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Net ALU1_n_33" sheetId="2" state="visible" r:id="rId2"/>
    <sheet xmlns:r="http://schemas.openxmlformats.org/officeDocument/2006/relationships" name="Net ALU1_n_34" sheetId="3" state="visible" r:id="rId3"/>
    <sheet xmlns:r="http://schemas.openxmlformats.org/officeDocument/2006/relationships" name="Net ALU1_n_35" sheetId="4" state="visible" r:id="rId4"/>
    <sheet xmlns:r="http://schemas.openxmlformats.org/officeDocument/2006/relationships" name="Net ALU1_n_36" sheetId="5" state="visible" r:id="rId5"/>
    <sheet xmlns:r="http://schemas.openxmlformats.org/officeDocument/2006/relationships" name="Net ALU1_n_37" sheetId="6" state="visible" r:id="rId6"/>
    <sheet xmlns:r="http://schemas.openxmlformats.org/officeDocument/2006/relationships" name="Net ALU1_n_38" sheetId="7" state="visible" r:id="rId7"/>
    <sheet xmlns:r="http://schemas.openxmlformats.org/officeDocument/2006/relationships" name="Net ALU1_n_39" sheetId="8" state="visible" r:id="rId8"/>
    <sheet xmlns:r="http://schemas.openxmlformats.org/officeDocument/2006/relationships" name="Net ALU1_n_40" sheetId="9" state="visible" r:id="rId9"/>
    <sheet xmlns:r="http://schemas.openxmlformats.org/officeDocument/2006/relationships" name="Net ALU1_n_41" sheetId="10" state="visible" r:id="rId10"/>
    <sheet xmlns:r="http://schemas.openxmlformats.org/officeDocument/2006/relationships" name="Net ALU1_n_42" sheetId="11" state="visible" r:id="rId11"/>
    <sheet xmlns:r="http://schemas.openxmlformats.org/officeDocument/2006/relationships" name="Net ALU1_n_43" sheetId="12" state="visible" r:id="rId12"/>
    <sheet xmlns:r="http://schemas.openxmlformats.org/officeDocument/2006/relationships" name="Net ALU1_n_44" sheetId="13" state="visible" r:id="rId13"/>
    <sheet xmlns:r="http://schemas.openxmlformats.org/officeDocument/2006/relationships" name="Net ALU1_n_45" sheetId="14" state="visible" r:id="rId14"/>
    <sheet xmlns:r="http://schemas.openxmlformats.org/officeDocument/2006/relationships" name="Net ALU1_n_46" sheetId="15" state="visible" r:id="rId15"/>
    <sheet xmlns:r="http://schemas.openxmlformats.org/officeDocument/2006/relationships" name="Net ALU1_n_47" sheetId="16" state="visible" r:id="rId16"/>
    <sheet xmlns:r="http://schemas.openxmlformats.org/officeDocument/2006/relationships" name="Net ALU1_n_48" sheetId="17" state="visible" r:id="rId17"/>
    <sheet xmlns:r="http://schemas.openxmlformats.org/officeDocument/2006/relationships" name="Net ALU1_n_49" sheetId="18" state="visible" r:id="rId18"/>
    <sheet xmlns:r="http://schemas.openxmlformats.org/officeDocument/2006/relationships" name="Net ALU1_n_50" sheetId="19" state="visible" r:id="rId19"/>
    <sheet xmlns:r="http://schemas.openxmlformats.org/officeDocument/2006/relationships" name="Net ALU1_n_51" sheetId="20" state="visible" r:id="rId20"/>
    <sheet xmlns:r="http://schemas.openxmlformats.org/officeDocument/2006/relationships" name="Net ALU1_n_52" sheetId="21" state="visible" r:id="rId21"/>
    <sheet xmlns:r="http://schemas.openxmlformats.org/officeDocument/2006/relationships" name="Net ALU1_n_53" sheetId="22" state="visible" r:id="rId22"/>
    <sheet xmlns:r="http://schemas.openxmlformats.org/officeDocument/2006/relationships" name="Net ALU1_n_54" sheetId="23" state="visible" r:id="rId23"/>
    <sheet xmlns:r="http://schemas.openxmlformats.org/officeDocument/2006/relationships" name="Net ALU1_n_55" sheetId="24" state="visible" r:id="rId24"/>
    <sheet xmlns:r="http://schemas.openxmlformats.org/officeDocument/2006/relationships" name="Net ALU1_n_56" sheetId="25" state="visible" r:id="rId25"/>
    <sheet xmlns:r="http://schemas.openxmlformats.org/officeDocument/2006/relationships" name="Net ALU1_n_57" sheetId="26" state="visible" r:id="rId26"/>
    <sheet xmlns:r="http://schemas.openxmlformats.org/officeDocument/2006/relationships" name="Net ALU1_n_58" sheetId="27" state="visible" r:id="rId27"/>
    <sheet xmlns:r="http://schemas.openxmlformats.org/officeDocument/2006/relationships" name="Net ALU1_n_59" sheetId="28" state="visible" r:id="rId28"/>
    <sheet xmlns:r="http://schemas.openxmlformats.org/officeDocument/2006/relationships" name="Net ALU1_n_60" sheetId="29" state="visible" r:id="rId29"/>
    <sheet xmlns:r="http://schemas.openxmlformats.org/officeDocument/2006/relationships" name="Net ALU1_n_61" sheetId="30" state="visible" r:id="rId30"/>
    <sheet xmlns:r="http://schemas.openxmlformats.org/officeDocument/2006/relationships" name="Net ALU1_n_62" sheetId="31" state="visible" r:id="rId31"/>
    <sheet xmlns:r="http://schemas.openxmlformats.org/officeDocument/2006/relationships" name="Net ALU1_n_63" sheetId="32" state="visible" r:id="rId32"/>
    <sheet xmlns:r="http://schemas.openxmlformats.org/officeDocument/2006/relationships" name="Net ALU1_n_64" sheetId="33" state="visible" r:id="rId33"/>
    <sheet xmlns:r="http://schemas.openxmlformats.org/officeDocument/2006/relationships" name="Net ALU1_n_65" sheetId="34" state="visible" r:id="rId34"/>
    <sheet xmlns:r="http://schemas.openxmlformats.org/officeDocument/2006/relationships" name="Net ALU1_n_66" sheetId="35" state="visible" r:id="rId35"/>
    <sheet xmlns:r="http://schemas.openxmlformats.org/officeDocument/2006/relationships" name="Net ALU1_n_67" sheetId="36" state="visible" r:id="rId36"/>
    <sheet xmlns:r="http://schemas.openxmlformats.org/officeDocument/2006/relationships" name="Net ALU1_n_68" sheetId="37" state="visible" r:id="rId37"/>
    <sheet xmlns:r="http://schemas.openxmlformats.org/officeDocument/2006/relationships" name="Net ALU1_n_69" sheetId="38" state="visible" r:id="rId38"/>
    <sheet xmlns:r="http://schemas.openxmlformats.org/officeDocument/2006/relationships" name="Net ALU1_n_70" sheetId="39" state="visible" r:id="rId39"/>
    <sheet xmlns:r="http://schemas.openxmlformats.org/officeDocument/2006/relationships" name="Net ALU1_n_71" sheetId="40" state="visible" r:id="rId40"/>
    <sheet xmlns:r="http://schemas.openxmlformats.org/officeDocument/2006/relationships" name="Net ALU1_n_72" sheetId="41" state="visible" r:id="rId41"/>
    <sheet xmlns:r="http://schemas.openxmlformats.org/officeDocument/2006/relationships" name="Net ALU1_n_73" sheetId="42" state="visible" r:id="rId42"/>
    <sheet xmlns:r="http://schemas.openxmlformats.org/officeDocument/2006/relationships" name="Net ALU1_n_74" sheetId="43" state="visible" r:id="rId43"/>
    <sheet xmlns:r="http://schemas.openxmlformats.org/officeDocument/2006/relationships" name="Net ALU1_n_75" sheetId="44" state="visible" r:id="rId44"/>
    <sheet xmlns:r="http://schemas.openxmlformats.org/officeDocument/2006/relationships" name="Net ALU1_n_76" sheetId="45" state="visible" r:id="rId45"/>
    <sheet xmlns:r="http://schemas.openxmlformats.org/officeDocument/2006/relationships" name="Net ALU1_n_77" sheetId="46" state="visible" r:id="rId46"/>
    <sheet xmlns:r="http://schemas.openxmlformats.org/officeDocument/2006/relationships" name="Net ALU1_n_78" sheetId="47" state="visible" r:id="rId47"/>
    <sheet xmlns:r="http://schemas.openxmlformats.org/officeDocument/2006/relationships" name="Net ALU1_n_79" sheetId="48" state="visible" r:id="rId48"/>
    <sheet xmlns:r="http://schemas.openxmlformats.org/officeDocument/2006/relationships" name="Net ALU1_n_80" sheetId="49" state="visible" r:id="rId49"/>
    <sheet xmlns:r="http://schemas.openxmlformats.org/officeDocument/2006/relationships" name="Net ALU1_n_81" sheetId="50" state="visible" r:id="rId50"/>
    <sheet xmlns:r="http://schemas.openxmlformats.org/officeDocument/2006/relationships" name="Net ALU1_n_82" sheetId="51" state="visible" r:id="rId51"/>
    <sheet xmlns:r="http://schemas.openxmlformats.org/officeDocument/2006/relationships" name="Net ALU1_n_83" sheetId="52" state="visible" r:id="rId52"/>
    <sheet xmlns:r="http://schemas.openxmlformats.org/officeDocument/2006/relationships" name="Net ALU1_n_84" sheetId="53" state="visible" r:id="rId53"/>
    <sheet xmlns:r="http://schemas.openxmlformats.org/officeDocument/2006/relationships" name="Net ALU1_n_85" sheetId="54" state="visible" r:id="rId54"/>
    <sheet xmlns:r="http://schemas.openxmlformats.org/officeDocument/2006/relationships" name="Net ALU1_n_86" sheetId="55" state="visible" r:id="rId55"/>
    <sheet xmlns:r="http://schemas.openxmlformats.org/officeDocument/2006/relationships" name="Net ALU1_n_87" sheetId="56" state="visible" r:id="rId56"/>
    <sheet xmlns:r="http://schemas.openxmlformats.org/officeDocument/2006/relationships" name="Net ALU1_n_88" sheetId="57" state="visible" r:id="rId57"/>
    <sheet xmlns:r="http://schemas.openxmlformats.org/officeDocument/2006/relationships" name="Net ALU1_n_89" sheetId="58" state="visible" r:id="rId58"/>
    <sheet xmlns:r="http://schemas.openxmlformats.org/officeDocument/2006/relationships" name="Net ALU1_n_90" sheetId="59" state="visible" r:id="rId59"/>
    <sheet xmlns:r="http://schemas.openxmlformats.org/officeDocument/2006/relationships" name="Net ALU1_n_91" sheetId="60" state="visible" r:id="rId60"/>
    <sheet xmlns:r="http://schemas.openxmlformats.org/officeDocument/2006/relationships" name="Net ALU1_n_92" sheetId="61" state="visible" r:id="rId61"/>
    <sheet xmlns:r="http://schemas.openxmlformats.org/officeDocument/2006/relationships" name="Net ALU1_n_93" sheetId="62" state="visible" r:id="rId62"/>
    <sheet xmlns:r="http://schemas.openxmlformats.org/officeDocument/2006/relationships" name="Net ALU1_n_94" sheetId="63" state="visible" r:id="rId63"/>
    <sheet xmlns:r="http://schemas.openxmlformats.org/officeDocument/2006/relationships" name="Net Address_register_reg_n_0__0_" sheetId="64" state="visible" r:id="rId64"/>
    <sheet xmlns:r="http://schemas.openxmlformats.org/officeDocument/2006/relationships" name="Net Address_register_reg_n_0__1_" sheetId="65" state="visible" r:id="rId65"/>
    <sheet xmlns:r="http://schemas.openxmlformats.org/officeDocument/2006/relationships" name="Net Address_register_reg_n_0__2_" sheetId="66" state="visible" r:id="rId66"/>
    <sheet xmlns:r="http://schemas.openxmlformats.org/officeDocument/2006/relationships" name="Net Address_register_reg_n_0__3_" sheetId="67" state="visible" r:id="rId67"/>
    <sheet xmlns:r="http://schemas.openxmlformats.org/officeDocument/2006/relationships" name="Net Address_register_reg_n_0__4_" sheetId="68" state="visible" r:id="rId68"/>
    <sheet xmlns:r="http://schemas.openxmlformats.org/officeDocument/2006/relationships" name="Net btnc_IBUF" sheetId="69" state="visible" r:id="rId69"/>
    <sheet xmlns:r="http://schemas.openxmlformats.org/officeDocument/2006/relationships" name="Net btnc_d" sheetId="70" state="visible" r:id="rId70"/>
    <sheet xmlns:r="http://schemas.openxmlformats.org/officeDocument/2006/relationships" name="Net btnd_IBUF" sheetId="71" state="visible" r:id="rId71"/>
    <sheet xmlns:r="http://schemas.openxmlformats.org/officeDocument/2006/relationships" name="Net btnl_IBUF" sheetId="72" state="visible" r:id="rId72"/>
    <sheet xmlns:r="http://schemas.openxmlformats.org/officeDocument/2006/relationships" name="Net btnu_IBUF" sheetId="73" state="visible" r:id="rId73"/>
    <sheet xmlns:r="http://schemas.openxmlformats.org/officeDocument/2006/relationships" name="Net clk_IBUF" sheetId="74" state="visible" r:id="rId74"/>
    <sheet xmlns:r="http://schemas.openxmlformats.org/officeDocument/2006/relationships" name="Net data0_0_" sheetId="75" state="visible" r:id="rId75"/>
    <sheet xmlns:r="http://schemas.openxmlformats.org/officeDocument/2006/relationships" name="Net data0_10_" sheetId="76" state="visible" r:id="rId76"/>
    <sheet xmlns:r="http://schemas.openxmlformats.org/officeDocument/2006/relationships" name="Net data0_11_" sheetId="77" state="visible" r:id="rId77"/>
    <sheet xmlns:r="http://schemas.openxmlformats.org/officeDocument/2006/relationships" name="Net data0_12_" sheetId="78" state="visible" r:id="rId78"/>
    <sheet xmlns:r="http://schemas.openxmlformats.org/officeDocument/2006/relationships" name="Net data0_13_" sheetId="79" state="visible" r:id="rId79"/>
    <sheet xmlns:r="http://schemas.openxmlformats.org/officeDocument/2006/relationships" name="Net data0_14_" sheetId="80" state="visible" r:id="rId80"/>
    <sheet xmlns:r="http://schemas.openxmlformats.org/officeDocument/2006/relationships" name="Net data0_15_" sheetId="81" state="visible" r:id="rId81"/>
    <sheet xmlns:r="http://schemas.openxmlformats.org/officeDocument/2006/relationships" name="Net data0_16_" sheetId="82" state="visible" r:id="rId82"/>
    <sheet xmlns:r="http://schemas.openxmlformats.org/officeDocument/2006/relationships" name="Net data0_17_" sheetId="83" state="visible" r:id="rId83"/>
    <sheet xmlns:r="http://schemas.openxmlformats.org/officeDocument/2006/relationships" name="Net data0_18_" sheetId="84" state="visible" r:id="rId84"/>
    <sheet xmlns:r="http://schemas.openxmlformats.org/officeDocument/2006/relationships" name="Net data0_19_" sheetId="85" state="visible" r:id="rId85"/>
    <sheet xmlns:r="http://schemas.openxmlformats.org/officeDocument/2006/relationships" name="Net data0_1_" sheetId="86" state="visible" r:id="rId86"/>
    <sheet xmlns:r="http://schemas.openxmlformats.org/officeDocument/2006/relationships" name="Net data0_20_" sheetId="87" state="visible" r:id="rId87"/>
    <sheet xmlns:r="http://schemas.openxmlformats.org/officeDocument/2006/relationships" name="Net data0_21_" sheetId="88" state="visible" r:id="rId88"/>
    <sheet xmlns:r="http://schemas.openxmlformats.org/officeDocument/2006/relationships" name="Net data0_22_" sheetId="89" state="visible" r:id="rId89"/>
    <sheet xmlns:r="http://schemas.openxmlformats.org/officeDocument/2006/relationships" name="Net data0_23_" sheetId="90" state="visible" r:id="rId90"/>
    <sheet xmlns:r="http://schemas.openxmlformats.org/officeDocument/2006/relationships" name="Net data0_24_" sheetId="91" state="visible" r:id="rId91"/>
    <sheet xmlns:r="http://schemas.openxmlformats.org/officeDocument/2006/relationships" name="Net data0_25_" sheetId="92" state="visible" r:id="rId92"/>
    <sheet xmlns:r="http://schemas.openxmlformats.org/officeDocument/2006/relationships" name="Net data0_26_" sheetId="93" state="visible" r:id="rId93"/>
    <sheet xmlns:r="http://schemas.openxmlformats.org/officeDocument/2006/relationships" name="Net data0_27_" sheetId="94" state="visible" r:id="rId94"/>
    <sheet xmlns:r="http://schemas.openxmlformats.org/officeDocument/2006/relationships" name="Net data0_28_" sheetId="95" state="visible" r:id="rId95"/>
    <sheet xmlns:r="http://schemas.openxmlformats.org/officeDocument/2006/relationships" name="Net data0_29_" sheetId="96" state="visible" r:id="rId96"/>
    <sheet xmlns:r="http://schemas.openxmlformats.org/officeDocument/2006/relationships" name="Net data0_2_" sheetId="97" state="visible" r:id="rId97"/>
    <sheet xmlns:r="http://schemas.openxmlformats.org/officeDocument/2006/relationships" name="Net data0_30_" sheetId="98" state="visible" r:id="rId98"/>
    <sheet xmlns:r="http://schemas.openxmlformats.org/officeDocument/2006/relationships" name="Net data0_31_" sheetId="99" state="visible" r:id="rId99"/>
    <sheet xmlns:r="http://schemas.openxmlformats.org/officeDocument/2006/relationships" name="Net data0_3_" sheetId="100" state="visible" r:id="rId100"/>
    <sheet xmlns:r="http://schemas.openxmlformats.org/officeDocument/2006/relationships" name="Net data0_4_" sheetId="101" state="visible" r:id="rId101"/>
    <sheet xmlns:r="http://schemas.openxmlformats.org/officeDocument/2006/relationships" name="Net data0_5_" sheetId="102" state="visible" r:id="rId102"/>
    <sheet xmlns:r="http://schemas.openxmlformats.org/officeDocument/2006/relationships" name="Net data0_6_" sheetId="103" state="visible" r:id="rId103"/>
    <sheet xmlns:r="http://schemas.openxmlformats.org/officeDocument/2006/relationships" name="Net data0_7_" sheetId="104" state="visible" r:id="rId104"/>
    <sheet xmlns:r="http://schemas.openxmlformats.org/officeDocument/2006/relationships" name="Net data0_8_" sheetId="105" state="visible" r:id="rId105"/>
    <sheet xmlns:r="http://schemas.openxmlformats.org/officeDocument/2006/relationships" name="Net data0_9_" sheetId="106" state="visible" r:id="rId106"/>
    <sheet xmlns:r="http://schemas.openxmlformats.org/officeDocument/2006/relationships" name="Net led_OBUF_0_" sheetId="107" state="visible" r:id="rId107"/>
    <sheet xmlns:r="http://schemas.openxmlformats.org/officeDocument/2006/relationships" name="Net led_OBUF_10_" sheetId="108" state="visible" r:id="rId108"/>
    <sheet xmlns:r="http://schemas.openxmlformats.org/officeDocument/2006/relationships" name="Net led_OBUF_12_" sheetId="109" state="visible" r:id="rId109"/>
    <sheet xmlns:r="http://schemas.openxmlformats.org/officeDocument/2006/relationships" name="Net led_OBUF_13_" sheetId="110" state="visible" r:id="rId110"/>
    <sheet xmlns:r="http://schemas.openxmlformats.org/officeDocument/2006/relationships" name="Net led_OBUF_14_" sheetId="111" state="visible" r:id="rId111"/>
    <sheet xmlns:r="http://schemas.openxmlformats.org/officeDocument/2006/relationships" name="Net led_OBUF_15_" sheetId="112" state="visible" r:id="rId112"/>
    <sheet xmlns:r="http://schemas.openxmlformats.org/officeDocument/2006/relationships" name="Net led_OBUF_1_" sheetId="113" state="visible" r:id="rId113"/>
    <sheet xmlns:r="http://schemas.openxmlformats.org/officeDocument/2006/relationships" name="Net led_OBUF_2_" sheetId="114" state="visible" r:id="rId114"/>
    <sheet xmlns:r="http://schemas.openxmlformats.org/officeDocument/2006/relationships" name="Net led_OBUF_3_" sheetId="115" state="visible" r:id="rId115"/>
    <sheet xmlns:r="http://schemas.openxmlformats.org/officeDocument/2006/relationships" name="Net led_OBUF_4_" sheetId="116" state="visible" r:id="rId116"/>
    <sheet xmlns:r="http://schemas.openxmlformats.org/officeDocument/2006/relationships" name="Net led_OBUF_5_" sheetId="117" state="visible" r:id="rId117"/>
    <sheet xmlns:r="http://schemas.openxmlformats.org/officeDocument/2006/relationships" name="Net led_OBUF_6_" sheetId="118" state="visible" r:id="rId118"/>
    <sheet xmlns:r="http://schemas.openxmlformats.org/officeDocument/2006/relationships" name="Net led_OBUF_7_" sheetId="119" state="visible" r:id="rId119"/>
    <sheet xmlns:r="http://schemas.openxmlformats.org/officeDocument/2006/relationships" name="Net led_OBUF_8_" sheetId="120" state="visible" r:id="rId120"/>
    <sheet xmlns:r="http://schemas.openxmlformats.org/officeDocument/2006/relationships" name="Net led_OBUF_9_" sheetId="121" state="visible" r:id="rId121"/>
    <sheet xmlns:r="http://schemas.openxmlformats.org/officeDocument/2006/relationships" name="Net masterReg_n_0" sheetId="122" state="visible" r:id="rId122"/>
    <sheet xmlns:r="http://schemas.openxmlformats.org/officeDocument/2006/relationships" name="Net masterReg_n_57" sheetId="123" state="visible" r:id="rId123"/>
    <sheet xmlns:r="http://schemas.openxmlformats.org/officeDocument/2006/relationships" name="Net masterReg_n_58" sheetId="124" state="visible" r:id="rId124"/>
    <sheet xmlns:r="http://schemas.openxmlformats.org/officeDocument/2006/relationships" name="Net masterReg_n_59" sheetId="125" state="visible" r:id="rId125"/>
    <sheet xmlns:r="http://schemas.openxmlformats.org/officeDocument/2006/relationships" name="Net masterReg_n_60" sheetId="126" state="visible" r:id="rId126"/>
    <sheet xmlns:r="http://schemas.openxmlformats.org/officeDocument/2006/relationships" name="Net masterReg_n_61" sheetId="127" state="visible" r:id="rId127"/>
    <sheet xmlns:r="http://schemas.openxmlformats.org/officeDocument/2006/relationships" name="Net masterReg_n_62" sheetId="128" state="visible" r:id="rId128"/>
    <sheet xmlns:r="http://schemas.openxmlformats.org/officeDocument/2006/relationships" name="Net masterReg_n_63" sheetId="129" state="visible" r:id="rId129"/>
    <sheet xmlns:r="http://schemas.openxmlformats.org/officeDocument/2006/relationships" name="Net masterReg_n_64" sheetId="130" state="visible" r:id="rId130"/>
    <sheet xmlns:r="http://schemas.openxmlformats.org/officeDocument/2006/relationships" name="Net masterReg_n_65" sheetId="131" state="visible" r:id="rId131"/>
    <sheet xmlns:r="http://schemas.openxmlformats.org/officeDocument/2006/relationships" name="Net masterReg_n_66" sheetId="132" state="visible" r:id="rId132"/>
    <sheet xmlns:r="http://schemas.openxmlformats.org/officeDocument/2006/relationships" name="Net masterReg_n_67" sheetId="133" state="visible" r:id="rId133"/>
    <sheet xmlns:r="http://schemas.openxmlformats.org/officeDocument/2006/relationships" name="Net masterReg_n_68" sheetId="134" state="visible" r:id="rId134"/>
    <sheet xmlns:r="http://schemas.openxmlformats.org/officeDocument/2006/relationships" name="Net masterReg_n_69" sheetId="135" state="visible" r:id="rId135"/>
    <sheet xmlns:r="http://schemas.openxmlformats.org/officeDocument/2006/relationships" name="Net masterReg_n_70" sheetId="136" state="visible" r:id="rId136"/>
    <sheet xmlns:r="http://schemas.openxmlformats.org/officeDocument/2006/relationships" name="Net masterReg_n_71" sheetId="137" state="visible" r:id="rId137"/>
    <sheet xmlns:r="http://schemas.openxmlformats.org/officeDocument/2006/relationships" name="Net masterReg_n_72" sheetId="138" state="visible" r:id="rId138"/>
    <sheet xmlns:r="http://schemas.openxmlformats.org/officeDocument/2006/relationships" name="Net masterReg_n_73" sheetId="139" state="visible" r:id="rId139"/>
    <sheet xmlns:r="http://schemas.openxmlformats.org/officeDocument/2006/relationships" name="Net masterReg_n_74" sheetId="140" state="visible" r:id="rId140"/>
    <sheet xmlns:r="http://schemas.openxmlformats.org/officeDocument/2006/relationships" name="Net masterReg_n_75" sheetId="141" state="visible" r:id="rId141"/>
    <sheet xmlns:r="http://schemas.openxmlformats.org/officeDocument/2006/relationships" name="Net masterReg_n_76" sheetId="142" state="visible" r:id="rId142"/>
    <sheet xmlns:r="http://schemas.openxmlformats.org/officeDocument/2006/relationships" name="Net masterReg_n_77" sheetId="143" state="visible" r:id="rId143"/>
    <sheet xmlns:r="http://schemas.openxmlformats.org/officeDocument/2006/relationships" name="Net masterReg_n_78" sheetId="144" state="visible" r:id="rId144"/>
    <sheet xmlns:r="http://schemas.openxmlformats.org/officeDocument/2006/relationships" name="Net masterReg_n_79" sheetId="145" state="visible" r:id="rId145"/>
    <sheet xmlns:r="http://schemas.openxmlformats.org/officeDocument/2006/relationships" name="Net masterReg_n_80" sheetId="146" state="visible" r:id="rId146"/>
    <sheet xmlns:r="http://schemas.openxmlformats.org/officeDocument/2006/relationships" name="Net masterReg_n_81" sheetId="147" state="visible" r:id="rId147"/>
    <sheet xmlns:r="http://schemas.openxmlformats.org/officeDocument/2006/relationships" name="Net masterReg_n_82" sheetId="148" state="visible" r:id="rId148"/>
    <sheet xmlns:r="http://schemas.openxmlformats.org/officeDocument/2006/relationships" name="Net masterReg_n_83" sheetId="149" state="visible" r:id="rId149"/>
    <sheet xmlns:r="http://schemas.openxmlformats.org/officeDocument/2006/relationships" name="Net masterReg_n_84" sheetId="150" state="visible" r:id="rId150"/>
    <sheet xmlns:r="http://schemas.openxmlformats.org/officeDocument/2006/relationships" name="Net masterReg_n_85" sheetId="151" state="visible" r:id="rId151"/>
    <sheet xmlns:r="http://schemas.openxmlformats.org/officeDocument/2006/relationships" name="Net masterReg_n_86" sheetId="152" state="visible" r:id="rId152"/>
    <sheet xmlns:r="http://schemas.openxmlformats.org/officeDocument/2006/relationships" name="Net masterReg_n_87" sheetId="153" state="visible" r:id="rId153"/>
    <sheet xmlns:r="http://schemas.openxmlformats.org/officeDocument/2006/relationships" name="Net masterReg_n_88" sheetId="154" state="visible" r:id="rId154"/>
    <sheet xmlns:r="http://schemas.openxmlformats.org/officeDocument/2006/relationships" name="Net p_0_in" sheetId="155" state="visible" r:id="rId155"/>
    <sheet xmlns:r="http://schemas.openxmlformats.org/officeDocument/2006/relationships" name="Net readReg2_0_" sheetId="156" state="visible" r:id="rId156"/>
    <sheet xmlns:r="http://schemas.openxmlformats.org/officeDocument/2006/relationships" name="Net readReg2_1_" sheetId="157" state="visible" r:id="rId157"/>
    <sheet xmlns:r="http://schemas.openxmlformats.org/officeDocument/2006/relationships" name="Net readReg2_2_" sheetId="158" state="visible" r:id="rId158"/>
    <sheet xmlns:r="http://schemas.openxmlformats.org/officeDocument/2006/relationships" name="Net readReg2_3_" sheetId="159" state="visible" r:id="rId159"/>
    <sheet xmlns:r="http://schemas.openxmlformats.org/officeDocument/2006/relationships" name="Net readReg2_4_" sheetId="160" state="visible" r:id="rId160"/>
    <sheet xmlns:r="http://schemas.openxmlformats.org/officeDocument/2006/relationships" name="Net regReadDataA_0_" sheetId="161" state="visible" r:id="rId161"/>
    <sheet xmlns:r="http://schemas.openxmlformats.org/officeDocument/2006/relationships" name="Net regReadDataA_10_" sheetId="162" state="visible" r:id="rId162"/>
    <sheet xmlns:r="http://schemas.openxmlformats.org/officeDocument/2006/relationships" name="Net regReadDataA_11_" sheetId="163" state="visible" r:id="rId163"/>
    <sheet xmlns:r="http://schemas.openxmlformats.org/officeDocument/2006/relationships" name="Net regReadDataA_12_" sheetId="164" state="visible" r:id="rId164"/>
    <sheet xmlns:r="http://schemas.openxmlformats.org/officeDocument/2006/relationships" name="Net regReadDataA_13_" sheetId="165" state="visible" r:id="rId165"/>
    <sheet xmlns:r="http://schemas.openxmlformats.org/officeDocument/2006/relationships" name="Net regReadDataA_14_" sheetId="166" state="visible" r:id="rId166"/>
    <sheet xmlns:r="http://schemas.openxmlformats.org/officeDocument/2006/relationships" name="Net regReadDataA_15_" sheetId="167" state="visible" r:id="rId167"/>
    <sheet xmlns:r="http://schemas.openxmlformats.org/officeDocument/2006/relationships" name="Net regReadDataA_16_" sheetId="168" state="visible" r:id="rId168"/>
    <sheet xmlns:r="http://schemas.openxmlformats.org/officeDocument/2006/relationships" name="Net regReadDataA_17_" sheetId="169" state="visible" r:id="rId169"/>
    <sheet xmlns:r="http://schemas.openxmlformats.org/officeDocument/2006/relationships" name="Net regReadDataA_18_" sheetId="170" state="visible" r:id="rId170"/>
    <sheet xmlns:r="http://schemas.openxmlformats.org/officeDocument/2006/relationships" name="Net regReadDataA_19_" sheetId="171" state="visible" r:id="rId171"/>
    <sheet xmlns:r="http://schemas.openxmlformats.org/officeDocument/2006/relationships" name="Net regReadDataA_1_" sheetId="172" state="visible" r:id="rId172"/>
    <sheet xmlns:r="http://schemas.openxmlformats.org/officeDocument/2006/relationships" name="Net regReadDataA_20_" sheetId="173" state="visible" r:id="rId173"/>
    <sheet xmlns:r="http://schemas.openxmlformats.org/officeDocument/2006/relationships" name="Net regReadDataA_21_" sheetId="174" state="visible" r:id="rId174"/>
    <sheet xmlns:r="http://schemas.openxmlformats.org/officeDocument/2006/relationships" name="Net regReadDataA_22_" sheetId="175" state="visible" r:id="rId175"/>
    <sheet xmlns:r="http://schemas.openxmlformats.org/officeDocument/2006/relationships" name="Net regReadDataA_23_" sheetId="176" state="visible" r:id="rId176"/>
    <sheet xmlns:r="http://schemas.openxmlformats.org/officeDocument/2006/relationships" name="Net regReadDataA_24_" sheetId="177" state="visible" r:id="rId177"/>
    <sheet xmlns:r="http://schemas.openxmlformats.org/officeDocument/2006/relationships" name="Net regReadDataA_25_" sheetId="178" state="visible" r:id="rId178"/>
    <sheet xmlns:r="http://schemas.openxmlformats.org/officeDocument/2006/relationships" name="Net regReadDataA_26_" sheetId="179" state="visible" r:id="rId179"/>
    <sheet xmlns:r="http://schemas.openxmlformats.org/officeDocument/2006/relationships" name="Net regReadDataA_27_" sheetId="180" state="visible" r:id="rId180"/>
    <sheet xmlns:r="http://schemas.openxmlformats.org/officeDocument/2006/relationships" name="Net regReadDataA_28_" sheetId="181" state="visible" r:id="rId181"/>
    <sheet xmlns:r="http://schemas.openxmlformats.org/officeDocument/2006/relationships" name="Net regReadDataA_29_" sheetId="182" state="visible" r:id="rId182"/>
    <sheet xmlns:r="http://schemas.openxmlformats.org/officeDocument/2006/relationships" name="Net regReadDataA_2_" sheetId="183" state="visible" r:id="rId183"/>
    <sheet xmlns:r="http://schemas.openxmlformats.org/officeDocument/2006/relationships" name="Net regReadDataA_30_" sheetId="184" state="visible" r:id="rId184"/>
    <sheet xmlns:r="http://schemas.openxmlformats.org/officeDocument/2006/relationships" name="Net regReadDataA_31_" sheetId="185" state="visible" r:id="rId185"/>
    <sheet xmlns:r="http://schemas.openxmlformats.org/officeDocument/2006/relationships" name="Net regReadDataA_3_" sheetId="186" state="visible" r:id="rId186"/>
    <sheet xmlns:r="http://schemas.openxmlformats.org/officeDocument/2006/relationships" name="Net regReadDataA_4_" sheetId="187" state="visible" r:id="rId187"/>
    <sheet xmlns:r="http://schemas.openxmlformats.org/officeDocument/2006/relationships" name="Net regReadDataA_5_" sheetId="188" state="visible" r:id="rId188"/>
    <sheet xmlns:r="http://schemas.openxmlformats.org/officeDocument/2006/relationships" name="Net regReadDataA_6_" sheetId="189" state="visible" r:id="rId189"/>
    <sheet xmlns:r="http://schemas.openxmlformats.org/officeDocument/2006/relationships" name="Net regReadDataA_7_" sheetId="190" state="visible" r:id="rId190"/>
    <sheet xmlns:r="http://schemas.openxmlformats.org/officeDocument/2006/relationships" name="Net regReadDataA_8_" sheetId="191" state="visible" r:id="rId191"/>
    <sheet xmlns:r="http://schemas.openxmlformats.org/officeDocument/2006/relationships" name="Net regReadDataA_9_" sheetId="192" state="visible" r:id="rId192"/>
    <sheet xmlns:r="http://schemas.openxmlformats.org/officeDocument/2006/relationships" name="Net sw_IBUF_0_" sheetId="193" state="visible" r:id="rId193"/>
    <sheet xmlns:r="http://schemas.openxmlformats.org/officeDocument/2006/relationships" name="Net sw_IBUF_10_" sheetId="194" state="visible" r:id="rId194"/>
    <sheet xmlns:r="http://schemas.openxmlformats.org/officeDocument/2006/relationships" name="Net sw_IBUF_11_" sheetId="195" state="visible" r:id="rId195"/>
    <sheet xmlns:r="http://schemas.openxmlformats.org/officeDocument/2006/relationships" name="Net sw_IBUF_12_" sheetId="196" state="visible" r:id="rId196"/>
    <sheet xmlns:r="http://schemas.openxmlformats.org/officeDocument/2006/relationships" name="Net sw_IBUF_13_" sheetId="197" state="visible" r:id="rId197"/>
    <sheet xmlns:r="http://schemas.openxmlformats.org/officeDocument/2006/relationships" name="Net sw_IBUF_14_" sheetId="198" state="visible" r:id="rId198"/>
    <sheet xmlns:r="http://schemas.openxmlformats.org/officeDocument/2006/relationships" name="Net sw_IBUF_15_" sheetId="199" state="visible" r:id="rId199"/>
    <sheet xmlns:r="http://schemas.openxmlformats.org/officeDocument/2006/relationships" name="Net sw_IBUF_1_" sheetId="200" state="visible" r:id="rId200"/>
    <sheet xmlns:r="http://schemas.openxmlformats.org/officeDocument/2006/relationships" name="Net sw_IBUF_2_" sheetId="201" state="visible" r:id="rId201"/>
    <sheet xmlns:r="http://schemas.openxmlformats.org/officeDocument/2006/relationships" name="Net sw_IBUF_3_" sheetId="202" state="visible" r:id="rId202"/>
    <sheet xmlns:r="http://schemas.openxmlformats.org/officeDocument/2006/relationships" name="Net sw_IBUF_4_" sheetId="203" state="visible" r:id="rId203"/>
    <sheet xmlns:r="http://schemas.openxmlformats.org/officeDocument/2006/relationships" name="Net sw_IBUF_5_" sheetId="204" state="visible" r:id="rId204"/>
    <sheet xmlns:r="http://schemas.openxmlformats.org/officeDocument/2006/relationships" name="Net sw_IBUF_6_" sheetId="205" state="visible" r:id="rId205"/>
    <sheet xmlns:r="http://schemas.openxmlformats.org/officeDocument/2006/relationships" name="Net sw_IBUF_7_" sheetId="206" state="visible" r:id="rId206"/>
    <sheet xmlns:r="http://schemas.openxmlformats.org/officeDocument/2006/relationships" name="Net sw_IBUF_8_" sheetId="207" state="visible" r:id="rId207"/>
    <sheet xmlns:r="http://schemas.openxmlformats.org/officeDocument/2006/relationships" name="Net sw_IBUF_9_" sheetId="208" state="visible" r:id="rId208"/>
    <sheet xmlns:r="http://schemas.openxmlformats.org/officeDocument/2006/relationships" name="Net writeReg_0_" sheetId="209" state="visible" r:id="rId209"/>
    <sheet xmlns:r="http://schemas.openxmlformats.org/officeDocument/2006/relationships" name="Net writeReg_1_" sheetId="210" state="visible" r:id="rId210"/>
    <sheet xmlns:r="http://schemas.openxmlformats.org/officeDocument/2006/relationships" name="Net writeReg_2_" sheetId="211" state="visible" r:id="rId211"/>
    <sheet xmlns:r="http://schemas.openxmlformats.org/officeDocument/2006/relationships" name="Net writeReg_3_" sheetId="212" state="visible" r:id="rId212"/>
    <sheet xmlns:r="http://schemas.openxmlformats.org/officeDocument/2006/relationships" name="Net writeReg_4_" sheetId="213" state="visible" r:id="rId2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styles" Target="styles.xml" Id="rId214"/><Relationship Type="http://schemas.openxmlformats.org/officeDocument/2006/relationships/theme" Target="theme/theme1.xml" Id="rId2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FAST_MAX</t>
        </is>
      </c>
      <c r="C1" t="inlineStr">
        <is>
          <t>Computed FAST_MAX</t>
        </is>
      </c>
      <c r="F1" t="inlineStr">
        <is>
          <t>FAST_MIN</t>
        </is>
      </c>
      <c r="G1" t="inlineStr">
        <is>
          <t>Computed FAST_MIN</t>
        </is>
      </c>
      <c r="J1" t="inlineStr">
        <is>
          <t>SLOW_MAX</t>
        </is>
      </c>
      <c r="K1" t="inlineStr">
        <is>
          <t>Computed SLOW_MAX</t>
        </is>
      </c>
      <c r="N1" t="inlineStr">
        <is>
          <t>SLOW_MIN</t>
        </is>
      </c>
      <c r="O1" t="inlineStr">
        <is>
          <t>Computed SLOW_MIN</t>
        </is>
      </c>
    </row>
    <row r="2">
      <c r="A2" t="inlineStr">
        <is>
          <t>ALU1/readData2[31]_i_3/O to masterReg/readData1[31]_i_1/I2</t>
        </is>
      </c>
      <c r="B2">
        <f>'Net ALU1_n_33'!E26</f>
        <v/>
      </c>
      <c r="C2">
        <f>'Net ALU1_n_33'!E24</f>
        <v/>
      </c>
      <c r="D2">
        <f>B2-C2</f>
        <v/>
      </c>
      <c r="E2">
        <f>D2/B2</f>
        <v/>
      </c>
      <c r="F2">
        <f>'Net ALU1_n_33'!F26</f>
        <v/>
      </c>
      <c r="G2">
        <f>'Net ALU1_n_33'!F24</f>
        <v/>
      </c>
      <c r="H2">
        <f>F2-G2</f>
        <v/>
      </c>
      <c r="I2">
        <f>H2/F2</f>
        <v/>
      </c>
      <c r="J2">
        <f>'Net ALU1_n_33'!G26</f>
        <v/>
      </c>
      <c r="K2">
        <f>'Net ALU1_n_33'!G24</f>
        <v/>
      </c>
      <c r="L2">
        <f>J2-K2</f>
        <v/>
      </c>
      <c r="M2">
        <f>L2/J2</f>
        <v/>
      </c>
      <c r="N2">
        <f>'Net ALU1_n_33'!H26</f>
        <v/>
      </c>
      <c r="O2">
        <f>'Net ALU1_n_33'!H24</f>
        <v/>
      </c>
      <c r="P2">
        <f>N2-O2</f>
        <v/>
      </c>
      <c r="Q2">
        <f>P2/N2</f>
        <v/>
      </c>
    </row>
    <row r="3">
      <c r="A3" t="inlineStr">
        <is>
          <t>ALU1/readData2[31]_i_3/O to masterReg/readData2[31]_i_1/I2</t>
        </is>
      </c>
      <c r="B3">
        <f>'Net ALU1_n_33'!E37</f>
        <v/>
      </c>
      <c r="C3">
        <f>'Net ALU1_n_33'!E35</f>
        <v/>
      </c>
      <c r="D3">
        <f>B3-C3</f>
        <v/>
      </c>
      <c r="E3">
        <f>D3/B3</f>
        <v/>
      </c>
      <c r="F3">
        <f>'Net ALU1_n_33'!F37</f>
        <v/>
      </c>
      <c r="G3">
        <f>'Net ALU1_n_33'!F35</f>
        <v/>
      </c>
      <c r="H3">
        <f>F3-G3</f>
        <v/>
      </c>
      <c r="I3">
        <f>H3/F3</f>
        <v/>
      </c>
      <c r="J3">
        <f>'Net ALU1_n_33'!G37</f>
        <v/>
      </c>
      <c r="K3">
        <f>'Net ALU1_n_33'!G35</f>
        <v/>
      </c>
      <c r="L3">
        <f>J3-K3</f>
        <v/>
      </c>
      <c r="M3">
        <f>L3/J3</f>
        <v/>
      </c>
      <c r="N3">
        <f>'Net ALU1_n_33'!H37</f>
        <v/>
      </c>
      <c r="O3">
        <f>'Net ALU1_n_33'!H35</f>
        <v/>
      </c>
      <c r="P3">
        <f>N3-O3</f>
        <v/>
      </c>
      <c r="Q3">
        <f>P3/N3</f>
        <v/>
      </c>
    </row>
    <row r="4">
      <c r="A4" t="inlineStr">
        <is>
          <t>ALU1/register_reg_r1_0_31_30_31__0_i_3/O to ALU1/readData2[31]_i_3/I2</t>
        </is>
      </c>
      <c r="B4">
        <f>'Net ALU1_n_34'!E24</f>
        <v/>
      </c>
      <c r="C4">
        <f>'Net ALU1_n_34'!E22</f>
        <v/>
      </c>
      <c r="D4">
        <f>B4-C4</f>
        <v/>
      </c>
      <c r="E4">
        <f>D4/B4</f>
        <v/>
      </c>
      <c r="F4">
        <f>'Net ALU1_n_34'!F24</f>
        <v/>
      </c>
      <c r="G4">
        <f>'Net ALU1_n_34'!F22</f>
        <v/>
      </c>
      <c r="H4">
        <f>F4-G4</f>
        <v/>
      </c>
      <c r="I4">
        <f>H4/F4</f>
        <v/>
      </c>
      <c r="J4">
        <f>'Net ALU1_n_34'!G24</f>
        <v/>
      </c>
      <c r="K4">
        <f>'Net ALU1_n_34'!G22</f>
        <v/>
      </c>
      <c r="L4">
        <f>J4-K4</f>
        <v/>
      </c>
      <c r="M4">
        <f>L4/J4</f>
        <v/>
      </c>
      <c r="N4">
        <f>'Net ALU1_n_34'!H24</f>
        <v/>
      </c>
      <c r="O4">
        <f>'Net ALU1_n_34'!H22</f>
        <v/>
      </c>
      <c r="P4">
        <f>N4-O4</f>
        <v/>
      </c>
      <c r="Q4">
        <f>P4/N4</f>
        <v/>
      </c>
    </row>
    <row r="5">
      <c r="A5" t="inlineStr">
        <is>
          <t>ALU1/register_reg_r1_0_31_30_31__0_i_3/O to masterReg/register_reg_r1_0_31_30_31__0_i_1/I4</t>
        </is>
      </c>
      <c r="B5">
        <f>'Net ALU1_n_34'!E35</f>
        <v/>
      </c>
      <c r="C5">
        <f>'Net ALU1_n_34'!E33</f>
        <v/>
      </c>
      <c r="D5">
        <f>B5-C5</f>
        <v/>
      </c>
      <c r="E5">
        <f>D5/B5</f>
        <v/>
      </c>
      <c r="F5">
        <f>'Net ALU1_n_34'!F35</f>
        <v/>
      </c>
      <c r="G5">
        <f>'Net ALU1_n_34'!F33</f>
        <v/>
      </c>
      <c r="H5">
        <f>F5-G5</f>
        <v/>
      </c>
      <c r="I5">
        <f>H5/F5</f>
        <v/>
      </c>
      <c r="J5">
        <f>'Net ALU1_n_34'!G35</f>
        <v/>
      </c>
      <c r="K5">
        <f>'Net ALU1_n_34'!G33</f>
        <v/>
      </c>
      <c r="L5">
        <f>J5-K5</f>
        <v/>
      </c>
      <c r="M5">
        <f>L5/J5</f>
        <v/>
      </c>
      <c r="N5">
        <f>'Net ALU1_n_34'!H35</f>
        <v/>
      </c>
      <c r="O5">
        <f>'Net ALU1_n_34'!H33</f>
        <v/>
      </c>
      <c r="P5">
        <f>N5-O5</f>
        <v/>
      </c>
      <c r="Q5">
        <f>P5/N5</f>
        <v/>
      </c>
    </row>
    <row r="6">
      <c r="A6" t="inlineStr">
        <is>
          <t>ALU1/readData2[30]_i_3/O to masterReg/readData1[30]_i_1/I2</t>
        </is>
      </c>
      <c r="B6">
        <f>'Net ALU1_n_35'!E27</f>
        <v/>
      </c>
      <c r="C6">
        <f>'Net ALU1_n_35'!E25</f>
        <v/>
      </c>
      <c r="D6">
        <f>B6-C6</f>
        <v/>
      </c>
      <c r="E6">
        <f>D6/B6</f>
        <v/>
      </c>
      <c r="F6">
        <f>'Net ALU1_n_35'!F27</f>
        <v/>
      </c>
      <c r="G6">
        <f>'Net ALU1_n_35'!F25</f>
        <v/>
      </c>
      <c r="H6">
        <f>F6-G6</f>
        <v/>
      </c>
      <c r="I6">
        <f>H6/F6</f>
        <v/>
      </c>
      <c r="J6">
        <f>'Net ALU1_n_35'!G27</f>
        <v/>
      </c>
      <c r="K6">
        <f>'Net ALU1_n_35'!G25</f>
        <v/>
      </c>
      <c r="L6">
        <f>J6-K6</f>
        <v/>
      </c>
      <c r="M6">
        <f>L6/J6</f>
        <v/>
      </c>
      <c r="N6">
        <f>'Net ALU1_n_35'!H27</f>
        <v/>
      </c>
      <c r="O6">
        <f>'Net ALU1_n_35'!H25</f>
        <v/>
      </c>
      <c r="P6">
        <f>N6-O6</f>
        <v/>
      </c>
      <c r="Q6">
        <f>P6/N6</f>
        <v/>
      </c>
    </row>
    <row r="7">
      <c r="A7" t="inlineStr">
        <is>
          <t>ALU1/readData2[30]_i_3/O to masterReg/readData2[30]_i_1/I2</t>
        </is>
      </c>
      <c r="B7">
        <f>'Net ALU1_n_35'!E38</f>
        <v/>
      </c>
      <c r="C7">
        <f>'Net ALU1_n_35'!E36</f>
        <v/>
      </c>
      <c r="D7">
        <f>B7-C7</f>
        <v/>
      </c>
      <c r="E7">
        <f>D7/B7</f>
        <v/>
      </c>
      <c r="F7">
        <f>'Net ALU1_n_35'!F38</f>
        <v/>
      </c>
      <c r="G7">
        <f>'Net ALU1_n_35'!F36</f>
        <v/>
      </c>
      <c r="H7">
        <f>F7-G7</f>
        <v/>
      </c>
      <c r="I7">
        <f>H7/F7</f>
        <v/>
      </c>
      <c r="J7">
        <f>'Net ALU1_n_35'!G38</f>
        <v/>
      </c>
      <c r="K7">
        <f>'Net ALU1_n_35'!G36</f>
        <v/>
      </c>
      <c r="L7">
        <f>J7-K7</f>
        <v/>
      </c>
      <c r="M7">
        <f>L7/J7</f>
        <v/>
      </c>
      <c r="N7">
        <f>'Net ALU1_n_35'!H38</f>
        <v/>
      </c>
      <c r="O7">
        <f>'Net ALU1_n_35'!H36</f>
        <v/>
      </c>
      <c r="P7">
        <f>N7-O7</f>
        <v/>
      </c>
      <c r="Q7">
        <f>P7/N7</f>
        <v/>
      </c>
    </row>
    <row r="8">
      <c r="A8" t="inlineStr">
        <is>
          <t>ALU1/register_reg_r1_0_31_30_31_i_3/O to ALU1/readData2[30]_i_3/I2</t>
        </is>
      </c>
      <c r="B8">
        <f>'Net ALU1_n_36'!E22</f>
        <v/>
      </c>
      <c r="C8">
        <f>'Net ALU1_n_36'!E20</f>
        <v/>
      </c>
      <c r="D8">
        <f>B8-C8</f>
        <v/>
      </c>
      <c r="E8">
        <f>D8/B8</f>
        <v/>
      </c>
      <c r="F8">
        <f>'Net ALU1_n_36'!F22</f>
        <v/>
      </c>
      <c r="G8">
        <f>'Net ALU1_n_36'!F20</f>
        <v/>
      </c>
      <c r="H8">
        <f>F8-G8</f>
        <v/>
      </c>
      <c r="I8">
        <f>H8/F8</f>
        <v/>
      </c>
      <c r="J8">
        <f>'Net ALU1_n_36'!G22</f>
        <v/>
      </c>
      <c r="K8">
        <f>'Net ALU1_n_36'!G20</f>
        <v/>
      </c>
      <c r="L8">
        <f>J8-K8</f>
        <v/>
      </c>
      <c r="M8">
        <f>L8/J8</f>
        <v/>
      </c>
      <c r="N8">
        <f>'Net ALU1_n_36'!H22</f>
        <v/>
      </c>
      <c r="O8">
        <f>'Net ALU1_n_36'!H20</f>
        <v/>
      </c>
      <c r="P8">
        <f>N8-O8</f>
        <v/>
      </c>
      <c r="Q8">
        <f>P8/N8</f>
        <v/>
      </c>
    </row>
    <row r="9">
      <c r="A9" t="inlineStr">
        <is>
          <t>ALU1/register_reg_r1_0_31_30_31_i_3/O to masterReg/register_reg_r1_0_31_30_31_i_1/I4</t>
        </is>
      </c>
      <c r="B9">
        <f>'Net ALU1_n_36'!E38</f>
        <v/>
      </c>
      <c r="C9">
        <f>'Net ALU1_n_36'!E36</f>
        <v/>
      </c>
      <c r="D9">
        <f>B9-C9</f>
        <v/>
      </c>
      <c r="E9">
        <f>D9/B9</f>
        <v/>
      </c>
      <c r="F9">
        <f>'Net ALU1_n_36'!F38</f>
        <v/>
      </c>
      <c r="G9">
        <f>'Net ALU1_n_36'!F36</f>
        <v/>
      </c>
      <c r="H9">
        <f>F9-G9</f>
        <v/>
      </c>
      <c r="I9">
        <f>H9/F9</f>
        <v/>
      </c>
      <c r="J9">
        <f>'Net ALU1_n_36'!G38</f>
        <v/>
      </c>
      <c r="K9">
        <f>'Net ALU1_n_36'!G36</f>
        <v/>
      </c>
      <c r="L9">
        <f>J9-K9</f>
        <v/>
      </c>
      <c r="M9">
        <f>L9/J9</f>
        <v/>
      </c>
      <c r="N9">
        <f>'Net ALU1_n_36'!H38</f>
        <v/>
      </c>
      <c r="O9">
        <f>'Net ALU1_n_36'!H36</f>
        <v/>
      </c>
      <c r="P9">
        <f>N9-O9</f>
        <v/>
      </c>
      <c r="Q9">
        <f>P9/N9</f>
        <v/>
      </c>
    </row>
    <row r="10">
      <c r="A10" t="inlineStr">
        <is>
          <t>ALU1/readData2[29]_i_3/O to masterReg/readData1[29]_i_1/I2</t>
        </is>
      </c>
      <c r="B10">
        <f>'Net ALU1_n_37'!E24</f>
        <v/>
      </c>
      <c r="C10">
        <f>'Net ALU1_n_37'!E22</f>
        <v/>
      </c>
      <c r="D10">
        <f>B10-C10</f>
        <v/>
      </c>
      <c r="E10">
        <f>D10/B10</f>
        <v/>
      </c>
      <c r="F10">
        <f>'Net ALU1_n_37'!F24</f>
        <v/>
      </c>
      <c r="G10">
        <f>'Net ALU1_n_37'!F22</f>
        <v/>
      </c>
      <c r="H10">
        <f>F10-G10</f>
        <v/>
      </c>
      <c r="I10">
        <f>H10/F10</f>
        <v/>
      </c>
      <c r="J10">
        <f>'Net ALU1_n_37'!G24</f>
        <v/>
      </c>
      <c r="K10">
        <f>'Net ALU1_n_37'!G22</f>
        <v/>
      </c>
      <c r="L10">
        <f>J10-K10</f>
        <v/>
      </c>
      <c r="M10">
        <f>L10/J10</f>
        <v/>
      </c>
      <c r="N10">
        <f>'Net ALU1_n_37'!H24</f>
        <v/>
      </c>
      <c r="O10">
        <f>'Net ALU1_n_37'!H22</f>
        <v/>
      </c>
      <c r="P10">
        <f>N10-O10</f>
        <v/>
      </c>
      <c r="Q10">
        <f>P10/N10</f>
        <v/>
      </c>
    </row>
    <row r="11">
      <c r="A11" t="inlineStr">
        <is>
          <t>ALU1/readData2[29]_i_3/O to masterReg/readData2[29]_i_1/I2</t>
        </is>
      </c>
      <c r="B11">
        <f>'Net ALU1_n_37'!E35</f>
        <v/>
      </c>
      <c r="C11">
        <f>'Net ALU1_n_37'!E33</f>
        <v/>
      </c>
      <c r="D11">
        <f>B11-C11</f>
        <v/>
      </c>
      <c r="E11">
        <f>D11/B11</f>
        <v/>
      </c>
      <c r="F11">
        <f>'Net ALU1_n_37'!F35</f>
        <v/>
      </c>
      <c r="G11">
        <f>'Net ALU1_n_37'!F33</f>
        <v/>
      </c>
      <c r="H11">
        <f>F11-G11</f>
        <v/>
      </c>
      <c r="I11">
        <f>H11/F11</f>
        <v/>
      </c>
      <c r="J11">
        <f>'Net ALU1_n_37'!G35</f>
        <v/>
      </c>
      <c r="K11">
        <f>'Net ALU1_n_37'!G33</f>
        <v/>
      </c>
      <c r="L11">
        <f>J11-K11</f>
        <v/>
      </c>
      <c r="M11">
        <f>L11/J11</f>
        <v/>
      </c>
      <c r="N11">
        <f>'Net ALU1_n_37'!H35</f>
        <v/>
      </c>
      <c r="O11">
        <f>'Net ALU1_n_37'!H33</f>
        <v/>
      </c>
      <c r="P11">
        <f>N11-O11</f>
        <v/>
      </c>
      <c r="Q11">
        <f>P11/N11</f>
        <v/>
      </c>
    </row>
    <row r="12">
      <c r="A12" t="inlineStr">
        <is>
          <t>ALU1/register_reg_r1_0_31_24_29_i_16/O to ALU1/readData2[29]_i_3/I2</t>
        </is>
      </c>
      <c r="B12">
        <f>'Net ALU1_n_38'!E16</f>
        <v/>
      </c>
      <c r="C12">
        <f>'Net ALU1_n_38'!E14</f>
        <v/>
      </c>
      <c r="D12">
        <f>B12-C12</f>
        <v/>
      </c>
      <c r="E12">
        <f>D12/B12</f>
        <v/>
      </c>
      <c r="F12">
        <f>'Net ALU1_n_38'!F16</f>
        <v/>
      </c>
      <c r="G12">
        <f>'Net ALU1_n_38'!F14</f>
        <v/>
      </c>
      <c r="H12">
        <f>F12-G12</f>
        <v/>
      </c>
      <c r="I12">
        <f>H12/F12</f>
        <v/>
      </c>
      <c r="J12">
        <f>'Net ALU1_n_38'!G16</f>
        <v/>
      </c>
      <c r="K12">
        <f>'Net ALU1_n_38'!G14</f>
        <v/>
      </c>
      <c r="L12">
        <f>J12-K12</f>
        <v/>
      </c>
      <c r="M12">
        <f>L12/J12</f>
        <v/>
      </c>
      <c r="N12">
        <f>'Net ALU1_n_38'!H16</f>
        <v/>
      </c>
      <c r="O12">
        <f>'Net ALU1_n_38'!H14</f>
        <v/>
      </c>
      <c r="P12">
        <f>N12-O12</f>
        <v/>
      </c>
      <c r="Q12">
        <f>P12/N12</f>
        <v/>
      </c>
    </row>
    <row r="13">
      <c r="A13" t="inlineStr">
        <is>
          <t>ALU1/register_reg_r1_0_31_24_29_i_16/O to masterReg/register_reg_r1_0_31_24_29_i_5/I4</t>
        </is>
      </c>
      <c r="B13">
        <f>'Net ALU1_n_38'!E27</f>
        <v/>
      </c>
      <c r="C13">
        <f>'Net ALU1_n_38'!E25</f>
        <v/>
      </c>
      <c r="D13">
        <f>B13-C13</f>
        <v/>
      </c>
      <c r="E13">
        <f>D13/B13</f>
        <v/>
      </c>
      <c r="F13">
        <f>'Net ALU1_n_38'!F27</f>
        <v/>
      </c>
      <c r="G13">
        <f>'Net ALU1_n_38'!F25</f>
        <v/>
      </c>
      <c r="H13">
        <f>F13-G13</f>
        <v/>
      </c>
      <c r="I13">
        <f>H13/F13</f>
        <v/>
      </c>
      <c r="J13">
        <f>'Net ALU1_n_38'!G27</f>
        <v/>
      </c>
      <c r="K13">
        <f>'Net ALU1_n_38'!G25</f>
        <v/>
      </c>
      <c r="L13">
        <f>J13-K13</f>
        <v/>
      </c>
      <c r="M13">
        <f>L13/J13</f>
        <v/>
      </c>
      <c r="N13">
        <f>'Net ALU1_n_38'!H27</f>
        <v/>
      </c>
      <c r="O13">
        <f>'Net ALU1_n_38'!H25</f>
        <v/>
      </c>
      <c r="P13">
        <f>N13-O13</f>
        <v/>
      </c>
      <c r="Q13">
        <f>P13/N13</f>
        <v/>
      </c>
    </row>
    <row r="14">
      <c r="A14" t="inlineStr">
        <is>
          <t>ALU1/readData2[28]_i_3/O to masterReg/readData1[28]_i_1/I2</t>
        </is>
      </c>
      <c r="B14">
        <f>'Net ALU1_n_39'!E16</f>
        <v/>
      </c>
      <c r="C14">
        <f>'Net ALU1_n_39'!E14</f>
        <v/>
      </c>
      <c r="D14">
        <f>B14-C14</f>
        <v/>
      </c>
      <c r="E14">
        <f>D14/B14</f>
        <v/>
      </c>
      <c r="F14">
        <f>'Net ALU1_n_39'!F16</f>
        <v/>
      </c>
      <c r="G14">
        <f>'Net ALU1_n_39'!F14</f>
        <v/>
      </c>
      <c r="H14">
        <f>F14-G14</f>
        <v/>
      </c>
      <c r="I14">
        <f>H14/F14</f>
        <v/>
      </c>
      <c r="J14">
        <f>'Net ALU1_n_39'!G16</f>
        <v/>
      </c>
      <c r="K14">
        <f>'Net ALU1_n_39'!G14</f>
        <v/>
      </c>
      <c r="L14">
        <f>J14-K14</f>
        <v/>
      </c>
      <c r="M14">
        <f>L14/J14</f>
        <v/>
      </c>
      <c r="N14">
        <f>'Net ALU1_n_39'!H16</f>
        <v/>
      </c>
      <c r="O14">
        <f>'Net ALU1_n_39'!H14</f>
        <v/>
      </c>
      <c r="P14">
        <f>N14-O14</f>
        <v/>
      </c>
      <c r="Q14">
        <f>P14/N14</f>
        <v/>
      </c>
    </row>
    <row r="15">
      <c r="A15" t="inlineStr">
        <is>
          <t>ALU1/readData2[28]_i_3/O to masterReg/readData2[28]_i_1/I2</t>
        </is>
      </c>
      <c r="B15">
        <f>'Net ALU1_n_39'!E27</f>
        <v/>
      </c>
      <c r="C15">
        <f>'Net ALU1_n_39'!E25</f>
        <v/>
      </c>
      <c r="D15">
        <f>B15-C15</f>
        <v/>
      </c>
      <c r="E15">
        <f>D15/B15</f>
        <v/>
      </c>
      <c r="F15">
        <f>'Net ALU1_n_39'!F27</f>
        <v/>
      </c>
      <c r="G15">
        <f>'Net ALU1_n_39'!F25</f>
        <v/>
      </c>
      <c r="H15">
        <f>F15-G15</f>
        <v/>
      </c>
      <c r="I15">
        <f>H15/F15</f>
        <v/>
      </c>
      <c r="J15">
        <f>'Net ALU1_n_39'!G27</f>
        <v/>
      </c>
      <c r="K15">
        <f>'Net ALU1_n_39'!G25</f>
        <v/>
      </c>
      <c r="L15">
        <f>J15-K15</f>
        <v/>
      </c>
      <c r="M15">
        <f>L15/J15</f>
        <v/>
      </c>
      <c r="N15">
        <f>'Net ALU1_n_39'!H27</f>
        <v/>
      </c>
      <c r="O15">
        <f>'Net ALU1_n_39'!H25</f>
        <v/>
      </c>
      <c r="P15">
        <f>N15-O15</f>
        <v/>
      </c>
      <c r="Q15">
        <f>P15/N15</f>
        <v/>
      </c>
    </row>
    <row r="16">
      <c r="A16" t="inlineStr">
        <is>
          <t>ALU1/register_reg_r1_0_31_24_29_i_18/O to ALU1/readData2[28]_i_3/I2</t>
        </is>
      </c>
      <c r="B16">
        <f>'Net ALU1_n_40'!E24</f>
        <v/>
      </c>
      <c r="C16">
        <f>'Net ALU1_n_40'!E22</f>
        <v/>
      </c>
      <c r="D16">
        <f>B16-C16</f>
        <v/>
      </c>
      <c r="E16">
        <f>D16/B16</f>
        <v/>
      </c>
      <c r="F16">
        <f>'Net ALU1_n_40'!F24</f>
        <v/>
      </c>
      <c r="G16">
        <f>'Net ALU1_n_40'!F22</f>
        <v/>
      </c>
      <c r="H16">
        <f>F16-G16</f>
        <v/>
      </c>
      <c r="I16">
        <f>H16/F16</f>
        <v/>
      </c>
      <c r="J16">
        <f>'Net ALU1_n_40'!G24</f>
        <v/>
      </c>
      <c r="K16">
        <f>'Net ALU1_n_40'!G22</f>
        <v/>
      </c>
      <c r="L16">
        <f>J16-K16</f>
        <v/>
      </c>
      <c r="M16">
        <f>L16/J16</f>
        <v/>
      </c>
      <c r="N16">
        <f>'Net ALU1_n_40'!H24</f>
        <v/>
      </c>
      <c r="O16">
        <f>'Net ALU1_n_40'!H22</f>
        <v/>
      </c>
      <c r="P16">
        <f>N16-O16</f>
        <v/>
      </c>
      <c r="Q16">
        <f>P16/N16</f>
        <v/>
      </c>
    </row>
    <row r="17">
      <c r="A17" t="inlineStr">
        <is>
          <t>ALU1/register_reg_r1_0_31_24_29_i_18/O to masterReg/register_reg_r1_0_31_24_29_i_6/I4</t>
        </is>
      </c>
      <c r="B17">
        <f>'Net ALU1_n_40'!E35</f>
        <v/>
      </c>
      <c r="C17">
        <f>'Net ALU1_n_40'!E33</f>
        <v/>
      </c>
      <c r="D17">
        <f>B17-C17</f>
        <v/>
      </c>
      <c r="E17">
        <f>D17/B17</f>
        <v/>
      </c>
      <c r="F17">
        <f>'Net ALU1_n_40'!F35</f>
        <v/>
      </c>
      <c r="G17">
        <f>'Net ALU1_n_40'!F33</f>
        <v/>
      </c>
      <c r="H17">
        <f>F17-G17</f>
        <v/>
      </c>
      <c r="I17">
        <f>H17/F17</f>
        <v/>
      </c>
      <c r="J17">
        <f>'Net ALU1_n_40'!G35</f>
        <v/>
      </c>
      <c r="K17">
        <f>'Net ALU1_n_40'!G33</f>
        <v/>
      </c>
      <c r="L17">
        <f>J17-K17</f>
        <v/>
      </c>
      <c r="M17">
        <f>L17/J17</f>
        <v/>
      </c>
      <c r="N17">
        <f>'Net ALU1_n_40'!H35</f>
        <v/>
      </c>
      <c r="O17">
        <f>'Net ALU1_n_40'!H33</f>
        <v/>
      </c>
      <c r="P17">
        <f>N17-O17</f>
        <v/>
      </c>
      <c r="Q17">
        <f>P17/N17</f>
        <v/>
      </c>
    </row>
    <row r="18">
      <c r="A18" t="inlineStr">
        <is>
          <t>ALU1/readData2[27]_i_3/O to masterReg/readData1[27]_i_1/I2</t>
        </is>
      </c>
      <c r="B18">
        <f>'Net ALU1_n_41'!E19</f>
        <v/>
      </c>
      <c r="C18">
        <f>'Net ALU1_n_41'!E17</f>
        <v/>
      </c>
      <c r="D18">
        <f>B18-C18</f>
        <v/>
      </c>
      <c r="E18">
        <f>D18/B18</f>
        <v/>
      </c>
      <c r="F18">
        <f>'Net ALU1_n_41'!F19</f>
        <v/>
      </c>
      <c r="G18">
        <f>'Net ALU1_n_41'!F17</f>
        <v/>
      </c>
      <c r="H18">
        <f>F18-G18</f>
        <v/>
      </c>
      <c r="I18">
        <f>H18/F18</f>
        <v/>
      </c>
      <c r="J18">
        <f>'Net ALU1_n_41'!G19</f>
        <v/>
      </c>
      <c r="K18">
        <f>'Net ALU1_n_41'!G17</f>
        <v/>
      </c>
      <c r="L18">
        <f>J18-K18</f>
        <v/>
      </c>
      <c r="M18">
        <f>L18/J18</f>
        <v/>
      </c>
      <c r="N18">
        <f>'Net ALU1_n_41'!H19</f>
        <v/>
      </c>
      <c r="O18">
        <f>'Net ALU1_n_41'!H17</f>
        <v/>
      </c>
      <c r="P18">
        <f>N18-O18</f>
        <v/>
      </c>
      <c r="Q18">
        <f>P18/N18</f>
        <v/>
      </c>
    </row>
    <row r="19">
      <c r="A19" t="inlineStr">
        <is>
          <t>ALU1/readData2[27]_i_3/O to masterReg/readData2[27]_i_1/I2</t>
        </is>
      </c>
      <c r="B19">
        <f>'Net ALU1_n_41'!E30</f>
        <v/>
      </c>
      <c r="C19">
        <f>'Net ALU1_n_41'!E28</f>
        <v/>
      </c>
      <c r="D19">
        <f>B19-C19</f>
        <v/>
      </c>
      <c r="E19">
        <f>D19/B19</f>
        <v/>
      </c>
      <c r="F19">
        <f>'Net ALU1_n_41'!F30</f>
        <v/>
      </c>
      <c r="G19">
        <f>'Net ALU1_n_41'!F28</f>
        <v/>
      </c>
      <c r="H19">
        <f>F19-G19</f>
        <v/>
      </c>
      <c r="I19">
        <f>H19/F19</f>
        <v/>
      </c>
      <c r="J19">
        <f>'Net ALU1_n_41'!G30</f>
        <v/>
      </c>
      <c r="K19">
        <f>'Net ALU1_n_41'!G28</f>
        <v/>
      </c>
      <c r="L19">
        <f>J19-K19</f>
        <v/>
      </c>
      <c r="M19">
        <f>L19/J19</f>
        <v/>
      </c>
      <c r="N19">
        <f>'Net ALU1_n_41'!H30</f>
        <v/>
      </c>
      <c r="O19">
        <f>'Net ALU1_n_41'!H28</f>
        <v/>
      </c>
      <c r="P19">
        <f>N19-O19</f>
        <v/>
      </c>
      <c r="Q19">
        <f>P19/N19</f>
        <v/>
      </c>
    </row>
    <row r="20">
      <c r="A20" t="inlineStr">
        <is>
          <t>ALU1/register_reg_r1_0_31_24_29_i_12/O to masterReg/register_reg_r1_0_31_24_29_i_3/I4</t>
        </is>
      </c>
      <c r="B20">
        <f>'Net ALU1_n_42'!E18</f>
        <v/>
      </c>
      <c r="C20">
        <f>'Net ALU1_n_42'!E16</f>
        <v/>
      </c>
      <c r="D20">
        <f>B20-C20</f>
        <v/>
      </c>
      <c r="E20">
        <f>D20/B20</f>
        <v/>
      </c>
      <c r="F20">
        <f>'Net ALU1_n_42'!F18</f>
        <v/>
      </c>
      <c r="G20">
        <f>'Net ALU1_n_42'!F16</f>
        <v/>
      </c>
      <c r="H20">
        <f>F20-G20</f>
        <v/>
      </c>
      <c r="I20">
        <f>H20/F20</f>
        <v/>
      </c>
      <c r="J20">
        <f>'Net ALU1_n_42'!G18</f>
        <v/>
      </c>
      <c r="K20">
        <f>'Net ALU1_n_42'!G16</f>
        <v/>
      </c>
      <c r="L20">
        <f>J20-K20</f>
        <v/>
      </c>
      <c r="M20">
        <f>L20/J20</f>
        <v/>
      </c>
      <c r="N20">
        <f>'Net ALU1_n_42'!H18</f>
        <v/>
      </c>
      <c r="O20">
        <f>'Net ALU1_n_42'!H16</f>
        <v/>
      </c>
      <c r="P20">
        <f>N20-O20</f>
        <v/>
      </c>
      <c r="Q20">
        <f>P20/N20</f>
        <v/>
      </c>
    </row>
    <row r="21">
      <c r="A21" t="inlineStr">
        <is>
          <t>ALU1/register_reg_r1_0_31_24_29_i_12/O to ALU1/readData2[27]_i_3/I2</t>
        </is>
      </c>
      <c r="B21">
        <f>'Net ALU1_n_42'!E35</f>
        <v/>
      </c>
      <c r="C21">
        <f>'Net ALU1_n_42'!E33</f>
        <v/>
      </c>
      <c r="D21">
        <f>B21-C21</f>
        <v/>
      </c>
      <c r="E21">
        <f>D21/B21</f>
        <v/>
      </c>
      <c r="F21">
        <f>'Net ALU1_n_42'!F35</f>
        <v/>
      </c>
      <c r="G21">
        <f>'Net ALU1_n_42'!F33</f>
        <v/>
      </c>
      <c r="H21">
        <f>F21-G21</f>
        <v/>
      </c>
      <c r="I21">
        <f>H21/F21</f>
        <v/>
      </c>
      <c r="J21">
        <f>'Net ALU1_n_42'!G35</f>
        <v/>
      </c>
      <c r="K21">
        <f>'Net ALU1_n_42'!G33</f>
        <v/>
      </c>
      <c r="L21">
        <f>J21-K21</f>
        <v/>
      </c>
      <c r="M21">
        <f>L21/J21</f>
        <v/>
      </c>
      <c r="N21">
        <f>'Net ALU1_n_42'!H35</f>
        <v/>
      </c>
      <c r="O21">
        <f>'Net ALU1_n_42'!H33</f>
        <v/>
      </c>
      <c r="P21">
        <f>N21-O21</f>
        <v/>
      </c>
      <c r="Q21">
        <f>P21/N21</f>
        <v/>
      </c>
    </row>
    <row r="22">
      <c r="A22" t="inlineStr">
        <is>
          <t>ALU1/readData2[26]_i_3/O to masterReg/readData1[26]_i_1/I2</t>
        </is>
      </c>
      <c r="B22">
        <f>'Net ALU1_n_43'!E20</f>
        <v/>
      </c>
      <c r="C22">
        <f>'Net ALU1_n_43'!E18</f>
        <v/>
      </c>
      <c r="D22">
        <f>B22-C22</f>
        <v/>
      </c>
      <c r="E22">
        <f>D22/B22</f>
        <v/>
      </c>
      <c r="F22">
        <f>'Net ALU1_n_43'!F20</f>
        <v/>
      </c>
      <c r="G22">
        <f>'Net ALU1_n_43'!F18</f>
        <v/>
      </c>
      <c r="H22">
        <f>F22-G22</f>
        <v/>
      </c>
      <c r="I22">
        <f>H22/F22</f>
        <v/>
      </c>
      <c r="J22">
        <f>'Net ALU1_n_43'!G20</f>
        <v/>
      </c>
      <c r="K22">
        <f>'Net ALU1_n_43'!G18</f>
        <v/>
      </c>
      <c r="L22">
        <f>J22-K22</f>
        <v/>
      </c>
      <c r="M22">
        <f>L22/J22</f>
        <v/>
      </c>
      <c r="N22">
        <f>'Net ALU1_n_43'!H20</f>
        <v/>
      </c>
      <c r="O22">
        <f>'Net ALU1_n_43'!H18</f>
        <v/>
      </c>
      <c r="P22">
        <f>N22-O22</f>
        <v/>
      </c>
      <c r="Q22">
        <f>P22/N22</f>
        <v/>
      </c>
    </row>
    <row r="23">
      <c r="A23" t="inlineStr">
        <is>
          <t>ALU1/readData2[26]_i_3/O to masterReg/readData2[26]_i_1/I2</t>
        </is>
      </c>
      <c r="B23">
        <f>'Net ALU1_n_43'!E31</f>
        <v/>
      </c>
      <c r="C23">
        <f>'Net ALU1_n_43'!E29</f>
        <v/>
      </c>
      <c r="D23">
        <f>B23-C23</f>
        <v/>
      </c>
      <c r="E23">
        <f>D23/B23</f>
        <v/>
      </c>
      <c r="F23">
        <f>'Net ALU1_n_43'!F31</f>
        <v/>
      </c>
      <c r="G23">
        <f>'Net ALU1_n_43'!F29</f>
        <v/>
      </c>
      <c r="H23">
        <f>F23-G23</f>
        <v/>
      </c>
      <c r="I23">
        <f>H23/F23</f>
        <v/>
      </c>
      <c r="J23">
        <f>'Net ALU1_n_43'!G31</f>
        <v/>
      </c>
      <c r="K23">
        <f>'Net ALU1_n_43'!G29</f>
        <v/>
      </c>
      <c r="L23">
        <f>J23-K23</f>
        <v/>
      </c>
      <c r="M23">
        <f>L23/J23</f>
        <v/>
      </c>
      <c r="N23">
        <f>'Net ALU1_n_43'!H31</f>
        <v/>
      </c>
      <c r="O23">
        <f>'Net ALU1_n_43'!H29</f>
        <v/>
      </c>
      <c r="P23">
        <f>N23-O23</f>
        <v/>
      </c>
      <c r="Q23">
        <f>P23/N23</f>
        <v/>
      </c>
    </row>
    <row r="24">
      <c r="A24" t="inlineStr">
        <is>
          <t>ALU1/register_reg_r1_0_31_24_29_i_14/O to ALU1/readData2[26]_i_3/I2</t>
        </is>
      </c>
      <c r="B24">
        <f>'Net ALU1_n_44'!E31</f>
        <v/>
      </c>
      <c r="C24">
        <f>'Net ALU1_n_44'!E29</f>
        <v/>
      </c>
      <c r="D24">
        <f>B24-C24</f>
        <v/>
      </c>
      <c r="E24">
        <f>D24/B24</f>
        <v/>
      </c>
      <c r="F24">
        <f>'Net ALU1_n_44'!F31</f>
        <v/>
      </c>
      <c r="G24">
        <f>'Net ALU1_n_44'!F29</f>
        <v/>
      </c>
      <c r="H24">
        <f>F24-G24</f>
        <v/>
      </c>
      <c r="I24">
        <f>H24/F24</f>
        <v/>
      </c>
      <c r="J24">
        <f>'Net ALU1_n_44'!G31</f>
        <v/>
      </c>
      <c r="K24">
        <f>'Net ALU1_n_44'!G29</f>
        <v/>
      </c>
      <c r="L24">
        <f>J24-K24</f>
        <v/>
      </c>
      <c r="M24">
        <f>L24/J24</f>
        <v/>
      </c>
      <c r="N24">
        <f>'Net ALU1_n_44'!H31</f>
        <v/>
      </c>
      <c r="O24">
        <f>'Net ALU1_n_44'!H29</f>
        <v/>
      </c>
      <c r="P24">
        <f>N24-O24</f>
        <v/>
      </c>
      <c r="Q24">
        <f>P24/N24</f>
        <v/>
      </c>
    </row>
    <row r="25">
      <c r="A25" t="inlineStr">
        <is>
          <t>ALU1/register_reg_r1_0_31_24_29_i_14/O to masterReg/register_reg_r1_0_31_24_29_i_4/I4</t>
        </is>
      </c>
      <c r="B25">
        <f>'Net ALU1_n_44'!E46</f>
        <v/>
      </c>
      <c r="C25">
        <f>'Net ALU1_n_44'!E44</f>
        <v/>
      </c>
      <c r="D25">
        <f>B25-C25</f>
        <v/>
      </c>
      <c r="E25">
        <f>D25/B25</f>
        <v/>
      </c>
      <c r="F25">
        <f>'Net ALU1_n_44'!F46</f>
        <v/>
      </c>
      <c r="G25">
        <f>'Net ALU1_n_44'!F44</f>
        <v/>
      </c>
      <c r="H25">
        <f>F25-G25</f>
        <v/>
      </c>
      <c r="I25">
        <f>H25/F25</f>
        <v/>
      </c>
      <c r="J25">
        <f>'Net ALU1_n_44'!G46</f>
        <v/>
      </c>
      <c r="K25">
        <f>'Net ALU1_n_44'!G44</f>
        <v/>
      </c>
      <c r="L25">
        <f>J25-K25</f>
        <v/>
      </c>
      <c r="M25">
        <f>L25/J25</f>
        <v/>
      </c>
      <c r="N25">
        <f>'Net ALU1_n_44'!H46</f>
        <v/>
      </c>
      <c r="O25">
        <f>'Net ALU1_n_44'!H44</f>
        <v/>
      </c>
      <c r="P25">
        <f>N25-O25</f>
        <v/>
      </c>
      <c r="Q25">
        <f>P25/N25</f>
        <v/>
      </c>
    </row>
    <row r="26">
      <c r="A26" t="inlineStr">
        <is>
          <t>ALU1/readData2[25]_i_3/O to masterReg/readData1[25]_i_1/I2</t>
        </is>
      </c>
      <c r="B26">
        <f>'Net ALU1_n_45'!E21</f>
        <v/>
      </c>
      <c r="C26">
        <f>'Net ALU1_n_45'!E19</f>
        <v/>
      </c>
      <c r="D26">
        <f>B26-C26</f>
        <v/>
      </c>
      <c r="E26">
        <f>D26/B26</f>
        <v/>
      </c>
      <c r="F26">
        <f>'Net ALU1_n_45'!F21</f>
        <v/>
      </c>
      <c r="G26">
        <f>'Net ALU1_n_45'!F19</f>
        <v/>
      </c>
      <c r="H26">
        <f>F26-G26</f>
        <v/>
      </c>
      <c r="I26">
        <f>H26/F26</f>
        <v/>
      </c>
      <c r="J26">
        <f>'Net ALU1_n_45'!G21</f>
        <v/>
      </c>
      <c r="K26">
        <f>'Net ALU1_n_45'!G19</f>
        <v/>
      </c>
      <c r="L26">
        <f>J26-K26</f>
        <v/>
      </c>
      <c r="M26">
        <f>L26/J26</f>
        <v/>
      </c>
      <c r="N26">
        <f>'Net ALU1_n_45'!H21</f>
        <v/>
      </c>
      <c r="O26">
        <f>'Net ALU1_n_45'!H19</f>
        <v/>
      </c>
      <c r="P26">
        <f>N26-O26</f>
        <v/>
      </c>
      <c r="Q26">
        <f>P26/N26</f>
        <v/>
      </c>
    </row>
    <row r="27">
      <c r="A27" t="inlineStr">
        <is>
          <t>ALU1/readData2[25]_i_3/O to masterReg/readData2[25]_i_1/I2</t>
        </is>
      </c>
      <c r="B27">
        <f>'Net ALU1_n_45'!E37</f>
        <v/>
      </c>
      <c r="C27">
        <f>'Net ALU1_n_45'!E35</f>
        <v/>
      </c>
      <c r="D27">
        <f>B27-C27</f>
        <v/>
      </c>
      <c r="E27">
        <f>D27/B27</f>
        <v/>
      </c>
      <c r="F27">
        <f>'Net ALU1_n_45'!F37</f>
        <v/>
      </c>
      <c r="G27">
        <f>'Net ALU1_n_45'!F35</f>
        <v/>
      </c>
      <c r="H27">
        <f>F27-G27</f>
        <v/>
      </c>
      <c r="I27">
        <f>H27/F27</f>
        <v/>
      </c>
      <c r="J27">
        <f>'Net ALU1_n_45'!G37</f>
        <v/>
      </c>
      <c r="K27">
        <f>'Net ALU1_n_45'!G35</f>
        <v/>
      </c>
      <c r="L27">
        <f>J27-K27</f>
        <v/>
      </c>
      <c r="M27">
        <f>L27/J27</f>
        <v/>
      </c>
      <c r="N27">
        <f>'Net ALU1_n_45'!H37</f>
        <v/>
      </c>
      <c r="O27">
        <f>'Net ALU1_n_45'!H35</f>
        <v/>
      </c>
      <c r="P27">
        <f>N27-O27</f>
        <v/>
      </c>
      <c r="Q27">
        <f>P27/N27</f>
        <v/>
      </c>
    </row>
    <row r="28">
      <c r="A28" t="inlineStr">
        <is>
          <t>ALU1/register_reg_r1_0_31_24_29_i_8/O to ALU1/readData2[25]_i_3/I2</t>
        </is>
      </c>
      <c r="B28">
        <f>'Net ALU1_n_46'!E24</f>
        <v/>
      </c>
      <c r="C28">
        <f>'Net ALU1_n_46'!E22</f>
        <v/>
      </c>
      <c r="D28">
        <f>B28-C28</f>
        <v/>
      </c>
      <c r="E28">
        <f>D28/B28</f>
        <v/>
      </c>
      <c r="F28">
        <f>'Net ALU1_n_46'!F24</f>
        <v/>
      </c>
      <c r="G28">
        <f>'Net ALU1_n_46'!F22</f>
        <v/>
      </c>
      <c r="H28">
        <f>F28-G28</f>
        <v/>
      </c>
      <c r="I28">
        <f>H28/F28</f>
        <v/>
      </c>
      <c r="J28">
        <f>'Net ALU1_n_46'!G24</f>
        <v/>
      </c>
      <c r="K28">
        <f>'Net ALU1_n_46'!G22</f>
        <v/>
      </c>
      <c r="L28">
        <f>J28-K28</f>
        <v/>
      </c>
      <c r="M28">
        <f>L28/J28</f>
        <v/>
      </c>
      <c r="N28">
        <f>'Net ALU1_n_46'!H24</f>
        <v/>
      </c>
      <c r="O28">
        <f>'Net ALU1_n_46'!H22</f>
        <v/>
      </c>
      <c r="P28">
        <f>N28-O28</f>
        <v/>
      </c>
      <c r="Q28">
        <f>P28/N28</f>
        <v/>
      </c>
    </row>
    <row r="29">
      <c r="A29" t="inlineStr">
        <is>
          <t>ALU1/register_reg_r1_0_31_24_29_i_8/O to masterReg/register_reg_r1_0_31_24_29_i_1/I4</t>
        </is>
      </c>
      <c r="B29">
        <f>'Net ALU1_n_46'!E35</f>
        <v/>
      </c>
      <c r="C29">
        <f>'Net ALU1_n_46'!E33</f>
        <v/>
      </c>
      <c r="D29">
        <f>B29-C29</f>
        <v/>
      </c>
      <c r="E29">
        <f>D29/B29</f>
        <v/>
      </c>
      <c r="F29">
        <f>'Net ALU1_n_46'!F35</f>
        <v/>
      </c>
      <c r="G29">
        <f>'Net ALU1_n_46'!F33</f>
        <v/>
      </c>
      <c r="H29">
        <f>F29-G29</f>
        <v/>
      </c>
      <c r="I29">
        <f>H29/F29</f>
        <v/>
      </c>
      <c r="J29">
        <f>'Net ALU1_n_46'!G35</f>
        <v/>
      </c>
      <c r="K29">
        <f>'Net ALU1_n_46'!G33</f>
        <v/>
      </c>
      <c r="L29">
        <f>J29-K29</f>
        <v/>
      </c>
      <c r="M29">
        <f>L29/J29</f>
        <v/>
      </c>
      <c r="N29">
        <f>'Net ALU1_n_46'!H35</f>
        <v/>
      </c>
      <c r="O29">
        <f>'Net ALU1_n_46'!H33</f>
        <v/>
      </c>
      <c r="P29">
        <f>N29-O29</f>
        <v/>
      </c>
      <c r="Q29">
        <f>P29/N29</f>
        <v/>
      </c>
    </row>
    <row r="30">
      <c r="A30" t="inlineStr">
        <is>
          <t>ALU1/readData2[24]_i_3/O to masterReg/readData1[24]_i_1/I2</t>
        </is>
      </c>
      <c r="B30">
        <f>'Net ALU1_n_47'!E16</f>
        <v/>
      </c>
      <c r="C30">
        <f>'Net ALU1_n_47'!E14</f>
        <v/>
      </c>
      <c r="D30">
        <f>B30-C30</f>
        <v/>
      </c>
      <c r="E30">
        <f>D30/B30</f>
        <v/>
      </c>
      <c r="F30">
        <f>'Net ALU1_n_47'!F16</f>
        <v/>
      </c>
      <c r="G30">
        <f>'Net ALU1_n_47'!F14</f>
        <v/>
      </c>
      <c r="H30">
        <f>F30-G30</f>
        <v/>
      </c>
      <c r="I30">
        <f>H30/F30</f>
        <v/>
      </c>
      <c r="J30">
        <f>'Net ALU1_n_47'!G16</f>
        <v/>
      </c>
      <c r="K30">
        <f>'Net ALU1_n_47'!G14</f>
        <v/>
      </c>
      <c r="L30">
        <f>J30-K30</f>
        <v/>
      </c>
      <c r="M30">
        <f>L30/J30</f>
        <v/>
      </c>
      <c r="N30">
        <f>'Net ALU1_n_47'!H16</f>
        <v/>
      </c>
      <c r="O30">
        <f>'Net ALU1_n_47'!H14</f>
        <v/>
      </c>
      <c r="P30">
        <f>N30-O30</f>
        <v/>
      </c>
      <c r="Q30">
        <f>P30/N30</f>
        <v/>
      </c>
    </row>
    <row r="31">
      <c r="A31" t="inlineStr">
        <is>
          <t>ALU1/readData2[24]_i_3/O to masterReg/readData2[24]_i_1/I2</t>
        </is>
      </c>
      <c r="B31">
        <f>'Net ALU1_n_47'!E29</f>
        <v/>
      </c>
      <c r="C31">
        <f>'Net ALU1_n_47'!E27</f>
        <v/>
      </c>
      <c r="D31">
        <f>B31-C31</f>
        <v/>
      </c>
      <c r="E31">
        <f>D31/B31</f>
        <v/>
      </c>
      <c r="F31">
        <f>'Net ALU1_n_47'!F29</f>
        <v/>
      </c>
      <c r="G31">
        <f>'Net ALU1_n_47'!F27</f>
        <v/>
      </c>
      <c r="H31">
        <f>F31-G31</f>
        <v/>
      </c>
      <c r="I31">
        <f>H31/F31</f>
        <v/>
      </c>
      <c r="J31">
        <f>'Net ALU1_n_47'!G29</f>
        <v/>
      </c>
      <c r="K31">
        <f>'Net ALU1_n_47'!G27</f>
        <v/>
      </c>
      <c r="L31">
        <f>J31-K31</f>
        <v/>
      </c>
      <c r="M31">
        <f>L31/J31</f>
        <v/>
      </c>
      <c r="N31">
        <f>'Net ALU1_n_47'!H29</f>
        <v/>
      </c>
      <c r="O31">
        <f>'Net ALU1_n_47'!H27</f>
        <v/>
      </c>
      <c r="P31">
        <f>N31-O31</f>
        <v/>
      </c>
      <c r="Q31">
        <f>P31/N31</f>
        <v/>
      </c>
    </row>
    <row r="32">
      <c r="A32" t="inlineStr">
        <is>
          <t>ALU1/register_reg_r1_0_31_24_29_i_10/O to ALU1/readData2[24]_i_3/I2</t>
        </is>
      </c>
      <c r="B32">
        <f>'Net ALU1_n_48'!E24</f>
        <v/>
      </c>
      <c r="C32">
        <f>'Net ALU1_n_48'!E22</f>
        <v/>
      </c>
      <c r="D32">
        <f>B32-C32</f>
        <v/>
      </c>
      <c r="E32">
        <f>D32/B32</f>
        <v/>
      </c>
      <c r="F32">
        <f>'Net ALU1_n_48'!F24</f>
        <v/>
      </c>
      <c r="G32">
        <f>'Net ALU1_n_48'!F22</f>
        <v/>
      </c>
      <c r="H32">
        <f>F32-G32</f>
        <v/>
      </c>
      <c r="I32">
        <f>H32/F32</f>
        <v/>
      </c>
      <c r="J32">
        <f>'Net ALU1_n_48'!G24</f>
        <v/>
      </c>
      <c r="K32">
        <f>'Net ALU1_n_48'!G22</f>
        <v/>
      </c>
      <c r="L32">
        <f>J32-K32</f>
        <v/>
      </c>
      <c r="M32">
        <f>L32/J32</f>
        <v/>
      </c>
      <c r="N32">
        <f>'Net ALU1_n_48'!H24</f>
        <v/>
      </c>
      <c r="O32">
        <f>'Net ALU1_n_48'!H22</f>
        <v/>
      </c>
      <c r="P32">
        <f>N32-O32</f>
        <v/>
      </c>
      <c r="Q32">
        <f>P32/N32</f>
        <v/>
      </c>
    </row>
    <row r="33">
      <c r="A33" t="inlineStr">
        <is>
          <t>ALU1/register_reg_r1_0_31_24_29_i_10/O to masterReg/register_reg_r1_0_31_24_29_i_2/I4</t>
        </is>
      </c>
      <c r="B33">
        <f>'Net ALU1_n_48'!E39</f>
        <v/>
      </c>
      <c r="C33">
        <f>'Net ALU1_n_48'!E37</f>
        <v/>
      </c>
      <c r="D33">
        <f>B33-C33</f>
        <v/>
      </c>
      <c r="E33">
        <f>D33/B33</f>
        <v/>
      </c>
      <c r="F33">
        <f>'Net ALU1_n_48'!F39</f>
        <v/>
      </c>
      <c r="G33">
        <f>'Net ALU1_n_48'!F37</f>
        <v/>
      </c>
      <c r="H33">
        <f>F33-G33</f>
        <v/>
      </c>
      <c r="I33">
        <f>H33/F33</f>
        <v/>
      </c>
      <c r="J33">
        <f>'Net ALU1_n_48'!G39</f>
        <v/>
      </c>
      <c r="K33">
        <f>'Net ALU1_n_48'!G37</f>
        <v/>
      </c>
      <c r="L33">
        <f>J33-K33</f>
        <v/>
      </c>
      <c r="M33">
        <f>L33/J33</f>
        <v/>
      </c>
      <c r="N33">
        <f>'Net ALU1_n_48'!H39</f>
        <v/>
      </c>
      <c r="O33">
        <f>'Net ALU1_n_48'!H37</f>
        <v/>
      </c>
      <c r="P33">
        <f>N33-O33</f>
        <v/>
      </c>
      <c r="Q33">
        <f>P33/N33</f>
        <v/>
      </c>
    </row>
    <row r="34">
      <c r="A34" t="inlineStr">
        <is>
          <t>ALU1/readData2[23]_i_3/O to masterReg/readData1[23]_i_1/I2</t>
        </is>
      </c>
      <c r="B34">
        <f>'Net ALU1_n_49'!E22</f>
        <v/>
      </c>
      <c r="C34">
        <f>'Net ALU1_n_49'!E20</f>
        <v/>
      </c>
      <c r="D34">
        <f>B34-C34</f>
        <v/>
      </c>
      <c r="E34">
        <f>D34/B34</f>
        <v/>
      </c>
      <c r="F34">
        <f>'Net ALU1_n_49'!F22</f>
        <v/>
      </c>
      <c r="G34">
        <f>'Net ALU1_n_49'!F20</f>
        <v/>
      </c>
      <c r="H34">
        <f>F34-G34</f>
        <v/>
      </c>
      <c r="I34">
        <f>H34/F34</f>
        <v/>
      </c>
      <c r="J34">
        <f>'Net ALU1_n_49'!G22</f>
        <v/>
      </c>
      <c r="K34">
        <f>'Net ALU1_n_49'!G20</f>
        <v/>
      </c>
      <c r="L34">
        <f>J34-K34</f>
        <v/>
      </c>
      <c r="M34">
        <f>L34/J34</f>
        <v/>
      </c>
      <c r="N34">
        <f>'Net ALU1_n_49'!H22</f>
        <v/>
      </c>
      <c r="O34">
        <f>'Net ALU1_n_49'!H20</f>
        <v/>
      </c>
      <c r="P34">
        <f>N34-O34</f>
        <v/>
      </c>
      <c r="Q34">
        <f>P34/N34</f>
        <v/>
      </c>
    </row>
    <row r="35">
      <c r="A35" t="inlineStr">
        <is>
          <t>ALU1/readData2[23]_i_3/O to masterReg/readData2[23]_i_1/I2</t>
        </is>
      </c>
      <c r="B35">
        <f>'Net ALU1_n_49'!E33</f>
        <v/>
      </c>
      <c r="C35">
        <f>'Net ALU1_n_49'!E31</f>
        <v/>
      </c>
      <c r="D35">
        <f>B35-C35</f>
        <v/>
      </c>
      <c r="E35">
        <f>D35/B35</f>
        <v/>
      </c>
      <c r="F35">
        <f>'Net ALU1_n_49'!F33</f>
        <v/>
      </c>
      <c r="G35">
        <f>'Net ALU1_n_49'!F31</f>
        <v/>
      </c>
      <c r="H35">
        <f>F35-G35</f>
        <v/>
      </c>
      <c r="I35">
        <f>H35/F35</f>
        <v/>
      </c>
      <c r="J35">
        <f>'Net ALU1_n_49'!G33</f>
        <v/>
      </c>
      <c r="K35">
        <f>'Net ALU1_n_49'!G31</f>
        <v/>
      </c>
      <c r="L35">
        <f>J35-K35</f>
        <v/>
      </c>
      <c r="M35">
        <f>L35/J35</f>
        <v/>
      </c>
      <c r="N35">
        <f>'Net ALU1_n_49'!H33</f>
        <v/>
      </c>
      <c r="O35">
        <f>'Net ALU1_n_49'!H31</f>
        <v/>
      </c>
      <c r="P35">
        <f>N35-O35</f>
        <v/>
      </c>
      <c r="Q35">
        <f>P35/N35</f>
        <v/>
      </c>
    </row>
    <row r="36">
      <c r="A36" t="inlineStr">
        <is>
          <t>ALU1/register_reg_r1_0_31_18_23_i_16/O to ALU1/readData2[23]_i_3/I2</t>
        </is>
      </c>
      <c r="B36">
        <f>'Net ALU1_n_50'!E20</f>
        <v/>
      </c>
      <c r="C36">
        <f>'Net ALU1_n_50'!E18</f>
        <v/>
      </c>
      <c r="D36">
        <f>B36-C36</f>
        <v/>
      </c>
      <c r="E36">
        <f>D36/B36</f>
        <v/>
      </c>
      <c r="F36">
        <f>'Net ALU1_n_50'!F20</f>
        <v/>
      </c>
      <c r="G36">
        <f>'Net ALU1_n_50'!F18</f>
        <v/>
      </c>
      <c r="H36">
        <f>F36-G36</f>
        <v/>
      </c>
      <c r="I36">
        <f>H36/F36</f>
        <v/>
      </c>
      <c r="J36">
        <f>'Net ALU1_n_50'!G20</f>
        <v/>
      </c>
      <c r="K36">
        <f>'Net ALU1_n_50'!G18</f>
        <v/>
      </c>
      <c r="L36">
        <f>J36-K36</f>
        <v/>
      </c>
      <c r="M36">
        <f>L36/J36</f>
        <v/>
      </c>
      <c r="N36">
        <f>'Net ALU1_n_50'!H20</f>
        <v/>
      </c>
      <c r="O36">
        <f>'Net ALU1_n_50'!H18</f>
        <v/>
      </c>
      <c r="P36">
        <f>N36-O36</f>
        <v/>
      </c>
      <c r="Q36">
        <f>P36/N36</f>
        <v/>
      </c>
    </row>
    <row r="37">
      <c r="A37" t="inlineStr">
        <is>
          <t>ALU1/register_reg_r1_0_31_18_23_i_16/O to masterReg/register_reg_r1_0_31_18_23_i_5/I4</t>
        </is>
      </c>
      <c r="B37">
        <f>'Net ALU1_n_50'!E31</f>
        <v/>
      </c>
      <c r="C37">
        <f>'Net ALU1_n_50'!E29</f>
        <v/>
      </c>
      <c r="D37">
        <f>B37-C37</f>
        <v/>
      </c>
      <c r="E37">
        <f>D37/B37</f>
        <v/>
      </c>
      <c r="F37">
        <f>'Net ALU1_n_50'!F31</f>
        <v/>
      </c>
      <c r="G37">
        <f>'Net ALU1_n_50'!F29</f>
        <v/>
      </c>
      <c r="H37">
        <f>F37-G37</f>
        <v/>
      </c>
      <c r="I37">
        <f>H37/F37</f>
        <v/>
      </c>
      <c r="J37">
        <f>'Net ALU1_n_50'!G31</f>
        <v/>
      </c>
      <c r="K37">
        <f>'Net ALU1_n_50'!G29</f>
        <v/>
      </c>
      <c r="L37">
        <f>J37-K37</f>
        <v/>
      </c>
      <c r="M37">
        <f>L37/J37</f>
        <v/>
      </c>
      <c r="N37">
        <f>'Net ALU1_n_50'!H31</f>
        <v/>
      </c>
      <c r="O37">
        <f>'Net ALU1_n_50'!H29</f>
        <v/>
      </c>
      <c r="P37">
        <f>N37-O37</f>
        <v/>
      </c>
      <c r="Q37">
        <f>P37/N37</f>
        <v/>
      </c>
    </row>
    <row r="38">
      <c r="A38" t="inlineStr">
        <is>
          <t>ALU1/readData2[22]_i_3/O to masterReg/readData1[22]_i_1/I2</t>
        </is>
      </c>
      <c r="B38">
        <f>'Net ALU1_n_51'!E19</f>
        <v/>
      </c>
      <c r="C38">
        <f>'Net ALU1_n_51'!E17</f>
        <v/>
      </c>
      <c r="D38">
        <f>B38-C38</f>
        <v/>
      </c>
      <c r="E38">
        <f>D38/B38</f>
        <v/>
      </c>
      <c r="F38">
        <f>'Net ALU1_n_51'!F19</f>
        <v/>
      </c>
      <c r="G38">
        <f>'Net ALU1_n_51'!F17</f>
        <v/>
      </c>
      <c r="H38">
        <f>F38-G38</f>
        <v/>
      </c>
      <c r="I38">
        <f>H38/F38</f>
        <v/>
      </c>
      <c r="J38">
        <f>'Net ALU1_n_51'!G19</f>
        <v/>
      </c>
      <c r="K38">
        <f>'Net ALU1_n_51'!G17</f>
        <v/>
      </c>
      <c r="L38">
        <f>J38-K38</f>
        <v/>
      </c>
      <c r="M38">
        <f>L38/J38</f>
        <v/>
      </c>
      <c r="N38">
        <f>'Net ALU1_n_51'!H19</f>
        <v/>
      </c>
      <c r="O38">
        <f>'Net ALU1_n_51'!H17</f>
        <v/>
      </c>
      <c r="P38">
        <f>N38-O38</f>
        <v/>
      </c>
      <c r="Q38">
        <f>P38/N38</f>
        <v/>
      </c>
    </row>
    <row r="39">
      <c r="A39" t="inlineStr">
        <is>
          <t>ALU1/readData2[22]_i_3/O to masterReg/readData2[22]_i_1/I2</t>
        </is>
      </c>
      <c r="B39">
        <f>'Net ALU1_n_51'!E30</f>
        <v/>
      </c>
      <c r="C39">
        <f>'Net ALU1_n_51'!E28</f>
        <v/>
      </c>
      <c r="D39">
        <f>B39-C39</f>
        <v/>
      </c>
      <c r="E39">
        <f>D39/B39</f>
        <v/>
      </c>
      <c r="F39">
        <f>'Net ALU1_n_51'!F30</f>
        <v/>
      </c>
      <c r="G39">
        <f>'Net ALU1_n_51'!F28</f>
        <v/>
      </c>
      <c r="H39">
        <f>F39-G39</f>
        <v/>
      </c>
      <c r="I39">
        <f>H39/F39</f>
        <v/>
      </c>
      <c r="J39">
        <f>'Net ALU1_n_51'!G30</f>
        <v/>
      </c>
      <c r="K39">
        <f>'Net ALU1_n_51'!G28</f>
        <v/>
      </c>
      <c r="L39">
        <f>J39-K39</f>
        <v/>
      </c>
      <c r="M39">
        <f>L39/J39</f>
        <v/>
      </c>
      <c r="N39">
        <f>'Net ALU1_n_51'!H30</f>
        <v/>
      </c>
      <c r="O39">
        <f>'Net ALU1_n_51'!H28</f>
        <v/>
      </c>
      <c r="P39">
        <f>N39-O39</f>
        <v/>
      </c>
      <c r="Q39">
        <f>P39/N39</f>
        <v/>
      </c>
    </row>
    <row r="40">
      <c r="A40" t="inlineStr">
        <is>
          <t>ALU1/register_reg_r1_0_31_18_23_i_18/O to ALU1/readData2[22]_i_3/I2</t>
        </is>
      </c>
      <c r="B40">
        <f>'Net ALU1_n_52'!E22</f>
        <v/>
      </c>
      <c r="C40">
        <f>'Net ALU1_n_52'!E20</f>
        <v/>
      </c>
      <c r="D40">
        <f>B40-C40</f>
        <v/>
      </c>
      <c r="E40">
        <f>D40/B40</f>
        <v/>
      </c>
      <c r="F40">
        <f>'Net ALU1_n_52'!F22</f>
        <v/>
      </c>
      <c r="G40">
        <f>'Net ALU1_n_52'!F20</f>
        <v/>
      </c>
      <c r="H40">
        <f>F40-G40</f>
        <v/>
      </c>
      <c r="I40">
        <f>H40/F40</f>
        <v/>
      </c>
      <c r="J40">
        <f>'Net ALU1_n_52'!G22</f>
        <v/>
      </c>
      <c r="K40">
        <f>'Net ALU1_n_52'!G20</f>
        <v/>
      </c>
      <c r="L40">
        <f>J40-K40</f>
        <v/>
      </c>
      <c r="M40">
        <f>L40/J40</f>
        <v/>
      </c>
      <c r="N40">
        <f>'Net ALU1_n_52'!H22</f>
        <v/>
      </c>
      <c r="O40">
        <f>'Net ALU1_n_52'!H20</f>
        <v/>
      </c>
      <c r="P40">
        <f>N40-O40</f>
        <v/>
      </c>
      <c r="Q40">
        <f>P40/N40</f>
        <v/>
      </c>
    </row>
    <row r="41">
      <c r="A41" t="inlineStr">
        <is>
          <t>ALU1/register_reg_r1_0_31_18_23_i_18/O to masterReg/register_reg_r1_0_31_18_23_i_6/I4</t>
        </is>
      </c>
      <c r="B41">
        <f>'Net ALU1_n_52'!E39</f>
        <v/>
      </c>
      <c r="C41">
        <f>'Net ALU1_n_52'!E37</f>
        <v/>
      </c>
      <c r="D41">
        <f>B41-C41</f>
        <v/>
      </c>
      <c r="E41">
        <f>D41/B41</f>
        <v/>
      </c>
      <c r="F41">
        <f>'Net ALU1_n_52'!F39</f>
        <v/>
      </c>
      <c r="G41">
        <f>'Net ALU1_n_52'!F37</f>
        <v/>
      </c>
      <c r="H41">
        <f>F41-G41</f>
        <v/>
      </c>
      <c r="I41">
        <f>H41/F41</f>
        <v/>
      </c>
      <c r="J41">
        <f>'Net ALU1_n_52'!G39</f>
        <v/>
      </c>
      <c r="K41">
        <f>'Net ALU1_n_52'!G37</f>
        <v/>
      </c>
      <c r="L41">
        <f>J41-K41</f>
        <v/>
      </c>
      <c r="M41">
        <f>L41/J41</f>
        <v/>
      </c>
      <c r="N41">
        <f>'Net ALU1_n_52'!H39</f>
        <v/>
      </c>
      <c r="O41">
        <f>'Net ALU1_n_52'!H37</f>
        <v/>
      </c>
      <c r="P41">
        <f>N41-O41</f>
        <v/>
      </c>
      <c r="Q41">
        <f>P41/N41</f>
        <v/>
      </c>
    </row>
    <row r="42">
      <c r="A42" t="inlineStr">
        <is>
          <t>ALU1/readData2[21]_i_3/O to masterReg/readData1[21]_i_1/I2</t>
        </is>
      </c>
      <c r="B42">
        <f>'Net ALU1_n_53'!E23</f>
        <v/>
      </c>
      <c r="C42">
        <f>'Net ALU1_n_53'!E21</f>
        <v/>
      </c>
      <c r="D42">
        <f>B42-C42</f>
        <v/>
      </c>
      <c r="E42">
        <f>D42/B42</f>
        <v/>
      </c>
      <c r="F42">
        <f>'Net ALU1_n_53'!F23</f>
        <v/>
      </c>
      <c r="G42">
        <f>'Net ALU1_n_53'!F21</f>
        <v/>
      </c>
      <c r="H42">
        <f>F42-G42</f>
        <v/>
      </c>
      <c r="I42">
        <f>H42/F42</f>
        <v/>
      </c>
      <c r="J42">
        <f>'Net ALU1_n_53'!G23</f>
        <v/>
      </c>
      <c r="K42">
        <f>'Net ALU1_n_53'!G21</f>
        <v/>
      </c>
      <c r="L42">
        <f>J42-K42</f>
        <v/>
      </c>
      <c r="M42">
        <f>L42/J42</f>
        <v/>
      </c>
      <c r="N42">
        <f>'Net ALU1_n_53'!H23</f>
        <v/>
      </c>
      <c r="O42">
        <f>'Net ALU1_n_53'!H21</f>
        <v/>
      </c>
      <c r="P42">
        <f>N42-O42</f>
        <v/>
      </c>
      <c r="Q42">
        <f>P42/N42</f>
        <v/>
      </c>
    </row>
    <row r="43">
      <c r="A43" t="inlineStr">
        <is>
          <t>ALU1/readData2[21]_i_3/O to masterReg/readData2[21]_i_1/I2</t>
        </is>
      </c>
      <c r="B43">
        <f>'Net ALU1_n_53'!E34</f>
        <v/>
      </c>
      <c r="C43">
        <f>'Net ALU1_n_53'!E32</f>
        <v/>
      </c>
      <c r="D43">
        <f>B43-C43</f>
        <v/>
      </c>
      <c r="E43">
        <f>D43/B43</f>
        <v/>
      </c>
      <c r="F43">
        <f>'Net ALU1_n_53'!F34</f>
        <v/>
      </c>
      <c r="G43">
        <f>'Net ALU1_n_53'!F32</f>
        <v/>
      </c>
      <c r="H43">
        <f>F43-G43</f>
        <v/>
      </c>
      <c r="I43">
        <f>H43/F43</f>
        <v/>
      </c>
      <c r="J43">
        <f>'Net ALU1_n_53'!G34</f>
        <v/>
      </c>
      <c r="K43">
        <f>'Net ALU1_n_53'!G32</f>
        <v/>
      </c>
      <c r="L43">
        <f>J43-K43</f>
        <v/>
      </c>
      <c r="M43">
        <f>L43/J43</f>
        <v/>
      </c>
      <c r="N43">
        <f>'Net ALU1_n_53'!H34</f>
        <v/>
      </c>
      <c r="O43">
        <f>'Net ALU1_n_53'!H32</f>
        <v/>
      </c>
      <c r="P43">
        <f>N43-O43</f>
        <v/>
      </c>
      <c r="Q43">
        <f>P43/N43</f>
        <v/>
      </c>
    </row>
    <row r="44">
      <c r="A44" t="inlineStr">
        <is>
          <t>ALU1/register_reg_r1_0_31_18_23_i_12/O to ALU1/readData2[21]_i_3/I2</t>
        </is>
      </c>
      <c r="B44">
        <f>'Net ALU1_n_54'!E28</f>
        <v/>
      </c>
      <c r="C44">
        <f>'Net ALU1_n_54'!E26</f>
        <v/>
      </c>
      <c r="D44">
        <f>B44-C44</f>
        <v/>
      </c>
      <c r="E44">
        <f>D44/B44</f>
        <v/>
      </c>
      <c r="F44">
        <f>'Net ALU1_n_54'!F28</f>
        <v/>
      </c>
      <c r="G44">
        <f>'Net ALU1_n_54'!F26</f>
        <v/>
      </c>
      <c r="H44">
        <f>F44-G44</f>
        <v/>
      </c>
      <c r="I44">
        <f>H44/F44</f>
        <v/>
      </c>
      <c r="J44">
        <f>'Net ALU1_n_54'!G28</f>
        <v/>
      </c>
      <c r="K44">
        <f>'Net ALU1_n_54'!G26</f>
        <v/>
      </c>
      <c r="L44">
        <f>J44-K44</f>
        <v/>
      </c>
      <c r="M44">
        <f>L44/J44</f>
        <v/>
      </c>
      <c r="N44">
        <f>'Net ALU1_n_54'!H28</f>
        <v/>
      </c>
      <c r="O44">
        <f>'Net ALU1_n_54'!H26</f>
        <v/>
      </c>
      <c r="P44">
        <f>N44-O44</f>
        <v/>
      </c>
      <c r="Q44">
        <f>P44/N44</f>
        <v/>
      </c>
    </row>
    <row r="45">
      <c r="A45" t="inlineStr">
        <is>
          <t>ALU1/register_reg_r1_0_31_18_23_i_12/O to masterReg/register_reg_r1_0_31_18_23_i_3/I4</t>
        </is>
      </c>
      <c r="B45">
        <f>'Net ALU1_n_54'!E39</f>
        <v/>
      </c>
      <c r="C45">
        <f>'Net ALU1_n_54'!E37</f>
        <v/>
      </c>
      <c r="D45">
        <f>B45-C45</f>
        <v/>
      </c>
      <c r="E45">
        <f>D45/B45</f>
        <v/>
      </c>
      <c r="F45">
        <f>'Net ALU1_n_54'!F39</f>
        <v/>
      </c>
      <c r="G45">
        <f>'Net ALU1_n_54'!F37</f>
        <v/>
      </c>
      <c r="H45">
        <f>F45-G45</f>
        <v/>
      </c>
      <c r="I45">
        <f>H45/F45</f>
        <v/>
      </c>
      <c r="J45">
        <f>'Net ALU1_n_54'!G39</f>
        <v/>
      </c>
      <c r="K45">
        <f>'Net ALU1_n_54'!G37</f>
        <v/>
      </c>
      <c r="L45">
        <f>J45-K45</f>
        <v/>
      </c>
      <c r="M45">
        <f>L45/J45</f>
        <v/>
      </c>
      <c r="N45">
        <f>'Net ALU1_n_54'!H39</f>
        <v/>
      </c>
      <c r="O45">
        <f>'Net ALU1_n_54'!H37</f>
        <v/>
      </c>
      <c r="P45">
        <f>N45-O45</f>
        <v/>
      </c>
      <c r="Q45">
        <f>P45/N45</f>
        <v/>
      </c>
    </row>
    <row r="46">
      <c r="A46" t="inlineStr">
        <is>
          <t>ALU1/readData2[20]_i_3/O to masterReg/readData1[20]_i_1/I2</t>
        </is>
      </c>
      <c r="B46">
        <f>'Net ALU1_n_55'!E16</f>
        <v/>
      </c>
      <c r="C46">
        <f>'Net ALU1_n_55'!E14</f>
        <v/>
      </c>
      <c r="D46">
        <f>B46-C46</f>
        <v/>
      </c>
      <c r="E46">
        <f>D46/B46</f>
        <v/>
      </c>
      <c r="F46">
        <f>'Net ALU1_n_55'!F16</f>
        <v/>
      </c>
      <c r="G46">
        <f>'Net ALU1_n_55'!F14</f>
        <v/>
      </c>
      <c r="H46">
        <f>F46-G46</f>
        <v/>
      </c>
      <c r="I46">
        <f>H46/F46</f>
        <v/>
      </c>
      <c r="J46">
        <f>'Net ALU1_n_55'!G16</f>
        <v/>
      </c>
      <c r="K46">
        <f>'Net ALU1_n_55'!G14</f>
        <v/>
      </c>
      <c r="L46">
        <f>J46-K46</f>
        <v/>
      </c>
      <c r="M46">
        <f>L46/J46</f>
        <v/>
      </c>
      <c r="N46">
        <f>'Net ALU1_n_55'!H16</f>
        <v/>
      </c>
      <c r="O46">
        <f>'Net ALU1_n_55'!H14</f>
        <v/>
      </c>
      <c r="P46">
        <f>N46-O46</f>
        <v/>
      </c>
      <c r="Q46">
        <f>P46/N46</f>
        <v/>
      </c>
    </row>
    <row r="47">
      <c r="A47" t="inlineStr">
        <is>
          <t>ALU1/readData2[20]_i_3/O to masterReg/readData2[20]_i_1/I2</t>
        </is>
      </c>
      <c r="B47">
        <f>'Net ALU1_n_55'!E27</f>
        <v/>
      </c>
      <c r="C47">
        <f>'Net ALU1_n_55'!E25</f>
        <v/>
      </c>
      <c r="D47">
        <f>B47-C47</f>
        <v/>
      </c>
      <c r="E47">
        <f>D47/B47</f>
        <v/>
      </c>
      <c r="F47">
        <f>'Net ALU1_n_55'!F27</f>
        <v/>
      </c>
      <c r="G47">
        <f>'Net ALU1_n_55'!F25</f>
        <v/>
      </c>
      <c r="H47">
        <f>F47-G47</f>
        <v/>
      </c>
      <c r="I47">
        <f>H47/F47</f>
        <v/>
      </c>
      <c r="J47">
        <f>'Net ALU1_n_55'!G27</f>
        <v/>
      </c>
      <c r="K47">
        <f>'Net ALU1_n_55'!G25</f>
        <v/>
      </c>
      <c r="L47">
        <f>J47-K47</f>
        <v/>
      </c>
      <c r="M47">
        <f>L47/J47</f>
        <v/>
      </c>
      <c r="N47">
        <f>'Net ALU1_n_55'!H27</f>
        <v/>
      </c>
      <c r="O47">
        <f>'Net ALU1_n_55'!H25</f>
        <v/>
      </c>
      <c r="P47">
        <f>N47-O47</f>
        <v/>
      </c>
      <c r="Q47">
        <f>P47/N47</f>
        <v/>
      </c>
    </row>
    <row r="48">
      <c r="A48" t="inlineStr">
        <is>
          <t>ALU1/register_reg_r1_0_31_18_23_i_14/O to masterReg/register_reg_r1_0_31_18_23_i_4/I4</t>
        </is>
      </c>
      <c r="B48">
        <f>'Net ALU1_n_56'!E24</f>
        <v/>
      </c>
      <c r="C48">
        <f>'Net ALU1_n_56'!E22</f>
        <v/>
      </c>
      <c r="D48">
        <f>B48-C48</f>
        <v/>
      </c>
      <c r="E48">
        <f>D48/B48</f>
        <v/>
      </c>
      <c r="F48">
        <f>'Net ALU1_n_56'!F24</f>
        <v/>
      </c>
      <c r="G48">
        <f>'Net ALU1_n_56'!F22</f>
        <v/>
      </c>
      <c r="H48">
        <f>F48-G48</f>
        <v/>
      </c>
      <c r="I48">
        <f>H48/F48</f>
        <v/>
      </c>
      <c r="J48">
        <f>'Net ALU1_n_56'!G24</f>
        <v/>
      </c>
      <c r="K48">
        <f>'Net ALU1_n_56'!G22</f>
        <v/>
      </c>
      <c r="L48">
        <f>J48-K48</f>
        <v/>
      </c>
      <c r="M48">
        <f>L48/J48</f>
        <v/>
      </c>
      <c r="N48">
        <f>'Net ALU1_n_56'!H24</f>
        <v/>
      </c>
      <c r="O48">
        <f>'Net ALU1_n_56'!H22</f>
        <v/>
      </c>
      <c r="P48">
        <f>N48-O48</f>
        <v/>
      </c>
      <c r="Q48">
        <f>P48/N48</f>
        <v/>
      </c>
    </row>
    <row r="49">
      <c r="A49" t="inlineStr">
        <is>
          <t>ALU1/register_reg_r1_0_31_18_23_i_14/O to ALU1/readData2[20]_i_3/I2</t>
        </is>
      </c>
      <c r="B49">
        <f>'Net ALU1_n_56'!E40</f>
        <v/>
      </c>
      <c r="C49">
        <f>'Net ALU1_n_56'!E38</f>
        <v/>
      </c>
      <c r="D49">
        <f>B49-C49</f>
        <v/>
      </c>
      <c r="E49">
        <f>D49/B49</f>
        <v/>
      </c>
      <c r="F49">
        <f>'Net ALU1_n_56'!F40</f>
        <v/>
      </c>
      <c r="G49">
        <f>'Net ALU1_n_56'!F38</f>
        <v/>
      </c>
      <c r="H49">
        <f>F49-G49</f>
        <v/>
      </c>
      <c r="I49">
        <f>H49/F49</f>
        <v/>
      </c>
      <c r="J49">
        <f>'Net ALU1_n_56'!G40</f>
        <v/>
      </c>
      <c r="K49">
        <f>'Net ALU1_n_56'!G38</f>
        <v/>
      </c>
      <c r="L49">
        <f>J49-K49</f>
        <v/>
      </c>
      <c r="M49">
        <f>L49/J49</f>
        <v/>
      </c>
      <c r="N49">
        <f>'Net ALU1_n_56'!H40</f>
        <v/>
      </c>
      <c r="O49">
        <f>'Net ALU1_n_56'!H38</f>
        <v/>
      </c>
      <c r="P49">
        <f>N49-O49</f>
        <v/>
      </c>
      <c r="Q49">
        <f>P49/N49</f>
        <v/>
      </c>
    </row>
    <row r="50">
      <c r="A50" t="inlineStr">
        <is>
          <t>ALU1/readData2[19]_i_3/O to masterReg/readData1[19]_i_1/I2</t>
        </is>
      </c>
      <c r="B50">
        <f>'Net ALU1_n_57'!E23</f>
        <v/>
      </c>
      <c r="C50">
        <f>'Net ALU1_n_57'!E21</f>
        <v/>
      </c>
      <c r="D50">
        <f>B50-C50</f>
        <v/>
      </c>
      <c r="E50">
        <f>D50/B50</f>
        <v/>
      </c>
      <c r="F50">
        <f>'Net ALU1_n_57'!F23</f>
        <v/>
      </c>
      <c r="G50">
        <f>'Net ALU1_n_57'!F21</f>
        <v/>
      </c>
      <c r="H50">
        <f>F50-G50</f>
        <v/>
      </c>
      <c r="I50">
        <f>H50/F50</f>
        <v/>
      </c>
      <c r="J50">
        <f>'Net ALU1_n_57'!G23</f>
        <v/>
      </c>
      <c r="K50">
        <f>'Net ALU1_n_57'!G21</f>
        <v/>
      </c>
      <c r="L50">
        <f>J50-K50</f>
        <v/>
      </c>
      <c r="M50">
        <f>L50/J50</f>
        <v/>
      </c>
      <c r="N50">
        <f>'Net ALU1_n_57'!H23</f>
        <v/>
      </c>
      <c r="O50">
        <f>'Net ALU1_n_57'!H21</f>
        <v/>
      </c>
      <c r="P50">
        <f>N50-O50</f>
        <v/>
      </c>
      <c r="Q50">
        <f>P50/N50</f>
        <v/>
      </c>
    </row>
    <row r="51">
      <c r="A51" t="inlineStr">
        <is>
          <t>ALU1/readData2[19]_i_3/O to masterReg/readData2[19]_i_1/I2</t>
        </is>
      </c>
      <c r="B51">
        <f>'Net ALU1_n_57'!E34</f>
        <v/>
      </c>
      <c r="C51">
        <f>'Net ALU1_n_57'!E32</f>
        <v/>
      </c>
      <c r="D51">
        <f>B51-C51</f>
        <v/>
      </c>
      <c r="E51">
        <f>D51/B51</f>
        <v/>
      </c>
      <c r="F51">
        <f>'Net ALU1_n_57'!F34</f>
        <v/>
      </c>
      <c r="G51">
        <f>'Net ALU1_n_57'!F32</f>
        <v/>
      </c>
      <c r="H51">
        <f>F51-G51</f>
        <v/>
      </c>
      <c r="I51">
        <f>H51/F51</f>
        <v/>
      </c>
      <c r="J51">
        <f>'Net ALU1_n_57'!G34</f>
        <v/>
      </c>
      <c r="K51">
        <f>'Net ALU1_n_57'!G32</f>
        <v/>
      </c>
      <c r="L51">
        <f>J51-K51</f>
        <v/>
      </c>
      <c r="M51">
        <f>L51/J51</f>
        <v/>
      </c>
      <c r="N51">
        <f>'Net ALU1_n_57'!H34</f>
        <v/>
      </c>
      <c r="O51">
        <f>'Net ALU1_n_57'!H32</f>
        <v/>
      </c>
      <c r="P51">
        <f>N51-O51</f>
        <v/>
      </c>
      <c r="Q51">
        <f>P51/N51</f>
        <v/>
      </c>
    </row>
    <row r="52">
      <c r="A52" t="inlineStr">
        <is>
          <t>ALU1/register_reg_r1_0_31_18_23_i_8/O to ALU1/readData2[19]_i_3/I2</t>
        </is>
      </c>
      <c r="B52">
        <f>'Net ALU1_n_58'!E20</f>
        <v/>
      </c>
      <c r="C52">
        <f>'Net ALU1_n_58'!E18</f>
        <v/>
      </c>
      <c r="D52">
        <f>B52-C52</f>
        <v/>
      </c>
      <c r="E52">
        <f>D52/B52</f>
        <v/>
      </c>
      <c r="F52">
        <f>'Net ALU1_n_58'!F20</f>
        <v/>
      </c>
      <c r="G52">
        <f>'Net ALU1_n_58'!F18</f>
        <v/>
      </c>
      <c r="H52">
        <f>F52-G52</f>
        <v/>
      </c>
      <c r="I52">
        <f>H52/F52</f>
        <v/>
      </c>
      <c r="J52">
        <f>'Net ALU1_n_58'!G20</f>
        <v/>
      </c>
      <c r="K52">
        <f>'Net ALU1_n_58'!G18</f>
        <v/>
      </c>
      <c r="L52">
        <f>J52-K52</f>
        <v/>
      </c>
      <c r="M52">
        <f>L52/J52</f>
        <v/>
      </c>
      <c r="N52">
        <f>'Net ALU1_n_58'!H20</f>
        <v/>
      </c>
      <c r="O52">
        <f>'Net ALU1_n_58'!H18</f>
        <v/>
      </c>
      <c r="P52">
        <f>N52-O52</f>
        <v/>
      </c>
      <c r="Q52">
        <f>P52/N52</f>
        <v/>
      </c>
    </row>
    <row r="53">
      <c r="A53" t="inlineStr">
        <is>
          <t>ALU1/register_reg_r1_0_31_18_23_i_8/O to masterReg/register_reg_r1_0_31_18_23_i_1/I4</t>
        </is>
      </c>
      <c r="B53">
        <f>'Net ALU1_n_58'!E31</f>
        <v/>
      </c>
      <c r="C53">
        <f>'Net ALU1_n_58'!E29</f>
        <v/>
      </c>
      <c r="D53">
        <f>B53-C53</f>
        <v/>
      </c>
      <c r="E53">
        <f>D53/B53</f>
        <v/>
      </c>
      <c r="F53">
        <f>'Net ALU1_n_58'!F31</f>
        <v/>
      </c>
      <c r="G53">
        <f>'Net ALU1_n_58'!F29</f>
        <v/>
      </c>
      <c r="H53">
        <f>F53-G53</f>
        <v/>
      </c>
      <c r="I53">
        <f>H53/F53</f>
        <v/>
      </c>
      <c r="J53">
        <f>'Net ALU1_n_58'!G31</f>
        <v/>
      </c>
      <c r="K53">
        <f>'Net ALU1_n_58'!G29</f>
        <v/>
      </c>
      <c r="L53">
        <f>J53-K53</f>
        <v/>
      </c>
      <c r="M53">
        <f>L53/J53</f>
        <v/>
      </c>
      <c r="N53">
        <f>'Net ALU1_n_58'!H31</f>
        <v/>
      </c>
      <c r="O53">
        <f>'Net ALU1_n_58'!H29</f>
        <v/>
      </c>
      <c r="P53">
        <f>N53-O53</f>
        <v/>
      </c>
      <c r="Q53">
        <f>P53/N53</f>
        <v/>
      </c>
    </row>
    <row r="54">
      <c r="A54" t="inlineStr">
        <is>
          <t>ALU1/readData2[18]_i_3/O to masterReg/readData1[18]_i_1/I2</t>
        </is>
      </c>
      <c r="B54">
        <f>'Net ALU1_n_59'!E23</f>
        <v/>
      </c>
      <c r="C54">
        <f>'Net ALU1_n_59'!E21</f>
        <v/>
      </c>
      <c r="D54">
        <f>B54-C54</f>
        <v/>
      </c>
      <c r="E54">
        <f>D54/B54</f>
        <v/>
      </c>
      <c r="F54">
        <f>'Net ALU1_n_59'!F23</f>
        <v/>
      </c>
      <c r="G54">
        <f>'Net ALU1_n_59'!F21</f>
        <v/>
      </c>
      <c r="H54">
        <f>F54-G54</f>
        <v/>
      </c>
      <c r="I54">
        <f>H54/F54</f>
        <v/>
      </c>
      <c r="J54">
        <f>'Net ALU1_n_59'!G23</f>
        <v/>
      </c>
      <c r="K54">
        <f>'Net ALU1_n_59'!G21</f>
        <v/>
      </c>
      <c r="L54">
        <f>J54-K54</f>
        <v/>
      </c>
      <c r="M54">
        <f>L54/J54</f>
        <v/>
      </c>
      <c r="N54">
        <f>'Net ALU1_n_59'!H23</f>
        <v/>
      </c>
      <c r="O54">
        <f>'Net ALU1_n_59'!H21</f>
        <v/>
      </c>
      <c r="P54">
        <f>N54-O54</f>
        <v/>
      </c>
      <c r="Q54">
        <f>P54/N54</f>
        <v/>
      </c>
    </row>
    <row r="55">
      <c r="A55" t="inlineStr">
        <is>
          <t>ALU1/readData2[18]_i_3/O to masterReg/readData2[18]_i_1/I2</t>
        </is>
      </c>
      <c r="B55">
        <f>'Net ALU1_n_59'!E38</f>
        <v/>
      </c>
      <c r="C55">
        <f>'Net ALU1_n_59'!E36</f>
        <v/>
      </c>
      <c r="D55">
        <f>B55-C55</f>
        <v/>
      </c>
      <c r="E55">
        <f>D55/B55</f>
        <v/>
      </c>
      <c r="F55">
        <f>'Net ALU1_n_59'!F38</f>
        <v/>
      </c>
      <c r="G55">
        <f>'Net ALU1_n_59'!F36</f>
        <v/>
      </c>
      <c r="H55">
        <f>F55-G55</f>
        <v/>
      </c>
      <c r="I55">
        <f>H55/F55</f>
        <v/>
      </c>
      <c r="J55">
        <f>'Net ALU1_n_59'!G38</f>
        <v/>
      </c>
      <c r="K55">
        <f>'Net ALU1_n_59'!G36</f>
        <v/>
      </c>
      <c r="L55">
        <f>J55-K55</f>
        <v/>
      </c>
      <c r="M55">
        <f>L55/J55</f>
        <v/>
      </c>
      <c r="N55">
        <f>'Net ALU1_n_59'!H38</f>
        <v/>
      </c>
      <c r="O55">
        <f>'Net ALU1_n_59'!H36</f>
        <v/>
      </c>
      <c r="P55">
        <f>N55-O55</f>
        <v/>
      </c>
      <c r="Q55">
        <f>P55/N55</f>
        <v/>
      </c>
    </row>
    <row r="56">
      <c r="A56" t="inlineStr">
        <is>
          <t>ALU1/register_reg_r1_0_31_18_23_i_10/O to ALU1/readData2[18]_i_3/I2</t>
        </is>
      </c>
      <c r="B56">
        <f>'Net ALU1_n_60'!E22</f>
        <v/>
      </c>
      <c r="C56">
        <f>'Net ALU1_n_60'!E20</f>
        <v/>
      </c>
      <c r="D56">
        <f>B56-C56</f>
        <v/>
      </c>
      <c r="E56">
        <f>D56/B56</f>
        <v/>
      </c>
      <c r="F56">
        <f>'Net ALU1_n_60'!F22</f>
        <v/>
      </c>
      <c r="G56">
        <f>'Net ALU1_n_60'!F20</f>
        <v/>
      </c>
      <c r="H56">
        <f>F56-G56</f>
        <v/>
      </c>
      <c r="I56">
        <f>H56/F56</f>
        <v/>
      </c>
      <c r="J56">
        <f>'Net ALU1_n_60'!G22</f>
        <v/>
      </c>
      <c r="K56">
        <f>'Net ALU1_n_60'!G20</f>
        <v/>
      </c>
      <c r="L56">
        <f>J56-K56</f>
        <v/>
      </c>
      <c r="M56">
        <f>L56/J56</f>
        <v/>
      </c>
      <c r="N56">
        <f>'Net ALU1_n_60'!H22</f>
        <v/>
      </c>
      <c r="O56">
        <f>'Net ALU1_n_60'!H20</f>
        <v/>
      </c>
      <c r="P56">
        <f>N56-O56</f>
        <v/>
      </c>
      <c r="Q56">
        <f>P56/N56</f>
        <v/>
      </c>
    </row>
    <row r="57">
      <c r="A57" t="inlineStr">
        <is>
          <t>ALU1/register_reg_r1_0_31_18_23_i_10/O to masterReg/register_reg_r1_0_31_18_23_i_2/I4</t>
        </is>
      </c>
      <c r="B57">
        <f>'Net ALU1_n_60'!E51</f>
        <v/>
      </c>
      <c r="C57">
        <f>'Net ALU1_n_60'!E49</f>
        <v/>
      </c>
      <c r="D57">
        <f>B57-C57</f>
        <v/>
      </c>
      <c r="E57">
        <f>D57/B57</f>
        <v/>
      </c>
      <c r="F57">
        <f>'Net ALU1_n_60'!F51</f>
        <v/>
      </c>
      <c r="G57">
        <f>'Net ALU1_n_60'!F49</f>
        <v/>
      </c>
      <c r="H57">
        <f>F57-G57</f>
        <v/>
      </c>
      <c r="I57">
        <f>H57/F57</f>
        <v/>
      </c>
      <c r="J57">
        <f>'Net ALU1_n_60'!G51</f>
        <v/>
      </c>
      <c r="K57">
        <f>'Net ALU1_n_60'!G49</f>
        <v/>
      </c>
      <c r="L57">
        <f>J57-K57</f>
        <v/>
      </c>
      <c r="M57">
        <f>L57/J57</f>
        <v/>
      </c>
      <c r="N57">
        <f>'Net ALU1_n_60'!H51</f>
        <v/>
      </c>
      <c r="O57">
        <f>'Net ALU1_n_60'!H49</f>
        <v/>
      </c>
      <c r="P57">
        <f>N57-O57</f>
        <v/>
      </c>
      <c r="Q57">
        <f>P57/N57</f>
        <v/>
      </c>
    </row>
    <row r="58">
      <c r="A58" t="inlineStr">
        <is>
          <t>ALU1/readData2[17]_i_3/O to masterReg/readData1[17]_i_1/I2</t>
        </is>
      </c>
      <c r="B58">
        <f>'Net ALU1_n_61'!E27</f>
        <v/>
      </c>
      <c r="C58">
        <f>'Net ALU1_n_61'!E25</f>
        <v/>
      </c>
      <c r="D58">
        <f>B58-C58</f>
        <v/>
      </c>
      <c r="E58">
        <f>D58/B58</f>
        <v/>
      </c>
      <c r="F58">
        <f>'Net ALU1_n_61'!F27</f>
        <v/>
      </c>
      <c r="G58">
        <f>'Net ALU1_n_61'!F25</f>
        <v/>
      </c>
      <c r="H58">
        <f>F58-G58</f>
        <v/>
      </c>
      <c r="I58">
        <f>H58/F58</f>
        <v/>
      </c>
      <c r="J58">
        <f>'Net ALU1_n_61'!G27</f>
        <v/>
      </c>
      <c r="K58">
        <f>'Net ALU1_n_61'!G25</f>
        <v/>
      </c>
      <c r="L58">
        <f>J58-K58</f>
        <v/>
      </c>
      <c r="M58">
        <f>L58/J58</f>
        <v/>
      </c>
      <c r="N58">
        <f>'Net ALU1_n_61'!H27</f>
        <v/>
      </c>
      <c r="O58">
        <f>'Net ALU1_n_61'!H25</f>
        <v/>
      </c>
      <c r="P58">
        <f>N58-O58</f>
        <v/>
      </c>
      <c r="Q58">
        <f>P58/N58</f>
        <v/>
      </c>
    </row>
    <row r="59">
      <c r="A59" t="inlineStr">
        <is>
          <t>ALU1/readData2[17]_i_3/O to masterReg/readData2[17]_i_1/I2</t>
        </is>
      </c>
      <c r="B59">
        <f>'Net ALU1_n_61'!E38</f>
        <v/>
      </c>
      <c r="C59">
        <f>'Net ALU1_n_61'!E36</f>
        <v/>
      </c>
      <c r="D59">
        <f>B59-C59</f>
        <v/>
      </c>
      <c r="E59">
        <f>D59/B59</f>
        <v/>
      </c>
      <c r="F59">
        <f>'Net ALU1_n_61'!F38</f>
        <v/>
      </c>
      <c r="G59">
        <f>'Net ALU1_n_61'!F36</f>
        <v/>
      </c>
      <c r="H59">
        <f>F59-G59</f>
        <v/>
      </c>
      <c r="I59">
        <f>H59/F59</f>
        <v/>
      </c>
      <c r="J59">
        <f>'Net ALU1_n_61'!G38</f>
        <v/>
      </c>
      <c r="K59">
        <f>'Net ALU1_n_61'!G36</f>
        <v/>
      </c>
      <c r="L59">
        <f>J59-K59</f>
        <v/>
      </c>
      <c r="M59">
        <f>L59/J59</f>
        <v/>
      </c>
      <c r="N59">
        <f>'Net ALU1_n_61'!H38</f>
        <v/>
      </c>
      <c r="O59">
        <f>'Net ALU1_n_61'!H36</f>
        <v/>
      </c>
      <c r="P59">
        <f>N59-O59</f>
        <v/>
      </c>
      <c r="Q59">
        <f>P59/N59</f>
        <v/>
      </c>
    </row>
    <row r="60">
      <c r="A60" t="inlineStr">
        <is>
          <t>ALU1/register_reg_r1_0_31_12_17_i_16/O to ALU1/readData2[17]_i_3/I2</t>
        </is>
      </c>
      <c r="B60">
        <f>'Net ALU1_n_62'!E20</f>
        <v/>
      </c>
      <c r="C60">
        <f>'Net ALU1_n_62'!E18</f>
        <v/>
      </c>
      <c r="D60">
        <f>B60-C60</f>
        <v/>
      </c>
      <c r="E60">
        <f>D60/B60</f>
        <v/>
      </c>
      <c r="F60">
        <f>'Net ALU1_n_62'!F20</f>
        <v/>
      </c>
      <c r="G60">
        <f>'Net ALU1_n_62'!F18</f>
        <v/>
      </c>
      <c r="H60">
        <f>F60-G60</f>
        <v/>
      </c>
      <c r="I60">
        <f>H60/F60</f>
        <v/>
      </c>
      <c r="J60">
        <f>'Net ALU1_n_62'!G20</f>
        <v/>
      </c>
      <c r="K60">
        <f>'Net ALU1_n_62'!G18</f>
        <v/>
      </c>
      <c r="L60">
        <f>J60-K60</f>
        <v/>
      </c>
      <c r="M60">
        <f>L60/J60</f>
        <v/>
      </c>
      <c r="N60">
        <f>'Net ALU1_n_62'!H20</f>
        <v/>
      </c>
      <c r="O60">
        <f>'Net ALU1_n_62'!H18</f>
        <v/>
      </c>
      <c r="P60">
        <f>N60-O60</f>
        <v/>
      </c>
      <c r="Q60">
        <f>P60/N60</f>
        <v/>
      </c>
    </row>
    <row r="61">
      <c r="A61" t="inlineStr">
        <is>
          <t>ALU1/register_reg_r1_0_31_12_17_i_16/O to masterReg/register_reg_r1_0_31_12_17_i_5/I4</t>
        </is>
      </c>
      <c r="B61">
        <f>'Net ALU1_n_62'!E34</f>
        <v/>
      </c>
      <c r="C61">
        <f>'Net ALU1_n_62'!E32</f>
        <v/>
      </c>
      <c r="D61">
        <f>B61-C61</f>
        <v/>
      </c>
      <c r="E61">
        <f>D61/B61</f>
        <v/>
      </c>
      <c r="F61">
        <f>'Net ALU1_n_62'!F34</f>
        <v/>
      </c>
      <c r="G61">
        <f>'Net ALU1_n_62'!F32</f>
        <v/>
      </c>
      <c r="H61">
        <f>F61-G61</f>
        <v/>
      </c>
      <c r="I61">
        <f>H61/F61</f>
        <v/>
      </c>
      <c r="J61">
        <f>'Net ALU1_n_62'!G34</f>
        <v/>
      </c>
      <c r="K61">
        <f>'Net ALU1_n_62'!G32</f>
        <v/>
      </c>
      <c r="L61">
        <f>J61-K61</f>
        <v/>
      </c>
      <c r="M61">
        <f>L61/J61</f>
        <v/>
      </c>
      <c r="N61">
        <f>'Net ALU1_n_62'!H34</f>
        <v/>
      </c>
      <c r="O61">
        <f>'Net ALU1_n_62'!H32</f>
        <v/>
      </c>
      <c r="P61">
        <f>N61-O61</f>
        <v/>
      </c>
      <c r="Q61">
        <f>P61/N61</f>
        <v/>
      </c>
    </row>
    <row r="62">
      <c r="A62" t="inlineStr">
        <is>
          <t>ALU1/readData2[16]_i_3/O to masterReg/readData1[16]_i_1/I2</t>
        </is>
      </c>
      <c r="B62">
        <f>'Net ALU1_n_63'!E24</f>
        <v/>
      </c>
      <c r="C62">
        <f>'Net ALU1_n_63'!E22</f>
        <v/>
      </c>
      <c r="D62">
        <f>B62-C62</f>
        <v/>
      </c>
      <c r="E62">
        <f>D62/B62</f>
        <v/>
      </c>
      <c r="F62">
        <f>'Net ALU1_n_63'!F24</f>
        <v/>
      </c>
      <c r="G62">
        <f>'Net ALU1_n_63'!F22</f>
        <v/>
      </c>
      <c r="H62">
        <f>F62-G62</f>
        <v/>
      </c>
      <c r="I62">
        <f>H62/F62</f>
        <v/>
      </c>
      <c r="J62">
        <f>'Net ALU1_n_63'!G24</f>
        <v/>
      </c>
      <c r="K62">
        <f>'Net ALU1_n_63'!G22</f>
        <v/>
      </c>
      <c r="L62">
        <f>J62-K62</f>
        <v/>
      </c>
      <c r="M62">
        <f>L62/J62</f>
        <v/>
      </c>
      <c r="N62">
        <f>'Net ALU1_n_63'!H24</f>
        <v/>
      </c>
      <c r="O62">
        <f>'Net ALU1_n_63'!H22</f>
        <v/>
      </c>
      <c r="P62">
        <f>N62-O62</f>
        <v/>
      </c>
      <c r="Q62">
        <f>P62/N62</f>
        <v/>
      </c>
    </row>
    <row r="63">
      <c r="A63" t="inlineStr">
        <is>
          <t>ALU1/readData2[16]_i_3/O to masterReg/readData2[16]_i_1/I2</t>
        </is>
      </c>
      <c r="B63">
        <f>'Net ALU1_n_63'!E35</f>
        <v/>
      </c>
      <c r="C63">
        <f>'Net ALU1_n_63'!E33</f>
        <v/>
      </c>
      <c r="D63">
        <f>B63-C63</f>
        <v/>
      </c>
      <c r="E63">
        <f>D63/B63</f>
        <v/>
      </c>
      <c r="F63">
        <f>'Net ALU1_n_63'!F35</f>
        <v/>
      </c>
      <c r="G63">
        <f>'Net ALU1_n_63'!F33</f>
        <v/>
      </c>
      <c r="H63">
        <f>F63-G63</f>
        <v/>
      </c>
      <c r="I63">
        <f>H63/F63</f>
        <v/>
      </c>
      <c r="J63">
        <f>'Net ALU1_n_63'!G35</f>
        <v/>
      </c>
      <c r="K63">
        <f>'Net ALU1_n_63'!G33</f>
        <v/>
      </c>
      <c r="L63">
        <f>J63-K63</f>
        <v/>
      </c>
      <c r="M63">
        <f>L63/J63</f>
        <v/>
      </c>
      <c r="N63">
        <f>'Net ALU1_n_63'!H35</f>
        <v/>
      </c>
      <c r="O63">
        <f>'Net ALU1_n_63'!H33</f>
        <v/>
      </c>
      <c r="P63">
        <f>N63-O63</f>
        <v/>
      </c>
      <c r="Q63">
        <f>P63/N63</f>
        <v/>
      </c>
    </row>
    <row r="64">
      <c r="A64" t="inlineStr">
        <is>
          <t>ALU1/register_reg_r1_0_31_12_17_i_18/O to ALU1/readData2[16]_i_3/I2</t>
        </is>
      </c>
      <c r="B64">
        <f>'Net ALU1_n_64'!E21</f>
        <v/>
      </c>
      <c r="C64">
        <f>'Net ALU1_n_64'!E19</f>
        <v/>
      </c>
      <c r="D64">
        <f>B64-C64</f>
        <v/>
      </c>
      <c r="E64">
        <f>D64/B64</f>
        <v/>
      </c>
      <c r="F64">
        <f>'Net ALU1_n_64'!F21</f>
        <v/>
      </c>
      <c r="G64">
        <f>'Net ALU1_n_64'!F19</f>
        <v/>
      </c>
      <c r="H64">
        <f>F64-G64</f>
        <v/>
      </c>
      <c r="I64">
        <f>H64/F64</f>
        <v/>
      </c>
      <c r="J64">
        <f>'Net ALU1_n_64'!G21</f>
        <v/>
      </c>
      <c r="K64">
        <f>'Net ALU1_n_64'!G19</f>
        <v/>
      </c>
      <c r="L64">
        <f>J64-K64</f>
        <v/>
      </c>
      <c r="M64">
        <f>L64/J64</f>
        <v/>
      </c>
      <c r="N64">
        <f>'Net ALU1_n_64'!H21</f>
        <v/>
      </c>
      <c r="O64">
        <f>'Net ALU1_n_64'!H19</f>
        <v/>
      </c>
      <c r="P64">
        <f>N64-O64</f>
        <v/>
      </c>
      <c r="Q64">
        <f>P64/N64</f>
        <v/>
      </c>
    </row>
    <row r="65">
      <c r="A65" t="inlineStr">
        <is>
          <t>ALU1/register_reg_r1_0_31_12_17_i_18/O to masterReg/register_reg_r1_0_31_12_17_i_6/I4</t>
        </is>
      </c>
      <c r="B65">
        <f>'Net ALU1_n_64'!E35</f>
        <v/>
      </c>
      <c r="C65">
        <f>'Net ALU1_n_64'!E33</f>
        <v/>
      </c>
      <c r="D65">
        <f>B65-C65</f>
        <v/>
      </c>
      <c r="E65">
        <f>D65/B65</f>
        <v/>
      </c>
      <c r="F65">
        <f>'Net ALU1_n_64'!F35</f>
        <v/>
      </c>
      <c r="G65">
        <f>'Net ALU1_n_64'!F33</f>
        <v/>
      </c>
      <c r="H65">
        <f>F65-G65</f>
        <v/>
      </c>
      <c r="I65">
        <f>H65/F65</f>
        <v/>
      </c>
      <c r="J65">
        <f>'Net ALU1_n_64'!G35</f>
        <v/>
      </c>
      <c r="K65">
        <f>'Net ALU1_n_64'!G33</f>
        <v/>
      </c>
      <c r="L65">
        <f>J65-K65</f>
        <v/>
      </c>
      <c r="M65">
        <f>L65/J65</f>
        <v/>
      </c>
      <c r="N65">
        <f>'Net ALU1_n_64'!H35</f>
        <v/>
      </c>
      <c r="O65">
        <f>'Net ALU1_n_64'!H33</f>
        <v/>
      </c>
      <c r="P65">
        <f>N65-O65</f>
        <v/>
      </c>
      <c r="Q65">
        <f>P65/N65</f>
        <v/>
      </c>
    </row>
    <row r="66">
      <c r="A66" t="inlineStr">
        <is>
          <t>ALU1/readData2[15]_i_3/O to masterReg/readData1[15]_i_1/I2</t>
        </is>
      </c>
      <c r="B66">
        <f>'Net ALU1_n_65'!E22</f>
        <v/>
      </c>
      <c r="C66">
        <f>'Net ALU1_n_65'!E20</f>
        <v/>
      </c>
      <c r="D66">
        <f>B66-C66</f>
        <v/>
      </c>
      <c r="E66">
        <f>D66/B66</f>
        <v/>
      </c>
      <c r="F66">
        <f>'Net ALU1_n_65'!F22</f>
        <v/>
      </c>
      <c r="G66">
        <f>'Net ALU1_n_65'!F20</f>
        <v/>
      </c>
      <c r="H66">
        <f>F66-G66</f>
        <v/>
      </c>
      <c r="I66">
        <f>H66/F66</f>
        <v/>
      </c>
      <c r="J66">
        <f>'Net ALU1_n_65'!G22</f>
        <v/>
      </c>
      <c r="K66">
        <f>'Net ALU1_n_65'!G20</f>
        <v/>
      </c>
      <c r="L66">
        <f>J66-K66</f>
        <v/>
      </c>
      <c r="M66">
        <f>L66/J66</f>
        <v/>
      </c>
      <c r="N66">
        <f>'Net ALU1_n_65'!H22</f>
        <v/>
      </c>
      <c r="O66">
        <f>'Net ALU1_n_65'!H20</f>
        <v/>
      </c>
      <c r="P66">
        <f>N66-O66</f>
        <v/>
      </c>
      <c r="Q66">
        <f>P66/N66</f>
        <v/>
      </c>
    </row>
    <row r="67">
      <c r="A67" t="inlineStr">
        <is>
          <t>ALU1/readData2[15]_i_3/O to masterReg/readData2[15]_i_1/I2</t>
        </is>
      </c>
      <c r="B67">
        <f>'Net ALU1_n_65'!E41</f>
        <v/>
      </c>
      <c r="C67">
        <f>'Net ALU1_n_65'!E39</f>
        <v/>
      </c>
      <c r="D67">
        <f>B67-C67</f>
        <v/>
      </c>
      <c r="E67">
        <f>D67/B67</f>
        <v/>
      </c>
      <c r="F67">
        <f>'Net ALU1_n_65'!F41</f>
        <v/>
      </c>
      <c r="G67">
        <f>'Net ALU1_n_65'!F39</f>
        <v/>
      </c>
      <c r="H67">
        <f>F67-G67</f>
        <v/>
      </c>
      <c r="I67">
        <f>H67/F67</f>
        <v/>
      </c>
      <c r="J67">
        <f>'Net ALU1_n_65'!G41</f>
        <v/>
      </c>
      <c r="K67">
        <f>'Net ALU1_n_65'!G39</f>
        <v/>
      </c>
      <c r="L67">
        <f>J67-K67</f>
        <v/>
      </c>
      <c r="M67">
        <f>L67/J67</f>
        <v/>
      </c>
      <c r="N67">
        <f>'Net ALU1_n_65'!H41</f>
        <v/>
      </c>
      <c r="O67">
        <f>'Net ALU1_n_65'!H39</f>
        <v/>
      </c>
      <c r="P67">
        <f>N67-O67</f>
        <v/>
      </c>
      <c r="Q67">
        <f>P67/N67</f>
        <v/>
      </c>
    </row>
    <row r="68">
      <c r="A68" t="inlineStr">
        <is>
          <t>ALU1/register_reg_r1_0_31_12_17_i_12/O to ALU1/readData2[15]_i_3/I2</t>
        </is>
      </c>
      <c r="B68">
        <f>'Net ALU1_n_66'!E16</f>
        <v/>
      </c>
      <c r="C68">
        <f>'Net ALU1_n_66'!E14</f>
        <v/>
      </c>
      <c r="D68">
        <f>B68-C68</f>
        <v/>
      </c>
      <c r="E68">
        <f>D68/B68</f>
        <v/>
      </c>
      <c r="F68">
        <f>'Net ALU1_n_66'!F16</f>
        <v/>
      </c>
      <c r="G68">
        <f>'Net ALU1_n_66'!F14</f>
        <v/>
      </c>
      <c r="H68">
        <f>F68-G68</f>
        <v/>
      </c>
      <c r="I68">
        <f>H68/F68</f>
        <v/>
      </c>
      <c r="J68">
        <f>'Net ALU1_n_66'!G16</f>
        <v/>
      </c>
      <c r="K68">
        <f>'Net ALU1_n_66'!G14</f>
        <v/>
      </c>
      <c r="L68">
        <f>J68-K68</f>
        <v/>
      </c>
      <c r="M68">
        <f>L68/J68</f>
        <v/>
      </c>
      <c r="N68">
        <f>'Net ALU1_n_66'!H16</f>
        <v/>
      </c>
      <c r="O68">
        <f>'Net ALU1_n_66'!H14</f>
        <v/>
      </c>
      <c r="P68">
        <f>N68-O68</f>
        <v/>
      </c>
      <c r="Q68">
        <f>P68/N68</f>
        <v/>
      </c>
    </row>
    <row r="69">
      <c r="A69" t="inlineStr">
        <is>
          <t>ALU1/register_reg_r1_0_31_12_17_i_12/O to masterReg/register_reg_r1_0_31_12_17_i_3/I4</t>
        </is>
      </c>
      <c r="B69">
        <f>'Net ALU1_n_66'!E27</f>
        <v/>
      </c>
      <c r="C69">
        <f>'Net ALU1_n_66'!E25</f>
        <v/>
      </c>
      <c r="D69">
        <f>B69-C69</f>
        <v/>
      </c>
      <c r="E69">
        <f>D69/B69</f>
        <v/>
      </c>
      <c r="F69">
        <f>'Net ALU1_n_66'!F27</f>
        <v/>
      </c>
      <c r="G69">
        <f>'Net ALU1_n_66'!F25</f>
        <v/>
      </c>
      <c r="H69">
        <f>F69-G69</f>
        <v/>
      </c>
      <c r="I69">
        <f>H69/F69</f>
        <v/>
      </c>
      <c r="J69">
        <f>'Net ALU1_n_66'!G27</f>
        <v/>
      </c>
      <c r="K69">
        <f>'Net ALU1_n_66'!G25</f>
        <v/>
      </c>
      <c r="L69">
        <f>J69-K69</f>
        <v/>
      </c>
      <c r="M69">
        <f>L69/J69</f>
        <v/>
      </c>
      <c r="N69">
        <f>'Net ALU1_n_66'!H27</f>
        <v/>
      </c>
      <c r="O69">
        <f>'Net ALU1_n_66'!H25</f>
        <v/>
      </c>
      <c r="P69">
        <f>N69-O69</f>
        <v/>
      </c>
      <c r="Q69">
        <f>P69/N69</f>
        <v/>
      </c>
    </row>
    <row r="70">
      <c r="A70" t="inlineStr">
        <is>
          <t>ALU1/readData2[14]_i_3/O to masterReg/readData1[14]_i_1/I2</t>
        </is>
      </c>
      <c r="B70">
        <f>'Net ALU1_n_67'!E20</f>
        <v/>
      </c>
      <c r="C70">
        <f>'Net ALU1_n_67'!E18</f>
        <v/>
      </c>
      <c r="D70">
        <f>B70-C70</f>
        <v/>
      </c>
      <c r="E70">
        <f>D70/B70</f>
        <v/>
      </c>
      <c r="F70">
        <f>'Net ALU1_n_67'!F20</f>
        <v/>
      </c>
      <c r="G70">
        <f>'Net ALU1_n_67'!F18</f>
        <v/>
      </c>
      <c r="H70">
        <f>F70-G70</f>
        <v/>
      </c>
      <c r="I70">
        <f>H70/F70</f>
        <v/>
      </c>
      <c r="J70">
        <f>'Net ALU1_n_67'!G20</f>
        <v/>
      </c>
      <c r="K70">
        <f>'Net ALU1_n_67'!G18</f>
        <v/>
      </c>
      <c r="L70">
        <f>J70-K70</f>
        <v/>
      </c>
      <c r="M70">
        <f>L70/J70</f>
        <v/>
      </c>
      <c r="N70">
        <f>'Net ALU1_n_67'!H20</f>
        <v/>
      </c>
      <c r="O70">
        <f>'Net ALU1_n_67'!H18</f>
        <v/>
      </c>
      <c r="P70">
        <f>N70-O70</f>
        <v/>
      </c>
      <c r="Q70">
        <f>P70/N70</f>
        <v/>
      </c>
    </row>
    <row r="71">
      <c r="A71" t="inlineStr">
        <is>
          <t>ALU1/readData2[14]_i_3/O to masterReg/readData2[14]_i_1/I2</t>
        </is>
      </c>
      <c r="B71">
        <f>'Net ALU1_n_67'!E31</f>
        <v/>
      </c>
      <c r="C71">
        <f>'Net ALU1_n_67'!E29</f>
        <v/>
      </c>
      <c r="D71">
        <f>B71-C71</f>
        <v/>
      </c>
      <c r="E71">
        <f>D71/B71</f>
        <v/>
      </c>
      <c r="F71">
        <f>'Net ALU1_n_67'!F31</f>
        <v/>
      </c>
      <c r="G71">
        <f>'Net ALU1_n_67'!F29</f>
        <v/>
      </c>
      <c r="H71">
        <f>F71-G71</f>
        <v/>
      </c>
      <c r="I71">
        <f>H71/F71</f>
        <v/>
      </c>
      <c r="J71">
        <f>'Net ALU1_n_67'!G31</f>
        <v/>
      </c>
      <c r="K71">
        <f>'Net ALU1_n_67'!G29</f>
        <v/>
      </c>
      <c r="L71">
        <f>J71-K71</f>
        <v/>
      </c>
      <c r="M71">
        <f>L71/J71</f>
        <v/>
      </c>
      <c r="N71">
        <f>'Net ALU1_n_67'!H31</f>
        <v/>
      </c>
      <c r="O71">
        <f>'Net ALU1_n_67'!H29</f>
        <v/>
      </c>
      <c r="P71">
        <f>N71-O71</f>
        <v/>
      </c>
      <c r="Q71">
        <f>P71/N71</f>
        <v/>
      </c>
    </row>
    <row r="72">
      <c r="A72" t="inlineStr">
        <is>
          <t>ALU1/register_reg_r1_0_31_12_17_i_14/O to masterReg/register_reg_r1_0_31_12_17_i_4/I4</t>
        </is>
      </c>
      <c r="B72">
        <f>'Net ALU1_n_68'!E23</f>
        <v/>
      </c>
      <c r="C72">
        <f>'Net ALU1_n_68'!E21</f>
        <v/>
      </c>
      <c r="D72">
        <f>B72-C72</f>
        <v/>
      </c>
      <c r="E72">
        <f>D72/B72</f>
        <v/>
      </c>
      <c r="F72">
        <f>'Net ALU1_n_68'!F23</f>
        <v/>
      </c>
      <c r="G72">
        <f>'Net ALU1_n_68'!F21</f>
        <v/>
      </c>
      <c r="H72">
        <f>F72-G72</f>
        <v/>
      </c>
      <c r="I72">
        <f>H72/F72</f>
        <v/>
      </c>
      <c r="J72">
        <f>'Net ALU1_n_68'!G23</f>
        <v/>
      </c>
      <c r="K72">
        <f>'Net ALU1_n_68'!G21</f>
        <v/>
      </c>
      <c r="L72">
        <f>J72-K72</f>
        <v/>
      </c>
      <c r="M72">
        <f>L72/J72</f>
        <v/>
      </c>
      <c r="N72">
        <f>'Net ALU1_n_68'!H23</f>
        <v/>
      </c>
      <c r="O72">
        <f>'Net ALU1_n_68'!H21</f>
        <v/>
      </c>
      <c r="P72">
        <f>N72-O72</f>
        <v/>
      </c>
      <c r="Q72">
        <f>P72/N72</f>
        <v/>
      </c>
    </row>
    <row r="73">
      <c r="A73" t="inlineStr">
        <is>
          <t>ALU1/register_reg_r1_0_31_12_17_i_14/O to ALU1/readData2[14]_i_3/I2</t>
        </is>
      </c>
      <c r="B73">
        <f>'Net ALU1_n_68'!E41</f>
        <v/>
      </c>
      <c r="C73">
        <f>'Net ALU1_n_68'!E39</f>
        <v/>
      </c>
      <c r="D73">
        <f>B73-C73</f>
        <v/>
      </c>
      <c r="E73">
        <f>D73/B73</f>
        <v/>
      </c>
      <c r="F73">
        <f>'Net ALU1_n_68'!F41</f>
        <v/>
      </c>
      <c r="G73">
        <f>'Net ALU1_n_68'!F39</f>
        <v/>
      </c>
      <c r="H73">
        <f>F73-G73</f>
        <v/>
      </c>
      <c r="I73">
        <f>H73/F73</f>
        <v/>
      </c>
      <c r="J73">
        <f>'Net ALU1_n_68'!G41</f>
        <v/>
      </c>
      <c r="K73">
        <f>'Net ALU1_n_68'!G39</f>
        <v/>
      </c>
      <c r="L73">
        <f>J73-K73</f>
        <v/>
      </c>
      <c r="M73">
        <f>L73/J73</f>
        <v/>
      </c>
      <c r="N73">
        <f>'Net ALU1_n_68'!H41</f>
        <v/>
      </c>
      <c r="O73">
        <f>'Net ALU1_n_68'!H39</f>
        <v/>
      </c>
      <c r="P73">
        <f>N73-O73</f>
        <v/>
      </c>
      <c r="Q73">
        <f>P73/N73</f>
        <v/>
      </c>
    </row>
    <row r="74">
      <c r="A74" t="inlineStr">
        <is>
          <t>ALU1/readData2[13]_i_3/O to masterReg/readData1[13]_i_1/I2</t>
        </is>
      </c>
      <c r="B74">
        <f>'Net ALU1_n_69'!E26</f>
        <v/>
      </c>
      <c r="C74">
        <f>'Net ALU1_n_69'!E24</f>
        <v/>
      </c>
      <c r="D74">
        <f>B74-C74</f>
        <v/>
      </c>
      <c r="E74">
        <f>D74/B74</f>
        <v/>
      </c>
      <c r="F74">
        <f>'Net ALU1_n_69'!F26</f>
        <v/>
      </c>
      <c r="G74">
        <f>'Net ALU1_n_69'!F24</f>
        <v/>
      </c>
      <c r="H74">
        <f>F74-G74</f>
        <v/>
      </c>
      <c r="I74">
        <f>H74/F74</f>
        <v/>
      </c>
      <c r="J74">
        <f>'Net ALU1_n_69'!G26</f>
        <v/>
      </c>
      <c r="K74">
        <f>'Net ALU1_n_69'!G24</f>
        <v/>
      </c>
      <c r="L74">
        <f>J74-K74</f>
        <v/>
      </c>
      <c r="M74">
        <f>L74/J74</f>
        <v/>
      </c>
      <c r="N74">
        <f>'Net ALU1_n_69'!H26</f>
        <v/>
      </c>
      <c r="O74">
        <f>'Net ALU1_n_69'!H24</f>
        <v/>
      </c>
      <c r="P74">
        <f>N74-O74</f>
        <v/>
      </c>
      <c r="Q74">
        <f>P74/N74</f>
        <v/>
      </c>
    </row>
    <row r="75">
      <c r="A75" t="inlineStr">
        <is>
          <t>ALU1/readData2[13]_i_3/O to masterReg/readData2[13]_i_1/I2</t>
        </is>
      </c>
      <c r="B75">
        <f>'Net ALU1_n_69'!E37</f>
        <v/>
      </c>
      <c r="C75">
        <f>'Net ALU1_n_69'!E35</f>
        <v/>
      </c>
      <c r="D75">
        <f>B75-C75</f>
        <v/>
      </c>
      <c r="E75">
        <f>D75/B75</f>
        <v/>
      </c>
      <c r="F75">
        <f>'Net ALU1_n_69'!F37</f>
        <v/>
      </c>
      <c r="G75">
        <f>'Net ALU1_n_69'!F35</f>
        <v/>
      </c>
      <c r="H75">
        <f>F75-G75</f>
        <v/>
      </c>
      <c r="I75">
        <f>H75/F75</f>
        <v/>
      </c>
      <c r="J75">
        <f>'Net ALU1_n_69'!G37</f>
        <v/>
      </c>
      <c r="K75">
        <f>'Net ALU1_n_69'!G35</f>
        <v/>
      </c>
      <c r="L75">
        <f>J75-K75</f>
        <v/>
      </c>
      <c r="M75">
        <f>L75/J75</f>
        <v/>
      </c>
      <c r="N75">
        <f>'Net ALU1_n_69'!H37</f>
        <v/>
      </c>
      <c r="O75">
        <f>'Net ALU1_n_69'!H35</f>
        <v/>
      </c>
      <c r="P75">
        <f>N75-O75</f>
        <v/>
      </c>
      <c r="Q75">
        <f>P75/N75</f>
        <v/>
      </c>
    </row>
    <row r="76">
      <c r="A76" t="inlineStr">
        <is>
          <t>ALU1/register_reg_r1_0_31_12_17_i_8/O to ALU1/readData2[13]_i_3/I2</t>
        </is>
      </c>
      <c r="B76">
        <f>'Net ALU1_n_70'!E16</f>
        <v/>
      </c>
      <c r="C76">
        <f>'Net ALU1_n_70'!E14</f>
        <v/>
      </c>
      <c r="D76">
        <f>B76-C76</f>
        <v/>
      </c>
      <c r="E76">
        <f>D76/B76</f>
        <v/>
      </c>
      <c r="F76">
        <f>'Net ALU1_n_70'!F16</f>
        <v/>
      </c>
      <c r="G76">
        <f>'Net ALU1_n_70'!F14</f>
        <v/>
      </c>
      <c r="H76">
        <f>F76-G76</f>
        <v/>
      </c>
      <c r="I76">
        <f>H76/F76</f>
        <v/>
      </c>
      <c r="J76">
        <f>'Net ALU1_n_70'!G16</f>
        <v/>
      </c>
      <c r="K76">
        <f>'Net ALU1_n_70'!G14</f>
        <v/>
      </c>
      <c r="L76">
        <f>J76-K76</f>
        <v/>
      </c>
      <c r="M76">
        <f>L76/J76</f>
        <v/>
      </c>
      <c r="N76">
        <f>'Net ALU1_n_70'!H16</f>
        <v/>
      </c>
      <c r="O76">
        <f>'Net ALU1_n_70'!H14</f>
        <v/>
      </c>
      <c r="P76">
        <f>N76-O76</f>
        <v/>
      </c>
      <c r="Q76">
        <f>P76/N76</f>
        <v/>
      </c>
    </row>
    <row r="77">
      <c r="A77" t="inlineStr">
        <is>
          <t>ALU1/register_reg_r1_0_31_12_17_i_8/O to masterReg/register_reg_r1_0_31_12_17_i_1/I4</t>
        </is>
      </c>
      <c r="B77">
        <f>'Net ALU1_n_70'!E32</f>
        <v/>
      </c>
      <c r="C77">
        <f>'Net ALU1_n_70'!E30</f>
        <v/>
      </c>
      <c r="D77">
        <f>B77-C77</f>
        <v/>
      </c>
      <c r="E77">
        <f>D77/B77</f>
        <v/>
      </c>
      <c r="F77">
        <f>'Net ALU1_n_70'!F32</f>
        <v/>
      </c>
      <c r="G77">
        <f>'Net ALU1_n_70'!F30</f>
        <v/>
      </c>
      <c r="H77">
        <f>F77-G77</f>
        <v/>
      </c>
      <c r="I77">
        <f>H77/F77</f>
        <v/>
      </c>
      <c r="J77">
        <f>'Net ALU1_n_70'!G32</f>
        <v/>
      </c>
      <c r="K77">
        <f>'Net ALU1_n_70'!G30</f>
        <v/>
      </c>
      <c r="L77">
        <f>J77-K77</f>
        <v/>
      </c>
      <c r="M77">
        <f>L77/J77</f>
        <v/>
      </c>
      <c r="N77">
        <f>'Net ALU1_n_70'!H32</f>
        <v/>
      </c>
      <c r="O77">
        <f>'Net ALU1_n_70'!H30</f>
        <v/>
      </c>
      <c r="P77">
        <f>N77-O77</f>
        <v/>
      </c>
      <c r="Q77">
        <f>P77/N77</f>
        <v/>
      </c>
    </row>
    <row r="78">
      <c r="A78" t="inlineStr">
        <is>
          <t>ALU1/readData2[12]_i_3/O to masterReg/readData1[12]_i_1/I2</t>
        </is>
      </c>
      <c r="B78">
        <f>'Net ALU1_n_71'!E24</f>
        <v/>
      </c>
      <c r="C78">
        <f>'Net ALU1_n_71'!E22</f>
        <v/>
      </c>
      <c r="D78">
        <f>B78-C78</f>
        <v/>
      </c>
      <c r="E78">
        <f>D78/B78</f>
        <v/>
      </c>
      <c r="F78">
        <f>'Net ALU1_n_71'!F24</f>
        <v/>
      </c>
      <c r="G78">
        <f>'Net ALU1_n_71'!F22</f>
        <v/>
      </c>
      <c r="H78">
        <f>F78-G78</f>
        <v/>
      </c>
      <c r="I78">
        <f>H78/F78</f>
        <v/>
      </c>
      <c r="J78">
        <f>'Net ALU1_n_71'!G24</f>
        <v/>
      </c>
      <c r="K78">
        <f>'Net ALU1_n_71'!G22</f>
        <v/>
      </c>
      <c r="L78">
        <f>J78-K78</f>
        <v/>
      </c>
      <c r="M78">
        <f>L78/J78</f>
        <v/>
      </c>
      <c r="N78">
        <f>'Net ALU1_n_71'!H24</f>
        <v/>
      </c>
      <c r="O78">
        <f>'Net ALU1_n_71'!H22</f>
        <v/>
      </c>
      <c r="P78">
        <f>N78-O78</f>
        <v/>
      </c>
      <c r="Q78">
        <f>P78/N78</f>
        <v/>
      </c>
    </row>
    <row r="79">
      <c r="A79" t="inlineStr">
        <is>
          <t>ALU1/readData2[12]_i_3/O to masterReg/readData2[12]_i_1/I2</t>
        </is>
      </c>
      <c r="B79">
        <f>'Net ALU1_n_71'!E35</f>
        <v/>
      </c>
      <c r="C79">
        <f>'Net ALU1_n_71'!E33</f>
        <v/>
      </c>
      <c r="D79">
        <f>B79-C79</f>
        <v/>
      </c>
      <c r="E79">
        <f>D79/B79</f>
        <v/>
      </c>
      <c r="F79">
        <f>'Net ALU1_n_71'!F35</f>
        <v/>
      </c>
      <c r="G79">
        <f>'Net ALU1_n_71'!F33</f>
        <v/>
      </c>
      <c r="H79">
        <f>F79-G79</f>
        <v/>
      </c>
      <c r="I79">
        <f>H79/F79</f>
        <v/>
      </c>
      <c r="J79">
        <f>'Net ALU1_n_71'!G35</f>
        <v/>
      </c>
      <c r="K79">
        <f>'Net ALU1_n_71'!G33</f>
        <v/>
      </c>
      <c r="L79">
        <f>J79-K79</f>
        <v/>
      </c>
      <c r="M79">
        <f>L79/J79</f>
        <v/>
      </c>
      <c r="N79">
        <f>'Net ALU1_n_71'!H35</f>
        <v/>
      </c>
      <c r="O79">
        <f>'Net ALU1_n_71'!H33</f>
        <v/>
      </c>
      <c r="P79">
        <f>N79-O79</f>
        <v/>
      </c>
      <c r="Q79">
        <f>P79/N79</f>
        <v/>
      </c>
    </row>
    <row r="80">
      <c r="A80" t="inlineStr">
        <is>
          <t>ALU1/register_reg_r1_0_31_12_17_i_10/O to ALU1/readData2[12]_i_3/I2</t>
        </is>
      </c>
      <c r="B80">
        <f>'Net ALU1_n_72'!E30</f>
        <v/>
      </c>
      <c r="C80">
        <f>'Net ALU1_n_72'!E28</f>
        <v/>
      </c>
      <c r="D80">
        <f>B80-C80</f>
        <v/>
      </c>
      <c r="E80">
        <f>D80/B80</f>
        <v/>
      </c>
      <c r="F80">
        <f>'Net ALU1_n_72'!F30</f>
        <v/>
      </c>
      <c r="G80">
        <f>'Net ALU1_n_72'!F28</f>
        <v/>
      </c>
      <c r="H80">
        <f>F80-G80</f>
        <v/>
      </c>
      <c r="I80">
        <f>H80/F80</f>
        <v/>
      </c>
      <c r="J80">
        <f>'Net ALU1_n_72'!G30</f>
        <v/>
      </c>
      <c r="K80">
        <f>'Net ALU1_n_72'!G28</f>
        <v/>
      </c>
      <c r="L80">
        <f>J80-K80</f>
        <v/>
      </c>
      <c r="M80">
        <f>L80/J80</f>
        <v/>
      </c>
      <c r="N80">
        <f>'Net ALU1_n_72'!H30</f>
        <v/>
      </c>
      <c r="O80">
        <f>'Net ALU1_n_72'!H28</f>
        <v/>
      </c>
      <c r="P80">
        <f>N80-O80</f>
        <v/>
      </c>
      <c r="Q80">
        <f>P80/N80</f>
        <v/>
      </c>
    </row>
    <row r="81">
      <c r="A81" t="inlineStr">
        <is>
          <t>ALU1/register_reg_r1_0_31_12_17_i_10/O to masterReg/register_reg_r1_0_31_12_17_i_2/I4</t>
        </is>
      </c>
      <c r="B81">
        <f>'Net ALU1_n_72'!E41</f>
        <v/>
      </c>
      <c r="C81">
        <f>'Net ALU1_n_72'!E39</f>
        <v/>
      </c>
      <c r="D81">
        <f>B81-C81</f>
        <v/>
      </c>
      <c r="E81">
        <f>D81/B81</f>
        <v/>
      </c>
      <c r="F81">
        <f>'Net ALU1_n_72'!F41</f>
        <v/>
      </c>
      <c r="G81">
        <f>'Net ALU1_n_72'!F39</f>
        <v/>
      </c>
      <c r="H81">
        <f>F81-G81</f>
        <v/>
      </c>
      <c r="I81">
        <f>H81/F81</f>
        <v/>
      </c>
      <c r="J81">
        <f>'Net ALU1_n_72'!G41</f>
        <v/>
      </c>
      <c r="K81">
        <f>'Net ALU1_n_72'!G39</f>
        <v/>
      </c>
      <c r="L81">
        <f>J81-K81</f>
        <v/>
      </c>
      <c r="M81">
        <f>L81/J81</f>
        <v/>
      </c>
      <c r="N81">
        <f>'Net ALU1_n_72'!H41</f>
        <v/>
      </c>
      <c r="O81">
        <f>'Net ALU1_n_72'!H39</f>
        <v/>
      </c>
      <c r="P81">
        <f>N81-O81</f>
        <v/>
      </c>
      <c r="Q81">
        <f>P81/N81</f>
        <v/>
      </c>
    </row>
    <row r="82">
      <c r="A82" t="inlineStr">
        <is>
          <t>ALU1/readData2[11]_i_3/O to masterReg/readData1[11]_i_1/I2</t>
        </is>
      </c>
      <c r="B82">
        <f>'Net ALU1_n_73'!E16</f>
        <v/>
      </c>
      <c r="C82">
        <f>'Net ALU1_n_73'!E14</f>
        <v/>
      </c>
      <c r="D82">
        <f>B82-C82</f>
        <v/>
      </c>
      <c r="E82">
        <f>D82/B82</f>
        <v/>
      </c>
      <c r="F82">
        <f>'Net ALU1_n_73'!F16</f>
        <v/>
      </c>
      <c r="G82">
        <f>'Net ALU1_n_73'!F14</f>
        <v/>
      </c>
      <c r="H82">
        <f>F82-G82</f>
        <v/>
      </c>
      <c r="I82">
        <f>H82/F82</f>
        <v/>
      </c>
      <c r="J82">
        <f>'Net ALU1_n_73'!G16</f>
        <v/>
      </c>
      <c r="K82">
        <f>'Net ALU1_n_73'!G14</f>
        <v/>
      </c>
      <c r="L82">
        <f>J82-K82</f>
        <v/>
      </c>
      <c r="M82">
        <f>L82/J82</f>
        <v/>
      </c>
      <c r="N82">
        <f>'Net ALU1_n_73'!H16</f>
        <v/>
      </c>
      <c r="O82">
        <f>'Net ALU1_n_73'!H14</f>
        <v/>
      </c>
      <c r="P82">
        <f>N82-O82</f>
        <v/>
      </c>
      <c r="Q82">
        <f>P82/N82</f>
        <v/>
      </c>
    </row>
    <row r="83">
      <c r="A83" t="inlineStr">
        <is>
          <t>ALU1/readData2[11]_i_3/O to masterReg/readData2[11]_i_1/I2</t>
        </is>
      </c>
      <c r="B83">
        <f>'Net ALU1_n_73'!E27</f>
        <v/>
      </c>
      <c r="C83">
        <f>'Net ALU1_n_73'!E25</f>
        <v/>
      </c>
      <c r="D83">
        <f>B83-C83</f>
        <v/>
      </c>
      <c r="E83">
        <f>D83/B83</f>
        <v/>
      </c>
      <c r="F83">
        <f>'Net ALU1_n_73'!F27</f>
        <v/>
      </c>
      <c r="G83">
        <f>'Net ALU1_n_73'!F25</f>
        <v/>
      </c>
      <c r="H83">
        <f>F83-G83</f>
        <v/>
      </c>
      <c r="I83">
        <f>H83/F83</f>
        <v/>
      </c>
      <c r="J83">
        <f>'Net ALU1_n_73'!G27</f>
        <v/>
      </c>
      <c r="K83">
        <f>'Net ALU1_n_73'!G25</f>
        <v/>
      </c>
      <c r="L83">
        <f>J83-K83</f>
        <v/>
      </c>
      <c r="M83">
        <f>L83/J83</f>
        <v/>
      </c>
      <c r="N83">
        <f>'Net ALU1_n_73'!H27</f>
        <v/>
      </c>
      <c r="O83">
        <f>'Net ALU1_n_73'!H25</f>
        <v/>
      </c>
      <c r="P83">
        <f>N83-O83</f>
        <v/>
      </c>
      <c r="Q83">
        <f>P83/N83</f>
        <v/>
      </c>
    </row>
    <row r="84">
      <c r="A84" t="inlineStr">
        <is>
          <t>ALU1/register_reg_r1_0_31_6_11_i_16/O to ALU1/readData2[11]_i_3/I2</t>
        </is>
      </c>
      <c r="B84">
        <f>'Net ALU1_n_74'!E19</f>
        <v/>
      </c>
      <c r="C84">
        <f>'Net ALU1_n_74'!E17</f>
        <v/>
      </c>
      <c r="D84">
        <f>B84-C84</f>
        <v/>
      </c>
      <c r="E84">
        <f>D84/B84</f>
        <v/>
      </c>
      <c r="F84">
        <f>'Net ALU1_n_74'!F19</f>
        <v/>
      </c>
      <c r="G84">
        <f>'Net ALU1_n_74'!F17</f>
        <v/>
      </c>
      <c r="H84">
        <f>F84-G84</f>
        <v/>
      </c>
      <c r="I84">
        <f>H84/F84</f>
        <v/>
      </c>
      <c r="J84">
        <f>'Net ALU1_n_74'!G19</f>
        <v/>
      </c>
      <c r="K84">
        <f>'Net ALU1_n_74'!G17</f>
        <v/>
      </c>
      <c r="L84">
        <f>J84-K84</f>
        <v/>
      </c>
      <c r="M84">
        <f>L84/J84</f>
        <v/>
      </c>
      <c r="N84">
        <f>'Net ALU1_n_74'!H19</f>
        <v/>
      </c>
      <c r="O84">
        <f>'Net ALU1_n_74'!H17</f>
        <v/>
      </c>
      <c r="P84">
        <f>N84-O84</f>
        <v/>
      </c>
      <c r="Q84">
        <f>P84/N84</f>
        <v/>
      </c>
    </row>
    <row r="85">
      <c r="A85" t="inlineStr">
        <is>
          <t>ALU1/register_reg_r1_0_31_6_11_i_16/O to masterReg/register_reg_r1_0_31_6_11_i_5/I4</t>
        </is>
      </c>
      <c r="B85">
        <f>'Net ALU1_n_74'!E33</f>
        <v/>
      </c>
      <c r="C85">
        <f>'Net ALU1_n_74'!E31</f>
        <v/>
      </c>
      <c r="D85">
        <f>B85-C85</f>
        <v/>
      </c>
      <c r="E85">
        <f>D85/B85</f>
        <v/>
      </c>
      <c r="F85">
        <f>'Net ALU1_n_74'!F33</f>
        <v/>
      </c>
      <c r="G85">
        <f>'Net ALU1_n_74'!F31</f>
        <v/>
      </c>
      <c r="H85">
        <f>F85-G85</f>
        <v/>
      </c>
      <c r="I85">
        <f>H85/F85</f>
        <v/>
      </c>
      <c r="J85">
        <f>'Net ALU1_n_74'!G33</f>
        <v/>
      </c>
      <c r="K85">
        <f>'Net ALU1_n_74'!G31</f>
        <v/>
      </c>
      <c r="L85">
        <f>J85-K85</f>
        <v/>
      </c>
      <c r="M85">
        <f>L85/J85</f>
        <v/>
      </c>
      <c r="N85">
        <f>'Net ALU1_n_74'!H33</f>
        <v/>
      </c>
      <c r="O85">
        <f>'Net ALU1_n_74'!H31</f>
        <v/>
      </c>
      <c r="P85">
        <f>N85-O85</f>
        <v/>
      </c>
      <c r="Q85">
        <f>P85/N85</f>
        <v/>
      </c>
    </row>
    <row r="86">
      <c r="A86" t="inlineStr">
        <is>
          <t>ALU1/readData2[10]_i_3/O to masterReg/readData1[10]_i_1/I2</t>
        </is>
      </c>
      <c r="B86">
        <f>'Net ALU1_n_75'!E23</f>
        <v/>
      </c>
      <c r="C86">
        <f>'Net ALU1_n_75'!E21</f>
        <v/>
      </c>
      <c r="D86">
        <f>B86-C86</f>
        <v/>
      </c>
      <c r="E86">
        <f>D86/B86</f>
        <v/>
      </c>
      <c r="F86">
        <f>'Net ALU1_n_75'!F23</f>
        <v/>
      </c>
      <c r="G86">
        <f>'Net ALU1_n_75'!F21</f>
        <v/>
      </c>
      <c r="H86">
        <f>F86-G86</f>
        <v/>
      </c>
      <c r="I86">
        <f>H86/F86</f>
        <v/>
      </c>
      <c r="J86">
        <f>'Net ALU1_n_75'!G23</f>
        <v/>
      </c>
      <c r="K86">
        <f>'Net ALU1_n_75'!G21</f>
        <v/>
      </c>
      <c r="L86">
        <f>J86-K86</f>
        <v/>
      </c>
      <c r="M86">
        <f>L86/J86</f>
        <v/>
      </c>
      <c r="N86">
        <f>'Net ALU1_n_75'!H23</f>
        <v/>
      </c>
      <c r="O86">
        <f>'Net ALU1_n_75'!H21</f>
        <v/>
      </c>
      <c r="P86">
        <f>N86-O86</f>
        <v/>
      </c>
      <c r="Q86">
        <f>P86/N86</f>
        <v/>
      </c>
    </row>
    <row r="87">
      <c r="A87" t="inlineStr">
        <is>
          <t>ALU1/readData2[10]_i_3/O to masterReg/readData2[10]_i_1/I2</t>
        </is>
      </c>
      <c r="B87">
        <f>'Net ALU1_n_75'!E34</f>
        <v/>
      </c>
      <c r="C87">
        <f>'Net ALU1_n_75'!E32</f>
        <v/>
      </c>
      <c r="D87">
        <f>B87-C87</f>
        <v/>
      </c>
      <c r="E87">
        <f>D87/B87</f>
        <v/>
      </c>
      <c r="F87">
        <f>'Net ALU1_n_75'!F34</f>
        <v/>
      </c>
      <c r="G87">
        <f>'Net ALU1_n_75'!F32</f>
        <v/>
      </c>
      <c r="H87">
        <f>F87-G87</f>
        <v/>
      </c>
      <c r="I87">
        <f>H87/F87</f>
        <v/>
      </c>
      <c r="J87">
        <f>'Net ALU1_n_75'!G34</f>
        <v/>
      </c>
      <c r="K87">
        <f>'Net ALU1_n_75'!G32</f>
        <v/>
      </c>
      <c r="L87">
        <f>J87-K87</f>
        <v/>
      </c>
      <c r="M87">
        <f>L87/J87</f>
        <v/>
      </c>
      <c r="N87">
        <f>'Net ALU1_n_75'!H34</f>
        <v/>
      </c>
      <c r="O87">
        <f>'Net ALU1_n_75'!H32</f>
        <v/>
      </c>
      <c r="P87">
        <f>N87-O87</f>
        <v/>
      </c>
      <c r="Q87">
        <f>P87/N87</f>
        <v/>
      </c>
    </row>
    <row r="88">
      <c r="A88" t="inlineStr">
        <is>
          <t>ALU1/register_reg_r1_0_31_6_11_i_18/O to ALU1/readData2[10]_i_3/I2</t>
        </is>
      </c>
      <c r="B88">
        <f>'Net ALU1_n_76'!E16</f>
        <v/>
      </c>
      <c r="C88">
        <f>'Net ALU1_n_76'!E14</f>
        <v/>
      </c>
      <c r="D88">
        <f>B88-C88</f>
        <v/>
      </c>
      <c r="E88">
        <f>D88/B88</f>
        <v/>
      </c>
      <c r="F88">
        <f>'Net ALU1_n_76'!F16</f>
        <v/>
      </c>
      <c r="G88">
        <f>'Net ALU1_n_76'!F14</f>
        <v/>
      </c>
      <c r="H88">
        <f>F88-G88</f>
        <v/>
      </c>
      <c r="I88">
        <f>H88/F88</f>
        <v/>
      </c>
      <c r="J88">
        <f>'Net ALU1_n_76'!G16</f>
        <v/>
      </c>
      <c r="K88">
        <f>'Net ALU1_n_76'!G14</f>
        <v/>
      </c>
      <c r="L88">
        <f>J88-K88</f>
        <v/>
      </c>
      <c r="M88">
        <f>L88/J88</f>
        <v/>
      </c>
      <c r="N88">
        <f>'Net ALU1_n_76'!H16</f>
        <v/>
      </c>
      <c r="O88">
        <f>'Net ALU1_n_76'!H14</f>
        <v/>
      </c>
      <c r="P88">
        <f>N88-O88</f>
        <v/>
      </c>
      <c r="Q88">
        <f>P88/N88</f>
        <v/>
      </c>
    </row>
    <row r="89">
      <c r="A89" t="inlineStr">
        <is>
          <t>ALU1/register_reg_r1_0_31_6_11_i_18/O to masterReg/register_reg_r1_0_31_6_11_i_6/I4</t>
        </is>
      </c>
      <c r="B89">
        <f>'Net ALU1_n_76'!E27</f>
        <v/>
      </c>
      <c r="C89">
        <f>'Net ALU1_n_76'!E25</f>
        <v/>
      </c>
      <c r="D89">
        <f>B89-C89</f>
        <v/>
      </c>
      <c r="E89">
        <f>D89/B89</f>
        <v/>
      </c>
      <c r="F89">
        <f>'Net ALU1_n_76'!F27</f>
        <v/>
      </c>
      <c r="G89">
        <f>'Net ALU1_n_76'!F25</f>
        <v/>
      </c>
      <c r="H89">
        <f>F89-G89</f>
        <v/>
      </c>
      <c r="I89">
        <f>H89/F89</f>
        <v/>
      </c>
      <c r="J89">
        <f>'Net ALU1_n_76'!G27</f>
        <v/>
      </c>
      <c r="K89">
        <f>'Net ALU1_n_76'!G25</f>
        <v/>
      </c>
      <c r="L89">
        <f>J89-K89</f>
        <v/>
      </c>
      <c r="M89">
        <f>L89/J89</f>
        <v/>
      </c>
      <c r="N89">
        <f>'Net ALU1_n_76'!H27</f>
        <v/>
      </c>
      <c r="O89">
        <f>'Net ALU1_n_76'!H25</f>
        <v/>
      </c>
      <c r="P89">
        <f>N89-O89</f>
        <v/>
      </c>
      <c r="Q89">
        <f>P89/N89</f>
        <v/>
      </c>
    </row>
    <row r="90">
      <c r="A90" t="inlineStr">
        <is>
          <t>ALU1/readData2[9]_i_3/O to masterReg/readData1[9]_i_1/I2</t>
        </is>
      </c>
      <c r="B90">
        <f>'Net ALU1_n_77'!E20</f>
        <v/>
      </c>
      <c r="C90">
        <f>'Net ALU1_n_77'!E18</f>
        <v/>
      </c>
      <c r="D90">
        <f>B90-C90</f>
        <v/>
      </c>
      <c r="E90">
        <f>D90/B90</f>
        <v/>
      </c>
      <c r="F90">
        <f>'Net ALU1_n_77'!F20</f>
        <v/>
      </c>
      <c r="G90">
        <f>'Net ALU1_n_77'!F18</f>
        <v/>
      </c>
      <c r="H90">
        <f>F90-G90</f>
        <v/>
      </c>
      <c r="I90">
        <f>H90/F90</f>
        <v/>
      </c>
      <c r="J90">
        <f>'Net ALU1_n_77'!G20</f>
        <v/>
      </c>
      <c r="K90">
        <f>'Net ALU1_n_77'!G18</f>
        <v/>
      </c>
      <c r="L90">
        <f>J90-K90</f>
        <v/>
      </c>
      <c r="M90">
        <f>L90/J90</f>
        <v/>
      </c>
      <c r="N90">
        <f>'Net ALU1_n_77'!H20</f>
        <v/>
      </c>
      <c r="O90">
        <f>'Net ALU1_n_77'!H18</f>
        <v/>
      </c>
      <c r="P90">
        <f>N90-O90</f>
        <v/>
      </c>
      <c r="Q90">
        <f>P90/N90</f>
        <v/>
      </c>
    </row>
    <row r="91">
      <c r="A91" t="inlineStr">
        <is>
          <t>ALU1/readData2[9]_i_3/O to masterReg/readData2[9]_i_1/I2</t>
        </is>
      </c>
      <c r="B91">
        <f>'Net ALU1_n_77'!E31</f>
        <v/>
      </c>
      <c r="C91">
        <f>'Net ALU1_n_77'!E29</f>
        <v/>
      </c>
      <c r="D91">
        <f>B91-C91</f>
        <v/>
      </c>
      <c r="E91">
        <f>D91/B91</f>
        <v/>
      </c>
      <c r="F91">
        <f>'Net ALU1_n_77'!F31</f>
        <v/>
      </c>
      <c r="G91">
        <f>'Net ALU1_n_77'!F29</f>
        <v/>
      </c>
      <c r="H91">
        <f>F91-G91</f>
        <v/>
      </c>
      <c r="I91">
        <f>H91/F91</f>
        <v/>
      </c>
      <c r="J91">
        <f>'Net ALU1_n_77'!G31</f>
        <v/>
      </c>
      <c r="K91">
        <f>'Net ALU1_n_77'!G29</f>
        <v/>
      </c>
      <c r="L91">
        <f>J91-K91</f>
        <v/>
      </c>
      <c r="M91">
        <f>L91/J91</f>
        <v/>
      </c>
      <c r="N91">
        <f>'Net ALU1_n_77'!H31</f>
        <v/>
      </c>
      <c r="O91">
        <f>'Net ALU1_n_77'!H29</f>
        <v/>
      </c>
      <c r="P91">
        <f>N91-O91</f>
        <v/>
      </c>
      <c r="Q91">
        <f>P91/N91</f>
        <v/>
      </c>
    </row>
    <row r="92">
      <c r="A92" t="inlineStr">
        <is>
          <t>ALU1/register_reg_r1_0_31_6_11_i_12/O to ALU1/readData2[9]_i_3/I2</t>
        </is>
      </c>
      <c r="B92">
        <f>'Net ALU1_n_78'!E20</f>
        <v/>
      </c>
      <c r="C92">
        <f>'Net ALU1_n_78'!E18</f>
        <v/>
      </c>
      <c r="D92">
        <f>B92-C92</f>
        <v/>
      </c>
      <c r="E92">
        <f>D92/B92</f>
        <v/>
      </c>
      <c r="F92">
        <f>'Net ALU1_n_78'!F20</f>
        <v/>
      </c>
      <c r="G92">
        <f>'Net ALU1_n_78'!F18</f>
        <v/>
      </c>
      <c r="H92">
        <f>F92-G92</f>
        <v/>
      </c>
      <c r="I92">
        <f>H92/F92</f>
        <v/>
      </c>
      <c r="J92">
        <f>'Net ALU1_n_78'!G20</f>
        <v/>
      </c>
      <c r="K92">
        <f>'Net ALU1_n_78'!G18</f>
        <v/>
      </c>
      <c r="L92">
        <f>J92-K92</f>
        <v/>
      </c>
      <c r="M92">
        <f>L92/J92</f>
        <v/>
      </c>
      <c r="N92">
        <f>'Net ALU1_n_78'!H20</f>
        <v/>
      </c>
      <c r="O92">
        <f>'Net ALU1_n_78'!H18</f>
        <v/>
      </c>
      <c r="P92">
        <f>N92-O92</f>
        <v/>
      </c>
      <c r="Q92">
        <f>P92/N92</f>
        <v/>
      </c>
    </row>
    <row r="93">
      <c r="A93" t="inlineStr">
        <is>
          <t>ALU1/register_reg_r1_0_31_6_11_i_12/O to masterReg/register_reg_r1_0_31_6_11_i_3/I4</t>
        </is>
      </c>
      <c r="B93">
        <f>'Net ALU1_n_78'!E31</f>
        <v/>
      </c>
      <c r="C93">
        <f>'Net ALU1_n_78'!E29</f>
        <v/>
      </c>
      <c r="D93">
        <f>B93-C93</f>
        <v/>
      </c>
      <c r="E93">
        <f>D93/B93</f>
        <v/>
      </c>
      <c r="F93">
        <f>'Net ALU1_n_78'!F31</f>
        <v/>
      </c>
      <c r="G93">
        <f>'Net ALU1_n_78'!F29</f>
        <v/>
      </c>
      <c r="H93">
        <f>F93-G93</f>
        <v/>
      </c>
      <c r="I93">
        <f>H93/F93</f>
        <v/>
      </c>
      <c r="J93">
        <f>'Net ALU1_n_78'!G31</f>
        <v/>
      </c>
      <c r="K93">
        <f>'Net ALU1_n_78'!G29</f>
        <v/>
      </c>
      <c r="L93">
        <f>J93-K93</f>
        <v/>
      </c>
      <c r="M93">
        <f>L93/J93</f>
        <v/>
      </c>
      <c r="N93">
        <f>'Net ALU1_n_78'!H31</f>
        <v/>
      </c>
      <c r="O93">
        <f>'Net ALU1_n_78'!H29</f>
        <v/>
      </c>
      <c r="P93">
        <f>N93-O93</f>
        <v/>
      </c>
      <c r="Q93">
        <f>P93/N93</f>
        <v/>
      </c>
    </row>
    <row r="94">
      <c r="A94" t="inlineStr">
        <is>
          <t>ALU1/readData2[8]_i_3/O to masterReg/readData1[8]_i_1/I2</t>
        </is>
      </c>
      <c r="B94">
        <f>'Net ALU1_n_79'!E20</f>
        <v/>
      </c>
      <c r="C94">
        <f>'Net ALU1_n_79'!E18</f>
        <v/>
      </c>
      <c r="D94">
        <f>B94-C94</f>
        <v/>
      </c>
      <c r="E94">
        <f>D94/B94</f>
        <v/>
      </c>
      <c r="F94">
        <f>'Net ALU1_n_79'!F20</f>
        <v/>
      </c>
      <c r="G94">
        <f>'Net ALU1_n_79'!F18</f>
        <v/>
      </c>
      <c r="H94">
        <f>F94-G94</f>
        <v/>
      </c>
      <c r="I94">
        <f>H94/F94</f>
        <v/>
      </c>
      <c r="J94">
        <f>'Net ALU1_n_79'!G20</f>
        <v/>
      </c>
      <c r="K94">
        <f>'Net ALU1_n_79'!G18</f>
        <v/>
      </c>
      <c r="L94">
        <f>J94-K94</f>
        <v/>
      </c>
      <c r="M94">
        <f>L94/J94</f>
        <v/>
      </c>
      <c r="N94">
        <f>'Net ALU1_n_79'!H20</f>
        <v/>
      </c>
      <c r="O94">
        <f>'Net ALU1_n_79'!H18</f>
        <v/>
      </c>
      <c r="P94">
        <f>N94-O94</f>
        <v/>
      </c>
      <c r="Q94">
        <f>P94/N94</f>
        <v/>
      </c>
    </row>
    <row r="95">
      <c r="A95" t="inlineStr">
        <is>
          <t>ALU1/readData2[8]_i_3/O to masterReg/readData2[8]_i_1/I2</t>
        </is>
      </c>
      <c r="B95">
        <f>'Net ALU1_n_79'!E31</f>
        <v/>
      </c>
      <c r="C95">
        <f>'Net ALU1_n_79'!E29</f>
        <v/>
      </c>
      <c r="D95">
        <f>B95-C95</f>
        <v/>
      </c>
      <c r="E95">
        <f>D95/B95</f>
        <v/>
      </c>
      <c r="F95">
        <f>'Net ALU1_n_79'!F31</f>
        <v/>
      </c>
      <c r="G95">
        <f>'Net ALU1_n_79'!F29</f>
        <v/>
      </c>
      <c r="H95">
        <f>F95-G95</f>
        <v/>
      </c>
      <c r="I95">
        <f>H95/F95</f>
        <v/>
      </c>
      <c r="J95">
        <f>'Net ALU1_n_79'!G31</f>
        <v/>
      </c>
      <c r="K95">
        <f>'Net ALU1_n_79'!G29</f>
        <v/>
      </c>
      <c r="L95">
        <f>J95-K95</f>
        <v/>
      </c>
      <c r="M95">
        <f>L95/J95</f>
        <v/>
      </c>
      <c r="N95">
        <f>'Net ALU1_n_79'!H31</f>
        <v/>
      </c>
      <c r="O95">
        <f>'Net ALU1_n_79'!H29</f>
        <v/>
      </c>
      <c r="P95">
        <f>N95-O95</f>
        <v/>
      </c>
      <c r="Q95">
        <f>P95/N95</f>
        <v/>
      </c>
    </row>
    <row r="96">
      <c r="A96" t="inlineStr">
        <is>
          <t>ALU1/register_reg_r1_0_31_6_11_i_14/O to ALU1/readData2[8]_i_3/I2</t>
        </is>
      </c>
      <c r="B96">
        <f>'Net ALU1_n_80'!E25</f>
        <v/>
      </c>
      <c r="C96">
        <f>'Net ALU1_n_80'!E23</f>
        <v/>
      </c>
      <c r="D96">
        <f>B96-C96</f>
        <v/>
      </c>
      <c r="E96">
        <f>D96/B96</f>
        <v/>
      </c>
      <c r="F96">
        <f>'Net ALU1_n_80'!F25</f>
        <v/>
      </c>
      <c r="G96">
        <f>'Net ALU1_n_80'!F23</f>
        <v/>
      </c>
      <c r="H96">
        <f>F96-G96</f>
        <v/>
      </c>
      <c r="I96">
        <f>H96/F96</f>
        <v/>
      </c>
      <c r="J96">
        <f>'Net ALU1_n_80'!G25</f>
        <v/>
      </c>
      <c r="K96">
        <f>'Net ALU1_n_80'!G23</f>
        <v/>
      </c>
      <c r="L96">
        <f>J96-K96</f>
        <v/>
      </c>
      <c r="M96">
        <f>L96/J96</f>
        <v/>
      </c>
      <c r="N96">
        <f>'Net ALU1_n_80'!H25</f>
        <v/>
      </c>
      <c r="O96">
        <f>'Net ALU1_n_80'!H23</f>
        <v/>
      </c>
      <c r="P96">
        <f>N96-O96</f>
        <v/>
      </c>
      <c r="Q96">
        <f>P96/N96</f>
        <v/>
      </c>
    </row>
    <row r="97">
      <c r="A97" t="inlineStr">
        <is>
          <t>ALU1/register_reg_r1_0_31_6_11_i_14/O to masterReg/register_reg_r1_0_31_6_11_i_4/I4</t>
        </is>
      </c>
      <c r="B97">
        <f>'Net ALU1_n_80'!E36</f>
        <v/>
      </c>
      <c r="C97">
        <f>'Net ALU1_n_80'!E34</f>
        <v/>
      </c>
      <c r="D97">
        <f>B97-C97</f>
        <v/>
      </c>
      <c r="E97">
        <f>D97/B97</f>
        <v/>
      </c>
      <c r="F97">
        <f>'Net ALU1_n_80'!F36</f>
        <v/>
      </c>
      <c r="G97">
        <f>'Net ALU1_n_80'!F34</f>
        <v/>
      </c>
      <c r="H97">
        <f>F97-G97</f>
        <v/>
      </c>
      <c r="I97">
        <f>H97/F97</f>
        <v/>
      </c>
      <c r="J97">
        <f>'Net ALU1_n_80'!G36</f>
        <v/>
      </c>
      <c r="K97">
        <f>'Net ALU1_n_80'!G34</f>
        <v/>
      </c>
      <c r="L97">
        <f>J97-K97</f>
        <v/>
      </c>
      <c r="M97">
        <f>L97/J97</f>
        <v/>
      </c>
      <c r="N97">
        <f>'Net ALU1_n_80'!H36</f>
        <v/>
      </c>
      <c r="O97">
        <f>'Net ALU1_n_80'!H34</f>
        <v/>
      </c>
      <c r="P97">
        <f>N97-O97</f>
        <v/>
      </c>
      <c r="Q97">
        <f>P97/N97</f>
        <v/>
      </c>
    </row>
    <row r="98">
      <c r="A98" t="inlineStr">
        <is>
          <t>ALU1/readData2[7]_i_3/O to masterReg/readData1[7]_i_1/I2</t>
        </is>
      </c>
      <c r="B98">
        <f>'Net ALU1_n_81'!E20</f>
        <v/>
      </c>
      <c r="C98">
        <f>'Net ALU1_n_81'!E18</f>
        <v/>
      </c>
      <c r="D98">
        <f>B98-C98</f>
        <v/>
      </c>
      <c r="E98">
        <f>D98/B98</f>
        <v/>
      </c>
      <c r="F98">
        <f>'Net ALU1_n_81'!F20</f>
        <v/>
      </c>
      <c r="G98">
        <f>'Net ALU1_n_81'!F18</f>
        <v/>
      </c>
      <c r="H98">
        <f>F98-G98</f>
        <v/>
      </c>
      <c r="I98">
        <f>H98/F98</f>
        <v/>
      </c>
      <c r="J98">
        <f>'Net ALU1_n_81'!G20</f>
        <v/>
      </c>
      <c r="K98">
        <f>'Net ALU1_n_81'!G18</f>
        <v/>
      </c>
      <c r="L98">
        <f>J98-K98</f>
        <v/>
      </c>
      <c r="M98">
        <f>L98/J98</f>
        <v/>
      </c>
      <c r="N98">
        <f>'Net ALU1_n_81'!H20</f>
        <v/>
      </c>
      <c r="O98">
        <f>'Net ALU1_n_81'!H18</f>
        <v/>
      </c>
      <c r="P98">
        <f>N98-O98</f>
        <v/>
      </c>
      <c r="Q98">
        <f>P98/N98</f>
        <v/>
      </c>
    </row>
    <row r="99">
      <c r="A99" t="inlineStr">
        <is>
          <t>ALU1/readData2[7]_i_3/O to masterReg/readData2[7]_i_1/I2</t>
        </is>
      </c>
      <c r="B99">
        <f>'Net ALU1_n_81'!E31</f>
        <v/>
      </c>
      <c r="C99">
        <f>'Net ALU1_n_81'!E29</f>
        <v/>
      </c>
      <c r="D99">
        <f>B99-C99</f>
        <v/>
      </c>
      <c r="E99">
        <f>D99/B99</f>
        <v/>
      </c>
      <c r="F99">
        <f>'Net ALU1_n_81'!F31</f>
        <v/>
      </c>
      <c r="G99">
        <f>'Net ALU1_n_81'!F29</f>
        <v/>
      </c>
      <c r="H99">
        <f>F99-G99</f>
        <v/>
      </c>
      <c r="I99">
        <f>H99/F99</f>
        <v/>
      </c>
      <c r="J99">
        <f>'Net ALU1_n_81'!G31</f>
        <v/>
      </c>
      <c r="K99">
        <f>'Net ALU1_n_81'!G29</f>
        <v/>
      </c>
      <c r="L99">
        <f>J99-K99</f>
        <v/>
      </c>
      <c r="M99">
        <f>L99/J99</f>
        <v/>
      </c>
      <c r="N99">
        <f>'Net ALU1_n_81'!H31</f>
        <v/>
      </c>
      <c r="O99">
        <f>'Net ALU1_n_81'!H29</f>
        <v/>
      </c>
      <c r="P99">
        <f>N99-O99</f>
        <v/>
      </c>
      <c r="Q99">
        <f>P99/N99</f>
        <v/>
      </c>
    </row>
    <row r="100">
      <c r="A100" t="inlineStr">
        <is>
          <t>ALU1/register_reg_r1_0_31_6_11_i_8/O to ALU1/readData2[7]_i_3/I2</t>
        </is>
      </c>
      <c r="B100">
        <f>'Net ALU1_n_82'!E26</f>
        <v/>
      </c>
      <c r="C100">
        <f>'Net ALU1_n_82'!E24</f>
        <v/>
      </c>
      <c r="D100">
        <f>B100-C100</f>
        <v/>
      </c>
      <c r="E100">
        <f>D100/B100</f>
        <v/>
      </c>
      <c r="F100">
        <f>'Net ALU1_n_82'!F26</f>
        <v/>
      </c>
      <c r="G100">
        <f>'Net ALU1_n_82'!F24</f>
        <v/>
      </c>
      <c r="H100">
        <f>F100-G100</f>
        <v/>
      </c>
      <c r="I100">
        <f>H100/F100</f>
        <v/>
      </c>
      <c r="J100">
        <f>'Net ALU1_n_82'!G26</f>
        <v/>
      </c>
      <c r="K100">
        <f>'Net ALU1_n_82'!G24</f>
        <v/>
      </c>
      <c r="L100">
        <f>J100-K100</f>
        <v/>
      </c>
      <c r="M100">
        <f>L100/J100</f>
        <v/>
      </c>
      <c r="N100">
        <f>'Net ALU1_n_82'!H26</f>
        <v/>
      </c>
      <c r="O100">
        <f>'Net ALU1_n_82'!H24</f>
        <v/>
      </c>
      <c r="P100">
        <f>N100-O100</f>
        <v/>
      </c>
      <c r="Q100">
        <f>P100/N100</f>
        <v/>
      </c>
    </row>
    <row r="101">
      <c r="A101" t="inlineStr">
        <is>
          <t>ALU1/register_reg_r1_0_31_6_11_i_8/O to masterReg/register_reg_r1_0_31_6_11_i_1/I4</t>
        </is>
      </c>
      <c r="B101">
        <f>'Net ALU1_n_82'!E37</f>
        <v/>
      </c>
      <c r="C101">
        <f>'Net ALU1_n_82'!E35</f>
        <v/>
      </c>
      <c r="D101">
        <f>B101-C101</f>
        <v/>
      </c>
      <c r="E101">
        <f>D101/B101</f>
        <v/>
      </c>
      <c r="F101">
        <f>'Net ALU1_n_82'!F37</f>
        <v/>
      </c>
      <c r="G101">
        <f>'Net ALU1_n_82'!F35</f>
        <v/>
      </c>
      <c r="H101">
        <f>F101-G101</f>
        <v/>
      </c>
      <c r="I101">
        <f>H101/F101</f>
        <v/>
      </c>
      <c r="J101">
        <f>'Net ALU1_n_82'!G37</f>
        <v/>
      </c>
      <c r="K101">
        <f>'Net ALU1_n_82'!G35</f>
        <v/>
      </c>
      <c r="L101">
        <f>J101-K101</f>
        <v/>
      </c>
      <c r="M101">
        <f>L101/J101</f>
        <v/>
      </c>
      <c r="N101">
        <f>'Net ALU1_n_82'!H37</f>
        <v/>
      </c>
      <c r="O101">
        <f>'Net ALU1_n_82'!H35</f>
        <v/>
      </c>
      <c r="P101">
        <f>N101-O101</f>
        <v/>
      </c>
      <c r="Q101">
        <f>P101/N101</f>
        <v/>
      </c>
    </row>
    <row r="102">
      <c r="A102" t="inlineStr">
        <is>
          <t>ALU1/readData2[6]_i_3/O to masterReg/readData1[6]_i_1/I2</t>
        </is>
      </c>
      <c r="B102">
        <f>'Net ALU1_n_83'!E33</f>
        <v/>
      </c>
      <c r="C102">
        <f>'Net ALU1_n_83'!E31</f>
        <v/>
      </c>
      <c r="D102">
        <f>B102-C102</f>
        <v/>
      </c>
      <c r="E102">
        <f>D102/B102</f>
        <v/>
      </c>
      <c r="F102">
        <f>'Net ALU1_n_83'!F33</f>
        <v/>
      </c>
      <c r="G102">
        <f>'Net ALU1_n_83'!F31</f>
        <v/>
      </c>
      <c r="H102">
        <f>F102-G102</f>
        <v/>
      </c>
      <c r="I102">
        <f>H102/F102</f>
        <v/>
      </c>
      <c r="J102">
        <f>'Net ALU1_n_83'!G33</f>
        <v/>
      </c>
      <c r="K102">
        <f>'Net ALU1_n_83'!G31</f>
        <v/>
      </c>
      <c r="L102">
        <f>J102-K102</f>
        <v/>
      </c>
      <c r="M102">
        <f>L102/J102</f>
        <v/>
      </c>
      <c r="N102">
        <f>'Net ALU1_n_83'!H33</f>
        <v/>
      </c>
      <c r="O102">
        <f>'Net ALU1_n_83'!H31</f>
        <v/>
      </c>
      <c r="P102">
        <f>N102-O102</f>
        <v/>
      </c>
      <c r="Q102">
        <f>P102/N102</f>
        <v/>
      </c>
    </row>
    <row r="103">
      <c r="A103" t="inlineStr">
        <is>
          <t>ALU1/readData2[6]_i_3/O to masterReg/readData2[6]_i_1/I2</t>
        </is>
      </c>
      <c r="B103">
        <f>'Net ALU1_n_83'!E44</f>
        <v/>
      </c>
      <c r="C103">
        <f>'Net ALU1_n_83'!E42</f>
        <v/>
      </c>
      <c r="D103">
        <f>B103-C103</f>
        <v/>
      </c>
      <c r="E103">
        <f>D103/B103</f>
        <v/>
      </c>
      <c r="F103">
        <f>'Net ALU1_n_83'!F44</f>
        <v/>
      </c>
      <c r="G103">
        <f>'Net ALU1_n_83'!F42</f>
        <v/>
      </c>
      <c r="H103">
        <f>F103-G103</f>
        <v/>
      </c>
      <c r="I103">
        <f>H103/F103</f>
        <v/>
      </c>
      <c r="J103">
        <f>'Net ALU1_n_83'!G44</f>
        <v/>
      </c>
      <c r="K103">
        <f>'Net ALU1_n_83'!G42</f>
        <v/>
      </c>
      <c r="L103">
        <f>J103-K103</f>
        <v/>
      </c>
      <c r="M103">
        <f>L103/J103</f>
        <v/>
      </c>
      <c r="N103">
        <f>'Net ALU1_n_83'!H44</f>
        <v/>
      </c>
      <c r="O103">
        <f>'Net ALU1_n_83'!H42</f>
        <v/>
      </c>
      <c r="P103">
        <f>N103-O103</f>
        <v/>
      </c>
      <c r="Q103">
        <f>P103/N103</f>
        <v/>
      </c>
    </row>
    <row r="104">
      <c r="A104" t="inlineStr">
        <is>
          <t>ALU1/register_reg_r1_0_31_6_11_i_10/O to ALU1/readData2[6]_i_3/I2</t>
        </is>
      </c>
      <c r="B104">
        <f>'Net ALU1_n_84'!E32</f>
        <v/>
      </c>
      <c r="C104">
        <f>'Net ALU1_n_84'!E30</f>
        <v/>
      </c>
      <c r="D104">
        <f>B104-C104</f>
        <v/>
      </c>
      <c r="E104">
        <f>D104/B104</f>
        <v/>
      </c>
      <c r="F104">
        <f>'Net ALU1_n_84'!F32</f>
        <v/>
      </c>
      <c r="G104">
        <f>'Net ALU1_n_84'!F30</f>
        <v/>
      </c>
      <c r="H104">
        <f>F104-G104</f>
        <v/>
      </c>
      <c r="I104">
        <f>H104/F104</f>
        <v/>
      </c>
      <c r="J104">
        <f>'Net ALU1_n_84'!G32</f>
        <v/>
      </c>
      <c r="K104">
        <f>'Net ALU1_n_84'!G30</f>
        <v/>
      </c>
      <c r="L104">
        <f>J104-K104</f>
        <v/>
      </c>
      <c r="M104">
        <f>L104/J104</f>
        <v/>
      </c>
      <c r="N104">
        <f>'Net ALU1_n_84'!H32</f>
        <v/>
      </c>
      <c r="O104">
        <f>'Net ALU1_n_84'!H30</f>
        <v/>
      </c>
      <c r="P104">
        <f>N104-O104</f>
        <v/>
      </c>
      <c r="Q104">
        <f>P104/N104</f>
        <v/>
      </c>
    </row>
    <row r="105">
      <c r="A105" t="inlineStr">
        <is>
          <t>ALU1/register_reg_r1_0_31_6_11_i_10/O to masterReg/register_reg_r1_0_31_6_11_i_2/I4</t>
        </is>
      </c>
      <c r="B105">
        <f>'Net ALU1_n_84'!E46</f>
        <v/>
      </c>
      <c r="C105">
        <f>'Net ALU1_n_84'!E44</f>
        <v/>
      </c>
      <c r="D105">
        <f>B105-C105</f>
        <v/>
      </c>
      <c r="E105">
        <f>D105/B105</f>
        <v/>
      </c>
      <c r="F105">
        <f>'Net ALU1_n_84'!F46</f>
        <v/>
      </c>
      <c r="G105">
        <f>'Net ALU1_n_84'!F44</f>
        <v/>
      </c>
      <c r="H105">
        <f>F105-G105</f>
        <v/>
      </c>
      <c r="I105">
        <f>H105/F105</f>
        <v/>
      </c>
      <c r="J105">
        <f>'Net ALU1_n_84'!G46</f>
        <v/>
      </c>
      <c r="K105">
        <f>'Net ALU1_n_84'!G44</f>
        <v/>
      </c>
      <c r="L105">
        <f>J105-K105</f>
        <v/>
      </c>
      <c r="M105">
        <f>L105/J105</f>
        <v/>
      </c>
      <c r="N105">
        <f>'Net ALU1_n_84'!H46</f>
        <v/>
      </c>
      <c r="O105">
        <f>'Net ALU1_n_84'!H44</f>
        <v/>
      </c>
      <c r="P105">
        <f>N105-O105</f>
        <v/>
      </c>
      <c r="Q105">
        <f>P105/N105</f>
        <v/>
      </c>
    </row>
    <row r="106">
      <c r="A106" t="inlineStr">
        <is>
          <t>ALU1/readData2[5]_i_3/O to masterReg/readData1[5]_i_1/I2</t>
        </is>
      </c>
      <c r="B106">
        <f>'Net ALU1_n_85'!E19</f>
        <v/>
      </c>
      <c r="C106">
        <f>'Net ALU1_n_85'!E17</f>
        <v/>
      </c>
      <c r="D106">
        <f>B106-C106</f>
        <v/>
      </c>
      <c r="E106">
        <f>D106/B106</f>
        <v/>
      </c>
      <c r="F106">
        <f>'Net ALU1_n_85'!F19</f>
        <v/>
      </c>
      <c r="G106">
        <f>'Net ALU1_n_85'!F17</f>
        <v/>
      </c>
      <c r="H106">
        <f>F106-G106</f>
        <v/>
      </c>
      <c r="I106">
        <f>H106/F106</f>
        <v/>
      </c>
      <c r="J106">
        <f>'Net ALU1_n_85'!G19</f>
        <v/>
      </c>
      <c r="K106">
        <f>'Net ALU1_n_85'!G17</f>
        <v/>
      </c>
      <c r="L106">
        <f>J106-K106</f>
        <v/>
      </c>
      <c r="M106">
        <f>L106/J106</f>
        <v/>
      </c>
      <c r="N106">
        <f>'Net ALU1_n_85'!H19</f>
        <v/>
      </c>
      <c r="O106">
        <f>'Net ALU1_n_85'!H17</f>
        <v/>
      </c>
      <c r="P106">
        <f>N106-O106</f>
        <v/>
      </c>
      <c r="Q106">
        <f>P106/N106</f>
        <v/>
      </c>
    </row>
    <row r="107">
      <c r="A107" t="inlineStr">
        <is>
          <t>ALU1/readData2[5]_i_3/O to masterReg/readData2[5]_i_1/I2</t>
        </is>
      </c>
      <c r="B107">
        <f>'Net ALU1_n_85'!E30</f>
        <v/>
      </c>
      <c r="C107">
        <f>'Net ALU1_n_85'!E28</f>
        <v/>
      </c>
      <c r="D107">
        <f>B107-C107</f>
        <v/>
      </c>
      <c r="E107">
        <f>D107/B107</f>
        <v/>
      </c>
      <c r="F107">
        <f>'Net ALU1_n_85'!F30</f>
        <v/>
      </c>
      <c r="G107">
        <f>'Net ALU1_n_85'!F28</f>
        <v/>
      </c>
      <c r="H107">
        <f>F107-G107</f>
        <v/>
      </c>
      <c r="I107">
        <f>H107/F107</f>
        <v/>
      </c>
      <c r="J107">
        <f>'Net ALU1_n_85'!G30</f>
        <v/>
      </c>
      <c r="K107">
        <f>'Net ALU1_n_85'!G28</f>
        <v/>
      </c>
      <c r="L107">
        <f>J107-K107</f>
        <v/>
      </c>
      <c r="M107">
        <f>L107/J107</f>
        <v/>
      </c>
      <c r="N107">
        <f>'Net ALU1_n_85'!H30</f>
        <v/>
      </c>
      <c r="O107">
        <f>'Net ALU1_n_85'!H28</f>
        <v/>
      </c>
      <c r="P107">
        <f>N107-O107</f>
        <v/>
      </c>
      <c r="Q107">
        <f>P107/N107</f>
        <v/>
      </c>
    </row>
    <row r="108">
      <c r="A108" t="inlineStr">
        <is>
          <t>ALU1/register_reg_r1_0_31_0_5_i_20/O to ALU1/readData2[5]_i_3/I2</t>
        </is>
      </c>
      <c r="B108">
        <f>'Net ALU1_n_86'!E20</f>
        <v/>
      </c>
      <c r="C108">
        <f>'Net ALU1_n_86'!E18</f>
        <v/>
      </c>
      <c r="D108">
        <f>B108-C108</f>
        <v/>
      </c>
      <c r="E108">
        <f>D108/B108</f>
        <v/>
      </c>
      <c r="F108">
        <f>'Net ALU1_n_86'!F20</f>
        <v/>
      </c>
      <c r="G108">
        <f>'Net ALU1_n_86'!F18</f>
        <v/>
      </c>
      <c r="H108">
        <f>F108-G108</f>
        <v/>
      </c>
      <c r="I108">
        <f>H108/F108</f>
        <v/>
      </c>
      <c r="J108">
        <f>'Net ALU1_n_86'!G20</f>
        <v/>
      </c>
      <c r="K108">
        <f>'Net ALU1_n_86'!G18</f>
        <v/>
      </c>
      <c r="L108">
        <f>J108-K108</f>
        <v/>
      </c>
      <c r="M108">
        <f>L108/J108</f>
        <v/>
      </c>
      <c r="N108">
        <f>'Net ALU1_n_86'!H20</f>
        <v/>
      </c>
      <c r="O108">
        <f>'Net ALU1_n_86'!H18</f>
        <v/>
      </c>
      <c r="P108">
        <f>N108-O108</f>
        <v/>
      </c>
      <c r="Q108">
        <f>P108/N108</f>
        <v/>
      </c>
    </row>
    <row r="109">
      <c r="A109" t="inlineStr">
        <is>
          <t>ALU1/register_reg_r1_0_31_0_5_i_20/O to masterReg/register_reg_r1_0_31_0_5_i_6/I4</t>
        </is>
      </c>
      <c r="B109">
        <f>'Net ALU1_n_86'!E34</f>
        <v/>
      </c>
      <c r="C109">
        <f>'Net ALU1_n_86'!E32</f>
        <v/>
      </c>
      <c r="D109">
        <f>B109-C109</f>
        <v/>
      </c>
      <c r="E109">
        <f>D109/B109</f>
        <v/>
      </c>
      <c r="F109">
        <f>'Net ALU1_n_86'!F34</f>
        <v/>
      </c>
      <c r="G109">
        <f>'Net ALU1_n_86'!F32</f>
        <v/>
      </c>
      <c r="H109">
        <f>F109-G109</f>
        <v/>
      </c>
      <c r="I109">
        <f>H109/F109</f>
        <v/>
      </c>
      <c r="J109">
        <f>'Net ALU1_n_86'!G34</f>
        <v/>
      </c>
      <c r="K109">
        <f>'Net ALU1_n_86'!G32</f>
        <v/>
      </c>
      <c r="L109">
        <f>J109-K109</f>
        <v/>
      </c>
      <c r="M109">
        <f>L109/J109</f>
        <v/>
      </c>
      <c r="N109">
        <f>'Net ALU1_n_86'!H34</f>
        <v/>
      </c>
      <c r="O109">
        <f>'Net ALU1_n_86'!H32</f>
        <v/>
      </c>
      <c r="P109">
        <f>N109-O109</f>
        <v/>
      </c>
      <c r="Q109">
        <f>P109/N109</f>
        <v/>
      </c>
    </row>
    <row r="110">
      <c r="A110" t="inlineStr">
        <is>
          <t>ALU1/readData2[4]_i_3/O to masterReg/readData1[4]_i_1/I2</t>
        </is>
      </c>
      <c r="B110">
        <f>'Net ALU1_n_87'!E16</f>
        <v/>
      </c>
      <c r="C110">
        <f>'Net ALU1_n_87'!E14</f>
        <v/>
      </c>
      <c r="D110">
        <f>B110-C110</f>
        <v/>
      </c>
      <c r="E110">
        <f>D110/B110</f>
        <v/>
      </c>
      <c r="F110">
        <f>'Net ALU1_n_87'!F16</f>
        <v/>
      </c>
      <c r="G110">
        <f>'Net ALU1_n_87'!F14</f>
        <v/>
      </c>
      <c r="H110">
        <f>F110-G110</f>
        <v/>
      </c>
      <c r="I110">
        <f>H110/F110</f>
        <v/>
      </c>
      <c r="J110">
        <f>'Net ALU1_n_87'!G16</f>
        <v/>
      </c>
      <c r="K110">
        <f>'Net ALU1_n_87'!G14</f>
        <v/>
      </c>
      <c r="L110">
        <f>J110-K110</f>
        <v/>
      </c>
      <c r="M110">
        <f>L110/J110</f>
        <v/>
      </c>
      <c r="N110">
        <f>'Net ALU1_n_87'!H16</f>
        <v/>
      </c>
      <c r="O110">
        <f>'Net ALU1_n_87'!H14</f>
        <v/>
      </c>
      <c r="P110">
        <f>N110-O110</f>
        <v/>
      </c>
      <c r="Q110">
        <f>P110/N110</f>
        <v/>
      </c>
    </row>
    <row r="111">
      <c r="A111" t="inlineStr">
        <is>
          <t>ALU1/readData2[4]_i_3/O to masterReg/readData2[4]_i_1/I2</t>
        </is>
      </c>
      <c r="B111">
        <f>'Net ALU1_n_87'!E27</f>
        <v/>
      </c>
      <c r="C111">
        <f>'Net ALU1_n_87'!E25</f>
        <v/>
      </c>
      <c r="D111">
        <f>B111-C111</f>
        <v/>
      </c>
      <c r="E111">
        <f>D111/B111</f>
        <v/>
      </c>
      <c r="F111">
        <f>'Net ALU1_n_87'!F27</f>
        <v/>
      </c>
      <c r="G111">
        <f>'Net ALU1_n_87'!F25</f>
        <v/>
      </c>
      <c r="H111">
        <f>F111-G111</f>
        <v/>
      </c>
      <c r="I111">
        <f>H111/F111</f>
        <v/>
      </c>
      <c r="J111">
        <f>'Net ALU1_n_87'!G27</f>
        <v/>
      </c>
      <c r="K111">
        <f>'Net ALU1_n_87'!G25</f>
        <v/>
      </c>
      <c r="L111">
        <f>J111-K111</f>
        <v/>
      </c>
      <c r="M111">
        <f>L111/J111</f>
        <v/>
      </c>
      <c r="N111">
        <f>'Net ALU1_n_87'!H27</f>
        <v/>
      </c>
      <c r="O111">
        <f>'Net ALU1_n_87'!H25</f>
        <v/>
      </c>
      <c r="P111">
        <f>N111-O111</f>
        <v/>
      </c>
      <c r="Q111">
        <f>P111/N111</f>
        <v/>
      </c>
    </row>
    <row r="112">
      <c r="A112" t="inlineStr">
        <is>
          <t>ALU1/register_reg_r1_0_31_0_5_i_22/O to ALU1/readData2[4]_i_3/I2</t>
        </is>
      </c>
      <c r="B112">
        <f>'Net ALU1_n_88'!E19</f>
        <v/>
      </c>
      <c r="C112">
        <f>'Net ALU1_n_88'!E17</f>
        <v/>
      </c>
      <c r="D112">
        <f>B112-C112</f>
        <v/>
      </c>
      <c r="E112">
        <f>D112/B112</f>
        <v/>
      </c>
      <c r="F112">
        <f>'Net ALU1_n_88'!F19</f>
        <v/>
      </c>
      <c r="G112">
        <f>'Net ALU1_n_88'!F17</f>
        <v/>
      </c>
      <c r="H112">
        <f>F112-G112</f>
        <v/>
      </c>
      <c r="I112">
        <f>H112/F112</f>
        <v/>
      </c>
      <c r="J112">
        <f>'Net ALU1_n_88'!G19</f>
        <v/>
      </c>
      <c r="K112">
        <f>'Net ALU1_n_88'!G17</f>
        <v/>
      </c>
      <c r="L112">
        <f>J112-K112</f>
        <v/>
      </c>
      <c r="M112">
        <f>L112/J112</f>
        <v/>
      </c>
      <c r="N112">
        <f>'Net ALU1_n_88'!H19</f>
        <v/>
      </c>
      <c r="O112">
        <f>'Net ALU1_n_88'!H17</f>
        <v/>
      </c>
      <c r="P112">
        <f>N112-O112</f>
        <v/>
      </c>
      <c r="Q112">
        <f>P112/N112</f>
        <v/>
      </c>
    </row>
    <row r="113">
      <c r="A113" t="inlineStr">
        <is>
          <t>ALU1/register_reg_r1_0_31_0_5_i_22/O to masterReg/register_reg_r1_0_31_0_5_i_7/I4</t>
        </is>
      </c>
      <c r="B113">
        <f>'Net ALU1_n_88'!E30</f>
        <v/>
      </c>
      <c r="C113">
        <f>'Net ALU1_n_88'!E28</f>
        <v/>
      </c>
      <c r="D113">
        <f>B113-C113</f>
        <v/>
      </c>
      <c r="E113">
        <f>D113/B113</f>
        <v/>
      </c>
      <c r="F113">
        <f>'Net ALU1_n_88'!F30</f>
        <v/>
      </c>
      <c r="G113">
        <f>'Net ALU1_n_88'!F28</f>
        <v/>
      </c>
      <c r="H113">
        <f>F113-G113</f>
        <v/>
      </c>
      <c r="I113">
        <f>H113/F113</f>
        <v/>
      </c>
      <c r="J113">
        <f>'Net ALU1_n_88'!G30</f>
        <v/>
      </c>
      <c r="K113">
        <f>'Net ALU1_n_88'!G28</f>
        <v/>
      </c>
      <c r="L113">
        <f>J113-K113</f>
        <v/>
      </c>
      <c r="M113">
        <f>L113/J113</f>
        <v/>
      </c>
      <c r="N113">
        <f>'Net ALU1_n_88'!H30</f>
        <v/>
      </c>
      <c r="O113">
        <f>'Net ALU1_n_88'!H28</f>
        <v/>
      </c>
      <c r="P113">
        <f>N113-O113</f>
        <v/>
      </c>
      <c r="Q113">
        <f>P113/N113</f>
        <v/>
      </c>
    </row>
    <row r="114">
      <c r="A114" t="inlineStr">
        <is>
          <t>ALU1/register_reg_r1_0_31_0_5_i_15/O to masterReg/register_reg_r1_0_31_0_5_i_4/I4</t>
        </is>
      </c>
      <c r="B114">
        <f>'Net ALU1_n_89'!E16</f>
        <v/>
      </c>
      <c r="C114">
        <f>'Net ALU1_n_89'!E14</f>
        <v/>
      </c>
      <c r="D114">
        <f>B114-C114</f>
        <v/>
      </c>
      <c r="E114">
        <f>D114/B114</f>
        <v/>
      </c>
      <c r="F114">
        <f>'Net ALU1_n_89'!F16</f>
        <v/>
      </c>
      <c r="G114">
        <f>'Net ALU1_n_89'!F14</f>
        <v/>
      </c>
      <c r="H114">
        <f>F114-G114</f>
        <v/>
      </c>
      <c r="I114">
        <f>H114/F114</f>
        <v/>
      </c>
      <c r="J114">
        <f>'Net ALU1_n_89'!G16</f>
        <v/>
      </c>
      <c r="K114">
        <f>'Net ALU1_n_89'!G14</f>
        <v/>
      </c>
      <c r="L114">
        <f>J114-K114</f>
        <v/>
      </c>
      <c r="M114">
        <f>L114/J114</f>
        <v/>
      </c>
      <c r="N114">
        <f>'Net ALU1_n_89'!H16</f>
        <v/>
      </c>
      <c r="O114">
        <f>'Net ALU1_n_89'!H14</f>
        <v/>
      </c>
      <c r="P114">
        <f>N114-O114</f>
        <v/>
      </c>
      <c r="Q114">
        <f>P114/N114</f>
        <v/>
      </c>
    </row>
    <row r="115">
      <c r="A115" t="inlineStr">
        <is>
          <t>ALU1/register_reg_r1_0_31_0_5_i_18/O to masterReg/register_reg_r1_0_31_0_5_i_5/I5</t>
        </is>
      </c>
      <c r="B115">
        <f>'Net ALU1_n_90'!E16</f>
        <v/>
      </c>
      <c r="C115">
        <f>'Net ALU1_n_90'!E14</f>
        <v/>
      </c>
      <c r="D115">
        <f>B115-C115</f>
        <v/>
      </c>
      <c r="E115">
        <f>D115/B115</f>
        <v/>
      </c>
      <c r="F115">
        <f>'Net ALU1_n_90'!F16</f>
        <v/>
      </c>
      <c r="G115">
        <f>'Net ALU1_n_90'!F14</f>
        <v/>
      </c>
      <c r="H115">
        <f>F115-G115</f>
        <v/>
      </c>
      <c r="I115">
        <f>H115/F115</f>
        <v/>
      </c>
      <c r="J115">
        <f>'Net ALU1_n_90'!G16</f>
        <v/>
      </c>
      <c r="K115">
        <f>'Net ALU1_n_90'!G14</f>
        <v/>
      </c>
      <c r="L115">
        <f>J115-K115</f>
        <v/>
      </c>
      <c r="M115">
        <f>L115/J115</f>
        <v/>
      </c>
      <c r="N115">
        <f>'Net ALU1_n_90'!H16</f>
        <v/>
      </c>
      <c r="O115">
        <f>'Net ALU1_n_90'!H14</f>
        <v/>
      </c>
      <c r="P115">
        <f>N115-O115</f>
        <v/>
      </c>
      <c r="Q115">
        <f>P115/N115</f>
        <v/>
      </c>
    </row>
    <row r="116">
      <c r="A116" t="inlineStr">
        <is>
          <t>ALU1/readData2[1]_i_3/O to masterReg/readData1[1]_i_1/I2</t>
        </is>
      </c>
      <c r="B116">
        <f>'Net ALU1_n_91'!E16</f>
        <v/>
      </c>
      <c r="C116">
        <f>'Net ALU1_n_91'!E14</f>
        <v/>
      </c>
      <c r="D116">
        <f>B116-C116</f>
        <v/>
      </c>
      <c r="E116">
        <f>D116/B116</f>
        <v/>
      </c>
      <c r="F116">
        <f>'Net ALU1_n_91'!F16</f>
        <v/>
      </c>
      <c r="G116">
        <f>'Net ALU1_n_91'!F14</f>
        <v/>
      </c>
      <c r="H116">
        <f>F116-G116</f>
        <v/>
      </c>
      <c r="I116">
        <f>H116/F116</f>
        <v/>
      </c>
      <c r="J116">
        <f>'Net ALU1_n_91'!G16</f>
        <v/>
      </c>
      <c r="K116">
        <f>'Net ALU1_n_91'!G14</f>
        <v/>
      </c>
      <c r="L116">
        <f>J116-K116</f>
        <v/>
      </c>
      <c r="M116">
        <f>L116/J116</f>
        <v/>
      </c>
      <c r="N116">
        <f>'Net ALU1_n_91'!H16</f>
        <v/>
      </c>
      <c r="O116">
        <f>'Net ALU1_n_91'!H14</f>
        <v/>
      </c>
      <c r="P116">
        <f>N116-O116</f>
        <v/>
      </c>
      <c r="Q116">
        <f>P116/N116</f>
        <v/>
      </c>
    </row>
    <row r="117">
      <c r="A117" t="inlineStr">
        <is>
          <t>ALU1/readData2[1]_i_3/O to masterReg/readData2[1]_i_1/I2</t>
        </is>
      </c>
      <c r="B117">
        <f>'Net ALU1_n_91'!E27</f>
        <v/>
      </c>
      <c r="C117">
        <f>'Net ALU1_n_91'!E25</f>
        <v/>
      </c>
      <c r="D117">
        <f>B117-C117</f>
        <v/>
      </c>
      <c r="E117">
        <f>D117/B117</f>
        <v/>
      </c>
      <c r="F117">
        <f>'Net ALU1_n_91'!F27</f>
        <v/>
      </c>
      <c r="G117">
        <f>'Net ALU1_n_91'!F25</f>
        <v/>
      </c>
      <c r="H117">
        <f>F117-G117</f>
        <v/>
      </c>
      <c r="I117">
        <f>H117/F117</f>
        <v/>
      </c>
      <c r="J117">
        <f>'Net ALU1_n_91'!G27</f>
        <v/>
      </c>
      <c r="K117">
        <f>'Net ALU1_n_91'!G25</f>
        <v/>
      </c>
      <c r="L117">
        <f>J117-K117</f>
        <v/>
      </c>
      <c r="M117">
        <f>L117/J117</f>
        <v/>
      </c>
      <c r="N117">
        <f>'Net ALU1_n_91'!H27</f>
        <v/>
      </c>
      <c r="O117">
        <f>'Net ALU1_n_91'!H25</f>
        <v/>
      </c>
      <c r="P117">
        <f>N117-O117</f>
        <v/>
      </c>
      <c r="Q117">
        <f>P117/N117</f>
        <v/>
      </c>
    </row>
    <row r="118">
      <c r="A118" t="inlineStr">
        <is>
          <t>ALU1/register_reg_r1_0_31_0_5_i_10/O to ALU1/readData2[1]_i_3/I2</t>
        </is>
      </c>
      <c r="B118">
        <f>'Net ALU1_n_92'!E16</f>
        <v/>
      </c>
      <c r="C118">
        <f>'Net ALU1_n_92'!E14</f>
        <v/>
      </c>
      <c r="D118">
        <f>B118-C118</f>
        <v/>
      </c>
      <c r="E118">
        <f>D118/B118</f>
        <v/>
      </c>
      <c r="F118">
        <f>'Net ALU1_n_92'!F16</f>
        <v/>
      </c>
      <c r="G118">
        <f>'Net ALU1_n_92'!F14</f>
        <v/>
      </c>
      <c r="H118">
        <f>F118-G118</f>
        <v/>
      </c>
      <c r="I118">
        <f>H118/F118</f>
        <v/>
      </c>
      <c r="J118">
        <f>'Net ALU1_n_92'!G16</f>
        <v/>
      </c>
      <c r="K118">
        <f>'Net ALU1_n_92'!G14</f>
        <v/>
      </c>
      <c r="L118">
        <f>J118-K118</f>
        <v/>
      </c>
      <c r="M118">
        <f>L118/J118</f>
        <v/>
      </c>
      <c r="N118">
        <f>'Net ALU1_n_92'!H16</f>
        <v/>
      </c>
      <c r="O118">
        <f>'Net ALU1_n_92'!H14</f>
        <v/>
      </c>
      <c r="P118">
        <f>N118-O118</f>
        <v/>
      </c>
      <c r="Q118">
        <f>P118/N118</f>
        <v/>
      </c>
    </row>
    <row r="119">
      <c r="A119" t="inlineStr">
        <is>
          <t>ALU1/readData2[0]_i_3/O to masterReg/readData1[0]_i_1/I2</t>
        </is>
      </c>
      <c r="B119">
        <f>'Net ALU1_n_93'!E19</f>
        <v/>
      </c>
      <c r="C119">
        <f>'Net ALU1_n_93'!E17</f>
        <v/>
      </c>
      <c r="D119">
        <f>B119-C119</f>
        <v/>
      </c>
      <c r="E119">
        <f>D119/B119</f>
        <v/>
      </c>
      <c r="F119">
        <f>'Net ALU1_n_93'!F19</f>
        <v/>
      </c>
      <c r="G119">
        <f>'Net ALU1_n_93'!F17</f>
        <v/>
      </c>
      <c r="H119">
        <f>F119-G119</f>
        <v/>
      </c>
      <c r="I119">
        <f>H119/F119</f>
        <v/>
      </c>
      <c r="J119">
        <f>'Net ALU1_n_93'!G19</f>
        <v/>
      </c>
      <c r="K119">
        <f>'Net ALU1_n_93'!G17</f>
        <v/>
      </c>
      <c r="L119">
        <f>J119-K119</f>
        <v/>
      </c>
      <c r="M119">
        <f>L119/J119</f>
        <v/>
      </c>
      <c r="N119">
        <f>'Net ALU1_n_93'!H19</f>
        <v/>
      </c>
      <c r="O119">
        <f>'Net ALU1_n_93'!H17</f>
        <v/>
      </c>
      <c r="P119">
        <f>N119-O119</f>
        <v/>
      </c>
      <c r="Q119">
        <f>P119/N119</f>
        <v/>
      </c>
    </row>
    <row r="120">
      <c r="A120" t="inlineStr">
        <is>
          <t>ALU1/readData2[0]_i_3/O to masterReg/readData2[0]_i_1/I2</t>
        </is>
      </c>
      <c r="B120">
        <f>'Net ALU1_n_93'!E30</f>
        <v/>
      </c>
      <c r="C120">
        <f>'Net ALU1_n_93'!E28</f>
        <v/>
      </c>
      <c r="D120">
        <f>B120-C120</f>
        <v/>
      </c>
      <c r="E120">
        <f>D120/B120</f>
        <v/>
      </c>
      <c r="F120">
        <f>'Net ALU1_n_93'!F30</f>
        <v/>
      </c>
      <c r="G120">
        <f>'Net ALU1_n_93'!F28</f>
        <v/>
      </c>
      <c r="H120">
        <f>F120-G120</f>
        <v/>
      </c>
      <c r="I120">
        <f>H120/F120</f>
        <v/>
      </c>
      <c r="J120">
        <f>'Net ALU1_n_93'!G30</f>
        <v/>
      </c>
      <c r="K120">
        <f>'Net ALU1_n_93'!G28</f>
        <v/>
      </c>
      <c r="L120">
        <f>J120-K120</f>
        <v/>
      </c>
      <c r="M120">
        <f>L120/J120</f>
        <v/>
      </c>
      <c r="N120">
        <f>'Net ALU1_n_93'!H30</f>
        <v/>
      </c>
      <c r="O120">
        <f>'Net ALU1_n_93'!H28</f>
        <v/>
      </c>
      <c r="P120">
        <f>N120-O120</f>
        <v/>
      </c>
      <c r="Q120">
        <f>P120/N120</f>
        <v/>
      </c>
    </row>
    <row r="121">
      <c r="A121" t="inlineStr">
        <is>
          <t>ALU1/readData2[0]_i_6/O to ALU1/readData2[0]_i_3/I2</t>
        </is>
      </c>
      <c r="B121">
        <f>'Net ALU1_n_94'!E16</f>
        <v/>
      </c>
      <c r="C121">
        <f>'Net ALU1_n_94'!E14</f>
        <v/>
      </c>
      <c r="D121">
        <f>B121-C121</f>
        <v/>
      </c>
      <c r="E121">
        <f>D121/B121</f>
        <v/>
      </c>
      <c r="F121">
        <f>'Net ALU1_n_94'!F16</f>
        <v/>
      </c>
      <c r="G121">
        <f>'Net ALU1_n_94'!F14</f>
        <v/>
      </c>
      <c r="H121">
        <f>F121-G121</f>
        <v/>
      </c>
      <c r="I121">
        <f>H121/F121</f>
        <v/>
      </c>
      <c r="J121">
        <f>'Net ALU1_n_94'!G16</f>
        <v/>
      </c>
      <c r="K121">
        <f>'Net ALU1_n_94'!G14</f>
        <v/>
      </c>
      <c r="L121">
        <f>J121-K121</f>
        <v/>
      </c>
      <c r="M121">
        <f>L121/J121</f>
        <v/>
      </c>
      <c r="N121">
        <f>'Net ALU1_n_94'!H16</f>
        <v/>
      </c>
      <c r="O121">
        <f>'Net ALU1_n_94'!H14</f>
        <v/>
      </c>
      <c r="P121">
        <f>N121-O121</f>
        <v/>
      </c>
      <c r="Q121">
        <f>P121/N121</f>
        <v/>
      </c>
    </row>
    <row r="122">
      <c r="A122" t="inlineStr">
        <is>
          <t>Address_register_reg[0]/Q to masterReg/readData1[31]_i_3/I0</t>
        </is>
      </c>
      <c r="B122">
        <f>'Net Address_register_reg_n_0__0_'!E16</f>
        <v/>
      </c>
      <c r="C122">
        <f>'Net Address_register_reg_n_0__0_'!E14</f>
        <v/>
      </c>
      <c r="D122">
        <f>B122-C122</f>
        <v/>
      </c>
      <c r="E122">
        <f>D122/B122</f>
        <v/>
      </c>
      <c r="F122">
        <f>'Net Address_register_reg_n_0__0_'!F16</f>
        <v/>
      </c>
      <c r="G122">
        <f>'Net Address_register_reg_n_0__0_'!F14</f>
        <v/>
      </c>
      <c r="H122">
        <f>F122-G122</f>
        <v/>
      </c>
      <c r="I122">
        <f>H122/F122</f>
        <v/>
      </c>
      <c r="J122">
        <f>'Net Address_register_reg_n_0__0_'!G16</f>
        <v/>
      </c>
      <c r="K122">
        <f>'Net Address_register_reg_n_0__0_'!G14</f>
        <v/>
      </c>
      <c r="L122">
        <f>J122-K122</f>
        <v/>
      </c>
      <c r="M122">
        <f>L122/J122</f>
        <v/>
      </c>
      <c r="N122">
        <f>'Net Address_register_reg_n_0__0_'!H16</f>
        <v/>
      </c>
      <c r="O122">
        <f>'Net Address_register_reg_n_0__0_'!H14</f>
        <v/>
      </c>
      <c r="P122">
        <f>N122-O122</f>
        <v/>
      </c>
      <c r="Q122">
        <f>P122/N122</f>
        <v/>
      </c>
    </row>
    <row r="123">
      <c r="A123" t="inlineStr">
        <is>
          <t>Address_register_reg[0]/Q to masterReg/register_reg_r1_0_31_0_5/RAMC_D1/RADR0</t>
        </is>
      </c>
      <c r="B123">
        <f>'Net Address_register_reg_n_0__0_'!E36</f>
        <v/>
      </c>
      <c r="C123">
        <f>'Net Address_register_reg_n_0__0_'!E34</f>
        <v/>
      </c>
      <c r="D123">
        <f>B123-C123</f>
        <v/>
      </c>
      <c r="E123">
        <f>D123/B123</f>
        <v/>
      </c>
      <c r="F123">
        <f>'Net Address_register_reg_n_0__0_'!F36</f>
        <v/>
      </c>
      <c r="G123">
        <f>'Net Address_register_reg_n_0__0_'!F34</f>
        <v/>
      </c>
      <c r="H123">
        <f>F123-G123</f>
        <v/>
      </c>
      <c r="I123">
        <f>H123/F123</f>
        <v/>
      </c>
      <c r="J123">
        <f>'Net Address_register_reg_n_0__0_'!G36</f>
        <v/>
      </c>
      <c r="K123">
        <f>'Net Address_register_reg_n_0__0_'!G34</f>
        <v/>
      </c>
      <c r="L123">
        <f>J123-K123</f>
        <v/>
      </c>
      <c r="M123">
        <f>L123/J123</f>
        <v/>
      </c>
      <c r="N123">
        <f>'Net Address_register_reg_n_0__0_'!H36</f>
        <v/>
      </c>
      <c r="O123">
        <f>'Net Address_register_reg_n_0__0_'!H34</f>
        <v/>
      </c>
      <c r="P123">
        <f>N123-O123</f>
        <v/>
      </c>
      <c r="Q123">
        <f>P123/N123</f>
        <v/>
      </c>
    </row>
    <row r="124">
      <c r="A124" t="inlineStr">
        <is>
          <t>Address_register_reg[0]/Q to masterReg/register_reg_r1_0_31_0_5/RAMA_D1/RADR0</t>
        </is>
      </c>
      <c r="B124">
        <f>'Net Address_register_reg_n_0__0_'!E54</f>
        <v/>
      </c>
      <c r="C124">
        <f>'Net Address_register_reg_n_0__0_'!E52</f>
        <v/>
      </c>
      <c r="D124">
        <f>B124-C124</f>
        <v/>
      </c>
      <c r="E124">
        <f>D124/B124</f>
        <v/>
      </c>
      <c r="F124">
        <f>'Net Address_register_reg_n_0__0_'!F54</f>
        <v/>
      </c>
      <c r="G124">
        <f>'Net Address_register_reg_n_0__0_'!F52</f>
        <v/>
      </c>
      <c r="H124">
        <f>F124-G124</f>
        <v/>
      </c>
      <c r="I124">
        <f>H124/F124</f>
        <v/>
      </c>
      <c r="J124">
        <f>'Net Address_register_reg_n_0__0_'!G54</f>
        <v/>
      </c>
      <c r="K124">
        <f>'Net Address_register_reg_n_0__0_'!G52</f>
        <v/>
      </c>
      <c r="L124">
        <f>J124-K124</f>
        <v/>
      </c>
      <c r="M124">
        <f>L124/J124</f>
        <v/>
      </c>
      <c r="N124">
        <f>'Net Address_register_reg_n_0__0_'!H54</f>
        <v/>
      </c>
      <c r="O124">
        <f>'Net Address_register_reg_n_0__0_'!H52</f>
        <v/>
      </c>
      <c r="P124">
        <f>N124-O124</f>
        <v/>
      </c>
      <c r="Q124">
        <f>P124/N124</f>
        <v/>
      </c>
    </row>
    <row r="125">
      <c r="A125" t="inlineStr">
        <is>
          <t>Address_register_reg[0]/Q to masterReg/register_reg_r1_0_31_0_5/RAMB_D1/RADR0</t>
        </is>
      </c>
      <c r="B125">
        <f>'Net Address_register_reg_n_0__0_'!E65</f>
        <v/>
      </c>
      <c r="C125">
        <f>'Net Address_register_reg_n_0__0_'!E63</f>
        <v/>
      </c>
      <c r="D125">
        <f>B125-C125</f>
        <v/>
      </c>
      <c r="E125">
        <f>D125/B125</f>
        <v/>
      </c>
      <c r="F125">
        <f>'Net Address_register_reg_n_0__0_'!F65</f>
        <v/>
      </c>
      <c r="G125">
        <f>'Net Address_register_reg_n_0__0_'!F63</f>
        <v/>
      </c>
      <c r="H125">
        <f>F125-G125</f>
        <v/>
      </c>
      <c r="I125">
        <f>H125/F125</f>
        <v/>
      </c>
      <c r="J125">
        <f>'Net Address_register_reg_n_0__0_'!G65</f>
        <v/>
      </c>
      <c r="K125">
        <f>'Net Address_register_reg_n_0__0_'!G63</f>
        <v/>
      </c>
      <c r="L125">
        <f>J125-K125</f>
        <v/>
      </c>
      <c r="M125">
        <f>L125/J125</f>
        <v/>
      </c>
      <c r="N125">
        <f>'Net Address_register_reg_n_0__0_'!H65</f>
        <v/>
      </c>
      <c r="O125">
        <f>'Net Address_register_reg_n_0__0_'!H63</f>
        <v/>
      </c>
      <c r="P125">
        <f>N125-O125</f>
        <v/>
      </c>
      <c r="Q125">
        <f>P125/N125</f>
        <v/>
      </c>
    </row>
    <row r="126">
      <c r="A126" t="inlineStr">
        <is>
          <t>Address_register_reg[0]/Q to masterReg/register_reg_r1_0_31_6_11/RAMC_D1/RADR0</t>
        </is>
      </c>
      <c r="B126">
        <f>'Net Address_register_reg_n_0__0_'!E94</f>
        <v/>
      </c>
      <c r="C126">
        <f>'Net Address_register_reg_n_0__0_'!E92</f>
        <v/>
      </c>
      <c r="D126">
        <f>B126-C126</f>
        <v/>
      </c>
      <c r="E126">
        <f>D126/B126</f>
        <v/>
      </c>
      <c r="F126">
        <f>'Net Address_register_reg_n_0__0_'!F94</f>
        <v/>
      </c>
      <c r="G126">
        <f>'Net Address_register_reg_n_0__0_'!F92</f>
        <v/>
      </c>
      <c r="H126">
        <f>F126-G126</f>
        <v/>
      </c>
      <c r="I126">
        <f>H126/F126</f>
        <v/>
      </c>
      <c r="J126">
        <f>'Net Address_register_reg_n_0__0_'!G94</f>
        <v/>
      </c>
      <c r="K126">
        <f>'Net Address_register_reg_n_0__0_'!G92</f>
        <v/>
      </c>
      <c r="L126">
        <f>J126-K126</f>
        <v/>
      </c>
      <c r="M126">
        <f>L126/J126</f>
        <v/>
      </c>
      <c r="N126">
        <f>'Net Address_register_reg_n_0__0_'!H94</f>
        <v/>
      </c>
      <c r="O126">
        <f>'Net Address_register_reg_n_0__0_'!H92</f>
        <v/>
      </c>
      <c r="P126">
        <f>N126-O126</f>
        <v/>
      </c>
      <c r="Q126">
        <f>P126/N126</f>
        <v/>
      </c>
    </row>
    <row r="127">
      <c r="A127" t="inlineStr">
        <is>
          <t>Address_register_reg[0]/Q to masterReg/register_reg_r1_0_31_6_11/RAMA_D1/RADR0</t>
        </is>
      </c>
      <c r="B127">
        <f>'Net Address_register_reg_n_0__0_'!E116</f>
        <v/>
      </c>
      <c r="C127">
        <f>'Net Address_register_reg_n_0__0_'!E114</f>
        <v/>
      </c>
      <c r="D127">
        <f>B127-C127</f>
        <v/>
      </c>
      <c r="E127">
        <f>D127/B127</f>
        <v/>
      </c>
      <c r="F127">
        <f>'Net Address_register_reg_n_0__0_'!F116</f>
        <v/>
      </c>
      <c r="G127">
        <f>'Net Address_register_reg_n_0__0_'!F114</f>
        <v/>
      </c>
      <c r="H127">
        <f>F127-G127</f>
        <v/>
      </c>
      <c r="I127">
        <f>H127/F127</f>
        <v/>
      </c>
      <c r="J127">
        <f>'Net Address_register_reg_n_0__0_'!G116</f>
        <v/>
      </c>
      <c r="K127">
        <f>'Net Address_register_reg_n_0__0_'!G114</f>
        <v/>
      </c>
      <c r="L127">
        <f>J127-K127</f>
        <v/>
      </c>
      <c r="M127">
        <f>L127/J127</f>
        <v/>
      </c>
      <c r="N127">
        <f>'Net Address_register_reg_n_0__0_'!H116</f>
        <v/>
      </c>
      <c r="O127">
        <f>'Net Address_register_reg_n_0__0_'!H114</f>
        <v/>
      </c>
      <c r="P127">
        <f>N127-O127</f>
        <v/>
      </c>
      <c r="Q127">
        <f>P127/N127</f>
        <v/>
      </c>
    </row>
    <row r="128">
      <c r="A128" t="inlineStr">
        <is>
          <t>Address_register_reg[0]/Q to masterReg/register_reg_r1_0_31_6_11/RAMB_D1/RADR0</t>
        </is>
      </c>
      <c r="B128">
        <f>'Net Address_register_reg_n_0__0_'!E127</f>
        <v/>
      </c>
      <c r="C128">
        <f>'Net Address_register_reg_n_0__0_'!E125</f>
        <v/>
      </c>
      <c r="D128">
        <f>B128-C128</f>
        <v/>
      </c>
      <c r="E128">
        <f>D128/B128</f>
        <v/>
      </c>
      <c r="F128">
        <f>'Net Address_register_reg_n_0__0_'!F127</f>
        <v/>
      </c>
      <c r="G128">
        <f>'Net Address_register_reg_n_0__0_'!F125</f>
        <v/>
      </c>
      <c r="H128">
        <f>F128-G128</f>
        <v/>
      </c>
      <c r="I128">
        <f>H128/F128</f>
        <v/>
      </c>
      <c r="J128">
        <f>'Net Address_register_reg_n_0__0_'!G127</f>
        <v/>
      </c>
      <c r="K128">
        <f>'Net Address_register_reg_n_0__0_'!G125</f>
        <v/>
      </c>
      <c r="L128">
        <f>J128-K128</f>
        <v/>
      </c>
      <c r="M128">
        <f>L128/J128</f>
        <v/>
      </c>
      <c r="N128">
        <f>'Net Address_register_reg_n_0__0_'!H127</f>
        <v/>
      </c>
      <c r="O128">
        <f>'Net Address_register_reg_n_0__0_'!H125</f>
        <v/>
      </c>
      <c r="P128">
        <f>N128-O128</f>
        <v/>
      </c>
      <c r="Q128">
        <f>P128/N128</f>
        <v/>
      </c>
    </row>
    <row r="129">
      <c r="A129" t="inlineStr">
        <is>
          <t>Address_register_reg[0]/Q to masterReg/register_reg_r1_0_31_24_29/RAMA_D1/RADR0</t>
        </is>
      </c>
      <c r="B129">
        <f>'Net Address_register_reg_n_0__0_'!E160</f>
        <v/>
      </c>
      <c r="C129">
        <f>'Net Address_register_reg_n_0__0_'!E158</f>
        <v/>
      </c>
      <c r="D129">
        <f>B129-C129</f>
        <v/>
      </c>
      <c r="E129">
        <f>D129/B129</f>
        <v/>
      </c>
      <c r="F129">
        <f>'Net Address_register_reg_n_0__0_'!F160</f>
        <v/>
      </c>
      <c r="G129">
        <f>'Net Address_register_reg_n_0__0_'!F158</f>
        <v/>
      </c>
      <c r="H129">
        <f>F129-G129</f>
        <v/>
      </c>
      <c r="I129">
        <f>H129/F129</f>
        <v/>
      </c>
      <c r="J129">
        <f>'Net Address_register_reg_n_0__0_'!G160</f>
        <v/>
      </c>
      <c r="K129">
        <f>'Net Address_register_reg_n_0__0_'!G158</f>
        <v/>
      </c>
      <c r="L129">
        <f>J129-K129</f>
        <v/>
      </c>
      <c r="M129">
        <f>L129/J129</f>
        <v/>
      </c>
      <c r="N129">
        <f>'Net Address_register_reg_n_0__0_'!H160</f>
        <v/>
      </c>
      <c r="O129">
        <f>'Net Address_register_reg_n_0__0_'!H158</f>
        <v/>
      </c>
      <c r="P129">
        <f>N129-O129</f>
        <v/>
      </c>
      <c r="Q129">
        <f>P129/N129</f>
        <v/>
      </c>
    </row>
    <row r="130">
      <c r="A130" t="inlineStr">
        <is>
          <t>Address_register_reg[0]/Q to masterReg/register_reg_r1_0_31_24_29/RAMB_D1/RADR0</t>
        </is>
      </c>
      <c r="B130">
        <f>'Net Address_register_reg_n_0__0_'!E171</f>
        <v/>
      </c>
      <c r="C130">
        <f>'Net Address_register_reg_n_0__0_'!E169</f>
        <v/>
      </c>
      <c r="D130">
        <f>B130-C130</f>
        <v/>
      </c>
      <c r="E130">
        <f>D130/B130</f>
        <v/>
      </c>
      <c r="F130">
        <f>'Net Address_register_reg_n_0__0_'!F171</f>
        <v/>
      </c>
      <c r="G130">
        <f>'Net Address_register_reg_n_0__0_'!F169</f>
        <v/>
      </c>
      <c r="H130">
        <f>F130-G130</f>
        <v/>
      </c>
      <c r="I130">
        <f>H130/F130</f>
        <v/>
      </c>
      <c r="J130">
        <f>'Net Address_register_reg_n_0__0_'!G171</f>
        <v/>
      </c>
      <c r="K130">
        <f>'Net Address_register_reg_n_0__0_'!G169</f>
        <v/>
      </c>
      <c r="L130">
        <f>J130-K130</f>
        <v/>
      </c>
      <c r="M130">
        <f>L130/J130</f>
        <v/>
      </c>
      <c r="N130">
        <f>'Net Address_register_reg_n_0__0_'!H171</f>
        <v/>
      </c>
      <c r="O130">
        <f>'Net Address_register_reg_n_0__0_'!H169</f>
        <v/>
      </c>
      <c r="P130">
        <f>N130-O130</f>
        <v/>
      </c>
      <c r="Q130">
        <f>P130/N130</f>
        <v/>
      </c>
    </row>
    <row r="131">
      <c r="A131" t="inlineStr">
        <is>
          <t>Address_register_reg[0]/Q to masterReg/register_reg_r1_0_31_18_23/RAMC_D1/RADR0</t>
        </is>
      </c>
      <c r="B131">
        <f>'Net Address_register_reg_n_0__0_'!E212</f>
        <v/>
      </c>
      <c r="C131">
        <f>'Net Address_register_reg_n_0__0_'!E210</f>
        <v/>
      </c>
      <c r="D131">
        <f>B131-C131</f>
        <v/>
      </c>
      <c r="E131">
        <f>D131/B131</f>
        <v/>
      </c>
      <c r="F131">
        <f>'Net Address_register_reg_n_0__0_'!F212</f>
        <v/>
      </c>
      <c r="G131">
        <f>'Net Address_register_reg_n_0__0_'!F210</f>
        <v/>
      </c>
      <c r="H131">
        <f>F131-G131</f>
        <v/>
      </c>
      <c r="I131">
        <f>H131/F131</f>
        <v/>
      </c>
      <c r="J131">
        <f>'Net Address_register_reg_n_0__0_'!G212</f>
        <v/>
      </c>
      <c r="K131">
        <f>'Net Address_register_reg_n_0__0_'!G210</f>
        <v/>
      </c>
      <c r="L131">
        <f>J131-K131</f>
        <v/>
      </c>
      <c r="M131">
        <f>L131/J131</f>
        <v/>
      </c>
      <c r="N131">
        <f>'Net Address_register_reg_n_0__0_'!H212</f>
        <v/>
      </c>
      <c r="O131">
        <f>'Net Address_register_reg_n_0__0_'!H210</f>
        <v/>
      </c>
      <c r="P131">
        <f>N131-O131</f>
        <v/>
      </c>
      <c r="Q131">
        <f>P131/N131</f>
        <v/>
      </c>
    </row>
    <row r="132">
      <c r="A132" t="inlineStr">
        <is>
          <t>Address_register_reg[0]/Q to masterReg/register_reg_r1_0_31_18_23/RAMA_D1/RADR0</t>
        </is>
      </c>
      <c r="B132">
        <f>'Net Address_register_reg_n_0__0_'!E227</f>
        <v/>
      </c>
      <c r="C132">
        <f>'Net Address_register_reg_n_0__0_'!E225</f>
        <v/>
      </c>
      <c r="D132">
        <f>B132-C132</f>
        <v/>
      </c>
      <c r="E132">
        <f>D132/B132</f>
        <v/>
      </c>
      <c r="F132">
        <f>'Net Address_register_reg_n_0__0_'!F227</f>
        <v/>
      </c>
      <c r="G132">
        <f>'Net Address_register_reg_n_0__0_'!F225</f>
        <v/>
      </c>
      <c r="H132">
        <f>F132-G132</f>
        <v/>
      </c>
      <c r="I132">
        <f>H132/F132</f>
        <v/>
      </c>
      <c r="J132">
        <f>'Net Address_register_reg_n_0__0_'!G227</f>
        <v/>
      </c>
      <c r="K132">
        <f>'Net Address_register_reg_n_0__0_'!G225</f>
        <v/>
      </c>
      <c r="L132">
        <f>J132-K132</f>
        <v/>
      </c>
      <c r="M132">
        <f>L132/J132</f>
        <v/>
      </c>
      <c r="N132">
        <f>'Net Address_register_reg_n_0__0_'!H227</f>
        <v/>
      </c>
      <c r="O132">
        <f>'Net Address_register_reg_n_0__0_'!H225</f>
        <v/>
      </c>
      <c r="P132">
        <f>N132-O132</f>
        <v/>
      </c>
      <c r="Q132">
        <f>P132/N132</f>
        <v/>
      </c>
    </row>
    <row r="133">
      <c r="A133" t="inlineStr">
        <is>
          <t>Address_register_reg[0]/Q to masterReg/register_reg_r1_0_31_18_23/RAMB_D1/RADR0</t>
        </is>
      </c>
      <c r="B133">
        <f>'Net Address_register_reg_n_0__0_'!E238</f>
        <v/>
      </c>
      <c r="C133">
        <f>'Net Address_register_reg_n_0__0_'!E236</f>
        <v/>
      </c>
      <c r="D133">
        <f>B133-C133</f>
        <v/>
      </c>
      <c r="E133">
        <f>D133/B133</f>
        <v/>
      </c>
      <c r="F133">
        <f>'Net Address_register_reg_n_0__0_'!F238</f>
        <v/>
      </c>
      <c r="G133">
        <f>'Net Address_register_reg_n_0__0_'!F236</f>
        <v/>
      </c>
      <c r="H133">
        <f>F133-G133</f>
        <v/>
      </c>
      <c r="I133">
        <f>H133/F133</f>
        <v/>
      </c>
      <c r="J133">
        <f>'Net Address_register_reg_n_0__0_'!G238</f>
        <v/>
      </c>
      <c r="K133">
        <f>'Net Address_register_reg_n_0__0_'!G236</f>
        <v/>
      </c>
      <c r="L133">
        <f>J133-K133</f>
        <v/>
      </c>
      <c r="M133">
        <f>L133/J133</f>
        <v/>
      </c>
      <c r="N133">
        <f>'Net Address_register_reg_n_0__0_'!H238</f>
        <v/>
      </c>
      <c r="O133">
        <f>'Net Address_register_reg_n_0__0_'!H236</f>
        <v/>
      </c>
      <c r="P133">
        <f>N133-O133</f>
        <v/>
      </c>
      <c r="Q133">
        <f>P133/N133</f>
        <v/>
      </c>
    </row>
    <row r="134">
      <c r="A134" t="inlineStr">
        <is>
          <t>Address_register_reg[0]/Q to masterReg/register_reg_r1_0_31_30_31__0/DP/RADR0</t>
        </is>
      </c>
      <c r="B134">
        <f>'Net Address_register_reg_n_0__0_'!E253</f>
        <v/>
      </c>
      <c r="C134">
        <f>'Net Address_register_reg_n_0__0_'!E251</f>
        <v/>
      </c>
      <c r="D134">
        <f>B134-C134</f>
        <v/>
      </c>
      <c r="E134">
        <f>D134/B134</f>
        <v/>
      </c>
      <c r="F134">
        <f>'Net Address_register_reg_n_0__0_'!F253</f>
        <v/>
      </c>
      <c r="G134">
        <f>'Net Address_register_reg_n_0__0_'!F251</f>
        <v/>
      </c>
      <c r="H134">
        <f>F134-G134</f>
        <v/>
      </c>
      <c r="I134">
        <f>H134/F134</f>
        <v/>
      </c>
      <c r="J134">
        <f>'Net Address_register_reg_n_0__0_'!G253</f>
        <v/>
      </c>
      <c r="K134">
        <f>'Net Address_register_reg_n_0__0_'!G251</f>
        <v/>
      </c>
      <c r="L134">
        <f>J134-K134</f>
        <v/>
      </c>
      <c r="M134">
        <f>L134/J134</f>
        <v/>
      </c>
      <c r="N134">
        <f>'Net Address_register_reg_n_0__0_'!H253</f>
        <v/>
      </c>
      <c r="O134">
        <f>'Net Address_register_reg_n_0__0_'!H251</f>
        <v/>
      </c>
      <c r="P134">
        <f>N134-O134</f>
        <v/>
      </c>
      <c r="Q134">
        <f>P134/N134</f>
        <v/>
      </c>
    </row>
    <row r="135">
      <c r="A135" t="inlineStr">
        <is>
          <t>Address_register_reg[0]/Q to masterReg/register_reg_r1_0_31_24_29/RAMC_D1/RADR0</t>
        </is>
      </c>
      <c r="B135">
        <f>'Net Address_register_reg_n_0__0_'!E277</f>
        <v/>
      </c>
      <c r="C135">
        <f>'Net Address_register_reg_n_0__0_'!E275</f>
        <v/>
      </c>
      <c r="D135">
        <f>B135-C135</f>
        <v/>
      </c>
      <c r="E135">
        <f>D135/B135</f>
        <v/>
      </c>
      <c r="F135">
        <f>'Net Address_register_reg_n_0__0_'!F277</f>
        <v/>
      </c>
      <c r="G135">
        <f>'Net Address_register_reg_n_0__0_'!F275</f>
        <v/>
      </c>
      <c r="H135">
        <f>F135-G135</f>
        <v/>
      </c>
      <c r="I135">
        <f>H135/F135</f>
        <v/>
      </c>
      <c r="J135">
        <f>'Net Address_register_reg_n_0__0_'!G277</f>
        <v/>
      </c>
      <c r="K135">
        <f>'Net Address_register_reg_n_0__0_'!G275</f>
        <v/>
      </c>
      <c r="L135">
        <f>J135-K135</f>
        <v/>
      </c>
      <c r="M135">
        <f>L135/J135</f>
        <v/>
      </c>
      <c r="N135">
        <f>'Net Address_register_reg_n_0__0_'!H277</f>
        <v/>
      </c>
      <c r="O135">
        <f>'Net Address_register_reg_n_0__0_'!H275</f>
        <v/>
      </c>
      <c r="P135">
        <f>N135-O135</f>
        <v/>
      </c>
      <c r="Q135">
        <f>P135/N135</f>
        <v/>
      </c>
    </row>
    <row r="136">
      <c r="A136" t="inlineStr">
        <is>
          <t>Address_register_reg[0]/Q to masterReg/register_reg_r1_0_31_12_17/RAMA_D1/RADR0</t>
        </is>
      </c>
      <c r="B136">
        <f>'Net Address_register_reg_n_0__0_'!E292</f>
        <v/>
      </c>
      <c r="C136">
        <f>'Net Address_register_reg_n_0__0_'!E290</f>
        <v/>
      </c>
      <c r="D136">
        <f>B136-C136</f>
        <v/>
      </c>
      <c r="E136">
        <f>D136/B136</f>
        <v/>
      </c>
      <c r="F136">
        <f>'Net Address_register_reg_n_0__0_'!F292</f>
        <v/>
      </c>
      <c r="G136">
        <f>'Net Address_register_reg_n_0__0_'!F290</f>
        <v/>
      </c>
      <c r="H136">
        <f>F136-G136</f>
        <v/>
      </c>
      <c r="I136">
        <f>H136/F136</f>
        <v/>
      </c>
      <c r="J136">
        <f>'Net Address_register_reg_n_0__0_'!G292</f>
        <v/>
      </c>
      <c r="K136">
        <f>'Net Address_register_reg_n_0__0_'!G290</f>
        <v/>
      </c>
      <c r="L136">
        <f>J136-K136</f>
        <v/>
      </c>
      <c r="M136">
        <f>L136/J136</f>
        <v/>
      </c>
      <c r="N136">
        <f>'Net Address_register_reg_n_0__0_'!H292</f>
        <v/>
      </c>
      <c r="O136">
        <f>'Net Address_register_reg_n_0__0_'!H290</f>
        <v/>
      </c>
      <c r="P136">
        <f>N136-O136</f>
        <v/>
      </c>
      <c r="Q136">
        <f>P136/N136</f>
        <v/>
      </c>
    </row>
    <row r="137">
      <c r="A137" t="inlineStr">
        <is>
          <t>Address_register_reg[0]/Q to masterReg/register_reg_r1_0_31_12_17/RAMB_D1/RADR0</t>
        </is>
      </c>
      <c r="B137">
        <f>'Net Address_register_reg_n_0__0_'!E303</f>
        <v/>
      </c>
      <c r="C137">
        <f>'Net Address_register_reg_n_0__0_'!E301</f>
        <v/>
      </c>
      <c r="D137">
        <f>B137-C137</f>
        <v/>
      </c>
      <c r="E137">
        <f>D137/B137</f>
        <v/>
      </c>
      <c r="F137">
        <f>'Net Address_register_reg_n_0__0_'!F303</f>
        <v/>
      </c>
      <c r="G137">
        <f>'Net Address_register_reg_n_0__0_'!F301</f>
        <v/>
      </c>
      <c r="H137">
        <f>F137-G137</f>
        <v/>
      </c>
      <c r="I137">
        <f>H137/F137</f>
        <v/>
      </c>
      <c r="J137">
        <f>'Net Address_register_reg_n_0__0_'!G303</f>
        <v/>
      </c>
      <c r="K137">
        <f>'Net Address_register_reg_n_0__0_'!G301</f>
        <v/>
      </c>
      <c r="L137">
        <f>J137-K137</f>
        <v/>
      </c>
      <c r="M137">
        <f>L137/J137</f>
        <v/>
      </c>
      <c r="N137">
        <f>'Net Address_register_reg_n_0__0_'!H303</f>
        <v/>
      </c>
      <c r="O137">
        <f>'Net Address_register_reg_n_0__0_'!H301</f>
        <v/>
      </c>
      <c r="P137">
        <f>N137-O137</f>
        <v/>
      </c>
      <c r="Q137">
        <f>P137/N137</f>
        <v/>
      </c>
    </row>
    <row r="138">
      <c r="A138" t="inlineStr">
        <is>
          <t>Address_register_reg[0]/Q to masterReg/register_reg_r1_0_31_12_17/RAMC_D1/RADR0</t>
        </is>
      </c>
      <c r="B138">
        <f>'Net Address_register_reg_n_0__0_'!E318</f>
        <v/>
      </c>
      <c r="C138">
        <f>'Net Address_register_reg_n_0__0_'!E316</f>
        <v/>
      </c>
      <c r="D138">
        <f>B138-C138</f>
        <v/>
      </c>
      <c r="E138">
        <f>D138/B138</f>
        <v/>
      </c>
      <c r="F138">
        <f>'Net Address_register_reg_n_0__0_'!F318</f>
        <v/>
      </c>
      <c r="G138">
        <f>'Net Address_register_reg_n_0__0_'!F316</f>
        <v/>
      </c>
      <c r="H138">
        <f>F138-G138</f>
        <v/>
      </c>
      <c r="I138">
        <f>H138/F138</f>
        <v/>
      </c>
      <c r="J138">
        <f>'Net Address_register_reg_n_0__0_'!G318</f>
        <v/>
      </c>
      <c r="K138">
        <f>'Net Address_register_reg_n_0__0_'!G316</f>
        <v/>
      </c>
      <c r="L138">
        <f>J138-K138</f>
        <v/>
      </c>
      <c r="M138">
        <f>L138/J138</f>
        <v/>
      </c>
      <c r="N138">
        <f>'Net Address_register_reg_n_0__0_'!H318</f>
        <v/>
      </c>
      <c r="O138">
        <f>'Net Address_register_reg_n_0__0_'!H316</f>
        <v/>
      </c>
      <c r="P138">
        <f>N138-O138</f>
        <v/>
      </c>
      <c r="Q138">
        <f>P138/N138</f>
        <v/>
      </c>
    </row>
    <row r="139">
      <c r="A139" t="inlineStr">
        <is>
          <t>Address_register_reg[1]/Q to masterReg/readData1[31]_i_3/I5</t>
        </is>
      </c>
      <c r="B139">
        <f>'Net Address_register_reg_n_0__1_'!E16</f>
        <v/>
      </c>
      <c r="C139">
        <f>'Net Address_register_reg_n_0__1_'!E14</f>
        <v/>
      </c>
      <c r="D139">
        <f>B139-C139</f>
        <v/>
      </c>
      <c r="E139">
        <f>D139/B139</f>
        <v/>
      </c>
      <c r="F139">
        <f>'Net Address_register_reg_n_0__1_'!F16</f>
        <v/>
      </c>
      <c r="G139">
        <f>'Net Address_register_reg_n_0__1_'!F14</f>
        <v/>
      </c>
      <c r="H139">
        <f>F139-G139</f>
        <v/>
      </c>
      <c r="I139">
        <f>H139/F139</f>
        <v/>
      </c>
      <c r="J139">
        <f>'Net Address_register_reg_n_0__1_'!G16</f>
        <v/>
      </c>
      <c r="K139">
        <f>'Net Address_register_reg_n_0__1_'!G14</f>
        <v/>
      </c>
      <c r="L139">
        <f>J139-K139</f>
        <v/>
      </c>
      <c r="M139">
        <f>L139/J139</f>
        <v/>
      </c>
      <c r="N139">
        <f>'Net Address_register_reg_n_0__1_'!H16</f>
        <v/>
      </c>
      <c r="O139">
        <f>'Net Address_register_reg_n_0__1_'!H14</f>
        <v/>
      </c>
      <c r="P139">
        <f>N139-O139</f>
        <v/>
      </c>
      <c r="Q139">
        <f>P139/N139</f>
        <v/>
      </c>
    </row>
    <row r="140">
      <c r="A140" t="inlineStr">
        <is>
          <t>Address_register_reg[1]/Q to masterReg/register_reg_r1_0_31_12_17/RAMA_D1/RADR1</t>
        </is>
      </c>
      <c r="B140">
        <f>'Net Address_register_reg_n_0__1_'!E48</f>
        <v/>
      </c>
      <c r="C140">
        <f>'Net Address_register_reg_n_0__1_'!E46</f>
        <v/>
      </c>
      <c r="D140">
        <f>B140-C140</f>
        <v/>
      </c>
      <c r="E140">
        <f>D140/B140</f>
        <v/>
      </c>
      <c r="F140">
        <f>'Net Address_register_reg_n_0__1_'!F48</f>
        <v/>
      </c>
      <c r="G140">
        <f>'Net Address_register_reg_n_0__1_'!F46</f>
        <v/>
      </c>
      <c r="H140">
        <f>F140-G140</f>
        <v/>
      </c>
      <c r="I140">
        <f>H140/F140</f>
        <v/>
      </c>
      <c r="J140">
        <f>'Net Address_register_reg_n_0__1_'!G48</f>
        <v/>
      </c>
      <c r="K140">
        <f>'Net Address_register_reg_n_0__1_'!G46</f>
        <v/>
      </c>
      <c r="L140">
        <f>J140-K140</f>
        <v/>
      </c>
      <c r="M140">
        <f>L140/J140</f>
        <v/>
      </c>
      <c r="N140">
        <f>'Net Address_register_reg_n_0__1_'!H48</f>
        <v/>
      </c>
      <c r="O140">
        <f>'Net Address_register_reg_n_0__1_'!H46</f>
        <v/>
      </c>
      <c r="P140">
        <f>N140-O140</f>
        <v/>
      </c>
      <c r="Q140">
        <f>P140/N140</f>
        <v/>
      </c>
    </row>
    <row r="141">
      <c r="A141" t="inlineStr">
        <is>
          <t>Address_register_reg[1]/Q to masterReg/register_reg_r1_0_31_12_17/RAMB_D1/RADR1</t>
        </is>
      </c>
      <c r="B141">
        <f>'Net Address_register_reg_n_0__1_'!E59</f>
        <v/>
      </c>
      <c r="C141">
        <f>'Net Address_register_reg_n_0__1_'!E57</f>
        <v/>
      </c>
      <c r="D141">
        <f>B141-C141</f>
        <v/>
      </c>
      <c r="E141">
        <f>D141/B141</f>
        <v/>
      </c>
      <c r="F141">
        <f>'Net Address_register_reg_n_0__1_'!F59</f>
        <v/>
      </c>
      <c r="G141">
        <f>'Net Address_register_reg_n_0__1_'!F57</f>
        <v/>
      </c>
      <c r="H141">
        <f>F141-G141</f>
        <v/>
      </c>
      <c r="I141">
        <f>H141/F141</f>
        <v/>
      </c>
      <c r="J141">
        <f>'Net Address_register_reg_n_0__1_'!G59</f>
        <v/>
      </c>
      <c r="K141">
        <f>'Net Address_register_reg_n_0__1_'!G57</f>
        <v/>
      </c>
      <c r="L141">
        <f>J141-K141</f>
        <v/>
      </c>
      <c r="M141">
        <f>L141/J141</f>
        <v/>
      </c>
      <c r="N141">
        <f>'Net Address_register_reg_n_0__1_'!H59</f>
        <v/>
      </c>
      <c r="O141">
        <f>'Net Address_register_reg_n_0__1_'!H57</f>
        <v/>
      </c>
      <c r="P141">
        <f>N141-O141</f>
        <v/>
      </c>
      <c r="Q141">
        <f>P141/N141</f>
        <v/>
      </c>
    </row>
    <row r="142">
      <c r="A142" t="inlineStr">
        <is>
          <t>Address_register_reg[1]/Q to masterReg/register_reg_r1_0_31_12_17/RAMC_D1/RADR1</t>
        </is>
      </c>
      <c r="B142">
        <f>'Net Address_register_reg_n_0__1_'!E74</f>
        <v/>
      </c>
      <c r="C142">
        <f>'Net Address_register_reg_n_0__1_'!E72</f>
        <v/>
      </c>
      <c r="D142">
        <f>B142-C142</f>
        <v/>
      </c>
      <c r="E142">
        <f>D142/B142</f>
        <v/>
      </c>
      <c r="F142">
        <f>'Net Address_register_reg_n_0__1_'!F74</f>
        <v/>
      </c>
      <c r="G142">
        <f>'Net Address_register_reg_n_0__1_'!F72</f>
        <v/>
      </c>
      <c r="H142">
        <f>F142-G142</f>
        <v/>
      </c>
      <c r="I142">
        <f>H142/F142</f>
        <v/>
      </c>
      <c r="J142">
        <f>'Net Address_register_reg_n_0__1_'!G74</f>
        <v/>
      </c>
      <c r="K142">
        <f>'Net Address_register_reg_n_0__1_'!G72</f>
        <v/>
      </c>
      <c r="L142">
        <f>J142-K142</f>
        <v/>
      </c>
      <c r="M142">
        <f>L142/J142</f>
        <v/>
      </c>
      <c r="N142">
        <f>'Net Address_register_reg_n_0__1_'!H74</f>
        <v/>
      </c>
      <c r="O142">
        <f>'Net Address_register_reg_n_0__1_'!H72</f>
        <v/>
      </c>
      <c r="P142">
        <f>N142-O142</f>
        <v/>
      </c>
      <c r="Q142">
        <f>P142/N142</f>
        <v/>
      </c>
    </row>
    <row r="143">
      <c r="A143" t="inlineStr">
        <is>
          <t>Address_register_reg[1]/Q to masterReg/register_reg_r1_0_31_18_23/RAMA_D1/RADR1</t>
        </is>
      </c>
      <c r="B143">
        <f>'Net Address_register_reg_n_0__1_'!E112</f>
        <v/>
      </c>
      <c r="C143">
        <f>'Net Address_register_reg_n_0__1_'!E110</f>
        <v/>
      </c>
      <c r="D143">
        <f>B143-C143</f>
        <v/>
      </c>
      <c r="E143">
        <f>D143/B143</f>
        <v/>
      </c>
      <c r="F143">
        <f>'Net Address_register_reg_n_0__1_'!F112</f>
        <v/>
      </c>
      <c r="G143">
        <f>'Net Address_register_reg_n_0__1_'!F110</f>
        <v/>
      </c>
      <c r="H143">
        <f>F143-G143</f>
        <v/>
      </c>
      <c r="I143">
        <f>H143/F143</f>
        <v/>
      </c>
      <c r="J143">
        <f>'Net Address_register_reg_n_0__1_'!G112</f>
        <v/>
      </c>
      <c r="K143">
        <f>'Net Address_register_reg_n_0__1_'!G110</f>
        <v/>
      </c>
      <c r="L143">
        <f>J143-K143</f>
        <v/>
      </c>
      <c r="M143">
        <f>L143/J143</f>
        <v/>
      </c>
      <c r="N143">
        <f>'Net Address_register_reg_n_0__1_'!H112</f>
        <v/>
      </c>
      <c r="O143">
        <f>'Net Address_register_reg_n_0__1_'!H110</f>
        <v/>
      </c>
      <c r="P143">
        <f>N143-O143</f>
        <v/>
      </c>
      <c r="Q143">
        <f>P143/N143</f>
        <v/>
      </c>
    </row>
    <row r="144">
      <c r="A144" t="inlineStr">
        <is>
          <t>Address_register_reg[1]/Q to masterReg/register_reg_r1_0_31_18_23/RAMB_D1/RADR1</t>
        </is>
      </c>
      <c r="B144">
        <f>'Net Address_register_reg_n_0__1_'!E123</f>
        <v/>
      </c>
      <c r="C144">
        <f>'Net Address_register_reg_n_0__1_'!E121</f>
        <v/>
      </c>
      <c r="D144">
        <f>B144-C144</f>
        <v/>
      </c>
      <c r="E144">
        <f>D144/B144</f>
        <v/>
      </c>
      <c r="F144">
        <f>'Net Address_register_reg_n_0__1_'!F123</f>
        <v/>
      </c>
      <c r="G144">
        <f>'Net Address_register_reg_n_0__1_'!F121</f>
        <v/>
      </c>
      <c r="H144">
        <f>F144-G144</f>
        <v/>
      </c>
      <c r="I144">
        <f>H144/F144</f>
        <v/>
      </c>
      <c r="J144">
        <f>'Net Address_register_reg_n_0__1_'!G123</f>
        <v/>
      </c>
      <c r="K144">
        <f>'Net Address_register_reg_n_0__1_'!G121</f>
        <v/>
      </c>
      <c r="L144">
        <f>J144-K144</f>
        <v/>
      </c>
      <c r="M144">
        <f>L144/J144</f>
        <v/>
      </c>
      <c r="N144">
        <f>'Net Address_register_reg_n_0__1_'!H123</f>
        <v/>
      </c>
      <c r="O144">
        <f>'Net Address_register_reg_n_0__1_'!H121</f>
        <v/>
      </c>
      <c r="P144">
        <f>N144-O144</f>
        <v/>
      </c>
      <c r="Q144">
        <f>P144/N144</f>
        <v/>
      </c>
    </row>
    <row r="145">
      <c r="A145" t="inlineStr">
        <is>
          <t>Address_register_reg[1]/Q to masterReg/register_reg_r1_0_31_18_23/RAMC_D1/RADR1</t>
        </is>
      </c>
      <c r="B145">
        <f>'Net Address_register_reg_n_0__1_'!E156</f>
        <v/>
      </c>
      <c r="C145">
        <f>'Net Address_register_reg_n_0__1_'!E154</f>
        <v/>
      </c>
      <c r="D145">
        <f>B145-C145</f>
        <v/>
      </c>
      <c r="E145">
        <f>D145/B145</f>
        <v/>
      </c>
      <c r="F145">
        <f>'Net Address_register_reg_n_0__1_'!F156</f>
        <v/>
      </c>
      <c r="G145">
        <f>'Net Address_register_reg_n_0__1_'!F154</f>
        <v/>
      </c>
      <c r="H145">
        <f>F145-G145</f>
        <v/>
      </c>
      <c r="I145">
        <f>H145/F145</f>
        <v/>
      </c>
      <c r="J145">
        <f>'Net Address_register_reg_n_0__1_'!G156</f>
        <v/>
      </c>
      <c r="K145">
        <f>'Net Address_register_reg_n_0__1_'!G154</f>
        <v/>
      </c>
      <c r="L145">
        <f>J145-K145</f>
        <v/>
      </c>
      <c r="M145">
        <f>L145/J145</f>
        <v/>
      </c>
      <c r="N145">
        <f>'Net Address_register_reg_n_0__1_'!H156</f>
        <v/>
      </c>
      <c r="O145">
        <f>'Net Address_register_reg_n_0__1_'!H154</f>
        <v/>
      </c>
      <c r="P145">
        <f>N145-O145</f>
        <v/>
      </c>
      <c r="Q145">
        <f>P145/N145</f>
        <v/>
      </c>
    </row>
    <row r="146">
      <c r="A146" t="inlineStr">
        <is>
          <t>Address_register_reg[1]/Q to masterReg/register_reg_r1_0_31_30_31__0/DP/RADR1</t>
        </is>
      </c>
      <c r="B146">
        <f>'Net Address_register_reg_n_0__1_'!E171</f>
        <v/>
      </c>
      <c r="C146">
        <f>'Net Address_register_reg_n_0__1_'!E169</f>
        <v/>
      </c>
      <c r="D146">
        <f>B146-C146</f>
        <v/>
      </c>
      <c r="E146">
        <f>D146/B146</f>
        <v/>
      </c>
      <c r="F146">
        <f>'Net Address_register_reg_n_0__1_'!F171</f>
        <v/>
      </c>
      <c r="G146">
        <f>'Net Address_register_reg_n_0__1_'!F169</f>
        <v/>
      </c>
      <c r="H146">
        <f>F146-G146</f>
        <v/>
      </c>
      <c r="I146">
        <f>H146/F146</f>
        <v/>
      </c>
      <c r="J146">
        <f>'Net Address_register_reg_n_0__1_'!G171</f>
        <v/>
      </c>
      <c r="K146">
        <f>'Net Address_register_reg_n_0__1_'!G169</f>
        <v/>
      </c>
      <c r="L146">
        <f>J146-K146</f>
        <v/>
      </c>
      <c r="M146">
        <f>L146/J146</f>
        <v/>
      </c>
      <c r="N146">
        <f>'Net Address_register_reg_n_0__1_'!H171</f>
        <v/>
      </c>
      <c r="O146">
        <f>'Net Address_register_reg_n_0__1_'!H169</f>
        <v/>
      </c>
      <c r="P146">
        <f>N146-O146</f>
        <v/>
      </c>
      <c r="Q146">
        <f>P146/N146</f>
        <v/>
      </c>
    </row>
    <row r="147">
      <c r="A147" t="inlineStr">
        <is>
          <t>Address_register_reg[1]/Q to masterReg/register_reg_r1_0_31_24_29/RAMA_D1/RADR1</t>
        </is>
      </c>
      <c r="B147">
        <f>'Net Address_register_reg_n_0__1_'!E185</f>
        <v/>
      </c>
      <c r="C147">
        <f>'Net Address_register_reg_n_0__1_'!E183</f>
        <v/>
      </c>
      <c r="D147">
        <f>B147-C147</f>
        <v/>
      </c>
      <c r="E147">
        <f>D147/B147</f>
        <v/>
      </c>
      <c r="F147">
        <f>'Net Address_register_reg_n_0__1_'!F185</f>
        <v/>
      </c>
      <c r="G147">
        <f>'Net Address_register_reg_n_0__1_'!F183</f>
        <v/>
      </c>
      <c r="H147">
        <f>F147-G147</f>
        <v/>
      </c>
      <c r="I147">
        <f>H147/F147</f>
        <v/>
      </c>
      <c r="J147">
        <f>'Net Address_register_reg_n_0__1_'!G185</f>
        <v/>
      </c>
      <c r="K147">
        <f>'Net Address_register_reg_n_0__1_'!G183</f>
        <v/>
      </c>
      <c r="L147">
        <f>J147-K147</f>
        <v/>
      </c>
      <c r="M147">
        <f>L147/J147</f>
        <v/>
      </c>
      <c r="N147">
        <f>'Net Address_register_reg_n_0__1_'!H185</f>
        <v/>
      </c>
      <c r="O147">
        <f>'Net Address_register_reg_n_0__1_'!H183</f>
        <v/>
      </c>
      <c r="P147">
        <f>N147-O147</f>
        <v/>
      </c>
      <c r="Q147">
        <f>P147/N147</f>
        <v/>
      </c>
    </row>
    <row r="148">
      <c r="A148" t="inlineStr">
        <is>
          <t>Address_register_reg[1]/Q to masterReg/register_reg_r1_0_31_24_29/RAMB_D1/RADR1</t>
        </is>
      </c>
      <c r="B148">
        <f>'Net Address_register_reg_n_0__1_'!E196</f>
        <v/>
      </c>
      <c r="C148">
        <f>'Net Address_register_reg_n_0__1_'!E194</f>
        <v/>
      </c>
      <c r="D148">
        <f>B148-C148</f>
        <v/>
      </c>
      <c r="E148">
        <f>D148/B148</f>
        <v/>
      </c>
      <c r="F148">
        <f>'Net Address_register_reg_n_0__1_'!F196</f>
        <v/>
      </c>
      <c r="G148">
        <f>'Net Address_register_reg_n_0__1_'!F194</f>
        <v/>
      </c>
      <c r="H148">
        <f>F148-G148</f>
        <v/>
      </c>
      <c r="I148">
        <f>H148/F148</f>
        <v/>
      </c>
      <c r="J148">
        <f>'Net Address_register_reg_n_0__1_'!G196</f>
        <v/>
      </c>
      <c r="K148">
        <f>'Net Address_register_reg_n_0__1_'!G194</f>
        <v/>
      </c>
      <c r="L148">
        <f>J148-K148</f>
        <v/>
      </c>
      <c r="M148">
        <f>L148/J148</f>
        <v/>
      </c>
      <c r="N148">
        <f>'Net Address_register_reg_n_0__1_'!H196</f>
        <v/>
      </c>
      <c r="O148">
        <f>'Net Address_register_reg_n_0__1_'!H194</f>
        <v/>
      </c>
      <c r="P148">
        <f>N148-O148</f>
        <v/>
      </c>
      <c r="Q148">
        <f>P148/N148</f>
        <v/>
      </c>
    </row>
    <row r="149">
      <c r="A149" t="inlineStr">
        <is>
          <t>Address_register_reg[1]/Q to masterReg/register_reg_r1_0_31_24_29/RAMC_D1/RADR1</t>
        </is>
      </c>
      <c r="B149">
        <f>'Net Address_register_reg_n_0__1_'!E211</f>
        <v/>
      </c>
      <c r="C149">
        <f>'Net Address_register_reg_n_0__1_'!E209</f>
        <v/>
      </c>
      <c r="D149">
        <f>B149-C149</f>
        <v/>
      </c>
      <c r="E149">
        <f>D149/B149</f>
        <v/>
      </c>
      <c r="F149">
        <f>'Net Address_register_reg_n_0__1_'!F211</f>
        <v/>
      </c>
      <c r="G149">
        <f>'Net Address_register_reg_n_0__1_'!F209</f>
        <v/>
      </c>
      <c r="H149">
        <f>F149-G149</f>
        <v/>
      </c>
      <c r="I149">
        <f>H149/F149</f>
        <v/>
      </c>
      <c r="J149">
        <f>'Net Address_register_reg_n_0__1_'!G211</f>
        <v/>
      </c>
      <c r="K149">
        <f>'Net Address_register_reg_n_0__1_'!G209</f>
        <v/>
      </c>
      <c r="L149">
        <f>J149-K149</f>
        <v/>
      </c>
      <c r="M149">
        <f>L149/J149</f>
        <v/>
      </c>
      <c r="N149">
        <f>'Net Address_register_reg_n_0__1_'!H211</f>
        <v/>
      </c>
      <c r="O149">
        <f>'Net Address_register_reg_n_0__1_'!H209</f>
        <v/>
      </c>
      <c r="P149">
        <f>N149-O149</f>
        <v/>
      </c>
      <c r="Q149">
        <f>P149/N149</f>
        <v/>
      </c>
    </row>
    <row r="150">
      <c r="A150" t="inlineStr">
        <is>
          <t>Address_register_reg[1]/Q to masterReg/register_reg_r1_0_31_6_11/RAMC_D1/RADR1</t>
        </is>
      </c>
      <c r="B150">
        <f>'Net Address_register_reg_n_0__1_'!E234</f>
        <v/>
      </c>
      <c r="C150">
        <f>'Net Address_register_reg_n_0__1_'!E232</f>
        <v/>
      </c>
      <c r="D150">
        <f>B150-C150</f>
        <v/>
      </c>
      <c r="E150">
        <f>D150/B150</f>
        <v/>
      </c>
      <c r="F150">
        <f>'Net Address_register_reg_n_0__1_'!F234</f>
        <v/>
      </c>
      <c r="G150">
        <f>'Net Address_register_reg_n_0__1_'!F232</f>
        <v/>
      </c>
      <c r="H150">
        <f>F150-G150</f>
        <v/>
      </c>
      <c r="I150">
        <f>H150/F150</f>
        <v/>
      </c>
      <c r="J150">
        <f>'Net Address_register_reg_n_0__1_'!G234</f>
        <v/>
      </c>
      <c r="K150">
        <f>'Net Address_register_reg_n_0__1_'!G232</f>
        <v/>
      </c>
      <c r="L150">
        <f>J150-K150</f>
        <v/>
      </c>
      <c r="M150">
        <f>L150/J150</f>
        <v/>
      </c>
      <c r="N150">
        <f>'Net Address_register_reg_n_0__1_'!H234</f>
        <v/>
      </c>
      <c r="O150">
        <f>'Net Address_register_reg_n_0__1_'!H232</f>
        <v/>
      </c>
      <c r="P150">
        <f>N150-O150</f>
        <v/>
      </c>
      <c r="Q150">
        <f>P150/N150</f>
        <v/>
      </c>
    </row>
    <row r="151">
      <c r="A151" t="inlineStr">
        <is>
          <t>Address_register_reg[1]/Q to masterReg/register_reg_r1_0_31_6_11/RAMA_D1/RADR1</t>
        </is>
      </c>
      <c r="B151">
        <f>'Net Address_register_reg_n_0__1_'!E249</f>
        <v/>
      </c>
      <c r="C151">
        <f>'Net Address_register_reg_n_0__1_'!E247</f>
        <v/>
      </c>
      <c r="D151">
        <f>B151-C151</f>
        <v/>
      </c>
      <c r="E151">
        <f>D151/B151</f>
        <v/>
      </c>
      <c r="F151">
        <f>'Net Address_register_reg_n_0__1_'!F249</f>
        <v/>
      </c>
      <c r="G151">
        <f>'Net Address_register_reg_n_0__1_'!F247</f>
        <v/>
      </c>
      <c r="H151">
        <f>F151-G151</f>
        <v/>
      </c>
      <c r="I151">
        <f>H151/F151</f>
        <v/>
      </c>
      <c r="J151">
        <f>'Net Address_register_reg_n_0__1_'!G249</f>
        <v/>
      </c>
      <c r="K151">
        <f>'Net Address_register_reg_n_0__1_'!G247</f>
        <v/>
      </c>
      <c r="L151">
        <f>J151-K151</f>
        <v/>
      </c>
      <c r="M151">
        <f>L151/J151</f>
        <v/>
      </c>
      <c r="N151">
        <f>'Net Address_register_reg_n_0__1_'!H249</f>
        <v/>
      </c>
      <c r="O151">
        <f>'Net Address_register_reg_n_0__1_'!H247</f>
        <v/>
      </c>
      <c r="P151">
        <f>N151-O151</f>
        <v/>
      </c>
      <c r="Q151">
        <f>P151/N151</f>
        <v/>
      </c>
    </row>
    <row r="152">
      <c r="A152" t="inlineStr">
        <is>
          <t>Address_register_reg[1]/Q to masterReg/register_reg_r1_0_31_6_11/RAMB_D1/RADR1</t>
        </is>
      </c>
      <c r="B152">
        <f>'Net Address_register_reg_n_0__1_'!E260</f>
        <v/>
      </c>
      <c r="C152">
        <f>'Net Address_register_reg_n_0__1_'!E258</f>
        <v/>
      </c>
      <c r="D152">
        <f>B152-C152</f>
        <v/>
      </c>
      <c r="E152">
        <f>D152/B152</f>
        <v/>
      </c>
      <c r="F152">
        <f>'Net Address_register_reg_n_0__1_'!F260</f>
        <v/>
      </c>
      <c r="G152">
        <f>'Net Address_register_reg_n_0__1_'!F258</f>
        <v/>
      </c>
      <c r="H152">
        <f>F152-G152</f>
        <v/>
      </c>
      <c r="I152">
        <f>H152/F152</f>
        <v/>
      </c>
      <c r="J152">
        <f>'Net Address_register_reg_n_0__1_'!G260</f>
        <v/>
      </c>
      <c r="K152">
        <f>'Net Address_register_reg_n_0__1_'!G258</f>
        <v/>
      </c>
      <c r="L152">
        <f>J152-K152</f>
        <v/>
      </c>
      <c r="M152">
        <f>L152/J152</f>
        <v/>
      </c>
      <c r="N152">
        <f>'Net Address_register_reg_n_0__1_'!H260</f>
        <v/>
      </c>
      <c r="O152">
        <f>'Net Address_register_reg_n_0__1_'!H258</f>
        <v/>
      </c>
      <c r="P152">
        <f>N152-O152</f>
        <v/>
      </c>
      <c r="Q152">
        <f>P152/N152</f>
        <v/>
      </c>
    </row>
    <row r="153">
      <c r="A153" t="inlineStr">
        <is>
          <t>Address_register_reg[1]/Q to masterReg/register_reg_r1_0_31_0_5/RAMC_D1/RADR1</t>
        </is>
      </c>
      <c r="B153">
        <f>'Net Address_register_reg_n_0__1_'!E280</f>
        <v/>
      </c>
      <c r="C153">
        <f>'Net Address_register_reg_n_0__1_'!E278</f>
        <v/>
      </c>
      <c r="D153">
        <f>B153-C153</f>
        <v/>
      </c>
      <c r="E153">
        <f>D153/B153</f>
        <v/>
      </c>
      <c r="F153">
        <f>'Net Address_register_reg_n_0__1_'!F280</f>
        <v/>
      </c>
      <c r="G153">
        <f>'Net Address_register_reg_n_0__1_'!F278</f>
        <v/>
      </c>
      <c r="H153">
        <f>F153-G153</f>
        <v/>
      </c>
      <c r="I153">
        <f>H153/F153</f>
        <v/>
      </c>
      <c r="J153">
        <f>'Net Address_register_reg_n_0__1_'!G280</f>
        <v/>
      </c>
      <c r="K153">
        <f>'Net Address_register_reg_n_0__1_'!G278</f>
        <v/>
      </c>
      <c r="L153">
        <f>J153-K153</f>
        <v/>
      </c>
      <c r="M153">
        <f>L153/J153</f>
        <v/>
      </c>
      <c r="N153">
        <f>'Net Address_register_reg_n_0__1_'!H280</f>
        <v/>
      </c>
      <c r="O153">
        <f>'Net Address_register_reg_n_0__1_'!H278</f>
        <v/>
      </c>
      <c r="P153">
        <f>N153-O153</f>
        <v/>
      </c>
      <c r="Q153">
        <f>P153/N153</f>
        <v/>
      </c>
    </row>
    <row r="154">
      <c r="A154" t="inlineStr">
        <is>
          <t>Address_register_reg[1]/Q to masterReg/register_reg_r1_0_31_0_5/RAMA_D1/RADR1</t>
        </is>
      </c>
      <c r="B154">
        <f>'Net Address_register_reg_n_0__1_'!E298</f>
        <v/>
      </c>
      <c r="C154">
        <f>'Net Address_register_reg_n_0__1_'!E296</f>
        <v/>
      </c>
      <c r="D154">
        <f>B154-C154</f>
        <v/>
      </c>
      <c r="E154">
        <f>D154/B154</f>
        <v/>
      </c>
      <c r="F154">
        <f>'Net Address_register_reg_n_0__1_'!F298</f>
        <v/>
      </c>
      <c r="G154">
        <f>'Net Address_register_reg_n_0__1_'!F296</f>
        <v/>
      </c>
      <c r="H154">
        <f>F154-G154</f>
        <v/>
      </c>
      <c r="I154">
        <f>H154/F154</f>
        <v/>
      </c>
      <c r="J154">
        <f>'Net Address_register_reg_n_0__1_'!G298</f>
        <v/>
      </c>
      <c r="K154">
        <f>'Net Address_register_reg_n_0__1_'!G296</f>
        <v/>
      </c>
      <c r="L154">
        <f>J154-K154</f>
        <v/>
      </c>
      <c r="M154">
        <f>L154/J154</f>
        <v/>
      </c>
      <c r="N154">
        <f>'Net Address_register_reg_n_0__1_'!H298</f>
        <v/>
      </c>
      <c r="O154">
        <f>'Net Address_register_reg_n_0__1_'!H296</f>
        <v/>
      </c>
      <c r="P154">
        <f>N154-O154</f>
        <v/>
      </c>
      <c r="Q154">
        <f>P154/N154</f>
        <v/>
      </c>
    </row>
    <row r="155">
      <c r="A155" t="inlineStr">
        <is>
          <t>Address_register_reg[1]/Q to masterReg/register_reg_r1_0_31_0_5/RAMB_D1/RADR1</t>
        </is>
      </c>
      <c r="B155">
        <f>'Net Address_register_reg_n_0__1_'!E309</f>
        <v/>
      </c>
      <c r="C155">
        <f>'Net Address_register_reg_n_0__1_'!E307</f>
        <v/>
      </c>
      <c r="D155">
        <f>B155-C155</f>
        <v/>
      </c>
      <c r="E155">
        <f>D155/B155</f>
        <v/>
      </c>
      <c r="F155">
        <f>'Net Address_register_reg_n_0__1_'!F309</f>
        <v/>
      </c>
      <c r="G155">
        <f>'Net Address_register_reg_n_0__1_'!F307</f>
        <v/>
      </c>
      <c r="H155">
        <f>F155-G155</f>
        <v/>
      </c>
      <c r="I155">
        <f>H155/F155</f>
        <v/>
      </c>
      <c r="J155">
        <f>'Net Address_register_reg_n_0__1_'!G309</f>
        <v/>
      </c>
      <c r="K155">
        <f>'Net Address_register_reg_n_0__1_'!G307</f>
        <v/>
      </c>
      <c r="L155">
        <f>J155-K155</f>
        <v/>
      </c>
      <c r="M155">
        <f>L155/J155</f>
        <v/>
      </c>
      <c r="N155">
        <f>'Net Address_register_reg_n_0__1_'!H309</f>
        <v/>
      </c>
      <c r="O155">
        <f>'Net Address_register_reg_n_0__1_'!H307</f>
        <v/>
      </c>
      <c r="P155">
        <f>N155-O155</f>
        <v/>
      </c>
      <c r="Q155">
        <f>P155/N155</f>
        <v/>
      </c>
    </row>
    <row r="156">
      <c r="A156" t="inlineStr">
        <is>
          <t>Address_register_reg[2]/Q to masterReg/readData1[31]_i_3/I3</t>
        </is>
      </c>
      <c r="B156">
        <f>'Net Address_register_reg_n_0__2_'!E24</f>
        <v/>
      </c>
      <c r="C156">
        <f>'Net Address_register_reg_n_0__2_'!E22</f>
        <v/>
      </c>
      <c r="D156">
        <f>B156-C156</f>
        <v/>
      </c>
      <c r="E156">
        <f>D156/B156</f>
        <v/>
      </c>
      <c r="F156">
        <f>'Net Address_register_reg_n_0__2_'!F24</f>
        <v/>
      </c>
      <c r="G156">
        <f>'Net Address_register_reg_n_0__2_'!F22</f>
        <v/>
      </c>
      <c r="H156">
        <f>F156-G156</f>
        <v/>
      </c>
      <c r="I156">
        <f>H156/F156</f>
        <v/>
      </c>
      <c r="J156">
        <f>'Net Address_register_reg_n_0__2_'!G24</f>
        <v/>
      </c>
      <c r="K156">
        <f>'Net Address_register_reg_n_0__2_'!G22</f>
        <v/>
      </c>
      <c r="L156">
        <f>J156-K156</f>
        <v/>
      </c>
      <c r="M156">
        <f>L156/J156</f>
        <v/>
      </c>
      <c r="N156">
        <f>'Net Address_register_reg_n_0__2_'!H24</f>
        <v/>
      </c>
      <c r="O156">
        <f>'Net Address_register_reg_n_0__2_'!H22</f>
        <v/>
      </c>
      <c r="P156">
        <f>N156-O156</f>
        <v/>
      </c>
      <c r="Q156">
        <f>P156/N156</f>
        <v/>
      </c>
    </row>
    <row r="157">
      <c r="A157" t="inlineStr">
        <is>
          <t>Address_register_reg[2]/Q to masterReg/register_reg_r1_0_31_6_11/RAMA_D1/RADR2</t>
        </is>
      </c>
      <c r="B157">
        <f>'Net Address_register_reg_n_0__2_'!E51</f>
        <v/>
      </c>
      <c r="C157">
        <f>'Net Address_register_reg_n_0__2_'!E49</f>
        <v/>
      </c>
      <c r="D157">
        <f>B157-C157</f>
        <v/>
      </c>
      <c r="E157">
        <f>D157/B157</f>
        <v/>
      </c>
      <c r="F157">
        <f>'Net Address_register_reg_n_0__2_'!F51</f>
        <v/>
      </c>
      <c r="G157">
        <f>'Net Address_register_reg_n_0__2_'!F49</f>
        <v/>
      </c>
      <c r="H157">
        <f>F157-G157</f>
        <v/>
      </c>
      <c r="I157">
        <f>H157/F157</f>
        <v/>
      </c>
      <c r="J157">
        <f>'Net Address_register_reg_n_0__2_'!G51</f>
        <v/>
      </c>
      <c r="K157">
        <f>'Net Address_register_reg_n_0__2_'!G49</f>
        <v/>
      </c>
      <c r="L157">
        <f>J157-K157</f>
        <v/>
      </c>
      <c r="M157">
        <f>L157/J157</f>
        <v/>
      </c>
      <c r="N157">
        <f>'Net Address_register_reg_n_0__2_'!H51</f>
        <v/>
      </c>
      <c r="O157">
        <f>'Net Address_register_reg_n_0__2_'!H49</f>
        <v/>
      </c>
      <c r="P157">
        <f>N157-O157</f>
        <v/>
      </c>
      <c r="Q157">
        <f>P157/N157</f>
        <v/>
      </c>
    </row>
    <row r="158">
      <c r="A158" t="inlineStr">
        <is>
          <t>Address_register_reg[2]/Q to masterReg/register_reg_r1_0_31_6_11/RAMB_D1/RADR2</t>
        </is>
      </c>
      <c r="B158">
        <f>'Net Address_register_reg_n_0__2_'!E62</f>
        <v/>
      </c>
      <c r="C158">
        <f>'Net Address_register_reg_n_0__2_'!E60</f>
        <v/>
      </c>
      <c r="D158">
        <f>B158-C158</f>
        <v/>
      </c>
      <c r="E158">
        <f>D158/B158</f>
        <v/>
      </c>
      <c r="F158">
        <f>'Net Address_register_reg_n_0__2_'!F62</f>
        <v/>
      </c>
      <c r="G158">
        <f>'Net Address_register_reg_n_0__2_'!F60</f>
        <v/>
      </c>
      <c r="H158">
        <f>F158-G158</f>
        <v/>
      </c>
      <c r="I158">
        <f>H158/F158</f>
        <v/>
      </c>
      <c r="J158">
        <f>'Net Address_register_reg_n_0__2_'!G62</f>
        <v/>
      </c>
      <c r="K158">
        <f>'Net Address_register_reg_n_0__2_'!G60</f>
        <v/>
      </c>
      <c r="L158">
        <f>J158-K158</f>
        <v/>
      </c>
      <c r="M158">
        <f>L158/J158</f>
        <v/>
      </c>
      <c r="N158">
        <f>'Net Address_register_reg_n_0__2_'!H62</f>
        <v/>
      </c>
      <c r="O158">
        <f>'Net Address_register_reg_n_0__2_'!H60</f>
        <v/>
      </c>
      <c r="P158">
        <f>N158-O158</f>
        <v/>
      </c>
      <c r="Q158">
        <f>P158/N158</f>
        <v/>
      </c>
    </row>
    <row r="159">
      <c r="A159" t="inlineStr">
        <is>
          <t>Address_register_reg[2]/Q to masterReg/register_reg_r1_0_31_0_5/RAMC_D1/RADR2</t>
        </is>
      </c>
      <c r="B159">
        <f>'Net Address_register_reg_n_0__2_'!E89</f>
        <v/>
      </c>
      <c r="C159">
        <f>'Net Address_register_reg_n_0__2_'!E87</f>
        <v/>
      </c>
      <c r="D159">
        <f>B159-C159</f>
        <v/>
      </c>
      <c r="E159">
        <f>D159/B159</f>
        <v/>
      </c>
      <c r="F159">
        <f>'Net Address_register_reg_n_0__2_'!F89</f>
        <v/>
      </c>
      <c r="G159">
        <f>'Net Address_register_reg_n_0__2_'!F87</f>
        <v/>
      </c>
      <c r="H159">
        <f>F159-G159</f>
        <v/>
      </c>
      <c r="I159">
        <f>H159/F159</f>
        <v/>
      </c>
      <c r="J159">
        <f>'Net Address_register_reg_n_0__2_'!G89</f>
        <v/>
      </c>
      <c r="K159">
        <f>'Net Address_register_reg_n_0__2_'!G87</f>
        <v/>
      </c>
      <c r="L159">
        <f>J159-K159</f>
        <v/>
      </c>
      <c r="M159">
        <f>L159/J159</f>
        <v/>
      </c>
      <c r="N159">
        <f>'Net Address_register_reg_n_0__2_'!H89</f>
        <v/>
      </c>
      <c r="O159">
        <f>'Net Address_register_reg_n_0__2_'!H87</f>
        <v/>
      </c>
      <c r="P159">
        <f>N159-O159</f>
        <v/>
      </c>
      <c r="Q159">
        <f>P159/N159</f>
        <v/>
      </c>
    </row>
    <row r="160">
      <c r="A160" t="inlineStr">
        <is>
          <t>Address_register_reg[2]/Q to masterReg/register_reg_r1_0_31_0_5/RAMA_D1/RADR2</t>
        </is>
      </c>
      <c r="B160">
        <f>'Net Address_register_reg_n_0__2_'!E105</f>
        <v/>
      </c>
      <c r="C160">
        <f>'Net Address_register_reg_n_0__2_'!E103</f>
        <v/>
      </c>
      <c r="D160">
        <f>B160-C160</f>
        <v/>
      </c>
      <c r="E160">
        <f>D160/B160</f>
        <v/>
      </c>
      <c r="F160">
        <f>'Net Address_register_reg_n_0__2_'!F105</f>
        <v/>
      </c>
      <c r="G160">
        <f>'Net Address_register_reg_n_0__2_'!F103</f>
        <v/>
      </c>
      <c r="H160">
        <f>F160-G160</f>
        <v/>
      </c>
      <c r="I160">
        <f>H160/F160</f>
        <v/>
      </c>
      <c r="J160">
        <f>'Net Address_register_reg_n_0__2_'!G105</f>
        <v/>
      </c>
      <c r="K160">
        <f>'Net Address_register_reg_n_0__2_'!G103</f>
        <v/>
      </c>
      <c r="L160">
        <f>J160-K160</f>
        <v/>
      </c>
      <c r="M160">
        <f>L160/J160</f>
        <v/>
      </c>
      <c r="N160">
        <f>'Net Address_register_reg_n_0__2_'!H105</f>
        <v/>
      </c>
      <c r="O160">
        <f>'Net Address_register_reg_n_0__2_'!H103</f>
        <v/>
      </c>
      <c r="P160">
        <f>N160-O160</f>
        <v/>
      </c>
      <c r="Q160">
        <f>P160/N160</f>
        <v/>
      </c>
    </row>
    <row r="161">
      <c r="A161" t="inlineStr">
        <is>
          <t>Address_register_reg[2]/Q to masterReg/register_reg_r1_0_31_0_5/RAMB_D1/RADR2</t>
        </is>
      </c>
      <c r="B161">
        <f>'Net Address_register_reg_n_0__2_'!E116</f>
        <v/>
      </c>
      <c r="C161">
        <f>'Net Address_register_reg_n_0__2_'!E114</f>
        <v/>
      </c>
      <c r="D161">
        <f>B161-C161</f>
        <v/>
      </c>
      <c r="E161">
        <f>D161/B161</f>
        <v/>
      </c>
      <c r="F161">
        <f>'Net Address_register_reg_n_0__2_'!F116</f>
        <v/>
      </c>
      <c r="G161">
        <f>'Net Address_register_reg_n_0__2_'!F114</f>
        <v/>
      </c>
      <c r="H161">
        <f>F161-G161</f>
        <v/>
      </c>
      <c r="I161">
        <f>H161/F161</f>
        <v/>
      </c>
      <c r="J161">
        <f>'Net Address_register_reg_n_0__2_'!G116</f>
        <v/>
      </c>
      <c r="K161">
        <f>'Net Address_register_reg_n_0__2_'!G114</f>
        <v/>
      </c>
      <c r="L161">
        <f>J161-K161</f>
        <v/>
      </c>
      <c r="M161">
        <f>L161/J161</f>
        <v/>
      </c>
      <c r="N161">
        <f>'Net Address_register_reg_n_0__2_'!H116</f>
        <v/>
      </c>
      <c r="O161">
        <f>'Net Address_register_reg_n_0__2_'!H114</f>
        <v/>
      </c>
      <c r="P161">
        <f>N161-O161</f>
        <v/>
      </c>
      <c r="Q161">
        <f>P161/N161</f>
        <v/>
      </c>
    </row>
    <row r="162">
      <c r="A162" t="inlineStr">
        <is>
          <t>Address_register_reg[2]/Q to masterReg/register_reg_r1_0_31_6_11/RAMC_D1/RADR2</t>
        </is>
      </c>
      <c r="B162">
        <f>'Net Address_register_reg_n_0__2_'!E131</f>
        <v/>
      </c>
      <c r="C162">
        <f>'Net Address_register_reg_n_0__2_'!E129</f>
        <v/>
      </c>
      <c r="D162">
        <f>B162-C162</f>
        <v/>
      </c>
      <c r="E162">
        <f>D162/B162</f>
        <v/>
      </c>
      <c r="F162">
        <f>'Net Address_register_reg_n_0__2_'!F131</f>
        <v/>
      </c>
      <c r="G162">
        <f>'Net Address_register_reg_n_0__2_'!F129</f>
        <v/>
      </c>
      <c r="H162">
        <f>F162-G162</f>
        <v/>
      </c>
      <c r="I162">
        <f>H162/F162</f>
        <v/>
      </c>
      <c r="J162">
        <f>'Net Address_register_reg_n_0__2_'!G131</f>
        <v/>
      </c>
      <c r="K162">
        <f>'Net Address_register_reg_n_0__2_'!G129</f>
        <v/>
      </c>
      <c r="L162">
        <f>J162-K162</f>
        <v/>
      </c>
      <c r="M162">
        <f>L162/J162</f>
        <v/>
      </c>
      <c r="N162">
        <f>'Net Address_register_reg_n_0__2_'!H131</f>
        <v/>
      </c>
      <c r="O162">
        <f>'Net Address_register_reg_n_0__2_'!H129</f>
        <v/>
      </c>
      <c r="P162">
        <f>N162-O162</f>
        <v/>
      </c>
      <c r="Q162">
        <f>P162/N162</f>
        <v/>
      </c>
    </row>
    <row r="163">
      <c r="A163" t="inlineStr">
        <is>
          <t>Address_register_reg[2]/Q to masterReg/register_reg_r1_0_31_12_17/RAMC_D1/RADR2</t>
        </is>
      </c>
      <c r="B163">
        <f>'Net Address_register_reg_n_0__2_'!E156</f>
        <v/>
      </c>
      <c r="C163">
        <f>'Net Address_register_reg_n_0__2_'!E154</f>
        <v/>
      </c>
      <c r="D163">
        <f>B163-C163</f>
        <v/>
      </c>
      <c r="E163">
        <f>D163/B163</f>
        <v/>
      </c>
      <c r="F163">
        <f>'Net Address_register_reg_n_0__2_'!F156</f>
        <v/>
      </c>
      <c r="G163">
        <f>'Net Address_register_reg_n_0__2_'!F154</f>
        <v/>
      </c>
      <c r="H163">
        <f>F163-G163</f>
        <v/>
      </c>
      <c r="I163">
        <f>H163/F163</f>
        <v/>
      </c>
      <c r="J163">
        <f>'Net Address_register_reg_n_0__2_'!G156</f>
        <v/>
      </c>
      <c r="K163">
        <f>'Net Address_register_reg_n_0__2_'!G154</f>
        <v/>
      </c>
      <c r="L163">
        <f>J163-K163</f>
        <v/>
      </c>
      <c r="M163">
        <f>L163/J163</f>
        <v/>
      </c>
      <c r="N163">
        <f>'Net Address_register_reg_n_0__2_'!H156</f>
        <v/>
      </c>
      <c r="O163">
        <f>'Net Address_register_reg_n_0__2_'!H154</f>
        <v/>
      </c>
      <c r="P163">
        <f>N163-O163</f>
        <v/>
      </c>
      <c r="Q163">
        <f>P163/N163</f>
        <v/>
      </c>
    </row>
    <row r="164">
      <c r="A164" t="inlineStr">
        <is>
          <t>Address_register_reg[2]/Q to masterReg/register_reg_r1_0_31_30_31__0/DP/RADR2</t>
        </is>
      </c>
      <c r="B164">
        <f>'Net Address_register_reg_n_0__2_'!E182</f>
        <v/>
      </c>
      <c r="C164">
        <f>'Net Address_register_reg_n_0__2_'!E180</f>
        <v/>
      </c>
      <c r="D164">
        <f>B164-C164</f>
        <v/>
      </c>
      <c r="E164">
        <f>D164/B164</f>
        <v/>
      </c>
      <c r="F164">
        <f>'Net Address_register_reg_n_0__2_'!F182</f>
        <v/>
      </c>
      <c r="G164">
        <f>'Net Address_register_reg_n_0__2_'!F180</f>
        <v/>
      </c>
      <c r="H164">
        <f>F164-G164</f>
        <v/>
      </c>
      <c r="I164">
        <f>H164/F164</f>
        <v/>
      </c>
      <c r="J164">
        <f>'Net Address_register_reg_n_0__2_'!G182</f>
        <v/>
      </c>
      <c r="K164">
        <f>'Net Address_register_reg_n_0__2_'!G180</f>
        <v/>
      </c>
      <c r="L164">
        <f>J164-K164</f>
        <v/>
      </c>
      <c r="M164">
        <f>L164/J164</f>
        <v/>
      </c>
      <c r="N164">
        <f>'Net Address_register_reg_n_0__2_'!H182</f>
        <v/>
      </c>
      <c r="O164">
        <f>'Net Address_register_reg_n_0__2_'!H180</f>
        <v/>
      </c>
      <c r="P164">
        <f>N164-O164</f>
        <v/>
      </c>
      <c r="Q164">
        <f>P164/N164</f>
        <v/>
      </c>
    </row>
    <row r="165">
      <c r="A165" t="inlineStr">
        <is>
          <t>Address_register_reg[2]/Q to masterReg/register_reg_r1_0_31_24_29/RAMA_D1/RADR2</t>
        </is>
      </c>
      <c r="B165">
        <f>'Net Address_register_reg_n_0__2_'!E213</f>
        <v/>
      </c>
      <c r="C165">
        <f>'Net Address_register_reg_n_0__2_'!E211</f>
        <v/>
      </c>
      <c r="D165">
        <f>B165-C165</f>
        <v/>
      </c>
      <c r="E165">
        <f>D165/B165</f>
        <v/>
      </c>
      <c r="F165">
        <f>'Net Address_register_reg_n_0__2_'!F213</f>
        <v/>
      </c>
      <c r="G165">
        <f>'Net Address_register_reg_n_0__2_'!F211</f>
        <v/>
      </c>
      <c r="H165">
        <f>F165-G165</f>
        <v/>
      </c>
      <c r="I165">
        <f>H165/F165</f>
        <v/>
      </c>
      <c r="J165">
        <f>'Net Address_register_reg_n_0__2_'!G213</f>
        <v/>
      </c>
      <c r="K165">
        <f>'Net Address_register_reg_n_0__2_'!G211</f>
        <v/>
      </c>
      <c r="L165">
        <f>J165-K165</f>
        <v/>
      </c>
      <c r="M165">
        <f>L165/J165</f>
        <v/>
      </c>
      <c r="N165">
        <f>'Net Address_register_reg_n_0__2_'!H213</f>
        <v/>
      </c>
      <c r="O165">
        <f>'Net Address_register_reg_n_0__2_'!H211</f>
        <v/>
      </c>
      <c r="P165">
        <f>N165-O165</f>
        <v/>
      </c>
      <c r="Q165">
        <f>P165/N165</f>
        <v/>
      </c>
    </row>
    <row r="166">
      <c r="A166" t="inlineStr">
        <is>
          <t>Address_register_reg[2]/Q to masterReg/register_reg_r1_0_31_24_29/RAMB_D1/RADR2</t>
        </is>
      </c>
      <c r="B166">
        <f>'Net Address_register_reg_n_0__2_'!E224</f>
        <v/>
      </c>
      <c r="C166">
        <f>'Net Address_register_reg_n_0__2_'!E222</f>
        <v/>
      </c>
      <c r="D166">
        <f>B166-C166</f>
        <v/>
      </c>
      <c r="E166">
        <f>D166/B166</f>
        <v/>
      </c>
      <c r="F166">
        <f>'Net Address_register_reg_n_0__2_'!F224</f>
        <v/>
      </c>
      <c r="G166">
        <f>'Net Address_register_reg_n_0__2_'!F222</f>
        <v/>
      </c>
      <c r="H166">
        <f>F166-G166</f>
        <v/>
      </c>
      <c r="I166">
        <f>H166/F166</f>
        <v/>
      </c>
      <c r="J166">
        <f>'Net Address_register_reg_n_0__2_'!G224</f>
        <v/>
      </c>
      <c r="K166">
        <f>'Net Address_register_reg_n_0__2_'!G222</f>
        <v/>
      </c>
      <c r="L166">
        <f>J166-K166</f>
        <v/>
      </c>
      <c r="M166">
        <f>L166/J166</f>
        <v/>
      </c>
      <c r="N166">
        <f>'Net Address_register_reg_n_0__2_'!H224</f>
        <v/>
      </c>
      <c r="O166">
        <f>'Net Address_register_reg_n_0__2_'!H222</f>
        <v/>
      </c>
      <c r="P166">
        <f>N166-O166</f>
        <v/>
      </c>
      <c r="Q166">
        <f>P166/N166</f>
        <v/>
      </c>
    </row>
    <row r="167">
      <c r="A167" t="inlineStr">
        <is>
          <t>Address_register_reg[2]/Q to masterReg/register_reg_r1_0_31_18_23/RAMA_D1/RADR2</t>
        </is>
      </c>
      <c r="B167">
        <f>'Net Address_register_reg_n_0__2_'!E253</f>
        <v/>
      </c>
      <c r="C167">
        <f>'Net Address_register_reg_n_0__2_'!E251</f>
        <v/>
      </c>
      <c r="D167">
        <f>B167-C167</f>
        <v/>
      </c>
      <c r="E167">
        <f>D167/B167</f>
        <v/>
      </c>
      <c r="F167">
        <f>'Net Address_register_reg_n_0__2_'!F253</f>
        <v/>
      </c>
      <c r="G167">
        <f>'Net Address_register_reg_n_0__2_'!F251</f>
        <v/>
      </c>
      <c r="H167">
        <f>F167-G167</f>
        <v/>
      </c>
      <c r="I167">
        <f>H167/F167</f>
        <v/>
      </c>
      <c r="J167">
        <f>'Net Address_register_reg_n_0__2_'!G253</f>
        <v/>
      </c>
      <c r="K167">
        <f>'Net Address_register_reg_n_0__2_'!G251</f>
        <v/>
      </c>
      <c r="L167">
        <f>J167-K167</f>
        <v/>
      </c>
      <c r="M167">
        <f>L167/J167</f>
        <v/>
      </c>
      <c r="N167">
        <f>'Net Address_register_reg_n_0__2_'!H253</f>
        <v/>
      </c>
      <c r="O167">
        <f>'Net Address_register_reg_n_0__2_'!H251</f>
        <v/>
      </c>
      <c r="P167">
        <f>N167-O167</f>
        <v/>
      </c>
      <c r="Q167">
        <f>P167/N167</f>
        <v/>
      </c>
    </row>
    <row r="168">
      <c r="A168" t="inlineStr">
        <is>
          <t>Address_register_reg[2]/Q to masterReg/register_reg_r1_0_31_18_23/RAMB_D1/RADR2</t>
        </is>
      </c>
      <c r="B168">
        <f>'Net Address_register_reg_n_0__2_'!E264</f>
        <v/>
      </c>
      <c r="C168">
        <f>'Net Address_register_reg_n_0__2_'!E262</f>
        <v/>
      </c>
      <c r="D168">
        <f>B168-C168</f>
        <v/>
      </c>
      <c r="E168">
        <f>D168/B168</f>
        <v/>
      </c>
      <c r="F168">
        <f>'Net Address_register_reg_n_0__2_'!F264</f>
        <v/>
      </c>
      <c r="G168">
        <f>'Net Address_register_reg_n_0__2_'!F262</f>
        <v/>
      </c>
      <c r="H168">
        <f>F168-G168</f>
        <v/>
      </c>
      <c r="I168">
        <f>H168/F168</f>
        <v/>
      </c>
      <c r="J168">
        <f>'Net Address_register_reg_n_0__2_'!G264</f>
        <v/>
      </c>
      <c r="K168">
        <f>'Net Address_register_reg_n_0__2_'!G262</f>
        <v/>
      </c>
      <c r="L168">
        <f>J168-K168</f>
        <v/>
      </c>
      <c r="M168">
        <f>L168/J168</f>
        <v/>
      </c>
      <c r="N168">
        <f>'Net Address_register_reg_n_0__2_'!H264</f>
        <v/>
      </c>
      <c r="O168">
        <f>'Net Address_register_reg_n_0__2_'!H262</f>
        <v/>
      </c>
      <c r="P168">
        <f>N168-O168</f>
        <v/>
      </c>
      <c r="Q168">
        <f>P168/N168</f>
        <v/>
      </c>
    </row>
    <row r="169">
      <c r="A169" t="inlineStr">
        <is>
          <t>Address_register_reg[2]/Q to masterReg/register_reg_r1_0_31_18_23/RAMC_D1/RADR2</t>
        </is>
      </c>
      <c r="B169">
        <f>'Net Address_register_reg_n_0__2_'!E302</f>
        <v/>
      </c>
      <c r="C169">
        <f>'Net Address_register_reg_n_0__2_'!E300</f>
        <v/>
      </c>
      <c r="D169">
        <f>B169-C169</f>
        <v/>
      </c>
      <c r="E169">
        <f>D169/B169</f>
        <v/>
      </c>
      <c r="F169">
        <f>'Net Address_register_reg_n_0__2_'!F302</f>
        <v/>
      </c>
      <c r="G169">
        <f>'Net Address_register_reg_n_0__2_'!F300</f>
        <v/>
      </c>
      <c r="H169">
        <f>F169-G169</f>
        <v/>
      </c>
      <c r="I169">
        <f>H169/F169</f>
        <v/>
      </c>
      <c r="J169">
        <f>'Net Address_register_reg_n_0__2_'!G302</f>
        <v/>
      </c>
      <c r="K169">
        <f>'Net Address_register_reg_n_0__2_'!G300</f>
        <v/>
      </c>
      <c r="L169">
        <f>J169-K169</f>
        <v/>
      </c>
      <c r="M169">
        <f>L169/J169</f>
        <v/>
      </c>
      <c r="N169">
        <f>'Net Address_register_reg_n_0__2_'!H302</f>
        <v/>
      </c>
      <c r="O169">
        <f>'Net Address_register_reg_n_0__2_'!H300</f>
        <v/>
      </c>
      <c r="P169">
        <f>N169-O169</f>
        <v/>
      </c>
      <c r="Q169">
        <f>P169/N169</f>
        <v/>
      </c>
    </row>
    <row r="170">
      <c r="A170" t="inlineStr">
        <is>
          <t>Address_register_reg[2]/Q to masterReg/register_reg_r1_0_31_24_29/RAMC_D1/RADR2</t>
        </is>
      </c>
      <c r="B170">
        <f>'Net Address_register_reg_n_0__2_'!E313</f>
        <v/>
      </c>
      <c r="C170">
        <f>'Net Address_register_reg_n_0__2_'!E311</f>
        <v/>
      </c>
      <c r="D170">
        <f>B170-C170</f>
        <v/>
      </c>
      <c r="E170">
        <f>D170/B170</f>
        <v/>
      </c>
      <c r="F170">
        <f>'Net Address_register_reg_n_0__2_'!F313</f>
        <v/>
      </c>
      <c r="G170">
        <f>'Net Address_register_reg_n_0__2_'!F311</f>
        <v/>
      </c>
      <c r="H170">
        <f>F170-G170</f>
        <v/>
      </c>
      <c r="I170">
        <f>H170/F170</f>
        <v/>
      </c>
      <c r="J170">
        <f>'Net Address_register_reg_n_0__2_'!G313</f>
        <v/>
      </c>
      <c r="K170">
        <f>'Net Address_register_reg_n_0__2_'!G311</f>
        <v/>
      </c>
      <c r="L170">
        <f>J170-K170</f>
        <v/>
      </c>
      <c r="M170">
        <f>L170/J170</f>
        <v/>
      </c>
      <c r="N170">
        <f>'Net Address_register_reg_n_0__2_'!H313</f>
        <v/>
      </c>
      <c r="O170">
        <f>'Net Address_register_reg_n_0__2_'!H311</f>
        <v/>
      </c>
      <c r="P170">
        <f>N170-O170</f>
        <v/>
      </c>
      <c r="Q170">
        <f>P170/N170</f>
        <v/>
      </c>
    </row>
    <row r="171">
      <c r="A171" t="inlineStr">
        <is>
          <t>Address_register_reg[2]/Q to masterReg/register_reg_r1_0_31_12_17/RAMA_D1/RADR2</t>
        </is>
      </c>
      <c r="B171">
        <f>'Net Address_register_reg_n_0__2_'!E329</f>
        <v/>
      </c>
      <c r="C171">
        <f>'Net Address_register_reg_n_0__2_'!E327</f>
        <v/>
      </c>
      <c r="D171">
        <f>B171-C171</f>
        <v/>
      </c>
      <c r="E171">
        <f>D171/B171</f>
        <v/>
      </c>
      <c r="F171">
        <f>'Net Address_register_reg_n_0__2_'!F329</f>
        <v/>
      </c>
      <c r="G171">
        <f>'Net Address_register_reg_n_0__2_'!F327</f>
        <v/>
      </c>
      <c r="H171">
        <f>F171-G171</f>
        <v/>
      </c>
      <c r="I171">
        <f>H171/F171</f>
        <v/>
      </c>
      <c r="J171">
        <f>'Net Address_register_reg_n_0__2_'!G329</f>
        <v/>
      </c>
      <c r="K171">
        <f>'Net Address_register_reg_n_0__2_'!G327</f>
        <v/>
      </c>
      <c r="L171">
        <f>J171-K171</f>
        <v/>
      </c>
      <c r="M171">
        <f>L171/J171</f>
        <v/>
      </c>
      <c r="N171">
        <f>'Net Address_register_reg_n_0__2_'!H329</f>
        <v/>
      </c>
      <c r="O171">
        <f>'Net Address_register_reg_n_0__2_'!H327</f>
        <v/>
      </c>
      <c r="P171">
        <f>N171-O171</f>
        <v/>
      </c>
      <c r="Q171">
        <f>P171/N171</f>
        <v/>
      </c>
    </row>
    <row r="172">
      <c r="A172" t="inlineStr">
        <is>
          <t>Address_register_reg[2]/Q to masterReg/register_reg_r1_0_31_12_17/RAMB_D1/RADR2</t>
        </is>
      </c>
      <c r="B172">
        <f>'Net Address_register_reg_n_0__2_'!E340</f>
        <v/>
      </c>
      <c r="C172">
        <f>'Net Address_register_reg_n_0__2_'!E338</f>
        <v/>
      </c>
      <c r="D172">
        <f>B172-C172</f>
        <v/>
      </c>
      <c r="E172">
        <f>D172/B172</f>
        <v/>
      </c>
      <c r="F172">
        <f>'Net Address_register_reg_n_0__2_'!F340</f>
        <v/>
      </c>
      <c r="G172">
        <f>'Net Address_register_reg_n_0__2_'!F338</f>
        <v/>
      </c>
      <c r="H172">
        <f>F172-G172</f>
        <v/>
      </c>
      <c r="I172">
        <f>H172/F172</f>
        <v/>
      </c>
      <c r="J172">
        <f>'Net Address_register_reg_n_0__2_'!G340</f>
        <v/>
      </c>
      <c r="K172">
        <f>'Net Address_register_reg_n_0__2_'!G338</f>
        <v/>
      </c>
      <c r="L172">
        <f>J172-K172</f>
        <v/>
      </c>
      <c r="M172">
        <f>L172/J172</f>
        <v/>
      </c>
      <c r="N172">
        <f>'Net Address_register_reg_n_0__2_'!H340</f>
        <v/>
      </c>
      <c r="O172">
        <f>'Net Address_register_reg_n_0__2_'!H338</f>
        <v/>
      </c>
      <c r="P172">
        <f>N172-O172</f>
        <v/>
      </c>
      <c r="Q172">
        <f>P172/N172</f>
        <v/>
      </c>
    </row>
    <row r="173">
      <c r="A173" t="inlineStr">
        <is>
          <t>Address_register_reg[3]/Q to masterReg/readData1[31]_i_2/I0</t>
        </is>
      </c>
      <c r="B173">
        <f>'Net Address_register_reg_n_0__3_'!E20</f>
        <v/>
      </c>
      <c r="C173">
        <f>'Net Address_register_reg_n_0__3_'!E18</f>
        <v/>
      </c>
      <c r="D173">
        <f>B173-C173</f>
        <v/>
      </c>
      <c r="E173">
        <f>D173/B173</f>
        <v/>
      </c>
      <c r="F173">
        <f>'Net Address_register_reg_n_0__3_'!F20</f>
        <v/>
      </c>
      <c r="G173">
        <f>'Net Address_register_reg_n_0__3_'!F18</f>
        <v/>
      </c>
      <c r="H173">
        <f>F173-G173</f>
        <v/>
      </c>
      <c r="I173">
        <f>H173/F173</f>
        <v/>
      </c>
      <c r="J173">
        <f>'Net Address_register_reg_n_0__3_'!G20</f>
        <v/>
      </c>
      <c r="K173">
        <f>'Net Address_register_reg_n_0__3_'!G18</f>
        <v/>
      </c>
      <c r="L173">
        <f>J173-K173</f>
        <v/>
      </c>
      <c r="M173">
        <f>L173/J173</f>
        <v/>
      </c>
      <c r="N173">
        <f>'Net Address_register_reg_n_0__3_'!H20</f>
        <v/>
      </c>
      <c r="O173">
        <f>'Net Address_register_reg_n_0__3_'!H18</f>
        <v/>
      </c>
      <c r="P173">
        <f>N173-O173</f>
        <v/>
      </c>
      <c r="Q173">
        <f>P173/N173</f>
        <v/>
      </c>
    </row>
    <row r="174">
      <c r="A174" t="inlineStr">
        <is>
          <t>Address_register_reg[3]/Q to masterReg/register_reg_r1_0_31_6_11/RAMB_D1/RADR3</t>
        </is>
      </c>
      <c r="B174">
        <f>'Net Address_register_reg_n_0__3_'!E42</f>
        <v/>
      </c>
      <c r="C174">
        <f>'Net Address_register_reg_n_0__3_'!E40</f>
        <v/>
      </c>
      <c r="D174">
        <f>B174-C174</f>
        <v/>
      </c>
      <c r="E174">
        <f>D174/B174</f>
        <v/>
      </c>
      <c r="F174">
        <f>'Net Address_register_reg_n_0__3_'!F42</f>
        <v/>
      </c>
      <c r="G174">
        <f>'Net Address_register_reg_n_0__3_'!F40</f>
        <v/>
      </c>
      <c r="H174">
        <f>F174-G174</f>
        <v/>
      </c>
      <c r="I174">
        <f>H174/F174</f>
        <v/>
      </c>
      <c r="J174">
        <f>'Net Address_register_reg_n_0__3_'!G42</f>
        <v/>
      </c>
      <c r="K174">
        <f>'Net Address_register_reg_n_0__3_'!G40</f>
        <v/>
      </c>
      <c r="L174">
        <f>J174-K174</f>
        <v/>
      </c>
      <c r="M174">
        <f>L174/J174</f>
        <v/>
      </c>
      <c r="N174">
        <f>'Net Address_register_reg_n_0__3_'!H42</f>
        <v/>
      </c>
      <c r="O174">
        <f>'Net Address_register_reg_n_0__3_'!H40</f>
        <v/>
      </c>
      <c r="P174">
        <f>N174-O174</f>
        <v/>
      </c>
      <c r="Q174">
        <f>P174/N174</f>
        <v/>
      </c>
    </row>
    <row r="175">
      <c r="A175" t="inlineStr">
        <is>
          <t>Address_register_reg[3]/Q to masterReg/register_reg_r1_0_31_6_11/RAMC_D1/RADR3</t>
        </is>
      </c>
      <c r="B175">
        <f>'Net Address_register_reg_n_0__3_'!E64</f>
        <v/>
      </c>
      <c r="C175">
        <f>'Net Address_register_reg_n_0__3_'!E62</f>
        <v/>
      </c>
      <c r="D175">
        <f>B175-C175</f>
        <v/>
      </c>
      <c r="E175">
        <f>D175/B175</f>
        <v/>
      </c>
      <c r="F175">
        <f>'Net Address_register_reg_n_0__3_'!F64</f>
        <v/>
      </c>
      <c r="G175">
        <f>'Net Address_register_reg_n_0__3_'!F62</f>
        <v/>
      </c>
      <c r="H175">
        <f>F175-G175</f>
        <v/>
      </c>
      <c r="I175">
        <f>H175/F175</f>
        <v/>
      </c>
      <c r="J175">
        <f>'Net Address_register_reg_n_0__3_'!G64</f>
        <v/>
      </c>
      <c r="K175">
        <f>'Net Address_register_reg_n_0__3_'!G62</f>
        <v/>
      </c>
      <c r="L175">
        <f>J175-K175</f>
        <v/>
      </c>
      <c r="M175">
        <f>L175/J175</f>
        <v/>
      </c>
      <c r="N175">
        <f>'Net Address_register_reg_n_0__3_'!H64</f>
        <v/>
      </c>
      <c r="O175">
        <f>'Net Address_register_reg_n_0__3_'!H62</f>
        <v/>
      </c>
      <c r="P175">
        <f>N175-O175</f>
        <v/>
      </c>
      <c r="Q175">
        <f>P175/N175</f>
        <v/>
      </c>
    </row>
    <row r="176">
      <c r="A176" t="inlineStr">
        <is>
          <t>Address_register_reg[3]/Q to masterReg/register_reg_r1_0_31_30_31__0/DP/RADR3</t>
        </is>
      </c>
      <c r="B176">
        <f>'Net Address_register_reg_n_0__3_'!E98</f>
        <v/>
      </c>
      <c r="C176">
        <f>'Net Address_register_reg_n_0__3_'!E96</f>
        <v/>
      </c>
      <c r="D176">
        <f>B176-C176</f>
        <v/>
      </c>
      <c r="E176">
        <f>D176/B176</f>
        <v/>
      </c>
      <c r="F176">
        <f>'Net Address_register_reg_n_0__3_'!F98</f>
        <v/>
      </c>
      <c r="G176">
        <f>'Net Address_register_reg_n_0__3_'!F96</f>
        <v/>
      </c>
      <c r="H176">
        <f>F176-G176</f>
        <v/>
      </c>
      <c r="I176">
        <f>H176/F176</f>
        <v/>
      </c>
      <c r="J176">
        <f>'Net Address_register_reg_n_0__3_'!G98</f>
        <v/>
      </c>
      <c r="K176">
        <f>'Net Address_register_reg_n_0__3_'!G96</f>
        <v/>
      </c>
      <c r="L176">
        <f>J176-K176</f>
        <v/>
      </c>
      <c r="M176">
        <f>L176/J176</f>
        <v/>
      </c>
      <c r="N176">
        <f>'Net Address_register_reg_n_0__3_'!H98</f>
        <v/>
      </c>
      <c r="O176">
        <f>'Net Address_register_reg_n_0__3_'!H96</f>
        <v/>
      </c>
      <c r="P176">
        <f>N176-O176</f>
        <v/>
      </c>
      <c r="Q176">
        <f>P176/N176</f>
        <v/>
      </c>
    </row>
    <row r="177">
      <c r="A177" t="inlineStr">
        <is>
          <t>Address_register_reg[3]/Q to masterReg/register_reg_r1_0_31_24_29/RAMC_D1/RADR3</t>
        </is>
      </c>
      <c r="B177">
        <f>'Net Address_register_reg_n_0__3_'!E124</f>
        <v/>
      </c>
      <c r="C177">
        <f>'Net Address_register_reg_n_0__3_'!E122</f>
        <v/>
      </c>
      <c r="D177">
        <f>B177-C177</f>
        <v/>
      </c>
      <c r="E177">
        <f>D177/B177</f>
        <v/>
      </c>
      <c r="F177">
        <f>'Net Address_register_reg_n_0__3_'!F124</f>
        <v/>
      </c>
      <c r="G177">
        <f>'Net Address_register_reg_n_0__3_'!F122</f>
        <v/>
      </c>
      <c r="H177">
        <f>F177-G177</f>
        <v/>
      </c>
      <c r="I177">
        <f>H177/F177</f>
        <v/>
      </c>
      <c r="J177">
        <f>'Net Address_register_reg_n_0__3_'!G124</f>
        <v/>
      </c>
      <c r="K177">
        <f>'Net Address_register_reg_n_0__3_'!G122</f>
        <v/>
      </c>
      <c r="L177">
        <f>J177-K177</f>
        <v/>
      </c>
      <c r="M177">
        <f>L177/J177</f>
        <v/>
      </c>
      <c r="N177">
        <f>'Net Address_register_reg_n_0__3_'!H124</f>
        <v/>
      </c>
      <c r="O177">
        <f>'Net Address_register_reg_n_0__3_'!H122</f>
        <v/>
      </c>
      <c r="P177">
        <f>N177-O177</f>
        <v/>
      </c>
      <c r="Q177">
        <f>P177/N177</f>
        <v/>
      </c>
    </row>
    <row r="178">
      <c r="A178" t="inlineStr">
        <is>
          <t>Address_register_reg[3]/Q to masterReg/register_reg_r1_0_31_24_29/RAMA_D1/RADR3</t>
        </is>
      </c>
      <c r="B178">
        <f>'Net Address_register_reg_n_0__3_'!E144</f>
        <v/>
      </c>
      <c r="C178">
        <f>'Net Address_register_reg_n_0__3_'!E142</f>
        <v/>
      </c>
      <c r="D178">
        <f>B178-C178</f>
        <v/>
      </c>
      <c r="E178">
        <f>D178/B178</f>
        <v/>
      </c>
      <c r="F178">
        <f>'Net Address_register_reg_n_0__3_'!F144</f>
        <v/>
      </c>
      <c r="G178">
        <f>'Net Address_register_reg_n_0__3_'!F142</f>
        <v/>
      </c>
      <c r="H178">
        <f>F178-G178</f>
        <v/>
      </c>
      <c r="I178">
        <f>H178/F178</f>
        <v/>
      </c>
      <c r="J178">
        <f>'Net Address_register_reg_n_0__3_'!G144</f>
        <v/>
      </c>
      <c r="K178">
        <f>'Net Address_register_reg_n_0__3_'!G142</f>
        <v/>
      </c>
      <c r="L178">
        <f>J178-K178</f>
        <v/>
      </c>
      <c r="M178">
        <f>L178/J178</f>
        <v/>
      </c>
      <c r="N178">
        <f>'Net Address_register_reg_n_0__3_'!H144</f>
        <v/>
      </c>
      <c r="O178">
        <f>'Net Address_register_reg_n_0__3_'!H142</f>
        <v/>
      </c>
      <c r="P178">
        <f>N178-O178</f>
        <v/>
      </c>
      <c r="Q178">
        <f>P178/N178</f>
        <v/>
      </c>
    </row>
    <row r="179">
      <c r="A179" t="inlineStr">
        <is>
          <t>Address_register_reg[3]/Q to masterReg/register_reg_r1_0_31_24_29/RAMB_D1/RADR3</t>
        </is>
      </c>
      <c r="B179">
        <f>'Net Address_register_reg_n_0__3_'!E155</f>
        <v/>
      </c>
      <c r="C179">
        <f>'Net Address_register_reg_n_0__3_'!E153</f>
        <v/>
      </c>
      <c r="D179">
        <f>B179-C179</f>
        <v/>
      </c>
      <c r="E179">
        <f>D179/B179</f>
        <v/>
      </c>
      <c r="F179">
        <f>'Net Address_register_reg_n_0__3_'!F155</f>
        <v/>
      </c>
      <c r="G179">
        <f>'Net Address_register_reg_n_0__3_'!F153</f>
        <v/>
      </c>
      <c r="H179">
        <f>F179-G179</f>
        <v/>
      </c>
      <c r="I179">
        <f>H179/F179</f>
        <v/>
      </c>
      <c r="J179">
        <f>'Net Address_register_reg_n_0__3_'!G155</f>
        <v/>
      </c>
      <c r="K179">
        <f>'Net Address_register_reg_n_0__3_'!G153</f>
        <v/>
      </c>
      <c r="L179">
        <f>J179-K179</f>
        <v/>
      </c>
      <c r="M179">
        <f>L179/J179</f>
        <v/>
      </c>
      <c r="N179">
        <f>'Net Address_register_reg_n_0__3_'!H155</f>
        <v/>
      </c>
      <c r="O179">
        <f>'Net Address_register_reg_n_0__3_'!H153</f>
        <v/>
      </c>
      <c r="P179">
        <f>N179-O179</f>
        <v/>
      </c>
      <c r="Q179">
        <f>P179/N179</f>
        <v/>
      </c>
    </row>
    <row r="180">
      <c r="A180" t="inlineStr">
        <is>
          <t>Address_register_reg[3]/Q to masterReg/register_reg_r1_0_31_18_23/RAMA_D1/RADR3</t>
        </is>
      </c>
      <c r="B180">
        <f>'Net Address_register_reg_n_0__3_'!E184</f>
        <v/>
      </c>
      <c r="C180">
        <f>'Net Address_register_reg_n_0__3_'!E182</f>
        <v/>
      </c>
      <c r="D180">
        <f>B180-C180</f>
        <v/>
      </c>
      <c r="E180">
        <f>D180/B180</f>
        <v/>
      </c>
      <c r="F180">
        <f>'Net Address_register_reg_n_0__3_'!F184</f>
        <v/>
      </c>
      <c r="G180">
        <f>'Net Address_register_reg_n_0__3_'!F182</f>
        <v/>
      </c>
      <c r="H180">
        <f>F180-G180</f>
        <v/>
      </c>
      <c r="I180">
        <f>H180/F180</f>
        <v/>
      </c>
      <c r="J180">
        <f>'Net Address_register_reg_n_0__3_'!G184</f>
        <v/>
      </c>
      <c r="K180">
        <f>'Net Address_register_reg_n_0__3_'!G182</f>
        <v/>
      </c>
      <c r="L180">
        <f>J180-K180</f>
        <v/>
      </c>
      <c r="M180">
        <f>L180/J180</f>
        <v/>
      </c>
      <c r="N180">
        <f>'Net Address_register_reg_n_0__3_'!H184</f>
        <v/>
      </c>
      <c r="O180">
        <f>'Net Address_register_reg_n_0__3_'!H182</f>
        <v/>
      </c>
      <c r="P180">
        <f>N180-O180</f>
        <v/>
      </c>
      <c r="Q180">
        <f>P180/N180</f>
        <v/>
      </c>
    </row>
    <row r="181">
      <c r="A181" t="inlineStr">
        <is>
          <t>Address_register_reg[3]/Q to masterReg/register_reg_r1_0_31_18_23/RAMB_D1/RADR3</t>
        </is>
      </c>
      <c r="B181">
        <f>'Net Address_register_reg_n_0__3_'!E195</f>
        <v/>
      </c>
      <c r="C181">
        <f>'Net Address_register_reg_n_0__3_'!E193</f>
        <v/>
      </c>
      <c r="D181">
        <f>B181-C181</f>
        <v/>
      </c>
      <c r="E181">
        <f>D181/B181</f>
        <v/>
      </c>
      <c r="F181">
        <f>'Net Address_register_reg_n_0__3_'!F195</f>
        <v/>
      </c>
      <c r="G181">
        <f>'Net Address_register_reg_n_0__3_'!F193</f>
        <v/>
      </c>
      <c r="H181">
        <f>F181-G181</f>
        <v/>
      </c>
      <c r="I181">
        <f>H181/F181</f>
        <v/>
      </c>
      <c r="J181">
        <f>'Net Address_register_reg_n_0__3_'!G195</f>
        <v/>
      </c>
      <c r="K181">
        <f>'Net Address_register_reg_n_0__3_'!G193</f>
        <v/>
      </c>
      <c r="L181">
        <f>J181-K181</f>
        <v/>
      </c>
      <c r="M181">
        <f>L181/J181</f>
        <v/>
      </c>
      <c r="N181">
        <f>'Net Address_register_reg_n_0__3_'!H195</f>
        <v/>
      </c>
      <c r="O181">
        <f>'Net Address_register_reg_n_0__3_'!H193</f>
        <v/>
      </c>
      <c r="P181">
        <f>N181-O181</f>
        <v/>
      </c>
      <c r="Q181">
        <f>P181/N181</f>
        <v/>
      </c>
    </row>
    <row r="182">
      <c r="A182" t="inlineStr">
        <is>
          <t>Address_register_reg[3]/Q to masterReg/register_reg_r1_0_31_18_23/RAMC_D1/RADR3</t>
        </is>
      </c>
      <c r="B182">
        <f>'Net Address_register_reg_n_0__3_'!E206</f>
        <v/>
      </c>
      <c r="C182">
        <f>'Net Address_register_reg_n_0__3_'!E204</f>
        <v/>
      </c>
      <c r="D182">
        <f>B182-C182</f>
        <v/>
      </c>
      <c r="E182">
        <f>D182/B182</f>
        <v/>
      </c>
      <c r="F182">
        <f>'Net Address_register_reg_n_0__3_'!F206</f>
        <v/>
      </c>
      <c r="G182">
        <f>'Net Address_register_reg_n_0__3_'!F204</f>
        <v/>
      </c>
      <c r="H182">
        <f>F182-G182</f>
        <v/>
      </c>
      <c r="I182">
        <f>H182/F182</f>
        <v/>
      </c>
      <c r="J182">
        <f>'Net Address_register_reg_n_0__3_'!G206</f>
        <v/>
      </c>
      <c r="K182">
        <f>'Net Address_register_reg_n_0__3_'!G204</f>
        <v/>
      </c>
      <c r="L182">
        <f>J182-K182</f>
        <v/>
      </c>
      <c r="M182">
        <f>L182/J182</f>
        <v/>
      </c>
      <c r="N182">
        <f>'Net Address_register_reg_n_0__3_'!H206</f>
        <v/>
      </c>
      <c r="O182">
        <f>'Net Address_register_reg_n_0__3_'!H204</f>
        <v/>
      </c>
      <c r="P182">
        <f>N182-O182</f>
        <v/>
      </c>
      <c r="Q182">
        <f>P182/N182</f>
        <v/>
      </c>
    </row>
    <row r="183">
      <c r="A183" t="inlineStr">
        <is>
          <t>Address_register_reg[3]/Q to masterReg/register_reg_r1_0_31_12_17/RAMA_D1/RADR3</t>
        </is>
      </c>
      <c r="B183">
        <f>'Net Address_register_reg_n_0__3_'!E221</f>
        <v/>
      </c>
      <c r="C183">
        <f>'Net Address_register_reg_n_0__3_'!E219</f>
        <v/>
      </c>
      <c r="D183">
        <f>B183-C183</f>
        <v/>
      </c>
      <c r="E183">
        <f>D183/B183</f>
        <v/>
      </c>
      <c r="F183">
        <f>'Net Address_register_reg_n_0__3_'!F221</f>
        <v/>
      </c>
      <c r="G183">
        <f>'Net Address_register_reg_n_0__3_'!F219</f>
        <v/>
      </c>
      <c r="H183">
        <f>F183-G183</f>
        <v/>
      </c>
      <c r="I183">
        <f>H183/F183</f>
        <v/>
      </c>
      <c r="J183">
        <f>'Net Address_register_reg_n_0__3_'!G221</f>
        <v/>
      </c>
      <c r="K183">
        <f>'Net Address_register_reg_n_0__3_'!G219</f>
        <v/>
      </c>
      <c r="L183">
        <f>J183-K183</f>
        <v/>
      </c>
      <c r="M183">
        <f>L183/J183</f>
        <v/>
      </c>
      <c r="N183">
        <f>'Net Address_register_reg_n_0__3_'!H221</f>
        <v/>
      </c>
      <c r="O183">
        <f>'Net Address_register_reg_n_0__3_'!H219</f>
        <v/>
      </c>
      <c r="P183">
        <f>N183-O183</f>
        <v/>
      </c>
      <c r="Q183">
        <f>P183/N183</f>
        <v/>
      </c>
    </row>
    <row r="184">
      <c r="A184" t="inlineStr">
        <is>
          <t>Address_register_reg[3]/Q to masterReg/register_reg_r1_0_31_12_17/RAMB_D1/RADR3</t>
        </is>
      </c>
      <c r="B184">
        <f>'Net Address_register_reg_n_0__3_'!E232</f>
        <v/>
      </c>
      <c r="C184">
        <f>'Net Address_register_reg_n_0__3_'!E230</f>
        <v/>
      </c>
      <c r="D184">
        <f>B184-C184</f>
        <v/>
      </c>
      <c r="E184">
        <f>D184/B184</f>
        <v/>
      </c>
      <c r="F184">
        <f>'Net Address_register_reg_n_0__3_'!F232</f>
        <v/>
      </c>
      <c r="G184">
        <f>'Net Address_register_reg_n_0__3_'!F230</f>
        <v/>
      </c>
      <c r="H184">
        <f>F184-G184</f>
        <v/>
      </c>
      <c r="I184">
        <f>H184/F184</f>
        <v/>
      </c>
      <c r="J184">
        <f>'Net Address_register_reg_n_0__3_'!G232</f>
        <v/>
      </c>
      <c r="K184">
        <f>'Net Address_register_reg_n_0__3_'!G230</f>
        <v/>
      </c>
      <c r="L184">
        <f>J184-K184</f>
        <v/>
      </c>
      <c r="M184">
        <f>L184/J184</f>
        <v/>
      </c>
      <c r="N184">
        <f>'Net Address_register_reg_n_0__3_'!H232</f>
        <v/>
      </c>
      <c r="O184">
        <f>'Net Address_register_reg_n_0__3_'!H230</f>
        <v/>
      </c>
      <c r="P184">
        <f>N184-O184</f>
        <v/>
      </c>
      <c r="Q184">
        <f>P184/N184</f>
        <v/>
      </c>
    </row>
    <row r="185">
      <c r="A185" t="inlineStr">
        <is>
          <t>Address_register_reg[3]/Q to masterReg/register_reg_r1_0_31_12_17/RAMC_D1/RADR3</t>
        </is>
      </c>
      <c r="B185">
        <f>'Net Address_register_reg_n_0__3_'!E243</f>
        <v/>
      </c>
      <c r="C185">
        <f>'Net Address_register_reg_n_0__3_'!E241</f>
        <v/>
      </c>
      <c r="D185">
        <f>B185-C185</f>
        <v/>
      </c>
      <c r="E185">
        <f>D185/B185</f>
        <v/>
      </c>
      <c r="F185">
        <f>'Net Address_register_reg_n_0__3_'!F243</f>
        <v/>
      </c>
      <c r="G185">
        <f>'Net Address_register_reg_n_0__3_'!F241</f>
        <v/>
      </c>
      <c r="H185">
        <f>F185-G185</f>
        <v/>
      </c>
      <c r="I185">
        <f>H185/F185</f>
        <v/>
      </c>
      <c r="J185">
        <f>'Net Address_register_reg_n_0__3_'!G243</f>
        <v/>
      </c>
      <c r="K185">
        <f>'Net Address_register_reg_n_0__3_'!G241</f>
        <v/>
      </c>
      <c r="L185">
        <f>J185-K185</f>
        <v/>
      </c>
      <c r="M185">
        <f>L185/J185</f>
        <v/>
      </c>
      <c r="N185">
        <f>'Net Address_register_reg_n_0__3_'!H243</f>
        <v/>
      </c>
      <c r="O185">
        <f>'Net Address_register_reg_n_0__3_'!H241</f>
        <v/>
      </c>
      <c r="P185">
        <f>N185-O185</f>
        <v/>
      </c>
      <c r="Q185">
        <f>P185/N185</f>
        <v/>
      </c>
    </row>
    <row r="186">
      <c r="A186" t="inlineStr">
        <is>
          <t>Address_register_reg[3]/Q to masterReg/register_reg_r1_0_31_6_11/RAMA_D1/RADR3</t>
        </is>
      </c>
      <c r="B186">
        <f>'Net Address_register_reg_n_0__3_'!E268</f>
        <v/>
      </c>
      <c r="C186">
        <f>'Net Address_register_reg_n_0__3_'!E266</f>
        <v/>
      </c>
      <c r="D186">
        <f>B186-C186</f>
        <v/>
      </c>
      <c r="E186">
        <f>D186/B186</f>
        <v/>
      </c>
      <c r="F186">
        <f>'Net Address_register_reg_n_0__3_'!F268</f>
        <v/>
      </c>
      <c r="G186">
        <f>'Net Address_register_reg_n_0__3_'!F266</f>
        <v/>
      </c>
      <c r="H186">
        <f>F186-G186</f>
        <v/>
      </c>
      <c r="I186">
        <f>H186/F186</f>
        <v/>
      </c>
      <c r="J186">
        <f>'Net Address_register_reg_n_0__3_'!G268</f>
        <v/>
      </c>
      <c r="K186">
        <f>'Net Address_register_reg_n_0__3_'!G266</f>
        <v/>
      </c>
      <c r="L186">
        <f>J186-K186</f>
        <v/>
      </c>
      <c r="M186">
        <f>L186/J186</f>
        <v/>
      </c>
      <c r="N186">
        <f>'Net Address_register_reg_n_0__3_'!H268</f>
        <v/>
      </c>
      <c r="O186">
        <f>'Net Address_register_reg_n_0__3_'!H266</f>
        <v/>
      </c>
      <c r="P186">
        <f>N186-O186</f>
        <v/>
      </c>
      <c r="Q186">
        <f>P186/N186</f>
        <v/>
      </c>
    </row>
    <row r="187">
      <c r="A187" t="inlineStr">
        <is>
          <t>Address_register_reg[3]/Q to masterReg/register_reg_r1_0_31_0_5/RAMA_D1/RADR3</t>
        </is>
      </c>
      <c r="B187">
        <f>'Net Address_register_reg_n_0__3_'!E293</f>
        <v/>
      </c>
      <c r="C187">
        <f>'Net Address_register_reg_n_0__3_'!E291</f>
        <v/>
      </c>
      <c r="D187">
        <f>B187-C187</f>
        <v/>
      </c>
      <c r="E187">
        <f>D187/B187</f>
        <v/>
      </c>
      <c r="F187">
        <f>'Net Address_register_reg_n_0__3_'!F293</f>
        <v/>
      </c>
      <c r="G187">
        <f>'Net Address_register_reg_n_0__3_'!F291</f>
        <v/>
      </c>
      <c r="H187">
        <f>F187-G187</f>
        <v/>
      </c>
      <c r="I187">
        <f>H187/F187</f>
        <v/>
      </c>
      <c r="J187">
        <f>'Net Address_register_reg_n_0__3_'!G293</f>
        <v/>
      </c>
      <c r="K187">
        <f>'Net Address_register_reg_n_0__3_'!G291</f>
        <v/>
      </c>
      <c r="L187">
        <f>J187-K187</f>
        <v/>
      </c>
      <c r="M187">
        <f>L187/J187</f>
        <v/>
      </c>
      <c r="N187">
        <f>'Net Address_register_reg_n_0__3_'!H293</f>
        <v/>
      </c>
      <c r="O187">
        <f>'Net Address_register_reg_n_0__3_'!H291</f>
        <v/>
      </c>
      <c r="P187">
        <f>N187-O187</f>
        <v/>
      </c>
      <c r="Q187">
        <f>P187/N187</f>
        <v/>
      </c>
    </row>
    <row r="188">
      <c r="A188" t="inlineStr">
        <is>
          <t>Address_register_reg[3]/Q to masterReg/register_reg_r1_0_31_0_5/RAMB_D1/RADR3</t>
        </is>
      </c>
      <c r="B188">
        <f>'Net Address_register_reg_n_0__3_'!E304</f>
        <v/>
      </c>
      <c r="C188">
        <f>'Net Address_register_reg_n_0__3_'!E302</f>
        <v/>
      </c>
      <c r="D188">
        <f>B188-C188</f>
        <v/>
      </c>
      <c r="E188">
        <f>D188/B188</f>
        <v/>
      </c>
      <c r="F188">
        <f>'Net Address_register_reg_n_0__3_'!F304</f>
        <v/>
      </c>
      <c r="G188">
        <f>'Net Address_register_reg_n_0__3_'!F302</f>
        <v/>
      </c>
      <c r="H188">
        <f>F188-G188</f>
        <v/>
      </c>
      <c r="I188">
        <f>H188/F188</f>
        <v/>
      </c>
      <c r="J188">
        <f>'Net Address_register_reg_n_0__3_'!G304</f>
        <v/>
      </c>
      <c r="K188">
        <f>'Net Address_register_reg_n_0__3_'!G302</f>
        <v/>
      </c>
      <c r="L188">
        <f>J188-K188</f>
        <v/>
      </c>
      <c r="M188">
        <f>L188/J188</f>
        <v/>
      </c>
      <c r="N188">
        <f>'Net Address_register_reg_n_0__3_'!H304</f>
        <v/>
      </c>
      <c r="O188">
        <f>'Net Address_register_reg_n_0__3_'!H302</f>
        <v/>
      </c>
      <c r="P188">
        <f>N188-O188</f>
        <v/>
      </c>
      <c r="Q188">
        <f>P188/N188</f>
        <v/>
      </c>
    </row>
    <row r="189">
      <c r="A189" t="inlineStr">
        <is>
          <t>Address_register_reg[3]/Q to masterReg/register_reg_r1_0_31_0_5/RAMC_D1/RADR3</t>
        </is>
      </c>
      <c r="B189">
        <f>'Net Address_register_reg_n_0__3_'!E315</f>
        <v/>
      </c>
      <c r="C189">
        <f>'Net Address_register_reg_n_0__3_'!E313</f>
        <v/>
      </c>
      <c r="D189">
        <f>B189-C189</f>
        <v/>
      </c>
      <c r="E189">
        <f>D189/B189</f>
        <v/>
      </c>
      <c r="F189">
        <f>'Net Address_register_reg_n_0__3_'!F315</f>
        <v/>
      </c>
      <c r="G189">
        <f>'Net Address_register_reg_n_0__3_'!F313</f>
        <v/>
      </c>
      <c r="H189">
        <f>F189-G189</f>
        <v/>
      </c>
      <c r="I189">
        <f>H189/F189</f>
        <v/>
      </c>
      <c r="J189">
        <f>'Net Address_register_reg_n_0__3_'!G315</f>
        <v/>
      </c>
      <c r="K189">
        <f>'Net Address_register_reg_n_0__3_'!G313</f>
        <v/>
      </c>
      <c r="L189">
        <f>J189-K189</f>
        <v/>
      </c>
      <c r="M189">
        <f>L189/J189</f>
        <v/>
      </c>
      <c r="N189">
        <f>'Net Address_register_reg_n_0__3_'!H315</f>
        <v/>
      </c>
      <c r="O189">
        <f>'Net Address_register_reg_n_0__3_'!H313</f>
        <v/>
      </c>
      <c r="P189">
        <f>N189-O189</f>
        <v/>
      </c>
      <c r="Q189">
        <f>P189/N189</f>
        <v/>
      </c>
    </row>
    <row r="190">
      <c r="A190" t="inlineStr">
        <is>
          <t>Address_register_reg[4]/Q to masterReg/register_reg_r1_0_31_0_5/RAMA_D1/RADR4</t>
        </is>
      </c>
      <c r="B190">
        <f>'Net Address_register_reg_n_0__4_'!E19</f>
        <v/>
      </c>
      <c r="C190">
        <f>'Net Address_register_reg_n_0__4_'!E17</f>
        <v/>
      </c>
      <c r="D190">
        <f>B190-C190</f>
        <v/>
      </c>
      <c r="E190">
        <f>D190/B190</f>
        <v/>
      </c>
      <c r="F190">
        <f>'Net Address_register_reg_n_0__4_'!F19</f>
        <v/>
      </c>
      <c r="G190">
        <f>'Net Address_register_reg_n_0__4_'!F17</f>
        <v/>
      </c>
      <c r="H190">
        <f>F190-G190</f>
        <v/>
      </c>
      <c r="I190">
        <f>H190/F190</f>
        <v/>
      </c>
      <c r="J190">
        <f>'Net Address_register_reg_n_0__4_'!G19</f>
        <v/>
      </c>
      <c r="K190">
        <f>'Net Address_register_reg_n_0__4_'!G17</f>
        <v/>
      </c>
      <c r="L190">
        <f>J190-K190</f>
        <v/>
      </c>
      <c r="M190">
        <f>L190/J190</f>
        <v/>
      </c>
      <c r="N190">
        <f>'Net Address_register_reg_n_0__4_'!H19</f>
        <v/>
      </c>
      <c r="O190">
        <f>'Net Address_register_reg_n_0__4_'!H17</f>
        <v/>
      </c>
      <c r="P190">
        <f>N190-O190</f>
        <v/>
      </c>
      <c r="Q190">
        <f>P190/N190</f>
        <v/>
      </c>
    </row>
    <row r="191">
      <c r="A191" t="inlineStr">
        <is>
          <t>Address_register_reg[4]/Q to masterReg/register_reg_r1_0_31_0_5/RAMB_D1/RADR4</t>
        </is>
      </c>
      <c r="B191">
        <f>'Net Address_register_reg_n_0__4_'!E30</f>
        <v/>
      </c>
      <c r="C191">
        <f>'Net Address_register_reg_n_0__4_'!E28</f>
        <v/>
      </c>
      <c r="D191">
        <f>B191-C191</f>
        <v/>
      </c>
      <c r="E191">
        <f>D191/B191</f>
        <v/>
      </c>
      <c r="F191">
        <f>'Net Address_register_reg_n_0__4_'!F30</f>
        <v/>
      </c>
      <c r="G191">
        <f>'Net Address_register_reg_n_0__4_'!F28</f>
        <v/>
      </c>
      <c r="H191">
        <f>F191-G191</f>
        <v/>
      </c>
      <c r="I191">
        <f>H191/F191</f>
        <v/>
      </c>
      <c r="J191">
        <f>'Net Address_register_reg_n_0__4_'!G30</f>
        <v/>
      </c>
      <c r="K191">
        <f>'Net Address_register_reg_n_0__4_'!G28</f>
        <v/>
      </c>
      <c r="L191">
        <f>J191-K191</f>
        <v/>
      </c>
      <c r="M191">
        <f>L191/J191</f>
        <v/>
      </c>
      <c r="N191">
        <f>'Net Address_register_reg_n_0__4_'!H30</f>
        <v/>
      </c>
      <c r="O191">
        <f>'Net Address_register_reg_n_0__4_'!H28</f>
        <v/>
      </c>
      <c r="P191">
        <f>N191-O191</f>
        <v/>
      </c>
      <c r="Q191">
        <f>P191/N191</f>
        <v/>
      </c>
    </row>
    <row r="192">
      <c r="A192" t="inlineStr">
        <is>
          <t>Address_register_reg[4]/Q to masterReg/readData1[31]_i_2/I4</t>
        </is>
      </c>
      <c r="B192">
        <f>'Net Address_register_reg_n_0__4_'!E47</f>
        <v/>
      </c>
      <c r="C192">
        <f>'Net Address_register_reg_n_0__4_'!E45</f>
        <v/>
      </c>
      <c r="D192">
        <f>B192-C192</f>
        <v/>
      </c>
      <c r="E192">
        <f>D192/B192</f>
        <v/>
      </c>
      <c r="F192">
        <f>'Net Address_register_reg_n_0__4_'!F47</f>
        <v/>
      </c>
      <c r="G192">
        <f>'Net Address_register_reg_n_0__4_'!F45</f>
        <v/>
      </c>
      <c r="H192">
        <f>F192-G192</f>
        <v/>
      </c>
      <c r="I192">
        <f>H192/F192</f>
        <v/>
      </c>
      <c r="J192">
        <f>'Net Address_register_reg_n_0__4_'!G47</f>
        <v/>
      </c>
      <c r="K192">
        <f>'Net Address_register_reg_n_0__4_'!G45</f>
        <v/>
      </c>
      <c r="L192">
        <f>J192-K192</f>
        <v/>
      </c>
      <c r="M192">
        <f>L192/J192</f>
        <v/>
      </c>
      <c r="N192">
        <f>'Net Address_register_reg_n_0__4_'!H47</f>
        <v/>
      </c>
      <c r="O192">
        <f>'Net Address_register_reg_n_0__4_'!H45</f>
        <v/>
      </c>
      <c r="P192">
        <f>N192-O192</f>
        <v/>
      </c>
      <c r="Q192">
        <f>P192/N192</f>
        <v/>
      </c>
    </row>
    <row r="193">
      <c r="A193" t="inlineStr">
        <is>
          <t>Address_register_reg[4]/Q to masterReg/register_reg_r1_0_31_24_29/RAMA_D1/RADR4</t>
        </is>
      </c>
      <c r="B193">
        <f>'Net Address_register_reg_n_0__4_'!E86</f>
        <v/>
      </c>
      <c r="C193">
        <f>'Net Address_register_reg_n_0__4_'!E84</f>
        <v/>
      </c>
      <c r="D193">
        <f>B193-C193</f>
        <v/>
      </c>
      <c r="E193">
        <f>D193/B193</f>
        <v/>
      </c>
      <c r="F193">
        <f>'Net Address_register_reg_n_0__4_'!F86</f>
        <v/>
      </c>
      <c r="G193">
        <f>'Net Address_register_reg_n_0__4_'!F84</f>
        <v/>
      </c>
      <c r="H193">
        <f>F193-G193</f>
        <v/>
      </c>
      <c r="I193">
        <f>H193/F193</f>
        <v/>
      </c>
      <c r="J193">
        <f>'Net Address_register_reg_n_0__4_'!G86</f>
        <v/>
      </c>
      <c r="K193">
        <f>'Net Address_register_reg_n_0__4_'!G84</f>
        <v/>
      </c>
      <c r="L193">
        <f>J193-K193</f>
        <v/>
      </c>
      <c r="M193">
        <f>L193/J193</f>
        <v/>
      </c>
      <c r="N193">
        <f>'Net Address_register_reg_n_0__4_'!H86</f>
        <v/>
      </c>
      <c r="O193">
        <f>'Net Address_register_reg_n_0__4_'!H84</f>
        <v/>
      </c>
      <c r="P193">
        <f>N193-O193</f>
        <v/>
      </c>
      <c r="Q193">
        <f>P193/N193</f>
        <v/>
      </c>
    </row>
    <row r="194">
      <c r="A194" t="inlineStr">
        <is>
          <t>Address_register_reg[4]/Q to masterReg/register_reg_r1_0_31_30_31__0/DP/RADR4</t>
        </is>
      </c>
      <c r="B194">
        <f>'Net Address_register_reg_n_0__4_'!E114</f>
        <v/>
      </c>
      <c r="C194">
        <f>'Net Address_register_reg_n_0__4_'!E112</f>
        <v/>
      </c>
      <c r="D194">
        <f>B194-C194</f>
        <v/>
      </c>
      <c r="E194">
        <f>D194/B194</f>
        <v/>
      </c>
      <c r="F194">
        <f>'Net Address_register_reg_n_0__4_'!F114</f>
        <v/>
      </c>
      <c r="G194">
        <f>'Net Address_register_reg_n_0__4_'!F112</f>
        <v/>
      </c>
      <c r="H194">
        <f>F194-G194</f>
        <v/>
      </c>
      <c r="I194">
        <f>H194/F194</f>
        <v/>
      </c>
      <c r="J194">
        <f>'Net Address_register_reg_n_0__4_'!G114</f>
        <v/>
      </c>
      <c r="K194">
        <f>'Net Address_register_reg_n_0__4_'!G112</f>
        <v/>
      </c>
      <c r="L194">
        <f>J194-K194</f>
        <v/>
      </c>
      <c r="M194">
        <f>L194/J194</f>
        <v/>
      </c>
      <c r="N194">
        <f>'Net Address_register_reg_n_0__4_'!H114</f>
        <v/>
      </c>
      <c r="O194">
        <f>'Net Address_register_reg_n_0__4_'!H112</f>
        <v/>
      </c>
      <c r="P194">
        <f>N194-O194</f>
        <v/>
      </c>
      <c r="Q194">
        <f>P194/N194</f>
        <v/>
      </c>
    </row>
    <row r="195">
      <c r="A195" t="inlineStr">
        <is>
          <t>Address_register_reg[4]/Q to masterReg/register_reg_r1_0_31_24_29/RAMB_D1/RADR4</t>
        </is>
      </c>
      <c r="B195">
        <f>'Net Address_register_reg_n_0__4_'!E133</f>
        <v/>
      </c>
      <c r="C195">
        <f>'Net Address_register_reg_n_0__4_'!E131</f>
        <v/>
      </c>
      <c r="D195">
        <f>B195-C195</f>
        <v/>
      </c>
      <c r="E195">
        <f>D195/B195</f>
        <v/>
      </c>
      <c r="F195">
        <f>'Net Address_register_reg_n_0__4_'!F133</f>
        <v/>
      </c>
      <c r="G195">
        <f>'Net Address_register_reg_n_0__4_'!F131</f>
        <v/>
      </c>
      <c r="H195">
        <f>F195-G195</f>
        <v/>
      </c>
      <c r="I195">
        <f>H195/F195</f>
        <v/>
      </c>
      <c r="J195">
        <f>'Net Address_register_reg_n_0__4_'!G133</f>
        <v/>
      </c>
      <c r="K195">
        <f>'Net Address_register_reg_n_0__4_'!G131</f>
        <v/>
      </c>
      <c r="L195">
        <f>J195-K195</f>
        <v/>
      </c>
      <c r="M195">
        <f>L195/J195</f>
        <v/>
      </c>
      <c r="N195">
        <f>'Net Address_register_reg_n_0__4_'!H133</f>
        <v/>
      </c>
      <c r="O195">
        <f>'Net Address_register_reg_n_0__4_'!H131</f>
        <v/>
      </c>
      <c r="P195">
        <f>N195-O195</f>
        <v/>
      </c>
      <c r="Q195">
        <f>P195/N195</f>
        <v/>
      </c>
    </row>
    <row r="196">
      <c r="A196" t="inlineStr">
        <is>
          <t>Address_register_reg[4]/Q to masterReg/register_reg_r1_0_31_24_29/RAMC_D1/RADR4</t>
        </is>
      </c>
      <c r="B196">
        <f>'Net Address_register_reg_n_0__4_'!E149</f>
        <v/>
      </c>
      <c r="C196">
        <f>'Net Address_register_reg_n_0__4_'!E147</f>
        <v/>
      </c>
      <c r="D196">
        <f>B196-C196</f>
        <v/>
      </c>
      <c r="E196">
        <f>D196/B196</f>
        <v/>
      </c>
      <c r="F196">
        <f>'Net Address_register_reg_n_0__4_'!F149</f>
        <v/>
      </c>
      <c r="G196">
        <f>'Net Address_register_reg_n_0__4_'!F147</f>
        <v/>
      </c>
      <c r="H196">
        <f>F196-G196</f>
        <v/>
      </c>
      <c r="I196">
        <f>H196/F196</f>
        <v/>
      </c>
      <c r="J196">
        <f>'Net Address_register_reg_n_0__4_'!G149</f>
        <v/>
      </c>
      <c r="K196">
        <f>'Net Address_register_reg_n_0__4_'!G147</f>
        <v/>
      </c>
      <c r="L196">
        <f>J196-K196</f>
        <v/>
      </c>
      <c r="M196">
        <f>L196/J196</f>
        <v/>
      </c>
      <c r="N196">
        <f>'Net Address_register_reg_n_0__4_'!H149</f>
        <v/>
      </c>
      <c r="O196">
        <f>'Net Address_register_reg_n_0__4_'!H147</f>
        <v/>
      </c>
      <c r="P196">
        <f>N196-O196</f>
        <v/>
      </c>
      <c r="Q196">
        <f>P196/N196</f>
        <v/>
      </c>
    </row>
    <row r="197">
      <c r="A197" t="inlineStr">
        <is>
          <t>Address_register_reg[4]/Q to masterReg/register_reg_r1_0_31_18_23/RAMC_D1/RADR4</t>
        </is>
      </c>
      <c r="B197">
        <f>'Net Address_register_reg_n_0__4_'!E189</f>
        <v/>
      </c>
      <c r="C197">
        <f>'Net Address_register_reg_n_0__4_'!E187</f>
        <v/>
      </c>
      <c r="D197">
        <f>B197-C197</f>
        <v/>
      </c>
      <c r="E197">
        <f>D197/B197</f>
        <v/>
      </c>
      <c r="F197">
        <f>'Net Address_register_reg_n_0__4_'!F189</f>
        <v/>
      </c>
      <c r="G197">
        <f>'Net Address_register_reg_n_0__4_'!F187</f>
        <v/>
      </c>
      <c r="H197">
        <f>F197-G197</f>
        <v/>
      </c>
      <c r="I197">
        <f>H197/F197</f>
        <v/>
      </c>
      <c r="J197">
        <f>'Net Address_register_reg_n_0__4_'!G189</f>
        <v/>
      </c>
      <c r="K197">
        <f>'Net Address_register_reg_n_0__4_'!G187</f>
        <v/>
      </c>
      <c r="L197">
        <f>J197-K197</f>
        <v/>
      </c>
      <c r="M197">
        <f>L197/J197</f>
        <v/>
      </c>
      <c r="N197">
        <f>'Net Address_register_reg_n_0__4_'!H189</f>
        <v/>
      </c>
      <c r="O197">
        <f>'Net Address_register_reg_n_0__4_'!H187</f>
        <v/>
      </c>
      <c r="P197">
        <f>N197-O197</f>
        <v/>
      </c>
      <c r="Q197">
        <f>P197/N197</f>
        <v/>
      </c>
    </row>
    <row r="198">
      <c r="A198" t="inlineStr">
        <is>
          <t>Address_register_reg[4]/Q to masterReg/register_reg_r1_0_31_18_23/RAMA_D1/RADR4</t>
        </is>
      </c>
      <c r="B198">
        <f>'Net Address_register_reg_n_0__4_'!E207</f>
        <v/>
      </c>
      <c r="C198">
        <f>'Net Address_register_reg_n_0__4_'!E205</f>
        <v/>
      </c>
      <c r="D198">
        <f>B198-C198</f>
        <v/>
      </c>
      <c r="E198">
        <f>D198/B198</f>
        <v/>
      </c>
      <c r="F198">
        <f>'Net Address_register_reg_n_0__4_'!F207</f>
        <v/>
      </c>
      <c r="G198">
        <f>'Net Address_register_reg_n_0__4_'!F205</f>
        <v/>
      </c>
      <c r="H198">
        <f>F198-G198</f>
        <v/>
      </c>
      <c r="I198">
        <f>H198/F198</f>
        <v/>
      </c>
      <c r="J198">
        <f>'Net Address_register_reg_n_0__4_'!G207</f>
        <v/>
      </c>
      <c r="K198">
        <f>'Net Address_register_reg_n_0__4_'!G205</f>
        <v/>
      </c>
      <c r="L198">
        <f>J198-K198</f>
        <v/>
      </c>
      <c r="M198">
        <f>L198/J198</f>
        <v/>
      </c>
      <c r="N198">
        <f>'Net Address_register_reg_n_0__4_'!H207</f>
        <v/>
      </c>
      <c r="O198">
        <f>'Net Address_register_reg_n_0__4_'!H205</f>
        <v/>
      </c>
      <c r="P198">
        <f>N198-O198</f>
        <v/>
      </c>
      <c r="Q198">
        <f>P198/N198</f>
        <v/>
      </c>
    </row>
    <row r="199">
      <c r="A199" t="inlineStr">
        <is>
          <t>Address_register_reg[4]/Q to masterReg/register_reg_r1_0_31_18_23/RAMB_D1/RADR4</t>
        </is>
      </c>
      <c r="B199">
        <f>'Net Address_register_reg_n_0__4_'!E218</f>
        <v/>
      </c>
      <c r="C199">
        <f>'Net Address_register_reg_n_0__4_'!E216</f>
        <v/>
      </c>
      <c r="D199">
        <f>B199-C199</f>
        <v/>
      </c>
      <c r="E199">
        <f>D199/B199</f>
        <v/>
      </c>
      <c r="F199">
        <f>'Net Address_register_reg_n_0__4_'!F218</f>
        <v/>
      </c>
      <c r="G199">
        <f>'Net Address_register_reg_n_0__4_'!F216</f>
        <v/>
      </c>
      <c r="H199">
        <f>F199-G199</f>
        <v/>
      </c>
      <c r="I199">
        <f>H199/F199</f>
        <v/>
      </c>
      <c r="J199">
        <f>'Net Address_register_reg_n_0__4_'!G218</f>
        <v/>
      </c>
      <c r="K199">
        <f>'Net Address_register_reg_n_0__4_'!G216</f>
        <v/>
      </c>
      <c r="L199">
        <f>J199-K199</f>
        <v/>
      </c>
      <c r="M199">
        <f>L199/J199</f>
        <v/>
      </c>
      <c r="N199">
        <f>'Net Address_register_reg_n_0__4_'!H218</f>
        <v/>
      </c>
      <c r="O199">
        <f>'Net Address_register_reg_n_0__4_'!H216</f>
        <v/>
      </c>
      <c r="P199">
        <f>N199-O199</f>
        <v/>
      </c>
      <c r="Q199">
        <f>P199/N199</f>
        <v/>
      </c>
    </row>
    <row r="200">
      <c r="A200" t="inlineStr">
        <is>
          <t>Address_register_reg[4]/Q to masterReg/register_reg_r1_0_31_12_17/RAMA_D1/RADR4</t>
        </is>
      </c>
      <c r="B200">
        <f>'Net Address_register_reg_n_0__4_'!E240</f>
        <v/>
      </c>
      <c r="C200">
        <f>'Net Address_register_reg_n_0__4_'!E238</f>
        <v/>
      </c>
      <c r="D200">
        <f>B200-C200</f>
        <v/>
      </c>
      <c r="E200">
        <f>D200/B200</f>
        <v/>
      </c>
      <c r="F200">
        <f>'Net Address_register_reg_n_0__4_'!F240</f>
        <v/>
      </c>
      <c r="G200">
        <f>'Net Address_register_reg_n_0__4_'!F238</f>
        <v/>
      </c>
      <c r="H200">
        <f>F200-G200</f>
        <v/>
      </c>
      <c r="I200">
        <f>H200/F200</f>
        <v/>
      </c>
      <c r="J200">
        <f>'Net Address_register_reg_n_0__4_'!G240</f>
        <v/>
      </c>
      <c r="K200">
        <f>'Net Address_register_reg_n_0__4_'!G238</f>
        <v/>
      </c>
      <c r="L200">
        <f>J200-K200</f>
        <v/>
      </c>
      <c r="M200">
        <f>L200/J200</f>
        <v/>
      </c>
      <c r="N200">
        <f>'Net Address_register_reg_n_0__4_'!H240</f>
        <v/>
      </c>
      <c r="O200">
        <f>'Net Address_register_reg_n_0__4_'!H238</f>
        <v/>
      </c>
      <c r="P200">
        <f>N200-O200</f>
        <v/>
      </c>
      <c r="Q200">
        <f>P200/N200</f>
        <v/>
      </c>
    </row>
    <row r="201">
      <c r="A201" t="inlineStr">
        <is>
          <t>Address_register_reg[4]/Q to masterReg/register_reg_r1_0_31_12_17/RAMB_D1/RADR4</t>
        </is>
      </c>
      <c r="B201">
        <f>'Net Address_register_reg_n_0__4_'!E251</f>
        <v/>
      </c>
      <c r="C201">
        <f>'Net Address_register_reg_n_0__4_'!E249</f>
        <v/>
      </c>
      <c r="D201">
        <f>B201-C201</f>
        <v/>
      </c>
      <c r="E201">
        <f>D201/B201</f>
        <v/>
      </c>
      <c r="F201">
        <f>'Net Address_register_reg_n_0__4_'!F251</f>
        <v/>
      </c>
      <c r="G201">
        <f>'Net Address_register_reg_n_0__4_'!F249</f>
        <v/>
      </c>
      <c r="H201">
        <f>F201-G201</f>
        <v/>
      </c>
      <c r="I201">
        <f>H201/F201</f>
        <v/>
      </c>
      <c r="J201">
        <f>'Net Address_register_reg_n_0__4_'!G251</f>
        <v/>
      </c>
      <c r="K201">
        <f>'Net Address_register_reg_n_0__4_'!G249</f>
        <v/>
      </c>
      <c r="L201">
        <f>J201-K201</f>
        <v/>
      </c>
      <c r="M201">
        <f>L201/J201</f>
        <v/>
      </c>
      <c r="N201">
        <f>'Net Address_register_reg_n_0__4_'!H251</f>
        <v/>
      </c>
      <c r="O201">
        <f>'Net Address_register_reg_n_0__4_'!H249</f>
        <v/>
      </c>
      <c r="P201">
        <f>N201-O201</f>
        <v/>
      </c>
      <c r="Q201">
        <f>P201/N201</f>
        <v/>
      </c>
    </row>
    <row r="202">
      <c r="A202" t="inlineStr">
        <is>
          <t>Address_register_reg[4]/Q to masterReg/register_reg_r1_0_31_12_17/RAMC_D1/RADR4</t>
        </is>
      </c>
      <c r="B202">
        <f>'Net Address_register_reg_n_0__4_'!E265</f>
        <v/>
      </c>
      <c r="C202">
        <f>'Net Address_register_reg_n_0__4_'!E263</f>
        <v/>
      </c>
      <c r="D202">
        <f>B202-C202</f>
        <v/>
      </c>
      <c r="E202">
        <f>D202/B202</f>
        <v/>
      </c>
      <c r="F202">
        <f>'Net Address_register_reg_n_0__4_'!F265</f>
        <v/>
      </c>
      <c r="G202">
        <f>'Net Address_register_reg_n_0__4_'!F263</f>
        <v/>
      </c>
      <c r="H202">
        <f>F202-G202</f>
        <v/>
      </c>
      <c r="I202">
        <f>H202/F202</f>
        <v/>
      </c>
      <c r="J202">
        <f>'Net Address_register_reg_n_0__4_'!G265</f>
        <v/>
      </c>
      <c r="K202">
        <f>'Net Address_register_reg_n_0__4_'!G263</f>
        <v/>
      </c>
      <c r="L202">
        <f>J202-K202</f>
        <v/>
      </c>
      <c r="M202">
        <f>L202/J202</f>
        <v/>
      </c>
      <c r="N202">
        <f>'Net Address_register_reg_n_0__4_'!H265</f>
        <v/>
      </c>
      <c r="O202">
        <f>'Net Address_register_reg_n_0__4_'!H263</f>
        <v/>
      </c>
      <c r="P202">
        <f>N202-O202</f>
        <v/>
      </c>
      <c r="Q202">
        <f>P202/N202</f>
        <v/>
      </c>
    </row>
    <row r="203">
      <c r="A203" t="inlineStr">
        <is>
          <t>Address_register_reg[4]/Q to masterReg/register_reg_r1_0_31_0_5/RAMC_D1/RADR4</t>
        </is>
      </c>
      <c r="B203">
        <f>'Net Address_register_reg_n_0__4_'!E283</f>
        <v/>
      </c>
      <c r="C203">
        <f>'Net Address_register_reg_n_0__4_'!E281</f>
        <v/>
      </c>
      <c r="D203">
        <f>B203-C203</f>
        <v/>
      </c>
      <c r="E203">
        <f>D203/B203</f>
        <v/>
      </c>
      <c r="F203">
        <f>'Net Address_register_reg_n_0__4_'!F283</f>
        <v/>
      </c>
      <c r="G203">
        <f>'Net Address_register_reg_n_0__4_'!F281</f>
        <v/>
      </c>
      <c r="H203">
        <f>F203-G203</f>
        <v/>
      </c>
      <c r="I203">
        <f>H203/F203</f>
        <v/>
      </c>
      <c r="J203">
        <f>'Net Address_register_reg_n_0__4_'!G283</f>
        <v/>
      </c>
      <c r="K203">
        <f>'Net Address_register_reg_n_0__4_'!G281</f>
        <v/>
      </c>
      <c r="L203">
        <f>J203-K203</f>
        <v/>
      </c>
      <c r="M203">
        <f>L203/J203</f>
        <v/>
      </c>
      <c r="N203">
        <f>'Net Address_register_reg_n_0__4_'!H283</f>
        <v/>
      </c>
      <c r="O203">
        <f>'Net Address_register_reg_n_0__4_'!H281</f>
        <v/>
      </c>
      <c r="P203">
        <f>N203-O203</f>
        <v/>
      </c>
      <c r="Q203">
        <f>P203/N203</f>
        <v/>
      </c>
    </row>
    <row r="204">
      <c r="A204" t="inlineStr">
        <is>
          <t>Address_register_reg[4]/Q to masterReg/register_reg_r1_0_31_6_11/RAMA_D1/RADR4</t>
        </is>
      </c>
      <c r="B204">
        <f>'Net Address_register_reg_n_0__4_'!E314</f>
        <v/>
      </c>
      <c r="C204">
        <f>'Net Address_register_reg_n_0__4_'!E312</f>
        <v/>
      </c>
      <c r="D204">
        <f>B204-C204</f>
        <v/>
      </c>
      <c r="E204">
        <f>D204/B204</f>
        <v/>
      </c>
      <c r="F204">
        <f>'Net Address_register_reg_n_0__4_'!F314</f>
        <v/>
      </c>
      <c r="G204">
        <f>'Net Address_register_reg_n_0__4_'!F312</f>
        <v/>
      </c>
      <c r="H204">
        <f>F204-G204</f>
        <v/>
      </c>
      <c r="I204">
        <f>H204/F204</f>
        <v/>
      </c>
      <c r="J204">
        <f>'Net Address_register_reg_n_0__4_'!G314</f>
        <v/>
      </c>
      <c r="K204">
        <f>'Net Address_register_reg_n_0__4_'!G312</f>
        <v/>
      </c>
      <c r="L204">
        <f>J204-K204</f>
        <v/>
      </c>
      <c r="M204">
        <f>L204/J204</f>
        <v/>
      </c>
      <c r="N204">
        <f>'Net Address_register_reg_n_0__4_'!H314</f>
        <v/>
      </c>
      <c r="O204">
        <f>'Net Address_register_reg_n_0__4_'!H312</f>
        <v/>
      </c>
      <c r="P204">
        <f>N204-O204</f>
        <v/>
      </c>
      <c r="Q204">
        <f>P204/N204</f>
        <v/>
      </c>
    </row>
    <row r="205">
      <c r="A205" t="inlineStr">
        <is>
          <t>Address_register_reg[4]/Q to masterReg/register_reg_r1_0_31_6_11/RAMB_D1/RADR4</t>
        </is>
      </c>
      <c r="B205">
        <f>'Net Address_register_reg_n_0__4_'!E330</f>
        <v/>
      </c>
      <c r="C205">
        <f>'Net Address_register_reg_n_0__4_'!E328</f>
        <v/>
      </c>
      <c r="D205">
        <f>B205-C205</f>
        <v/>
      </c>
      <c r="E205">
        <f>D205/B205</f>
        <v/>
      </c>
      <c r="F205">
        <f>'Net Address_register_reg_n_0__4_'!F330</f>
        <v/>
      </c>
      <c r="G205">
        <f>'Net Address_register_reg_n_0__4_'!F328</f>
        <v/>
      </c>
      <c r="H205">
        <f>F205-G205</f>
        <v/>
      </c>
      <c r="I205">
        <f>H205/F205</f>
        <v/>
      </c>
      <c r="J205">
        <f>'Net Address_register_reg_n_0__4_'!G330</f>
        <v/>
      </c>
      <c r="K205">
        <f>'Net Address_register_reg_n_0__4_'!G328</f>
        <v/>
      </c>
      <c r="L205">
        <f>J205-K205</f>
        <v/>
      </c>
      <c r="M205">
        <f>L205/J205</f>
        <v/>
      </c>
      <c r="N205">
        <f>'Net Address_register_reg_n_0__4_'!H330</f>
        <v/>
      </c>
      <c r="O205">
        <f>'Net Address_register_reg_n_0__4_'!H328</f>
        <v/>
      </c>
      <c r="P205">
        <f>N205-O205</f>
        <v/>
      </c>
      <c r="Q205">
        <f>P205/N205</f>
        <v/>
      </c>
    </row>
    <row r="206">
      <c r="A206" t="inlineStr">
        <is>
          <t>Address_register_reg[4]/Q to masterReg/register_reg_r1_0_31_6_11/RAMC_D1/RADR4</t>
        </is>
      </c>
      <c r="B206">
        <f>'Net Address_register_reg_n_0__4_'!E344</f>
        <v/>
      </c>
      <c r="C206">
        <f>'Net Address_register_reg_n_0__4_'!E342</f>
        <v/>
      </c>
      <c r="D206">
        <f>B206-C206</f>
        <v/>
      </c>
      <c r="E206">
        <f>D206/B206</f>
        <v/>
      </c>
      <c r="F206">
        <f>'Net Address_register_reg_n_0__4_'!F344</f>
        <v/>
      </c>
      <c r="G206">
        <f>'Net Address_register_reg_n_0__4_'!F342</f>
        <v/>
      </c>
      <c r="H206">
        <f>F206-G206</f>
        <v/>
      </c>
      <c r="I206">
        <f>H206/F206</f>
        <v/>
      </c>
      <c r="J206">
        <f>'Net Address_register_reg_n_0__4_'!G344</f>
        <v/>
      </c>
      <c r="K206">
        <f>'Net Address_register_reg_n_0__4_'!G342</f>
        <v/>
      </c>
      <c r="L206">
        <f>J206-K206</f>
        <v/>
      </c>
      <c r="M206">
        <f>L206/J206</f>
        <v/>
      </c>
      <c r="N206">
        <f>'Net Address_register_reg_n_0__4_'!H344</f>
        <v/>
      </c>
      <c r="O206">
        <f>'Net Address_register_reg_n_0__4_'!H342</f>
        <v/>
      </c>
      <c r="P206">
        <f>N206-O206</f>
        <v/>
      </c>
      <c r="Q206">
        <f>P206/N206</f>
        <v/>
      </c>
    </row>
    <row r="207">
      <c r="A207" t="inlineStr">
        <is>
          <t>btnc_IBUF_inst/O to btnc_d_reg/D</t>
        </is>
      </c>
      <c r="B207">
        <f>'Net btnc_IBUF'!E92</f>
        <v/>
      </c>
      <c r="C207">
        <f>'Net btnc_IBUF'!E90</f>
        <v/>
      </c>
      <c r="D207">
        <f>B207-C207</f>
        <v/>
      </c>
      <c r="E207">
        <f>D207/B207</f>
        <v/>
      </c>
      <c r="F207">
        <f>'Net btnc_IBUF'!F92</f>
        <v/>
      </c>
      <c r="G207">
        <f>'Net btnc_IBUF'!F90</f>
        <v/>
      </c>
      <c r="H207">
        <f>F207-G207</f>
        <v/>
      </c>
      <c r="I207">
        <f>H207/F207</f>
        <v/>
      </c>
      <c r="J207">
        <f>'Net btnc_IBUF'!G92</f>
        <v/>
      </c>
      <c r="K207">
        <f>'Net btnc_IBUF'!G90</f>
        <v/>
      </c>
      <c r="L207">
        <f>J207-K207</f>
        <v/>
      </c>
      <c r="M207">
        <f>L207/J207</f>
        <v/>
      </c>
      <c r="N207">
        <f>'Net btnc_IBUF'!H92</f>
        <v/>
      </c>
      <c r="O207">
        <f>'Net btnc_IBUF'!H90</f>
        <v/>
      </c>
      <c r="P207">
        <f>N207-O207</f>
        <v/>
      </c>
      <c r="Q207">
        <f>P207/N207</f>
        <v/>
      </c>
    </row>
    <row r="208">
      <c r="A208" t="inlineStr">
        <is>
          <t>btnc_d_reg/Q to osc/FSM_sequential_state[1]_i_1/I1</t>
        </is>
      </c>
      <c r="B208">
        <f>'Net btnc_d'!E16</f>
        <v/>
      </c>
      <c r="C208">
        <f>'Net btnc_d'!E14</f>
        <v/>
      </c>
      <c r="D208">
        <f>B208-C208</f>
        <v/>
      </c>
      <c r="E208">
        <f>D208/B208</f>
        <v/>
      </c>
      <c r="F208">
        <f>'Net btnc_d'!F16</f>
        <v/>
      </c>
      <c r="G208">
        <f>'Net btnc_d'!F14</f>
        <v/>
      </c>
      <c r="H208">
        <f>F208-G208</f>
        <v/>
      </c>
      <c r="I208">
        <f>H208/F208</f>
        <v/>
      </c>
      <c r="J208">
        <f>'Net btnc_d'!G16</f>
        <v/>
      </c>
      <c r="K208">
        <f>'Net btnc_d'!G14</f>
        <v/>
      </c>
      <c r="L208">
        <f>J208-K208</f>
        <v/>
      </c>
      <c r="M208">
        <f>L208/J208</f>
        <v/>
      </c>
      <c r="N208">
        <f>'Net btnc_d'!H16</f>
        <v/>
      </c>
      <c r="O208">
        <f>'Net btnc_d'!H14</f>
        <v/>
      </c>
      <c r="P208">
        <f>N208-O208</f>
        <v/>
      </c>
      <c r="Q208">
        <f>P208/N208</f>
        <v/>
      </c>
    </row>
    <row r="209">
      <c r="A209" t="inlineStr">
        <is>
          <t>btnd_IBUF_inst/O to masterReg/led_OBUF[0]_inst_i_1/I1</t>
        </is>
      </c>
      <c r="B209">
        <f>'Net btnd_IBUF'!E82</f>
        <v/>
      </c>
      <c r="C209">
        <f>'Net btnd_IBUF'!E80</f>
        <v/>
      </c>
      <c r="D209">
        <f>B209-C209</f>
        <v/>
      </c>
      <c r="E209">
        <f>D209/B209</f>
        <v/>
      </c>
      <c r="F209">
        <f>'Net btnd_IBUF'!F82</f>
        <v/>
      </c>
      <c r="G209">
        <f>'Net btnd_IBUF'!F80</f>
        <v/>
      </c>
      <c r="H209">
        <f>F209-G209</f>
        <v/>
      </c>
      <c r="I209">
        <f>H209/F209</f>
        <v/>
      </c>
      <c r="J209">
        <f>'Net btnd_IBUF'!G82</f>
        <v/>
      </c>
      <c r="K209">
        <f>'Net btnd_IBUF'!G80</f>
        <v/>
      </c>
      <c r="L209">
        <f>J209-K209</f>
        <v/>
      </c>
      <c r="M209">
        <f>L209/J209</f>
        <v/>
      </c>
      <c r="N209">
        <f>'Net btnd_IBUF'!H82</f>
        <v/>
      </c>
      <c r="O209">
        <f>'Net btnd_IBUF'!H80</f>
        <v/>
      </c>
      <c r="P209">
        <f>N209-O209</f>
        <v/>
      </c>
      <c r="Q209">
        <f>P209/N209</f>
        <v/>
      </c>
    </row>
    <row r="210">
      <c r="A210" t="inlineStr">
        <is>
          <t>btnd_IBUF_inst/O to masterReg/led_OBUF[1]_inst_i_1/I1</t>
        </is>
      </c>
      <c r="B210">
        <f>'Net btnd_IBUF'!E101</f>
        <v/>
      </c>
      <c r="C210">
        <f>'Net btnd_IBUF'!E99</f>
        <v/>
      </c>
      <c r="D210">
        <f>B210-C210</f>
        <v/>
      </c>
      <c r="E210">
        <f>D210/B210</f>
        <v/>
      </c>
      <c r="F210">
        <f>'Net btnd_IBUF'!F101</f>
        <v/>
      </c>
      <c r="G210">
        <f>'Net btnd_IBUF'!F99</f>
        <v/>
      </c>
      <c r="H210">
        <f>F210-G210</f>
        <v/>
      </c>
      <c r="I210">
        <f>H210/F210</f>
        <v/>
      </c>
      <c r="J210">
        <f>'Net btnd_IBUF'!G101</f>
        <v/>
      </c>
      <c r="K210">
        <f>'Net btnd_IBUF'!G99</f>
        <v/>
      </c>
      <c r="L210">
        <f>J210-K210</f>
        <v/>
      </c>
      <c r="M210">
        <f>L210/J210</f>
        <v/>
      </c>
      <c r="N210">
        <f>'Net btnd_IBUF'!H101</f>
        <v/>
      </c>
      <c r="O210">
        <f>'Net btnd_IBUF'!H99</f>
        <v/>
      </c>
      <c r="P210">
        <f>N210-O210</f>
        <v/>
      </c>
      <c r="Q210">
        <f>P210/N210</f>
        <v/>
      </c>
    </row>
    <row r="211">
      <c r="A211" t="inlineStr">
        <is>
          <t>btnd_IBUF_inst/O to masterReg/led_OBUF[6]_inst_i_1/I1</t>
        </is>
      </c>
      <c r="B211">
        <f>'Net btnd_IBUF'!E115</f>
        <v/>
      </c>
      <c r="C211">
        <f>'Net btnd_IBUF'!E113</f>
        <v/>
      </c>
      <c r="D211">
        <f>B211-C211</f>
        <v/>
      </c>
      <c r="E211">
        <f>D211/B211</f>
        <v/>
      </c>
      <c r="F211">
        <f>'Net btnd_IBUF'!F115</f>
        <v/>
      </c>
      <c r="G211">
        <f>'Net btnd_IBUF'!F113</f>
        <v/>
      </c>
      <c r="H211">
        <f>F211-G211</f>
        <v/>
      </c>
      <c r="I211">
        <f>H211/F211</f>
        <v/>
      </c>
      <c r="J211">
        <f>'Net btnd_IBUF'!G115</f>
        <v/>
      </c>
      <c r="K211">
        <f>'Net btnd_IBUF'!G113</f>
        <v/>
      </c>
      <c r="L211">
        <f>J211-K211</f>
        <v/>
      </c>
      <c r="M211">
        <f>L211/J211</f>
        <v/>
      </c>
      <c r="N211">
        <f>'Net btnd_IBUF'!H115</f>
        <v/>
      </c>
      <c r="O211">
        <f>'Net btnd_IBUF'!H113</f>
        <v/>
      </c>
      <c r="P211">
        <f>N211-O211</f>
        <v/>
      </c>
      <c r="Q211">
        <f>P211/N211</f>
        <v/>
      </c>
    </row>
    <row r="212">
      <c r="A212" t="inlineStr">
        <is>
          <t>btnd_IBUF_inst/O to masterReg/led_OBUF[7]_inst_i_1/I1</t>
        </is>
      </c>
      <c r="B212">
        <f>'Net btnd_IBUF'!E126</f>
        <v/>
      </c>
      <c r="C212">
        <f>'Net btnd_IBUF'!E124</f>
        <v/>
      </c>
      <c r="D212">
        <f>B212-C212</f>
        <v/>
      </c>
      <c r="E212">
        <f>D212/B212</f>
        <v/>
      </c>
      <c r="F212">
        <f>'Net btnd_IBUF'!F126</f>
        <v/>
      </c>
      <c r="G212">
        <f>'Net btnd_IBUF'!F124</f>
        <v/>
      </c>
      <c r="H212">
        <f>F212-G212</f>
        <v/>
      </c>
      <c r="I212">
        <f>H212/F212</f>
        <v/>
      </c>
      <c r="J212">
        <f>'Net btnd_IBUF'!G126</f>
        <v/>
      </c>
      <c r="K212">
        <f>'Net btnd_IBUF'!G124</f>
        <v/>
      </c>
      <c r="L212">
        <f>J212-K212</f>
        <v/>
      </c>
      <c r="M212">
        <f>L212/J212</f>
        <v/>
      </c>
      <c r="N212">
        <f>'Net btnd_IBUF'!H126</f>
        <v/>
      </c>
      <c r="O212">
        <f>'Net btnd_IBUF'!H124</f>
        <v/>
      </c>
      <c r="P212">
        <f>N212-O212</f>
        <v/>
      </c>
      <c r="Q212">
        <f>P212/N212</f>
        <v/>
      </c>
    </row>
    <row r="213">
      <c r="A213" t="inlineStr">
        <is>
          <t>btnd_IBUF_inst/O to masterReg/led_OBUF[2]_inst_i_1/I1</t>
        </is>
      </c>
      <c r="B213">
        <f>'Net btnd_IBUF'!E148</f>
        <v/>
      </c>
      <c r="C213">
        <f>'Net btnd_IBUF'!E146</f>
        <v/>
      </c>
      <c r="D213">
        <f>B213-C213</f>
        <v/>
      </c>
      <c r="E213">
        <f>D213/B213</f>
        <v/>
      </c>
      <c r="F213">
        <f>'Net btnd_IBUF'!F148</f>
        <v/>
      </c>
      <c r="G213">
        <f>'Net btnd_IBUF'!F146</f>
        <v/>
      </c>
      <c r="H213">
        <f>F213-G213</f>
        <v/>
      </c>
      <c r="I213">
        <f>H213/F213</f>
        <v/>
      </c>
      <c r="J213">
        <f>'Net btnd_IBUF'!G148</f>
        <v/>
      </c>
      <c r="K213">
        <f>'Net btnd_IBUF'!G146</f>
        <v/>
      </c>
      <c r="L213">
        <f>J213-K213</f>
        <v/>
      </c>
      <c r="M213">
        <f>L213/J213</f>
        <v/>
      </c>
      <c r="N213">
        <f>'Net btnd_IBUF'!H148</f>
        <v/>
      </c>
      <c r="O213">
        <f>'Net btnd_IBUF'!H146</f>
        <v/>
      </c>
      <c r="P213">
        <f>N213-O213</f>
        <v/>
      </c>
      <c r="Q213">
        <f>P213/N213</f>
        <v/>
      </c>
    </row>
    <row r="214">
      <c r="A214" t="inlineStr">
        <is>
          <t>btnd_IBUF_inst/O to masterReg/led_OBUF[4]_inst_i_1/I1</t>
        </is>
      </c>
      <c r="B214">
        <f>'Net btnd_IBUF'!E159</f>
        <v/>
      </c>
      <c r="C214">
        <f>'Net btnd_IBUF'!E157</f>
        <v/>
      </c>
      <c r="D214">
        <f>B214-C214</f>
        <v/>
      </c>
      <c r="E214">
        <f>D214/B214</f>
        <v/>
      </c>
      <c r="F214">
        <f>'Net btnd_IBUF'!F159</f>
        <v/>
      </c>
      <c r="G214">
        <f>'Net btnd_IBUF'!F157</f>
        <v/>
      </c>
      <c r="H214">
        <f>F214-G214</f>
        <v/>
      </c>
      <c r="I214">
        <f>H214/F214</f>
        <v/>
      </c>
      <c r="J214">
        <f>'Net btnd_IBUF'!G159</f>
        <v/>
      </c>
      <c r="K214">
        <f>'Net btnd_IBUF'!G157</f>
        <v/>
      </c>
      <c r="L214">
        <f>J214-K214</f>
        <v/>
      </c>
      <c r="M214">
        <f>L214/J214</f>
        <v/>
      </c>
      <c r="N214">
        <f>'Net btnd_IBUF'!H159</f>
        <v/>
      </c>
      <c r="O214">
        <f>'Net btnd_IBUF'!H157</f>
        <v/>
      </c>
      <c r="P214">
        <f>N214-O214</f>
        <v/>
      </c>
      <c r="Q214">
        <f>P214/N214</f>
        <v/>
      </c>
    </row>
    <row r="215">
      <c r="A215" t="inlineStr">
        <is>
          <t>btnd_IBUF_inst/O to masterReg/led_OBUF[3]_inst_i_1/I1</t>
        </is>
      </c>
      <c r="B215">
        <f>'Net btnd_IBUF'!E174</f>
        <v/>
      </c>
      <c r="C215">
        <f>'Net btnd_IBUF'!E172</f>
        <v/>
      </c>
      <c r="D215">
        <f>B215-C215</f>
        <v/>
      </c>
      <c r="E215">
        <f>D215/B215</f>
        <v/>
      </c>
      <c r="F215">
        <f>'Net btnd_IBUF'!F174</f>
        <v/>
      </c>
      <c r="G215">
        <f>'Net btnd_IBUF'!F172</f>
        <v/>
      </c>
      <c r="H215">
        <f>F215-G215</f>
        <v/>
      </c>
      <c r="I215">
        <f>H215/F215</f>
        <v/>
      </c>
      <c r="J215">
        <f>'Net btnd_IBUF'!G174</f>
        <v/>
      </c>
      <c r="K215">
        <f>'Net btnd_IBUF'!G172</f>
        <v/>
      </c>
      <c r="L215">
        <f>J215-K215</f>
        <v/>
      </c>
      <c r="M215">
        <f>L215/J215</f>
        <v/>
      </c>
      <c r="N215">
        <f>'Net btnd_IBUF'!H174</f>
        <v/>
      </c>
      <c r="O215">
        <f>'Net btnd_IBUF'!H172</f>
        <v/>
      </c>
      <c r="P215">
        <f>N215-O215</f>
        <v/>
      </c>
      <c r="Q215">
        <f>P215/N215</f>
        <v/>
      </c>
    </row>
    <row r="216">
      <c r="A216" t="inlineStr">
        <is>
          <t>btnd_IBUF_inst/O to masterReg/led_OBUF[5]_inst_i_1/I1</t>
        </is>
      </c>
      <c r="B216">
        <f>'Net btnd_IBUF'!E185</f>
        <v/>
      </c>
      <c r="C216">
        <f>'Net btnd_IBUF'!E183</f>
        <v/>
      </c>
      <c r="D216">
        <f>B216-C216</f>
        <v/>
      </c>
      <c r="E216">
        <f>D216/B216</f>
        <v/>
      </c>
      <c r="F216">
        <f>'Net btnd_IBUF'!F185</f>
        <v/>
      </c>
      <c r="G216">
        <f>'Net btnd_IBUF'!F183</f>
        <v/>
      </c>
      <c r="H216">
        <f>F216-G216</f>
        <v/>
      </c>
      <c r="I216">
        <f>H216/F216</f>
        <v/>
      </c>
      <c r="J216">
        <f>'Net btnd_IBUF'!G185</f>
        <v/>
      </c>
      <c r="K216">
        <f>'Net btnd_IBUF'!G183</f>
        <v/>
      </c>
      <c r="L216">
        <f>J216-K216</f>
        <v/>
      </c>
      <c r="M216">
        <f>L216/J216</f>
        <v/>
      </c>
      <c r="N216">
        <f>'Net btnd_IBUF'!H185</f>
        <v/>
      </c>
      <c r="O216">
        <f>'Net btnd_IBUF'!H183</f>
        <v/>
      </c>
      <c r="P216">
        <f>N216-O216</f>
        <v/>
      </c>
      <c r="Q216">
        <f>P216/N216</f>
        <v/>
      </c>
    </row>
    <row r="217">
      <c r="A217" t="inlineStr">
        <is>
          <t>btnd_IBUF_inst/O to masterReg/led_OBUF[12]_inst_i_1/I1</t>
        </is>
      </c>
      <c r="B217">
        <f>'Net btnd_IBUF'!E219</f>
        <v/>
      </c>
      <c r="C217">
        <f>'Net btnd_IBUF'!E217</f>
        <v/>
      </c>
      <c r="D217">
        <f>B217-C217</f>
        <v/>
      </c>
      <c r="E217">
        <f>D217/B217</f>
        <v/>
      </c>
      <c r="F217">
        <f>'Net btnd_IBUF'!F219</f>
        <v/>
      </c>
      <c r="G217">
        <f>'Net btnd_IBUF'!F217</f>
        <v/>
      </c>
      <c r="H217">
        <f>F217-G217</f>
        <v/>
      </c>
      <c r="I217">
        <f>H217/F217</f>
        <v/>
      </c>
      <c r="J217">
        <f>'Net btnd_IBUF'!G219</f>
        <v/>
      </c>
      <c r="K217">
        <f>'Net btnd_IBUF'!G217</f>
        <v/>
      </c>
      <c r="L217">
        <f>J217-K217</f>
        <v/>
      </c>
      <c r="M217">
        <f>L217/J217</f>
        <v/>
      </c>
      <c r="N217">
        <f>'Net btnd_IBUF'!H219</f>
        <v/>
      </c>
      <c r="O217">
        <f>'Net btnd_IBUF'!H217</f>
        <v/>
      </c>
      <c r="P217">
        <f>N217-O217</f>
        <v/>
      </c>
      <c r="Q217">
        <f>P217/N217</f>
        <v/>
      </c>
    </row>
    <row r="218">
      <c r="A218" t="inlineStr">
        <is>
          <t>btnd_IBUF_inst/O to masterReg/led_OBUF[8]_inst_i_1/I1</t>
        </is>
      </c>
      <c r="B218">
        <f>'Net btnd_IBUF'!E230</f>
        <v/>
      </c>
      <c r="C218">
        <f>'Net btnd_IBUF'!E228</f>
        <v/>
      </c>
      <c r="D218">
        <f>B218-C218</f>
        <v/>
      </c>
      <c r="E218">
        <f>D218/B218</f>
        <v/>
      </c>
      <c r="F218">
        <f>'Net btnd_IBUF'!F230</f>
        <v/>
      </c>
      <c r="G218">
        <f>'Net btnd_IBUF'!F228</f>
        <v/>
      </c>
      <c r="H218">
        <f>F218-G218</f>
        <v/>
      </c>
      <c r="I218">
        <f>H218/F218</f>
        <v/>
      </c>
      <c r="J218">
        <f>'Net btnd_IBUF'!G230</f>
        <v/>
      </c>
      <c r="K218">
        <f>'Net btnd_IBUF'!G228</f>
        <v/>
      </c>
      <c r="L218">
        <f>J218-K218</f>
        <v/>
      </c>
      <c r="M218">
        <f>L218/J218</f>
        <v/>
      </c>
      <c r="N218">
        <f>'Net btnd_IBUF'!H230</f>
        <v/>
      </c>
      <c r="O218">
        <f>'Net btnd_IBUF'!H228</f>
        <v/>
      </c>
      <c r="P218">
        <f>N218-O218</f>
        <v/>
      </c>
      <c r="Q218">
        <f>P218/N218</f>
        <v/>
      </c>
    </row>
    <row r="219">
      <c r="A219" t="inlineStr">
        <is>
          <t>btnd_IBUF_inst/O to masterReg/led_OBUF[15]_inst_i_1/I1</t>
        </is>
      </c>
      <c r="B219">
        <f>'Net btnd_IBUF'!E263</f>
        <v/>
      </c>
      <c r="C219">
        <f>'Net btnd_IBUF'!E261</f>
        <v/>
      </c>
      <c r="D219">
        <f>B219-C219</f>
        <v/>
      </c>
      <c r="E219">
        <f>D219/B219</f>
        <v/>
      </c>
      <c r="F219">
        <f>'Net btnd_IBUF'!F263</f>
        <v/>
      </c>
      <c r="G219">
        <f>'Net btnd_IBUF'!F261</f>
        <v/>
      </c>
      <c r="H219">
        <f>F219-G219</f>
        <v/>
      </c>
      <c r="I219">
        <f>H219/F219</f>
        <v/>
      </c>
      <c r="J219">
        <f>'Net btnd_IBUF'!G263</f>
        <v/>
      </c>
      <c r="K219">
        <f>'Net btnd_IBUF'!G261</f>
        <v/>
      </c>
      <c r="L219">
        <f>J219-K219</f>
        <v/>
      </c>
      <c r="M219">
        <f>L219/J219</f>
        <v/>
      </c>
      <c r="N219">
        <f>'Net btnd_IBUF'!H263</f>
        <v/>
      </c>
      <c r="O219">
        <f>'Net btnd_IBUF'!H261</f>
        <v/>
      </c>
      <c r="P219">
        <f>N219-O219</f>
        <v/>
      </c>
      <c r="Q219">
        <f>P219/N219</f>
        <v/>
      </c>
    </row>
    <row r="220">
      <c r="A220" t="inlineStr">
        <is>
          <t>btnd_IBUF_inst/O to masterReg/led_OBUF[13]_inst_i_1/I1</t>
        </is>
      </c>
      <c r="B220">
        <f>'Net btnd_IBUF'!E278</f>
        <v/>
      </c>
      <c r="C220">
        <f>'Net btnd_IBUF'!E276</f>
        <v/>
      </c>
      <c r="D220">
        <f>B220-C220</f>
        <v/>
      </c>
      <c r="E220">
        <f>D220/B220</f>
        <v/>
      </c>
      <c r="F220">
        <f>'Net btnd_IBUF'!F278</f>
        <v/>
      </c>
      <c r="G220">
        <f>'Net btnd_IBUF'!F276</f>
        <v/>
      </c>
      <c r="H220">
        <f>F220-G220</f>
        <v/>
      </c>
      <c r="I220">
        <f>H220/F220</f>
        <v/>
      </c>
      <c r="J220">
        <f>'Net btnd_IBUF'!G278</f>
        <v/>
      </c>
      <c r="K220">
        <f>'Net btnd_IBUF'!G276</f>
        <v/>
      </c>
      <c r="L220">
        <f>J220-K220</f>
        <v/>
      </c>
      <c r="M220">
        <f>L220/J220</f>
        <v/>
      </c>
      <c r="N220">
        <f>'Net btnd_IBUF'!H278</f>
        <v/>
      </c>
      <c r="O220">
        <f>'Net btnd_IBUF'!H276</f>
        <v/>
      </c>
      <c r="P220">
        <f>N220-O220</f>
        <v/>
      </c>
      <c r="Q220">
        <f>P220/N220</f>
        <v/>
      </c>
    </row>
    <row r="221">
      <c r="A221" t="inlineStr">
        <is>
          <t>btnd_IBUF_inst/O to masterReg/led_OBUF[14]_inst_i_1/I1</t>
        </is>
      </c>
      <c r="B221">
        <f>'Net btnd_IBUF'!E296</f>
        <v/>
      </c>
      <c r="C221">
        <f>'Net btnd_IBUF'!E294</f>
        <v/>
      </c>
      <c r="D221">
        <f>B221-C221</f>
        <v/>
      </c>
      <c r="E221">
        <f>D221/B221</f>
        <v/>
      </c>
      <c r="F221">
        <f>'Net btnd_IBUF'!F296</f>
        <v/>
      </c>
      <c r="G221">
        <f>'Net btnd_IBUF'!F294</f>
        <v/>
      </c>
      <c r="H221">
        <f>F221-G221</f>
        <v/>
      </c>
      <c r="I221">
        <f>H221/F221</f>
        <v/>
      </c>
      <c r="J221">
        <f>'Net btnd_IBUF'!G296</f>
        <v/>
      </c>
      <c r="K221">
        <f>'Net btnd_IBUF'!G294</f>
        <v/>
      </c>
      <c r="L221">
        <f>J221-K221</f>
        <v/>
      </c>
      <c r="M221">
        <f>L221/J221</f>
        <v/>
      </c>
      <c r="N221">
        <f>'Net btnd_IBUF'!H296</f>
        <v/>
      </c>
      <c r="O221">
        <f>'Net btnd_IBUF'!H294</f>
        <v/>
      </c>
      <c r="P221">
        <f>N221-O221</f>
        <v/>
      </c>
      <c r="Q221">
        <f>P221/N221</f>
        <v/>
      </c>
    </row>
    <row r="222">
      <c r="A222" t="inlineStr">
        <is>
          <t>btnd_IBUF_inst/O to masterReg/led_OBUF[9]_inst_i_1/I1</t>
        </is>
      </c>
      <c r="B222">
        <f>'Net btnd_IBUF'!E310</f>
        <v/>
      </c>
      <c r="C222">
        <f>'Net btnd_IBUF'!E308</f>
        <v/>
      </c>
      <c r="D222">
        <f>B222-C222</f>
        <v/>
      </c>
      <c r="E222">
        <f>D222/B222</f>
        <v/>
      </c>
      <c r="F222">
        <f>'Net btnd_IBUF'!F310</f>
        <v/>
      </c>
      <c r="G222">
        <f>'Net btnd_IBUF'!F308</f>
        <v/>
      </c>
      <c r="H222">
        <f>F222-G222</f>
        <v/>
      </c>
      <c r="I222">
        <f>H222/F222</f>
        <v/>
      </c>
      <c r="J222">
        <f>'Net btnd_IBUF'!G310</f>
        <v/>
      </c>
      <c r="K222">
        <f>'Net btnd_IBUF'!G308</f>
        <v/>
      </c>
      <c r="L222">
        <f>J222-K222</f>
        <v/>
      </c>
      <c r="M222">
        <f>L222/J222</f>
        <v/>
      </c>
      <c r="N222">
        <f>'Net btnd_IBUF'!H310</f>
        <v/>
      </c>
      <c r="O222">
        <f>'Net btnd_IBUF'!H308</f>
        <v/>
      </c>
      <c r="P222">
        <f>N222-O222</f>
        <v/>
      </c>
      <c r="Q222">
        <f>P222/N222</f>
        <v/>
      </c>
    </row>
    <row r="223">
      <c r="A223" t="inlineStr">
        <is>
          <t>btnd_IBUF_inst/O to masterReg/led_OBUF[10]_inst_i_1/I1</t>
        </is>
      </c>
      <c r="B223">
        <f>'Net btnd_IBUF'!E324</f>
        <v/>
      </c>
      <c r="C223">
        <f>'Net btnd_IBUF'!E322</f>
        <v/>
      </c>
      <c r="D223">
        <f>B223-C223</f>
        <v/>
      </c>
      <c r="E223">
        <f>D223/B223</f>
        <v/>
      </c>
      <c r="F223">
        <f>'Net btnd_IBUF'!F324</f>
        <v/>
      </c>
      <c r="G223">
        <f>'Net btnd_IBUF'!F322</f>
        <v/>
      </c>
      <c r="H223">
        <f>F223-G223</f>
        <v/>
      </c>
      <c r="I223">
        <f>H223/F223</f>
        <v/>
      </c>
      <c r="J223">
        <f>'Net btnd_IBUF'!G324</f>
        <v/>
      </c>
      <c r="K223">
        <f>'Net btnd_IBUF'!G322</f>
        <v/>
      </c>
      <c r="L223">
        <f>J223-K223</f>
        <v/>
      </c>
      <c r="M223">
        <f>L223/J223</f>
        <v/>
      </c>
      <c r="N223">
        <f>'Net btnd_IBUF'!H324</f>
        <v/>
      </c>
      <c r="O223">
        <f>'Net btnd_IBUF'!H322</f>
        <v/>
      </c>
      <c r="P223">
        <f>N223-O223</f>
        <v/>
      </c>
      <c r="Q223">
        <f>P223/N223</f>
        <v/>
      </c>
    </row>
    <row r="224">
      <c r="A224" t="inlineStr">
        <is>
          <t>btnd_IBUF_inst/O to masterReg/led_OBUF[11]_inst_i_1/I1</t>
        </is>
      </c>
      <c r="B224">
        <f>'Net btnd_IBUF'!E335</f>
        <v/>
      </c>
      <c r="C224">
        <f>'Net btnd_IBUF'!E333</f>
        <v/>
      </c>
      <c r="D224">
        <f>B224-C224</f>
        <v/>
      </c>
      <c r="E224">
        <f>D224/B224</f>
        <v/>
      </c>
      <c r="F224">
        <f>'Net btnd_IBUF'!F335</f>
        <v/>
      </c>
      <c r="G224">
        <f>'Net btnd_IBUF'!F333</f>
        <v/>
      </c>
      <c r="H224">
        <f>F224-G224</f>
        <v/>
      </c>
      <c r="I224">
        <f>H224/F224</f>
        <v/>
      </c>
      <c r="J224">
        <f>'Net btnd_IBUF'!G335</f>
        <v/>
      </c>
      <c r="K224">
        <f>'Net btnd_IBUF'!G333</f>
        <v/>
      </c>
      <c r="L224">
        <f>J224-K224</f>
        <v/>
      </c>
      <c r="M224">
        <f>L224/J224</f>
        <v/>
      </c>
      <c r="N224">
        <f>'Net btnd_IBUF'!H335</f>
        <v/>
      </c>
      <c r="O224">
        <f>'Net btnd_IBUF'!H333</f>
        <v/>
      </c>
      <c r="P224">
        <f>N224-O224</f>
        <v/>
      </c>
      <c r="Q224">
        <f>P224/N224</f>
        <v/>
      </c>
    </row>
    <row r="225">
      <c r="A225" t="inlineStr">
        <is>
          <t>btnl_IBUF_inst/O to Address_register_reg[4]/CE</t>
        </is>
      </c>
      <c r="B225">
        <f>'Net btnl_IBUF'!E84</f>
        <v/>
      </c>
      <c r="C225">
        <f>'Net btnl_IBUF'!E82</f>
        <v/>
      </c>
      <c r="D225">
        <f>B225-C225</f>
        <v/>
      </c>
      <c r="E225">
        <f>D225/B225</f>
        <v/>
      </c>
      <c r="F225">
        <f>'Net btnl_IBUF'!F84</f>
        <v/>
      </c>
      <c r="G225">
        <f>'Net btnl_IBUF'!F82</f>
        <v/>
      </c>
      <c r="H225">
        <f>F225-G225</f>
        <v/>
      </c>
      <c r="I225">
        <f>H225/F225</f>
        <v/>
      </c>
      <c r="J225">
        <f>'Net btnl_IBUF'!G84</f>
        <v/>
      </c>
      <c r="K225">
        <f>'Net btnl_IBUF'!G82</f>
        <v/>
      </c>
      <c r="L225">
        <f>J225-K225</f>
        <v/>
      </c>
      <c r="M225">
        <f>L225/J225</f>
        <v/>
      </c>
      <c r="N225">
        <f>'Net btnl_IBUF'!H84</f>
        <v/>
      </c>
      <c r="O225">
        <f>'Net btnl_IBUF'!H82</f>
        <v/>
      </c>
      <c r="P225">
        <f>N225-O225</f>
        <v/>
      </c>
      <c r="Q225">
        <f>P225/N225</f>
        <v/>
      </c>
    </row>
    <row r="226">
      <c r="A226" t="inlineStr">
        <is>
          <t>btnl_IBUF_inst/O to Address_register_reg[7]/CE</t>
        </is>
      </c>
      <c r="B226">
        <f>'Net btnl_IBUF'!E110</f>
        <v/>
      </c>
      <c r="C226">
        <f>'Net btnl_IBUF'!E108</f>
        <v/>
      </c>
      <c r="D226">
        <f>B226-C226</f>
        <v/>
      </c>
      <c r="E226">
        <f>D226/B226</f>
        <v/>
      </c>
      <c r="F226">
        <f>'Net btnl_IBUF'!F110</f>
        <v/>
      </c>
      <c r="G226">
        <f>'Net btnl_IBUF'!F108</f>
        <v/>
      </c>
      <c r="H226">
        <f>F226-G226</f>
        <v/>
      </c>
      <c r="I226">
        <f>H226/F226</f>
        <v/>
      </c>
      <c r="J226">
        <f>'Net btnl_IBUF'!G110</f>
        <v/>
      </c>
      <c r="K226">
        <f>'Net btnl_IBUF'!G108</f>
        <v/>
      </c>
      <c r="L226">
        <f>J226-K226</f>
        <v/>
      </c>
      <c r="M226">
        <f>L226/J226</f>
        <v/>
      </c>
      <c r="N226">
        <f>'Net btnl_IBUF'!H110</f>
        <v/>
      </c>
      <c r="O226">
        <f>'Net btnl_IBUF'!H108</f>
        <v/>
      </c>
      <c r="P226">
        <f>N226-O226</f>
        <v/>
      </c>
      <c r="Q226">
        <f>P226/N226</f>
        <v/>
      </c>
    </row>
    <row r="227">
      <c r="A227" t="inlineStr">
        <is>
          <t>btnl_IBUF_inst/O to Address_register_reg[5]/CE</t>
        </is>
      </c>
      <c r="B227">
        <f>'Net btnl_IBUF'!E121</f>
        <v/>
      </c>
      <c r="C227">
        <f>'Net btnl_IBUF'!E119</f>
        <v/>
      </c>
      <c r="D227">
        <f>B227-C227</f>
        <v/>
      </c>
      <c r="E227">
        <f>D227/B227</f>
        <v/>
      </c>
      <c r="F227">
        <f>'Net btnl_IBUF'!F121</f>
        <v/>
      </c>
      <c r="G227">
        <f>'Net btnl_IBUF'!F119</f>
        <v/>
      </c>
      <c r="H227">
        <f>F227-G227</f>
        <v/>
      </c>
      <c r="I227">
        <f>H227/F227</f>
        <v/>
      </c>
      <c r="J227">
        <f>'Net btnl_IBUF'!G121</f>
        <v/>
      </c>
      <c r="K227">
        <f>'Net btnl_IBUF'!G119</f>
        <v/>
      </c>
      <c r="L227">
        <f>J227-K227</f>
        <v/>
      </c>
      <c r="M227">
        <f>L227/J227</f>
        <v/>
      </c>
      <c r="N227">
        <f>'Net btnl_IBUF'!H121</f>
        <v/>
      </c>
      <c r="O227">
        <f>'Net btnl_IBUF'!H119</f>
        <v/>
      </c>
      <c r="P227">
        <f>N227-O227</f>
        <v/>
      </c>
      <c r="Q227">
        <f>P227/N227</f>
        <v/>
      </c>
    </row>
    <row r="228">
      <c r="A228" t="inlineStr">
        <is>
          <t>btnl_IBUF_inst/O to Address_register_reg[3]/CE</t>
        </is>
      </c>
      <c r="B228">
        <f>'Net btnl_IBUF'!E137</f>
        <v/>
      </c>
      <c r="C228">
        <f>'Net btnl_IBUF'!E135</f>
        <v/>
      </c>
      <c r="D228">
        <f>B228-C228</f>
        <v/>
      </c>
      <c r="E228">
        <f>D228/B228</f>
        <v/>
      </c>
      <c r="F228">
        <f>'Net btnl_IBUF'!F137</f>
        <v/>
      </c>
      <c r="G228">
        <f>'Net btnl_IBUF'!F135</f>
        <v/>
      </c>
      <c r="H228">
        <f>F228-G228</f>
        <v/>
      </c>
      <c r="I228">
        <f>H228/F228</f>
        <v/>
      </c>
      <c r="J228">
        <f>'Net btnl_IBUF'!G137</f>
        <v/>
      </c>
      <c r="K228">
        <f>'Net btnl_IBUF'!G135</f>
        <v/>
      </c>
      <c r="L228">
        <f>J228-K228</f>
        <v/>
      </c>
      <c r="M228">
        <f>L228/J228</f>
        <v/>
      </c>
      <c r="N228">
        <f>'Net btnl_IBUF'!H137</f>
        <v/>
      </c>
      <c r="O228">
        <f>'Net btnl_IBUF'!H135</f>
        <v/>
      </c>
      <c r="P228">
        <f>N228-O228</f>
        <v/>
      </c>
      <c r="Q228">
        <f>P228/N228</f>
        <v/>
      </c>
    </row>
    <row r="229">
      <c r="A229" t="inlineStr">
        <is>
          <t>btnl_IBUF_inst/O to Address_register_reg[9]/CE</t>
        </is>
      </c>
      <c r="B229">
        <f>'Net btnl_IBUF'!E173</f>
        <v/>
      </c>
      <c r="C229">
        <f>'Net btnl_IBUF'!E171</f>
        <v/>
      </c>
      <c r="D229">
        <f>B229-C229</f>
        <v/>
      </c>
      <c r="E229">
        <f>D229/B229</f>
        <v/>
      </c>
      <c r="F229">
        <f>'Net btnl_IBUF'!F173</f>
        <v/>
      </c>
      <c r="G229">
        <f>'Net btnl_IBUF'!F171</f>
        <v/>
      </c>
      <c r="H229">
        <f>F229-G229</f>
        <v/>
      </c>
      <c r="I229">
        <f>H229/F229</f>
        <v/>
      </c>
      <c r="J229">
        <f>'Net btnl_IBUF'!G173</f>
        <v/>
      </c>
      <c r="K229">
        <f>'Net btnl_IBUF'!G171</f>
        <v/>
      </c>
      <c r="L229">
        <f>J229-K229</f>
        <v/>
      </c>
      <c r="M229">
        <f>L229/J229</f>
        <v/>
      </c>
      <c r="N229">
        <f>'Net btnl_IBUF'!H173</f>
        <v/>
      </c>
      <c r="O229">
        <f>'Net btnl_IBUF'!H171</f>
        <v/>
      </c>
      <c r="P229">
        <f>N229-O229</f>
        <v/>
      </c>
      <c r="Q229">
        <f>P229/N229</f>
        <v/>
      </c>
    </row>
    <row r="230">
      <c r="A230" t="inlineStr">
        <is>
          <t>btnl_IBUF_inst/O to Address_register_reg[8]/CE</t>
        </is>
      </c>
      <c r="B230">
        <f>'Net btnl_IBUF'!E184</f>
        <v/>
      </c>
      <c r="C230">
        <f>'Net btnl_IBUF'!E182</f>
        <v/>
      </c>
      <c r="D230">
        <f>B230-C230</f>
        <v/>
      </c>
      <c r="E230">
        <f>D230/B230</f>
        <v/>
      </c>
      <c r="F230">
        <f>'Net btnl_IBUF'!F184</f>
        <v/>
      </c>
      <c r="G230">
        <f>'Net btnl_IBUF'!F182</f>
        <v/>
      </c>
      <c r="H230">
        <f>F230-G230</f>
        <v/>
      </c>
      <c r="I230">
        <f>H230/F230</f>
        <v/>
      </c>
      <c r="J230">
        <f>'Net btnl_IBUF'!G184</f>
        <v/>
      </c>
      <c r="K230">
        <f>'Net btnl_IBUF'!G182</f>
        <v/>
      </c>
      <c r="L230">
        <f>J230-K230</f>
        <v/>
      </c>
      <c r="M230">
        <f>L230/J230</f>
        <v/>
      </c>
      <c r="N230">
        <f>'Net btnl_IBUF'!H184</f>
        <v/>
      </c>
      <c r="O230">
        <f>'Net btnl_IBUF'!H182</f>
        <v/>
      </c>
      <c r="P230">
        <f>N230-O230</f>
        <v/>
      </c>
      <c r="Q230">
        <f>P230/N230</f>
        <v/>
      </c>
    </row>
    <row r="231">
      <c r="A231" t="inlineStr">
        <is>
          <t>btnl_IBUF_inst/O to Address_register_reg[0]/CE</t>
        </is>
      </c>
      <c r="B231">
        <f>'Net btnl_IBUF'!E197</f>
        <v/>
      </c>
      <c r="C231">
        <f>'Net btnl_IBUF'!E195</f>
        <v/>
      </c>
      <c r="D231">
        <f>B231-C231</f>
        <v/>
      </c>
      <c r="E231">
        <f>D231/B231</f>
        <v/>
      </c>
      <c r="F231">
        <f>'Net btnl_IBUF'!F197</f>
        <v/>
      </c>
      <c r="G231">
        <f>'Net btnl_IBUF'!F195</f>
        <v/>
      </c>
      <c r="H231">
        <f>F231-G231</f>
        <v/>
      </c>
      <c r="I231">
        <f>H231/F231</f>
        <v/>
      </c>
      <c r="J231">
        <f>'Net btnl_IBUF'!G197</f>
        <v/>
      </c>
      <c r="K231">
        <f>'Net btnl_IBUF'!G195</f>
        <v/>
      </c>
      <c r="L231">
        <f>J231-K231</f>
        <v/>
      </c>
      <c r="M231">
        <f>L231/J231</f>
        <v/>
      </c>
      <c r="N231">
        <f>'Net btnl_IBUF'!H197</f>
        <v/>
      </c>
      <c r="O231">
        <f>'Net btnl_IBUF'!H195</f>
        <v/>
      </c>
      <c r="P231">
        <f>N231-O231</f>
        <v/>
      </c>
      <c r="Q231">
        <f>P231/N231</f>
        <v/>
      </c>
    </row>
    <row r="232">
      <c r="A232" t="inlineStr">
        <is>
          <t>btnu_IBUF_inst/O to osc/FSM_sequential_state[1]_i_1/I3</t>
        </is>
      </c>
      <c r="B232">
        <f>'Net btnu_IBUF'!E94</f>
        <v/>
      </c>
      <c r="C232">
        <f>'Net btnu_IBUF'!E92</f>
        <v/>
      </c>
      <c r="D232">
        <f>B232-C232</f>
        <v/>
      </c>
      <c r="E232">
        <f>D232/B232</f>
        <v/>
      </c>
      <c r="F232">
        <f>'Net btnu_IBUF'!F94</f>
        <v/>
      </c>
      <c r="G232">
        <f>'Net btnu_IBUF'!F92</f>
        <v/>
      </c>
      <c r="H232">
        <f>F232-G232</f>
        <v/>
      </c>
      <c r="I232">
        <f>H232/F232</f>
        <v/>
      </c>
      <c r="J232">
        <f>'Net btnu_IBUF'!G94</f>
        <v/>
      </c>
      <c r="K232">
        <f>'Net btnu_IBUF'!G92</f>
        <v/>
      </c>
      <c r="L232">
        <f>J232-K232</f>
        <v/>
      </c>
      <c r="M232">
        <f>L232/J232</f>
        <v/>
      </c>
      <c r="N232">
        <f>'Net btnu_IBUF'!H94</f>
        <v/>
      </c>
      <c r="O232">
        <f>'Net btnu_IBUF'!H92</f>
        <v/>
      </c>
      <c r="P232">
        <f>N232-O232</f>
        <v/>
      </c>
      <c r="Q232">
        <f>P232/N232</f>
        <v/>
      </c>
    </row>
    <row r="233">
      <c r="A233" t="inlineStr">
        <is>
          <t>btnu_IBUF_inst/O to Address_register_reg[4]/R</t>
        </is>
      </c>
      <c r="B233">
        <f>'Net btnu_IBUF'!E119</f>
        <v/>
      </c>
      <c r="C233">
        <f>'Net btnu_IBUF'!E117</f>
        <v/>
      </c>
      <c r="D233">
        <f>B233-C233</f>
        <v/>
      </c>
      <c r="E233">
        <f>D233/B233</f>
        <v/>
      </c>
      <c r="F233">
        <f>'Net btnu_IBUF'!F119</f>
        <v/>
      </c>
      <c r="G233">
        <f>'Net btnu_IBUF'!F117</f>
        <v/>
      </c>
      <c r="H233">
        <f>F233-G233</f>
        <v/>
      </c>
      <c r="I233">
        <f>H233/F233</f>
        <v/>
      </c>
      <c r="J233">
        <f>'Net btnu_IBUF'!G119</f>
        <v/>
      </c>
      <c r="K233">
        <f>'Net btnu_IBUF'!G117</f>
        <v/>
      </c>
      <c r="L233">
        <f>J233-K233</f>
        <v/>
      </c>
      <c r="M233">
        <f>L233/J233</f>
        <v/>
      </c>
      <c r="N233">
        <f>'Net btnu_IBUF'!H119</f>
        <v/>
      </c>
      <c r="O233">
        <f>'Net btnu_IBUF'!H117</f>
        <v/>
      </c>
      <c r="P233">
        <f>N233-O233</f>
        <v/>
      </c>
      <c r="Q233">
        <f>P233/N233</f>
        <v/>
      </c>
    </row>
    <row r="234">
      <c r="A234" t="inlineStr">
        <is>
          <t>btnu_IBUF_inst/O to Address_register_reg[0]/R</t>
        </is>
      </c>
      <c r="B234">
        <f>'Net btnu_IBUF'!E139</f>
        <v/>
      </c>
      <c r="C234">
        <f>'Net btnu_IBUF'!E137</f>
        <v/>
      </c>
      <c r="D234">
        <f>B234-C234</f>
        <v/>
      </c>
      <c r="E234">
        <f>D234/B234</f>
        <v/>
      </c>
      <c r="F234">
        <f>'Net btnu_IBUF'!F139</f>
        <v/>
      </c>
      <c r="G234">
        <f>'Net btnu_IBUF'!F137</f>
        <v/>
      </c>
      <c r="H234">
        <f>F234-G234</f>
        <v/>
      </c>
      <c r="I234">
        <f>H234/F234</f>
        <v/>
      </c>
      <c r="J234">
        <f>'Net btnu_IBUF'!G139</f>
        <v/>
      </c>
      <c r="K234">
        <f>'Net btnu_IBUF'!G137</f>
        <v/>
      </c>
      <c r="L234">
        <f>J234-K234</f>
        <v/>
      </c>
      <c r="M234">
        <f>L234/J234</f>
        <v/>
      </c>
      <c r="N234">
        <f>'Net btnu_IBUF'!H139</f>
        <v/>
      </c>
      <c r="O234">
        <f>'Net btnu_IBUF'!H137</f>
        <v/>
      </c>
      <c r="P234">
        <f>N234-O234</f>
        <v/>
      </c>
      <c r="Q234">
        <f>P234/N234</f>
        <v/>
      </c>
    </row>
    <row r="235">
      <c r="A235" t="inlineStr">
        <is>
          <t>btnu_IBUF_inst/O to Address_register_reg[3]/R</t>
        </is>
      </c>
      <c r="B235">
        <f>'Net btnu_IBUF'!E150</f>
        <v/>
      </c>
      <c r="C235">
        <f>'Net btnu_IBUF'!E148</f>
        <v/>
      </c>
      <c r="D235">
        <f>B235-C235</f>
        <v/>
      </c>
      <c r="E235">
        <f>D235/B235</f>
        <v/>
      </c>
      <c r="F235">
        <f>'Net btnu_IBUF'!F150</f>
        <v/>
      </c>
      <c r="G235">
        <f>'Net btnu_IBUF'!F148</f>
        <v/>
      </c>
      <c r="H235">
        <f>F235-G235</f>
        <v/>
      </c>
      <c r="I235">
        <f>H235/F235</f>
        <v/>
      </c>
      <c r="J235">
        <f>'Net btnu_IBUF'!G150</f>
        <v/>
      </c>
      <c r="K235">
        <f>'Net btnu_IBUF'!G148</f>
        <v/>
      </c>
      <c r="L235">
        <f>J235-K235</f>
        <v/>
      </c>
      <c r="M235">
        <f>L235/J235</f>
        <v/>
      </c>
      <c r="N235">
        <f>'Net btnu_IBUF'!H150</f>
        <v/>
      </c>
      <c r="O235">
        <f>'Net btnu_IBUF'!H148</f>
        <v/>
      </c>
      <c r="P235">
        <f>N235-O235</f>
        <v/>
      </c>
      <c r="Q235">
        <f>P235/N235</f>
        <v/>
      </c>
    </row>
    <row r="236">
      <c r="A236" t="inlineStr">
        <is>
          <t>btnu_IBUF_inst/O to Address_register_reg[7]/R</t>
        </is>
      </c>
      <c r="B236">
        <f>'Net btnu_IBUF'!E168</f>
        <v/>
      </c>
      <c r="C236">
        <f>'Net btnu_IBUF'!E166</f>
        <v/>
      </c>
      <c r="D236">
        <f>B236-C236</f>
        <v/>
      </c>
      <c r="E236">
        <f>D236/B236</f>
        <v/>
      </c>
      <c r="F236">
        <f>'Net btnu_IBUF'!F168</f>
        <v/>
      </c>
      <c r="G236">
        <f>'Net btnu_IBUF'!F166</f>
        <v/>
      </c>
      <c r="H236">
        <f>F236-G236</f>
        <v/>
      </c>
      <c r="I236">
        <f>H236/F236</f>
        <v/>
      </c>
      <c r="J236">
        <f>'Net btnu_IBUF'!G168</f>
        <v/>
      </c>
      <c r="K236">
        <f>'Net btnu_IBUF'!G166</f>
        <v/>
      </c>
      <c r="L236">
        <f>J236-K236</f>
        <v/>
      </c>
      <c r="M236">
        <f>L236/J236</f>
        <v/>
      </c>
      <c r="N236">
        <f>'Net btnu_IBUF'!H168</f>
        <v/>
      </c>
      <c r="O236">
        <f>'Net btnu_IBUF'!H166</f>
        <v/>
      </c>
      <c r="P236">
        <f>N236-O236</f>
        <v/>
      </c>
      <c r="Q236">
        <f>P236/N236</f>
        <v/>
      </c>
    </row>
    <row r="237">
      <c r="A237" t="inlineStr">
        <is>
          <t>btnu_IBUF_inst/O to Address_register_reg[5]/R</t>
        </is>
      </c>
      <c r="B237">
        <f>'Net btnu_IBUF'!E179</f>
        <v/>
      </c>
      <c r="C237">
        <f>'Net btnu_IBUF'!E177</f>
        <v/>
      </c>
      <c r="D237">
        <f>B237-C237</f>
        <v/>
      </c>
      <c r="E237">
        <f>D237/B237</f>
        <v/>
      </c>
      <c r="F237">
        <f>'Net btnu_IBUF'!F179</f>
        <v/>
      </c>
      <c r="G237">
        <f>'Net btnu_IBUF'!F177</f>
        <v/>
      </c>
      <c r="H237">
        <f>F237-G237</f>
        <v/>
      </c>
      <c r="I237">
        <f>H237/F237</f>
        <v/>
      </c>
      <c r="J237">
        <f>'Net btnu_IBUF'!G179</f>
        <v/>
      </c>
      <c r="K237">
        <f>'Net btnu_IBUF'!G177</f>
        <v/>
      </c>
      <c r="L237">
        <f>J237-K237</f>
        <v/>
      </c>
      <c r="M237">
        <f>L237/J237</f>
        <v/>
      </c>
      <c r="N237">
        <f>'Net btnu_IBUF'!H179</f>
        <v/>
      </c>
      <c r="O237">
        <f>'Net btnu_IBUF'!H177</f>
        <v/>
      </c>
      <c r="P237">
        <f>N237-O237</f>
        <v/>
      </c>
      <c r="Q237">
        <f>P237/N237</f>
        <v/>
      </c>
    </row>
    <row r="238">
      <c r="A238" t="inlineStr">
        <is>
          <t>btnu_IBUF_inst/O to Address_register_reg[9]/R</t>
        </is>
      </c>
      <c r="B238">
        <f>'Net btnu_IBUF'!E206</f>
        <v/>
      </c>
      <c r="C238">
        <f>'Net btnu_IBUF'!E204</f>
        <v/>
      </c>
      <c r="D238">
        <f>B238-C238</f>
        <v/>
      </c>
      <c r="E238">
        <f>D238/B238</f>
        <v/>
      </c>
      <c r="F238">
        <f>'Net btnu_IBUF'!F206</f>
        <v/>
      </c>
      <c r="G238">
        <f>'Net btnu_IBUF'!F204</f>
        <v/>
      </c>
      <c r="H238">
        <f>F238-G238</f>
        <v/>
      </c>
      <c r="I238">
        <f>H238/F238</f>
        <v/>
      </c>
      <c r="J238">
        <f>'Net btnu_IBUF'!G206</f>
        <v/>
      </c>
      <c r="K238">
        <f>'Net btnu_IBUF'!G204</f>
        <v/>
      </c>
      <c r="L238">
        <f>J238-K238</f>
        <v/>
      </c>
      <c r="M238">
        <f>L238/J238</f>
        <v/>
      </c>
      <c r="N238">
        <f>'Net btnu_IBUF'!H206</f>
        <v/>
      </c>
      <c r="O238">
        <f>'Net btnu_IBUF'!H204</f>
        <v/>
      </c>
      <c r="P238">
        <f>N238-O238</f>
        <v/>
      </c>
      <c r="Q238">
        <f>P238/N238</f>
        <v/>
      </c>
    </row>
    <row r="239">
      <c r="A239" t="inlineStr">
        <is>
          <t>btnu_IBUF_inst/O to Address_register_reg[8]/R</t>
        </is>
      </c>
      <c r="B239">
        <f>'Net btnu_IBUF'!E217</f>
        <v/>
      </c>
      <c r="C239">
        <f>'Net btnu_IBUF'!E215</f>
        <v/>
      </c>
      <c r="D239">
        <f>B239-C239</f>
        <v/>
      </c>
      <c r="E239">
        <f>D239/B239</f>
        <v/>
      </c>
      <c r="F239">
        <f>'Net btnu_IBUF'!F217</f>
        <v/>
      </c>
      <c r="G239">
        <f>'Net btnu_IBUF'!F215</f>
        <v/>
      </c>
      <c r="H239">
        <f>F239-G239</f>
        <v/>
      </c>
      <c r="I239">
        <f>H239/F239</f>
        <v/>
      </c>
      <c r="J239">
        <f>'Net btnu_IBUF'!G217</f>
        <v/>
      </c>
      <c r="K239">
        <f>'Net btnu_IBUF'!G215</f>
        <v/>
      </c>
      <c r="L239">
        <f>J239-K239</f>
        <v/>
      </c>
      <c r="M239">
        <f>L239/J239</f>
        <v/>
      </c>
      <c r="N239">
        <f>'Net btnu_IBUF'!H217</f>
        <v/>
      </c>
      <c r="O239">
        <f>'Net btnu_IBUF'!H215</f>
        <v/>
      </c>
      <c r="P239">
        <f>N239-O239</f>
        <v/>
      </c>
      <c r="Q239">
        <f>P239/N239</f>
        <v/>
      </c>
    </row>
    <row r="240">
      <c r="A240" t="inlineStr">
        <is>
          <t>clk_IBUF_inst/O to clk_IBUF_BUFG_inst/I</t>
        </is>
      </c>
      <c r="B240">
        <f>'Net clk_IBUF'!E101</f>
        <v/>
      </c>
      <c r="C240">
        <f>'Net clk_IBUF'!E99</f>
        <v/>
      </c>
      <c r="D240">
        <f>B240-C240</f>
        <v/>
      </c>
      <c r="E240">
        <f>D240/B240</f>
        <v/>
      </c>
      <c r="F240">
        <f>'Net clk_IBUF'!F101</f>
        <v/>
      </c>
      <c r="G240">
        <f>'Net clk_IBUF'!F99</f>
        <v/>
      </c>
      <c r="H240">
        <f>F240-G240</f>
        <v/>
      </c>
      <c r="I240">
        <f>H240/F240</f>
        <v/>
      </c>
      <c r="J240">
        <f>'Net clk_IBUF'!G101</f>
        <v/>
      </c>
      <c r="K240">
        <f>'Net clk_IBUF'!G99</f>
        <v/>
      </c>
      <c r="L240">
        <f>J240-K240</f>
        <v/>
      </c>
      <c r="M240">
        <f>L240/J240</f>
        <v/>
      </c>
      <c r="N240">
        <f>'Net clk_IBUF'!H101</f>
        <v/>
      </c>
      <c r="O240">
        <f>'Net clk_IBUF'!H99</f>
        <v/>
      </c>
      <c r="P240">
        <f>N240-O240</f>
        <v/>
      </c>
      <c r="Q240">
        <f>P240/N240</f>
        <v/>
      </c>
    </row>
    <row r="241">
      <c r="A241" t="inlineStr">
        <is>
          <t>ALU1/result0_carry/O[0] to masterReg/readData2[0]_i_9/I0</t>
        </is>
      </c>
      <c r="B241">
        <f>'Net data0_0_'!E26</f>
        <v/>
      </c>
      <c r="C241">
        <f>'Net data0_0_'!E24</f>
        <v/>
      </c>
      <c r="D241">
        <f>B241-C241</f>
        <v/>
      </c>
      <c r="E241">
        <f>D241/B241</f>
        <v/>
      </c>
      <c r="F241">
        <f>'Net data0_0_'!F26</f>
        <v/>
      </c>
      <c r="G241">
        <f>'Net data0_0_'!F24</f>
        <v/>
      </c>
      <c r="H241">
        <f>F241-G241</f>
        <v/>
      </c>
      <c r="I241">
        <f>H241/F241</f>
        <v/>
      </c>
      <c r="J241">
        <f>'Net data0_0_'!G26</f>
        <v/>
      </c>
      <c r="K241">
        <f>'Net data0_0_'!G24</f>
        <v/>
      </c>
      <c r="L241">
        <f>J241-K241</f>
        <v/>
      </c>
      <c r="M241">
        <f>L241/J241</f>
        <v/>
      </c>
      <c r="N241">
        <f>'Net data0_0_'!H26</f>
        <v/>
      </c>
      <c r="O241">
        <f>'Net data0_0_'!H24</f>
        <v/>
      </c>
      <c r="P241">
        <f>N241-O241</f>
        <v/>
      </c>
      <c r="Q241">
        <f>P241/N241</f>
        <v/>
      </c>
    </row>
    <row r="242">
      <c r="A242" t="inlineStr">
        <is>
          <t>ALU1/result0_carry/O[0] to ALU1/readData2[0]_i_6/I4</t>
        </is>
      </c>
      <c r="B242">
        <f>'Net data0_0_'!E43</f>
        <v/>
      </c>
      <c r="C242">
        <f>'Net data0_0_'!E41</f>
        <v/>
      </c>
      <c r="D242">
        <f>B242-C242</f>
        <v/>
      </c>
      <c r="E242">
        <f>D242/B242</f>
        <v/>
      </c>
      <c r="F242">
        <f>'Net data0_0_'!F43</f>
        <v/>
      </c>
      <c r="G242">
        <f>'Net data0_0_'!F41</f>
        <v/>
      </c>
      <c r="H242">
        <f>F242-G242</f>
        <v/>
      </c>
      <c r="I242">
        <f>H242/F242</f>
        <v/>
      </c>
      <c r="J242">
        <f>'Net data0_0_'!G43</f>
        <v/>
      </c>
      <c r="K242">
        <f>'Net data0_0_'!G41</f>
        <v/>
      </c>
      <c r="L242">
        <f>J242-K242</f>
        <v/>
      </c>
      <c r="M242">
        <f>L242/J242</f>
        <v/>
      </c>
      <c r="N242">
        <f>'Net data0_0_'!H43</f>
        <v/>
      </c>
      <c r="O242">
        <f>'Net data0_0_'!H41</f>
        <v/>
      </c>
      <c r="P242">
        <f>N242-O242</f>
        <v/>
      </c>
      <c r="Q242">
        <f>P242/N242</f>
        <v/>
      </c>
    </row>
    <row r="243">
      <c r="A243" t="inlineStr">
        <is>
          <t>ALU1/result0_carry/O[0] to masterReg/readData2[0]_i_7/I0</t>
        </is>
      </c>
      <c r="B243">
        <f>'Net data0_0_'!E54</f>
        <v/>
      </c>
      <c r="C243">
        <f>'Net data0_0_'!E52</f>
        <v/>
      </c>
      <c r="D243">
        <f>B243-C243</f>
        <v/>
      </c>
      <c r="E243">
        <f>D243/B243</f>
        <v/>
      </c>
      <c r="F243">
        <f>'Net data0_0_'!F54</f>
        <v/>
      </c>
      <c r="G243">
        <f>'Net data0_0_'!F52</f>
        <v/>
      </c>
      <c r="H243">
        <f>F243-G243</f>
        <v/>
      </c>
      <c r="I243">
        <f>H243/F243</f>
        <v/>
      </c>
      <c r="J243">
        <f>'Net data0_0_'!G54</f>
        <v/>
      </c>
      <c r="K243">
        <f>'Net data0_0_'!G52</f>
        <v/>
      </c>
      <c r="L243">
        <f>J243-K243</f>
        <v/>
      </c>
      <c r="M243">
        <f>L243/J243</f>
        <v/>
      </c>
      <c r="N243">
        <f>'Net data0_0_'!H54</f>
        <v/>
      </c>
      <c r="O243">
        <f>'Net data0_0_'!H52</f>
        <v/>
      </c>
      <c r="P243">
        <f>N243-O243</f>
        <v/>
      </c>
      <c r="Q243">
        <f>P243/N243</f>
        <v/>
      </c>
    </row>
    <row r="244">
      <c r="A244" t="inlineStr">
        <is>
          <t>ALU1/result0_carry/O[0] to masterReg/readData2[0]_i_4/I4</t>
        </is>
      </c>
      <c r="B244">
        <f>'Net data0_0_'!E71</f>
        <v/>
      </c>
      <c r="C244">
        <f>'Net data0_0_'!E69</f>
        <v/>
      </c>
      <c r="D244">
        <f>B244-C244</f>
        <v/>
      </c>
      <c r="E244">
        <f>D244/B244</f>
        <v/>
      </c>
      <c r="F244">
        <f>'Net data0_0_'!F71</f>
        <v/>
      </c>
      <c r="G244">
        <f>'Net data0_0_'!F69</f>
        <v/>
      </c>
      <c r="H244">
        <f>F244-G244</f>
        <v/>
      </c>
      <c r="I244">
        <f>H244/F244</f>
        <v/>
      </c>
      <c r="J244">
        <f>'Net data0_0_'!G71</f>
        <v/>
      </c>
      <c r="K244">
        <f>'Net data0_0_'!G69</f>
        <v/>
      </c>
      <c r="L244">
        <f>J244-K244</f>
        <v/>
      </c>
      <c r="M244">
        <f>L244/J244</f>
        <v/>
      </c>
      <c r="N244">
        <f>'Net data0_0_'!H71</f>
        <v/>
      </c>
      <c r="O244">
        <f>'Net data0_0_'!H69</f>
        <v/>
      </c>
      <c r="P244">
        <f>N244-O244</f>
        <v/>
      </c>
      <c r="Q244">
        <f>P244/N244</f>
        <v/>
      </c>
    </row>
    <row r="245">
      <c r="A245" t="inlineStr">
        <is>
          <t>ALU1/result0_carry/O[0] to masterReg/register_reg_r1_0_31_0_5_i_11/I3</t>
        </is>
      </c>
      <c r="B245">
        <f>'Net data0_0_'!E82</f>
        <v/>
      </c>
      <c r="C245">
        <f>'Net data0_0_'!E80</f>
        <v/>
      </c>
      <c r="D245">
        <f>B245-C245</f>
        <v/>
      </c>
      <c r="E245">
        <f>D245/B245</f>
        <v/>
      </c>
      <c r="F245">
        <f>'Net data0_0_'!F82</f>
        <v/>
      </c>
      <c r="G245">
        <f>'Net data0_0_'!F80</f>
        <v/>
      </c>
      <c r="H245">
        <f>F245-G245</f>
        <v/>
      </c>
      <c r="I245">
        <f>H245/F245</f>
        <v/>
      </c>
      <c r="J245">
        <f>'Net data0_0_'!G82</f>
        <v/>
      </c>
      <c r="K245">
        <f>'Net data0_0_'!G80</f>
        <v/>
      </c>
      <c r="L245">
        <f>J245-K245</f>
        <v/>
      </c>
      <c r="M245">
        <f>L245/J245</f>
        <v/>
      </c>
      <c r="N245">
        <f>'Net data0_0_'!H82</f>
        <v/>
      </c>
      <c r="O245">
        <f>'Net data0_0_'!H80</f>
        <v/>
      </c>
      <c r="P245">
        <f>N245-O245</f>
        <v/>
      </c>
      <c r="Q245">
        <f>P245/N245</f>
        <v/>
      </c>
    </row>
    <row r="246">
      <c r="A246" t="inlineStr">
        <is>
          <t>ALU1/result0_carry__1/O[2] to masterReg/readData2[10]_i_7/I0</t>
        </is>
      </c>
      <c r="B246">
        <f>'Net data0_10_'!E36</f>
        <v/>
      </c>
      <c r="C246">
        <f>'Net data0_10_'!E34</f>
        <v/>
      </c>
      <c r="D246">
        <f>B246-C246</f>
        <v/>
      </c>
      <c r="E246">
        <f>D246/B246</f>
        <v/>
      </c>
      <c r="F246">
        <f>'Net data0_10_'!F36</f>
        <v/>
      </c>
      <c r="G246">
        <f>'Net data0_10_'!F34</f>
        <v/>
      </c>
      <c r="H246">
        <f>F246-G246</f>
        <v/>
      </c>
      <c r="I246">
        <f>H246/F246</f>
        <v/>
      </c>
      <c r="J246">
        <f>'Net data0_10_'!G36</f>
        <v/>
      </c>
      <c r="K246">
        <f>'Net data0_10_'!G34</f>
        <v/>
      </c>
      <c r="L246">
        <f>J246-K246</f>
        <v/>
      </c>
      <c r="M246">
        <f>L246/J246</f>
        <v/>
      </c>
      <c r="N246">
        <f>'Net data0_10_'!H36</f>
        <v/>
      </c>
      <c r="O246">
        <f>'Net data0_10_'!H34</f>
        <v/>
      </c>
      <c r="P246">
        <f>N246-O246</f>
        <v/>
      </c>
      <c r="Q246">
        <f>P246/N246</f>
        <v/>
      </c>
    </row>
    <row r="247">
      <c r="A247" t="inlineStr">
        <is>
          <t>ALU1/result0_carry__1/O[2] to masterReg/register_reg_r1_0_31_6_11_i_17/I3</t>
        </is>
      </c>
      <c r="B247">
        <f>'Net data0_10_'!E55</f>
        <v/>
      </c>
      <c r="C247">
        <f>'Net data0_10_'!E53</f>
        <v/>
      </c>
      <c r="D247">
        <f>B247-C247</f>
        <v/>
      </c>
      <c r="E247">
        <f>D247/B247</f>
        <v/>
      </c>
      <c r="F247">
        <f>'Net data0_10_'!F55</f>
        <v/>
      </c>
      <c r="G247">
        <f>'Net data0_10_'!F53</f>
        <v/>
      </c>
      <c r="H247">
        <f>F247-G247</f>
        <v/>
      </c>
      <c r="I247">
        <f>H247/F247</f>
        <v/>
      </c>
      <c r="J247">
        <f>'Net data0_10_'!G55</f>
        <v/>
      </c>
      <c r="K247">
        <f>'Net data0_10_'!G53</f>
        <v/>
      </c>
      <c r="L247">
        <f>J247-K247</f>
        <v/>
      </c>
      <c r="M247">
        <f>L247/J247</f>
        <v/>
      </c>
      <c r="N247">
        <f>'Net data0_10_'!H55</f>
        <v/>
      </c>
      <c r="O247">
        <f>'Net data0_10_'!H53</f>
        <v/>
      </c>
      <c r="P247">
        <f>N247-O247</f>
        <v/>
      </c>
      <c r="Q247">
        <f>P247/N247</f>
        <v/>
      </c>
    </row>
    <row r="248">
      <c r="A248" t="inlineStr">
        <is>
          <t>ALU1/result0_carry__1/O[2] to masterReg/readData2[10]_i_4/I4</t>
        </is>
      </c>
      <c r="B248">
        <f>'Net data0_10_'!E69</f>
        <v/>
      </c>
      <c r="C248">
        <f>'Net data0_10_'!E67</f>
        <v/>
      </c>
      <c r="D248">
        <f>B248-C248</f>
        <v/>
      </c>
      <c r="E248">
        <f>D248/B248</f>
        <v/>
      </c>
      <c r="F248">
        <f>'Net data0_10_'!F69</f>
        <v/>
      </c>
      <c r="G248">
        <f>'Net data0_10_'!F67</f>
        <v/>
      </c>
      <c r="H248">
        <f>F248-G248</f>
        <v/>
      </c>
      <c r="I248">
        <f>H248/F248</f>
        <v/>
      </c>
      <c r="J248">
        <f>'Net data0_10_'!G69</f>
        <v/>
      </c>
      <c r="K248">
        <f>'Net data0_10_'!G67</f>
        <v/>
      </c>
      <c r="L248">
        <f>J248-K248</f>
        <v/>
      </c>
      <c r="M248">
        <f>L248/J248</f>
        <v/>
      </c>
      <c r="N248">
        <f>'Net data0_10_'!H69</f>
        <v/>
      </c>
      <c r="O248">
        <f>'Net data0_10_'!H67</f>
        <v/>
      </c>
      <c r="P248">
        <f>N248-O248</f>
        <v/>
      </c>
      <c r="Q248">
        <f>P248/N248</f>
        <v/>
      </c>
    </row>
    <row r="249">
      <c r="A249" t="inlineStr">
        <is>
          <t>ALU1/result0_carry__1/O[2] to ALU1/register_reg_r1_0_31_6_11_i_18/I3</t>
        </is>
      </c>
      <c r="B249">
        <f>'Net data0_10_'!E80</f>
        <v/>
      </c>
      <c r="C249">
        <f>'Net data0_10_'!E78</f>
        <v/>
      </c>
      <c r="D249">
        <f>B249-C249</f>
        <v/>
      </c>
      <c r="E249">
        <f>D249/B249</f>
        <v/>
      </c>
      <c r="F249">
        <f>'Net data0_10_'!F80</f>
        <v/>
      </c>
      <c r="G249">
        <f>'Net data0_10_'!F78</f>
        <v/>
      </c>
      <c r="H249">
        <f>F249-G249</f>
        <v/>
      </c>
      <c r="I249">
        <f>H249/F249</f>
        <v/>
      </c>
      <c r="J249">
        <f>'Net data0_10_'!G80</f>
        <v/>
      </c>
      <c r="K249">
        <f>'Net data0_10_'!G78</f>
        <v/>
      </c>
      <c r="L249">
        <f>J249-K249</f>
        <v/>
      </c>
      <c r="M249">
        <f>L249/J249</f>
        <v/>
      </c>
      <c r="N249">
        <f>'Net data0_10_'!H80</f>
        <v/>
      </c>
      <c r="O249">
        <f>'Net data0_10_'!H78</f>
        <v/>
      </c>
      <c r="P249">
        <f>N249-O249</f>
        <v/>
      </c>
      <c r="Q249">
        <f>P249/N249</f>
        <v/>
      </c>
    </row>
    <row r="250">
      <c r="A250" t="inlineStr">
        <is>
          <t>ALU1/result0_carry__1/O[3] to masterReg/readData2[11]_i_7/I0</t>
        </is>
      </c>
      <c r="B250">
        <f>'Net data0_11_'!E30</f>
        <v/>
      </c>
      <c r="C250">
        <f>'Net data0_11_'!E28</f>
        <v/>
      </c>
      <c r="D250">
        <f>B250-C250</f>
        <v/>
      </c>
      <c r="E250">
        <f>D250/B250</f>
        <v/>
      </c>
      <c r="F250">
        <f>'Net data0_11_'!F30</f>
        <v/>
      </c>
      <c r="G250">
        <f>'Net data0_11_'!F28</f>
        <v/>
      </c>
      <c r="H250">
        <f>F250-G250</f>
        <v/>
      </c>
      <c r="I250">
        <f>H250/F250</f>
        <v/>
      </c>
      <c r="J250">
        <f>'Net data0_11_'!G30</f>
        <v/>
      </c>
      <c r="K250">
        <f>'Net data0_11_'!G28</f>
        <v/>
      </c>
      <c r="L250">
        <f>J250-K250</f>
        <v/>
      </c>
      <c r="M250">
        <f>L250/J250</f>
        <v/>
      </c>
      <c r="N250">
        <f>'Net data0_11_'!H30</f>
        <v/>
      </c>
      <c r="O250">
        <f>'Net data0_11_'!H28</f>
        <v/>
      </c>
      <c r="P250">
        <f>N250-O250</f>
        <v/>
      </c>
      <c r="Q250">
        <f>P250/N250</f>
        <v/>
      </c>
    </row>
    <row r="251">
      <c r="A251" t="inlineStr">
        <is>
          <t>ALU1/result0_carry__1/O[3] to ALU1/register_reg_r1_0_31_6_11_i_16/I3</t>
        </is>
      </c>
      <c r="B251">
        <f>'Net data0_11_'!E53</f>
        <v/>
      </c>
      <c r="C251">
        <f>'Net data0_11_'!E51</f>
        <v/>
      </c>
      <c r="D251">
        <f>B251-C251</f>
        <v/>
      </c>
      <c r="E251">
        <f>D251/B251</f>
        <v/>
      </c>
      <c r="F251">
        <f>'Net data0_11_'!F53</f>
        <v/>
      </c>
      <c r="G251">
        <f>'Net data0_11_'!F51</f>
        <v/>
      </c>
      <c r="H251">
        <f>F251-G251</f>
        <v/>
      </c>
      <c r="I251">
        <f>H251/F251</f>
        <v/>
      </c>
      <c r="J251">
        <f>'Net data0_11_'!G53</f>
        <v/>
      </c>
      <c r="K251">
        <f>'Net data0_11_'!G51</f>
        <v/>
      </c>
      <c r="L251">
        <f>J251-K251</f>
        <v/>
      </c>
      <c r="M251">
        <f>L251/J251</f>
        <v/>
      </c>
      <c r="N251">
        <f>'Net data0_11_'!H53</f>
        <v/>
      </c>
      <c r="O251">
        <f>'Net data0_11_'!H51</f>
        <v/>
      </c>
      <c r="P251">
        <f>N251-O251</f>
        <v/>
      </c>
      <c r="Q251">
        <f>P251/N251</f>
        <v/>
      </c>
    </row>
    <row r="252">
      <c r="A252" t="inlineStr">
        <is>
          <t>ALU1/result0_carry__1/O[3] to masterReg/readData2[11]_i_4/I4</t>
        </is>
      </c>
      <c r="B252">
        <f>'Net data0_11_'!E64</f>
        <v/>
      </c>
      <c r="C252">
        <f>'Net data0_11_'!E62</f>
        <v/>
      </c>
      <c r="D252">
        <f>B252-C252</f>
        <v/>
      </c>
      <c r="E252">
        <f>D252/B252</f>
        <v/>
      </c>
      <c r="F252">
        <f>'Net data0_11_'!F64</f>
        <v/>
      </c>
      <c r="G252">
        <f>'Net data0_11_'!F62</f>
        <v/>
      </c>
      <c r="H252">
        <f>F252-G252</f>
        <v/>
      </c>
      <c r="I252">
        <f>H252/F252</f>
        <v/>
      </c>
      <c r="J252">
        <f>'Net data0_11_'!G64</f>
        <v/>
      </c>
      <c r="K252">
        <f>'Net data0_11_'!G62</f>
        <v/>
      </c>
      <c r="L252">
        <f>J252-K252</f>
        <v/>
      </c>
      <c r="M252">
        <f>L252/J252</f>
        <v/>
      </c>
      <c r="N252">
        <f>'Net data0_11_'!H64</f>
        <v/>
      </c>
      <c r="O252">
        <f>'Net data0_11_'!H62</f>
        <v/>
      </c>
      <c r="P252">
        <f>N252-O252</f>
        <v/>
      </c>
      <c r="Q252">
        <f>P252/N252</f>
        <v/>
      </c>
    </row>
    <row r="253">
      <c r="A253" t="inlineStr">
        <is>
          <t>ALU1/result0_carry__1/O[3] to masterReg/register_reg_r1_0_31_6_11_i_15/I3</t>
        </is>
      </c>
      <c r="B253">
        <f>'Net data0_11_'!E75</f>
        <v/>
      </c>
      <c r="C253">
        <f>'Net data0_11_'!E73</f>
        <v/>
      </c>
      <c r="D253">
        <f>B253-C253</f>
        <v/>
      </c>
      <c r="E253">
        <f>D253/B253</f>
        <v/>
      </c>
      <c r="F253">
        <f>'Net data0_11_'!F75</f>
        <v/>
      </c>
      <c r="G253">
        <f>'Net data0_11_'!F73</f>
        <v/>
      </c>
      <c r="H253">
        <f>F253-G253</f>
        <v/>
      </c>
      <c r="I253">
        <f>H253/F253</f>
        <v/>
      </c>
      <c r="J253">
        <f>'Net data0_11_'!G75</f>
        <v/>
      </c>
      <c r="K253">
        <f>'Net data0_11_'!G73</f>
        <v/>
      </c>
      <c r="L253">
        <f>J253-K253</f>
        <v/>
      </c>
      <c r="M253">
        <f>L253/J253</f>
        <v/>
      </c>
      <c r="N253">
        <f>'Net data0_11_'!H75</f>
        <v/>
      </c>
      <c r="O253">
        <f>'Net data0_11_'!H73</f>
        <v/>
      </c>
      <c r="P253">
        <f>N253-O253</f>
        <v/>
      </c>
      <c r="Q253">
        <f>P253/N253</f>
        <v/>
      </c>
    </row>
    <row r="254">
      <c r="A254" t="inlineStr">
        <is>
          <t>ALU1/result0_carry__2/O[0] to masterReg/readData2[12]_i_7/I0</t>
        </is>
      </c>
      <c r="B254">
        <f>'Net data0_12_'!E26</f>
        <v/>
      </c>
      <c r="C254">
        <f>'Net data0_12_'!E24</f>
        <v/>
      </c>
      <c r="D254">
        <f>B254-C254</f>
        <v/>
      </c>
      <c r="E254">
        <f>D254/B254</f>
        <v/>
      </c>
      <c r="F254">
        <f>'Net data0_12_'!F26</f>
        <v/>
      </c>
      <c r="G254">
        <f>'Net data0_12_'!F24</f>
        <v/>
      </c>
      <c r="H254">
        <f>F254-G254</f>
        <v/>
      </c>
      <c r="I254">
        <f>H254/F254</f>
        <v/>
      </c>
      <c r="J254">
        <f>'Net data0_12_'!G26</f>
        <v/>
      </c>
      <c r="K254">
        <f>'Net data0_12_'!G24</f>
        <v/>
      </c>
      <c r="L254">
        <f>J254-K254</f>
        <v/>
      </c>
      <c r="M254">
        <f>L254/J254</f>
        <v/>
      </c>
      <c r="N254">
        <f>'Net data0_12_'!H26</f>
        <v/>
      </c>
      <c r="O254">
        <f>'Net data0_12_'!H24</f>
        <v/>
      </c>
      <c r="P254">
        <f>N254-O254</f>
        <v/>
      </c>
      <c r="Q254">
        <f>P254/N254</f>
        <v/>
      </c>
    </row>
    <row r="255">
      <c r="A255" t="inlineStr">
        <is>
          <t>ALU1/result0_carry__2/O[0] to masterReg/readData2[12]_i_4/I4</t>
        </is>
      </c>
      <c r="B255">
        <f>'Net data0_12_'!E49</f>
        <v/>
      </c>
      <c r="C255">
        <f>'Net data0_12_'!E47</f>
        <v/>
      </c>
      <c r="D255">
        <f>B255-C255</f>
        <v/>
      </c>
      <c r="E255">
        <f>D255/B255</f>
        <v/>
      </c>
      <c r="F255">
        <f>'Net data0_12_'!F49</f>
        <v/>
      </c>
      <c r="G255">
        <f>'Net data0_12_'!F47</f>
        <v/>
      </c>
      <c r="H255">
        <f>F255-G255</f>
        <v/>
      </c>
      <c r="I255">
        <f>H255/F255</f>
        <v/>
      </c>
      <c r="J255">
        <f>'Net data0_12_'!G49</f>
        <v/>
      </c>
      <c r="K255">
        <f>'Net data0_12_'!G47</f>
        <v/>
      </c>
      <c r="L255">
        <f>J255-K255</f>
        <v/>
      </c>
      <c r="M255">
        <f>L255/J255</f>
        <v/>
      </c>
      <c r="N255">
        <f>'Net data0_12_'!H49</f>
        <v/>
      </c>
      <c r="O255">
        <f>'Net data0_12_'!H47</f>
        <v/>
      </c>
      <c r="P255">
        <f>N255-O255</f>
        <v/>
      </c>
      <c r="Q255">
        <f>P255/N255</f>
        <v/>
      </c>
    </row>
    <row r="256">
      <c r="A256" t="inlineStr">
        <is>
          <t>ALU1/result0_carry__2/O[0] to ALU1/register_reg_r1_0_31_12_17_i_10/I3</t>
        </is>
      </c>
      <c r="B256">
        <f>'Net data0_12_'!E60</f>
        <v/>
      </c>
      <c r="C256">
        <f>'Net data0_12_'!E58</f>
        <v/>
      </c>
      <c r="D256">
        <f>B256-C256</f>
        <v/>
      </c>
      <c r="E256">
        <f>D256/B256</f>
        <v/>
      </c>
      <c r="F256">
        <f>'Net data0_12_'!F60</f>
        <v/>
      </c>
      <c r="G256">
        <f>'Net data0_12_'!F58</f>
        <v/>
      </c>
      <c r="H256">
        <f>F256-G256</f>
        <v/>
      </c>
      <c r="I256">
        <f>H256/F256</f>
        <v/>
      </c>
      <c r="J256">
        <f>'Net data0_12_'!G60</f>
        <v/>
      </c>
      <c r="K256">
        <f>'Net data0_12_'!G58</f>
        <v/>
      </c>
      <c r="L256">
        <f>J256-K256</f>
        <v/>
      </c>
      <c r="M256">
        <f>L256/J256</f>
        <v/>
      </c>
      <c r="N256">
        <f>'Net data0_12_'!H60</f>
        <v/>
      </c>
      <c r="O256">
        <f>'Net data0_12_'!H58</f>
        <v/>
      </c>
      <c r="P256">
        <f>N256-O256</f>
        <v/>
      </c>
      <c r="Q256">
        <f>P256/N256</f>
        <v/>
      </c>
    </row>
    <row r="257">
      <c r="A257" t="inlineStr">
        <is>
          <t>ALU1/result0_carry__2/O[0] to masterReg/register_reg_r1_0_31_12_17_i_9/I3</t>
        </is>
      </c>
      <c r="B257">
        <f>'Net data0_12_'!E71</f>
        <v/>
      </c>
      <c r="C257">
        <f>'Net data0_12_'!E69</f>
        <v/>
      </c>
      <c r="D257">
        <f>B257-C257</f>
        <v/>
      </c>
      <c r="E257">
        <f>D257/B257</f>
        <v/>
      </c>
      <c r="F257">
        <f>'Net data0_12_'!F71</f>
        <v/>
      </c>
      <c r="G257">
        <f>'Net data0_12_'!F69</f>
        <v/>
      </c>
      <c r="H257">
        <f>F257-G257</f>
        <v/>
      </c>
      <c r="I257">
        <f>H257/F257</f>
        <v/>
      </c>
      <c r="J257">
        <f>'Net data0_12_'!G71</f>
        <v/>
      </c>
      <c r="K257">
        <f>'Net data0_12_'!G69</f>
        <v/>
      </c>
      <c r="L257">
        <f>J257-K257</f>
        <v/>
      </c>
      <c r="M257">
        <f>L257/J257</f>
        <v/>
      </c>
      <c r="N257">
        <f>'Net data0_12_'!H71</f>
        <v/>
      </c>
      <c r="O257">
        <f>'Net data0_12_'!H69</f>
        <v/>
      </c>
      <c r="P257">
        <f>N257-O257</f>
        <v/>
      </c>
      <c r="Q257">
        <f>P257/N257</f>
        <v/>
      </c>
    </row>
    <row r="258">
      <c r="A258" t="inlineStr">
        <is>
          <t>ALU1/result0_carry__2/O[1] to masterReg/readData2[13]_i_7/I0</t>
        </is>
      </c>
      <c r="B258">
        <f>'Net data0_13_'!E32</f>
        <v/>
      </c>
      <c r="C258">
        <f>'Net data0_13_'!E30</f>
        <v/>
      </c>
      <c r="D258">
        <f>B258-C258</f>
        <v/>
      </c>
      <c r="E258">
        <f>D258/B258</f>
        <v/>
      </c>
      <c r="F258">
        <f>'Net data0_13_'!F32</f>
        <v/>
      </c>
      <c r="G258">
        <f>'Net data0_13_'!F30</f>
        <v/>
      </c>
      <c r="H258">
        <f>F258-G258</f>
        <v/>
      </c>
      <c r="I258">
        <f>H258/F258</f>
        <v/>
      </c>
      <c r="J258">
        <f>'Net data0_13_'!G32</f>
        <v/>
      </c>
      <c r="K258">
        <f>'Net data0_13_'!G30</f>
        <v/>
      </c>
      <c r="L258">
        <f>J258-K258</f>
        <v/>
      </c>
      <c r="M258">
        <f>L258/J258</f>
        <v/>
      </c>
      <c r="N258">
        <f>'Net data0_13_'!H32</f>
        <v/>
      </c>
      <c r="O258">
        <f>'Net data0_13_'!H30</f>
        <v/>
      </c>
      <c r="P258">
        <f>N258-O258</f>
        <v/>
      </c>
      <c r="Q258">
        <f>P258/N258</f>
        <v/>
      </c>
    </row>
    <row r="259">
      <c r="A259" t="inlineStr">
        <is>
          <t>ALU1/result0_carry__2/O[1] to ALU1/register_reg_r1_0_31_12_17_i_8/I3</t>
        </is>
      </c>
      <c r="B259">
        <f>'Net data0_13_'!E58</f>
        <v/>
      </c>
      <c r="C259">
        <f>'Net data0_13_'!E56</f>
        <v/>
      </c>
      <c r="D259">
        <f>B259-C259</f>
        <v/>
      </c>
      <c r="E259">
        <f>D259/B259</f>
        <v/>
      </c>
      <c r="F259">
        <f>'Net data0_13_'!F58</f>
        <v/>
      </c>
      <c r="G259">
        <f>'Net data0_13_'!F56</f>
        <v/>
      </c>
      <c r="H259">
        <f>F259-G259</f>
        <v/>
      </c>
      <c r="I259">
        <f>H259/F259</f>
        <v/>
      </c>
      <c r="J259">
        <f>'Net data0_13_'!G58</f>
        <v/>
      </c>
      <c r="K259">
        <f>'Net data0_13_'!G56</f>
        <v/>
      </c>
      <c r="L259">
        <f>J259-K259</f>
        <v/>
      </c>
      <c r="M259">
        <f>L259/J259</f>
        <v/>
      </c>
      <c r="N259">
        <f>'Net data0_13_'!H58</f>
        <v/>
      </c>
      <c r="O259">
        <f>'Net data0_13_'!H56</f>
        <v/>
      </c>
      <c r="P259">
        <f>N259-O259</f>
        <v/>
      </c>
      <c r="Q259">
        <f>P259/N259</f>
        <v/>
      </c>
    </row>
    <row r="260">
      <c r="A260" t="inlineStr">
        <is>
          <t>ALU1/result0_carry__2/O[1] to masterReg/readData2[13]_i_4/I4</t>
        </is>
      </c>
      <c r="B260">
        <f>'Net data0_13_'!E72</f>
        <v/>
      </c>
      <c r="C260">
        <f>'Net data0_13_'!E70</f>
        <v/>
      </c>
      <c r="D260">
        <f>B260-C260</f>
        <v/>
      </c>
      <c r="E260">
        <f>D260/B260</f>
        <v/>
      </c>
      <c r="F260">
        <f>'Net data0_13_'!F72</f>
        <v/>
      </c>
      <c r="G260">
        <f>'Net data0_13_'!F70</f>
        <v/>
      </c>
      <c r="H260">
        <f>F260-G260</f>
        <v/>
      </c>
      <c r="I260">
        <f>H260/F260</f>
        <v/>
      </c>
      <c r="J260">
        <f>'Net data0_13_'!G72</f>
        <v/>
      </c>
      <c r="K260">
        <f>'Net data0_13_'!G70</f>
        <v/>
      </c>
      <c r="L260">
        <f>J260-K260</f>
        <v/>
      </c>
      <c r="M260">
        <f>L260/J260</f>
        <v/>
      </c>
      <c r="N260">
        <f>'Net data0_13_'!H72</f>
        <v/>
      </c>
      <c r="O260">
        <f>'Net data0_13_'!H70</f>
        <v/>
      </c>
      <c r="P260">
        <f>N260-O260</f>
        <v/>
      </c>
      <c r="Q260">
        <f>P260/N260</f>
        <v/>
      </c>
    </row>
    <row r="261">
      <c r="A261" t="inlineStr">
        <is>
          <t>ALU1/result0_carry__2/O[1] to masterReg/register_reg_r1_0_31_12_17_i_7/I3</t>
        </is>
      </c>
      <c r="B261">
        <f>'Net data0_13_'!E83</f>
        <v/>
      </c>
      <c r="C261">
        <f>'Net data0_13_'!E81</f>
        <v/>
      </c>
      <c r="D261">
        <f>B261-C261</f>
        <v/>
      </c>
      <c r="E261">
        <f>D261/B261</f>
        <v/>
      </c>
      <c r="F261">
        <f>'Net data0_13_'!F83</f>
        <v/>
      </c>
      <c r="G261">
        <f>'Net data0_13_'!F81</f>
        <v/>
      </c>
      <c r="H261">
        <f>F261-G261</f>
        <v/>
      </c>
      <c r="I261">
        <f>H261/F261</f>
        <v/>
      </c>
      <c r="J261">
        <f>'Net data0_13_'!G83</f>
        <v/>
      </c>
      <c r="K261">
        <f>'Net data0_13_'!G81</f>
        <v/>
      </c>
      <c r="L261">
        <f>J261-K261</f>
        <v/>
      </c>
      <c r="M261">
        <f>L261/J261</f>
        <v/>
      </c>
      <c r="N261">
        <f>'Net data0_13_'!H83</f>
        <v/>
      </c>
      <c r="O261">
        <f>'Net data0_13_'!H81</f>
        <v/>
      </c>
      <c r="P261">
        <f>N261-O261</f>
        <v/>
      </c>
      <c r="Q261">
        <f>P261/N261</f>
        <v/>
      </c>
    </row>
    <row r="262">
      <c r="A262" t="inlineStr">
        <is>
          <t>ALU1/result0_carry__2/O[2] to masterReg/readData2[14]_i_7/I0</t>
        </is>
      </c>
      <c r="B262">
        <f>'Net data0_14_'!E40</f>
        <v/>
      </c>
      <c r="C262">
        <f>'Net data0_14_'!E38</f>
        <v/>
      </c>
      <c r="D262">
        <f>B262-C262</f>
        <v/>
      </c>
      <c r="E262">
        <f>D262/B262</f>
        <v/>
      </c>
      <c r="F262">
        <f>'Net data0_14_'!F40</f>
        <v/>
      </c>
      <c r="G262">
        <f>'Net data0_14_'!F38</f>
        <v/>
      </c>
      <c r="H262">
        <f>F262-G262</f>
        <v/>
      </c>
      <c r="I262">
        <f>H262/F262</f>
        <v/>
      </c>
      <c r="J262">
        <f>'Net data0_14_'!G40</f>
        <v/>
      </c>
      <c r="K262">
        <f>'Net data0_14_'!G38</f>
        <v/>
      </c>
      <c r="L262">
        <f>J262-K262</f>
        <v/>
      </c>
      <c r="M262">
        <f>L262/J262</f>
        <v/>
      </c>
      <c r="N262">
        <f>'Net data0_14_'!H40</f>
        <v/>
      </c>
      <c r="O262">
        <f>'Net data0_14_'!H38</f>
        <v/>
      </c>
      <c r="P262">
        <f>N262-O262</f>
        <v/>
      </c>
      <c r="Q262">
        <f>P262/N262</f>
        <v/>
      </c>
    </row>
    <row r="263">
      <c r="A263" t="inlineStr">
        <is>
          <t>ALU1/result0_carry__2/O[2] to ALU1/register_reg_r1_0_31_12_17_i_14/I3</t>
        </is>
      </c>
      <c r="B263">
        <f>'Net data0_14_'!E51</f>
        <v/>
      </c>
      <c r="C263">
        <f>'Net data0_14_'!E49</f>
        <v/>
      </c>
      <c r="D263">
        <f>B263-C263</f>
        <v/>
      </c>
      <c r="E263">
        <f>D263/B263</f>
        <v/>
      </c>
      <c r="F263">
        <f>'Net data0_14_'!F51</f>
        <v/>
      </c>
      <c r="G263">
        <f>'Net data0_14_'!F49</f>
        <v/>
      </c>
      <c r="H263">
        <f>F263-G263</f>
        <v/>
      </c>
      <c r="I263">
        <f>H263/F263</f>
        <v/>
      </c>
      <c r="J263">
        <f>'Net data0_14_'!G51</f>
        <v/>
      </c>
      <c r="K263">
        <f>'Net data0_14_'!G49</f>
        <v/>
      </c>
      <c r="L263">
        <f>J263-K263</f>
        <v/>
      </c>
      <c r="M263">
        <f>L263/J263</f>
        <v/>
      </c>
      <c r="N263">
        <f>'Net data0_14_'!H51</f>
        <v/>
      </c>
      <c r="O263">
        <f>'Net data0_14_'!H49</f>
        <v/>
      </c>
      <c r="P263">
        <f>N263-O263</f>
        <v/>
      </c>
      <c r="Q263">
        <f>P263/N263</f>
        <v/>
      </c>
    </row>
    <row r="264">
      <c r="A264" t="inlineStr">
        <is>
          <t>ALU1/result0_carry__2/O[2] to masterReg/readData2[14]_i_4/I4</t>
        </is>
      </c>
      <c r="B264">
        <f>'Net data0_14_'!E69</f>
        <v/>
      </c>
      <c r="C264">
        <f>'Net data0_14_'!E67</f>
        <v/>
      </c>
      <c r="D264">
        <f>B264-C264</f>
        <v/>
      </c>
      <c r="E264">
        <f>D264/B264</f>
        <v/>
      </c>
      <c r="F264">
        <f>'Net data0_14_'!F69</f>
        <v/>
      </c>
      <c r="G264">
        <f>'Net data0_14_'!F67</f>
        <v/>
      </c>
      <c r="H264">
        <f>F264-G264</f>
        <v/>
      </c>
      <c r="I264">
        <f>H264/F264</f>
        <v/>
      </c>
      <c r="J264">
        <f>'Net data0_14_'!G69</f>
        <v/>
      </c>
      <c r="K264">
        <f>'Net data0_14_'!G67</f>
        <v/>
      </c>
      <c r="L264">
        <f>J264-K264</f>
        <v/>
      </c>
      <c r="M264">
        <f>L264/J264</f>
        <v/>
      </c>
      <c r="N264">
        <f>'Net data0_14_'!H69</f>
        <v/>
      </c>
      <c r="O264">
        <f>'Net data0_14_'!H67</f>
        <v/>
      </c>
      <c r="P264">
        <f>N264-O264</f>
        <v/>
      </c>
      <c r="Q264">
        <f>P264/N264</f>
        <v/>
      </c>
    </row>
    <row r="265">
      <c r="A265" t="inlineStr">
        <is>
          <t>ALU1/result0_carry__2/O[2] to masterReg/register_reg_r1_0_31_12_17_i_13/I3</t>
        </is>
      </c>
      <c r="B265">
        <f>'Net data0_14_'!E80</f>
        <v/>
      </c>
      <c r="C265">
        <f>'Net data0_14_'!E78</f>
        <v/>
      </c>
      <c r="D265">
        <f>B265-C265</f>
        <v/>
      </c>
      <c r="E265">
        <f>D265/B265</f>
        <v/>
      </c>
      <c r="F265">
        <f>'Net data0_14_'!F80</f>
        <v/>
      </c>
      <c r="G265">
        <f>'Net data0_14_'!F78</f>
        <v/>
      </c>
      <c r="H265">
        <f>F265-G265</f>
        <v/>
      </c>
      <c r="I265">
        <f>H265/F265</f>
        <v/>
      </c>
      <c r="J265">
        <f>'Net data0_14_'!G80</f>
        <v/>
      </c>
      <c r="K265">
        <f>'Net data0_14_'!G78</f>
        <v/>
      </c>
      <c r="L265">
        <f>J265-K265</f>
        <v/>
      </c>
      <c r="M265">
        <f>L265/J265</f>
        <v/>
      </c>
      <c r="N265">
        <f>'Net data0_14_'!H80</f>
        <v/>
      </c>
      <c r="O265">
        <f>'Net data0_14_'!H78</f>
        <v/>
      </c>
      <c r="P265">
        <f>N265-O265</f>
        <v/>
      </c>
      <c r="Q265">
        <f>P265/N265</f>
        <v/>
      </c>
    </row>
    <row r="266">
      <c r="A266" t="inlineStr">
        <is>
          <t>ALU1/result0_carry__2/O[3] to masterReg/readData2[15]_i_7/I0</t>
        </is>
      </c>
      <c r="B266">
        <f>'Net data0_15_'!E35</f>
        <v/>
      </c>
      <c r="C266">
        <f>'Net data0_15_'!E33</f>
        <v/>
      </c>
      <c r="D266">
        <f>B266-C266</f>
        <v/>
      </c>
      <c r="E266">
        <f>D266/B266</f>
        <v/>
      </c>
      <c r="F266">
        <f>'Net data0_15_'!F35</f>
        <v/>
      </c>
      <c r="G266">
        <f>'Net data0_15_'!F33</f>
        <v/>
      </c>
      <c r="H266">
        <f>F266-G266</f>
        <v/>
      </c>
      <c r="I266">
        <f>H266/F266</f>
        <v/>
      </c>
      <c r="J266">
        <f>'Net data0_15_'!G35</f>
        <v/>
      </c>
      <c r="K266">
        <f>'Net data0_15_'!G33</f>
        <v/>
      </c>
      <c r="L266">
        <f>J266-K266</f>
        <v/>
      </c>
      <c r="M266">
        <f>L266/J266</f>
        <v/>
      </c>
      <c r="N266">
        <f>'Net data0_15_'!H35</f>
        <v/>
      </c>
      <c r="O266">
        <f>'Net data0_15_'!H33</f>
        <v/>
      </c>
      <c r="P266">
        <f>N266-O266</f>
        <v/>
      </c>
      <c r="Q266">
        <f>P266/N266</f>
        <v/>
      </c>
    </row>
    <row r="267">
      <c r="A267" t="inlineStr">
        <is>
          <t>ALU1/result0_carry__2/O[3] to masterReg/readData2[15]_i_4/I4</t>
        </is>
      </c>
      <c r="B267">
        <f>'Net data0_15_'!E54</f>
        <v/>
      </c>
      <c r="C267">
        <f>'Net data0_15_'!E52</f>
        <v/>
      </c>
      <c r="D267">
        <f>B267-C267</f>
        <v/>
      </c>
      <c r="E267">
        <f>D267/B267</f>
        <v/>
      </c>
      <c r="F267">
        <f>'Net data0_15_'!F54</f>
        <v/>
      </c>
      <c r="G267">
        <f>'Net data0_15_'!F52</f>
        <v/>
      </c>
      <c r="H267">
        <f>F267-G267</f>
        <v/>
      </c>
      <c r="I267">
        <f>H267/F267</f>
        <v/>
      </c>
      <c r="J267">
        <f>'Net data0_15_'!G54</f>
        <v/>
      </c>
      <c r="K267">
        <f>'Net data0_15_'!G52</f>
        <v/>
      </c>
      <c r="L267">
        <f>J267-K267</f>
        <v/>
      </c>
      <c r="M267">
        <f>L267/J267</f>
        <v/>
      </c>
      <c r="N267">
        <f>'Net data0_15_'!H54</f>
        <v/>
      </c>
      <c r="O267">
        <f>'Net data0_15_'!H52</f>
        <v/>
      </c>
      <c r="P267">
        <f>N267-O267</f>
        <v/>
      </c>
      <c r="Q267">
        <f>P267/N267</f>
        <v/>
      </c>
    </row>
    <row r="268">
      <c r="A268" t="inlineStr">
        <is>
          <t>ALU1/result0_carry__2/O[3] to ALU1/register_reg_r1_0_31_12_17_i_12/I3</t>
        </is>
      </c>
      <c r="B268">
        <f>'Net data0_15_'!E65</f>
        <v/>
      </c>
      <c r="C268">
        <f>'Net data0_15_'!E63</f>
        <v/>
      </c>
      <c r="D268">
        <f>B268-C268</f>
        <v/>
      </c>
      <c r="E268">
        <f>D268/B268</f>
        <v/>
      </c>
      <c r="F268">
        <f>'Net data0_15_'!F65</f>
        <v/>
      </c>
      <c r="G268">
        <f>'Net data0_15_'!F63</f>
        <v/>
      </c>
      <c r="H268">
        <f>F268-G268</f>
        <v/>
      </c>
      <c r="I268">
        <f>H268/F268</f>
        <v/>
      </c>
      <c r="J268">
        <f>'Net data0_15_'!G65</f>
        <v/>
      </c>
      <c r="K268">
        <f>'Net data0_15_'!G63</f>
        <v/>
      </c>
      <c r="L268">
        <f>J268-K268</f>
        <v/>
      </c>
      <c r="M268">
        <f>L268/J268</f>
        <v/>
      </c>
      <c r="N268">
        <f>'Net data0_15_'!H65</f>
        <v/>
      </c>
      <c r="O268">
        <f>'Net data0_15_'!H63</f>
        <v/>
      </c>
      <c r="P268">
        <f>N268-O268</f>
        <v/>
      </c>
      <c r="Q268">
        <f>P268/N268</f>
        <v/>
      </c>
    </row>
    <row r="269">
      <c r="A269" t="inlineStr">
        <is>
          <t>ALU1/result0_carry__2/O[3] to masterReg/register_reg_r1_0_31_12_17_i_11/I3</t>
        </is>
      </c>
      <c r="B269">
        <f>'Net data0_15_'!E76</f>
        <v/>
      </c>
      <c r="C269">
        <f>'Net data0_15_'!E74</f>
        <v/>
      </c>
      <c r="D269">
        <f>B269-C269</f>
        <v/>
      </c>
      <c r="E269">
        <f>D269/B269</f>
        <v/>
      </c>
      <c r="F269">
        <f>'Net data0_15_'!F76</f>
        <v/>
      </c>
      <c r="G269">
        <f>'Net data0_15_'!F74</f>
        <v/>
      </c>
      <c r="H269">
        <f>F269-G269</f>
        <v/>
      </c>
      <c r="I269">
        <f>H269/F269</f>
        <v/>
      </c>
      <c r="J269">
        <f>'Net data0_15_'!G76</f>
        <v/>
      </c>
      <c r="K269">
        <f>'Net data0_15_'!G74</f>
        <v/>
      </c>
      <c r="L269">
        <f>J269-K269</f>
        <v/>
      </c>
      <c r="M269">
        <f>L269/J269</f>
        <v/>
      </c>
      <c r="N269">
        <f>'Net data0_15_'!H76</f>
        <v/>
      </c>
      <c r="O269">
        <f>'Net data0_15_'!H74</f>
        <v/>
      </c>
      <c r="P269">
        <f>N269-O269</f>
        <v/>
      </c>
      <c r="Q269">
        <f>P269/N269</f>
        <v/>
      </c>
    </row>
    <row r="270">
      <c r="A270" t="inlineStr">
        <is>
          <t>ALU1/result0_carry__3/O[0] to masterReg/readData2[16]_i_4/I4</t>
        </is>
      </c>
      <c r="B270">
        <f>'Net data0_16_'!E30</f>
        <v/>
      </c>
      <c r="C270">
        <f>'Net data0_16_'!E28</f>
        <v/>
      </c>
      <c r="D270">
        <f>B270-C270</f>
        <v/>
      </c>
      <c r="E270">
        <f>D270/B270</f>
        <v/>
      </c>
      <c r="F270">
        <f>'Net data0_16_'!F30</f>
        <v/>
      </c>
      <c r="G270">
        <f>'Net data0_16_'!F28</f>
        <v/>
      </c>
      <c r="H270">
        <f>F270-G270</f>
        <v/>
      </c>
      <c r="I270">
        <f>H270/F270</f>
        <v/>
      </c>
      <c r="J270">
        <f>'Net data0_16_'!G30</f>
        <v/>
      </c>
      <c r="K270">
        <f>'Net data0_16_'!G28</f>
        <v/>
      </c>
      <c r="L270">
        <f>J270-K270</f>
        <v/>
      </c>
      <c r="M270">
        <f>L270/J270</f>
        <v/>
      </c>
      <c r="N270">
        <f>'Net data0_16_'!H30</f>
        <v/>
      </c>
      <c r="O270">
        <f>'Net data0_16_'!H28</f>
        <v/>
      </c>
      <c r="P270">
        <f>N270-O270</f>
        <v/>
      </c>
      <c r="Q270">
        <f>P270/N270</f>
        <v/>
      </c>
    </row>
    <row r="271">
      <c r="A271" t="inlineStr">
        <is>
          <t>ALU1/result0_carry__3/O[0] to ALU1/register_reg_r1_0_31_12_17_i_18/I3</t>
        </is>
      </c>
      <c r="B271">
        <f>'Net data0_16_'!E41</f>
        <v/>
      </c>
      <c r="C271">
        <f>'Net data0_16_'!E39</f>
        <v/>
      </c>
      <c r="D271">
        <f>B271-C271</f>
        <v/>
      </c>
      <c r="E271">
        <f>D271/B271</f>
        <v/>
      </c>
      <c r="F271">
        <f>'Net data0_16_'!F41</f>
        <v/>
      </c>
      <c r="G271">
        <f>'Net data0_16_'!F39</f>
        <v/>
      </c>
      <c r="H271">
        <f>F271-G271</f>
        <v/>
      </c>
      <c r="I271">
        <f>H271/F271</f>
        <v/>
      </c>
      <c r="J271">
        <f>'Net data0_16_'!G41</f>
        <v/>
      </c>
      <c r="K271">
        <f>'Net data0_16_'!G39</f>
        <v/>
      </c>
      <c r="L271">
        <f>J271-K271</f>
        <v/>
      </c>
      <c r="M271">
        <f>L271/J271</f>
        <v/>
      </c>
      <c r="N271">
        <f>'Net data0_16_'!H41</f>
        <v/>
      </c>
      <c r="O271">
        <f>'Net data0_16_'!H39</f>
        <v/>
      </c>
      <c r="P271">
        <f>N271-O271</f>
        <v/>
      </c>
      <c r="Q271">
        <f>P271/N271</f>
        <v/>
      </c>
    </row>
    <row r="272">
      <c r="A272" t="inlineStr">
        <is>
          <t>ALU1/result0_carry__3/O[0] to masterReg/readData2[16]_i_7/I0</t>
        </is>
      </c>
      <c r="B272">
        <f>'Net data0_16_'!E59</f>
        <v/>
      </c>
      <c r="C272">
        <f>'Net data0_16_'!E57</f>
        <v/>
      </c>
      <c r="D272">
        <f>B272-C272</f>
        <v/>
      </c>
      <c r="E272">
        <f>D272/B272</f>
        <v/>
      </c>
      <c r="F272">
        <f>'Net data0_16_'!F59</f>
        <v/>
      </c>
      <c r="G272">
        <f>'Net data0_16_'!F57</f>
        <v/>
      </c>
      <c r="H272">
        <f>F272-G272</f>
        <v/>
      </c>
      <c r="I272">
        <f>H272/F272</f>
        <v/>
      </c>
      <c r="J272">
        <f>'Net data0_16_'!G59</f>
        <v/>
      </c>
      <c r="K272">
        <f>'Net data0_16_'!G57</f>
        <v/>
      </c>
      <c r="L272">
        <f>J272-K272</f>
        <v/>
      </c>
      <c r="M272">
        <f>L272/J272</f>
        <v/>
      </c>
      <c r="N272">
        <f>'Net data0_16_'!H59</f>
        <v/>
      </c>
      <c r="O272">
        <f>'Net data0_16_'!H57</f>
        <v/>
      </c>
      <c r="P272">
        <f>N272-O272</f>
        <v/>
      </c>
      <c r="Q272">
        <f>P272/N272</f>
        <v/>
      </c>
    </row>
    <row r="273">
      <c r="A273" t="inlineStr">
        <is>
          <t>ALU1/result0_carry__3/O[0] to masterReg/register_reg_r1_0_31_12_17_i_17/I3</t>
        </is>
      </c>
      <c r="B273">
        <f>'Net data0_16_'!E70</f>
        <v/>
      </c>
      <c r="C273">
        <f>'Net data0_16_'!E68</f>
        <v/>
      </c>
      <c r="D273">
        <f>B273-C273</f>
        <v/>
      </c>
      <c r="E273">
        <f>D273/B273</f>
        <v/>
      </c>
      <c r="F273">
        <f>'Net data0_16_'!F70</f>
        <v/>
      </c>
      <c r="G273">
        <f>'Net data0_16_'!F68</f>
        <v/>
      </c>
      <c r="H273">
        <f>F273-G273</f>
        <v/>
      </c>
      <c r="I273">
        <f>H273/F273</f>
        <v/>
      </c>
      <c r="J273">
        <f>'Net data0_16_'!G70</f>
        <v/>
      </c>
      <c r="K273">
        <f>'Net data0_16_'!G68</f>
        <v/>
      </c>
      <c r="L273">
        <f>J273-K273</f>
        <v/>
      </c>
      <c r="M273">
        <f>L273/J273</f>
        <v/>
      </c>
      <c r="N273">
        <f>'Net data0_16_'!H70</f>
        <v/>
      </c>
      <c r="O273">
        <f>'Net data0_16_'!H68</f>
        <v/>
      </c>
      <c r="P273">
        <f>N273-O273</f>
        <v/>
      </c>
      <c r="Q273">
        <f>P273/N273</f>
        <v/>
      </c>
    </row>
    <row r="274">
      <c r="A274" t="inlineStr">
        <is>
          <t>ALU1/result0_carry__3/O[1] to masterReg/readData2[17]_i_7/I0</t>
        </is>
      </c>
      <c r="B274">
        <f>'Net data0_17_'!E25</f>
        <v/>
      </c>
      <c r="C274">
        <f>'Net data0_17_'!E23</f>
        <v/>
      </c>
      <c r="D274">
        <f>B274-C274</f>
        <v/>
      </c>
      <c r="E274">
        <f>D274/B274</f>
        <v/>
      </c>
      <c r="F274">
        <f>'Net data0_17_'!F25</f>
        <v/>
      </c>
      <c r="G274">
        <f>'Net data0_17_'!F23</f>
        <v/>
      </c>
      <c r="H274">
        <f>F274-G274</f>
        <v/>
      </c>
      <c r="I274">
        <f>H274/F274</f>
        <v/>
      </c>
      <c r="J274">
        <f>'Net data0_17_'!G25</f>
        <v/>
      </c>
      <c r="K274">
        <f>'Net data0_17_'!G23</f>
        <v/>
      </c>
      <c r="L274">
        <f>J274-K274</f>
        <v/>
      </c>
      <c r="M274">
        <f>L274/J274</f>
        <v/>
      </c>
      <c r="N274">
        <f>'Net data0_17_'!H25</f>
        <v/>
      </c>
      <c r="O274">
        <f>'Net data0_17_'!H23</f>
        <v/>
      </c>
      <c r="P274">
        <f>N274-O274</f>
        <v/>
      </c>
      <c r="Q274">
        <f>P274/N274</f>
        <v/>
      </c>
    </row>
    <row r="275">
      <c r="A275" t="inlineStr">
        <is>
          <t>ALU1/result0_carry__3/O[1] to ALU1/register_reg_r1_0_31_12_17_i_16/I3</t>
        </is>
      </c>
      <c r="B275">
        <f>'Net data0_17_'!E46</f>
        <v/>
      </c>
      <c r="C275">
        <f>'Net data0_17_'!E44</f>
        <v/>
      </c>
      <c r="D275">
        <f>B275-C275</f>
        <v/>
      </c>
      <c r="E275">
        <f>D275/B275</f>
        <v/>
      </c>
      <c r="F275">
        <f>'Net data0_17_'!F46</f>
        <v/>
      </c>
      <c r="G275">
        <f>'Net data0_17_'!F44</f>
        <v/>
      </c>
      <c r="H275">
        <f>F275-G275</f>
        <v/>
      </c>
      <c r="I275">
        <f>H275/F275</f>
        <v/>
      </c>
      <c r="J275">
        <f>'Net data0_17_'!G46</f>
        <v/>
      </c>
      <c r="K275">
        <f>'Net data0_17_'!G44</f>
        <v/>
      </c>
      <c r="L275">
        <f>J275-K275</f>
        <v/>
      </c>
      <c r="M275">
        <f>L275/J275</f>
        <v/>
      </c>
      <c r="N275">
        <f>'Net data0_17_'!H46</f>
        <v/>
      </c>
      <c r="O275">
        <f>'Net data0_17_'!H44</f>
        <v/>
      </c>
      <c r="P275">
        <f>N275-O275</f>
        <v/>
      </c>
      <c r="Q275">
        <f>P275/N275</f>
        <v/>
      </c>
    </row>
    <row r="276">
      <c r="A276" t="inlineStr">
        <is>
          <t>ALU1/result0_carry__3/O[1] to masterReg/readData2[17]_i_4/I4</t>
        </is>
      </c>
      <c r="B276">
        <f>'Net data0_17_'!E59</f>
        <v/>
      </c>
      <c r="C276">
        <f>'Net data0_17_'!E57</f>
        <v/>
      </c>
      <c r="D276">
        <f>B276-C276</f>
        <v/>
      </c>
      <c r="E276">
        <f>D276/B276</f>
        <v/>
      </c>
      <c r="F276">
        <f>'Net data0_17_'!F59</f>
        <v/>
      </c>
      <c r="G276">
        <f>'Net data0_17_'!F57</f>
        <v/>
      </c>
      <c r="H276">
        <f>F276-G276</f>
        <v/>
      </c>
      <c r="I276">
        <f>H276/F276</f>
        <v/>
      </c>
      <c r="J276">
        <f>'Net data0_17_'!G59</f>
        <v/>
      </c>
      <c r="K276">
        <f>'Net data0_17_'!G57</f>
        <v/>
      </c>
      <c r="L276">
        <f>J276-K276</f>
        <v/>
      </c>
      <c r="M276">
        <f>L276/J276</f>
        <v/>
      </c>
      <c r="N276">
        <f>'Net data0_17_'!H59</f>
        <v/>
      </c>
      <c r="O276">
        <f>'Net data0_17_'!H57</f>
        <v/>
      </c>
      <c r="P276">
        <f>N276-O276</f>
        <v/>
      </c>
      <c r="Q276">
        <f>P276/N276</f>
        <v/>
      </c>
    </row>
    <row r="277">
      <c r="A277" t="inlineStr">
        <is>
          <t>ALU1/result0_carry__3/O[1] to masterReg/register_reg_r1_0_31_12_17_i_15/I3</t>
        </is>
      </c>
      <c r="B277">
        <f>'Net data0_17_'!E70</f>
        <v/>
      </c>
      <c r="C277">
        <f>'Net data0_17_'!E68</f>
        <v/>
      </c>
      <c r="D277">
        <f>B277-C277</f>
        <v/>
      </c>
      <c r="E277">
        <f>D277/B277</f>
        <v/>
      </c>
      <c r="F277">
        <f>'Net data0_17_'!F70</f>
        <v/>
      </c>
      <c r="G277">
        <f>'Net data0_17_'!F68</f>
        <v/>
      </c>
      <c r="H277">
        <f>F277-G277</f>
        <v/>
      </c>
      <c r="I277">
        <f>H277/F277</f>
        <v/>
      </c>
      <c r="J277">
        <f>'Net data0_17_'!G70</f>
        <v/>
      </c>
      <c r="K277">
        <f>'Net data0_17_'!G68</f>
        <v/>
      </c>
      <c r="L277">
        <f>J277-K277</f>
        <v/>
      </c>
      <c r="M277">
        <f>L277/J277</f>
        <v/>
      </c>
      <c r="N277">
        <f>'Net data0_17_'!H70</f>
        <v/>
      </c>
      <c r="O277">
        <f>'Net data0_17_'!H68</f>
        <v/>
      </c>
      <c r="P277">
        <f>N277-O277</f>
        <v/>
      </c>
      <c r="Q277">
        <f>P277/N277</f>
        <v/>
      </c>
    </row>
    <row r="278">
      <c r="A278" t="inlineStr">
        <is>
          <t>ALU1/result0_carry__3/O[2] to masterReg/readData2[18]_i_7/I0</t>
        </is>
      </c>
      <c r="B278">
        <f>'Net data0_18_'!E29</f>
        <v/>
      </c>
      <c r="C278">
        <f>'Net data0_18_'!E27</f>
        <v/>
      </c>
      <c r="D278">
        <f>B278-C278</f>
        <v/>
      </c>
      <c r="E278">
        <f>D278/B278</f>
        <v/>
      </c>
      <c r="F278">
        <f>'Net data0_18_'!F29</f>
        <v/>
      </c>
      <c r="G278">
        <f>'Net data0_18_'!F27</f>
        <v/>
      </c>
      <c r="H278">
        <f>F278-G278</f>
        <v/>
      </c>
      <c r="I278">
        <f>H278/F278</f>
        <v/>
      </c>
      <c r="J278">
        <f>'Net data0_18_'!G29</f>
        <v/>
      </c>
      <c r="K278">
        <f>'Net data0_18_'!G27</f>
        <v/>
      </c>
      <c r="L278">
        <f>J278-K278</f>
        <v/>
      </c>
      <c r="M278">
        <f>L278/J278</f>
        <v/>
      </c>
      <c r="N278">
        <f>'Net data0_18_'!H29</f>
        <v/>
      </c>
      <c r="O278">
        <f>'Net data0_18_'!H27</f>
        <v/>
      </c>
      <c r="P278">
        <f>N278-O278</f>
        <v/>
      </c>
      <c r="Q278">
        <f>P278/N278</f>
        <v/>
      </c>
    </row>
    <row r="279">
      <c r="A279" t="inlineStr">
        <is>
          <t>ALU1/result0_carry__3/O[2] to ALU1/register_reg_r1_0_31_18_23_i_10/I3</t>
        </is>
      </c>
      <c r="B279">
        <f>'Net data0_18_'!E65</f>
        <v/>
      </c>
      <c r="C279">
        <f>'Net data0_18_'!E63</f>
        <v/>
      </c>
      <c r="D279">
        <f>B279-C279</f>
        <v/>
      </c>
      <c r="E279">
        <f>D279/B279</f>
        <v/>
      </c>
      <c r="F279">
        <f>'Net data0_18_'!F65</f>
        <v/>
      </c>
      <c r="G279">
        <f>'Net data0_18_'!F63</f>
        <v/>
      </c>
      <c r="H279">
        <f>F279-G279</f>
        <v/>
      </c>
      <c r="I279">
        <f>H279/F279</f>
        <v/>
      </c>
      <c r="J279">
        <f>'Net data0_18_'!G65</f>
        <v/>
      </c>
      <c r="K279">
        <f>'Net data0_18_'!G63</f>
        <v/>
      </c>
      <c r="L279">
        <f>J279-K279</f>
        <v/>
      </c>
      <c r="M279">
        <f>L279/J279</f>
        <v/>
      </c>
      <c r="N279">
        <f>'Net data0_18_'!H65</f>
        <v/>
      </c>
      <c r="O279">
        <f>'Net data0_18_'!H63</f>
        <v/>
      </c>
      <c r="P279">
        <f>N279-O279</f>
        <v/>
      </c>
      <c r="Q279">
        <f>P279/N279</f>
        <v/>
      </c>
    </row>
    <row r="280">
      <c r="A280" t="inlineStr">
        <is>
          <t>ALU1/result0_carry__3/O[2] to masterReg/readData2[18]_i_4/I4</t>
        </is>
      </c>
      <c r="B280">
        <f>'Net data0_18_'!E85</f>
        <v/>
      </c>
      <c r="C280">
        <f>'Net data0_18_'!E83</f>
        <v/>
      </c>
      <c r="D280">
        <f>B280-C280</f>
        <v/>
      </c>
      <c r="E280">
        <f>D280/B280</f>
        <v/>
      </c>
      <c r="F280">
        <f>'Net data0_18_'!F85</f>
        <v/>
      </c>
      <c r="G280">
        <f>'Net data0_18_'!F83</f>
        <v/>
      </c>
      <c r="H280">
        <f>F280-G280</f>
        <v/>
      </c>
      <c r="I280">
        <f>H280/F280</f>
        <v/>
      </c>
      <c r="J280">
        <f>'Net data0_18_'!G85</f>
        <v/>
      </c>
      <c r="K280">
        <f>'Net data0_18_'!G83</f>
        <v/>
      </c>
      <c r="L280">
        <f>J280-K280</f>
        <v/>
      </c>
      <c r="M280">
        <f>L280/J280</f>
        <v/>
      </c>
      <c r="N280">
        <f>'Net data0_18_'!H85</f>
        <v/>
      </c>
      <c r="O280">
        <f>'Net data0_18_'!H83</f>
        <v/>
      </c>
      <c r="P280">
        <f>N280-O280</f>
        <v/>
      </c>
      <c r="Q280">
        <f>P280/N280</f>
        <v/>
      </c>
    </row>
    <row r="281">
      <c r="A281" t="inlineStr">
        <is>
          <t>ALU1/result0_carry__3/O[2] to masterReg/register_reg_r1_0_31_18_23_i_9/I3</t>
        </is>
      </c>
      <c r="B281">
        <f>'Net data0_18_'!E96</f>
        <v/>
      </c>
      <c r="C281">
        <f>'Net data0_18_'!E94</f>
        <v/>
      </c>
      <c r="D281">
        <f>B281-C281</f>
        <v/>
      </c>
      <c r="E281">
        <f>D281/B281</f>
        <v/>
      </c>
      <c r="F281">
        <f>'Net data0_18_'!F96</f>
        <v/>
      </c>
      <c r="G281">
        <f>'Net data0_18_'!F94</f>
        <v/>
      </c>
      <c r="H281">
        <f>F281-G281</f>
        <v/>
      </c>
      <c r="I281">
        <f>H281/F281</f>
        <v/>
      </c>
      <c r="J281">
        <f>'Net data0_18_'!G96</f>
        <v/>
      </c>
      <c r="K281">
        <f>'Net data0_18_'!G94</f>
        <v/>
      </c>
      <c r="L281">
        <f>J281-K281</f>
        <v/>
      </c>
      <c r="M281">
        <f>L281/J281</f>
        <v/>
      </c>
      <c r="N281">
        <f>'Net data0_18_'!H96</f>
        <v/>
      </c>
      <c r="O281">
        <f>'Net data0_18_'!H94</f>
        <v/>
      </c>
      <c r="P281">
        <f>N281-O281</f>
        <v/>
      </c>
      <c r="Q281">
        <f>P281/N281</f>
        <v/>
      </c>
    </row>
    <row r="282">
      <c r="A282" t="inlineStr">
        <is>
          <t>ALU1/result0_carry__3/O[3] to masterReg/readData2[19]_i_7/I0</t>
        </is>
      </c>
      <c r="B282">
        <f>'Net data0_19_'!E31</f>
        <v/>
      </c>
      <c r="C282">
        <f>'Net data0_19_'!E29</f>
        <v/>
      </c>
      <c r="D282">
        <f>B282-C282</f>
        <v/>
      </c>
      <c r="E282">
        <f>D282/B282</f>
        <v/>
      </c>
      <c r="F282">
        <f>'Net data0_19_'!F31</f>
        <v/>
      </c>
      <c r="G282">
        <f>'Net data0_19_'!F29</f>
        <v/>
      </c>
      <c r="H282">
        <f>F282-G282</f>
        <v/>
      </c>
      <c r="I282">
        <f>H282/F282</f>
        <v/>
      </c>
      <c r="J282">
        <f>'Net data0_19_'!G31</f>
        <v/>
      </c>
      <c r="K282">
        <f>'Net data0_19_'!G29</f>
        <v/>
      </c>
      <c r="L282">
        <f>J282-K282</f>
        <v/>
      </c>
      <c r="M282">
        <f>L282/J282</f>
        <v/>
      </c>
      <c r="N282">
        <f>'Net data0_19_'!H31</f>
        <v/>
      </c>
      <c r="O282">
        <f>'Net data0_19_'!H29</f>
        <v/>
      </c>
      <c r="P282">
        <f>N282-O282</f>
        <v/>
      </c>
      <c r="Q282">
        <f>P282/N282</f>
        <v/>
      </c>
    </row>
    <row r="283">
      <c r="A283" t="inlineStr">
        <is>
          <t>ALU1/result0_carry__3/O[3] to masterReg/register_reg_r1_0_31_18_23_i_7/I3</t>
        </is>
      </c>
      <c r="B283">
        <f>'Net data0_19_'!E53</f>
        <v/>
      </c>
      <c r="C283">
        <f>'Net data0_19_'!E51</f>
        <v/>
      </c>
      <c r="D283">
        <f>B283-C283</f>
        <v/>
      </c>
      <c r="E283">
        <f>D283/B283</f>
        <v/>
      </c>
      <c r="F283">
        <f>'Net data0_19_'!F53</f>
        <v/>
      </c>
      <c r="G283">
        <f>'Net data0_19_'!F51</f>
        <v/>
      </c>
      <c r="H283">
        <f>F283-G283</f>
        <v/>
      </c>
      <c r="I283">
        <f>H283/F283</f>
        <v/>
      </c>
      <c r="J283">
        <f>'Net data0_19_'!G53</f>
        <v/>
      </c>
      <c r="K283">
        <f>'Net data0_19_'!G51</f>
        <v/>
      </c>
      <c r="L283">
        <f>J283-K283</f>
        <v/>
      </c>
      <c r="M283">
        <f>L283/J283</f>
        <v/>
      </c>
      <c r="N283">
        <f>'Net data0_19_'!H53</f>
        <v/>
      </c>
      <c r="O283">
        <f>'Net data0_19_'!H51</f>
        <v/>
      </c>
      <c r="P283">
        <f>N283-O283</f>
        <v/>
      </c>
      <c r="Q283">
        <f>P283/N283</f>
        <v/>
      </c>
    </row>
    <row r="284">
      <c r="A284" t="inlineStr">
        <is>
          <t>ALU1/result0_carry__3/O[3] to masterReg/readData2[19]_i_4/I4</t>
        </is>
      </c>
      <c r="B284">
        <f>'Net data0_19_'!E70</f>
        <v/>
      </c>
      <c r="C284">
        <f>'Net data0_19_'!E68</f>
        <v/>
      </c>
      <c r="D284">
        <f>B284-C284</f>
        <v/>
      </c>
      <c r="E284">
        <f>D284/B284</f>
        <v/>
      </c>
      <c r="F284">
        <f>'Net data0_19_'!F70</f>
        <v/>
      </c>
      <c r="G284">
        <f>'Net data0_19_'!F68</f>
        <v/>
      </c>
      <c r="H284">
        <f>F284-G284</f>
        <v/>
      </c>
      <c r="I284">
        <f>H284/F284</f>
        <v/>
      </c>
      <c r="J284">
        <f>'Net data0_19_'!G70</f>
        <v/>
      </c>
      <c r="K284">
        <f>'Net data0_19_'!G68</f>
        <v/>
      </c>
      <c r="L284">
        <f>J284-K284</f>
        <v/>
      </c>
      <c r="M284">
        <f>L284/J284</f>
        <v/>
      </c>
      <c r="N284">
        <f>'Net data0_19_'!H70</f>
        <v/>
      </c>
      <c r="O284">
        <f>'Net data0_19_'!H68</f>
        <v/>
      </c>
      <c r="P284">
        <f>N284-O284</f>
        <v/>
      </c>
      <c r="Q284">
        <f>P284/N284</f>
        <v/>
      </c>
    </row>
    <row r="285">
      <c r="A285" t="inlineStr">
        <is>
          <t>ALU1/result0_carry__3/O[3] to ALU1/register_reg_r1_0_31_18_23_i_8/I3</t>
        </is>
      </c>
      <c r="B285">
        <f>'Net data0_19_'!E81</f>
        <v/>
      </c>
      <c r="C285">
        <f>'Net data0_19_'!E79</f>
        <v/>
      </c>
      <c r="D285">
        <f>B285-C285</f>
        <v/>
      </c>
      <c r="E285">
        <f>D285/B285</f>
        <v/>
      </c>
      <c r="F285">
        <f>'Net data0_19_'!F81</f>
        <v/>
      </c>
      <c r="G285">
        <f>'Net data0_19_'!F79</f>
        <v/>
      </c>
      <c r="H285">
        <f>F285-G285</f>
        <v/>
      </c>
      <c r="I285">
        <f>H285/F285</f>
        <v/>
      </c>
      <c r="J285">
        <f>'Net data0_19_'!G81</f>
        <v/>
      </c>
      <c r="K285">
        <f>'Net data0_19_'!G79</f>
        <v/>
      </c>
      <c r="L285">
        <f>J285-K285</f>
        <v/>
      </c>
      <c r="M285">
        <f>L285/J285</f>
        <v/>
      </c>
      <c r="N285">
        <f>'Net data0_19_'!H81</f>
        <v/>
      </c>
      <c r="O285">
        <f>'Net data0_19_'!H79</f>
        <v/>
      </c>
      <c r="P285">
        <f>N285-O285</f>
        <v/>
      </c>
      <c r="Q285">
        <f>P285/N285</f>
        <v/>
      </c>
    </row>
    <row r="286">
      <c r="A286" t="inlineStr">
        <is>
          <t>ALU1/result0_carry/O[1] to masterReg/readData2[1]_i_5/I0</t>
        </is>
      </c>
      <c r="B286">
        <f>'Net data0_1_'!E22</f>
        <v/>
      </c>
      <c r="C286">
        <f>'Net data0_1_'!E20</f>
        <v/>
      </c>
      <c r="D286">
        <f>B286-C286</f>
        <v/>
      </c>
      <c r="E286">
        <f>D286/B286</f>
        <v/>
      </c>
      <c r="F286">
        <f>'Net data0_1_'!F22</f>
        <v/>
      </c>
      <c r="G286">
        <f>'Net data0_1_'!F20</f>
        <v/>
      </c>
      <c r="H286">
        <f>F286-G286</f>
        <v/>
      </c>
      <c r="I286">
        <f>H286/F286</f>
        <v/>
      </c>
      <c r="J286">
        <f>'Net data0_1_'!G22</f>
        <v/>
      </c>
      <c r="K286">
        <f>'Net data0_1_'!G20</f>
        <v/>
      </c>
      <c r="L286">
        <f>J286-K286</f>
        <v/>
      </c>
      <c r="M286">
        <f>L286/J286</f>
        <v/>
      </c>
      <c r="N286">
        <f>'Net data0_1_'!H22</f>
        <v/>
      </c>
      <c r="O286">
        <f>'Net data0_1_'!H20</f>
        <v/>
      </c>
      <c r="P286">
        <f>N286-O286</f>
        <v/>
      </c>
      <c r="Q286">
        <f>P286/N286</f>
        <v/>
      </c>
    </row>
    <row r="287">
      <c r="A287" t="inlineStr">
        <is>
          <t>ALU1/result0_carry/O[1] to masterReg/readData2[1]_i_4/I4</t>
        </is>
      </c>
      <c r="B287">
        <f>'Net data0_1_'!E36</f>
        <v/>
      </c>
      <c r="C287">
        <f>'Net data0_1_'!E34</f>
        <v/>
      </c>
      <c r="D287">
        <f>B287-C287</f>
        <v/>
      </c>
      <c r="E287">
        <f>D287/B287</f>
        <v/>
      </c>
      <c r="F287">
        <f>'Net data0_1_'!F36</f>
        <v/>
      </c>
      <c r="G287">
        <f>'Net data0_1_'!F34</f>
        <v/>
      </c>
      <c r="H287">
        <f>F287-G287</f>
        <v/>
      </c>
      <c r="I287">
        <f>H287/F287</f>
        <v/>
      </c>
      <c r="J287">
        <f>'Net data0_1_'!G36</f>
        <v/>
      </c>
      <c r="K287">
        <f>'Net data0_1_'!G34</f>
        <v/>
      </c>
      <c r="L287">
        <f>J287-K287</f>
        <v/>
      </c>
      <c r="M287">
        <f>L287/J287</f>
        <v/>
      </c>
      <c r="N287">
        <f>'Net data0_1_'!H36</f>
        <v/>
      </c>
      <c r="O287">
        <f>'Net data0_1_'!H34</f>
        <v/>
      </c>
      <c r="P287">
        <f>N287-O287</f>
        <v/>
      </c>
      <c r="Q287">
        <f>P287/N287</f>
        <v/>
      </c>
    </row>
    <row r="288">
      <c r="A288" t="inlineStr">
        <is>
          <t>ALU1/result0_carry/O[1] to ALU1/register_reg_r1_0_31_0_5_i_10/I3</t>
        </is>
      </c>
      <c r="B288">
        <f>'Net data0_1_'!E54</f>
        <v/>
      </c>
      <c r="C288">
        <f>'Net data0_1_'!E52</f>
        <v/>
      </c>
      <c r="D288">
        <f>B288-C288</f>
        <v/>
      </c>
      <c r="E288">
        <f>D288/B288</f>
        <v/>
      </c>
      <c r="F288">
        <f>'Net data0_1_'!F54</f>
        <v/>
      </c>
      <c r="G288">
        <f>'Net data0_1_'!F52</f>
        <v/>
      </c>
      <c r="H288">
        <f>F288-G288</f>
        <v/>
      </c>
      <c r="I288">
        <f>H288/F288</f>
        <v/>
      </c>
      <c r="J288">
        <f>'Net data0_1_'!G54</f>
        <v/>
      </c>
      <c r="K288">
        <f>'Net data0_1_'!G52</f>
        <v/>
      </c>
      <c r="L288">
        <f>J288-K288</f>
        <v/>
      </c>
      <c r="M288">
        <f>L288/J288</f>
        <v/>
      </c>
      <c r="N288">
        <f>'Net data0_1_'!H54</f>
        <v/>
      </c>
      <c r="O288">
        <f>'Net data0_1_'!H52</f>
        <v/>
      </c>
      <c r="P288">
        <f>N288-O288</f>
        <v/>
      </c>
      <c r="Q288">
        <f>P288/N288</f>
        <v/>
      </c>
    </row>
    <row r="289">
      <c r="A289" t="inlineStr">
        <is>
          <t>ALU1/result0_carry/O[1] to masterReg/register_reg_r1_0_31_0_5_i_9/I3</t>
        </is>
      </c>
      <c r="B289">
        <f>'Net data0_1_'!E65</f>
        <v/>
      </c>
      <c r="C289">
        <f>'Net data0_1_'!E63</f>
        <v/>
      </c>
      <c r="D289">
        <f>B289-C289</f>
        <v/>
      </c>
      <c r="E289">
        <f>D289/B289</f>
        <v/>
      </c>
      <c r="F289">
        <f>'Net data0_1_'!F65</f>
        <v/>
      </c>
      <c r="G289">
        <f>'Net data0_1_'!F63</f>
        <v/>
      </c>
      <c r="H289">
        <f>F289-G289</f>
        <v/>
      </c>
      <c r="I289">
        <f>H289/F289</f>
        <v/>
      </c>
      <c r="J289">
        <f>'Net data0_1_'!G65</f>
        <v/>
      </c>
      <c r="K289">
        <f>'Net data0_1_'!G63</f>
        <v/>
      </c>
      <c r="L289">
        <f>J289-K289</f>
        <v/>
      </c>
      <c r="M289">
        <f>L289/J289</f>
        <v/>
      </c>
      <c r="N289">
        <f>'Net data0_1_'!H65</f>
        <v/>
      </c>
      <c r="O289">
        <f>'Net data0_1_'!H63</f>
        <v/>
      </c>
      <c r="P289">
        <f>N289-O289</f>
        <v/>
      </c>
      <c r="Q289">
        <f>P289/N289</f>
        <v/>
      </c>
    </row>
    <row r="290">
      <c r="A290" t="inlineStr">
        <is>
          <t>ALU1/result0_carry__4/O[0] to masterReg/readData2[20]_i_4/I4</t>
        </is>
      </c>
      <c r="B290">
        <f>'Net data0_20_'!E23</f>
        <v/>
      </c>
      <c r="C290">
        <f>'Net data0_20_'!E21</f>
        <v/>
      </c>
      <c r="D290">
        <f>B290-C290</f>
        <v/>
      </c>
      <c r="E290">
        <f>D290/B290</f>
        <v/>
      </c>
      <c r="F290">
        <f>'Net data0_20_'!F23</f>
        <v/>
      </c>
      <c r="G290">
        <f>'Net data0_20_'!F21</f>
        <v/>
      </c>
      <c r="H290">
        <f>F290-G290</f>
        <v/>
      </c>
      <c r="I290">
        <f>H290/F290</f>
        <v/>
      </c>
      <c r="J290">
        <f>'Net data0_20_'!G23</f>
        <v/>
      </c>
      <c r="K290">
        <f>'Net data0_20_'!G21</f>
        <v/>
      </c>
      <c r="L290">
        <f>J290-K290</f>
        <v/>
      </c>
      <c r="M290">
        <f>L290/J290</f>
        <v/>
      </c>
      <c r="N290">
        <f>'Net data0_20_'!H23</f>
        <v/>
      </c>
      <c r="O290">
        <f>'Net data0_20_'!H21</f>
        <v/>
      </c>
      <c r="P290">
        <f>N290-O290</f>
        <v/>
      </c>
      <c r="Q290">
        <f>P290/N290</f>
        <v/>
      </c>
    </row>
    <row r="291">
      <c r="A291" t="inlineStr">
        <is>
          <t>ALU1/result0_carry__4/O[0] to ALU1/register_reg_r1_0_31_18_23_i_14/I3</t>
        </is>
      </c>
      <c r="B291">
        <f>'Net data0_20_'!E34</f>
        <v/>
      </c>
      <c r="C291">
        <f>'Net data0_20_'!E32</f>
        <v/>
      </c>
      <c r="D291">
        <f>B291-C291</f>
        <v/>
      </c>
      <c r="E291">
        <f>D291/B291</f>
        <v/>
      </c>
      <c r="F291">
        <f>'Net data0_20_'!F34</f>
        <v/>
      </c>
      <c r="G291">
        <f>'Net data0_20_'!F32</f>
        <v/>
      </c>
      <c r="H291">
        <f>F291-G291</f>
        <v/>
      </c>
      <c r="I291">
        <f>H291/F291</f>
        <v/>
      </c>
      <c r="J291">
        <f>'Net data0_20_'!G34</f>
        <v/>
      </c>
      <c r="K291">
        <f>'Net data0_20_'!G32</f>
        <v/>
      </c>
      <c r="L291">
        <f>J291-K291</f>
        <v/>
      </c>
      <c r="M291">
        <f>L291/J291</f>
        <v/>
      </c>
      <c r="N291">
        <f>'Net data0_20_'!H34</f>
        <v/>
      </c>
      <c r="O291">
        <f>'Net data0_20_'!H32</f>
        <v/>
      </c>
      <c r="P291">
        <f>N291-O291</f>
        <v/>
      </c>
      <c r="Q291">
        <f>P291/N291</f>
        <v/>
      </c>
    </row>
    <row r="292">
      <c r="A292" t="inlineStr">
        <is>
          <t>ALU1/result0_carry__4/O[0] to masterReg/readData2[20]_i_7/I0</t>
        </is>
      </c>
      <c r="B292">
        <f>'Net data0_20_'!E53</f>
        <v/>
      </c>
      <c r="C292">
        <f>'Net data0_20_'!E51</f>
        <v/>
      </c>
      <c r="D292">
        <f>B292-C292</f>
        <v/>
      </c>
      <c r="E292">
        <f>D292/B292</f>
        <v/>
      </c>
      <c r="F292">
        <f>'Net data0_20_'!F53</f>
        <v/>
      </c>
      <c r="G292">
        <f>'Net data0_20_'!F51</f>
        <v/>
      </c>
      <c r="H292">
        <f>F292-G292</f>
        <v/>
      </c>
      <c r="I292">
        <f>H292/F292</f>
        <v/>
      </c>
      <c r="J292">
        <f>'Net data0_20_'!G53</f>
        <v/>
      </c>
      <c r="K292">
        <f>'Net data0_20_'!G51</f>
        <v/>
      </c>
      <c r="L292">
        <f>J292-K292</f>
        <v/>
      </c>
      <c r="M292">
        <f>L292/J292</f>
        <v/>
      </c>
      <c r="N292">
        <f>'Net data0_20_'!H53</f>
        <v/>
      </c>
      <c r="O292">
        <f>'Net data0_20_'!H51</f>
        <v/>
      </c>
      <c r="P292">
        <f>N292-O292</f>
        <v/>
      </c>
      <c r="Q292">
        <f>P292/N292</f>
        <v/>
      </c>
    </row>
    <row r="293">
      <c r="A293" t="inlineStr">
        <is>
          <t>ALU1/result0_carry__4/O[0] to masterReg/register_reg_r1_0_31_18_23_i_13/I3</t>
        </is>
      </c>
      <c r="B293">
        <f>'Net data0_20_'!E67</f>
        <v/>
      </c>
      <c r="C293">
        <f>'Net data0_20_'!E65</f>
        <v/>
      </c>
      <c r="D293">
        <f>B293-C293</f>
        <v/>
      </c>
      <c r="E293">
        <f>D293/B293</f>
        <v/>
      </c>
      <c r="F293">
        <f>'Net data0_20_'!F67</f>
        <v/>
      </c>
      <c r="G293">
        <f>'Net data0_20_'!F65</f>
        <v/>
      </c>
      <c r="H293">
        <f>F293-G293</f>
        <v/>
      </c>
      <c r="I293">
        <f>H293/F293</f>
        <v/>
      </c>
      <c r="J293">
        <f>'Net data0_20_'!G67</f>
        <v/>
      </c>
      <c r="K293">
        <f>'Net data0_20_'!G65</f>
        <v/>
      </c>
      <c r="L293">
        <f>J293-K293</f>
        <v/>
      </c>
      <c r="M293">
        <f>L293/J293</f>
        <v/>
      </c>
      <c r="N293">
        <f>'Net data0_20_'!H67</f>
        <v/>
      </c>
      <c r="O293">
        <f>'Net data0_20_'!H65</f>
        <v/>
      </c>
      <c r="P293">
        <f>N293-O293</f>
        <v/>
      </c>
      <c r="Q293">
        <f>P293/N293</f>
        <v/>
      </c>
    </row>
    <row r="294">
      <c r="A294" t="inlineStr">
        <is>
          <t>ALU1/result0_carry__4/O[1] to masterReg/readData2[21]_i_7/I0</t>
        </is>
      </c>
      <c r="B294">
        <f>'Net data0_21_'!E25</f>
        <v/>
      </c>
      <c r="C294">
        <f>'Net data0_21_'!E23</f>
        <v/>
      </c>
      <c r="D294">
        <f>B294-C294</f>
        <v/>
      </c>
      <c r="E294">
        <f>D294/B294</f>
        <v/>
      </c>
      <c r="F294">
        <f>'Net data0_21_'!F25</f>
        <v/>
      </c>
      <c r="G294">
        <f>'Net data0_21_'!F23</f>
        <v/>
      </c>
      <c r="H294">
        <f>F294-G294</f>
        <v/>
      </c>
      <c r="I294">
        <f>H294/F294</f>
        <v/>
      </c>
      <c r="J294">
        <f>'Net data0_21_'!G25</f>
        <v/>
      </c>
      <c r="K294">
        <f>'Net data0_21_'!G23</f>
        <v/>
      </c>
      <c r="L294">
        <f>J294-K294</f>
        <v/>
      </c>
      <c r="M294">
        <f>L294/J294</f>
        <v/>
      </c>
      <c r="N294">
        <f>'Net data0_21_'!H25</f>
        <v/>
      </c>
      <c r="O294">
        <f>'Net data0_21_'!H23</f>
        <v/>
      </c>
      <c r="P294">
        <f>N294-O294</f>
        <v/>
      </c>
      <c r="Q294">
        <f>P294/N294</f>
        <v/>
      </c>
    </row>
    <row r="295">
      <c r="A295" t="inlineStr">
        <is>
          <t>ALU1/result0_carry__4/O[1] to masterReg/register_reg_r1_0_31_18_23_i_11/I3</t>
        </is>
      </c>
      <c r="B295">
        <f>'Net data0_21_'!E43</f>
        <v/>
      </c>
      <c r="C295">
        <f>'Net data0_21_'!E41</f>
        <v/>
      </c>
      <c r="D295">
        <f>B295-C295</f>
        <v/>
      </c>
      <c r="E295">
        <f>D295/B295</f>
        <v/>
      </c>
      <c r="F295">
        <f>'Net data0_21_'!F43</f>
        <v/>
      </c>
      <c r="G295">
        <f>'Net data0_21_'!F41</f>
        <v/>
      </c>
      <c r="H295">
        <f>F295-G295</f>
        <v/>
      </c>
      <c r="I295">
        <f>H295/F295</f>
        <v/>
      </c>
      <c r="J295">
        <f>'Net data0_21_'!G43</f>
        <v/>
      </c>
      <c r="K295">
        <f>'Net data0_21_'!G41</f>
        <v/>
      </c>
      <c r="L295">
        <f>J295-K295</f>
        <v/>
      </c>
      <c r="M295">
        <f>L295/J295</f>
        <v/>
      </c>
      <c r="N295">
        <f>'Net data0_21_'!H43</f>
        <v/>
      </c>
      <c r="O295">
        <f>'Net data0_21_'!H41</f>
        <v/>
      </c>
      <c r="P295">
        <f>N295-O295</f>
        <v/>
      </c>
      <c r="Q295">
        <f>P295/N295</f>
        <v/>
      </c>
    </row>
    <row r="296">
      <c r="A296" t="inlineStr">
        <is>
          <t>ALU1/result0_carry__4/O[1] to masterReg/readData2[21]_i_4/I4</t>
        </is>
      </c>
      <c r="B296">
        <f>'Net data0_21_'!E63</f>
        <v/>
      </c>
      <c r="C296">
        <f>'Net data0_21_'!E61</f>
        <v/>
      </c>
      <c r="D296">
        <f>B296-C296</f>
        <v/>
      </c>
      <c r="E296">
        <f>D296/B296</f>
        <v/>
      </c>
      <c r="F296">
        <f>'Net data0_21_'!F63</f>
        <v/>
      </c>
      <c r="G296">
        <f>'Net data0_21_'!F61</f>
        <v/>
      </c>
      <c r="H296">
        <f>F296-G296</f>
        <v/>
      </c>
      <c r="I296">
        <f>H296/F296</f>
        <v/>
      </c>
      <c r="J296">
        <f>'Net data0_21_'!G63</f>
        <v/>
      </c>
      <c r="K296">
        <f>'Net data0_21_'!G61</f>
        <v/>
      </c>
      <c r="L296">
        <f>J296-K296</f>
        <v/>
      </c>
      <c r="M296">
        <f>L296/J296</f>
        <v/>
      </c>
      <c r="N296">
        <f>'Net data0_21_'!H63</f>
        <v/>
      </c>
      <c r="O296">
        <f>'Net data0_21_'!H61</f>
        <v/>
      </c>
      <c r="P296">
        <f>N296-O296</f>
        <v/>
      </c>
      <c r="Q296">
        <f>P296/N296</f>
        <v/>
      </c>
    </row>
    <row r="297">
      <c r="A297" t="inlineStr">
        <is>
          <t>ALU1/result0_carry__4/O[1] to ALU1/register_reg_r1_0_31_18_23_i_12/I3</t>
        </is>
      </c>
      <c r="B297">
        <f>'Net data0_21_'!E74</f>
        <v/>
      </c>
      <c r="C297">
        <f>'Net data0_21_'!E72</f>
        <v/>
      </c>
      <c r="D297">
        <f>B297-C297</f>
        <v/>
      </c>
      <c r="E297">
        <f>D297/B297</f>
        <v/>
      </c>
      <c r="F297">
        <f>'Net data0_21_'!F74</f>
        <v/>
      </c>
      <c r="G297">
        <f>'Net data0_21_'!F72</f>
        <v/>
      </c>
      <c r="H297">
        <f>F297-G297</f>
        <v/>
      </c>
      <c r="I297">
        <f>H297/F297</f>
        <v/>
      </c>
      <c r="J297">
        <f>'Net data0_21_'!G74</f>
        <v/>
      </c>
      <c r="K297">
        <f>'Net data0_21_'!G72</f>
        <v/>
      </c>
      <c r="L297">
        <f>J297-K297</f>
        <v/>
      </c>
      <c r="M297">
        <f>L297/J297</f>
        <v/>
      </c>
      <c r="N297">
        <f>'Net data0_21_'!H74</f>
        <v/>
      </c>
      <c r="O297">
        <f>'Net data0_21_'!H72</f>
        <v/>
      </c>
      <c r="P297">
        <f>N297-O297</f>
        <v/>
      </c>
      <c r="Q297">
        <f>P297/N297</f>
        <v/>
      </c>
    </row>
    <row r="298">
      <c r="A298" t="inlineStr">
        <is>
          <t>ALU1/result0_carry__4/O[2] to masterReg/readData2[22]_i_7/I0</t>
        </is>
      </c>
      <c r="B298">
        <f>'Net data0_22_'!E24</f>
        <v/>
      </c>
      <c r="C298">
        <f>'Net data0_22_'!E22</f>
        <v/>
      </c>
      <c r="D298">
        <f>B298-C298</f>
        <v/>
      </c>
      <c r="E298">
        <f>D298/B298</f>
        <v/>
      </c>
      <c r="F298">
        <f>'Net data0_22_'!F24</f>
        <v/>
      </c>
      <c r="G298">
        <f>'Net data0_22_'!F22</f>
        <v/>
      </c>
      <c r="H298">
        <f>F298-G298</f>
        <v/>
      </c>
      <c r="I298">
        <f>H298/F298</f>
        <v/>
      </c>
      <c r="J298">
        <f>'Net data0_22_'!G24</f>
        <v/>
      </c>
      <c r="K298">
        <f>'Net data0_22_'!G22</f>
        <v/>
      </c>
      <c r="L298">
        <f>J298-K298</f>
        <v/>
      </c>
      <c r="M298">
        <f>L298/J298</f>
        <v/>
      </c>
      <c r="N298">
        <f>'Net data0_22_'!H24</f>
        <v/>
      </c>
      <c r="O298">
        <f>'Net data0_22_'!H22</f>
        <v/>
      </c>
      <c r="P298">
        <f>N298-O298</f>
        <v/>
      </c>
      <c r="Q298">
        <f>P298/N298</f>
        <v/>
      </c>
    </row>
    <row r="299">
      <c r="A299" t="inlineStr">
        <is>
          <t>ALU1/result0_carry__4/O[2] to masterReg/readData2[22]_i_4/I4</t>
        </is>
      </c>
      <c r="B299">
        <f>'Net data0_22_'!E52</f>
        <v/>
      </c>
      <c r="C299">
        <f>'Net data0_22_'!E50</f>
        <v/>
      </c>
      <c r="D299">
        <f>B299-C299</f>
        <v/>
      </c>
      <c r="E299">
        <f>D299/B299</f>
        <v/>
      </c>
      <c r="F299">
        <f>'Net data0_22_'!F52</f>
        <v/>
      </c>
      <c r="G299">
        <f>'Net data0_22_'!F50</f>
        <v/>
      </c>
      <c r="H299">
        <f>F299-G299</f>
        <v/>
      </c>
      <c r="I299">
        <f>H299/F299</f>
        <v/>
      </c>
      <c r="J299">
        <f>'Net data0_22_'!G52</f>
        <v/>
      </c>
      <c r="K299">
        <f>'Net data0_22_'!G50</f>
        <v/>
      </c>
      <c r="L299">
        <f>J299-K299</f>
        <v/>
      </c>
      <c r="M299">
        <f>L299/J299</f>
        <v/>
      </c>
      <c r="N299">
        <f>'Net data0_22_'!H52</f>
        <v/>
      </c>
      <c r="O299">
        <f>'Net data0_22_'!H50</f>
        <v/>
      </c>
      <c r="P299">
        <f>N299-O299</f>
        <v/>
      </c>
      <c r="Q299">
        <f>P299/N299</f>
        <v/>
      </c>
    </row>
    <row r="300">
      <c r="A300" t="inlineStr">
        <is>
          <t>ALU1/result0_carry__4/O[2] to ALU1/register_reg_r1_0_31_18_23_i_18/I3</t>
        </is>
      </c>
      <c r="B300">
        <f>'Net data0_22_'!E63</f>
        <v/>
      </c>
      <c r="C300">
        <f>'Net data0_22_'!E61</f>
        <v/>
      </c>
      <c r="D300">
        <f>B300-C300</f>
        <v/>
      </c>
      <c r="E300">
        <f>D300/B300</f>
        <v/>
      </c>
      <c r="F300">
        <f>'Net data0_22_'!F63</f>
        <v/>
      </c>
      <c r="G300">
        <f>'Net data0_22_'!F61</f>
        <v/>
      </c>
      <c r="H300">
        <f>F300-G300</f>
        <v/>
      </c>
      <c r="I300">
        <f>H300/F300</f>
        <v/>
      </c>
      <c r="J300">
        <f>'Net data0_22_'!G63</f>
        <v/>
      </c>
      <c r="K300">
        <f>'Net data0_22_'!G61</f>
        <v/>
      </c>
      <c r="L300">
        <f>J300-K300</f>
        <v/>
      </c>
      <c r="M300">
        <f>L300/J300</f>
        <v/>
      </c>
      <c r="N300">
        <f>'Net data0_22_'!H63</f>
        <v/>
      </c>
      <c r="O300">
        <f>'Net data0_22_'!H61</f>
        <v/>
      </c>
      <c r="P300">
        <f>N300-O300</f>
        <v/>
      </c>
      <c r="Q300">
        <f>P300/N300</f>
        <v/>
      </c>
    </row>
    <row r="301">
      <c r="A301" t="inlineStr">
        <is>
          <t>ALU1/result0_carry__4/O[2] to masterReg/register_reg_r1_0_31_18_23_i_17/I3</t>
        </is>
      </c>
      <c r="B301">
        <f>'Net data0_22_'!E77</f>
        <v/>
      </c>
      <c r="C301">
        <f>'Net data0_22_'!E75</f>
        <v/>
      </c>
      <c r="D301">
        <f>B301-C301</f>
        <v/>
      </c>
      <c r="E301">
        <f>D301/B301</f>
        <v/>
      </c>
      <c r="F301">
        <f>'Net data0_22_'!F77</f>
        <v/>
      </c>
      <c r="G301">
        <f>'Net data0_22_'!F75</f>
        <v/>
      </c>
      <c r="H301">
        <f>F301-G301</f>
        <v/>
      </c>
      <c r="I301">
        <f>H301/F301</f>
        <v/>
      </c>
      <c r="J301">
        <f>'Net data0_22_'!G77</f>
        <v/>
      </c>
      <c r="K301">
        <f>'Net data0_22_'!G75</f>
        <v/>
      </c>
      <c r="L301">
        <f>J301-K301</f>
        <v/>
      </c>
      <c r="M301">
        <f>L301/J301</f>
        <v/>
      </c>
      <c r="N301">
        <f>'Net data0_22_'!H77</f>
        <v/>
      </c>
      <c r="O301">
        <f>'Net data0_22_'!H75</f>
        <v/>
      </c>
      <c r="P301">
        <f>N301-O301</f>
        <v/>
      </c>
      <c r="Q301">
        <f>P301/N301</f>
        <v/>
      </c>
    </row>
    <row r="302">
      <c r="A302" t="inlineStr">
        <is>
          <t>ALU1/result0_carry__4/O[3] to masterReg/readData2[23]_i_7/I0</t>
        </is>
      </c>
      <c r="B302">
        <f>'Net data0_23_'!E29</f>
        <v/>
      </c>
      <c r="C302">
        <f>'Net data0_23_'!E27</f>
        <v/>
      </c>
      <c r="D302">
        <f>B302-C302</f>
        <v/>
      </c>
      <c r="E302">
        <f>D302/B302</f>
        <v/>
      </c>
      <c r="F302">
        <f>'Net data0_23_'!F29</f>
        <v/>
      </c>
      <c r="G302">
        <f>'Net data0_23_'!F27</f>
        <v/>
      </c>
      <c r="H302">
        <f>F302-G302</f>
        <v/>
      </c>
      <c r="I302">
        <f>H302/F302</f>
        <v/>
      </c>
      <c r="J302">
        <f>'Net data0_23_'!G29</f>
        <v/>
      </c>
      <c r="K302">
        <f>'Net data0_23_'!G27</f>
        <v/>
      </c>
      <c r="L302">
        <f>J302-K302</f>
        <v/>
      </c>
      <c r="M302">
        <f>L302/J302</f>
        <v/>
      </c>
      <c r="N302">
        <f>'Net data0_23_'!H29</f>
        <v/>
      </c>
      <c r="O302">
        <f>'Net data0_23_'!H27</f>
        <v/>
      </c>
      <c r="P302">
        <f>N302-O302</f>
        <v/>
      </c>
      <c r="Q302">
        <f>P302/N302</f>
        <v/>
      </c>
    </row>
    <row r="303">
      <c r="A303" t="inlineStr">
        <is>
          <t>ALU1/result0_carry__4/O[3] to masterReg/readData2[23]_i_4/I4</t>
        </is>
      </c>
      <c r="B303">
        <f>'Net data0_23_'!E49</f>
        <v/>
      </c>
      <c r="C303">
        <f>'Net data0_23_'!E47</f>
        <v/>
      </c>
      <c r="D303">
        <f>B303-C303</f>
        <v/>
      </c>
      <c r="E303">
        <f>D303/B303</f>
        <v/>
      </c>
      <c r="F303">
        <f>'Net data0_23_'!F49</f>
        <v/>
      </c>
      <c r="G303">
        <f>'Net data0_23_'!F47</f>
        <v/>
      </c>
      <c r="H303">
        <f>F303-G303</f>
        <v/>
      </c>
      <c r="I303">
        <f>H303/F303</f>
        <v/>
      </c>
      <c r="J303">
        <f>'Net data0_23_'!G49</f>
        <v/>
      </c>
      <c r="K303">
        <f>'Net data0_23_'!G47</f>
        <v/>
      </c>
      <c r="L303">
        <f>J303-K303</f>
        <v/>
      </c>
      <c r="M303">
        <f>L303/J303</f>
        <v/>
      </c>
      <c r="N303">
        <f>'Net data0_23_'!H49</f>
        <v/>
      </c>
      <c r="O303">
        <f>'Net data0_23_'!H47</f>
        <v/>
      </c>
      <c r="P303">
        <f>N303-O303</f>
        <v/>
      </c>
      <c r="Q303">
        <f>P303/N303</f>
        <v/>
      </c>
    </row>
    <row r="304">
      <c r="A304" t="inlineStr">
        <is>
          <t>ALU1/result0_carry__4/O[3] to masterReg/register_reg_r1_0_31_18_23_i_15/I3</t>
        </is>
      </c>
      <c r="B304">
        <f>'Net data0_23_'!E63</f>
        <v/>
      </c>
      <c r="C304">
        <f>'Net data0_23_'!E61</f>
        <v/>
      </c>
      <c r="D304">
        <f>B304-C304</f>
        <v/>
      </c>
      <c r="E304">
        <f>D304/B304</f>
        <v/>
      </c>
      <c r="F304">
        <f>'Net data0_23_'!F63</f>
        <v/>
      </c>
      <c r="G304">
        <f>'Net data0_23_'!F61</f>
        <v/>
      </c>
      <c r="H304">
        <f>F304-G304</f>
        <v/>
      </c>
      <c r="I304">
        <f>H304/F304</f>
        <v/>
      </c>
      <c r="J304">
        <f>'Net data0_23_'!G63</f>
        <v/>
      </c>
      <c r="K304">
        <f>'Net data0_23_'!G61</f>
        <v/>
      </c>
      <c r="L304">
        <f>J304-K304</f>
        <v/>
      </c>
      <c r="M304">
        <f>L304/J304</f>
        <v/>
      </c>
      <c r="N304">
        <f>'Net data0_23_'!H63</f>
        <v/>
      </c>
      <c r="O304">
        <f>'Net data0_23_'!H61</f>
        <v/>
      </c>
      <c r="P304">
        <f>N304-O304</f>
        <v/>
      </c>
      <c r="Q304">
        <f>P304/N304</f>
        <v/>
      </c>
    </row>
    <row r="305">
      <c r="A305" t="inlineStr">
        <is>
          <t>ALU1/result0_carry__4/O[3] to ALU1/register_reg_r1_0_31_18_23_i_16/I3</t>
        </is>
      </c>
      <c r="B305">
        <f>'Net data0_23_'!E74</f>
        <v/>
      </c>
      <c r="C305">
        <f>'Net data0_23_'!E72</f>
        <v/>
      </c>
      <c r="D305">
        <f>B305-C305</f>
        <v/>
      </c>
      <c r="E305">
        <f>D305/B305</f>
        <v/>
      </c>
      <c r="F305">
        <f>'Net data0_23_'!F74</f>
        <v/>
      </c>
      <c r="G305">
        <f>'Net data0_23_'!F72</f>
        <v/>
      </c>
      <c r="H305">
        <f>F305-G305</f>
        <v/>
      </c>
      <c r="I305">
        <f>H305/F305</f>
        <v/>
      </c>
      <c r="J305">
        <f>'Net data0_23_'!G74</f>
        <v/>
      </c>
      <c r="K305">
        <f>'Net data0_23_'!G72</f>
        <v/>
      </c>
      <c r="L305">
        <f>J305-K305</f>
        <v/>
      </c>
      <c r="M305">
        <f>L305/J305</f>
        <v/>
      </c>
      <c r="N305">
        <f>'Net data0_23_'!H74</f>
        <v/>
      </c>
      <c r="O305">
        <f>'Net data0_23_'!H72</f>
        <v/>
      </c>
      <c r="P305">
        <f>N305-O305</f>
        <v/>
      </c>
      <c r="Q305">
        <f>P305/N305</f>
        <v/>
      </c>
    </row>
    <row r="306">
      <c r="A306" t="inlineStr">
        <is>
          <t>ALU1/result0_carry__5/O[0] to masterReg/readData2[24]_i_7/I0</t>
        </is>
      </c>
      <c r="B306">
        <f>'Net data0_24_'!E19</f>
        <v/>
      </c>
      <c r="C306">
        <f>'Net data0_24_'!E17</f>
        <v/>
      </c>
      <c r="D306">
        <f>B306-C306</f>
        <v/>
      </c>
      <c r="E306">
        <f>D306/B306</f>
        <v/>
      </c>
      <c r="F306">
        <f>'Net data0_24_'!F19</f>
        <v/>
      </c>
      <c r="G306">
        <f>'Net data0_24_'!F17</f>
        <v/>
      </c>
      <c r="H306">
        <f>F306-G306</f>
        <v/>
      </c>
      <c r="I306">
        <f>H306/F306</f>
        <v/>
      </c>
      <c r="J306">
        <f>'Net data0_24_'!G19</f>
        <v/>
      </c>
      <c r="K306">
        <f>'Net data0_24_'!G17</f>
        <v/>
      </c>
      <c r="L306">
        <f>J306-K306</f>
        <v/>
      </c>
      <c r="M306">
        <f>L306/J306</f>
        <v/>
      </c>
      <c r="N306">
        <f>'Net data0_24_'!H19</f>
        <v/>
      </c>
      <c r="O306">
        <f>'Net data0_24_'!H17</f>
        <v/>
      </c>
      <c r="P306">
        <f>N306-O306</f>
        <v/>
      </c>
      <c r="Q306">
        <f>P306/N306</f>
        <v/>
      </c>
    </row>
    <row r="307">
      <c r="A307" t="inlineStr">
        <is>
          <t>ALU1/result0_carry__5/O[0] to masterReg/register_reg_r1_0_31_24_29_i_9/I3</t>
        </is>
      </c>
      <c r="B307">
        <f>'Net data0_24_'!E41</f>
        <v/>
      </c>
      <c r="C307">
        <f>'Net data0_24_'!E39</f>
        <v/>
      </c>
      <c r="D307">
        <f>B307-C307</f>
        <v/>
      </c>
      <c r="E307">
        <f>D307/B307</f>
        <v/>
      </c>
      <c r="F307">
        <f>'Net data0_24_'!F41</f>
        <v/>
      </c>
      <c r="G307">
        <f>'Net data0_24_'!F39</f>
        <v/>
      </c>
      <c r="H307">
        <f>F307-G307</f>
        <v/>
      </c>
      <c r="I307">
        <f>H307/F307</f>
        <v/>
      </c>
      <c r="J307">
        <f>'Net data0_24_'!G41</f>
        <v/>
      </c>
      <c r="K307">
        <f>'Net data0_24_'!G39</f>
        <v/>
      </c>
      <c r="L307">
        <f>J307-K307</f>
        <v/>
      </c>
      <c r="M307">
        <f>L307/J307</f>
        <v/>
      </c>
      <c r="N307">
        <f>'Net data0_24_'!H41</f>
        <v/>
      </c>
      <c r="O307">
        <f>'Net data0_24_'!H39</f>
        <v/>
      </c>
      <c r="P307">
        <f>N307-O307</f>
        <v/>
      </c>
      <c r="Q307">
        <f>P307/N307</f>
        <v/>
      </c>
    </row>
    <row r="308">
      <c r="A308" t="inlineStr">
        <is>
          <t>ALU1/result0_carry__5/O[0] to masterReg/readData2[24]_i_4/I4</t>
        </is>
      </c>
      <c r="B308">
        <f>'Net data0_24_'!E56</f>
        <v/>
      </c>
      <c r="C308">
        <f>'Net data0_24_'!E54</f>
        <v/>
      </c>
      <c r="D308">
        <f>B308-C308</f>
        <v/>
      </c>
      <c r="E308">
        <f>D308/B308</f>
        <v/>
      </c>
      <c r="F308">
        <f>'Net data0_24_'!F56</f>
        <v/>
      </c>
      <c r="G308">
        <f>'Net data0_24_'!F54</f>
        <v/>
      </c>
      <c r="H308">
        <f>F308-G308</f>
        <v/>
      </c>
      <c r="I308">
        <f>H308/F308</f>
        <v/>
      </c>
      <c r="J308">
        <f>'Net data0_24_'!G56</f>
        <v/>
      </c>
      <c r="K308">
        <f>'Net data0_24_'!G54</f>
        <v/>
      </c>
      <c r="L308">
        <f>J308-K308</f>
        <v/>
      </c>
      <c r="M308">
        <f>L308/J308</f>
        <v/>
      </c>
      <c r="N308">
        <f>'Net data0_24_'!H56</f>
        <v/>
      </c>
      <c r="O308">
        <f>'Net data0_24_'!H54</f>
        <v/>
      </c>
      <c r="P308">
        <f>N308-O308</f>
        <v/>
      </c>
      <c r="Q308">
        <f>P308/N308</f>
        <v/>
      </c>
    </row>
    <row r="309">
      <c r="A309" t="inlineStr">
        <is>
          <t>ALU1/result0_carry__5/O[0] to ALU1/register_reg_r1_0_31_24_29_i_10/I3</t>
        </is>
      </c>
      <c r="B309">
        <f>'Net data0_24_'!E67</f>
        <v/>
      </c>
      <c r="C309">
        <f>'Net data0_24_'!E65</f>
        <v/>
      </c>
      <c r="D309">
        <f>B309-C309</f>
        <v/>
      </c>
      <c r="E309">
        <f>D309/B309</f>
        <v/>
      </c>
      <c r="F309">
        <f>'Net data0_24_'!F67</f>
        <v/>
      </c>
      <c r="G309">
        <f>'Net data0_24_'!F65</f>
        <v/>
      </c>
      <c r="H309">
        <f>F309-G309</f>
        <v/>
      </c>
      <c r="I309">
        <f>H309/F309</f>
        <v/>
      </c>
      <c r="J309">
        <f>'Net data0_24_'!G67</f>
        <v/>
      </c>
      <c r="K309">
        <f>'Net data0_24_'!G65</f>
        <v/>
      </c>
      <c r="L309">
        <f>J309-K309</f>
        <v/>
      </c>
      <c r="M309">
        <f>L309/J309</f>
        <v/>
      </c>
      <c r="N309">
        <f>'Net data0_24_'!H67</f>
        <v/>
      </c>
      <c r="O309">
        <f>'Net data0_24_'!H65</f>
        <v/>
      </c>
      <c r="P309">
        <f>N309-O309</f>
        <v/>
      </c>
      <c r="Q309">
        <f>P309/N309</f>
        <v/>
      </c>
    </row>
    <row r="310">
      <c r="A310" t="inlineStr">
        <is>
          <t>ALU1/result0_carry__5/O[1] to masterReg/readData2[25]_i_7/I0</t>
        </is>
      </c>
      <c r="B310">
        <f>'Net data0_25_'!E29</f>
        <v/>
      </c>
      <c r="C310">
        <f>'Net data0_25_'!E27</f>
        <v/>
      </c>
      <c r="D310">
        <f>B310-C310</f>
        <v/>
      </c>
      <c r="E310">
        <f>D310/B310</f>
        <v/>
      </c>
      <c r="F310">
        <f>'Net data0_25_'!F29</f>
        <v/>
      </c>
      <c r="G310">
        <f>'Net data0_25_'!F27</f>
        <v/>
      </c>
      <c r="H310">
        <f>F310-G310</f>
        <v/>
      </c>
      <c r="I310">
        <f>H310/F310</f>
        <v/>
      </c>
      <c r="J310">
        <f>'Net data0_25_'!G29</f>
        <v/>
      </c>
      <c r="K310">
        <f>'Net data0_25_'!G27</f>
        <v/>
      </c>
      <c r="L310">
        <f>J310-K310</f>
        <v/>
      </c>
      <c r="M310">
        <f>L310/J310</f>
        <v/>
      </c>
      <c r="N310">
        <f>'Net data0_25_'!H29</f>
        <v/>
      </c>
      <c r="O310">
        <f>'Net data0_25_'!H27</f>
        <v/>
      </c>
      <c r="P310">
        <f>N310-O310</f>
        <v/>
      </c>
      <c r="Q310">
        <f>P310/N310</f>
        <v/>
      </c>
    </row>
    <row r="311">
      <c r="A311" t="inlineStr">
        <is>
          <t>ALU1/result0_carry__5/O[1] to masterReg/register_reg_r1_0_31_24_29_i_7/I3</t>
        </is>
      </c>
      <c r="B311">
        <f>'Net data0_25_'!E59</f>
        <v/>
      </c>
      <c r="C311">
        <f>'Net data0_25_'!E57</f>
        <v/>
      </c>
      <c r="D311">
        <f>B311-C311</f>
        <v/>
      </c>
      <c r="E311">
        <f>D311/B311</f>
        <v/>
      </c>
      <c r="F311">
        <f>'Net data0_25_'!F59</f>
        <v/>
      </c>
      <c r="G311">
        <f>'Net data0_25_'!F57</f>
        <v/>
      </c>
      <c r="H311">
        <f>F311-G311</f>
        <v/>
      </c>
      <c r="I311">
        <f>H311/F311</f>
        <v/>
      </c>
      <c r="J311">
        <f>'Net data0_25_'!G59</f>
        <v/>
      </c>
      <c r="K311">
        <f>'Net data0_25_'!G57</f>
        <v/>
      </c>
      <c r="L311">
        <f>J311-K311</f>
        <v/>
      </c>
      <c r="M311">
        <f>L311/J311</f>
        <v/>
      </c>
      <c r="N311">
        <f>'Net data0_25_'!H59</f>
        <v/>
      </c>
      <c r="O311">
        <f>'Net data0_25_'!H57</f>
        <v/>
      </c>
      <c r="P311">
        <f>N311-O311</f>
        <v/>
      </c>
      <c r="Q311">
        <f>P311/N311</f>
        <v/>
      </c>
    </row>
    <row r="312">
      <c r="A312" t="inlineStr">
        <is>
          <t>ALU1/result0_carry__5/O[1] to masterReg/readData2[25]_i_4/I4</t>
        </is>
      </c>
      <c r="B312">
        <f>'Net data0_25_'!E77</f>
        <v/>
      </c>
      <c r="C312">
        <f>'Net data0_25_'!E75</f>
        <v/>
      </c>
      <c r="D312">
        <f>B312-C312</f>
        <v/>
      </c>
      <c r="E312">
        <f>D312/B312</f>
        <v/>
      </c>
      <c r="F312">
        <f>'Net data0_25_'!F77</f>
        <v/>
      </c>
      <c r="G312">
        <f>'Net data0_25_'!F75</f>
        <v/>
      </c>
      <c r="H312">
        <f>F312-G312</f>
        <v/>
      </c>
      <c r="I312">
        <f>H312/F312</f>
        <v/>
      </c>
      <c r="J312">
        <f>'Net data0_25_'!G77</f>
        <v/>
      </c>
      <c r="K312">
        <f>'Net data0_25_'!G75</f>
        <v/>
      </c>
      <c r="L312">
        <f>J312-K312</f>
        <v/>
      </c>
      <c r="M312">
        <f>L312/J312</f>
        <v/>
      </c>
      <c r="N312">
        <f>'Net data0_25_'!H77</f>
        <v/>
      </c>
      <c r="O312">
        <f>'Net data0_25_'!H75</f>
        <v/>
      </c>
      <c r="P312">
        <f>N312-O312</f>
        <v/>
      </c>
      <c r="Q312">
        <f>P312/N312</f>
        <v/>
      </c>
    </row>
    <row r="313">
      <c r="A313" t="inlineStr">
        <is>
          <t>ALU1/result0_carry__5/O[1] to ALU1/register_reg_r1_0_31_24_29_i_8/I3</t>
        </is>
      </c>
      <c r="B313">
        <f>'Net data0_25_'!E88</f>
        <v/>
      </c>
      <c r="C313">
        <f>'Net data0_25_'!E86</f>
        <v/>
      </c>
      <c r="D313">
        <f>B313-C313</f>
        <v/>
      </c>
      <c r="E313">
        <f>D313/B313</f>
        <v/>
      </c>
      <c r="F313">
        <f>'Net data0_25_'!F88</f>
        <v/>
      </c>
      <c r="G313">
        <f>'Net data0_25_'!F86</f>
        <v/>
      </c>
      <c r="H313">
        <f>F313-G313</f>
        <v/>
      </c>
      <c r="I313">
        <f>H313/F313</f>
        <v/>
      </c>
      <c r="J313">
        <f>'Net data0_25_'!G88</f>
        <v/>
      </c>
      <c r="K313">
        <f>'Net data0_25_'!G86</f>
        <v/>
      </c>
      <c r="L313">
        <f>J313-K313</f>
        <v/>
      </c>
      <c r="M313">
        <f>L313/J313</f>
        <v/>
      </c>
      <c r="N313">
        <f>'Net data0_25_'!H88</f>
        <v/>
      </c>
      <c r="O313">
        <f>'Net data0_25_'!H86</f>
        <v/>
      </c>
      <c r="P313">
        <f>N313-O313</f>
        <v/>
      </c>
      <c r="Q313">
        <f>P313/N313</f>
        <v/>
      </c>
    </row>
    <row r="314">
      <c r="A314" t="inlineStr">
        <is>
          <t>ALU1/result0_carry__5/O[2] to masterReg/readData2[26]_i_7/I0</t>
        </is>
      </c>
      <c r="B314">
        <f>'Net data0_26_'!E35</f>
        <v/>
      </c>
      <c r="C314">
        <f>'Net data0_26_'!E33</f>
        <v/>
      </c>
      <c r="D314">
        <f>B314-C314</f>
        <v/>
      </c>
      <c r="E314">
        <f>D314/B314</f>
        <v/>
      </c>
      <c r="F314">
        <f>'Net data0_26_'!F35</f>
        <v/>
      </c>
      <c r="G314">
        <f>'Net data0_26_'!F33</f>
        <v/>
      </c>
      <c r="H314">
        <f>F314-G314</f>
        <v/>
      </c>
      <c r="I314">
        <f>H314/F314</f>
        <v/>
      </c>
      <c r="J314">
        <f>'Net data0_26_'!G35</f>
        <v/>
      </c>
      <c r="K314">
        <f>'Net data0_26_'!G33</f>
        <v/>
      </c>
      <c r="L314">
        <f>J314-K314</f>
        <v/>
      </c>
      <c r="M314">
        <f>L314/J314</f>
        <v/>
      </c>
      <c r="N314">
        <f>'Net data0_26_'!H35</f>
        <v/>
      </c>
      <c r="O314">
        <f>'Net data0_26_'!H33</f>
        <v/>
      </c>
      <c r="P314">
        <f>N314-O314</f>
        <v/>
      </c>
      <c r="Q314">
        <f>P314/N314</f>
        <v/>
      </c>
    </row>
    <row r="315">
      <c r="A315" t="inlineStr">
        <is>
          <t>ALU1/result0_carry__5/O[2] to masterReg/register_reg_r1_0_31_24_29_i_13/I3</t>
        </is>
      </c>
      <c r="B315">
        <f>'Net data0_26_'!E46</f>
        <v/>
      </c>
      <c r="C315">
        <f>'Net data0_26_'!E44</f>
        <v/>
      </c>
      <c r="D315">
        <f>B315-C315</f>
        <v/>
      </c>
      <c r="E315">
        <f>D315/B315</f>
        <v/>
      </c>
      <c r="F315">
        <f>'Net data0_26_'!F46</f>
        <v/>
      </c>
      <c r="G315">
        <f>'Net data0_26_'!F44</f>
        <v/>
      </c>
      <c r="H315">
        <f>F315-G315</f>
        <v/>
      </c>
      <c r="I315">
        <f>H315/F315</f>
        <v/>
      </c>
      <c r="J315">
        <f>'Net data0_26_'!G46</f>
        <v/>
      </c>
      <c r="K315">
        <f>'Net data0_26_'!G44</f>
        <v/>
      </c>
      <c r="L315">
        <f>J315-K315</f>
        <v/>
      </c>
      <c r="M315">
        <f>L315/J315</f>
        <v/>
      </c>
      <c r="N315">
        <f>'Net data0_26_'!H46</f>
        <v/>
      </c>
      <c r="O315">
        <f>'Net data0_26_'!H44</f>
        <v/>
      </c>
      <c r="P315">
        <f>N315-O315</f>
        <v/>
      </c>
      <c r="Q315">
        <f>P315/N315</f>
        <v/>
      </c>
    </row>
    <row r="316">
      <c r="A316" t="inlineStr">
        <is>
          <t>ALU1/result0_carry__5/O[2] to masterReg/readData2[26]_i_4/I4</t>
        </is>
      </c>
      <c r="B316">
        <f>'Net data0_26_'!E64</f>
        <v/>
      </c>
      <c r="C316">
        <f>'Net data0_26_'!E62</f>
        <v/>
      </c>
      <c r="D316">
        <f>B316-C316</f>
        <v/>
      </c>
      <c r="E316">
        <f>D316/B316</f>
        <v/>
      </c>
      <c r="F316">
        <f>'Net data0_26_'!F64</f>
        <v/>
      </c>
      <c r="G316">
        <f>'Net data0_26_'!F62</f>
        <v/>
      </c>
      <c r="H316">
        <f>F316-G316</f>
        <v/>
      </c>
      <c r="I316">
        <f>H316/F316</f>
        <v/>
      </c>
      <c r="J316">
        <f>'Net data0_26_'!G64</f>
        <v/>
      </c>
      <c r="K316">
        <f>'Net data0_26_'!G62</f>
        <v/>
      </c>
      <c r="L316">
        <f>J316-K316</f>
        <v/>
      </c>
      <c r="M316">
        <f>L316/J316</f>
        <v/>
      </c>
      <c r="N316">
        <f>'Net data0_26_'!H64</f>
        <v/>
      </c>
      <c r="O316">
        <f>'Net data0_26_'!H62</f>
        <v/>
      </c>
      <c r="P316">
        <f>N316-O316</f>
        <v/>
      </c>
      <c r="Q316">
        <f>P316/N316</f>
        <v/>
      </c>
    </row>
    <row r="317">
      <c r="A317" t="inlineStr">
        <is>
          <t>ALU1/result0_carry__5/O[2] to ALU1/register_reg_r1_0_31_24_29_i_14/I3</t>
        </is>
      </c>
      <c r="B317">
        <f>'Net data0_26_'!E75</f>
        <v/>
      </c>
      <c r="C317">
        <f>'Net data0_26_'!E73</f>
        <v/>
      </c>
      <c r="D317">
        <f>B317-C317</f>
        <v/>
      </c>
      <c r="E317">
        <f>D317/B317</f>
        <v/>
      </c>
      <c r="F317">
        <f>'Net data0_26_'!F75</f>
        <v/>
      </c>
      <c r="G317">
        <f>'Net data0_26_'!F73</f>
        <v/>
      </c>
      <c r="H317">
        <f>F317-G317</f>
        <v/>
      </c>
      <c r="I317">
        <f>H317/F317</f>
        <v/>
      </c>
      <c r="J317">
        <f>'Net data0_26_'!G75</f>
        <v/>
      </c>
      <c r="K317">
        <f>'Net data0_26_'!G73</f>
        <v/>
      </c>
      <c r="L317">
        <f>J317-K317</f>
        <v/>
      </c>
      <c r="M317">
        <f>L317/J317</f>
        <v/>
      </c>
      <c r="N317">
        <f>'Net data0_26_'!H75</f>
        <v/>
      </c>
      <c r="O317">
        <f>'Net data0_26_'!H73</f>
        <v/>
      </c>
      <c r="P317">
        <f>N317-O317</f>
        <v/>
      </c>
      <c r="Q317">
        <f>P317/N317</f>
        <v/>
      </c>
    </row>
    <row r="318">
      <c r="A318" t="inlineStr">
        <is>
          <t>ALU1/result0_carry__5/O[3] to masterReg/readData2[27]_i_7/I0</t>
        </is>
      </c>
      <c r="B318">
        <f>'Net data0_27_'!E36</f>
        <v/>
      </c>
      <c r="C318">
        <f>'Net data0_27_'!E34</f>
        <v/>
      </c>
      <c r="D318">
        <f>B318-C318</f>
        <v/>
      </c>
      <c r="E318">
        <f>D318/B318</f>
        <v/>
      </c>
      <c r="F318">
        <f>'Net data0_27_'!F36</f>
        <v/>
      </c>
      <c r="G318">
        <f>'Net data0_27_'!F34</f>
        <v/>
      </c>
      <c r="H318">
        <f>F318-G318</f>
        <v/>
      </c>
      <c r="I318">
        <f>H318/F318</f>
        <v/>
      </c>
      <c r="J318">
        <f>'Net data0_27_'!G36</f>
        <v/>
      </c>
      <c r="K318">
        <f>'Net data0_27_'!G34</f>
        <v/>
      </c>
      <c r="L318">
        <f>J318-K318</f>
        <v/>
      </c>
      <c r="M318">
        <f>L318/J318</f>
        <v/>
      </c>
      <c r="N318">
        <f>'Net data0_27_'!H36</f>
        <v/>
      </c>
      <c r="O318">
        <f>'Net data0_27_'!H34</f>
        <v/>
      </c>
      <c r="P318">
        <f>N318-O318</f>
        <v/>
      </c>
      <c r="Q318">
        <f>P318/N318</f>
        <v/>
      </c>
    </row>
    <row r="319">
      <c r="A319" t="inlineStr">
        <is>
          <t>ALU1/result0_carry__5/O[3] to masterReg/register_reg_r1_0_31_24_29_i_11/I3</t>
        </is>
      </c>
      <c r="B319">
        <f>'Net data0_27_'!E50</f>
        <v/>
      </c>
      <c r="C319">
        <f>'Net data0_27_'!E48</f>
        <v/>
      </c>
      <c r="D319">
        <f>B319-C319</f>
        <v/>
      </c>
      <c r="E319">
        <f>D319/B319</f>
        <v/>
      </c>
      <c r="F319">
        <f>'Net data0_27_'!F50</f>
        <v/>
      </c>
      <c r="G319">
        <f>'Net data0_27_'!F48</f>
        <v/>
      </c>
      <c r="H319">
        <f>F319-G319</f>
        <v/>
      </c>
      <c r="I319">
        <f>H319/F319</f>
        <v/>
      </c>
      <c r="J319">
        <f>'Net data0_27_'!G50</f>
        <v/>
      </c>
      <c r="K319">
        <f>'Net data0_27_'!G48</f>
        <v/>
      </c>
      <c r="L319">
        <f>J319-K319</f>
        <v/>
      </c>
      <c r="M319">
        <f>L319/J319</f>
        <v/>
      </c>
      <c r="N319">
        <f>'Net data0_27_'!H50</f>
        <v/>
      </c>
      <c r="O319">
        <f>'Net data0_27_'!H48</f>
        <v/>
      </c>
      <c r="P319">
        <f>N319-O319</f>
        <v/>
      </c>
      <c r="Q319">
        <f>P319/N319</f>
        <v/>
      </c>
    </row>
    <row r="320">
      <c r="A320" t="inlineStr">
        <is>
          <t>ALU1/result0_carry__5/O[3] to masterReg/readData2[27]_i_4/I4</t>
        </is>
      </c>
      <c r="B320">
        <f>'Net data0_27_'!E69</f>
        <v/>
      </c>
      <c r="C320">
        <f>'Net data0_27_'!E67</f>
        <v/>
      </c>
      <c r="D320">
        <f>B320-C320</f>
        <v/>
      </c>
      <c r="E320">
        <f>D320/B320</f>
        <v/>
      </c>
      <c r="F320">
        <f>'Net data0_27_'!F69</f>
        <v/>
      </c>
      <c r="G320">
        <f>'Net data0_27_'!F67</f>
        <v/>
      </c>
      <c r="H320">
        <f>F320-G320</f>
        <v/>
      </c>
      <c r="I320">
        <f>H320/F320</f>
        <v/>
      </c>
      <c r="J320">
        <f>'Net data0_27_'!G69</f>
        <v/>
      </c>
      <c r="K320">
        <f>'Net data0_27_'!G67</f>
        <v/>
      </c>
      <c r="L320">
        <f>J320-K320</f>
        <v/>
      </c>
      <c r="M320">
        <f>L320/J320</f>
        <v/>
      </c>
      <c r="N320">
        <f>'Net data0_27_'!H69</f>
        <v/>
      </c>
      <c r="O320">
        <f>'Net data0_27_'!H67</f>
        <v/>
      </c>
      <c r="P320">
        <f>N320-O320</f>
        <v/>
      </c>
      <c r="Q320">
        <f>P320/N320</f>
        <v/>
      </c>
    </row>
    <row r="321">
      <c r="A321" t="inlineStr">
        <is>
          <t>ALU1/result0_carry__5/O[3] to ALU1/register_reg_r1_0_31_24_29_i_12/I3</t>
        </is>
      </c>
      <c r="B321">
        <f>'Net data0_27_'!E80</f>
        <v/>
      </c>
      <c r="C321">
        <f>'Net data0_27_'!E78</f>
        <v/>
      </c>
      <c r="D321">
        <f>B321-C321</f>
        <v/>
      </c>
      <c r="E321">
        <f>D321/B321</f>
        <v/>
      </c>
      <c r="F321">
        <f>'Net data0_27_'!F80</f>
        <v/>
      </c>
      <c r="G321">
        <f>'Net data0_27_'!F78</f>
        <v/>
      </c>
      <c r="H321">
        <f>F321-G321</f>
        <v/>
      </c>
      <c r="I321">
        <f>H321/F321</f>
        <v/>
      </c>
      <c r="J321">
        <f>'Net data0_27_'!G80</f>
        <v/>
      </c>
      <c r="K321">
        <f>'Net data0_27_'!G78</f>
        <v/>
      </c>
      <c r="L321">
        <f>J321-K321</f>
        <v/>
      </c>
      <c r="M321">
        <f>L321/J321</f>
        <v/>
      </c>
      <c r="N321">
        <f>'Net data0_27_'!H80</f>
        <v/>
      </c>
      <c r="O321">
        <f>'Net data0_27_'!H78</f>
        <v/>
      </c>
      <c r="P321">
        <f>N321-O321</f>
        <v/>
      </c>
      <c r="Q321">
        <f>P321/N321</f>
        <v/>
      </c>
    </row>
    <row r="322">
      <c r="A322" t="inlineStr">
        <is>
          <t>ALU1/result0_carry__6/O[0] to masterReg/readData2[28]_i_7/I0</t>
        </is>
      </c>
      <c r="B322">
        <f>'Net data0_28_'!E19</f>
        <v/>
      </c>
      <c r="C322">
        <f>'Net data0_28_'!E17</f>
        <v/>
      </c>
      <c r="D322">
        <f>B322-C322</f>
        <v/>
      </c>
      <c r="E322">
        <f>D322/B322</f>
        <v/>
      </c>
      <c r="F322">
        <f>'Net data0_28_'!F19</f>
        <v/>
      </c>
      <c r="G322">
        <f>'Net data0_28_'!F17</f>
        <v/>
      </c>
      <c r="H322">
        <f>F322-G322</f>
        <v/>
      </c>
      <c r="I322">
        <f>H322/F322</f>
        <v/>
      </c>
      <c r="J322">
        <f>'Net data0_28_'!G19</f>
        <v/>
      </c>
      <c r="K322">
        <f>'Net data0_28_'!G17</f>
        <v/>
      </c>
      <c r="L322">
        <f>J322-K322</f>
        <v/>
      </c>
      <c r="M322">
        <f>L322/J322</f>
        <v/>
      </c>
      <c r="N322">
        <f>'Net data0_28_'!H19</f>
        <v/>
      </c>
      <c r="O322">
        <f>'Net data0_28_'!H17</f>
        <v/>
      </c>
      <c r="P322">
        <f>N322-O322</f>
        <v/>
      </c>
      <c r="Q322">
        <f>P322/N322</f>
        <v/>
      </c>
    </row>
    <row r="323">
      <c r="A323" t="inlineStr">
        <is>
          <t>ALU1/result0_carry__6/O[0] to masterReg/register_reg_r1_0_31_24_29_i_17/I3</t>
        </is>
      </c>
      <c r="B323">
        <f>'Net data0_28_'!E33</f>
        <v/>
      </c>
      <c r="C323">
        <f>'Net data0_28_'!E31</f>
        <v/>
      </c>
      <c r="D323">
        <f>B323-C323</f>
        <v/>
      </c>
      <c r="E323">
        <f>D323/B323</f>
        <v/>
      </c>
      <c r="F323">
        <f>'Net data0_28_'!F33</f>
        <v/>
      </c>
      <c r="G323">
        <f>'Net data0_28_'!F31</f>
        <v/>
      </c>
      <c r="H323">
        <f>F323-G323</f>
        <v/>
      </c>
      <c r="I323">
        <f>H323/F323</f>
        <v/>
      </c>
      <c r="J323">
        <f>'Net data0_28_'!G33</f>
        <v/>
      </c>
      <c r="K323">
        <f>'Net data0_28_'!G31</f>
        <v/>
      </c>
      <c r="L323">
        <f>J323-K323</f>
        <v/>
      </c>
      <c r="M323">
        <f>L323/J323</f>
        <v/>
      </c>
      <c r="N323">
        <f>'Net data0_28_'!H33</f>
        <v/>
      </c>
      <c r="O323">
        <f>'Net data0_28_'!H31</f>
        <v/>
      </c>
      <c r="P323">
        <f>N323-O323</f>
        <v/>
      </c>
      <c r="Q323">
        <f>P323/N323</f>
        <v/>
      </c>
    </row>
    <row r="324">
      <c r="A324" t="inlineStr">
        <is>
          <t>ALU1/result0_carry__6/O[0] to masterReg/readData2[28]_i_4/I4</t>
        </is>
      </c>
      <c r="B324">
        <f>'Net data0_28_'!E48</f>
        <v/>
      </c>
      <c r="C324">
        <f>'Net data0_28_'!E46</f>
        <v/>
      </c>
      <c r="D324">
        <f>B324-C324</f>
        <v/>
      </c>
      <c r="E324">
        <f>D324/B324</f>
        <v/>
      </c>
      <c r="F324">
        <f>'Net data0_28_'!F48</f>
        <v/>
      </c>
      <c r="G324">
        <f>'Net data0_28_'!F46</f>
        <v/>
      </c>
      <c r="H324">
        <f>F324-G324</f>
        <v/>
      </c>
      <c r="I324">
        <f>H324/F324</f>
        <v/>
      </c>
      <c r="J324">
        <f>'Net data0_28_'!G48</f>
        <v/>
      </c>
      <c r="K324">
        <f>'Net data0_28_'!G46</f>
        <v/>
      </c>
      <c r="L324">
        <f>J324-K324</f>
        <v/>
      </c>
      <c r="M324">
        <f>L324/J324</f>
        <v/>
      </c>
      <c r="N324">
        <f>'Net data0_28_'!H48</f>
        <v/>
      </c>
      <c r="O324">
        <f>'Net data0_28_'!H46</f>
        <v/>
      </c>
      <c r="P324">
        <f>N324-O324</f>
        <v/>
      </c>
      <c r="Q324">
        <f>P324/N324</f>
        <v/>
      </c>
    </row>
    <row r="325">
      <c r="A325" t="inlineStr">
        <is>
          <t>ALU1/result0_carry__6/O[0] to ALU1/register_reg_r1_0_31_24_29_i_18/I3</t>
        </is>
      </c>
      <c r="B325">
        <f>'Net data0_28_'!E59</f>
        <v/>
      </c>
      <c r="C325">
        <f>'Net data0_28_'!E57</f>
        <v/>
      </c>
      <c r="D325">
        <f>B325-C325</f>
        <v/>
      </c>
      <c r="E325">
        <f>D325/B325</f>
        <v/>
      </c>
      <c r="F325">
        <f>'Net data0_28_'!F59</f>
        <v/>
      </c>
      <c r="G325">
        <f>'Net data0_28_'!F57</f>
        <v/>
      </c>
      <c r="H325">
        <f>F325-G325</f>
        <v/>
      </c>
      <c r="I325">
        <f>H325/F325</f>
        <v/>
      </c>
      <c r="J325">
        <f>'Net data0_28_'!G59</f>
        <v/>
      </c>
      <c r="K325">
        <f>'Net data0_28_'!G57</f>
        <v/>
      </c>
      <c r="L325">
        <f>J325-K325</f>
        <v/>
      </c>
      <c r="M325">
        <f>L325/J325</f>
        <v/>
      </c>
      <c r="N325">
        <f>'Net data0_28_'!H59</f>
        <v/>
      </c>
      <c r="O325">
        <f>'Net data0_28_'!H57</f>
        <v/>
      </c>
      <c r="P325">
        <f>N325-O325</f>
        <v/>
      </c>
      <c r="Q325">
        <f>P325/N325</f>
        <v/>
      </c>
    </row>
    <row r="326">
      <c r="A326" t="inlineStr">
        <is>
          <t>ALU1/result0_carry__6/O[1] to masterReg/readData2[29]_i_7/I0</t>
        </is>
      </c>
      <c r="B326">
        <f>'Net data0_29_'!E27</f>
        <v/>
      </c>
      <c r="C326">
        <f>'Net data0_29_'!E25</f>
        <v/>
      </c>
      <c r="D326">
        <f>B326-C326</f>
        <v/>
      </c>
      <c r="E326">
        <f>D326/B326</f>
        <v/>
      </c>
      <c r="F326">
        <f>'Net data0_29_'!F27</f>
        <v/>
      </c>
      <c r="G326">
        <f>'Net data0_29_'!F25</f>
        <v/>
      </c>
      <c r="H326">
        <f>F326-G326</f>
        <v/>
      </c>
      <c r="I326">
        <f>H326/F326</f>
        <v/>
      </c>
      <c r="J326">
        <f>'Net data0_29_'!G27</f>
        <v/>
      </c>
      <c r="K326">
        <f>'Net data0_29_'!G25</f>
        <v/>
      </c>
      <c r="L326">
        <f>J326-K326</f>
        <v/>
      </c>
      <c r="M326">
        <f>L326/J326</f>
        <v/>
      </c>
      <c r="N326">
        <f>'Net data0_29_'!H27</f>
        <v/>
      </c>
      <c r="O326">
        <f>'Net data0_29_'!H25</f>
        <v/>
      </c>
      <c r="P326">
        <f>N326-O326</f>
        <v/>
      </c>
      <c r="Q326">
        <f>P326/N326</f>
        <v/>
      </c>
    </row>
    <row r="327">
      <c r="A327" t="inlineStr">
        <is>
          <t>ALU1/result0_carry__6/O[1] to masterReg/register_reg_r1_0_31_24_29_i_15/I3</t>
        </is>
      </c>
      <c r="B327">
        <f>'Net data0_29_'!E54</f>
        <v/>
      </c>
      <c r="C327">
        <f>'Net data0_29_'!E52</f>
        <v/>
      </c>
      <c r="D327">
        <f>B327-C327</f>
        <v/>
      </c>
      <c r="E327">
        <f>D327/B327</f>
        <v/>
      </c>
      <c r="F327">
        <f>'Net data0_29_'!F54</f>
        <v/>
      </c>
      <c r="G327">
        <f>'Net data0_29_'!F52</f>
        <v/>
      </c>
      <c r="H327">
        <f>F327-G327</f>
        <v/>
      </c>
      <c r="I327">
        <f>H327/F327</f>
        <v/>
      </c>
      <c r="J327">
        <f>'Net data0_29_'!G54</f>
        <v/>
      </c>
      <c r="K327">
        <f>'Net data0_29_'!G52</f>
        <v/>
      </c>
      <c r="L327">
        <f>J327-K327</f>
        <v/>
      </c>
      <c r="M327">
        <f>L327/J327</f>
        <v/>
      </c>
      <c r="N327">
        <f>'Net data0_29_'!H54</f>
        <v/>
      </c>
      <c r="O327">
        <f>'Net data0_29_'!H52</f>
        <v/>
      </c>
      <c r="P327">
        <f>N327-O327</f>
        <v/>
      </c>
      <c r="Q327">
        <f>P327/N327</f>
        <v/>
      </c>
    </row>
    <row r="328">
      <c r="A328" t="inlineStr">
        <is>
          <t>ALU1/result0_carry__6/O[1] to masterReg/readData2[29]_i_4/I4</t>
        </is>
      </c>
      <c r="B328">
        <f>'Net data0_29_'!E69</f>
        <v/>
      </c>
      <c r="C328">
        <f>'Net data0_29_'!E67</f>
        <v/>
      </c>
      <c r="D328">
        <f>B328-C328</f>
        <v/>
      </c>
      <c r="E328">
        <f>D328/B328</f>
        <v/>
      </c>
      <c r="F328">
        <f>'Net data0_29_'!F69</f>
        <v/>
      </c>
      <c r="G328">
        <f>'Net data0_29_'!F67</f>
        <v/>
      </c>
      <c r="H328">
        <f>F328-G328</f>
        <v/>
      </c>
      <c r="I328">
        <f>H328/F328</f>
        <v/>
      </c>
      <c r="J328">
        <f>'Net data0_29_'!G69</f>
        <v/>
      </c>
      <c r="K328">
        <f>'Net data0_29_'!G67</f>
        <v/>
      </c>
      <c r="L328">
        <f>J328-K328</f>
        <v/>
      </c>
      <c r="M328">
        <f>L328/J328</f>
        <v/>
      </c>
      <c r="N328">
        <f>'Net data0_29_'!H69</f>
        <v/>
      </c>
      <c r="O328">
        <f>'Net data0_29_'!H67</f>
        <v/>
      </c>
      <c r="P328">
        <f>N328-O328</f>
        <v/>
      </c>
      <c r="Q328">
        <f>P328/N328</f>
        <v/>
      </c>
    </row>
    <row r="329">
      <c r="A329" t="inlineStr">
        <is>
          <t>ALU1/result0_carry__6/O[1] to ALU1/register_reg_r1_0_31_24_29_i_16/I3</t>
        </is>
      </c>
      <c r="B329">
        <f>'Net data0_29_'!E80</f>
        <v/>
      </c>
      <c r="C329">
        <f>'Net data0_29_'!E78</f>
        <v/>
      </c>
      <c r="D329">
        <f>B329-C329</f>
        <v/>
      </c>
      <c r="E329">
        <f>D329/B329</f>
        <v/>
      </c>
      <c r="F329">
        <f>'Net data0_29_'!F80</f>
        <v/>
      </c>
      <c r="G329">
        <f>'Net data0_29_'!F78</f>
        <v/>
      </c>
      <c r="H329">
        <f>F329-G329</f>
        <v/>
      </c>
      <c r="I329">
        <f>H329/F329</f>
        <v/>
      </c>
      <c r="J329">
        <f>'Net data0_29_'!G80</f>
        <v/>
      </c>
      <c r="K329">
        <f>'Net data0_29_'!G78</f>
        <v/>
      </c>
      <c r="L329">
        <f>J329-K329</f>
        <v/>
      </c>
      <c r="M329">
        <f>L329/J329</f>
        <v/>
      </c>
      <c r="N329">
        <f>'Net data0_29_'!H80</f>
        <v/>
      </c>
      <c r="O329">
        <f>'Net data0_29_'!H78</f>
        <v/>
      </c>
      <c r="P329">
        <f>N329-O329</f>
        <v/>
      </c>
      <c r="Q329">
        <f>P329/N329</f>
        <v/>
      </c>
    </row>
    <row r="330">
      <c r="A330" t="inlineStr">
        <is>
          <t>ALU1/result0_carry/O[2] to masterReg/register_reg_r1_0_31_0_5_i_31/I0</t>
        </is>
      </c>
      <c r="B330">
        <f>'Net data0_2_'!E27</f>
        <v/>
      </c>
      <c r="C330">
        <f>'Net data0_2_'!E25</f>
        <v/>
      </c>
      <c r="D330">
        <f>B330-C330</f>
        <v/>
      </c>
      <c r="E330">
        <f>D330/B330</f>
        <v/>
      </c>
      <c r="F330">
        <f>'Net data0_2_'!F27</f>
        <v/>
      </c>
      <c r="G330">
        <f>'Net data0_2_'!F25</f>
        <v/>
      </c>
      <c r="H330">
        <f>F330-G330</f>
        <v/>
      </c>
      <c r="I330">
        <f>H330/F330</f>
        <v/>
      </c>
      <c r="J330">
        <f>'Net data0_2_'!G27</f>
        <v/>
      </c>
      <c r="K330">
        <f>'Net data0_2_'!G25</f>
        <v/>
      </c>
      <c r="L330">
        <f>J330-K330</f>
        <v/>
      </c>
      <c r="M330">
        <f>L330/J330</f>
        <v/>
      </c>
      <c r="N330">
        <f>'Net data0_2_'!H27</f>
        <v/>
      </c>
      <c r="O330">
        <f>'Net data0_2_'!H25</f>
        <v/>
      </c>
      <c r="P330">
        <f>N330-O330</f>
        <v/>
      </c>
      <c r="Q330">
        <f>P330/N330</f>
        <v/>
      </c>
    </row>
    <row r="331">
      <c r="A331" t="inlineStr">
        <is>
          <t>ALU1/result0_carry/O[2] to masterReg/register_reg_r1_0_31_0_5_i_16/I4</t>
        </is>
      </c>
      <c r="B331">
        <f>'Net data0_2_'!E45</f>
        <v/>
      </c>
      <c r="C331">
        <f>'Net data0_2_'!E43</f>
        <v/>
      </c>
      <c r="D331">
        <f>B331-C331</f>
        <v/>
      </c>
      <c r="E331">
        <f>D331/B331</f>
        <v/>
      </c>
      <c r="F331">
        <f>'Net data0_2_'!F45</f>
        <v/>
      </c>
      <c r="G331">
        <f>'Net data0_2_'!F43</f>
        <v/>
      </c>
      <c r="H331">
        <f>F331-G331</f>
        <v/>
      </c>
      <c r="I331">
        <f>H331/F331</f>
        <v/>
      </c>
      <c r="J331">
        <f>'Net data0_2_'!G45</f>
        <v/>
      </c>
      <c r="K331">
        <f>'Net data0_2_'!G43</f>
        <v/>
      </c>
      <c r="L331">
        <f>J331-K331</f>
        <v/>
      </c>
      <c r="M331">
        <f>L331/J331</f>
        <v/>
      </c>
      <c r="N331">
        <f>'Net data0_2_'!H45</f>
        <v/>
      </c>
      <c r="O331">
        <f>'Net data0_2_'!H43</f>
        <v/>
      </c>
      <c r="P331">
        <f>N331-O331</f>
        <v/>
      </c>
      <c r="Q331">
        <f>P331/N331</f>
        <v/>
      </c>
    </row>
    <row r="332">
      <c r="A332" t="inlineStr">
        <is>
          <t>ALU1/result0_carry/O[2] to ALU1/register_reg_r1_0_31_0_5_i_18/I3</t>
        </is>
      </c>
      <c r="B332">
        <f>'Net data0_2_'!E56</f>
        <v/>
      </c>
      <c r="C332">
        <f>'Net data0_2_'!E54</f>
        <v/>
      </c>
      <c r="D332">
        <f>B332-C332</f>
        <v/>
      </c>
      <c r="E332">
        <f>D332/B332</f>
        <v/>
      </c>
      <c r="F332">
        <f>'Net data0_2_'!F56</f>
        <v/>
      </c>
      <c r="G332">
        <f>'Net data0_2_'!F54</f>
        <v/>
      </c>
      <c r="H332">
        <f>F332-G332</f>
        <v/>
      </c>
      <c r="I332">
        <f>H332/F332</f>
        <v/>
      </c>
      <c r="J332">
        <f>'Net data0_2_'!G56</f>
        <v/>
      </c>
      <c r="K332">
        <f>'Net data0_2_'!G54</f>
        <v/>
      </c>
      <c r="L332">
        <f>J332-K332</f>
        <v/>
      </c>
      <c r="M332">
        <f>L332/J332</f>
        <v/>
      </c>
      <c r="N332">
        <f>'Net data0_2_'!H56</f>
        <v/>
      </c>
      <c r="O332">
        <f>'Net data0_2_'!H54</f>
        <v/>
      </c>
      <c r="P332">
        <f>N332-O332</f>
        <v/>
      </c>
      <c r="Q332">
        <f>P332/N332</f>
        <v/>
      </c>
    </row>
    <row r="333">
      <c r="A333" t="inlineStr">
        <is>
          <t>ALU1/result0_carry__6/O[2] to masterReg/readData2[30]_i_4/I4</t>
        </is>
      </c>
      <c r="B333">
        <f>'Net data0_30_'!E29</f>
        <v/>
      </c>
      <c r="C333">
        <f>'Net data0_30_'!E27</f>
        <v/>
      </c>
      <c r="D333">
        <f>B333-C333</f>
        <v/>
      </c>
      <c r="E333">
        <f>D333/B333</f>
        <v/>
      </c>
      <c r="F333">
        <f>'Net data0_30_'!F29</f>
        <v/>
      </c>
      <c r="G333">
        <f>'Net data0_30_'!F27</f>
        <v/>
      </c>
      <c r="H333">
        <f>F333-G333</f>
        <v/>
      </c>
      <c r="I333">
        <f>H333/F333</f>
        <v/>
      </c>
      <c r="J333">
        <f>'Net data0_30_'!G29</f>
        <v/>
      </c>
      <c r="K333">
        <f>'Net data0_30_'!G27</f>
        <v/>
      </c>
      <c r="L333">
        <f>J333-K333</f>
        <v/>
      </c>
      <c r="M333">
        <f>L333/J333</f>
        <v/>
      </c>
      <c r="N333">
        <f>'Net data0_30_'!H29</f>
        <v/>
      </c>
      <c r="O333">
        <f>'Net data0_30_'!H27</f>
        <v/>
      </c>
      <c r="P333">
        <f>N333-O333</f>
        <v/>
      </c>
      <c r="Q333">
        <f>P333/N333</f>
        <v/>
      </c>
    </row>
    <row r="334">
      <c r="A334" t="inlineStr">
        <is>
          <t>ALU1/result0_carry__6/O[2] to ALU1/register_reg_r1_0_31_30_31_i_3/I3</t>
        </is>
      </c>
      <c r="B334">
        <f>'Net data0_30_'!E40</f>
        <v/>
      </c>
      <c r="C334">
        <f>'Net data0_30_'!E38</f>
        <v/>
      </c>
      <c r="D334">
        <f>B334-C334</f>
        <v/>
      </c>
      <c r="E334">
        <f>D334/B334</f>
        <v/>
      </c>
      <c r="F334">
        <f>'Net data0_30_'!F40</f>
        <v/>
      </c>
      <c r="G334">
        <f>'Net data0_30_'!F38</f>
        <v/>
      </c>
      <c r="H334">
        <f>F334-G334</f>
        <v/>
      </c>
      <c r="I334">
        <f>H334/F334</f>
        <v/>
      </c>
      <c r="J334">
        <f>'Net data0_30_'!G40</f>
        <v/>
      </c>
      <c r="K334">
        <f>'Net data0_30_'!G38</f>
        <v/>
      </c>
      <c r="L334">
        <f>J334-K334</f>
        <v/>
      </c>
      <c r="M334">
        <f>L334/J334</f>
        <v/>
      </c>
      <c r="N334">
        <f>'Net data0_30_'!H40</f>
        <v/>
      </c>
      <c r="O334">
        <f>'Net data0_30_'!H38</f>
        <v/>
      </c>
      <c r="P334">
        <f>N334-O334</f>
        <v/>
      </c>
      <c r="Q334">
        <f>P334/N334</f>
        <v/>
      </c>
    </row>
    <row r="335">
      <c r="A335" t="inlineStr">
        <is>
          <t>ALU1/result0_carry__6/O[2] to masterReg/readData2[30]_i_7/I0</t>
        </is>
      </c>
      <c r="B335">
        <f>'Net data0_30_'!E63</f>
        <v/>
      </c>
      <c r="C335">
        <f>'Net data0_30_'!E61</f>
        <v/>
      </c>
      <c r="D335">
        <f>B335-C335</f>
        <v/>
      </c>
      <c r="E335">
        <f>D335/B335</f>
        <v/>
      </c>
      <c r="F335">
        <f>'Net data0_30_'!F63</f>
        <v/>
      </c>
      <c r="G335">
        <f>'Net data0_30_'!F61</f>
        <v/>
      </c>
      <c r="H335">
        <f>F335-G335</f>
        <v/>
      </c>
      <c r="I335">
        <f>H335/F335</f>
        <v/>
      </c>
      <c r="J335">
        <f>'Net data0_30_'!G63</f>
        <v/>
      </c>
      <c r="K335">
        <f>'Net data0_30_'!G61</f>
        <v/>
      </c>
      <c r="L335">
        <f>J335-K335</f>
        <v/>
      </c>
      <c r="M335">
        <f>L335/J335</f>
        <v/>
      </c>
      <c r="N335">
        <f>'Net data0_30_'!H63</f>
        <v/>
      </c>
      <c r="O335">
        <f>'Net data0_30_'!H61</f>
        <v/>
      </c>
      <c r="P335">
        <f>N335-O335</f>
        <v/>
      </c>
      <c r="Q335">
        <f>P335/N335</f>
        <v/>
      </c>
    </row>
    <row r="336">
      <c r="A336" t="inlineStr">
        <is>
          <t>ALU1/result0_carry__6/O[2] to masterReg/register_reg_r1_0_31_30_31_i_2/I3</t>
        </is>
      </c>
      <c r="B336">
        <f>'Net data0_30_'!E81</f>
        <v/>
      </c>
      <c r="C336">
        <f>'Net data0_30_'!E79</f>
        <v/>
      </c>
      <c r="D336">
        <f>B336-C336</f>
        <v/>
      </c>
      <c r="E336">
        <f>D336/B336</f>
        <v/>
      </c>
      <c r="F336">
        <f>'Net data0_30_'!F81</f>
        <v/>
      </c>
      <c r="G336">
        <f>'Net data0_30_'!F79</f>
        <v/>
      </c>
      <c r="H336">
        <f>F336-G336</f>
        <v/>
      </c>
      <c r="I336">
        <f>H336/F336</f>
        <v/>
      </c>
      <c r="J336">
        <f>'Net data0_30_'!G81</f>
        <v/>
      </c>
      <c r="K336">
        <f>'Net data0_30_'!G79</f>
        <v/>
      </c>
      <c r="L336">
        <f>J336-K336</f>
        <v/>
      </c>
      <c r="M336">
        <f>L336/J336</f>
        <v/>
      </c>
      <c r="N336">
        <f>'Net data0_30_'!H81</f>
        <v/>
      </c>
      <c r="O336">
        <f>'Net data0_30_'!H79</f>
        <v/>
      </c>
      <c r="P336">
        <f>N336-O336</f>
        <v/>
      </c>
      <c r="Q336">
        <f>P336/N336</f>
        <v/>
      </c>
    </row>
    <row r="337">
      <c r="A337" t="inlineStr">
        <is>
          <t>ALU1/result0_carry__6/O[3] to ALU1/readData2[31]_i_9/I0</t>
        </is>
      </c>
      <c r="B337">
        <f>'Net data0_31_'!E36</f>
        <v/>
      </c>
      <c r="C337">
        <f>'Net data0_31_'!E34</f>
        <v/>
      </c>
      <c r="D337">
        <f>B337-C337</f>
        <v/>
      </c>
      <c r="E337">
        <f>D337/B337</f>
        <v/>
      </c>
      <c r="F337">
        <f>'Net data0_31_'!F36</f>
        <v/>
      </c>
      <c r="G337">
        <f>'Net data0_31_'!F34</f>
        <v/>
      </c>
      <c r="H337">
        <f>F337-G337</f>
        <v/>
      </c>
      <c r="I337">
        <f>H337/F337</f>
        <v/>
      </c>
      <c r="J337">
        <f>'Net data0_31_'!G36</f>
        <v/>
      </c>
      <c r="K337">
        <f>'Net data0_31_'!G34</f>
        <v/>
      </c>
      <c r="L337">
        <f>J337-K337</f>
        <v/>
      </c>
      <c r="M337">
        <f>L337/J337</f>
        <v/>
      </c>
      <c r="N337">
        <f>'Net data0_31_'!H36</f>
        <v/>
      </c>
      <c r="O337">
        <f>'Net data0_31_'!H34</f>
        <v/>
      </c>
      <c r="P337">
        <f>N337-O337</f>
        <v/>
      </c>
      <c r="Q337">
        <f>P337/N337</f>
        <v/>
      </c>
    </row>
    <row r="338">
      <c r="A338" t="inlineStr">
        <is>
          <t>ALU1/result0_carry__6/O[3] to masterReg/readData2[31]_i_5/I4</t>
        </is>
      </c>
      <c r="B338">
        <f>'Net data0_31_'!E55</f>
        <v/>
      </c>
      <c r="C338">
        <f>'Net data0_31_'!E53</f>
        <v/>
      </c>
      <c r="D338">
        <f>B338-C338</f>
        <v/>
      </c>
      <c r="E338">
        <f>D338/B338</f>
        <v/>
      </c>
      <c r="F338">
        <f>'Net data0_31_'!F55</f>
        <v/>
      </c>
      <c r="G338">
        <f>'Net data0_31_'!F53</f>
        <v/>
      </c>
      <c r="H338">
        <f>F338-G338</f>
        <v/>
      </c>
      <c r="I338">
        <f>H338/F338</f>
        <v/>
      </c>
      <c r="J338">
        <f>'Net data0_31_'!G55</f>
        <v/>
      </c>
      <c r="K338">
        <f>'Net data0_31_'!G53</f>
        <v/>
      </c>
      <c r="L338">
        <f>J338-K338</f>
        <v/>
      </c>
      <c r="M338">
        <f>L338/J338</f>
        <v/>
      </c>
      <c r="N338">
        <f>'Net data0_31_'!H55</f>
        <v/>
      </c>
      <c r="O338">
        <f>'Net data0_31_'!H53</f>
        <v/>
      </c>
      <c r="P338">
        <f>N338-O338</f>
        <v/>
      </c>
      <c r="Q338">
        <f>P338/N338</f>
        <v/>
      </c>
    </row>
    <row r="339">
      <c r="A339" t="inlineStr">
        <is>
          <t>ALU1/result0_carry__6/O[3] to masterReg/register_reg_r1_0_31_30_31__0_i_2/I3</t>
        </is>
      </c>
      <c r="B339">
        <f>'Net data0_31_'!E69</f>
        <v/>
      </c>
      <c r="C339">
        <f>'Net data0_31_'!E67</f>
        <v/>
      </c>
      <c r="D339">
        <f>B339-C339</f>
        <v/>
      </c>
      <c r="E339">
        <f>D339/B339</f>
        <v/>
      </c>
      <c r="F339">
        <f>'Net data0_31_'!F69</f>
        <v/>
      </c>
      <c r="G339">
        <f>'Net data0_31_'!F67</f>
        <v/>
      </c>
      <c r="H339">
        <f>F339-G339</f>
        <v/>
      </c>
      <c r="I339">
        <f>H339/F339</f>
        <v/>
      </c>
      <c r="J339">
        <f>'Net data0_31_'!G69</f>
        <v/>
      </c>
      <c r="K339">
        <f>'Net data0_31_'!G67</f>
        <v/>
      </c>
      <c r="L339">
        <f>J339-K339</f>
        <v/>
      </c>
      <c r="M339">
        <f>L339/J339</f>
        <v/>
      </c>
      <c r="N339">
        <f>'Net data0_31_'!H69</f>
        <v/>
      </c>
      <c r="O339">
        <f>'Net data0_31_'!H67</f>
        <v/>
      </c>
      <c r="P339">
        <f>N339-O339</f>
        <v/>
      </c>
      <c r="Q339">
        <f>P339/N339</f>
        <v/>
      </c>
    </row>
    <row r="340">
      <c r="A340" t="inlineStr">
        <is>
          <t>ALU1/result0_carry__6/O[3] to ALU1/register_reg_r1_0_31_30_31__0_i_3/I3</t>
        </is>
      </c>
      <c r="B340">
        <f>'Net data0_31_'!E85</f>
        <v/>
      </c>
      <c r="C340">
        <f>'Net data0_31_'!E83</f>
        <v/>
      </c>
      <c r="D340">
        <f>B340-C340</f>
        <v/>
      </c>
      <c r="E340">
        <f>D340/B340</f>
        <v/>
      </c>
      <c r="F340">
        <f>'Net data0_31_'!F85</f>
        <v/>
      </c>
      <c r="G340">
        <f>'Net data0_31_'!F83</f>
        <v/>
      </c>
      <c r="H340">
        <f>F340-G340</f>
        <v/>
      </c>
      <c r="I340">
        <f>H340/F340</f>
        <v/>
      </c>
      <c r="J340">
        <f>'Net data0_31_'!G85</f>
        <v/>
      </c>
      <c r="K340">
        <f>'Net data0_31_'!G83</f>
        <v/>
      </c>
      <c r="L340">
        <f>J340-K340</f>
        <v/>
      </c>
      <c r="M340">
        <f>L340/J340</f>
        <v/>
      </c>
      <c r="N340">
        <f>'Net data0_31_'!H85</f>
        <v/>
      </c>
      <c r="O340">
        <f>'Net data0_31_'!H83</f>
        <v/>
      </c>
      <c r="P340">
        <f>N340-O340</f>
        <v/>
      </c>
      <c r="Q340">
        <f>P340/N340</f>
        <v/>
      </c>
    </row>
    <row r="341">
      <c r="A341" t="inlineStr">
        <is>
          <t>ALU1/result0_carry/O[3] to masterReg/register_reg_r1_0_31_0_5_i_28/I0</t>
        </is>
      </c>
      <c r="B341">
        <f>'Net data0_3_'!E30</f>
        <v/>
      </c>
      <c r="C341">
        <f>'Net data0_3_'!E28</f>
        <v/>
      </c>
      <c r="D341">
        <f>B341-C341</f>
        <v/>
      </c>
      <c r="E341">
        <f>D341/B341</f>
        <v/>
      </c>
      <c r="F341">
        <f>'Net data0_3_'!F30</f>
        <v/>
      </c>
      <c r="G341">
        <f>'Net data0_3_'!F28</f>
        <v/>
      </c>
      <c r="H341">
        <f>F341-G341</f>
        <v/>
      </c>
      <c r="I341">
        <f>H341/F341</f>
        <v/>
      </c>
      <c r="J341">
        <f>'Net data0_3_'!G30</f>
        <v/>
      </c>
      <c r="K341">
        <f>'Net data0_3_'!G28</f>
        <v/>
      </c>
      <c r="L341">
        <f>J341-K341</f>
        <v/>
      </c>
      <c r="M341">
        <f>L341/J341</f>
        <v/>
      </c>
      <c r="N341">
        <f>'Net data0_3_'!H30</f>
        <v/>
      </c>
      <c r="O341">
        <f>'Net data0_3_'!H28</f>
        <v/>
      </c>
      <c r="P341">
        <f>N341-O341</f>
        <v/>
      </c>
      <c r="Q341">
        <f>P341/N341</f>
        <v/>
      </c>
    </row>
    <row r="342">
      <c r="A342" t="inlineStr">
        <is>
          <t>ALU1/result0_carry/O[3] to masterReg/register_reg_r1_0_31_0_5_i_14/I4</t>
        </is>
      </c>
      <c r="B342">
        <f>'Net data0_3_'!E48</f>
        <v/>
      </c>
      <c r="C342">
        <f>'Net data0_3_'!E46</f>
        <v/>
      </c>
      <c r="D342">
        <f>B342-C342</f>
        <v/>
      </c>
      <c r="E342">
        <f>D342/B342</f>
        <v/>
      </c>
      <c r="F342">
        <f>'Net data0_3_'!F48</f>
        <v/>
      </c>
      <c r="G342">
        <f>'Net data0_3_'!F46</f>
        <v/>
      </c>
      <c r="H342">
        <f>F342-G342</f>
        <v/>
      </c>
      <c r="I342">
        <f>H342/F342</f>
        <v/>
      </c>
      <c r="J342">
        <f>'Net data0_3_'!G48</f>
        <v/>
      </c>
      <c r="K342">
        <f>'Net data0_3_'!G46</f>
        <v/>
      </c>
      <c r="L342">
        <f>J342-K342</f>
        <v/>
      </c>
      <c r="M342">
        <f>L342/J342</f>
        <v/>
      </c>
      <c r="N342">
        <f>'Net data0_3_'!H48</f>
        <v/>
      </c>
      <c r="O342">
        <f>'Net data0_3_'!H46</f>
        <v/>
      </c>
      <c r="P342">
        <f>N342-O342</f>
        <v/>
      </c>
      <c r="Q342">
        <f>P342/N342</f>
        <v/>
      </c>
    </row>
    <row r="343">
      <c r="A343" t="inlineStr">
        <is>
          <t>ALU1/result0_carry/O[3] to ALU1/register_reg_r1_0_31_0_5_i_15/I3</t>
        </is>
      </c>
      <c r="B343">
        <f>'Net data0_3_'!E59</f>
        <v/>
      </c>
      <c r="C343">
        <f>'Net data0_3_'!E57</f>
        <v/>
      </c>
      <c r="D343">
        <f>B343-C343</f>
        <v/>
      </c>
      <c r="E343">
        <f>D343/B343</f>
        <v/>
      </c>
      <c r="F343">
        <f>'Net data0_3_'!F59</f>
        <v/>
      </c>
      <c r="G343">
        <f>'Net data0_3_'!F57</f>
        <v/>
      </c>
      <c r="H343">
        <f>F343-G343</f>
        <v/>
      </c>
      <c r="I343">
        <f>H343/F343</f>
        <v/>
      </c>
      <c r="J343">
        <f>'Net data0_3_'!G59</f>
        <v/>
      </c>
      <c r="K343">
        <f>'Net data0_3_'!G57</f>
        <v/>
      </c>
      <c r="L343">
        <f>J343-K343</f>
        <v/>
      </c>
      <c r="M343">
        <f>L343/J343</f>
        <v/>
      </c>
      <c r="N343">
        <f>'Net data0_3_'!H59</f>
        <v/>
      </c>
      <c r="O343">
        <f>'Net data0_3_'!H57</f>
        <v/>
      </c>
      <c r="P343">
        <f>N343-O343</f>
        <v/>
      </c>
      <c r="Q343">
        <f>P343/N343</f>
        <v/>
      </c>
    </row>
    <row r="344">
      <c r="A344" t="inlineStr">
        <is>
          <t>ALU1/result0_carry__0/O[0] to masterReg/readData2[4]_i_7/I0</t>
        </is>
      </c>
      <c r="B344">
        <f>'Net data0_4_'!E26</f>
        <v/>
      </c>
      <c r="C344">
        <f>'Net data0_4_'!E24</f>
        <v/>
      </c>
      <c r="D344">
        <f>B344-C344</f>
        <v/>
      </c>
      <c r="E344">
        <f>D344/B344</f>
        <v/>
      </c>
      <c r="F344">
        <f>'Net data0_4_'!F26</f>
        <v/>
      </c>
      <c r="G344">
        <f>'Net data0_4_'!F24</f>
        <v/>
      </c>
      <c r="H344">
        <f>F344-G344</f>
        <v/>
      </c>
      <c r="I344">
        <f>H344/F344</f>
        <v/>
      </c>
      <c r="J344">
        <f>'Net data0_4_'!G26</f>
        <v/>
      </c>
      <c r="K344">
        <f>'Net data0_4_'!G24</f>
        <v/>
      </c>
      <c r="L344">
        <f>J344-K344</f>
        <v/>
      </c>
      <c r="M344">
        <f>L344/J344</f>
        <v/>
      </c>
      <c r="N344">
        <f>'Net data0_4_'!H26</f>
        <v/>
      </c>
      <c r="O344">
        <f>'Net data0_4_'!H24</f>
        <v/>
      </c>
      <c r="P344">
        <f>N344-O344</f>
        <v/>
      </c>
      <c r="Q344">
        <f>P344/N344</f>
        <v/>
      </c>
    </row>
    <row r="345">
      <c r="A345" t="inlineStr">
        <is>
          <t>ALU1/result0_carry__0/O[0] to masterReg/readData2[4]_i_4/I4</t>
        </is>
      </c>
      <c r="B345">
        <f>'Net data0_4_'!E44</f>
        <v/>
      </c>
      <c r="C345">
        <f>'Net data0_4_'!E42</f>
        <v/>
      </c>
      <c r="D345">
        <f>B345-C345</f>
        <v/>
      </c>
      <c r="E345">
        <f>D345/B345</f>
        <v/>
      </c>
      <c r="F345">
        <f>'Net data0_4_'!F44</f>
        <v/>
      </c>
      <c r="G345">
        <f>'Net data0_4_'!F42</f>
        <v/>
      </c>
      <c r="H345">
        <f>F345-G345</f>
        <v/>
      </c>
      <c r="I345">
        <f>H345/F345</f>
        <v/>
      </c>
      <c r="J345">
        <f>'Net data0_4_'!G44</f>
        <v/>
      </c>
      <c r="K345">
        <f>'Net data0_4_'!G42</f>
        <v/>
      </c>
      <c r="L345">
        <f>J345-K345</f>
        <v/>
      </c>
      <c r="M345">
        <f>L345/J345</f>
        <v/>
      </c>
      <c r="N345">
        <f>'Net data0_4_'!H44</f>
        <v/>
      </c>
      <c r="O345">
        <f>'Net data0_4_'!H42</f>
        <v/>
      </c>
      <c r="P345">
        <f>N345-O345</f>
        <v/>
      </c>
      <c r="Q345">
        <f>P345/N345</f>
        <v/>
      </c>
    </row>
    <row r="346">
      <c r="A346" t="inlineStr">
        <is>
          <t>ALU1/result0_carry__0/O[0] to ALU1/register_reg_r1_0_31_0_5_i_22/I3</t>
        </is>
      </c>
      <c r="B346">
        <f>'Net data0_4_'!E55</f>
        <v/>
      </c>
      <c r="C346">
        <f>'Net data0_4_'!E53</f>
        <v/>
      </c>
      <c r="D346">
        <f>B346-C346</f>
        <v/>
      </c>
      <c r="E346">
        <f>D346/B346</f>
        <v/>
      </c>
      <c r="F346">
        <f>'Net data0_4_'!F55</f>
        <v/>
      </c>
      <c r="G346">
        <f>'Net data0_4_'!F53</f>
        <v/>
      </c>
      <c r="H346">
        <f>F346-G346</f>
        <v/>
      </c>
      <c r="I346">
        <f>H346/F346</f>
        <v/>
      </c>
      <c r="J346">
        <f>'Net data0_4_'!G55</f>
        <v/>
      </c>
      <c r="K346">
        <f>'Net data0_4_'!G53</f>
        <v/>
      </c>
      <c r="L346">
        <f>J346-K346</f>
        <v/>
      </c>
      <c r="M346">
        <f>L346/J346</f>
        <v/>
      </c>
      <c r="N346">
        <f>'Net data0_4_'!H55</f>
        <v/>
      </c>
      <c r="O346">
        <f>'Net data0_4_'!H53</f>
        <v/>
      </c>
      <c r="P346">
        <f>N346-O346</f>
        <v/>
      </c>
      <c r="Q346">
        <f>P346/N346</f>
        <v/>
      </c>
    </row>
    <row r="347">
      <c r="A347" t="inlineStr">
        <is>
          <t>ALU1/result0_carry__0/O[0] to masterReg/register_reg_r1_0_31_0_5_i_21/I3</t>
        </is>
      </c>
      <c r="B347">
        <f>'Net data0_4_'!E66</f>
        <v/>
      </c>
      <c r="C347">
        <f>'Net data0_4_'!E64</f>
        <v/>
      </c>
      <c r="D347">
        <f>B347-C347</f>
        <v/>
      </c>
      <c r="E347">
        <f>D347/B347</f>
        <v/>
      </c>
      <c r="F347">
        <f>'Net data0_4_'!F66</f>
        <v/>
      </c>
      <c r="G347">
        <f>'Net data0_4_'!F64</f>
        <v/>
      </c>
      <c r="H347">
        <f>F347-G347</f>
        <v/>
      </c>
      <c r="I347">
        <f>H347/F347</f>
        <v/>
      </c>
      <c r="J347">
        <f>'Net data0_4_'!G66</f>
        <v/>
      </c>
      <c r="K347">
        <f>'Net data0_4_'!G64</f>
        <v/>
      </c>
      <c r="L347">
        <f>J347-K347</f>
        <v/>
      </c>
      <c r="M347">
        <f>L347/J347</f>
        <v/>
      </c>
      <c r="N347">
        <f>'Net data0_4_'!H66</f>
        <v/>
      </c>
      <c r="O347">
        <f>'Net data0_4_'!H64</f>
        <v/>
      </c>
      <c r="P347">
        <f>N347-O347</f>
        <v/>
      </c>
      <c r="Q347">
        <f>P347/N347</f>
        <v/>
      </c>
    </row>
    <row r="348">
      <c r="A348" t="inlineStr">
        <is>
          <t>ALU1/result0_carry__0/O[1] to masterReg/readData2[5]_i_7/I0</t>
        </is>
      </c>
      <c r="B348">
        <f>'Net data0_5_'!E24</f>
        <v/>
      </c>
      <c r="C348">
        <f>'Net data0_5_'!E22</f>
        <v/>
      </c>
      <c r="D348">
        <f>B348-C348</f>
        <v/>
      </c>
      <c r="E348">
        <f>D348/B348</f>
        <v/>
      </c>
      <c r="F348">
        <f>'Net data0_5_'!F24</f>
        <v/>
      </c>
      <c r="G348">
        <f>'Net data0_5_'!F22</f>
        <v/>
      </c>
      <c r="H348">
        <f>F348-G348</f>
        <v/>
      </c>
      <c r="I348">
        <f>H348/F348</f>
        <v/>
      </c>
      <c r="J348">
        <f>'Net data0_5_'!G24</f>
        <v/>
      </c>
      <c r="K348">
        <f>'Net data0_5_'!G22</f>
        <v/>
      </c>
      <c r="L348">
        <f>J348-K348</f>
        <v/>
      </c>
      <c r="M348">
        <f>L348/J348</f>
        <v/>
      </c>
      <c r="N348">
        <f>'Net data0_5_'!H24</f>
        <v/>
      </c>
      <c r="O348">
        <f>'Net data0_5_'!H22</f>
        <v/>
      </c>
      <c r="P348">
        <f>N348-O348</f>
        <v/>
      </c>
      <c r="Q348">
        <f>P348/N348</f>
        <v/>
      </c>
    </row>
    <row r="349">
      <c r="A349" t="inlineStr">
        <is>
          <t>ALU1/result0_carry__0/O[1] to masterReg/readData2[5]_i_4/I4</t>
        </is>
      </c>
      <c r="B349">
        <f>'Net data0_5_'!E45</f>
        <v/>
      </c>
      <c r="C349">
        <f>'Net data0_5_'!E43</f>
        <v/>
      </c>
      <c r="D349">
        <f>B349-C349</f>
        <v/>
      </c>
      <c r="E349">
        <f>D349/B349</f>
        <v/>
      </c>
      <c r="F349">
        <f>'Net data0_5_'!F45</f>
        <v/>
      </c>
      <c r="G349">
        <f>'Net data0_5_'!F43</f>
        <v/>
      </c>
      <c r="H349">
        <f>F349-G349</f>
        <v/>
      </c>
      <c r="I349">
        <f>H349/F349</f>
        <v/>
      </c>
      <c r="J349">
        <f>'Net data0_5_'!G45</f>
        <v/>
      </c>
      <c r="K349">
        <f>'Net data0_5_'!G43</f>
        <v/>
      </c>
      <c r="L349">
        <f>J349-K349</f>
        <v/>
      </c>
      <c r="M349">
        <f>L349/J349</f>
        <v/>
      </c>
      <c r="N349">
        <f>'Net data0_5_'!H45</f>
        <v/>
      </c>
      <c r="O349">
        <f>'Net data0_5_'!H43</f>
        <v/>
      </c>
      <c r="P349">
        <f>N349-O349</f>
        <v/>
      </c>
      <c r="Q349">
        <f>P349/N349</f>
        <v/>
      </c>
    </row>
    <row r="350">
      <c r="A350" t="inlineStr">
        <is>
          <t>ALU1/result0_carry__0/O[1] to ALU1/register_reg_r1_0_31_0_5_i_20/I3</t>
        </is>
      </c>
      <c r="B350">
        <f>'Net data0_5_'!E56</f>
        <v/>
      </c>
      <c r="C350">
        <f>'Net data0_5_'!E54</f>
        <v/>
      </c>
      <c r="D350">
        <f>B350-C350</f>
        <v/>
      </c>
      <c r="E350">
        <f>D350/B350</f>
        <v/>
      </c>
      <c r="F350">
        <f>'Net data0_5_'!F56</f>
        <v/>
      </c>
      <c r="G350">
        <f>'Net data0_5_'!F54</f>
        <v/>
      </c>
      <c r="H350">
        <f>F350-G350</f>
        <v/>
      </c>
      <c r="I350">
        <f>H350/F350</f>
        <v/>
      </c>
      <c r="J350">
        <f>'Net data0_5_'!G56</f>
        <v/>
      </c>
      <c r="K350">
        <f>'Net data0_5_'!G54</f>
        <v/>
      </c>
      <c r="L350">
        <f>J350-K350</f>
        <v/>
      </c>
      <c r="M350">
        <f>L350/J350</f>
        <v/>
      </c>
      <c r="N350">
        <f>'Net data0_5_'!H56</f>
        <v/>
      </c>
      <c r="O350">
        <f>'Net data0_5_'!H54</f>
        <v/>
      </c>
      <c r="P350">
        <f>N350-O350</f>
        <v/>
      </c>
      <c r="Q350">
        <f>P350/N350</f>
        <v/>
      </c>
    </row>
    <row r="351">
      <c r="A351" t="inlineStr">
        <is>
          <t>ALU1/result0_carry__0/O[1] to masterReg/register_reg_r1_0_31_0_5_i_19/I3</t>
        </is>
      </c>
      <c r="B351">
        <f>'Net data0_5_'!E67</f>
        <v/>
      </c>
      <c r="C351">
        <f>'Net data0_5_'!E65</f>
        <v/>
      </c>
      <c r="D351">
        <f>B351-C351</f>
        <v/>
      </c>
      <c r="E351">
        <f>D351/B351</f>
        <v/>
      </c>
      <c r="F351">
        <f>'Net data0_5_'!F67</f>
        <v/>
      </c>
      <c r="G351">
        <f>'Net data0_5_'!F65</f>
        <v/>
      </c>
      <c r="H351">
        <f>F351-G351</f>
        <v/>
      </c>
      <c r="I351">
        <f>H351/F351</f>
        <v/>
      </c>
      <c r="J351">
        <f>'Net data0_5_'!G67</f>
        <v/>
      </c>
      <c r="K351">
        <f>'Net data0_5_'!G65</f>
        <v/>
      </c>
      <c r="L351">
        <f>J351-K351</f>
        <v/>
      </c>
      <c r="M351">
        <f>L351/J351</f>
        <v/>
      </c>
      <c r="N351">
        <f>'Net data0_5_'!H67</f>
        <v/>
      </c>
      <c r="O351">
        <f>'Net data0_5_'!H65</f>
        <v/>
      </c>
      <c r="P351">
        <f>N351-O351</f>
        <v/>
      </c>
      <c r="Q351">
        <f>P351/N351</f>
        <v/>
      </c>
    </row>
    <row r="352">
      <c r="A352" t="inlineStr">
        <is>
          <t>ALU1/result0_carry__0/O[2] to masterReg/readData2[6]_i_7/I0</t>
        </is>
      </c>
      <c r="B352">
        <f>'Net data0_6_'!E27</f>
        <v/>
      </c>
      <c r="C352">
        <f>'Net data0_6_'!E25</f>
        <v/>
      </c>
      <c r="D352">
        <f>B352-C352</f>
        <v/>
      </c>
      <c r="E352">
        <f>D352/B352</f>
        <v/>
      </c>
      <c r="F352">
        <f>'Net data0_6_'!F27</f>
        <v/>
      </c>
      <c r="G352">
        <f>'Net data0_6_'!F25</f>
        <v/>
      </c>
      <c r="H352">
        <f>F352-G352</f>
        <v/>
      </c>
      <c r="I352">
        <f>H352/F352</f>
        <v/>
      </c>
      <c r="J352">
        <f>'Net data0_6_'!G27</f>
        <v/>
      </c>
      <c r="K352">
        <f>'Net data0_6_'!G25</f>
        <v/>
      </c>
      <c r="L352">
        <f>J352-K352</f>
        <v/>
      </c>
      <c r="M352">
        <f>L352/J352</f>
        <v/>
      </c>
      <c r="N352">
        <f>'Net data0_6_'!H27</f>
        <v/>
      </c>
      <c r="O352">
        <f>'Net data0_6_'!H25</f>
        <v/>
      </c>
      <c r="P352">
        <f>N352-O352</f>
        <v/>
      </c>
      <c r="Q352">
        <f>P352/N352</f>
        <v/>
      </c>
    </row>
    <row r="353">
      <c r="A353" t="inlineStr">
        <is>
          <t>ALU1/result0_carry__0/O[2] to masterReg/register_reg_r1_0_31_6_11_i_9/I3</t>
        </is>
      </c>
      <c r="B353">
        <f>'Net data0_6_'!E45</f>
        <v/>
      </c>
      <c r="C353">
        <f>'Net data0_6_'!E43</f>
        <v/>
      </c>
      <c r="D353">
        <f>B353-C353</f>
        <v/>
      </c>
      <c r="E353">
        <f>D353/B353</f>
        <v/>
      </c>
      <c r="F353">
        <f>'Net data0_6_'!F45</f>
        <v/>
      </c>
      <c r="G353">
        <f>'Net data0_6_'!F43</f>
        <v/>
      </c>
      <c r="H353">
        <f>F353-G353</f>
        <v/>
      </c>
      <c r="I353">
        <f>H353/F353</f>
        <v/>
      </c>
      <c r="J353">
        <f>'Net data0_6_'!G45</f>
        <v/>
      </c>
      <c r="K353">
        <f>'Net data0_6_'!G43</f>
        <v/>
      </c>
      <c r="L353">
        <f>J353-K353</f>
        <v/>
      </c>
      <c r="M353">
        <f>L353/J353</f>
        <v/>
      </c>
      <c r="N353">
        <f>'Net data0_6_'!H45</f>
        <v/>
      </c>
      <c r="O353">
        <f>'Net data0_6_'!H43</f>
        <v/>
      </c>
      <c r="P353">
        <f>N353-O353</f>
        <v/>
      </c>
      <c r="Q353">
        <f>P353/N353</f>
        <v/>
      </c>
    </row>
    <row r="354">
      <c r="A354" t="inlineStr">
        <is>
          <t>ALU1/result0_carry__0/O[2] to masterReg/readData2[6]_i_4/I4</t>
        </is>
      </c>
      <c r="B354">
        <f>'Net data0_6_'!E60</f>
        <v/>
      </c>
      <c r="C354">
        <f>'Net data0_6_'!E58</f>
        <v/>
      </c>
      <c r="D354">
        <f>B354-C354</f>
        <v/>
      </c>
      <c r="E354">
        <f>D354/B354</f>
        <v/>
      </c>
      <c r="F354">
        <f>'Net data0_6_'!F60</f>
        <v/>
      </c>
      <c r="G354">
        <f>'Net data0_6_'!F58</f>
        <v/>
      </c>
      <c r="H354">
        <f>F354-G354</f>
        <v/>
      </c>
      <c r="I354">
        <f>H354/F354</f>
        <v/>
      </c>
      <c r="J354">
        <f>'Net data0_6_'!G60</f>
        <v/>
      </c>
      <c r="K354">
        <f>'Net data0_6_'!G58</f>
        <v/>
      </c>
      <c r="L354">
        <f>J354-K354</f>
        <v/>
      </c>
      <c r="M354">
        <f>L354/J354</f>
        <v/>
      </c>
      <c r="N354">
        <f>'Net data0_6_'!H60</f>
        <v/>
      </c>
      <c r="O354">
        <f>'Net data0_6_'!H58</f>
        <v/>
      </c>
      <c r="P354">
        <f>N354-O354</f>
        <v/>
      </c>
      <c r="Q354">
        <f>P354/N354</f>
        <v/>
      </c>
    </row>
    <row r="355">
      <c r="A355" t="inlineStr">
        <is>
          <t>ALU1/result0_carry__0/O[2] to ALU1/register_reg_r1_0_31_6_11_i_10/I3</t>
        </is>
      </c>
      <c r="B355">
        <f>'Net data0_6_'!E71</f>
        <v/>
      </c>
      <c r="C355">
        <f>'Net data0_6_'!E69</f>
        <v/>
      </c>
      <c r="D355">
        <f>B355-C355</f>
        <v/>
      </c>
      <c r="E355">
        <f>D355/B355</f>
        <v/>
      </c>
      <c r="F355">
        <f>'Net data0_6_'!F71</f>
        <v/>
      </c>
      <c r="G355">
        <f>'Net data0_6_'!F69</f>
        <v/>
      </c>
      <c r="H355">
        <f>F355-G355</f>
        <v/>
      </c>
      <c r="I355">
        <f>H355/F355</f>
        <v/>
      </c>
      <c r="J355">
        <f>'Net data0_6_'!G71</f>
        <v/>
      </c>
      <c r="K355">
        <f>'Net data0_6_'!G69</f>
        <v/>
      </c>
      <c r="L355">
        <f>J355-K355</f>
        <v/>
      </c>
      <c r="M355">
        <f>L355/J355</f>
        <v/>
      </c>
      <c r="N355">
        <f>'Net data0_6_'!H71</f>
        <v/>
      </c>
      <c r="O355">
        <f>'Net data0_6_'!H69</f>
        <v/>
      </c>
      <c r="P355">
        <f>N355-O355</f>
        <v/>
      </c>
      <c r="Q355">
        <f>P355/N355</f>
        <v/>
      </c>
    </row>
    <row r="356">
      <c r="A356" t="inlineStr">
        <is>
          <t>ALU1/result0_carry__0/O[3] to masterReg/readData2[7]_i_7/I0</t>
        </is>
      </c>
      <c r="B356">
        <f>'Net data0_7_'!E29</f>
        <v/>
      </c>
      <c r="C356">
        <f>'Net data0_7_'!E27</f>
        <v/>
      </c>
      <c r="D356">
        <f>B356-C356</f>
        <v/>
      </c>
      <c r="E356">
        <f>D356/B356</f>
        <v/>
      </c>
      <c r="F356">
        <f>'Net data0_7_'!F29</f>
        <v/>
      </c>
      <c r="G356">
        <f>'Net data0_7_'!F27</f>
        <v/>
      </c>
      <c r="H356">
        <f>F356-G356</f>
        <v/>
      </c>
      <c r="I356">
        <f>H356/F356</f>
        <v/>
      </c>
      <c r="J356">
        <f>'Net data0_7_'!G29</f>
        <v/>
      </c>
      <c r="K356">
        <f>'Net data0_7_'!G27</f>
        <v/>
      </c>
      <c r="L356">
        <f>J356-K356</f>
        <v/>
      </c>
      <c r="M356">
        <f>L356/J356</f>
        <v/>
      </c>
      <c r="N356">
        <f>'Net data0_7_'!H29</f>
        <v/>
      </c>
      <c r="O356">
        <f>'Net data0_7_'!H27</f>
        <v/>
      </c>
      <c r="P356">
        <f>N356-O356</f>
        <v/>
      </c>
      <c r="Q356">
        <f>P356/N356</f>
        <v/>
      </c>
    </row>
    <row r="357">
      <c r="A357" t="inlineStr">
        <is>
          <t>ALU1/result0_carry__0/O[3] to masterReg/readData2[7]_i_4/I4</t>
        </is>
      </c>
      <c r="B357">
        <f>'Net data0_7_'!E47</f>
        <v/>
      </c>
      <c r="C357">
        <f>'Net data0_7_'!E45</f>
        <v/>
      </c>
      <c r="D357">
        <f>B357-C357</f>
        <v/>
      </c>
      <c r="E357">
        <f>D357/B357</f>
        <v/>
      </c>
      <c r="F357">
        <f>'Net data0_7_'!F47</f>
        <v/>
      </c>
      <c r="G357">
        <f>'Net data0_7_'!F45</f>
        <v/>
      </c>
      <c r="H357">
        <f>F357-G357</f>
        <v/>
      </c>
      <c r="I357">
        <f>H357/F357</f>
        <v/>
      </c>
      <c r="J357">
        <f>'Net data0_7_'!G47</f>
        <v/>
      </c>
      <c r="K357">
        <f>'Net data0_7_'!G45</f>
        <v/>
      </c>
      <c r="L357">
        <f>J357-K357</f>
        <v/>
      </c>
      <c r="M357">
        <f>L357/J357</f>
        <v/>
      </c>
      <c r="N357">
        <f>'Net data0_7_'!H47</f>
        <v/>
      </c>
      <c r="O357">
        <f>'Net data0_7_'!H45</f>
        <v/>
      </c>
      <c r="P357">
        <f>N357-O357</f>
        <v/>
      </c>
      <c r="Q357">
        <f>P357/N357</f>
        <v/>
      </c>
    </row>
    <row r="358">
      <c r="A358" t="inlineStr">
        <is>
          <t>ALU1/result0_carry__0/O[3] to ALU1/register_reg_r1_0_31_6_11_i_8/I3</t>
        </is>
      </c>
      <c r="B358">
        <f>'Net data0_7_'!E58</f>
        <v/>
      </c>
      <c r="C358">
        <f>'Net data0_7_'!E56</f>
        <v/>
      </c>
      <c r="D358">
        <f>B358-C358</f>
        <v/>
      </c>
      <c r="E358">
        <f>D358/B358</f>
        <v/>
      </c>
      <c r="F358">
        <f>'Net data0_7_'!F58</f>
        <v/>
      </c>
      <c r="G358">
        <f>'Net data0_7_'!F56</f>
        <v/>
      </c>
      <c r="H358">
        <f>F358-G358</f>
        <v/>
      </c>
      <c r="I358">
        <f>H358/F358</f>
        <v/>
      </c>
      <c r="J358">
        <f>'Net data0_7_'!G58</f>
        <v/>
      </c>
      <c r="K358">
        <f>'Net data0_7_'!G56</f>
        <v/>
      </c>
      <c r="L358">
        <f>J358-K358</f>
        <v/>
      </c>
      <c r="M358">
        <f>L358/J358</f>
        <v/>
      </c>
      <c r="N358">
        <f>'Net data0_7_'!H58</f>
        <v/>
      </c>
      <c r="O358">
        <f>'Net data0_7_'!H56</f>
        <v/>
      </c>
      <c r="P358">
        <f>N358-O358</f>
        <v/>
      </c>
      <c r="Q358">
        <f>P358/N358</f>
        <v/>
      </c>
    </row>
    <row r="359">
      <c r="A359" t="inlineStr">
        <is>
          <t>ALU1/result0_carry__0/O[3] to masterReg/register_reg_r1_0_31_6_11_i_7/I3</t>
        </is>
      </c>
      <c r="B359">
        <f>'Net data0_7_'!E69</f>
        <v/>
      </c>
      <c r="C359">
        <f>'Net data0_7_'!E67</f>
        <v/>
      </c>
      <c r="D359">
        <f>B359-C359</f>
        <v/>
      </c>
      <c r="E359">
        <f>D359/B359</f>
        <v/>
      </c>
      <c r="F359">
        <f>'Net data0_7_'!F69</f>
        <v/>
      </c>
      <c r="G359">
        <f>'Net data0_7_'!F67</f>
        <v/>
      </c>
      <c r="H359">
        <f>F359-G359</f>
        <v/>
      </c>
      <c r="I359">
        <f>H359/F359</f>
        <v/>
      </c>
      <c r="J359">
        <f>'Net data0_7_'!G69</f>
        <v/>
      </c>
      <c r="K359">
        <f>'Net data0_7_'!G67</f>
        <v/>
      </c>
      <c r="L359">
        <f>J359-K359</f>
        <v/>
      </c>
      <c r="M359">
        <f>L359/J359</f>
        <v/>
      </c>
      <c r="N359">
        <f>'Net data0_7_'!H69</f>
        <v/>
      </c>
      <c r="O359">
        <f>'Net data0_7_'!H67</f>
        <v/>
      </c>
      <c r="P359">
        <f>N359-O359</f>
        <v/>
      </c>
      <c r="Q359">
        <f>P359/N359</f>
        <v/>
      </c>
    </row>
    <row r="360">
      <c r="A360" t="inlineStr">
        <is>
          <t>ALU1/result0_carry__1/O[0] to masterReg/readData2[8]_i_7/I0</t>
        </is>
      </c>
      <c r="B360">
        <f>'Net data0_8_'!E30</f>
        <v/>
      </c>
      <c r="C360">
        <f>'Net data0_8_'!E28</f>
        <v/>
      </c>
      <c r="D360">
        <f>B360-C360</f>
        <v/>
      </c>
      <c r="E360">
        <f>D360/B360</f>
        <v/>
      </c>
      <c r="F360">
        <f>'Net data0_8_'!F30</f>
        <v/>
      </c>
      <c r="G360">
        <f>'Net data0_8_'!F28</f>
        <v/>
      </c>
      <c r="H360">
        <f>F360-G360</f>
        <v/>
      </c>
      <c r="I360">
        <f>H360/F360</f>
        <v/>
      </c>
      <c r="J360">
        <f>'Net data0_8_'!G30</f>
        <v/>
      </c>
      <c r="K360">
        <f>'Net data0_8_'!G28</f>
        <v/>
      </c>
      <c r="L360">
        <f>J360-K360</f>
        <v/>
      </c>
      <c r="M360">
        <f>L360/J360</f>
        <v/>
      </c>
      <c r="N360">
        <f>'Net data0_8_'!H30</f>
        <v/>
      </c>
      <c r="O360">
        <f>'Net data0_8_'!H28</f>
        <v/>
      </c>
      <c r="P360">
        <f>N360-O360</f>
        <v/>
      </c>
      <c r="Q360">
        <f>P360/N360</f>
        <v/>
      </c>
    </row>
    <row r="361">
      <c r="A361" t="inlineStr">
        <is>
          <t>ALU1/result0_carry__1/O[0] to masterReg/readData2[8]_i_4/I4</t>
        </is>
      </c>
      <c r="B361">
        <f>'Net data0_8_'!E61</f>
        <v/>
      </c>
      <c r="C361">
        <f>'Net data0_8_'!E59</f>
        <v/>
      </c>
      <c r="D361">
        <f>B361-C361</f>
        <v/>
      </c>
      <c r="E361">
        <f>D361/B361</f>
        <v/>
      </c>
      <c r="F361">
        <f>'Net data0_8_'!F61</f>
        <v/>
      </c>
      <c r="G361">
        <f>'Net data0_8_'!F59</f>
        <v/>
      </c>
      <c r="H361">
        <f>F361-G361</f>
        <v/>
      </c>
      <c r="I361">
        <f>H361/F361</f>
        <v/>
      </c>
      <c r="J361">
        <f>'Net data0_8_'!G61</f>
        <v/>
      </c>
      <c r="K361">
        <f>'Net data0_8_'!G59</f>
        <v/>
      </c>
      <c r="L361">
        <f>J361-K361</f>
        <v/>
      </c>
      <c r="M361">
        <f>L361/J361</f>
        <v/>
      </c>
      <c r="N361">
        <f>'Net data0_8_'!H61</f>
        <v/>
      </c>
      <c r="O361">
        <f>'Net data0_8_'!H59</f>
        <v/>
      </c>
      <c r="P361">
        <f>N361-O361</f>
        <v/>
      </c>
      <c r="Q361">
        <f>P361/N361</f>
        <v/>
      </c>
    </row>
    <row r="362">
      <c r="A362" t="inlineStr">
        <is>
          <t>ALU1/result0_carry__1/O[0] to ALU1/register_reg_r1_0_31_6_11_i_14/I3</t>
        </is>
      </c>
      <c r="B362">
        <f>'Net data0_8_'!E72</f>
        <v/>
      </c>
      <c r="C362">
        <f>'Net data0_8_'!E70</f>
        <v/>
      </c>
      <c r="D362">
        <f>B362-C362</f>
        <v/>
      </c>
      <c r="E362">
        <f>D362/B362</f>
        <v/>
      </c>
      <c r="F362">
        <f>'Net data0_8_'!F72</f>
        <v/>
      </c>
      <c r="G362">
        <f>'Net data0_8_'!F70</f>
        <v/>
      </c>
      <c r="H362">
        <f>F362-G362</f>
        <v/>
      </c>
      <c r="I362">
        <f>H362/F362</f>
        <v/>
      </c>
      <c r="J362">
        <f>'Net data0_8_'!G72</f>
        <v/>
      </c>
      <c r="K362">
        <f>'Net data0_8_'!G70</f>
        <v/>
      </c>
      <c r="L362">
        <f>J362-K362</f>
        <v/>
      </c>
      <c r="M362">
        <f>L362/J362</f>
        <v/>
      </c>
      <c r="N362">
        <f>'Net data0_8_'!H72</f>
        <v/>
      </c>
      <c r="O362">
        <f>'Net data0_8_'!H70</f>
        <v/>
      </c>
      <c r="P362">
        <f>N362-O362</f>
        <v/>
      </c>
      <c r="Q362">
        <f>P362/N362</f>
        <v/>
      </c>
    </row>
    <row r="363">
      <c r="A363" t="inlineStr">
        <is>
          <t>ALU1/result0_carry__1/O[0] to masterReg/register_reg_r1_0_31_6_11_i_13/I3</t>
        </is>
      </c>
      <c r="B363">
        <f>'Net data0_8_'!E83</f>
        <v/>
      </c>
      <c r="C363">
        <f>'Net data0_8_'!E81</f>
        <v/>
      </c>
      <c r="D363">
        <f>B363-C363</f>
        <v/>
      </c>
      <c r="E363">
        <f>D363/B363</f>
        <v/>
      </c>
      <c r="F363">
        <f>'Net data0_8_'!F83</f>
        <v/>
      </c>
      <c r="G363">
        <f>'Net data0_8_'!F81</f>
        <v/>
      </c>
      <c r="H363">
        <f>F363-G363</f>
        <v/>
      </c>
      <c r="I363">
        <f>H363/F363</f>
        <v/>
      </c>
      <c r="J363">
        <f>'Net data0_8_'!G83</f>
        <v/>
      </c>
      <c r="K363">
        <f>'Net data0_8_'!G81</f>
        <v/>
      </c>
      <c r="L363">
        <f>J363-K363</f>
        <v/>
      </c>
      <c r="M363">
        <f>L363/J363</f>
        <v/>
      </c>
      <c r="N363">
        <f>'Net data0_8_'!H83</f>
        <v/>
      </c>
      <c r="O363">
        <f>'Net data0_8_'!H81</f>
        <v/>
      </c>
      <c r="P363">
        <f>N363-O363</f>
        <v/>
      </c>
      <c r="Q363">
        <f>P363/N363</f>
        <v/>
      </c>
    </row>
    <row r="364">
      <c r="A364" t="inlineStr">
        <is>
          <t>ALU1/result0_carry__1/O[1] to masterReg/readData2[9]_i_7/I0</t>
        </is>
      </c>
      <c r="B364">
        <f>'Net data0_9_'!E19</f>
        <v/>
      </c>
      <c r="C364">
        <f>'Net data0_9_'!E17</f>
        <v/>
      </c>
      <c r="D364">
        <f>B364-C364</f>
        <v/>
      </c>
      <c r="E364">
        <f>D364/B364</f>
        <v/>
      </c>
      <c r="F364">
        <f>'Net data0_9_'!F19</f>
        <v/>
      </c>
      <c r="G364">
        <f>'Net data0_9_'!F17</f>
        <v/>
      </c>
      <c r="H364">
        <f>F364-G364</f>
        <v/>
      </c>
      <c r="I364">
        <f>H364/F364</f>
        <v/>
      </c>
      <c r="J364">
        <f>'Net data0_9_'!G19</f>
        <v/>
      </c>
      <c r="K364">
        <f>'Net data0_9_'!G17</f>
        <v/>
      </c>
      <c r="L364">
        <f>J364-K364</f>
        <v/>
      </c>
      <c r="M364">
        <f>L364/J364</f>
        <v/>
      </c>
      <c r="N364">
        <f>'Net data0_9_'!H19</f>
        <v/>
      </c>
      <c r="O364">
        <f>'Net data0_9_'!H17</f>
        <v/>
      </c>
      <c r="P364">
        <f>N364-O364</f>
        <v/>
      </c>
      <c r="Q364">
        <f>P364/N364</f>
        <v/>
      </c>
    </row>
    <row r="365">
      <c r="A365" t="inlineStr">
        <is>
          <t>ALU1/result0_carry__1/O[1] to masterReg/register_reg_r1_0_31_6_11_i_11/I3</t>
        </is>
      </c>
      <c r="B365">
        <f>'Net data0_9_'!E53</f>
        <v/>
      </c>
      <c r="C365">
        <f>'Net data0_9_'!E51</f>
        <v/>
      </c>
      <c r="D365">
        <f>B365-C365</f>
        <v/>
      </c>
      <c r="E365">
        <f>D365/B365</f>
        <v/>
      </c>
      <c r="F365">
        <f>'Net data0_9_'!F53</f>
        <v/>
      </c>
      <c r="G365">
        <f>'Net data0_9_'!F51</f>
        <v/>
      </c>
      <c r="H365">
        <f>F365-G365</f>
        <v/>
      </c>
      <c r="I365">
        <f>H365/F365</f>
        <v/>
      </c>
      <c r="J365">
        <f>'Net data0_9_'!G53</f>
        <v/>
      </c>
      <c r="K365">
        <f>'Net data0_9_'!G51</f>
        <v/>
      </c>
      <c r="L365">
        <f>J365-K365</f>
        <v/>
      </c>
      <c r="M365">
        <f>L365/J365</f>
        <v/>
      </c>
      <c r="N365">
        <f>'Net data0_9_'!H53</f>
        <v/>
      </c>
      <c r="O365">
        <f>'Net data0_9_'!H51</f>
        <v/>
      </c>
      <c r="P365">
        <f>N365-O365</f>
        <v/>
      </c>
      <c r="Q365">
        <f>P365/N365</f>
        <v/>
      </c>
    </row>
    <row r="366">
      <c r="A366" t="inlineStr">
        <is>
          <t>ALU1/result0_carry__1/O[1] to masterReg/readData2[9]_i_4/I4</t>
        </is>
      </c>
      <c r="B366">
        <f>'Net data0_9_'!E68</f>
        <v/>
      </c>
      <c r="C366">
        <f>'Net data0_9_'!E66</f>
        <v/>
      </c>
      <c r="D366">
        <f>B366-C366</f>
        <v/>
      </c>
      <c r="E366">
        <f>D366/B366</f>
        <v/>
      </c>
      <c r="F366">
        <f>'Net data0_9_'!F68</f>
        <v/>
      </c>
      <c r="G366">
        <f>'Net data0_9_'!F66</f>
        <v/>
      </c>
      <c r="H366">
        <f>F366-G366</f>
        <v/>
      </c>
      <c r="I366">
        <f>H366/F366</f>
        <v/>
      </c>
      <c r="J366">
        <f>'Net data0_9_'!G68</f>
        <v/>
      </c>
      <c r="K366">
        <f>'Net data0_9_'!G66</f>
        <v/>
      </c>
      <c r="L366">
        <f>J366-K366</f>
        <v/>
      </c>
      <c r="M366">
        <f>L366/J366</f>
        <v/>
      </c>
      <c r="N366">
        <f>'Net data0_9_'!H68</f>
        <v/>
      </c>
      <c r="O366">
        <f>'Net data0_9_'!H66</f>
        <v/>
      </c>
      <c r="P366">
        <f>N366-O366</f>
        <v/>
      </c>
      <c r="Q366">
        <f>P366/N366</f>
        <v/>
      </c>
    </row>
    <row r="367">
      <c r="A367" t="inlineStr">
        <is>
          <t>ALU1/result0_carry__1/O[1] to ALU1/register_reg_r1_0_31_6_11_i_12/I3</t>
        </is>
      </c>
      <c r="B367">
        <f>'Net data0_9_'!E79</f>
        <v/>
      </c>
      <c r="C367">
        <f>'Net data0_9_'!E77</f>
        <v/>
      </c>
      <c r="D367">
        <f>B367-C367</f>
        <v/>
      </c>
      <c r="E367">
        <f>D367/B367</f>
        <v/>
      </c>
      <c r="F367">
        <f>'Net data0_9_'!F79</f>
        <v/>
      </c>
      <c r="G367">
        <f>'Net data0_9_'!F77</f>
        <v/>
      </c>
      <c r="H367">
        <f>F367-G367</f>
        <v/>
      </c>
      <c r="I367">
        <f>H367/F367</f>
        <v/>
      </c>
      <c r="J367">
        <f>'Net data0_9_'!G79</f>
        <v/>
      </c>
      <c r="K367">
        <f>'Net data0_9_'!G77</f>
        <v/>
      </c>
      <c r="L367">
        <f>J367-K367</f>
        <v/>
      </c>
      <c r="M367">
        <f>L367/J367</f>
        <v/>
      </c>
      <c r="N367">
        <f>'Net data0_9_'!H79</f>
        <v/>
      </c>
      <c r="O367">
        <f>'Net data0_9_'!H77</f>
        <v/>
      </c>
      <c r="P367">
        <f>N367-O367</f>
        <v/>
      </c>
      <c r="Q367">
        <f>P367/N367</f>
        <v/>
      </c>
    </row>
    <row r="368">
      <c r="A368" t="inlineStr">
        <is>
          <t>masterReg/led_OBUF[0]_inst_i_1/O to led_OBUF[0]_inst/I</t>
        </is>
      </c>
      <c r="B368">
        <f>'Net led_OBUF_0_'!E111</f>
        <v/>
      </c>
      <c r="C368">
        <f>'Net led_OBUF_0_'!E109</f>
        <v/>
      </c>
      <c r="D368">
        <f>B368-C368</f>
        <v/>
      </c>
      <c r="E368">
        <f>D368/B368</f>
        <v/>
      </c>
      <c r="F368">
        <f>'Net led_OBUF_0_'!F111</f>
        <v/>
      </c>
      <c r="G368">
        <f>'Net led_OBUF_0_'!F109</f>
        <v/>
      </c>
      <c r="H368">
        <f>F368-G368</f>
        <v/>
      </c>
      <c r="I368">
        <f>H368/F368</f>
        <v/>
      </c>
      <c r="J368">
        <f>'Net led_OBUF_0_'!G111</f>
        <v/>
      </c>
      <c r="K368">
        <f>'Net led_OBUF_0_'!G109</f>
        <v/>
      </c>
      <c r="L368">
        <f>J368-K368</f>
        <v/>
      </c>
      <c r="M368">
        <f>L368/J368</f>
        <v/>
      </c>
      <c r="N368">
        <f>'Net led_OBUF_0_'!H111</f>
        <v/>
      </c>
      <c r="O368">
        <f>'Net led_OBUF_0_'!H109</f>
        <v/>
      </c>
      <c r="P368">
        <f>N368-O368</f>
        <v/>
      </c>
      <c r="Q368">
        <f>P368/N368</f>
        <v/>
      </c>
    </row>
    <row r="369">
      <c r="A369" t="inlineStr">
        <is>
          <t>masterReg/led_OBUF[10]_inst_i_1/O to led_OBUF[10]_inst/I</t>
        </is>
      </c>
      <c r="B369">
        <f>'Net led_OBUF_10_'!E137</f>
        <v/>
      </c>
      <c r="C369">
        <f>'Net led_OBUF_10_'!E135</f>
        <v/>
      </c>
      <c r="D369">
        <f>B369-C369</f>
        <v/>
      </c>
      <c r="E369">
        <f>D369/B369</f>
        <v/>
      </c>
      <c r="F369">
        <f>'Net led_OBUF_10_'!F137</f>
        <v/>
      </c>
      <c r="G369">
        <f>'Net led_OBUF_10_'!F135</f>
        <v/>
      </c>
      <c r="H369">
        <f>F369-G369</f>
        <v/>
      </c>
      <c r="I369">
        <f>H369/F369</f>
        <v/>
      </c>
      <c r="J369">
        <f>'Net led_OBUF_10_'!G137</f>
        <v/>
      </c>
      <c r="K369">
        <f>'Net led_OBUF_10_'!G135</f>
        <v/>
      </c>
      <c r="L369">
        <f>J369-K369</f>
        <v/>
      </c>
      <c r="M369">
        <f>L369/J369</f>
        <v/>
      </c>
      <c r="N369">
        <f>'Net led_OBUF_10_'!H137</f>
        <v/>
      </c>
      <c r="O369">
        <f>'Net led_OBUF_10_'!H135</f>
        <v/>
      </c>
      <c r="P369">
        <f>N369-O369</f>
        <v/>
      </c>
      <c r="Q369">
        <f>P369/N369</f>
        <v/>
      </c>
    </row>
    <row r="370">
      <c r="A370" t="inlineStr">
        <is>
          <t>masterReg/led_OBUF[12]_inst_i_1/O to led_OBUF[12]_inst/I</t>
        </is>
      </c>
      <c r="B370">
        <f>'Net led_OBUF_12_'!E165</f>
        <v/>
      </c>
      <c r="C370">
        <f>'Net led_OBUF_12_'!E163</f>
        <v/>
      </c>
      <c r="D370">
        <f>B370-C370</f>
        <v/>
      </c>
      <c r="E370">
        <f>D370/B370</f>
        <v/>
      </c>
      <c r="F370">
        <f>'Net led_OBUF_12_'!F165</f>
        <v/>
      </c>
      <c r="G370">
        <f>'Net led_OBUF_12_'!F163</f>
        <v/>
      </c>
      <c r="H370">
        <f>F370-G370</f>
        <v/>
      </c>
      <c r="I370">
        <f>H370/F370</f>
        <v/>
      </c>
      <c r="J370">
        <f>'Net led_OBUF_12_'!G165</f>
        <v/>
      </c>
      <c r="K370">
        <f>'Net led_OBUF_12_'!G163</f>
        <v/>
      </c>
      <c r="L370">
        <f>J370-K370</f>
        <v/>
      </c>
      <c r="M370">
        <f>L370/J370</f>
        <v/>
      </c>
      <c r="N370">
        <f>'Net led_OBUF_12_'!H165</f>
        <v/>
      </c>
      <c r="O370">
        <f>'Net led_OBUF_12_'!H163</f>
        <v/>
      </c>
      <c r="P370">
        <f>N370-O370</f>
        <v/>
      </c>
      <c r="Q370">
        <f>P370/N370</f>
        <v/>
      </c>
    </row>
    <row r="371">
      <c r="A371" t="inlineStr">
        <is>
          <t>masterReg/led_OBUF[13]_inst_i_1/O to led_OBUF[13]_inst/I</t>
        </is>
      </c>
      <c r="B371">
        <f>'Net led_OBUF_13_'!E153</f>
        <v/>
      </c>
      <c r="C371">
        <f>'Net led_OBUF_13_'!E151</f>
        <v/>
      </c>
      <c r="D371">
        <f>B371-C371</f>
        <v/>
      </c>
      <c r="E371">
        <f>D371/B371</f>
        <v/>
      </c>
      <c r="F371">
        <f>'Net led_OBUF_13_'!F153</f>
        <v/>
      </c>
      <c r="G371">
        <f>'Net led_OBUF_13_'!F151</f>
        <v/>
      </c>
      <c r="H371">
        <f>F371-G371</f>
        <v/>
      </c>
      <c r="I371">
        <f>H371/F371</f>
        <v/>
      </c>
      <c r="J371">
        <f>'Net led_OBUF_13_'!G153</f>
        <v/>
      </c>
      <c r="K371">
        <f>'Net led_OBUF_13_'!G151</f>
        <v/>
      </c>
      <c r="L371">
        <f>J371-K371</f>
        <v/>
      </c>
      <c r="M371">
        <f>L371/J371</f>
        <v/>
      </c>
      <c r="N371">
        <f>'Net led_OBUF_13_'!H153</f>
        <v/>
      </c>
      <c r="O371">
        <f>'Net led_OBUF_13_'!H151</f>
        <v/>
      </c>
      <c r="P371">
        <f>N371-O371</f>
        <v/>
      </c>
      <c r="Q371">
        <f>P371/N371</f>
        <v/>
      </c>
    </row>
    <row r="372">
      <c r="A372" t="inlineStr">
        <is>
          <t>masterReg/led_OBUF[14]_inst_i_1/O to led_OBUF[14]_inst/I</t>
        </is>
      </c>
      <c r="B372">
        <f>'Net led_OBUF_14_'!E130</f>
        <v/>
      </c>
      <c r="C372">
        <f>'Net led_OBUF_14_'!E128</f>
        <v/>
      </c>
      <c r="D372">
        <f>B372-C372</f>
        <v/>
      </c>
      <c r="E372">
        <f>D372/B372</f>
        <v/>
      </c>
      <c r="F372">
        <f>'Net led_OBUF_14_'!F130</f>
        <v/>
      </c>
      <c r="G372">
        <f>'Net led_OBUF_14_'!F128</f>
        <v/>
      </c>
      <c r="H372">
        <f>F372-G372</f>
        <v/>
      </c>
      <c r="I372">
        <f>H372/F372</f>
        <v/>
      </c>
      <c r="J372">
        <f>'Net led_OBUF_14_'!G130</f>
        <v/>
      </c>
      <c r="K372">
        <f>'Net led_OBUF_14_'!G128</f>
        <v/>
      </c>
      <c r="L372">
        <f>J372-K372</f>
        <v/>
      </c>
      <c r="M372">
        <f>L372/J372</f>
        <v/>
      </c>
      <c r="N372">
        <f>'Net led_OBUF_14_'!H130</f>
        <v/>
      </c>
      <c r="O372">
        <f>'Net led_OBUF_14_'!H128</f>
        <v/>
      </c>
      <c r="P372">
        <f>N372-O372</f>
        <v/>
      </c>
      <c r="Q372">
        <f>P372/N372</f>
        <v/>
      </c>
    </row>
    <row r="373">
      <c r="A373" t="inlineStr">
        <is>
          <t>masterReg/led_OBUF[15]_inst_i_1/O to led_OBUF[15]_inst/I</t>
        </is>
      </c>
      <c r="B373">
        <f>'Net led_OBUF_15_'!E163</f>
        <v/>
      </c>
      <c r="C373">
        <f>'Net led_OBUF_15_'!E161</f>
        <v/>
      </c>
      <c r="D373">
        <f>B373-C373</f>
        <v/>
      </c>
      <c r="E373">
        <f>D373/B373</f>
        <v/>
      </c>
      <c r="F373">
        <f>'Net led_OBUF_15_'!F163</f>
        <v/>
      </c>
      <c r="G373">
        <f>'Net led_OBUF_15_'!F161</f>
        <v/>
      </c>
      <c r="H373">
        <f>F373-G373</f>
        <v/>
      </c>
      <c r="I373">
        <f>H373/F373</f>
        <v/>
      </c>
      <c r="J373">
        <f>'Net led_OBUF_15_'!G163</f>
        <v/>
      </c>
      <c r="K373">
        <f>'Net led_OBUF_15_'!G161</f>
        <v/>
      </c>
      <c r="L373">
        <f>J373-K373</f>
        <v/>
      </c>
      <c r="M373">
        <f>L373/J373</f>
        <v/>
      </c>
      <c r="N373">
        <f>'Net led_OBUF_15_'!H163</f>
        <v/>
      </c>
      <c r="O373">
        <f>'Net led_OBUF_15_'!H161</f>
        <v/>
      </c>
      <c r="P373">
        <f>N373-O373</f>
        <v/>
      </c>
      <c r="Q373">
        <f>P373/N373</f>
        <v/>
      </c>
    </row>
    <row r="374">
      <c r="A374" t="inlineStr">
        <is>
          <t>masterReg/led_OBUF[1]_inst_i_1/O to led_OBUF[1]_inst/I</t>
        </is>
      </c>
      <c r="B374">
        <f>'Net led_OBUF_1_'!E45</f>
        <v/>
      </c>
      <c r="C374">
        <f>'Net led_OBUF_1_'!E43</f>
        <v/>
      </c>
      <c r="D374">
        <f>B374-C374</f>
        <v/>
      </c>
      <c r="E374">
        <f>D374/B374</f>
        <v/>
      </c>
      <c r="F374">
        <f>'Net led_OBUF_1_'!F45</f>
        <v/>
      </c>
      <c r="G374">
        <f>'Net led_OBUF_1_'!F43</f>
        <v/>
      </c>
      <c r="H374">
        <f>F374-G374</f>
        <v/>
      </c>
      <c r="I374">
        <f>H374/F374</f>
        <v/>
      </c>
      <c r="J374">
        <f>'Net led_OBUF_1_'!G45</f>
        <v/>
      </c>
      <c r="K374">
        <f>'Net led_OBUF_1_'!G43</f>
        <v/>
      </c>
      <c r="L374">
        <f>J374-K374</f>
        <v/>
      </c>
      <c r="M374">
        <f>L374/J374</f>
        <v/>
      </c>
      <c r="N374">
        <f>'Net led_OBUF_1_'!H45</f>
        <v/>
      </c>
      <c r="O374">
        <f>'Net led_OBUF_1_'!H43</f>
        <v/>
      </c>
      <c r="P374">
        <f>N374-O374</f>
        <v/>
      </c>
      <c r="Q374">
        <f>P374/N374</f>
        <v/>
      </c>
    </row>
    <row r="375">
      <c r="A375" t="inlineStr">
        <is>
          <t>masterReg/led_OBUF[2]_inst_i_1/O to led_OBUF[2]_inst/I</t>
        </is>
      </c>
      <c r="B375">
        <f>'Net led_OBUF_2_'!E74</f>
        <v/>
      </c>
      <c r="C375">
        <f>'Net led_OBUF_2_'!E72</f>
        <v/>
      </c>
      <c r="D375">
        <f>B375-C375</f>
        <v/>
      </c>
      <c r="E375">
        <f>D375/B375</f>
        <v/>
      </c>
      <c r="F375">
        <f>'Net led_OBUF_2_'!F74</f>
        <v/>
      </c>
      <c r="G375">
        <f>'Net led_OBUF_2_'!F72</f>
        <v/>
      </c>
      <c r="H375">
        <f>F375-G375</f>
        <v/>
      </c>
      <c r="I375">
        <f>H375/F375</f>
        <v/>
      </c>
      <c r="J375">
        <f>'Net led_OBUF_2_'!G74</f>
        <v/>
      </c>
      <c r="K375">
        <f>'Net led_OBUF_2_'!G72</f>
        <v/>
      </c>
      <c r="L375">
        <f>J375-K375</f>
        <v/>
      </c>
      <c r="M375">
        <f>L375/J375</f>
        <v/>
      </c>
      <c r="N375">
        <f>'Net led_OBUF_2_'!H74</f>
        <v/>
      </c>
      <c r="O375">
        <f>'Net led_OBUF_2_'!H72</f>
        <v/>
      </c>
      <c r="P375">
        <f>N375-O375</f>
        <v/>
      </c>
      <c r="Q375">
        <f>P375/N375</f>
        <v/>
      </c>
    </row>
    <row r="376">
      <c r="A376" t="inlineStr">
        <is>
          <t>masterReg/led_OBUF[3]_inst_i_1/O to led_OBUF[3]_inst/I</t>
        </is>
      </c>
      <c r="B376">
        <f>'Net led_OBUF_3_'!E86</f>
        <v/>
      </c>
      <c r="C376">
        <f>'Net led_OBUF_3_'!E84</f>
        <v/>
      </c>
      <c r="D376">
        <f>B376-C376</f>
        <v/>
      </c>
      <c r="E376">
        <f>D376/B376</f>
        <v/>
      </c>
      <c r="F376">
        <f>'Net led_OBUF_3_'!F86</f>
        <v/>
      </c>
      <c r="G376">
        <f>'Net led_OBUF_3_'!F84</f>
        <v/>
      </c>
      <c r="H376">
        <f>F376-G376</f>
        <v/>
      </c>
      <c r="I376">
        <f>H376/F376</f>
        <v/>
      </c>
      <c r="J376">
        <f>'Net led_OBUF_3_'!G86</f>
        <v/>
      </c>
      <c r="K376">
        <f>'Net led_OBUF_3_'!G84</f>
        <v/>
      </c>
      <c r="L376">
        <f>J376-K376</f>
        <v/>
      </c>
      <c r="M376">
        <f>L376/J376</f>
        <v/>
      </c>
      <c r="N376">
        <f>'Net led_OBUF_3_'!H86</f>
        <v/>
      </c>
      <c r="O376">
        <f>'Net led_OBUF_3_'!H84</f>
        <v/>
      </c>
      <c r="P376">
        <f>N376-O376</f>
        <v/>
      </c>
      <c r="Q376">
        <f>P376/N376</f>
        <v/>
      </c>
    </row>
    <row r="377">
      <c r="A377" t="inlineStr">
        <is>
          <t>masterReg/led_OBUF[4]_inst_i_1/O to led_OBUF[4]_inst/I</t>
        </is>
      </c>
      <c r="B377">
        <f>'Net led_OBUF_4_'!E77</f>
        <v/>
      </c>
      <c r="C377">
        <f>'Net led_OBUF_4_'!E75</f>
        <v/>
      </c>
      <c r="D377">
        <f>B377-C377</f>
        <v/>
      </c>
      <c r="E377">
        <f>D377/B377</f>
        <v/>
      </c>
      <c r="F377">
        <f>'Net led_OBUF_4_'!F77</f>
        <v/>
      </c>
      <c r="G377">
        <f>'Net led_OBUF_4_'!F75</f>
        <v/>
      </c>
      <c r="H377">
        <f>F377-G377</f>
        <v/>
      </c>
      <c r="I377">
        <f>H377/F377</f>
        <v/>
      </c>
      <c r="J377">
        <f>'Net led_OBUF_4_'!G77</f>
        <v/>
      </c>
      <c r="K377">
        <f>'Net led_OBUF_4_'!G75</f>
        <v/>
      </c>
      <c r="L377">
        <f>J377-K377</f>
        <v/>
      </c>
      <c r="M377">
        <f>L377/J377</f>
        <v/>
      </c>
      <c r="N377">
        <f>'Net led_OBUF_4_'!H77</f>
        <v/>
      </c>
      <c r="O377">
        <f>'Net led_OBUF_4_'!H75</f>
        <v/>
      </c>
      <c r="P377">
        <f>N377-O377</f>
        <v/>
      </c>
      <c r="Q377">
        <f>P377/N377</f>
        <v/>
      </c>
    </row>
    <row r="378">
      <c r="A378" t="inlineStr">
        <is>
          <t>masterReg/led_OBUF[5]_inst_i_1/O to led_OBUF[5]_inst/I</t>
        </is>
      </c>
      <c r="B378">
        <f>'Net led_OBUF_5_'!E99</f>
        <v/>
      </c>
      <c r="C378">
        <f>'Net led_OBUF_5_'!E97</f>
        <v/>
      </c>
      <c r="D378">
        <f>B378-C378</f>
        <v/>
      </c>
      <c r="E378">
        <f>D378/B378</f>
        <v/>
      </c>
      <c r="F378">
        <f>'Net led_OBUF_5_'!F99</f>
        <v/>
      </c>
      <c r="G378">
        <f>'Net led_OBUF_5_'!F97</f>
        <v/>
      </c>
      <c r="H378">
        <f>F378-G378</f>
        <v/>
      </c>
      <c r="I378">
        <f>H378/F378</f>
        <v/>
      </c>
      <c r="J378">
        <f>'Net led_OBUF_5_'!G99</f>
        <v/>
      </c>
      <c r="K378">
        <f>'Net led_OBUF_5_'!G97</f>
        <v/>
      </c>
      <c r="L378">
        <f>J378-K378</f>
        <v/>
      </c>
      <c r="M378">
        <f>L378/J378</f>
        <v/>
      </c>
      <c r="N378">
        <f>'Net led_OBUF_5_'!H99</f>
        <v/>
      </c>
      <c r="O378">
        <f>'Net led_OBUF_5_'!H97</f>
        <v/>
      </c>
      <c r="P378">
        <f>N378-O378</f>
        <v/>
      </c>
      <c r="Q378">
        <f>P378/N378</f>
        <v/>
      </c>
    </row>
    <row r="379">
      <c r="A379" t="inlineStr">
        <is>
          <t>masterReg/led_OBUF[6]_inst_i_1/O to led_OBUF[6]_inst/I</t>
        </is>
      </c>
      <c r="B379">
        <f>'Net led_OBUF_6_'!E104</f>
        <v/>
      </c>
      <c r="C379">
        <f>'Net led_OBUF_6_'!E102</f>
        <v/>
      </c>
      <c r="D379">
        <f>B379-C379</f>
        <v/>
      </c>
      <c r="E379">
        <f>D379/B379</f>
        <v/>
      </c>
      <c r="F379">
        <f>'Net led_OBUF_6_'!F104</f>
        <v/>
      </c>
      <c r="G379">
        <f>'Net led_OBUF_6_'!F102</f>
        <v/>
      </c>
      <c r="H379">
        <f>F379-G379</f>
        <v/>
      </c>
      <c r="I379">
        <f>H379/F379</f>
        <v/>
      </c>
      <c r="J379">
        <f>'Net led_OBUF_6_'!G104</f>
        <v/>
      </c>
      <c r="K379">
        <f>'Net led_OBUF_6_'!G102</f>
        <v/>
      </c>
      <c r="L379">
        <f>J379-K379</f>
        <v/>
      </c>
      <c r="M379">
        <f>L379/J379</f>
        <v/>
      </c>
      <c r="N379">
        <f>'Net led_OBUF_6_'!H104</f>
        <v/>
      </c>
      <c r="O379">
        <f>'Net led_OBUF_6_'!H102</f>
        <v/>
      </c>
      <c r="P379">
        <f>N379-O379</f>
        <v/>
      </c>
      <c r="Q379">
        <f>P379/N379</f>
        <v/>
      </c>
    </row>
    <row r="380">
      <c r="A380" t="inlineStr">
        <is>
          <t>masterReg/led_OBUF[7]_inst_i_1/O to led_OBUF[7]_inst/I</t>
        </is>
      </c>
      <c r="B380">
        <f>'Net led_OBUF_7_'!E113</f>
        <v/>
      </c>
      <c r="C380">
        <f>'Net led_OBUF_7_'!E111</f>
        <v/>
      </c>
      <c r="D380">
        <f>B380-C380</f>
        <v/>
      </c>
      <c r="E380">
        <f>D380/B380</f>
        <v/>
      </c>
      <c r="F380">
        <f>'Net led_OBUF_7_'!F113</f>
        <v/>
      </c>
      <c r="G380">
        <f>'Net led_OBUF_7_'!F111</f>
        <v/>
      </c>
      <c r="H380">
        <f>F380-G380</f>
        <v/>
      </c>
      <c r="I380">
        <f>H380/F380</f>
        <v/>
      </c>
      <c r="J380">
        <f>'Net led_OBUF_7_'!G113</f>
        <v/>
      </c>
      <c r="K380">
        <f>'Net led_OBUF_7_'!G111</f>
        <v/>
      </c>
      <c r="L380">
        <f>J380-K380</f>
        <v/>
      </c>
      <c r="M380">
        <f>L380/J380</f>
        <v/>
      </c>
      <c r="N380">
        <f>'Net led_OBUF_7_'!H113</f>
        <v/>
      </c>
      <c r="O380">
        <f>'Net led_OBUF_7_'!H111</f>
        <v/>
      </c>
      <c r="P380">
        <f>N380-O380</f>
        <v/>
      </c>
      <c r="Q380">
        <f>P380/N380</f>
        <v/>
      </c>
    </row>
    <row r="381">
      <c r="A381" t="inlineStr">
        <is>
          <t>masterReg/led_OBUF[8]_inst_i_1/O to led_OBUF[8]_inst/I</t>
        </is>
      </c>
      <c r="B381">
        <f>'Net led_OBUF_8_'!E115</f>
        <v/>
      </c>
      <c r="C381">
        <f>'Net led_OBUF_8_'!E113</f>
        <v/>
      </c>
      <c r="D381">
        <f>B381-C381</f>
        <v/>
      </c>
      <c r="E381">
        <f>D381/B381</f>
        <v/>
      </c>
      <c r="F381">
        <f>'Net led_OBUF_8_'!F115</f>
        <v/>
      </c>
      <c r="G381">
        <f>'Net led_OBUF_8_'!F113</f>
        <v/>
      </c>
      <c r="H381">
        <f>F381-G381</f>
        <v/>
      </c>
      <c r="I381">
        <f>H381/F381</f>
        <v/>
      </c>
      <c r="J381">
        <f>'Net led_OBUF_8_'!G115</f>
        <v/>
      </c>
      <c r="K381">
        <f>'Net led_OBUF_8_'!G113</f>
        <v/>
      </c>
      <c r="L381">
        <f>J381-K381</f>
        <v/>
      </c>
      <c r="M381">
        <f>L381/J381</f>
        <v/>
      </c>
      <c r="N381">
        <f>'Net led_OBUF_8_'!H115</f>
        <v/>
      </c>
      <c r="O381">
        <f>'Net led_OBUF_8_'!H113</f>
        <v/>
      </c>
      <c r="P381">
        <f>N381-O381</f>
        <v/>
      </c>
      <c r="Q381">
        <f>P381/N381</f>
        <v/>
      </c>
    </row>
    <row r="382">
      <c r="A382" t="inlineStr">
        <is>
          <t>masterReg/led_OBUF[9]_inst_i_1/O to led_OBUF[9]_inst/I</t>
        </is>
      </c>
      <c r="B382">
        <f>'Net led_OBUF_9_'!E137</f>
        <v/>
      </c>
      <c r="C382">
        <f>'Net led_OBUF_9_'!E135</f>
        <v/>
      </c>
      <c r="D382">
        <f>B382-C382</f>
        <v/>
      </c>
      <c r="E382">
        <f>D382/B382</f>
        <v/>
      </c>
      <c r="F382">
        <f>'Net led_OBUF_9_'!F137</f>
        <v/>
      </c>
      <c r="G382">
        <f>'Net led_OBUF_9_'!F135</f>
        <v/>
      </c>
      <c r="H382">
        <f>F382-G382</f>
        <v/>
      </c>
      <c r="I382">
        <f>H382/F382</f>
        <v/>
      </c>
      <c r="J382">
        <f>'Net led_OBUF_9_'!G137</f>
        <v/>
      </c>
      <c r="K382">
        <f>'Net led_OBUF_9_'!G135</f>
        <v/>
      </c>
      <c r="L382">
        <f>J382-K382</f>
        <v/>
      </c>
      <c r="M382">
        <f>L382/J382</f>
        <v/>
      </c>
      <c r="N382">
        <f>'Net led_OBUF_9_'!H137</f>
        <v/>
      </c>
      <c r="O382">
        <f>'Net led_OBUF_9_'!H135</f>
        <v/>
      </c>
      <c r="P382">
        <f>N382-O382</f>
        <v/>
      </c>
      <c r="Q382">
        <f>P382/N382</f>
        <v/>
      </c>
    </row>
    <row r="383">
      <c r="A383" t="inlineStr">
        <is>
          <t>masterReg/register_reg_r1_0_31_0_5_i_8/O to osc/register_reg_r1_0_31_0_5_i_1/I2</t>
        </is>
      </c>
      <c r="B383">
        <f>'Net masterReg_n_0'!E25</f>
        <v/>
      </c>
      <c r="C383">
        <f>'Net masterReg_n_0'!E23</f>
        <v/>
      </c>
      <c r="D383">
        <f>B383-C383</f>
        <v/>
      </c>
      <c r="E383">
        <f>D383/B383</f>
        <v/>
      </c>
      <c r="F383">
        <f>'Net masterReg_n_0'!F25</f>
        <v/>
      </c>
      <c r="G383">
        <f>'Net masterReg_n_0'!F23</f>
        <v/>
      </c>
      <c r="H383">
        <f>F383-G383</f>
        <v/>
      </c>
      <c r="I383">
        <f>H383/F383</f>
        <v/>
      </c>
      <c r="J383">
        <f>'Net masterReg_n_0'!G25</f>
        <v/>
      </c>
      <c r="K383">
        <f>'Net masterReg_n_0'!G23</f>
        <v/>
      </c>
      <c r="L383">
        <f>J383-K383</f>
        <v/>
      </c>
      <c r="M383">
        <f>L383/J383</f>
        <v/>
      </c>
      <c r="N383">
        <f>'Net masterReg_n_0'!H25</f>
        <v/>
      </c>
      <c r="O383">
        <f>'Net masterReg_n_0'!H23</f>
        <v/>
      </c>
      <c r="P383">
        <f>N383-O383</f>
        <v/>
      </c>
      <c r="Q383">
        <f>P383/N383</f>
        <v/>
      </c>
    </row>
    <row r="384">
      <c r="A384" t="inlineStr">
        <is>
          <t>masterReg/register_reg_r1_0_31_30_31__0_i_5/O to ALU1/register_reg_r1_0_31_30_31__0_i_3/I5</t>
        </is>
      </c>
      <c r="B384">
        <f>'Net masterReg_n_57'!E19</f>
        <v/>
      </c>
      <c r="C384">
        <f>'Net masterReg_n_57'!E17</f>
        <v/>
      </c>
      <c r="D384">
        <f>B384-C384</f>
        <v/>
      </c>
      <c r="E384">
        <f>D384/B384</f>
        <v/>
      </c>
      <c r="F384">
        <f>'Net masterReg_n_57'!F19</f>
        <v/>
      </c>
      <c r="G384">
        <f>'Net masterReg_n_57'!F17</f>
        <v/>
      </c>
      <c r="H384">
        <f>F384-G384</f>
        <v/>
      </c>
      <c r="I384">
        <f>H384/F384</f>
        <v/>
      </c>
      <c r="J384">
        <f>'Net masterReg_n_57'!G19</f>
        <v/>
      </c>
      <c r="K384">
        <f>'Net masterReg_n_57'!G17</f>
        <v/>
      </c>
      <c r="L384">
        <f>J384-K384</f>
        <v/>
      </c>
      <c r="M384">
        <f>L384/J384</f>
        <v/>
      </c>
      <c r="N384">
        <f>'Net masterReg_n_57'!H19</f>
        <v/>
      </c>
      <c r="O384">
        <f>'Net masterReg_n_57'!H17</f>
        <v/>
      </c>
      <c r="P384">
        <f>N384-O384</f>
        <v/>
      </c>
      <c r="Q384">
        <f>P384/N384</f>
        <v/>
      </c>
    </row>
    <row r="385">
      <c r="A385" t="inlineStr">
        <is>
          <t>masterReg/register_reg_r1_0_31_30_31_i_5/O to ALU1/register_reg_r1_0_31_30_31_i_3/I5</t>
        </is>
      </c>
      <c r="B385">
        <f>'Net masterReg_n_58'!E16</f>
        <v/>
      </c>
      <c r="C385">
        <f>'Net masterReg_n_58'!E14</f>
        <v/>
      </c>
      <c r="D385">
        <f>B385-C385</f>
        <v/>
      </c>
      <c r="E385">
        <f>D385/B385</f>
        <v/>
      </c>
      <c r="F385">
        <f>'Net masterReg_n_58'!F16</f>
        <v/>
      </c>
      <c r="G385">
        <f>'Net masterReg_n_58'!F14</f>
        <v/>
      </c>
      <c r="H385">
        <f>F385-G385</f>
        <v/>
      </c>
      <c r="I385">
        <f>H385/F385</f>
        <v/>
      </c>
      <c r="J385">
        <f>'Net masterReg_n_58'!G16</f>
        <v/>
      </c>
      <c r="K385">
        <f>'Net masterReg_n_58'!G14</f>
        <v/>
      </c>
      <c r="L385">
        <f>J385-K385</f>
        <v/>
      </c>
      <c r="M385">
        <f>L385/J385</f>
        <v/>
      </c>
      <c r="N385">
        <f>'Net masterReg_n_58'!H16</f>
        <v/>
      </c>
      <c r="O385">
        <f>'Net masterReg_n_58'!H14</f>
        <v/>
      </c>
      <c r="P385">
        <f>N385-O385</f>
        <v/>
      </c>
      <c r="Q385">
        <f>P385/N385</f>
        <v/>
      </c>
    </row>
    <row r="386">
      <c r="A386" t="inlineStr">
        <is>
          <t>masterReg/register_reg_r1_0_31_24_29_i_28/O to ALU1/register_reg_r1_0_31_24_29_i_16/I5</t>
        </is>
      </c>
      <c r="B386">
        <f>'Net masterReg_n_59'!E20</f>
        <v/>
      </c>
      <c r="C386">
        <f>'Net masterReg_n_59'!E18</f>
        <v/>
      </c>
      <c r="D386">
        <f>B386-C386</f>
        <v/>
      </c>
      <c r="E386">
        <f>D386/B386</f>
        <v/>
      </c>
      <c r="F386">
        <f>'Net masterReg_n_59'!F20</f>
        <v/>
      </c>
      <c r="G386">
        <f>'Net masterReg_n_59'!F18</f>
        <v/>
      </c>
      <c r="H386">
        <f>F386-G386</f>
        <v/>
      </c>
      <c r="I386">
        <f>H386/F386</f>
        <v/>
      </c>
      <c r="J386">
        <f>'Net masterReg_n_59'!G20</f>
        <v/>
      </c>
      <c r="K386">
        <f>'Net masterReg_n_59'!G18</f>
        <v/>
      </c>
      <c r="L386">
        <f>J386-K386</f>
        <v/>
      </c>
      <c r="M386">
        <f>L386/J386</f>
        <v/>
      </c>
      <c r="N386">
        <f>'Net masterReg_n_59'!H20</f>
        <v/>
      </c>
      <c r="O386">
        <f>'Net masterReg_n_59'!H18</f>
        <v/>
      </c>
      <c r="P386">
        <f>N386-O386</f>
        <v/>
      </c>
      <c r="Q386">
        <f>P386/N386</f>
        <v/>
      </c>
    </row>
    <row r="387">
      <c r="A387" t="inlineStr">
        <is>
          <t>masterReg/register_reg_r1_0_31_24_29_i_30/O to ALU1/register_reg_r1_0_31_24_29_i_18/I5</t>
        </is>
      </c>
      <c r="B387">
        <f>'Net masterReg_n_60'!E16</f>
        <v/>
      </c>
      <c r="C387">
        <f>'Net masterReg_n_60'!E14</f>
        <v/>
      </c>
      <c r="D387">
        <f>B387-C387</f>
        <v/>
      </c>
      <c r="E387">
        <f>D387/B387</f>
        <v/>
      </c>
      <c r="F387">
        <f>'Net masterReg_n_60'!F16</f>
        <v/>
      </c>
      <c r="G387">
        <f>'Net masterReg_n_60'!F14</f>
        <v/>
      </c>
      <c r="H387">
        <f>F387-G387</f>
        <v/>
      </c>
      <c r="I387">
        <f>H387/F387</f>
        <v/>
      </c>
      <c r="J387">
        <f>'Net masterReg_n_60'!G16</f>
        <v/>
      </c>
      <c r="K387">
        <f>'Net masterReg_n_60'!G14</f>
        <v/>
      </c>
      <c r="L387">
        <f>J387-K387</f>
        <v/>
      </c>
      <c r="M387">
        <f>L387/J387</f>
        <v/>
      </c>
      <c r="N387">
        <f>'Net masterReg_n_60'!H16</f>
        <v/>
      </c>
      <c r="O387">
        <f>'Net masterReg_n_60'!H14</f>
        <v/>
      </c>
      <c r="P387">
        <f>N387-O387</f>
        <v/>
      </c>
      <c r="Q387">
        <f>P387/N387</f>
        <v/>
      </c>
    </row>
    <row r="388">
      <c r="A388" t="inlineStr">
        <is>
          <t>masterReg/register_reg_r1_0_31_24_29_i_24/O to ALU1/register_reg_r1_0_31_24_29_i_12/I5</t>
        </is>
      </c>
      <c r="B388">
        <f>'Net masterReg_n_61'!E16</f>
        <v/>
      </c>
      <c r="C388">
        <f>'Net masterReg_n_61'!E14</f>
        <v/>
      </c>
      <c r="D388">
        <f>B388-C388</f>
        <v/>
      </c>
      <c r="E388">
        <f>D388/B388</f>
        <v/>
      </c>
      <c r="F388">
        <f>'Net masterReg_n_61'!F16</f>
        <v/>
      </c>
      <c r="G388">
        <f>'Net masterReg_n_61'!F14</f>
        <v/>
      </c>
      <c r="H388">
        <f>F388-G388</f>
        <v/>
      </c>
      <c r="I388">
        <f>H388/F388</f>
        <v/>
      </c>
      <c r="J388">
        <f>'Net masterReg_n_61'!G16</f>
        <v/>
      </c>
      <c r="K388">
        <f>'Net masterReg_n_61'!G14</f>
        <v/>
      </c>
      <c r="L388">
        <f>J388-K388</f>
        <v/>
      </c>
      <c r="M388">
        <f>L388/J388</f>
        <v/>
      </c>
      <c r="N388">
        <f>'Net masterReg_n_61'!H16</f>
        <v/>
      </c>
      <c r="O388">
        <f>'Net masterReg_n_61'!H14</f>
        <v/>
      </c>
      <c r="P388">
        <f>N388-O388</f>
        <v/>
      </c>
      <c r="Q388">
        <f>P388/N388</f>
        <v/>
      </c>
    </row>
    <row r="389">
      <c r="A389" t="inlineStr">
        <is>
          <t>masterReg/register_reg_r1_0_31_24_29_i_26/O to ALU1/register_reg_r1_0_31_24_29_i_14/I5</t>
        </is>
      </c>
      <c r="B389">
        <f>'Net masterReg_n_62'!E16</f>
        <v/>
      </c>
      <c r="C389">
        <f>'Net masterReg_n_62'!E14</f>
        <v/>
      </c>
      <c r="D389">
        <f>B389-C389</f>
        <v/>
      </c>
      <c r="E389">
        <f>D389/B389</f>
        <v/>
      </c>
      <c r="F389">
        <f>'Net masterReg_n_62'!F16</f>
        <v/>
      </c>
      <c r="G389">
        <f>'Net masterReg_n_62'!F14</f>
        <v/>
      </c>
      <c r="H389">
        <f>F389-G389</f>
        <v/>
      </c>
      <c r="I389">
        <f>H389/F389</f>
        <v/>
      </c>
      <c r="J389">
        <f>'Net masterReg_n_62'!G16</f>
        <v/>
      </c>
      <c r="K389">
        <f>'Net masterReg_n_62'!G14</f>
        <v/>
      </c>
      <c r="L389">
        <f>J389-K389</f>
        <v/>
      </c>
      <c r="M389">
        <f>L389/J389</f>
        <v/>
      </c>
      <c r="N389">
        <f>'Net masterReg_n_62'!H16</f>
        <v/>
      </c>
      <c r="O389">
        <f>'Net masterReg_n_62'!H14</f>
        <v/>
      </c>
      <c r="P389">
        <f>N389-O389</f>
        <v/>
      </c>
      <c r="Q389">
        <f>P389/N389</f>
        <v/>
      </c>
    </row>
    <row r="390">
      <c r="A390" t="inlineStr">
        <is>
          <t>masterReg/register_reg_r1_0_31_24_29_i_20/O to ALU1/register_reg_r1_0_31_24_29_i_8/I5</t>
        </is>
      </c>
      <c r="B390">
        <f>'Net masterReg_n_63'!E16</f>
        <v/>
      </c>
      <c r="C390">
        <f>'Net masterReg_n_63'!E14</f>
        <v/>
      </c>
      <c r="D390">
        <f>B390-C390</f>
        <v/>
      </c>
      <c r="E390">
        <f>D390/B390</f>
        <v/>
      </c>
      <c r="F390">
        <f>'Net masterReg_n_63'!F16</f>
        <v/>
      </c>
      <c r="G390">
        <f>'Net masterReg_n_63'!F14</f>
        <v/>
      </c>
      <c r="H390">
        <f>F390-G390</f>
        <v/>
      </c>
      <c r="I390">
        <f>H390/F390</f>
        <v/>
      </c>
      <c r="J390">
        <f>'Net masterReg_n_63'!G16</f>
        <v/>
      </c>
      <c r="K390">
        <f>'Net masterReg_n_63'!G14</f>
        <v/>
      </c>
      <c r="L390">
        <f>J390-K390</f>
        <v/>
      </c>
      <c r="M390">
        <f>L390/J390</f>
        <v/>
      </c>
      <c r="N390">
        <f>'Net masterReg_n_63'!H16</f>
        <v/>
      </c>
      <c r="O390">
        <f>'Net masterReg_n_63'!H14</f>
        <v/>
      </c>
      <c r="P390">
        <f>N390-O390</f>
        <v/>
      </c>
      <c r="Q390">
        <f>P390/N390</f>
        <v/>
      </c>
    </row>
    <row r="391">
      <c r="A391" t="inlineStr">
        <is>
          <t>masterReg/register_reg_r1_0_31_24_29_i_22/O to ALU1/register_reg_r1_0_31_24_29_i_10/I5</t>
        </is>
      </c>
      <c r="B391">
        <f>'Net masterReg_n_64'!E16</f>
        <v/>
      </c>
      <c r="C391">
        <f>'Net masterReg_n_64'!E14</f>
        <v/>
      </c>
      <c r="D391">
        <f>B391-C391</f>
        <v/>
      </c>
      <c r="E391">
        <f>D391/B391</f>
        <v/>
      </c>
      <c r="F391">
        <f>'Net masterReg_n_64'!F16</f>
        <v/>
      </c>
      <c r="G391">
        <f>'Net masterReg_n_64'!F14</f>
        <v/>
      </c>
      <c r="H391">
        <f>F391-G391</f>
        <v/>
      </c>
      <c r="I391">
        <f>H391/F391</f>
        <v/>
      </c>
      <c r="J391">
        <f>'Net masterReg_n_64'!G16</f>
        <v/>
      </c>
      <c r="K391">
        <f>'Net masterReg_n_64'!G14</f>
        <v/>
      </c>
      <c r="L391">
        <f>J391-K391</f>
        <v/>
      </c>
      <c r="M391">
        <f>L391/J391</f>
        <v/>
      </c>
      <c r="N391">
        <f>'Net masterReg_n_64'!H16</f>
        <v/>
      </c>
      <c r="O391">
        <f>'Net masterReg_n_64'!H14</f>
        <v/>
      </c>
      <c r="P391">
        <f>N391-O391</f>
        <v/>
      </c>
      <c r="Q391">
        <f>P391/N391</f>
        <v/>
      </c>
    </row>
    <row r="392">
      <c r="A392" t="inlineStr">
        <is>
          <t>masterReg/register_reg_r1_0_31_18_23_i_28/O to ALU1/register_reg_r1_0_31_18_23_i_16/I5</t>
        </is>
      </c>
      <c r="B392">
        <f>'Net masterReg_n_65'!E16</f>
        <v/>
      </c>
      <c r="C392">
        <f>'Net masterReg_n_65'!E14</f>
        <v/>
      </c>
      <c r="D392">
        <f>B392-C392</f>
        <v/>
      </c>
      <c r="E392">
        <f>D392/B392</f>
        <v/>
      </c>
      <c r="F392">
        <f>'Net masterReg_n_65'!F16</f>
        <v/>
      </c>
      <c r="G392">
        <f>'Net masterReg_n_65'!F14</f>
        <v/>
      </c>
      <c r="H392">
        <f>F392-G392</f>
        <v/>
      </c>
      <c r="I392">
        <f>H392/F392</f>
        <v/>
      </c>
      <c r="J392">
        <f>'Net masterReg_n_65'!G16</f>
        <v/>
      </c>
      <c r="K392">
        <f>'Net masterReg_n_65'!G14</f>
        <v/>
      </c>
      <c r="L392">
        <f>J392-K392</f>
        <v/>
      </c>
      <c r="M392">
        <f>L392/J392</f>
        <v/>
      </c>
      <c r="N392">
        <f>'Net masterReg_n_65'!H16</f>
        <v/>
      </c>
      <c r="O392">
        <f>'Net masterReg_n_65'!H14</f>
        <v/>
      </c>
      <c r="P392">
        <f>N392-O392</f>
        <v/>
      </c>
      <c r="Q392">
        <f>P392/N392</f>
        <v/>
      </c>
    </row>
    <row r="393">
      <c r="A393" t="inlineStr">
        <is>
          <t>masterReg/register_reg_r1_0_31_18_23_i_30/O to ALU1/register_reg_r1_0_31_18_23_i_18/I5</t>
        </is>
      </c>
      <c r="B393">
        <f>'Net masterReg_n_66'!E16</f>
        <v/>
      </c>
      <c r="C393">
        <f>'Net masterReg_n_66'!E14</f>
        <v/>
      </c>
      <c r="D393">
        <f>B393-C393</f>
        <v/>
      </c>
      <c r="E393">
        <f>D393/B393</f>
        <v/>
      </c>
      <c r="F393">
        <f>'Net masterReg_n_66'!F16</f>
        <v/>
      </c>
      <c r="G393">
        <f>'Net masterReg_n_66'!F14</f>
        <v/>
      </c>
      <c r="H393">
        <f>F393-G393</f>
        <v/>
      </c>
      <c r="I393">
        <f>H393/F393</f>
        <v/>
      </c>
      <c r="J393">
        <f>'Net masterReg_n_66'!G16</f>
        <v/>
      </c>
      <c r="K393">
        <f>'Net masterReg_n_66'!G14</f>
        <v/>
      </c>
      <c r="L393">
        <f>J393-K393</f>
        <v/>
      </c>
      <c r="M393">
        <f>L393/J393</f>
        <v/>
      </c>
      <c r="N393">
        <f>'Net masterReg_n_66'!H16</f>
        <v/>
      </c>
      <c r="O393">
        <f>'Net masterReg_n_66'!H14</f>
        <v/>
      </c>
      <c r="P393">
        <f>N393-O393</f>
        <v/>
      </c>
      <c r="Q393">
        <f>P393/N393</f>
        <v/>
      </c>
    </row>
    <row r="394">
      <c r="A394" t="inlineStr">
        <is>
          <t>masterReg/register_reg_r1_0_31_18_23_i_24/O to ALU1/register_reg_r1_0_31_18_23_i_12/I5</t>
        </is>
      </c>
      <c r="B394">
        <f>'Net masterReg_n_67'!E16</f>
        <v/>
      </c>
      <c r="C394">
        <f>'Net masterReg_n_67'!E14</f>
        <v/>
      </c>
      <c r="D394">
        <f>B394-C394</f>
        <v/>
      </c>
      <c r="E394">
        <f>D394/B394</f>
        <v/>
      </c>
      <c r="F394">
        <f>'Net masterReg_n_67'!F16</f>
        <v/>
      </c>
      <c r="G394">
        <f>'Net masterReg_n_67'!F14</f>
        <v/>
      </c>
      <c r="H394">
        <f>F394-G394</f>
        <v/>
      </c>
      <c r="I394">
        <f>H394/F394</f>
        <v/>
      </c>
      <c r="J394">
        <f>'Net masterReg_n_67'!G16</f>
        <v/>
      </c>
      <c r="K394">
        <f>'Net masterReg_n_67'!G14</f>
        <v/>
      </c>
      <c r="L394">
        <f>J394-K394</f>
        <v/>
      </c>
      <c r="M394">
        <f>L394/J394</f>
        <v/>
      </c>
      <c r="N394">
        <f>'Net masterReg_n_67'!H16</f>
        <v/>
      </c>
      <c r="O394">
        <f>'Net masterReg_n_67'!H14</f>
        <v/>
      </c>
      <c r="P394">
        <f>N394-O394</f>
        <v/>
      </c>
      <c r="Q394">
        <f>P394/N394</f>
        <v/>
      </c>
    </row>
    <row r="395">
      <c r="A395" t="inlineStr">
        <is>
          <t>masterReg/register_reg_r1_0_31_18_23_i_26/O to ALU1/register_reg_r1_0_31_18_23_i_14/I5</t>
        </is>
      </c>
      <c r="B395">
        <f>'Net masterReg_n_68'!E16</f>
        <v/>
      </c>
      <c r="C395">
        <f>'Net masterReg_n_68'!E14</f>
        <v/>
      </c>
      <c r="D395">
        <f>B395-C395</f>
        <v/>
      </c>
      <c r="E395">
        <f>D395/B395</f>
        <v/>
      </c>
      <c r="F395">
        <f>'Net masterReg_n_68'!F16</f>
        <v/>
      </c>
      <c r="G395">
        <f>'Net masterReg_n_68'!F14</f>
        <v/>
      </c>
      <c r="H395">
        <f>F395-G395</f>
        <v/>
      </c>
      <c r="I395">
        <f>H395/F395</f>
        <v/>
      </c>
      <c r="J395">
        <f>'Net masterReg_n_68'!G16</f>
        <v/>
      </c>
      <c r="K395">
        <f>'Net masterReg_n_68'!G14</f>
        <v/>
      </c>
      <c r="L395">
        <f>J395-K395</f>
        <v/>
      </c>
      <c r="M395">
        <f>L395/J395</f>
        <v/>
      </c>
      <c r="N395">
        <f>'Net masterReg_n_68'!H16</f>
        <v/>
      </c>
      <c r="O395">
        <f>'Net masterReg_n_68'!H14</f>
        <v/>
      </c>
      <c r="P395">
        <f>N395-O395</f>
        <v/>
      </c>
      <c r="Q395">
        <f>P395/N395</f>
        <v/>
      </c>
    </row>
    <row r="396">
      <c r="A396" t="inlineStr">
        <is>
          <t>masterReg/register_reg_r1_0_31_18_23_i_20/O to ALU1/register_reg_r1_0_31_18_23_i_8/I5</t>
        </is>
      </c>
      <c r="B396">
        <f>'Net masterReg_n_69'!E16</f>
        <v/>
      </c>
      <c r="C396">
        <f>'Net masterReg_n_69'!E14</f>
        <v/>
      </c>
      <c r="D396">
        <f>B396-C396</f>
        <v/>
      </c>
      <c r="E396">
        <f>D396/B396</f>
        <v/>
      </c>
      <c r="F396">
        <f>'Net masterReg_n_69'!F16</f>
        <v/>
      </c>
      <c r="G396">
        <f>'Net masterReg_n_69'!F14</f>
        <v/>
      </c>
      <c r="H396">
        <f>F396-G396</f>
        <v/>
      </c>
      <c r="I396">
        <f>H396/F396</f>
        <v/>
      </c>
      <c r="J396">
        <f>'Net masterReg_n_69'!G16</f>
        <v/>
      </c>
      <c r="K396">
        <f>'Net masterReg_n_69'!G14</f>
        <v/>
      </c>
      <c r="L396">
        <f>J396-K396</f>
        <v/>
      </c>
      <c r="M396">
        <f>L396/J396</f>
        <v/>
      </c>
      <c r="N396">
        <f>'Net masterReg_n_69'!H16</f>
        <v/>
      </c>
      <c r="O396">
        <f>'Net masterReg_n_69'!H14</f>
        <v/>
      </c>
      <c r="P396">
        <f>N396-O396</f>
        <v/>
      </c>
      <c r="Q396">
        <f>P396/N396</f>
        <v/>
      </c>
    </row>
    <row r="397">
      <c r="A397" t="inlineStr">
        <is>
          <t>masterReg/register_reg_r1_0_31_18_23_i_22/O to ALU1/register_reg_r1_0_31_18_23_i_10/I5</t>
        </is>
      </c>
      <c r="B397">
        <f>'Net masterReg_n_70'!E20</f>
        <v/>
      </c>
      <c r="C397">
        <f>'Net masterReg_n_70'!E18</f>
        <v/>
      </c>
      <c r="D397">
        <f>B397-C397</f>
        <v/>
      </c>
      <c r="E397">
        <f>D397/B397</f>
        <v/>
      </c>
      <c r="F397">
        <f>'Net masterReg_n_70'!F20</f>
        <v/>
      </c>
      <c r="G397">
        <f>'Net masterReg_n_70'!F18</f>
        <v/>
      </c>
      <c r="H397">
        <f>F397-G397</f>
        <v/>
      </c>
      <c r="I397">
        <f>H397/F397</f>
        <v/>
      </c>
      <c r="J397">
        <f>'Net masterReg_n_70'!G20</f>
        <v/>
      </c>
      <c r="K397">
        <f>'Net masterReg_n_70'!G18</f>
        <v/>
      </c>
      <c r="L397">
        <f>J397-K397</f>
        <v/>
      </c>
      <c r="M397">
        <f>L397/J397</f>
        <v/>
      </c>
      <c r="N397">
        <f>'Net masterReg_n_70'!H20</f>
        <v/>
      </c>
      <c r="O397">
        <f>'Net masterReg_n_70'!H18</f>
        <v/>
      </c>
      <c r="P397">
        <f>N397-O397</f>
        <v/>
      </c>
      <c r="Q397">
        <f>P397/N397</f>
        <v/>
      </c>
    </row>
    <row r="398">
      <c r="A398" t="inlineStr">
        <is>
          <t>masterReg/register_reg_r1_0_31_12_17_i_28/O to ALU1/register_reg_r1_0_31_12_17_i_16/I5</t>
        </is>
      </c>
      <c r="B398">
        <f>'Net masterReg_n_71'!E23</f>
        <v/>
      </c>
      <c r="C398">
        <f>'Net masterReg_n_71'!E21</f>
        <v/>
      </c>
      <c r="D398">
        <f>B398-C398</f>
        <v/>
      </c>
      <c r="E398">
        <f>D398/B398</f>
        <v/>
      </c>
      <c r="F398">
        <f>'Net masterReg_n_71'!F23</f>
        <v/>
      </c>
      <c r="G398">
        <f>'Net masterReg_n_71'!F21</f>
        <v/>
      </c>
      <c r="H398">
        <f>F398-G398</f>
        <v/>
      </c>
      <c r="I398">
        <f>H398/F398</f>
        <v/>
      </c>
      <c r="J398">
        <f>'Net masterReg_n_71'!G23</f>
        <v/>
      </c>
      <c r="K398">
        <f>'Net masterReg_n_71'!G21</f>
        <v/>
      </c>
      <c r="L398">
        <f>J398-K398</f>
        <v/>
      </c>
      <c r="M398">
        <f>L398/J398</f>
        <v/>
      </c>
      <c r="N398">
        <f>'Net masterReg_n_71'!H23</f>
        <v/>
      </c>
      <c r="O398">
        <f>'Net masterReg_n_71'!H21</f>
        <v/>
      </c>
      <c r="P398">
        <f>N398-O398</f>
        <v/>
      </c>
      <c r="Q398">
        <f>P398/N398</f>
        <v/>
      </c>
    </row>
    <row r="399">
      <c r="A399" t="inlineStr">
        <is>
          <t>masterReg/register_reg_r1_0_31_12_17_i_30/O to ALU1/register_reg_r1_0_31_12_17_i_18/I5</t>
        </is>
      </c>
      <c r="B399">
        <f>'Net masterReg_n_72'!E16</f>
        <v/>
      </c>
      <c r="C399">
        <f>'Net masterReg_n_72'!E14</f>
        <v/>
      </c>
      <c r="D399">
        <f>B399-C399</f>
        <v/>
      </c>
      <c r="E399">
        <f>D399/B399</f>
        <v/>
      </c>
      <c r="F399">
        <f>'Net masterReg_n_72'!F16</f>
        <v/>
      </c>
      <c r="G399">
        <f>'Net masterReg_n_72'!F14</f>
        <v/>
      </c>
      <c r="H399">
        <f>F399-G399</f>
        <v/>
      </c>
      <c r="I399">
        <f>H399/F399</f>
        <v/>
      </c>
      <c r="J399">
        <f>'Net masterReg_n_72'!G16</f>
        <v/>
      </c>
      <c r="K399">
        <f>'Net masterReg_n_72'!G14</f>
        <v/>
      </c>
      <c r="L399">
        <f>J399-K399</f>
        <v/>
      </c>
      <c r="M399">
        <f>L399/J399</f>
        <v/>
      </c>
      <c r="N399">
        <f>'Net masterReg_n_72'!H16</f>
        <v/>
      </c>
      <c r="O399">
        <f>'Net masterReg_n_72'!H14</f>
        <v/>
      </c>
      <c r="P399">
        <f>N399-O399</f>
        <v/>
      </c>
      <c r="Q399">
        <f>P399/N399</f>
        <v/>
      </c>
    </row>
    <row r="400">
      <c r="A400" t="inlineStr">
        <is>
          <t>masterReg/register_reg_r1_0_31_12_17_i_24/O to ALU1/register_reg_r1_0_31_12_17_i_12/I5</t>
        </is>
      </c>
      <c r="B400">
        <f>'Net masterReg_n_73'!E16</f>
        <v/>
      </c>
      <c r="C400">
        <f>'Net masterReg_n_73'!E14</f>
        <v/>
      </c>
      <c r="D400">
        <f>B400-C400</f>
        <v/>
      </c>
      <c r="E400">
        <f>D400/B400</f>
        <v/>
      </c>
      <c r="F400">
        <f>'Net masterReg_n_73'!F16</f>
        <v/>
      </c>
      <c r="G400">
        <f>'Net masterReg_n_73'!F14</f>
        <v/>
      </c>
      <c r="H400">
        <f>F400-G400</f>
        <v/>
      </c>
      <c r="I400">
        <f>H400/F400</f>
        <v/>
      </c>
      <c r="J400">
        <f>'Net masterReg_n_73'!G16</f>
        <v/>
      </c>
      <c r="K400">
        <f>'Net masterReg_n_73'!G14</f>
        <v/>
      </c>
      <c r="L400">
        <f>J400-K400</f>
        <v/>
      </c>
      <c r="M400">
        <f>L400/J400</f>
        <v/>
      </c>
      <c r="N400">
        <f>'Net masterReg_n_73'!H16</f>
        <v/>
      </c>
      <c r="O400">
        <f>'Net masterReg_n_73'!H14</f>
        <v/>
      </c>
      <c r="P400">
        <f>N400-O400</f>
        <v/>
      </c>
      <c r="Q400">
        <f>P400/N400</f>
        <v/>
      </c>
    </row>
    <row r="401">
      <c r="A401" t="inlineStr">
        <is>
          <t>masterReg/register_reg_r1_0_31_12_17_i_26/O to ALU1/register_reg_r1_0_31_12_17_i_14/I5</t>
        </is>
      </c>
      <c r="B401">
        <f>'Net masterReg_n_74'!E19</f>
        <v/>
      </c>
      <c r="C401">
        <f>'Net masterReg_n_74'!E17</f>
        <v/>
      </c>
      <c r="D401">
        <f>B401-C401</f>
        <v/>
      </c>
      <c r="E401">
        <f>D401/B401</f>
        <v/>
      </c>
      <c r="F401">
        <f>'Net masterReg_n_74'!F19</f>
        <v/>
      </c>
      <c r="G401">
        <f>'Net masterReg_n_74'!F17</f>
        <v/>
      </c>
      <c r="H401">
        <f>F401-G401</f>
        <v/>
      </c>
      <c r="I401">
        <f>H401/F401</f>
        <v/>
      </c>
      <c r="J401">
        <f>'Net masterReg_n_74'!G19</f>
        <v/>
      </c>
      <c r="K401">
        <f>'Net masterReg_n_74'!G17</f>
        <v/>
      </c>
      <c r="L401">
        <f>J401-K401</f>
        <v/>
      </c>
      <c r="M401">
        <f>L401/J401</f>
        <v/>
      </c>
      <c r="N401">
        <f>'Net masterReg_n_74'!H19</f>
        <v/>
      </c>
      <c r="O401">
        <f>'Net masterReg_n_74'!H17</f>
        <v/>
      </c>
      <c r="P401">
        <f>N401-O401</f>
        <v/>
      </c>
      <c r="Q401">
        <f>P401/N401</f>
        <v/>
      </c>
    </row>
    <row r="402">
      <c r="A402" t="inlineStr">
        <is>
          <t>masterReg/register_reg_r1_0_31_12_17_i_20/O to ALU1/register_reg_r1_0_31_12_17_i_8/I5</t>
        </is>
      </c>
      <c r="B402">
        <f>'Net masterReg_n_75'!E19</f>
        <v/>
      </c>
      <c r="C402">
        <f>'Net masterReg_n_75'!E17</f>
        <v/>
      </c>
      <c r="D402">
        <f>B402-C402</f>
        <v/>
      </c>
      <c r="E402">
        <f>D402/B402</f>
        <v/>
      </c>
      <c r="F402">
        <f>'Net masterReg_n_75'!F19</f>
        <v/>
      </c>
      <c r="G402">
        <f>'Net masterReg_n_75'!F17</f>
        <v/>
      </c>
      <c r="H402">
        <f>F402-G402</f>
        <v/>
      </c>
      <c r="I402">
        <f>H402/F402</f>
        <v/>
      </c>
      <c r="J402">
        <f>'Net masterReg_n_75'!G19</f>
        <v/>
      </c>
      <c r="K402">
        <f>'Net masterReg_n_75'!G17</f>
        <v/>
      </c>
      <c r="L402">
        <f>J402-K402</f>
        <v/>
      </c>
      <c r="M402">
        <f>L402/J402</f>
        <v/>
      </c>
      <c r="N402">
        <f>'Net masterReg_n_75'!H19</f>
        <v/>
      </c>
      <c r="O402">
        <f>'Net masterReg_n_75'!H17</f>
        <v/>
      </c>
      <c r="P402">
        <f>N402-O402</f>
        <v/>
      </c>
      <c r="Q402">
        <f>P402/N402</f>
        <v/>
      </c>
    </row>
    <row r="403">
      <c r="A403" t="inlineStr">
        <is>
          <t>masterReg/register_reg_r1_0_31_12_17_i_22/O to ALU1/register_reg_r1_0_31_12_17_i_10/I5</t>
        </is>
      </c>
      <c r="B403">
        <f>'Net masterReg_n_76'!E16</f>
        <v/>
      </c>
      <c r="C403">
        <f>'Net masterReg_n_76'!E14</f>
        <v/>
      </c>
      <c r="D403">
        <f>B403-C403</f>
        <v/>
      </c>
      <c r="E403">
        <f>D403/B403</f>
        <v/>
      </c>
      <c r="F403">
        <f>'Net masterReg_n_76'!F16</f>
        <v/>
      </c>
      <c r="G403">
        <f>'Net masterReg_n_76'!F14</f>
        <v/>
      </c>
      <c r="H403">
        <f>F403-G403</f>
        <v/>
      </c>
      <c r="I403">
        <f>H403/F403</f>
        <v/>
      </c>
      <c r="J403">
        <f>'Net masterReg_n_76'!G16</f>
        <v/>
      </c>
      <c r="K403">
        <f>'Net masterReg_n_76'!G14</f>
        <v/>
      </c>
      <c r="L403">
        <f>J403-K403</f>
        <v/>
      </c>
      <c r="M403">
        <f>L403/J403</f>
        <v/>
      </c>
      <c r="N403">
        <f>'Net masterReg_n_76'!H16</f>
        <v/>
      </c>
      <c r="O403">
        <f>'Net masterReg_n_76'!H14</f>
        <v/>
      </c>
      <c r="P403">
        <f>N403-O403</f>
        <v/>
      </c>
      <c r="Q403">
        <f>P403/N403</f>
        <v/>
      </c>
    </row>
    <row r="404">
      <c r="A404" t="inlineStr">
        <is>
          <t>masterReg/register_reg_r1_0_31_6_11_i_28/O to ALU1/register_reg_r1_0_31_6_11_i_16/I5</t>
        </is>
      </c>
      <c r="B404">
        <f>'Net masterReg_n_77'!E21</f>
        <v/>
      </c>
      <c r="C404">
        <f>'Net masterReg_n_77'!E19</f>
        <v/>
      </c>
      <c r="D404">
        <f>B404-C404</f>
        <v/>
      </c>
      <c r="E404">
        <f>D404/B404</f>
        <v/>
      </c>
      <c r="F404">
        <f>'Net masterReg_n_77'!F21</f>
        <v/>
      </c>
      <c r="G404">
        <f>'Net masterReg_n_77'!F19</f>
        <v/>
      </c>
      <c r="H404">
        <f>F404-G404</f>
        <v/>
      </c>
      <c r="I404">
        <f>H404/F404</f>
        <v/>
      </c>
      <c r="J404">
        <f>'Net masterReg_n_77'!G21</f>
        <v/>
      </c>
      <c r="K404">
        <f>'Net masterReg_n_77'!G19</f>
        <v/>
      </c>
      <c r="L404">
        <f>J404-K404</f>
        <v/>
      </c>
      <c r="M404">
        <f>L404/J404</f>
        <v/>
      </c>
      <c r="N404">
        <f>'Net masterReg_n_77'!H21</f>
        <v/>
      </c>
      <c r="O404">
        <f>'Net masterReg_n_77'!H19</f>
        <v/>
      </c>
      <c r="P404">
        <f>N404-O404</f>
        <v/>
      </c>
      <c r="Q404">
        <f>P404/N404</f>
        <v/>
      </c>
    </row>
    <row r="405">
      <c r="A405" t="inlineStr">
        <is>
          <t>masterReg/register_reg_r1_0_31_6_11_i_30/O to ALU1/register_reg_r1_0_31_6_11_i_18/I5</t>
        </is>
      </c>
      <c r="B405">
        <f>'Net masterReg_n_78'!E16</f>
        <v/>
      </c>
      <c r="C405">
        <f>'Net masterReg_n_78'!E14</f>
        <v/>
      </c>
      <c r="D405">
        <f>B405-C405</f>
        <v/>
      </c>
      <c r="E405">
        <f>D405/B405</f>
        <v/>
      </c>
      <c r="F405">
        <f>'Net masterReg_n_78'!F16</f>
        <v/>
      </c>
      <c r="G405">
        <f>'Net masterReg_n_78'!F14</f>
        <v/>
      </c>
      <c r="H405">
        <f>F405-G405</f>
        <v/>
      </c>
      <c r="I405">
        <f>H405/F405</f>
        <v/>
      </c>
      <c r="J405">
        <f>'Net masterReg_n_78'!G16</f>
        <v/>
      </c>
      <c r="K405">
        <f>'Net masterReg_n_78'!G14</f>
        <v/>
      </c>
      <c r="L405">
        <f>J405-K405</f>
        <v/>
      </c>
      <c r="M405">
        <f>L405/J405</f>
        <v/>
      </c>
      <c r="N405">
        <f>'Net masterReg_n_78'!H16</f>
        <v/>
      </c>
      <c r="O405">
        <f>'Net masterReg_n_78'!H14</f>
        <v/>
      </c>
      <c r="P405">
        <f>N405-O405</f>
        <v/>
      </c>
      <c r="Q405">
        <f>P405/N405</f>
        <v/>
      </c>
    </row>
    <row r="406">
      <c r="A406" t="inlineStr">
        <is>
          <t>masterReg/register_reg_r1_0_31_6_11_i_24/O to ALU1/register_reg_r1_0_31_6_11_i_12/I5</t>
        </is>
      </c>
      <c r="B406">
        <f>'Net masterReg_n_79'!E20</f>
        <v/>
      </c>
      <c r="C406">
        <f>'Net masterReg_n_79'!E18</f>
        <v/>
      </c>
      <c r="D406">
        <f>B406-C406</f>
        <v/>
      </c>
      <c r="E406">
        <f>D406/B406</f>
        <v/>
      </c>
      <c r="F406">
        <f>'Net masterReg_n_79'!F20</f>
        <v/>
      </c>
      <c r="G406">
        <f>'Net masterReg_n_79'!F18</f>
        <v/>
      </c>
      <c r="H406">
        <f>F406-G406</f>
        <v/>
      </c>
      <c r="I406">
        <f>H406/F406</f>
        <v/>
      </c>
      <c r="J406">
        <f>'Net masterReg_n_79'!G20</f>
        <v/>
      </c>
      <c r="K406">
        <f>'Net masterReg_n_79'!G18</f>
        <v/>
      </c>
      <c r="L406">
        <f>J406-K406</f>
        <v/>
      </c>
      <c r="M406">
        <f>L406/J406</f>
        <v/>
      </c>
      <c r="N406">
        <f>'Net masterReg_n_79'!H20</f>
        <v/>
      </c>
      <c r="O406">
        <f>'Net masterReg_n_79'!H18</f>
        <v/>
      </c>
      <c r="P406">
        <f>N406-O406</f>
        <v/>
      </c>
      <c r="Q406">
        <f>P406/N406</f>
        <v/>
      </c>
    </row>
    <row r="407">
      <c r="A407" t="inlineStr">
        <is>
          <t>masterReg/register_reg_r1_0_31_6_11_i_26/O to ALU1/register_reg_r1_0_31_6_11_i_14/I5</t>
        </is>
      </c>
      <c r="B407">
        <f>'Net masterReg_n_80'!E16</f>
        <v/>
      </c>
      <c r="C407">
        <f>'Net masterReg_n_80'!E14</f>
        <v/>
      </c>
      <c r="D407">
        <f>B407-C407</f>
        <v/>
      </c>
      <c r="E407">
        <f>D407/B407</f>
        <v/>
      </c>
      <c r="F407">
        <f>'Net masterReg_n_80'!F16</f>
        <v/>
      </c>
      <c r="G407">
        <f>'Net masterReg_n_80'!F14</f>
        <v/>
      </c>
      <c r="H407">
        <f>F407-G407</f>
        <v/>
      </c>
      <c r="I407">
        <f>H407/F407</f>
        <v/>
      </c>
      <c r="J407">
        <f>'Net masterReg_n_80'!G16</f>
        <v/>
      </c>
      <c r="K407">
        <f>'Net masterReg_n_80'!G14</f>
        <v/>
      </c>
      <c r="L407">
        <f>J407-K407</f>
        <v/>
      </c>
      <c r="M407">
        <f>L407/J407</f>
        <v/>
      </c>
      <c r="N407">
        <f>'Net masterReg_n_80'!H16</f>
        <v/>
      </c>
      <c r="O407">
        <f>'Net masterReg_n_80'!H14</f>
        <v/>
      </c>
      <c r="P407">
        <f>N407-O407</f>
        <v/>
      </c>
      <c r="Q407">
        <f>P407/N407</f>
        <v/>
      </c>
    </row>
    <row r="408">
      <c r="A408" t="inlineStr">
        <is>
          <t>masterReg/register_reg_r1_0_31_6_11_i_20/O to ALU1/register_reg_r1_0_31_6_11_i_8/I5</t>
        </is>
      </c>
      <c r="B408">
        <f>'Net masterReg_n_81'!E16</f>
        <v/>
      </c>
      <c r="C408">
        <f>'Net masterReg_n_81'!E14</f>
        <v/>
      </c>
      <c r="D408">
        <f>B408-C408</f>
        <v/>
      </c>
      <c r="E408">
        <f>D408/B408</f>
        <v/>
      </c>
      <c r="F408">
        <f>'Net masterReg_n_81'!F16</f>
        <v/>
      </c>
      <c r="G408">
        <f>'Net masterReg_n_81'!F14</f>
        <v/>
      </c>
      <c r="H408">
        <f>F408-G408</f>
        <v/>
      </c>
      <c r="I408">
        <f>H408/F408</f>
        <v/>
      </c>
      <c r="J408">
        <f>'Net masterReg_n_81'!G16</f>
        <v/>
      </c>
      <c r="K408">
        <f>'Net masterReg_n_81'!G14</f>
        <v/>
      </c>
      <c r="L408">
        <f>J408-K408</f>
        <v/>
      </c>
      <c r="M408">
        <f>L408/J408</f>
        <v/>
      </c>
      <c r="N408">
        <f>'Net masterReg_n_81'!H16</f>
        <v/>
      </c>
      <c r="O408">
        <f>'Net masterReg_n_81'!H14</f>
        <v/>
      </c>
      <c r="P408">
        <f>N408-O408</f>
        <v/>
      </c>
      <c r="Q408">
        <f>P408/N408</f>
        <v/>
      </c>
    </row>
    <row r="409">
      <c r="A409" t="inlineStr">
        <is>
          <t>masterReg/register_reg_r1_0_31_6_11_i_22/O to ALU1/register_reg_r1_0_31_6_11_i_10/I5</t>
        </is>
      </c>
      <c r="B409">
        <f>'Net masterReg_n_82'!E20</f>
        <v/>
      </c>
      <c r="C409">
        <f>'Net masterReg_n_82'!E18</f>
        <v/>
      </c>
      <c r="D409">
        <f>B409-C409</f>
        <v/>
      </c>
      <c r="E409">
        <f>D409/B409</f>
        <v/>
      </c>
      <c r="F409">
        <f>'Net masterReg_n_82'!F20</f>
        <v/>
      </c>
      <c r="G409">
        <f>'Net masterReg_n_82'!F18</f>
        <v/>
      </c>
      <c r="H409">
        <f>F409-G409</f>
        <v/>
      </c>
      <c r="I409">
        <f>H409/F409</f>
        <v/>
      </c>
      <c r="J409">
        <f>'Net masterReg_n_82'!G20</f>
        <v/>
      </c>
      <c r="K409">
        <f>'Net masterReg_n_82'!G18</f>
        <v/>
      </c>
      <c r="L409">
        <f>J409-K409</f>
        <v/>
      </c>
      <c r="M409">
        <f>L409/J409</f>
        <v/>
      </c>
      <c r="N409">
        <f>'Net masterReg_n_82'!H20</f>
        <v/>
      </c>
      <c r="O409">
        <f>'Net masterReg_n_82'!H18</f>
        <v/>
      </c>
      <c r="P409">
        <f>N409-O409</f>
        <v/>
      </c>
      <c r="Q409">
        <f>P409/N409</f>
        <v/>
      </c>
    </row>
    <row r="410">
      <c r="A410" t="inlineStr">
        <is>
          <t>masterReg/register_reg_r1_0_31_0_5_i_34/O to ALU1/register_reg_r1_0_31_0_5_i_20/I5</t>
        </is>
      </c>
      <c r="B410">
        <f>'Net masterReg_n_83'!E16</f>
        <v/>
      </c>
      <c r="C410">
        <f>'Net masterReg_n_83'!E14</f>
        <v/>
      </c>
      <c r="D410">
        <f>B410-C410</f>
        <v/>
      </c>
      <c r="E410">
        <f>D410/B410</f>
        <v/>
      </c>
      <c r="F410">
        <f>'Net masterReg_n_83'!F16</f>
        <v/>
      </c>
      <c r="G410">
        <f>'Net masterReg_n_83'!F14</f>
        <v/>
      </c>
      <c r="H410">
        <f>F410-G410</f>
        <v/>
      </c>
      <c r="I410">
        <f>H410/F410</f>
        <v/>
      </c>
      <c r="J410">
        <f>'Net masterReg_n_83'!G16</f>
        <v/>
      </c>
      <c r="K410">
        <f>'Net masterReg_n_83'!G14</f>
        <v/>
      </c>
      <c r="L410">
        <f>J410-K410</f>
        <v/>
      </c>
      <c r="M410">
        <f>L410/J410</f>
        <v/>
      </c>
      <c r="N410">
        <f>'Net masterReg_n_83'!H16</f>
        <v/>
      </c>
      <c r="O410">
        <f>'Net masterReg_n_83'!H14</f>
        <v/>
      </c>
      <c r="P410">
        <f>N410-O410</f>
        <v/>
      </c>
      <c r="Q410">
        <f>P410/N410</f>
        <v/>
      </c>
    </row>
    <row r="411">
      <c r="A411" t="inlineStr">
        <is>
          <t>masterReg/register_reg_r1_0_31_0_5_i_36/O to ALU1/register_reg_r1_0_31_0_5_i_22/I5</t>
        </is>
      </c>
      <c r="B411">
        <f>'Net masterReg_n_84'!E16</f>
        <v/>
      </c>
      <c r="C411">
        <f>'Net masterReg_n_84'!E14</f>
        <v/>
      </c>
      <c r="D411">
        <f>B411-C411</f>
        <v/>
      </c>
      <c r="E411">
        <f>D411/B411</f>
        <v/>
      </c>
      <c r="F411">
        <f>'Net masterReg_n_84'!F16</f>
        <v/>
      </c>
      <c r="G411">
        <f>'Net masterReg_n_84'!F14</f>
        <v/>
      </c>
      <c r="H411">
        <f>F411-G411</f>
        <v/>
      </c>
      <c r="I411">
        <f>H411/F411</f>
        <v/>
      </c>
      <c r="J411">
        <f>'Net masterReg_n_84'!G16</f>
        <v/>
      </c>
      <c r="K411">
        <f>'Net masterReg_n_84'!G14</f>
        <v/>
      </c>
      <c r="L411">
        <f>J411-K411</f>
        <v/>
      </c>
      <c r="M411">
        <f>L411/J411</f>
        <v/>
      </c>
      <c r="N411">
        <f>'Net masterReg_n_84'!H16</f>
        <v/>
      </c>
      <c r="O411">
        <f>'Net masterReg_n_84'!H14</f>
        <v/>
      </c>
      <c r="P411">
        <f>N411-O411</f>
        <v/>
      </c>
      <c r="Q411">
        <f>P411/N411</f>
        <v/>
      </c>
    </row>
    <row r="412">
      <c r="A412" t="inlineStr">
        <is>
          <t>masterReg/register_reg_r1_0_31_0_5_i_29/O to ALU1/register_reg_r1_0_31_0_5_i_15/I5</t>
        </is>
      </c>
      <c r="B412">
        <f>'Net masterReg_n_85'!E16</f>
        <v/>
      </c>
      <c r="C412">
        <f>'Net masterReg_n_85'!E14</f>
        <v/>
      </c>
      <c r="D412">
        <f>B412-C412</f>
        <v/>
      </c>
      <c r="E412">
        <f>D412/B412</f>
        <v/>
      </c>
      <c r="F412">
        <f>'Net masterReg_n_85'!F16</f>
        <v/>
      </c>
      <c r="G412">
        <f>'Net masterReg_n_85'!F14</f>
        <v/>
      </c>
      <c r="H412">
        <f>F412-G412</f>
        <v/>
      </c>
      <c r="I412">
        <f>H412/F412</f>
        <v/>
      </c>
      <c r="J412">
        <f>'Net masterReg_n_85'!G16</f>
        <v/>
      </c>
      <c r="K412">
        <f>'Net masterReg_n_85'!G14</f>
        <v/>
      </c>
      <c r="L412">
        <f>J412-K412</f>
        <v/>
      </c>
      <c r="M412">
        <f>L412/J412</f>
        <v/>
      </c>
      <c r="N412">
        <f>'Net masterReg_n_85'!H16</f>
        <v/>
      </c>
      <c r="O412">
        <f>'Net masterReg_n_85'!H14</f>
        <v/>
      </c>
      <c r="P412">
        <f>N412-O412</f>
        <v/>
      </c>
      <c r="Q412">
        <f>P412/N412</f>
        <v/>
      </c>
    </row>
    <row r="413">
      <c r="A413" t="inlineStr">
        <is>
          <t>masterReg/register_reg_r1_0_31_0_5_i_32/O to ALU1/register_reg_r1_0_31_0_5_i_18/I5</t>
        </is>
      </c>
      <c r="B413">
        <f>'Net masterReg_n_86'!E20</f>
        <v/>
      </c>
      <c r="C413">
        <f>'Net masterReg_n_86'!E18</f>
        <v/>
      </c>
      <c r="D413">
        <f>B413-C413</f>
        <v/>
      </c>
      <c r="E413">
        <f>D413/B413</f>
        <v/>
      </c>
      <c r="F413">
        <f>'Net masterReg_n_86'!F20</f>
        <v/>
      </c>
      <c r="G413">
        <f>'Net masterReg_n_86'!F18</f>
        <v/>
      </c>
      <c r="H413">
        <f>F413-G413</f>
        <v/>
      </c>
      <c r="I413">
        <f>H413/F413</f>
        <v/>
      </c>
      <c r="J413">
        <f>'Net masterReg_n_86'!G20</f>
        <v/>
      </c>
      <c r="K413">
        <f>'Net masterReg_n_86'!G18</f>
        <v/>
      </c>
      <c r="L413">
        <f>J413-K413</f>
        <v/>
      </c>
      <c r="M413">
        <f>L413/J413</f>
        <v/>
      </c>
      <c r="N413">
        <f>'Net masterReg_n_86'!H20</f>
        <v/>
      </c>
      <c r="O413">
        <f>'Net masterReg_n_86'!H18</f>
        <v/>
      </c>
      <c r="P413">
        <f>N413-O413</f>
        <v/>
      </c>
      <c r="Q413">
        <f>P413/N413</f>
        <v/>
      </c>
    </row>
    <row r="414">
      <c r="A414" t="inlineStr">
        <is>
          <t>masterReg/register_reg_r1_0_31_0_5_i_25/O to ALU1/register_reg_r1_0_31_0_5_i_10/I5</t>
        </is>
      </c>
      <c r="B414">
        <f>'Net masterReg_n_87'!E21</f>
        <v/>
      </c>
      <c r="C414">
        <f>'Net masterReg_n_87'!E19</f>
        <v/>
      </c>
      <c r="D414">
        <f>B414-C414</f>
        <v/>
      </c>
      <c r="E414">
        <f>D414/B414</f>
        <v/>
      </c>
      <c r="F414">
        <f>'Net masterReg_n_87'!F21</f>
        <v/>
      </c>
      <c r="G414">
        <f>'Net masterReg_n_87'!F19</f>
        <v/>
      </c>
      <c r="H414">
        <f>F414-G414</f>
        <v/>
      </c>
      <c r="I414">
        <f>H414/F414</f>
        <v/>
      </c>
      <c r="J414">
        <f>'Net masterReg_n_87'!G21</f>
        <v/>
      </c>
      <c r="K414">
        <f>'Net masterReg_n_87'!G19</f>
        <v/>
      </c>
      <c r="L414">
        <f>J414-K414</f>
        <v/>
      </c>
      <c r="M414">
        <f>L414/J414</f>
        <v/>
      </c>
      <c r="N414">
        <f>'Net masterReg_n_87'!H21</f>
        <v/>
      </c>
      <c r="O414">
        <f>'Net masterReg_n_87'!H19</f>
        <v/>
      </c>
      <c r="P414">
        <f>N414-O414</f>
        <v/>
      </c>
      <c r="Q414">
        <f>P414/N414</f>
        <v/>
      </c>
    </row>
    <row r="415">
      <c r="A415" t="inlineStr">
        <is>
          <t>masterReg/readData2[0]_i_7/O to ALU1/readData2[0]_i_3/I4</t>
        </is>
      </c>
      <c r="B415">
        <f>'Net masterReg_n_88'!E16</f>
        <v/>
      </c>
      <c r="C415">
        <f>'Net masterReg_n_88'!E14</f>
        <v/>
      </c>
      <c r="D415">
        <f>B415-C415</f>
        <v/>
      </c>
      <c r="E415">
        <f>D415/B415</f>
        <v/>
      </c>
      <c r="F415">
        <f>'Net masterReg_n_88'!F16</f>
        <v/>
      </c>
      <c r="G415">
        <f>'Net masterReg_n_88'!F14</f>
        <v/>
      </c>
      <c r="H415">
        <f>F415-G415</f>
        <v/>
      </c>
      <c r="I415">
        <f>H415/F415</f>
        <v/>
      </c>
      <c r="J415">
        <f>'Net masterReg_n_88'!G16</f>
        <v/>
      </c>
      <c r="K415">
        <f>'Net masterReg_n_88'!G14</f>
        <v/>
      </c>
      <c r="L415">
        <f>J415-K415</f>
        <v/>
      </c>
      <c r="M415">
        <f>L415/J415</f>
        <v/>
      </c>
      <c r="N415">
        <f>'Net masterReg_n_88'!H16</f>
        <v/>
      </c>
      <c r="O415">
        <f>'Net masterReg_n_88'!H14</f>
        <v/>
      </c>
      <c r="P415">
        <f>N415-O415</f>
        <v/>
      </c>
      <c r="Q415">
        <f>P415/N415</f>
        <v/>
      </c>
    </row>
    <row r="416">
      <c r="A416" t="inlineStr">
        <is>
          <t>osc/register_reg_r1_0_31_0_5_i_1/O to masterReg/readData1[23]_i_1/I4</t>
        </is>
      </c>
      <c r="B416">
        <f>'Net p_0_in'!E39</f>
        <v/>
      </c>
      <c r="C416">
        <f>'Net p_0_in'!E37</f>
        <v/>
      </c>
      <c r="D416">
        <f>B416-C416</f>
        <v/>
      </c>
      <c r="E416">
        <f>D416/B416</f>
        <v/>
      </c>
      <c r="F416">
        <f>'Net p_0_in'!F39</f>
        <v/>
      </c>
      <c r="G416">
        <f>'Net p_0_in'!F37</f>
        <v/>
      </c>
      <c r="H416">
        <f>F416-G416</f>
        <v/>
      </c>
      <c r="I416">
        <f>H416/F416</f>
        <v/>
      </c>
      <c r="J416">
        <f>'Net p_0_in'!G39</f>
        <v/>
      </c>
      <c r="K416">
        <f>'Net p_0_in'!G37</f>
        <v/>
      </c>
      <c r="L416">
        <f>J416-K416</f>
        <v/>
      </c>
      <c r="M416">
        <f>L416/J416</f>
        <v/>
      </c>
      <c r="N416">
        <f>'Net p_0_in'!H39</f>
        <v/>
      </c>
      <c r="O416">
        <f>'Net p_0_in'!H37</f>
        <v/>
      </c>
      <c r="P416">
        <f>N416-O416</f>
        <v/>
      </c>
      <c r="Q416">
        <f>P416/N416</f>
        <v/>
      </c>
    </row>
    <row r="417">
      <c r="A417" t="inlineStr">
        <is>
          <t>osc/register_reg_r1_0_31_0_5_i_1/O to masterReg/readData1[5]_i_1/I4</t>
        </is>
      </c>
      <c r="B417">
        <f>'Net p_0_in'!E72</f>
        <v/>
      </c>
      <c r="C417">
        <f>'Net p_0_in'!E70</f>
        <v/>
      </c>
      <c r="D417">
        <f>B417-C417</f>
        <v/>
      </c>
      <c r="E417">
        <f>D417/B417</f>
        <v/>
      </c>
      <c r="F417">
        <f>'Net p_0_in'!F72</f>
        <v/>
      </c>
      <c r="G417">
        <f>'Net p_0_in'!F70</f>
        <v/>
      </c>
      <c r="H417">
        <f>F417-G417</f>
        <v/>
      </c>
      <c r="I417">
        <f>H417/F417</f>
        <v/>
      </c>
      <c r="J417">
        <f>'Net p_0_in'!G72</f>
        <v/>
      </c>
      <c r="K417">
        <f>'Net p_0_in'!G70</f>
        <v/>
      </c>
      <c r="L417">
        <f>J417-K417</f>
        <v/>
      </c>
      <c r="M417">
        <f>L417/J417</f>
        <v/>
      </c>
      <c r="N417">
        <f>'Net p_0_in'!H72</f>
        <v/>
      </c>
      <c r="O417">
        <f>'Net p_0_in'!H70</f>
        <v/>
      </c>
      <c r="P417">
        <f>N417-O417</f>
        <v/>
      </c>
      <c r="Q417">
        <f>P417/N417</f>
        <v/>
      </c>
    </row>
    <row r="418">
      <c r="A418" t="inlineStr">
        <is>
          <t>osc/register_reg_r1_0_31_0_5_i_1/O to masterReg/readData1[1]_i_1/I4</t>
        </is>
      </c>
      <c r="B418">
        <f>'Net p_0_in'!E83</f>
        <v/>
      </c>
      <c r="C418">
        <f>'Net p_0_in'!E81</f>
        <v/>
      </c>
      <c r="D418">
        <f>B418-C418</f>
        <v/>
      </c>
      <c r="E418">
        <f>D418/B418</f>
        <v/>
      </c>
      <c r="F418">
        <f>'Net p_0_in'!F83</f>
        <v/>
      </c>
      <c r="G418">
        <f>'Net p_0_in'!F81</f>
        <v/>
      </c>
      <c r="H418">
        <f>F418-G418</f>
        <v/>
      </c>
      <c r="I418">
        <f>H418/F418</f>
        <v/>
      </c>
      <c r="J418">
        <f>'Net p_0_in'!G83</f>
        <v/>
      </c>
      <c r="K418">
        <f>'Net p_0_in'!G81</f>
        <v/>
      </c>
      <c r="L418">
        <f>J418-K418</f>
        <v/>
      </c>
      <c r="M418">
        <f>L418/J418</f>
        <v/>
      </c>
      <c r="N418">
        <f>'Net p_0_in'!H83</f>
        <v/>
      </c>
      <c r="O418">
        <f>'Net p_0_in'!H81</f>
        <v/>
      </c>
      <c r="P418">
        <f>N418-O418</f>
        <v/>
      </c>
      <c r="Q418">
        <f>P418/N418</f>
        <v/>
      </c>
    </row>
    <row r="419">
      <c r="A419" t="inlineStr">
        <is>
          <t>osc/register_reg_r1_0_31_0_5_i_1/O to masterReg/readData2[1]_i_1/I4</t>
        </is>
      </c>
      <c r="B419">
        <f>'Net p_0_in'!E94</f>
        <v/>
      </c>
      <c r="C419">
        <f>'Net p_0_in'!E92</f>
        <v/>
      </c>
      <c r="D419">
        <f>B419-C419</f>
        <v/>
      </c>
      <c r="E419">
        <f>D419/B419</f>
        <v/>
      </c>
      <c r="F419">
        <f>'Net p_0_in'!F94</f>
        <v/>
      </c>
      <c r="G419">
        <f>'Net p_0_in'!F92</f>
        <v/>
      </c>
      <c r="H419">
        <f>F419-G419</f>
        <v/>
      </c>
      <c r="I419">
        <f>H419/F419</f>
        <v/>
      </c>
      <c r="J419">
        <f>'Net p_0_in'!G94</f>
        <v/>
      </c>
      <c r="K419">
        <f>'Net p_0_in'!G92</f>
        <v/>
      </c>
      <c r="L419">
        <f>J419-K419</f>
        <v/>
      </c>
      <c r="M419">
        <f>L419/J419</f>
        <v/>
      </c>
      <c r="N419">
        <f>'Net p_0_in'!H94</f>
        <v/>
      </c>
      <c r="O419">
        <f>'Net p_0_in'!H92</f>
        <v/>
      </c>
      <c r="P419">
        <f>N419-O419</f>
        <v/>
      </c>
      <c r="Q419">
        <f>P419/N419</f>
        <v/>
      </c>
    </row>
    <row r="420">
      <c r="A420" t="inlineStr">
        <is>
          <t>osc/register_reg_r1_0_31_0_5_i_1/O to masterReg/readData2[5]_i_1/I4</t>
        </is>
      </c>
      <c r="B420">
        <f>'Net p_0_in'!E105</f>
        <v/>
      </c>
      <c r="C420">
        <f>'Net p_0_in'!E103</f>
        <v/>
      </c>
      <c r="D420">
        <f>B420-C420</f>
        <v/>
      </c>
      <c r="E420">
        <f>D420/B420</f>
        <v/>
      </c>
      <c r="F420">
        <f>'Net p_0_in'!F105</f>
        <v/>
      </c>
      <c r="G420">
        <f>'Net p_0_in'!F103</f>
        <v/>
      </c>
      <c r="H420">
        <f>F420-G420</f>
        <v/>
      </c>
      <c r="I420">
        <f>H420/F420</f>
        <v/>
      </c>
      <c r="J420">
        <f>'Net p_0_in'!G105</f>
        <v/>
      </c>
      <c r="K420">
        <f>'Net p_0_in'!G103</f>
        <v/>
      </c>
      <c r="L420">
        <f>J420-K420</f>
        <v/>
      </c>
      <c r="M420">
        <f>L420/J420</f>
        <v/>
      </c>
      <c r="N420">
        <f>'Net p_0_in'!H105</f>
        <v/>
      </c>
      <c r="O420">
        <f>'Net p_0_in'!H103</f>
        <v/>
      </c>
      <c r="P420">
        <f>N420-O420</f>
        <v/>
      </c>
      <c r="Q420">
        <f>P420/N420</f>
        <v/>
      </c>
    </row>
    <row r="421">
      <c r="A421" t="inlineStr">
        <is>
          <t>osc/register_reg_r1_0_31_0_5_i_1/O to masterReg/readData1[2]_i_1/I2</t>
        </is>
      </c>
      <c r="B421">
        <f>'Net p_0_in'!E122</f>
        <v/>
      </c>
      <c r="C421">
        <f>'Net p_0_in'!E120</f>
        <v/>
      </c>
      <c r="D421">
        <f>B421-C421</f>
        <v/>
      </c>
      <c r="E421">
        <f>D421/B421</f>
        <v/>
      </c>
      <c r="F421">
        <f>'Net p_0_in'!F122</f>
        <v/>
      </c>
      <c r="G421">
        <f>'Net p_0_in'!F120</f>
        <v/>
      </c>
      <c r="H421">
        <f>F421-G421</f>
        <v/>
      </c>
      <c r="I421">
        <f>H421/F421</f>
        <v/>
      </c>
      <c r="J421">
        <f>'Net p_0_in'!G122</f>
        <v/>
      </c>
      <c r="K421">
        <f>'Net p_0_in'!G120</f>
        <v/>
      </c>
      <c r="L421">
        <f>J421-K421</f>
        <v/>
      </c>
      <c r="M421">
        <f>L421/J421</f>
        <v/>
      </c>
      <c r="N421">
        <f>'Net p_0_in'!H122</f>
        <v/>
      </c>
      <c r="O421">
        <f>'Net p_0_in'!H120</f>
        <v/>
      </c>
      <c r="P421">
        <f>N421-O421</f>
        <v/>
      </c>
      <c r="Q421">
        <f>P421/N421</f>
        <v/>
      </c>
    </row>
    <row r="422">
      <c r="A422" t="inlineStr">
        <is>
          <t>osc/register_reg_r1_0_31_0_5_i_1/O to masterReg/readData2[2]_i_1/I2</t>
        </is>
      </c>
      <c r="B422">
        <f>'Net p_0_in'!E133</f>
        <v/>
      </c>
      <c r="C422">
        <f>'Net p_0_in'!E131</f>
        <v/>
      </c>
      <c r="D422">
        <f>B422-C422</f>
        <v/>
      </c>
      <c r="E422">
        <f>D422/B422</f>
        <v/>
      </c>
      <c r="F422">
        <f>'Net p_0_in'!F133</f>
        <v/>
      </c>
      <c r="G422">
        <f>'Net p_0_in'!F131</f>
        <v/>
      </c>
      <c r="H422">
        <f>F422-G422</f>
        <v/>
      </c>
      <c r="I422">
        <f>H422/F422</f>
        <v/>
      </c>
      <c r="J422">
        <f>'Net p_0_in'!G133</f>
        <v/>
      </c>
      <c r="K422">
        <f>'Net p_0_in'!G131</f>
        <v/>
      </c>
      <c r="L422">
        <f>J422-K422</f>
        <v/>
      </c>
      <c r="M422">
        <f>L422/J422</f>
        <v/>
      </c>
      <c r="N422">
        <f>'Net p_0_in'!H133</f>
        <v/>
      </c>
      <c r="O422">
        <f>'Net p_0_in'!H131</f>
        <v/>
      </c>
      <c r="P422">
        <f>N422-O422</f>
        <v/>
      </c>
      <c r="Q422">
        <f>P422/N422</f>
        <v/>
      </c>
    </row>
    <row r="423">
      <c r="A423" t="inlineStr">
        <is>
          <t>osc/register_reg_r1_0_31_0_5_i_1/O to masterReg/readData2[3]_i_1/I2</t>
        </is>
      </c>
      <c r="B423">
        <f>'Net p_0_in'!E144</f>
        <v/>
      </c>
      <c r="C423">
        <f>'Net p_0_in'!E142</f>
        <v/>
      </c>
      <c r="D423">
        <f>B423-C423</f>
        <v/>
      </c>
      <c r="E423">
        <f>D423/B423</f>
        <v/>
      </c>
      <c r="F423">
        <f>'Net p_0_in'!F144</f>
        <v/>
      </c>
      <c r="G423">
        <f>'Net p_0_in'!F142</f>
        <v/>
      </c>
      <c r="H423">
        <f>F423-G423</f>
        <v/>
      </c>
      <c r="I423">
        <f>H423/F423</f>
        <v/>
      </c>
      <c r="J423">
        <f>'Net p_0_in'!G144</f>
        <v/>
      </c>
      <c r="K423">
        <f>'Net p_0_in'!G142</f>
        <v/>
      </c>
      <c r="L423">
        <f>J423-K423</f>
        <v/>
      </c>
      <c r="M423">
        <f>L423/J423</f>
        <v/>
      </c>
      <c r="N423">
        <f>'Net p_0_in'!H144</f>
        <v/>
      </c>
      <c r="O423">
        <f>'Net p_0_in'!H142</f>
        <v/>
      </c>
      <c r="P423">
        <f>N423-O423</f>
        <v/>
      </c>
      <c r="Q423">
        <f>P423/N423</f>
        <v/>
      </c>
    </row>
    <row r="424">
      <c r="A424" t="inlineStr">
        <is>
          <t>osc/register_reg_r1_0_31_0_5_i_1/O to masterReg/register_reg_r1_0_31_0_5/RAMD_D1/WE</t>
        </is>
      </c>
      <c r="B424">
        <f>'Net p_0_in'!E163</f>
        <v/>
      </c>
      <c r="C424">
        <f>'Net p_0_in'!E161</f>
        <v/>
      </c>
      <c r="D424">
        <f>B424-C424</f>
        <v/>
      </c>
      <c r="E424">
        <f>D424/B424</f>
        <v/>
      </c>
      <c r="F424">
        <f>'Net p_0_in'!F163</f>
        <v/>
      </c>
      <c r="G424">
        <f>'Net p_0_in'!F161</f>
        <v/>
      </c>
      <c r="H424">
        <f>F424-G424</f>
        <v/>
      </c>
      <c r="I424">
        <f>H424/F424</f>
        <v/>
      </c>
      <c r="J424">
        <f>'Net p_0_in'!G163</f>
        <v/>
      </c>
      <c r="K424">
        <f>'Net p_0_in'!G161</f>
        <v/>
      </c>
      <c r="L424">
        <f>J424-K424</f>
        <v/>
      </c>
      <c r="M424">
        <f>L424/J424</f>
        <v/>
      </c>
      <c r="N424">
        <f>'Net p_0_in'!H163</f>
        <v/>
      </c>
      <c r="O424">
        <f>'Net p_0_in'!H161</f>
        <v/>
      </c>
      <c r="P424">
        <f>N424-O424</f>
        <v/>
      </c>
      <c r="Q424">
        <f>P424/N424</f>
        <v/>
      </c>
    </row>
    <row r="425">
      <c r="A425" t="inlineStr">
        <is>
          <t>osc/register_reg_r1_0_31_0_5_i_1/O to masterReg/readData1[4]_i_1/I4</t>
        </is>
      </c>
      <c r="B425">
        <f>'Net p_0_in'!E174</f>
        <v/>
      </c>
      <c r="C425">
        <f>'Net p_0_in'!E172</f>
        <v/>
      </c>
      <c r="D425">
        <f>B425-C425</f>
        <v/>
      </c>
      <c r="E425">
        <f>D425/B425</f>
        <v/>
      </c>
      <c r="F425">
        <f>'Net p_0_in'!F174</f>
        <v/>
      </c>
      <c r="G425">
        <f>'Net p_0_in'!F172</f>
        <v/>
      </c>
      <c r="H425">
        <f>F425-G425</f>
        <v/>
      </c>
      <c r="I425">
        <f>H425/F425</f>
        <v/>
      </c>
      <c r="J425">
        <f>'Net p_0_in'!G174</f>
        <v/>
      </c>
      <c r="K425">
        <f>'Net p_0_in'!G172</f>
        <v/>
      </c>
      <c r="L425">
        <f>J425-K425</f>
        <v/>
      </c>
      <c r="M425">
        <f>L425/J425</f>
        <v/>
      </c>
      <c r="N425">
        <f>'Net p_0_in'!H174</f>
        <v/>
      </c>
      <c r="O425">
        <f>'Net p_0_in'!H172</f>
        <v/>
      </c>
      <c r="P425">
        <f>N425-O425</f>
        <v/>
      </c>
      <c r="Q425">
        <f>P425/N425</f>
        <v/>
      </c>
    </row>
    <row r="426">
      <c r="A426" t="inlineStr">
        <is>
          <t>osc/register_reg_r1_0_31_0_5_i_1/O to masterReg/readData2[4]_i_1/I4</t>
        </is>
      </c>
      <c r="B426">
        <f>'Net p_0_in'!E185</f>
        <v/>
      </c>
      <c r="C426">
        <f>'Net p_0_in'!E183</f>
        <v/>
      </c>
      <c r="D426">
        <f>B426-C426</f>
        <v/>
      </c>
      <c r="E426">
        <f>D426/B426</f>
        <v/>
      </c>
      <c r="F426">
        <f>'Net p_0_in'!F185</f>
        <v/>
      </c>
      <c r="G426">
        <f>'Net p_0_in'!F183</f>
        <v/>
      </c>
      <c r="H426">
        <f>F426-G426</f>
        <v/>
      </c>
      <c r="I426">
        <f>H426/F426</f>
        <v/>
      </c>
      <c r="J426">
        <f>'Net p_0_in'!G185</f>
        <v/>
      </c>
      <c r="K426">
        <f>'Net p_0_in'!G183</f>
        <v/>
      </c>
      <c r="L426">
        <f>J426-K426</f>
        <v/>
      </c>
      <c r="M426">
        <f>L426/J426</f>
        <v/>
      </c>
      <c r="N426">
        <f>'Net p_0_in'!H185</f>
        <v/>
      </c>
      <c r="O426">
        <f>'Net p_0_in'!H183</f>
        <v/>
      </c>
      <c r="P426">
        <f>N426-O426</f>
        <v/>
      </c>
      <c r="Q426">
        <f>P426/N426</f>
        <v/>
      </c>
    </row>
    <row r="427">
      <c r="A427" t="inlineStr">
        <is>
          <t>osc/register_reg_r1_0_31_0_5_i_1/O to masterReg/readData1[16]_i_1/I4</t>
        </is>
      </c>
      <c r="B427">
        <f>'Net p_0_in'!E208</f>
        <v/>
      </c>
      <c r="C427">
        <f>'Net p_0_in'!E206</f>
        <v/>
      </c>
      <c r="D427">
        <f>B427-C427</f>
        <v/>
      </c>
      <c r="E427">
        <f>D427/B427</f>
        <v/>
      </c>
      <c r="F427">
        <f>'Net p_0_in'!F208</f>
        <v/>
      </c>
      <c r="G427">
        <f>'Net p_0_in'!F206</f>
        <v/>
      </c>
      <c r="H427">
        <f>F427-G427</f>
        <v/>
      </c>
      <c r="I427">
        <f>H427/F427</f>
        <v/>
      </c>
      <c r="J427">
        <f>'Net p_0_in'!G208</f>
        <v/>
      </c>
      <c r="K427">
        <f>'Net p_0_in'!G206</f>
        <v/>
      </c>
      <c r="L427">
        <f>J427-K427</f>
        <v/>
      </c>
      <c r="M427">
        <f>L427/J427</f>
        <v/>
      </c>
      <c r="N427">
        <f>'Net p_0_in'!H208</f>
        <v/>
      </c>
      <c r="O427">
        <f>'Net p_0_in'!H206</f>
        <v/>
      </c>
      <c r="P427">
        <f>N427-O427</f>
        <v/>
      </c>
      <c r="Q427">
        <f>P427/N427</f>
        <v/>
      </c>
    </row>
    <row r="428">
      <c r="A428" t="inlineStr">
        <is>
          <t>osc/register_reg_r1_0_31_0_5_i_1/O to masterReg/readData2[16]_i_1/I4</t>
        </is>
      </c>
      <c r="B428">
        <f>'Net p_0_in'!E219</f>
        <v/>
      </c>
      <c r="C428">
        <f>'Net p_0_in'!E217</f>
        <v/>
      </c>
      <c r="D428">
        <f>B428-C428</f>
        <v/>
      </c>
      <c r="E428">
        <f>D428/B428</f>
        <v/>
      </c>
      <c r="F428">
        <f>'Net p_0_in'!F219</f>
        <v/>
      </c>
      <c r="G428">
        <f>'Net p_0_in'!F217</f>
        <v/>
      </c>
      <c r="H428">
        <f>F428-G428</f>
        <v/>
      </c>
      <c r="I428">
        <f>H428/F428</f>
        <v/>
      </c>
      <c r="J428">
        <f>'Net p_0_in'!G219</f>
        <v/>
      </c>
      <c r="K428">
        <f>'Net p_0_in'!G217</f>
        <v/>
      </c>
      <c r="L428">
        <f>J428-K428</f>
        <v/>
      </c>
      <c r="M428">
        <f>L428/J428</f>
        <v/>
      </c>
      <c r="N428">
        <f>'Net p_0_in'!H219</f>
        <v/>
      </c>
      <c r="O428">
        <f>'Net p_0_in'!H217</f>
        <v/>
      </c>
      <c r="P428">
        <f>N428-O428</f>
        <v/>
      </c>
      <c r="Q428">
        <f>P428/N428</f>
        <v/>
      </c>
    </row>
    <row r="429">
      <c r="A429" t="inlineStr">
        <is>
          <t>osc/register_reg_r1_0_31_0_5_i_1/O to masterReg/readData1[22]_i_1/I4</t>
        </is>
      </c>
      <c r="B429">
        <f>'Net p_0_in'!E233</f>
        <v/>
      </c>
      <c r="C429">
        <f>'Net p_0_in'!E231</f>
        <v/>
      </c>
      <c r="D429">
        <f>B429-C429</f>
        <v/>
      </c>
      <c r="E429">
        <f>D429/B429</f>
        <v/>
      </c>
      <c r="F429">
        <f>'Net p_0_in'!F233</f>
        <v/>
      </c>
      <c r="G429">
        <f>'Net p_0_in'!F231</f>
        <v/>
      </c>
      <c r="H429">
        <f>F429-G429</f>
        <v/>
      </c>
      <c r="I429">
        <f>H429/F429</f>
        <v/>
      </c>
      <c r="J429">
        <f>'Net p_0_in'!G233</f>
        <v/>
      </c>
      <c r="K429">
        <f>'Net p_0_in'!G231</f>
        <v/>
      </c>
      <c r="L429">
        <f>J429-K429</f>
        <v/>
      </c>
      <c r="M429">
        <f>L429/J429</f>
        <v/>
      </c>
      <c r="N429">
        <f>'Net p_0_in'!H233</f>
        <v/>
      </c>
      <c r="O429">
        <f>'Net p_0_in'!H231</f>
        <v/>
      </c>
      <c r="P429">
        <f>N429-O429</f>
        <v/>
      </c>
      <c r="Q429">
        <f>P429/N429</f>
        <v/>
      </c>
    </row>
    <row r="430">
      <c r="A430" t="inlineStr">
        <is>
          <t>osc/register_reg_r1_0_31_0_5_i_1/O to masterReg/readData2[22]_i_1/I4</t>
        </is>
      </c>
      <c r="B430">
        <f>'Net p_0_in'!E244</f>
        <v/>
      </c>
      <c r="C430">
        <f>'Net p_0_in'!E242</f>
        <v/>
      </c>
      <c r="D430">
        <f>B430-C430</f>
        <v/>
      </c>
      <c r="E430">
        <f>D430/B430</f>
        <v/>
      </c>
      <c r="F430">
        <f>'Net p_0_in'!F244</f>
        <v/>
      </c>
      <c r="G430">
        <f>'Net p_0_in'!F242</f>
        <v/>
      </c>
      <c r="H430">
        <f>F430-G430</f>
        <v/>
      </c>
      <c r="I430">
        <f>H430/F430</f>
        <v/>
      </c>
      <c r="J430">
        <f>'Net p_0_in'!G244</f>
        <v/>
      </c>
      <c r="K430">
        <f>'Net p_0_in'!G242</f>
        <v/>
      </c>
      <c r="L430">
        <f>J430-K430</f>
        <v/>
      </c>
      <c r="M430">
        <f>L430/J430</f>
        <v/>
      </c>
      <c r="N430">
        <f>'Net p_0_in'!H244</f>
        <v/>
      </c>
      <c r="O430">
        <f>'Net p_0_in'!H242</f>
        <v/>
      </c>
      <c r="P430">
        <f>N430-O430</f>
        <v/>
      </c>
      <c r="Q430">
        <f>P430/N430</f>
        <v/>
      </c>
    </row>
    <row r="431">
      <c r="A431" t="inlineStr">
        <is>
          <t>osc/register_reg_r1_0_31_0_5_i_1/O to masterReg/readData2[23]_i_1/I4</t>
        </is>
      </c>
      <c r="B431">
        <f>'Net p_0_in'!E255</f>
        <v/>
      </c>
      <c r="C431">
        <f>'Net p_0_in'!E253</f>
        <v/>
      </c>
      <c r="D431">
        <f>B431-C431</f>
        <v/>
      </c>
      <c r="E431">
        <f>D431/B431</f>
        <v/>
      </c>
      <c r="F431">
        <f>'Net p_0_in'!F255</f>
        <v/>
      </c>
      <c r="G431">
        <f>'Net p_0_in'!F253</f>
        <v/>
      </c>
      <c r="H431">
        <f>F431-G431</f>
        <v/>
      </c>
      <c r="I431">
        <f>H431/F431</f>
        <v/>
      </c>
      <c r="J431">
        <f>'Net p_0_in'!G255</f>
        <v/>
      </c>
      <c r="K431">
        <f>'Net p_0_in'!G253</f>
        <v/>
      </c>
      <c r="L431">
        <f>J431-K431</f>
        <v/>
      </c>
      <c r="M431">
        <f>L431/J431</f>
        <v/>
      </c>
      <c r="N431">
        <f>'Net p_0_in'!H255</f>
        <v/>
      </c>
      <c r="O431">
        <f>'Net p_0_in'!H253</f>
        <v/>
      </c>
      <c r="P431">
        <f>N431-O431</f>
        <v/>
      </c>
      <c r="Q431">
        <f>P431/N431</f>
        <v/>
      </c>
    </row>
    <row r="432">
      <c r="A432" t="inlineStr">
        <is>
          <t>osc/register_reg_r1_0_31_0_5_i_1/O to masterReg/register_reg_r2_0_31_18_23/RAMD_D1/WE</t>
        </is>
      </c>
      <c r="B432">
        <f>'Net p_0_in'!E279</f>
        <v/>
      </c>
      <c r="C432">
        <f>'Net p_0_in'!E277</f>
        <v/>
      </c>
      <c r="D432">
        <f>B432-C432</f>
        <v/>
      </c>
      <c r="E432">
        <f>D432/B432</f>
        <v/>
      </c>
      <c r="F432">
        <f>'Net p_0_in'!F279</f>
        <v/>
      </c>
      <c r="G432">
        <f>'Net p_0_in'!F277</f>
        <v/>
      </c>
      <c r="H432">
        <f>F432-G432</f>
        <v/>
      </c>
      <c r="I432">
        <f>H432/F432</f>
        <v/>
      </c>
      <c r="J432">
        <f>'Net p_0_in'!G279</f>
        <v/>
      </c>
      <c r="K432">
        <f>'Net p_0_in'!G277</f>
        <v/>
      </c>
      <c r="L432">
        <f>J432-K432</f>
        <v/>
      </c>
      <c r="M432">
        <f>L432/J432</f>
        <v/>
      </c>
      <c r="N432">
        <f>'Net p_0_in'!H279</f>
        <v/>
      </c>
      <c r="O432">
        <f>'Net p_0_in'!H277</f>
        <v/>
      </c>
      <c r="P432">
        <f>N432-O432</f>
        <v/>
      </c>
      <c r="Q432">
        <f>P432/N432</f>
        <v/>
      </c>
    </row>
    <row r="433">
      <c r="A433" t="inlineStr">
        <is>
          <t>osc/register_reg_r1_0_31_0_5_i_1/O to masterReg/readData1[17]_i_1/I4</t>
        </is>
      </c>
      <c r="B433">
        <f>'Net p_0_in'!E299</f>
        <v/>
      </c>
      <c r="C433">
        <f>'Net p_0_in'!E297</f>
        <v/>
      </c>
      <c r="D433">
        <f>B433-C433</f>
        <v/>
      </c>
      <c r="E433">
        <f>D433/B433</f>
        <v/>
      </c>
      <c r="F433">
        <f>'Net p_0_in'!F299</f>
        <v/>
      </c>
      <c r="G433">
        <f>'Net p_0_in'!F297</f>
        <v/>
      </c>
      <c r="H433">
        <f>F433-G433</f>
        <v/>
      </c>
      <c r="I433">
        <f>H433/F433</f>
        <v/>
      </c>
      <c r="J433">
        <f>'Net p_0_in'!G299</f>
        <v/>
      </c>
      <c r="K433">
        <f>'Net p_0_in'!G297</f>
        <v/>
      </c>
      <c r="L433">
        <f>J433-K433</f>
        <v/>
      </c>
      <c r="M433">
        <f>L433/J433</f>
        <v/>
      </c>
      <c r="N433">
        <f>'Net p_0_in'!H299</f>
        <v/>
      </c>
      <c r="O433">
        <f>'Net p_0_in'!H297</f>
        <v/>
      </c>
      <c r="P433">
        <f>N433-O433</f>
        <v/>
      </c>
      <c r="Q433">
        <f>P433/N433</f>
        <v/>
      </c>
    </row>
    <row r="434">
      <c r="A434" t="inlineStr">
        <is>
          <t>osc/register_reg_r1_0_31_0_5_i_1/O to masterReg/readData2[17]_i_1/I4</t>
        </is>
      </c>
      <c r="B434">
        <f>'Net p_0_in'!E314</f>
        <v/>
      </c>
      <c r="C434">
        <f>'Net p_0_in'!E312</f>
        <v/>
      </c>
      <c r="D434">
        <f>B434-C434</f>
        <v/>
      </c>
      <c r="E434">
        <f>D434/B434</f>
        <v/>
      </c>
      <c r="F434">
        <f>'Net p_0_in'!F314</f>
        <v/>
      </c>
      <c r="G434">
        <f>'Net p_0_in'!F312</f>
        <v/>
      </c>
      <c r="H434">
        <f>F434-G434</f>
        <v/>
      </c>
      <c r="I434">
        <f>H434/F434</f>
        <v/>
      </c>
      <c r="J434">
        <f>'Net p_0_in'!G314</f>
        <v/>
      </c>
      <c r="K434">
        <f>'Net p_0_in'!G312</f>
        <v/>
      </c>
      <c r="L434">
        <f>J434-K434</f>
        <v/>
      </c>
      <c r="M434">
        <f>L434/J434</f>
        <v/>
      </c>
      <c r="N434">
        <f>'Net p_0_in'!H314</f>
        <v/>
      </c>
      <c r="O434">
        <f>'Net p_0_in'!H312</f>
        <v/>
      </c>
      <c r="P434">
        <f>N434-O434</f>
        <v/>
      </c>
      <c r="Q434">
        <f>P434/N434</f>
        <v/>
      </c>
    </row>
    <row r="435">
      <c r="A435" t="inlineStr">
        <is>
          <t>osc/register_reg_r1_0_31_0_5_i_1/O to masterReg/register_reg_r2_0_31_0_5/RAMD_D1/WE</t>
        </is>
      </c>
      <c r="B435">
        <f>'Net p_0_in'!E350</f>
        <v/>
      </c>
      <c r="C435">
        <f>'Net p_0_in'!E348</f>
        <v/>
      </c>
      <c r="D435">
        <f>B435-C435</f>
        <v/>
      </c>
      <c r="E435">
        <f>D435/B435</f>
        <v/>
      </c>
      <c r="F435">
        <f>'Net p_0_in'!F350</f>
        <v/>
      </c>
      <c r="G435">
        <f>'Net p_0_in'!F348</f>
        <v/>
      </c>
      <c r="H435">
        <f>F435-G435</f>
        <v/>
      </c>
      <c r="I435">
        <f>H435/F435</f>
        <v/>
      </c>
      <c r="J435">
        <f>'Net p_0_in'!G350</f>
        <v/>
      </c>
      <c r="K435">
        <f>'Net p_0_in'!G348</f>
        <v/>
      </c>
      <c r="L435">
        <f>J435-K435</f>
        <v/>
      </c>
      <c r="M435">
        <f>L435/J435</f>
        <v/>
      </c>
      <c r="N435">
        <f>'Net p_0_in'!H350</f>
        <v/>
      </c>
      <c r="O435">
        <f>'Net p_0_in'!H348</f>
        <v/>
      </c>
      <c r="P435">
        <f>N435-O435</f>
        <v/>
      </c>
      <c r="Q435">
        <f>P435/N435</f>
        <v/>
      </c>
    </row>
    <row r="436">
      <c r="A436" t="inlineStr">
        <is>
          <t>osc/register_reg_r1_0_31_0_5_i_1/O to masterReg/readData1[3]_i_1/I2</t>
        </is>
      </c>
      <c r="B436">
        <f>'Net p_0_in'!E361</f>
        <v/>
      </c>
      <c r="C436">
        <f>'Net p_0_in'!E359</f>
        <v/>
      </c>
      <c r="D436">
        <f>B436-C436</f>
        <v/>
      </c>
      <c r="E436">
        <f>D436/B436</f>
        <v/>
      </c>
      <c r="F436">
        <f>'Net p_0_in'!F361</f>
        <v/>
      </c>
      <c r="G436">
        <f>'Net p_0_in'!F359</f>
        <v/>
      </c>
      <c r="H436">
        <f>F436-G436</f>
        <v/>
      </c>
      <c r="I436">
        <f>H436/F436</f>
        <v/>
      </c>
      <c r="J436">
        <f>'Net p_0_in'!G361</f>
        <v/>
      </c>
      <c r="K436">
        <f>'Net p_0_in'!G359</f>
        <v/>
      </c>
      <c r="L436">
        <f>J436-K436</f>
        <v/>
      </c>
      <c r="M436">
        <f>L436/J436</f>
        <v/>
      </c>
      <c r="N436">
        <f>'Net p_0_in'!H361</f>
        <v/>
      </c>
      <c r="O436">
        <f>'Net p_0_in'!H359</f>
        <v/>
      </c>
      <c r="P436">
        <f>N436-O436</f>
        <v/>
      </c>
      <c r="Q436">
        <f>P436/N436</f>
        <v/>
      </c>
    </row>
    <row r="437">
      <c r="A437" t="inlineStr">
        <is>
          <t>osc/register_reg_r1_0_31_0_5_i_1/O to masterReg/readData1[7]_i_1/I4</t>
        </is>
      </c>
      <c r="B437">
        <f>'Net p_0_in'!E378</f>
        <v/>
      </c>
      <c r="C437">
        <f>'Net p_0_in'!E376</f>
        <v/>
      </c>
      <c r="D437">
        <f>B437-C437</f>
        <v/>
      </c>
      <c r="E437">
        <f>D437/B437</f>
        <v/>
      </c>
      <c r="F437">
        <f>'Net p_0_in'!F378</f>
        <v/>
      </c>
      <c r="G437">
        <f>'Net p_0_in'!F376</f>
        <v/>
      </c>
      <c r="H437">
        <f>F437-G437</f>
        <v/>
      </c>
      <c r="I437">
        <f>H437/F437</f>
        <v/>
      </c>
      <c r="J437">
        <f>'Net p_0_in'!G378</f>
        <v/>
      </c>
      <c r="K437">
        <f>'Net p_0_in'!G376</f>
        <v/>
      </c>
      <c r="L437">
        <f>J437-K437</f>
        <v/>
      </c>
      <c r="M437">
        <f>L437/J437</f>
        <v/>
      </c>
      <c r="N437">
        <f>'Net p_0_in'!H378</f>
        <v/>
      </c>
      <c r="O437">
        <f>'Net p_0_in'!H376</f>
        <v/>
      </c>
      <c r="P437">
        <f>N437-O437</f>
        <v/>
      </c>
      <c r="Q437">
        <f>P437/N437</f>
        <v/>
      </c>
    </row>
    <row r="438">
      <c r="A438" t="inlineStr">
        <is>
          <t>osc/register_reg_r1_0_31_0_5_i_1/O to masterReg/readData2[7]_i_1/I4</t>
        </is>
      </c>
      <c r="B438">
        <f>'Net p_0_in'!E389</f>
        <v/>
      </c>
      <c r="C438">
        <f>'Net p_0_in'!E387</f>
        <v/>
      </c>
      <c r="D438">
        <f>B438-C438</f>
        <v/>
      </c>
      <c r="E438">
        <f>D438/B438</f>
        <v/>
      </c>
      <c r="F438">
        <f>'Net p_0_in'!F389</f>
        <v/>
      </c>
      <c r="G438">
        <f>'Net p_0_in'!F387</f>
        <v/>
      </c>
      <c r="H438">
        <f>F438-G438</f>
        <v/>
      </c>
      <c r="I438">
        <f>H438/F438</f>
        <v/>
      </c>
      <c r="J438">
        <f>'Net p_0_in'!G389</f>
        <v/>
      </c>
      <c r="K438">
        <f>'Net p_0_in'!G387</f>
        <v/>
      </c>
      <c r="L438">
        <f>J438-K438</f>
        <v/>
      </c>
      <c r="M438">
        <f>L438/J438</f>
        <v/>
      </c>
      <c r="N438">
        <f>'Net p_0_in'!H389</f>
        <v/>
      </c>
      <c r="O438">
        <f>'Net p_0_in'!H387</f>
        <v/>
      </c>
      <c r="P438">
        <f>N438-O438</f>
        <v/>
      </c>
      <c r="Q438">
        <f>P438/N438</f>
        <v/>
      </c>
    </row>
    <row r="439">
      <c r="A439" t="inlineStr">
        <is>
          <t>osc/register_reg_r1_0_31_0_5_i_1/O to masterReg/readData1[0]_i_1/I4</t>
        </is>
      </c>
      <c r="B439">
        <f>'Net p_0_in'!E407</f>
        <v/>
      </c>
      <c r="C439">
        <f>'Net p_0_in'!E405</f>
        <v/>
      </c>
      <c r="D439">
        <f>B439-C439</f>
        <v/>
      </c>
      <c r="E439">
        <f>D439/B439</f>
        <v/>
      </c>
      <c r="F439">
        <f>'Net p_0_in'!F407</f>
        <v/>
      </c>
      <c r="G439">
        <f>'Net p_0_in'!F405</f>
        <v/>
      </c>
      <c r="H439">
        <f>F439-G439</f>
        <v/>
      </c>
      <c r="I439">
        <f>H439/F439</f>
        <v/>
      </c>
      <c r="J439">
        <f>'Net p_0_in'!G407</f>
        <v/>
      </c>
      <c r="K439">
        <f>'Net p_0_in'!G405</f>
        <v/>
      </c>
      <c r="L439">
        <f>J439-K439</f>
        <v/>
      </c>
      <c r="M439">
        <f>L439/J439</f>
        <v/>
      </c>
      <c r="N439">
        <f>'Net p_0_in'!H407</f>
        <v/>
      </c>
      <c r="O439">
        <f>'Net p_0_in'!H405</f>
        <v/>
      </c>
      <c r="P439">
        <f>N439-O439</f>
        <v/>
      </c>
      <c r="Q439">
        <f>P439/N439</f>
        <v/>
      </c>
    </row>
    <row r="440">
      <c r="A440" t="inlineStr">
        <is>
          <t>osc/register_reg_r1_0_31_0_5_i_1/O to masterReg/readData2[0]_i_1/I4</t>
        </is>
      </c>
      <c r="B440">
        <f>'Net p_0_in'!E418</f>
        <v/>
      </c>
      <c r="C440">
        <f>'Net p_0_in'!E416</f>
        <v/>
      </c>
      <c r="D440">
        <f>B440-C440</f>
        <v/>
      </c>
      <c r="E440">
        <f>D440/B440</f>
        <v/>
      </c>
      <c r="F440">
        <f>'Net p_0_in'!F418</f>
        <v/>
      </c>
      <c r="G440">
        <f>'Net p_0_in'!F416</f>
        <v/>
      </c>
      <c r="H440">
        <f>F440-G440</f>
        <v/>
      </c>
      <c r="I440">
        <f>H440/F440</f>
        <v/>
      </c>
      <c r="J440">
        <f>'Net p_0_in'!G418</f>
        <v/>
      </c>
      <c r="K440">
        <f>'Net p_0_in'!G416</f>
        <v/>
      </c>
      <c r="L440">
        <f>J440-K440</f>
        <v/>
      </c>
      <c r="M440">
        <f>L440/J440</f>
        <v/>
      </c>
      <c r="N440">
        <f>'Net p_0_in'!H418</f>
        <v/>
      </c>
      <c r="O440">
        <f>'Net p_0_in'!H416</f>
        <v/>
      </c>
      <c r="P440">
        <f>N440-O440</f>
        <v/>
      </c>
      <c r="Q440">
        <f>P440/N440</f>
        <v/>
      </c>
    </row>
    <row r="441">
      <c r="A441" t="inlineStr">
        <is>
          <t>osc/register_reg_r1_0_31_0_5_i_1/O to masterReg/register_reg_r2_0_31_12_17/RAMD_D1/WE</t>
        </is>
      </c>
      <c r="B441">
        <f>'Net p_0_in'!E453</f>
        <v/>
      </c>
      <c r="C441">
        <f>'Net p_0_in'!E451</f>
        <v/>
      </c>
      <c r="D441">
        <f>B441-C441</f>
        <v/>
      </c>
      <c r="E441">
        <f>D441/B441</f>
        <v/>
      </c>
      <c r="F441">
        <f>'Net p_0_in'!F453</f>
        <v/>
      </c>
      <c r="G441">
        <f>'Net p_0_in'!F451</f>
        <v/>
      </c>
      <c r="H441">
        <f>F441-G441</f>
        <v/>
      </c>
      <c r="I441">
        <f>H441/F441</f>
        <v/>
      </c>
      <c r="J441">
        <f>'Net p_0_in'!G453</f>
        <v/>
      </c>
      <c r="K441">
        <f>'Net p_0_in'!G451</f>
        <v/>
      </c>
      <c r="L441">
        <f>J441-K441</f>
        <v/>
      </c>
      <c r="M441">
        <f>L441/J441</f>
        <v/>
      </c>
      <c r="N441">
        <f>'Net p_0_in'!H453</f>
        <v/>
      </c>
      <c r="O441">
        <f>'Net p_0_in'!H451</f>
        <v/>
      </c>
      <c r="P441">
        <f>N441-O441</f>
        <v/>
      </c>
      <c r="Q441">
        <f>P441/N441</f>
        <v/>
      </c>
    </row>
    <row r="442">
      <c r="A442" t="inlineStr">
        <is>
          <t>osc/register_reg_r1_0_31_0_5_i_1/O to masterReg/register_reg_r1_0_31_6_11/RAMD_D1/WE</t>
        </is>
      </c>
      <c r="B442">
        <f>'Net p_0_in'!E469</f>
        <v/>
      </c>
      <c r="C442">
        <f>'Net p_0_in'!E467</f>
        <v/>
      </c>
      <c r="D442">
        <f>B442-C442</f>
        <v/>
      </c>
      <c r="E442">
        <f>D442/B442</f>
        <v/>
      </c>
      <c r="F442">
        <f>'Net p_0_in'!F469</f>
        <v/>
      </c>
      <c r="G442">
        <f>'Net p_0_in'!F467</f>
        <v/>
      </c>
      <c r="H442">
        <f>F442-G442</f>
        <v/>
      </c>
      <c r="I442">
        <f>H442/F442</f>
        <v/>
      </c>
      <c r="J442">
        <f>'Net p_0_in'!G469</f>
        <v/>
      </c>
      <c r="K442">
        <f>'Net p_0_in'!G467</f>
        <v/>
      </c>
      <c r="L442">
        <f>J442-K442</f>
        <v/>
      </c>
      <c r="M442">
        <f>L442/J442</f>
        <v/>
      </c>
      <c r="N442">
        <f>'Net p_0_in'!H469</f>
        <v/>
      </c>
      <c r="O442">
        <f>'Net p_0_in'!H467</f>
        <v/>
      </c>
      <c r="P442">
        <f>N442-O442</f>
        <v/>
      </c>
      <c r="Q442">
        <f>P442/N442</f>
        <v/>
      </c>
    </row>
    <row r="443">
      <c r="A443" t="inlineStr">
        <is>
          <t>osc/register_reg_r1_0_31_0_5_i_1/O to masterReg/readData2[10]_i_1/I4</t>
        </is>
      </c>
      <c r="B443">
        <f>'Net p_0_in'!E485</f>
        <v/>
      </c>
      <c r="C443">
        <f>'Net p_0_in'!E483</f>
        <v/>
      </c>
      <c r="D443">
        <f>B443-C443</f>
        <v/>
      </c>
      <c r="E443">
        <f>D443/B443</f>
        <v/>
      </c>
      <c r="F443">
        <f>'Net p_0_in'!F485</f>
        <v/>
      </c>
      <c r="G443">
        <f>'Net p_0_in'!F483</f>
        <v/>
      </c>
      <c r="H443">
        <f>F443-G443</f>
        <v/>
      </c>
      <c r="I443">
        <f>H443/F443</f>
        <v/>
      </c>
      <c r="J443">
        <f>'Net p_0_in'!G485</f>
        <v/>
      </c>
      <c r="K443">
        <f>'Net p_0_in'!G483</f>
        <v/>
      </c>
      <c r="L443">
        <f>J443-K443</f>
        <v/>
      </c>
      <c r="M443">
        <f>L443/J443</f>
        <v/>
      </c>
      <c r="N443">
        <f>'Net p_0_in'!H485</f>
        <v/>
      </c>
      <c r="O443">
        <f>'Net p_0_in'!H483</f>
        <v/>
      </c>
      <c r="P443">
        <f>N443-O443</f>
        <v/>
      </c>
      <c r="Q443">
        <f>P443/N443</f>
        <v/>
      </c>
    </row>
    <row r="444">
      <c r="A444" t="inlineStr">
        <is>
          <t>osc/register_reg_r1_0_31_0_5_i_1/O to masterReg/readData1[9]_i_1/I4</t>
        </is>
      </c>
      <c r="B444">
        <f>'Net p_0_in'!E504</f>
        <v/>
      </c>
      <c r="C444">
        <f>'Net p_0_in'!E502</f>
        <v/>
      </c>
      <c r="D444">
        <f>B444-C444</f>
        <v/>
      </c>
      <c r="E444">
        <f>D444/B444</f>
        <v/>
      </c>
      <c r="F444">
        <f>'Net p_0_in'!F504</f>
        <v/>
      </c>
      <c r="G444">
        <f>'Net p_0_in'!F502</f>
        <v/>
      </c>
      <c r="H444">
        <f>F444-G444</f>
        <v/>
      </c>
      <c r="I444">
        <f>H444/F444</f>
        <v/>
      </c>
      <c r="J444">
        <f>'Net p_0_in'!G504</f>
        <v/>
      </c>
      <c r="K444">
        <f>'Net p_0_in'!G502</f>
        <v/>
      </c>
      <c r="L444">
        <f>J444-K444</f>
        <v/>
      </c>
      <c r="M444">
        <f>L444/J444</f>
        <v/>
      </c>
      <c r="N444">
        <f>'Net p_0_in'!H504</f>
        <v/>
      </c>
      <c r="O444">
        <f>'Net p_0_in'!H502</f>
        <v/>
      </c>
      <c r="P444">
        <f>N444-O444</f>
        <v/>
      </c>
      <c r="Q444">
        <f>P444/N444</f>
        <v/>
      </c>
    </row>
    <row r="445">
      <c r="A445" t="inlineStr">
        <is>
          <t>osc/register_reg_r1_0_31_0_5_i_1/O to masterReg/readData2[9]_i_1/I4</t>
        </is>
      </c>
      <c r="B445">
        <f>'Net p_0_in'!E515</f>
        <v/>
      </c>
      <c r="C445">
        <f>'Net p_0_in'!E513</f>
        <v/>
      </c>
      <c r="D445">
        <f>B445-C445</f>
        <v/>
      </c>
      <c r="E445">
        <f>D445/B445</f>
        <v/>
      </c>
      <c r="F445">
        <f>'Net p_0_in'!F515</f>
        <v/>
      </c>
      <c r="G445">
        <f>'Net p_0_in'!F513</f>
        <v/>
      </c>
      <c r="H445">
        <f>F445-G445</f>
        <v/>
      </c>
      <c r="I445">
        <f>H445/F445</f>
        <v/>
      </c>
      <c r="J445">
        <f>'Net p_0_in'!G515</f>
        <v/>
      </c>
      <c r="K445">
        <f>'Net p_0_in'!G513</f>
        <v/>
      </c>
      <c r="L445">
        <f>J445-K445</f>
        <v/>
      </c>
      <c r="M445">
        <f>L445/J445</f>
        <v/>
      </c>
      <c r="N445">
        <f>'Net p_0_in'!H515</f>
        <v/>
      </c>
      <c r="O445">
        <f>'Net p_0_in'!H513</f>
        <v/>
      </c>
      <c r="P445">
        <f>N445-O445</f>
        <v/>
      </c>
      <c r="Q445">
        <f>P445/N445</f>
        <v/>
      </c>
    </row>
    <row r="446">
      <c r="A446" t="inlineStr">
        <is>
          <t>osc/register_reg_r1_0_31_0_5_i_1/O to masterReg/readData1[11]_i_1/I4</t>
        </is>
      </c>
      <c r="B446">
        <f>'Net p_0_in'!E531</f>
        <v/>
      </c>
      <c r="C446">
        <f>'Net p_0_in'!E529</f>
        <v/>
      </c>
      <c r="D446">
        <f>B446-C446</f>
        <v/>
      </c>
      <c r="E446">
        <f>D446/B446</f>
        <v/>
      </c>
      <c r="F446">
        <f>'Net p_0_in'!F531</f>
        <v/>
      </c>
      <c r="G446">
        <f>'Net p_0_in'!F529</f>
        <v/>
      </c>
      <c r="H446">
        <f>F446-G446</f>
        <v/>
      </c>
      <c r="I446">
        <f>H446/F446</f>
        <v/>
      </c>
      <c r="J446">
        <f>'Net p_0_in'!G531</f>
        <v/>
      </c>
      <c r="K446">
        <f>'Net p_0_in'!G529</f>
        <v/>
      </c>
      <c r="L446">
        <f>J446-K446</f>
        <v/>
      </c>
      <c r="M446">
        <f>L446/J446</f>
        <v/>
      </c>
      <c r="N446">
        <f>'Net p_0_in'!H531</f>
        <v/>
      </c>
      <c r="O446">
        <f>'Net p_0_in'!H529</f>
        <v/>
      </c>
      <c r="P446">
        <f>N446-O446</f>
        <v/>
      </c>
      <c r="Q446">
        <f>P446/N446</f>
        <v/>
      </c>
    </row>
    <row r="447">
      <c r="A447" t="inlineStr">
        <is>
          <t>osc/register_reg_r1_0_31_0_5_i_1/O to masterReg/readData2[11]_i_1/I4</t>
        </is>
      </c>
      <c r="B447">
        <f>'Net p_0_in'!E542</f>
        <v/>
      </c>
      <c r="C447">
        <f>'Net p_0_in'!E540</f>
        <v/>
      </c>
      <c r="D447">
        <f>B447-C447</f>
        <v/>
      </c>
      <c r="E447">
        <f>D447/B447</f>
        <v/>
      </c>
      <c r="F447">
        <f>'Net p_0_in'!F542</f>
        <v/>
      </c>
      <c r="G447">
        <f>'Net p_0_in'!F540</f>
        <v/>
      </c>
      <c r="H447">
        <f>F447-G447</f>
        <v/>
      </c>
      <c r="I447">
        <f>H447/F447</f>
        <v/>
      </c>
      <c r="J447">
        <f>'Net p_0_in'!G542</f>
        <v/>
      </c>
      <c r="K447">
        <f>'Net p_0_in'!G540</f>
        <v/>
      </c>
      <c r="L447">
        <f>J447-K447</f>
        <v/>
      </c>
      <c r="M447">
        <f>L447/J447</f>
        <v/>
      </c>
      <c r="N447">
        <f>'Net p_0_in'!H542</f>
        <v/>
      </c>
      <c r="O447">
        <f>'Net p_0_in'!H540</f>
        <v/>
      </c>
      <c r="P447">
        <f>N447-O447</f>
        <v/>
      </c>
      <c r="Q447">
        <f>P447/N447</f>
        <v/>
      </c>
    </row>
    <row r="448">
      <c r="A448" t="inlineStr">
        <is>
          <t>osc/register_reg_r1_0_31_0_5_i_1/O to masterReg/readData1[6]_i_1/I4</t>
        </is>
      </c>
      <c r="B448">
        <f>'Net p_0_in'!E556</f>
        <v/>
      </c>
      <c r="C448">
        <f>'Net p_0_in'!E554</f>
        <v/>
      </c>
      <c r="D448">
        <f>B448-C448</f>
        <v/>
      </c>
      <c r="E448">
        <f>D448/B448</f>
        <v/>
      </c>
      <c r="F448">
        <f>'Net p_0_in'!F556</f>
        <v/>
      </c>
      <c r="G448">
        <f>'Net p_0_in'!F554</f>
        <v/>
      </c>
      <c r="H448">
        <f>F448-G448</f>
        <v/>
      </c>
      <c r="I448">
        <f>H448/F448</f>
        <v/>
      </c>
      <c r="J448">
        <f>'Net p_0_in'!G556</f>
        <v/>
      </c>
      <c r="K448">
        <f>'Net p_0_in'!G554</f>
        <v/>
      </c>
      <c r="L448">
        <f>J448-K448</f>
        <v/>
      </c>
      <c r="M448">
        <f>L448/J448</f>
        <v/>
      </c>
      <c r="N448">
        <f>'Net p_0_in'!H556</f>
        <v/>
      </c>
      <c r="O448">
        <f>'Net p_0_in'!H554</f>
        <v/>
      </c>
      <c r="P448">
        <f>N448-O448</f>
        <v/>
      </c>
      <c r="Q448">
        <f>P448/N448</f>
        <v/>
      </c>
    </row>
    <row r="449">
      <c r="A449" t="inlineStr">
        <is>
          <t>osc/register_reg_r1_0_31_0_5_i_1/O to masterReg/readData2[6]_i_1/I4</t>
        </is>
      </c>
      <c r="B449">
        <f>'Net p_0_in'!E567</f>
        <v/>
      </c>
      <c r="C449">
        <f>'Net p_0_in'!E565</f>
        <v/>
      </c>
      <c r="D449">
        <f>B449-C449</f>
        <v/>
      </c>
      <c r="E449">
        <f>D449/B449</f>
        <v/>
      </c>
      <c r="F449">
        <f>'Net p_0_in'!F567</f>
        <v/>
      </c>
      <c r="G449">
        <f>'Net p_0_in'!F565</f>
        <v/>
      </c>
      <c r="H449">
        <f>F449-G449</f>
        <v/>
      </c>
      <c r="I449">
        <f>H449/F449</f>
        <v/>
      </c>
      <c r="J449">
        <f>'Net p_0_in'!G567</f>
        <v/>
      </c>
      <c r="K449">
        <f>'Net p_0_in'!G565</f>
        <v/>
      </c>
      <c r="L449">
        <f>J449-K449</f>
        <v/>
      </c>
      <c r="M449">
        <f>L449/J449</f>
        <v/>
      </c>
      <c r="N449">
        <f>'Net p_0_in'!H567</f>
        <v/>
      </c>
      <c r="O449">
        <f>'Net p_0_in'!H565</f>
        <v/>
      </c>
      <c r="P449">
        <f>N449-O449</f>
        <v/>
      </c>
      <c r="Q449">
        <f>P449/N449</f>
        <v/>
      </c>
    </row>
    <row r="450">
      <c r="A450" t="inlineStr">
        <is>
          <t>osc/register_reg_r1_0_31_0_5_i_1/O to masterReg/register_reg_r2_0_31_6_11/RAMD_D1/WE</t>
        </is>
      </c>
      <c r="B450">
        <f>'Net p_0_in'!E586</f>
        <v/>
      </c>
      <c r="C450">
        <f>'Net p_0_in'!E584</f>
        <v/>
      </c>
      <c r="D450">
        <f>B450-C450</f>
        <v/>
      </c>
      <c r="E450">
        <f>D450/B450</f>
        <v/>
      </c>
      <c r="F450">
        <f>'Net p_0_in'!F586</f>
        <v/>
      </c>
      <c r="G450">
        <f>'Net p_0_in'!F584</f>
        <v/>
      </c>
      <c r="H450">
        <f>F450-G450</f>
        <v/>
      </c>
      <c r="I450">
        <f>H450/F450</f>
        <v/>
      </c>
      <c r="J450">
        <f>'Net p_0_in'!G586</f>
        <v/>
      </c>
      <c r="K450">
        <f>'Net p_0_in'!G584</f>
        <v/>
      </c>
      <c r="L450">
        <f>J450-K450</f>
        <v/>
      </c>
      <c r="M450">
        <f>L450/J450</f>
        <v/>
      </c>
      <c r="N450">
        <f>'Net p_0_in'!H586</f>
        <v/>
      </c>
      <c r="O450">
        <f>'Net p_0_in'!H584</f>
        <v/>
      </c>
      <c r="P450">
        <f>N450-O450</f>
        <v/>
      </c>
      <c r="Q450">
        <f>P450/N450</f>
        <v/>
      </c>
    </row>
    <row r="451">
      <c r="A451" t="inlineStr">
        <is>
          <t>osc/register_reg_r1_0_31_0_5_i_1/O to masterReg/readData1[10]_i_1/I4</t>
        </is>
      </c>
      <c r="B451">
        <f>'Net p_0_in'!E599</f>
        <v/>
      </c>
      <c r="C451">
        <f>'Net p_0_in'!E597</f>
        <v/>
      </c>
      <c r="D451">
        <f>B451-C451</f>
        <v/>
      </c>
      <c r="E451">
        <f>D451/B451</f>
        <v/>
      </c>
      <c r="F451">
        <f>'Net p_0_in'!F599</f>
        <v/>
      </c>
      <c r="G451">
        <f>'Net p_0_in'!F597</f>
        <v/>
      </c>
      <c r="H451">
        <f>F451-G451</f>
        <v/>
      </c>
      <c r="I451">
        <f>H451/F451</f>
        <v/>
      </c>
      <c r="J451">
        <f>'Net p_0_in'!G599</f>
        <v/>
      </c>
      <c r="K451">
        <f>'Net p_0_in'!G597</f>
        <v/>
      </c>
      <c r="L451">
        <f>J451-K451</f>
        <v/>
      </c>
      <c r="M451">
        <f>L451/J451</f>
        <v/>
      </c>
      <c r="N451">
        <f>'Net p_0_in'!H599</f>
        <v/>
      </c>
      <c r="O451">
        <f>'Net p_0_in'!H597</f>
        <v/>
      </c>
      <c r="P451">
        <f>N451-O451</f>
        <v/>
      </c>
      <c r="Q451">
        <f>P451/N451</f>
        <v/>
      </c>
    </row>
    <row r="452">
      <c r="A452" t="inlineStr">
        <is>
          <t>osc/register_reg_r1_0_31_0_5_i_1/O to masterReg/readData1[12]_i_1/I4</t>
        </is>
      </c>
      <c r="B452">
        <f>'Net p_0_in'!E617</f>
        <v/>
      </c>
      <c r="C452">
        <f>'Net p_0_in'!E615</f>
        <v/>
      </c>
      <c r="D452">
        <f>B452-C452</f>
        <v/>
      </c>
      <c r="E452">
        <f>D452/B452</f>
        <v/>
      </c>
      <c r="F452">
        <f>'Net p_0_in'!F617</f>
        <v/>
      </c>
      <c r="G452">
        <f>'Net p_0_in'!F615</f>
        <v/>
      </c>
      <c r="H452">
        <f>F452-G452</f>
        <v/>
      </c>
      <c r="I452">
        <f>H452/F452</f>
        <v/>
      </c>
      <c r="J452">
        <f>'Net p_0_in'!G617</f>
        <v/>
      </c>
      <c r="K452">
        <f>'Net p_0_in'!G615</f>
        <v/>
      </c>
      <c r="L452">
        <f>J452-K452</f>
        <v/>
      </c>
      <c r="M452">
        <f>L452/J452</f>
        <v/>
      </c>
      <c r="N452">
        <f>'Net p_0_in'!H617</f>
        <v/>
      </c>
      <c r="O452">
        <f>'Net p_0_in'!H615</f>
        <v/>
      </c>
      <c r="P452">
        <f>N452-O452</f>
        <v/>
      </c>
      <c r="Q452">
        <f>P452/N452</f>
        <v/>
      </c>
    </row>
    <row r="453">
      <c r="A453" t="inlineStr">
        <is>
          <t>osc/register_reg_r1_0_31_0_5_i_1/O to masterReg/readData2[12]_i_1/I4</t>
        </is>
      </c>
      <c r="B453">
        <f>'Net p_0_in'!E628</f>
        <v/>
      </c>
      <c r="C453">
        <f>'Net p_0_in'!E626</f>
        <v/>
      </c>
      <c r="D453">
        <f>B453-C453</f>
        <v/>
      </c>
      <c r="E453">
        <f>D453/B453</f>
        <v/>
      </c>
      <c r="F453">
        <f>'Net p_0_in'!F628</f>
        <v/>
      </c>
      <c r="G453">
        <f>'Net p_0_in'!F626</f>
        <v/>
      </c>
      <c r="H453">
        <f>F453-G453</f>
        <v/>
      </c>
      <c r="I453">
        <f>H453/F453</f>
        <v/>
      </c>
      <c r="J453">
        <f>'Net p_0_in'!G628</f>
        <v/>
      </c>
      <c r="K453">
        <f>'Net p_0_in'!G626</f>
        <v/>
      </c>
      <c r="L453">
        <f>J453-K453</f>
        <v/>
      </c>
      <c r="M453">
        <f>L453/J453</f>
        <v/>
      </c>
      <c r="N453">
        <f>'Net p_0_in'!H628</f>
        <v/>
      </c>
      <c r="O453">
        <f>'Net p_0_in'!H626</f>
        <v/>
      </c>
      <c r="P453">
        <f>N453-O453</f>
        <v/>
      </c>
      <c r="Q453">
        <f>P453/N453</f>
        <v/>
      </c>
    </row>
    <row r="454">
      <c r="A454" t="inlineStr">
        <is>
          <t>osc/register_reg_r1_0_31_0_5_i_1/O to masterReg/readData1[8]_i_1/I4</t>
        </is>
      </c>
      <c r="B454">
        <f>'Net p_0_in'!E644</f>
        <v/>
      </c>
      <c r="C454">
        <f>'Net p_0_in'!E642</f>
        <v/>
      </c>
      <c r="D454">
        <f>B454-C454</f>
        <v/>
      </c>
      <c r="E454">
        <f>D454/B454</f>
        <v/>
      </c>
      <c r="F454">
        <f>'Net p_0_in'!F644</f>
        <v/>
      </c>
      <c r="G454">
        <f>'Net p_0_in'!F642</f>
        <v/>
      </c>
      <c r="H454">
        <f>F454-G454</f>
        <v/>
      </c>
      <c r="I454">
        <f>H454/F454</f>
        <v/>
      </c>
      <c r="J454">
        <f>'Net p_0_in'!G644</f>
        <v/>
      </c>
      <c r="K454">
        <f>'Net p_0_in'!G642</f>
        <v/>
      </c>
      <c r="L454">
        <f>J454-K454</f>
        <v/>
      </c>
      <c r="M454">
        <f>L454/J454</f>
        <v/>
      </c>
      <c r="N454">
        <f>'Net p_0_in'!H644</f>
        <v/>
      </c>
      <c r="O454">
        <f>'Net p_0_in'!H642</f>
        <v/>
      </c>
      <c r="P454">
        <f>N454-O454</f>
        <v/>
      </c>
      <c r="Q454">
        <f>P454/N454</f>
        <v/>
      </c>
    </row>
    <row r="455">
      <c r="A455" t="inlineStr">
        <is>
          <t>osc/register_reg_r1_0_31_0_5_i_1/O to masterReg/readData2[8]_i_1/I4</t>
        </is>
      </c>
      <c r="B455">
        <f>'Net p_0_in'!E655</f>
        <v/>
      </c>
      <c r="C455">
        <f>'Net p_0_in'!E653</f>
        <v/>
      </c>
      <c r="D455">
        <f>B455-C455</f>
        <v/>
      </c>
      <c r="E455">
        <f>D455/B455</f>
        <v/>
      </c>
      <c r="F455">
        <f>'Net p_0_in'!F655</f>
        <v/>
      </c>
      <c r="G455">
        <f>'Net p_0_in'!F653</f>
        <v/>
      </c>
      <c r="H455">
        <f>F455-G455</f>
        <v/>
      </c>
      <c r="I455">
        <f>H455/F455</f>
        <v/>
      </c>
      <c r="J455">
        <f>'Net p_0_in'!G655</f>
        <v/>
      </c>
      <c r="K455">
        <f>'Net p_0_in'!G653</f>
        <v/>
      </c>
      <c r="L455">
        <f>J455-K455</f>
        <v/>
      </c>
      <c r="M455">
        <f>L455/J455</f>
        <v/>
      </c>
      <c r="N455">
        <f>'Net p_0_in'!H655</f>
        <v/>
      </c>
      <c r="O455">
        <f>'Net p_0_in'!H653</f>
        <v/>
      </c>
      <c r="P455">
        <f>N455-O455</f>
        <v/>
      </c>
      <c r="Q455">
        <f>P455/N455</f>
        <v/>
      </c>
    </row>
    <row r="456">
      <c r="A456" t="inlineStr">
        <is>
          <t>osc/register_reg_r1_0_31_0_5_i_1/O to masterReg/readData2[18]_i_1/I4</t>
        </is>
      </c>
      <c r="B456">
        <f>'Net p_0_in'!E672</f>
        <v/>
      </c>
      <c r="C456">
        <f>'Net p_0_in'!E670</f>
        <v/>
      </c>
      <c r="D456">
        <f>B456-C456</f>
        <v/>
      </c>
      <c r="E456">
        <f>D456/B456</f>
        <v/>
      </c>
      <c r="F456">
        <f>'Net p_0_in'!F672</f>
        <v/>
      </c>
      <c r="G456">
        <f>'Net p_0_in'!F670</f>
        <v/>
      </c>
      <c r="H456">
        <f>F456-G456</f>
        <v/>
      </c>
      <c r="I456">
        <f>H456/F456</f>
        <v/>
      </c>
      <c r="J456">
        <f>'Net p_0_in'!G672</f>
        <v/>
      </c>
      <c r="K456">
        <f>'Net p_0_in'!G670</f>
        <v/>
      </c>
      <c r="L456">
        <f>J456-K456</f>
        <v/>
      </c>
      <c r="M456">
        <f>L456/J456</f>
        <v/>
      </c>
      <c r="N456">
        <f>'Net p_0_in'!H672</f>
        <v/>
      </c>
      <c r="O456">
        <f>'Net p_0_in'!H670</f>
        <v/>
      </c>
      <c r="P456">
        <f>N456-O456</f>
        <v/>
      </c>
      <c r="Q456">
        <f>P456/N456</f>
        <v/>
      </c>
    </row>
    <row r="457">
      <c r="A457" t="inlineStr">
        <is>
          <t>osc/register_reg_r1_0_31_0_5_i_1/O to masterReg/readData2[19]_i_1/I4</t>
        </is>
      </c>
      <c r="B457">
        <f>'Net p_0_in'!E683</f>
        <v/>
      </c>
      <c r="C457">
        <f>'Net p_0_in'!E681</f>
        <v/>
      </c>
      <c r="D457">
        <f>B457-C457</f>
        <v/>
      </c>
      <c r="E457">
        <f>D457/B457</f>
        <v/>
      </c>
      <c r="F457">
        <f>'Net p_0_in'!F683</f>
        <v/>
      </c>
      <c r="G457">
        <f>'Net p_0_in'!F681</f>
        <v/>
      </c>
      <c r="H457">
        <f>F457-G457</f>
        <v/>
      </c>
      <c r="I457">
        <f>H457/F457</f>
        <v/>
      </c>
      <c r="J457">
        <f>'Net p_0_in'!G683</f>
        <v/>
      </c>
      <c r="K457">
        <f>'Net p_0_in'!G681</f>
        <v/>
      </c>
      <c r="L457">
        <f>J457-K457</f>
        <v/>
      </c>
      <c r="M457">
        <f>L457/J457</f>
        <v/>
      </c>
      <c r="N457">
        <f>'Net p_0_in'!H683</f>
        <v/>
      </c>
      <c r="O457">
        <f>'Net p_0_in'!H681</f>
        <v/>
      </c>
      <c r="P457">
        <f>N457-O457</f>
        <v/>
      </c>
      <c r="Q457">
        <f>P457/N457</f>
        <v/>
      </c>
    </row>
    <row r="458">
      <c r="A458" t="inlineStr">
        <is>
          <t>osc/register_reg_r1_0_31_0_5_i_1/O to masterReg/register_reg_r1_0_31_24_29/RAMD_D1/WE</t>
        </is>
      </c>
      <c r="B458">
        <f>'Net p_0_in'!E714</f>
        <v/>
      </c>
      <c r="C458">
        <f>'Net p_0_in'!E712</f>
        <v/>
      </c>
      <c r="D458">
        <f>B458-C458</f>
        <v/>
      </c>
      <c r="E458">
        <f>D458/B458</f>
        <v/>
      </c>
      <c r="F458">
        <f>'Net p_0_in'!F714</f>
        <v/>
      </c>
      <c r="G458">
        <f>'Net p_0_in'!F712</f>
        <v/>
      </c>
      <c r="H458">
        <f>F458-G458</f>
        <v/>
      </c>
      <c r="I458">
        <f>H458/F458</f>
        <v/>
      </c>
      <c r="J458">
        <f>'Net p_0_in'!G714</f>
        <v/>
      </c>
      <c r="K458">
        <f>'Net p_0_in'!G712</f>
        <v/>
      </c>
      <c r="L458">
        <f>J458-K458</f>
        <v/>
      </c>
      <c r="M458">
        <f>L458/J458</f>
        <v/>
      </c>
      <c r="N458">
        <f>'Net p_0_in'!H714</f>
        <v/>
      </c>
      <c r="O458">
        <f>'Net p_0_in'!H712</f>
        <v/>
      </c>
      <c r="P458">
        <f>N458-O458</f>
        <v/>
      </c>
      <c r="Q458">
        <f>P458/N458</f>
        <v/>
      </c>
    </row>
    <row r="459">
      <c r="A459" t="inlineStr">
        <is>
          <t>osc/register_reg_r1_0_31_0_5_i_1/O to masterReg/readData2[25]_i_1/I4</t>
        </is>
      </c>
      <c r="B459">
        <f>'Net p_0_in'!E746</f>
        <v/>
      </c>
      <c r="C459">
        <f>'Net p_0_in'!E744</f>
        <v/>
      </c>
      <c r="D459">
        <f>B459-C459</f>
        <v/>
      </c>
      <c r="E459">
        <f>D459/B459</f>
        <v/>
      </c>
      <c r="F459">
        <f>'Net p_0_in'!F746</f>
        <v/>
      </c>
      <c r="G459">
        <f>'Net p_0_in'!F744</f>
        <v/>
      </c>
      <c r="H459">
        <f>F459-G459</f>
        <v/>
      </c>
      <c r="I459">
        <f>H459/F459</f>
        <v/>
      </c>
      <c r="J459">
        <f>'Net p_0_in'!G746</f>
        <v/>
      </c>
      <c r="K459">
        <f>'Net p_0_in'!G744</f>
        <v/>
      </c>
      <c r="L459">
        <f>J459-K459</f>
        <v/>
      </c>
      <c r="M459">
        <f>L459/J459</f>
        <v/>
      </c>
      <c r="N459">
        <f>'Net p_0_in'!H746</f>
        <v/>
      </c>
      <c r="O459">
        <f>'Net p_0_in'!H744</f>
        <v/>
      </c>
      <c r="P459">
        <f>N459-O459</f>
        <v/>
      </c>
      <c r="Q459">
        <f>P459/N459</f>
        <v/>
      </c>
    </row>
    <row r="460">
      <c r="A460" t="inlineStr">
        <is>
          <t>osc/register_reg_r1_0_31_0_5_i_1/O to masterReg/readData2[27]_i_1/I4</t>
        </is>
      </c>
      <c r="B460">
        <f>'Net p_0_in'!E757</f>
        <v/>
      </c>
      <c r="C460">
        <f>'Net p_0_in'!E755</f>
        <v/>
      </c>
      <c r="D460">
        <f>B460-C460</f>
        <v/>
      </c>
      <c r="E460">
        <f>D460/B460</f>
        <v/>
      </c>
      <c r="F460">
        <f>'Net p_0_in'!F757</f>
        <v/>
      </c>
      <c r="G460">
        <f>'Net p_0_in'!F755</f>
        <v/>
      </c>
      <c r="H460">
        <f>F460-G460</f>
        <v/>
      </c>
      <c r="I460">
        <f>H460/F460</f>
        <v/>
      </c>
      <c r="J460">
        <f>'Net p_0_in'!G757</f>
        <v/>
      </c>
      <c r="K460">
        <f>'Net p_0_in'!G755</f>
        <v/>
      </c>
      <c r="L460">
        <f>J460-K460</f>
        <v/>
      </c>
      <c r="M460">
        <f>L460/J460</f>
        <v/>
      </c>
      <c r="N460">
        <f>'Net p_0_in'!H757</f>
        <v/>
      </c>
      <c r="O460">
        <f>'Net p_0_in'!H755</f>
        <v/>
      </c>
      <c r="P460">
        <f>N460-O460</f>
        <v/>
      </c>
      <c r="Q460">
        <f>P460/N460</f>
        <v/>
      </c>
    </row>
    <row r="461">
      <c r="A461" t="inlineStr">
        <is>
          <t>osc/register_reg_r1_0_31_0_5_i_1/O to masterReg/readData1[25]_i_1/I4</t>
        </is>
      </c>
      <c r="B461">
        <f>'Net p_0_in'!E768</f>
        <v/>
      </c>
      <c r="C461">
        <f>'Net p_0_in'!E766</f>
        <v/>
      </c>
      <c r="D461">
        <f>B461-C461</f>
        <v/>
      </c>
      <c r="E461">
        <f>D461/B461</f>
        <v/>
      </c>
      <c r="F461">
        <f>'Net p_0_in'!F768</f>
        <v/>
      </c>
      <c r="G461">
        <f>'Net p_0_in'!F766</f>
        <v/>
      </c>
      <c r="H461">
        <f>F461-G461</f>
        <v/>
      </c>
      <c r="I461">
        <f>H461/F461</f>
        <v/>
      </c>
      <c r="J461">
        <f>'Net p_0_in'!G768</f>
        <v/>
      </c>
      <c r="K461">
        <f>'Net p_0_in'!G766</f>
        <v/>
      </c>
      <c r="L461">
        <f>J461-K461</f>
        <v/>
      </c>
      <c r="M461">
        <f>L461/J461</f>
        <v/>
      </c>
      <c r="N461">
        <f>'Net p_0_in'!H768</f>
        <v/>
      </c>
      <c r="O461">
        <f>'Net p_0_in'!H766</f>
        <v/>
      </c>
      <c r="P461">
        <f>N461-O461</f>
        <v/>
      </c>
      <c r="Q461">
        <f>P461/N461</f>
        <v/>
      </c>
    </row>
    <row r="462">
      <c r="A462" t="inlineStr">
        <is>
          <t>osc/register_reg_r1_0_31_0_5_i_1/O to masterReg/readData1[27]_i_1/I4</t>
        </is>
      </c>
      <c r="B462">
        <f>'Net p_0_in'!E779</f>
        <v/>
      </c>
      <c r="C462">
        <f>'Net p_0_in'!E777</f>
        <v/>
      </c>
      <c r="D462">
        <f>B462-C462</f>
        <v/>
      </c>
      <c r="E462">
        <f>D462/B462</f>
        <v/>
      </c>
      <c r="F462">
        <f>'Net p_0_in'!F779</f>
        <v/>
      </c>
      <c r="G462">
        <f>'Net p_0_in'!F777</f>
        <v/>
      </c>
      <c r="H462">
        <f>F462-G462</f>
        <v/>
      </c>
      <c r="I462">
        <f>H462/F462</f>
        <v/>
      </c>
      <c r="J462">
        <f>'Net p_0_in'!G779</f>
        <v/>
      </c>
      <c r="K462">
        <f>'Net p_0_in'!G777</f>
        <v/>
      </c>
      <c r="L462">
        <f>J462-K462</f>
        <v/>
      </c>
      <c r="M462">
        <f>L462/J462</f>
        <v/>
      </c>
      <c r="N462">
        <f>'Net p_0_in'!H779</f>
        <v/>
      </c>
      <c r="O462">
        <f>'Net p_0_in'!H777</f>
        <v/>
      </c>
      <c r="P462">
        <f>N462-O462</f>
        <v/>
      </c>
      <c r="Q462">
        <f>P462/N462</f>
        <v/>
      </c>
    </row>
    <row r="463">
      <c r="A463" t="inlineStr">
        <is>
          <t>osc/register_reg_r1_0_31_0_5_i_1/O to masterReg/readData1[13]_i_1/I4</t>
        </is>
      </c>
      <c r="B463">
        <f>'Net p_0_in'!E797</f>
        <v/>
      </c>
      <c r="C463">
        <f>'Net p_0_in'!E795</f>
        <v/>
      </c>
      <c r="D463">
        <f>B463-C463</f>
        <v/>
      </c>
      <c r="E463">
        <f>D463/B463</f>
        <v/>
      </c>
      <c r="F463">
        <f>'Net p_0_in'!F797</f>
        <v/>
      </c>
      <c r="G463">
        <f>'Net p_0_in'!F795</f>
        <v/>
      </c>
      <c r="H463">
        <f>F463-G463</f>
        <v/>
      </c>
      <c r="I463">
        <f>H463/F463</f>
        <v/>
      </c>
      <c r="J463">
        <f>'Net p_0_in'!G797</f>
        <v/>
      </c>
      <c r="K463">
        <f>'Net p_0_in'!G795</f>
        <v/>
      </c>
      <c r="L463">
        <f>J463-K463</f>
        <v/>
      </c>
      <c r="M463">
        <f>L463/J463</f>
        <v/>
      </c>
      <c r="N463">
        <f>'Net p_0_in'!H797</f>
        <v/>
      </c>
      <c r="O463">
        <f>'Net p_0_in'!H795</f>
        <v/>
      </c>
      <c r="P463">
        <f>N463-O463</f>
        <v/>
      </c>
      <c r="Q463">
        <f>P463/N463</f>
        <v/>
      </c>
    </row>
    <row r="464">
      <c r="A464" t="inlineStr">
        <is>
          <t>osc/register_reg_r1_0_31_0_5_i_1/O to masterReg/readData2[13]_i_1/I4</t>
        </is>
      </c>
      <c r="B464">
        <f>'Net p_0_in'!E808</f>
        <v/>
      </c>
      <c r="C464">
        <f>'Net p_0_in'!E806</f>
        <v/>
      </c>
      <c r="D464">
        <f>B464-C464</f>
        <v/>
      </c>
      <c r="E464">
        <f>D464/B464</f>
        <v/>
      </c>
      <c r="F464">
        <f>'Net p_0_in'!F808</f>
        <v/>
      </c>
      <c r="G464">
        <f>'Net p_0_in'!F806</f>
        <v/>
      </c>
      <c r="H464">
        <f>F464-G464</f>
        <v/>
      </c>
      <c r="I464">
        <f>H464/F464</f>
        <v/>
      </c>
      <c r="J464">
        <f>'Net p_0_in'!G808</f>
        <v/>
      </c>
      <c r="K464">
        <f>'Net p_0_in'!G806</f>
        <v/>
      </c>
      <c r="L464">
        <f>J464-K464</f>
        <v/>
      </c>
      <c r="M464">
        <f>L464/J464</f>
        <v/>
      </c>
      <c r="N464">
        <f>'Net p_0_in'!H808</f>
        <v/>
      </c>
      <c r="O464">
        <f>'Net p_0_in'!H806</f>
        <v/>
      </c>
      <c r="P464">
        <f>N464-O464</f>
        <v/>
      </c>
      <c r="Q464">
        <f>P464/N464</f>
        <v/>
      </c>
    </row>
    <row r="465">
      <c r="A465" t="inlineStr">
        <is>
          <t>osc/register_reg_r1_0_31_0_5_i_1/O to masterReg/readData2[15]_i_1/I4</t>
        </is>
      </c>
      <c r="B465">
        <f>'Net p_0_in'!E825</f>
        <v/>
      </c>
      <c r="C465">
        <f>'Net p_0_in'!E823</f>
        <v/>
      </c>
      <c r="D465">
        <f>B465-C465</f>
        <v/>
      </c>
      <c r="E465">
        <f>D465/B465</f>
        <v/>
      </c>
      <c r="F465">
        <f>'Net p_0_in'!F825</f>
        <v/>
      </c>
      <c r="G465">
        <f>'Net p_0_in'!F823</f>
        <v/>
      </c>
      <c r="H465">
        <f>F465-G465</f>
        <v/>
      </c>
      <c r="I465">
        <f>H465/F465</f>
        <v/>
      </c>
      <c r="J465">
        <f>'Net p_0_in'!G825</f>
        <v/>
      </c>
      <c r="K465">
        <f>'Net p_0_in'!G823</f>
        <v/>
      </c>
      <c r="L465">
        <f>J465-K465</f>
        <v/>
      </c>
      <c r="M465">
        <f>L465/J465</f>
        <v/>
      </c>
      <c r="N465">
        <f>'Net p_0_in'!H825</f>
        <v/>
      </c>
      <c r="O465">
        <f>'Net p_0_in'!H823</f>
        <v/>
      </c>
      <c r="P465">
        <f>N465-O465</f>
        <v/>
      </c>
      <c r="Q465">
        <f>P465/N465</f>
        <v/>
      </c>
    </row>
    <row r="466">
      <c r="A466" t="inlineStr">
        <is>
          <t>osc/register_reg_r1_0_31_0_5_i_1/O to masterReg/register_reg_r1_0_31_12_17/RAMD_D1/WE</t>
        </is>
      </c>
      <c r="B466">
        <f>'Net p_0_in'!E851</f>
        <v/>
      </c>
      <c r="C466">
        <f>'Net p_0_in'!E849</f>
        <v/>
      </c>
      <c r="D466">
        <f>B466-C466</f>
        <v/>
      </c>
      <c r="E466">
        <f>D466/B466</f>
        <v/>
      </c>
      <c r="F466">
        <f>'Net p_0_in'!F851</f>
        <v/>
      </c>
      <c r="G466">
        <f>'Net p_0_in'!F849</f>
        <v/>
      </c>
      <c r="H466">
        <f>F466-G466</f>
        <v/>
      </c>
      <c r="I466">
        <f>H466/F466</f>
        <v/>
      </c>
      <c r="J466">
        <f>'Net p_0_in'!G851</f>
        <v/>
      </c>
      <c r="K466">
        <f>'Net p_0_in'!G849</f>
        <v/>
      </c>
      <c r="L466">
        <f>J466-K466</f>
        <v/>
      </c>
      <c r="M466">
        <f>L466/J466</f>
        <v/>
      </c>
      <c r="N466">
        <f>'Net p_0_in'!H851</f>
        <v/>
      </c>
      <c r="O466">
        <f>'Net p_0_in'!H849</f>
        <v/>
      </c>
      <c r="P466">
        <f>N466-O466</f>
        <v/>
      </c>
      <c r="Q466">
        <f>P466/N466</f>
        <v/>
      </c>
    </row>
    <row r="467">
      <c r="A467" t="inlineStr">
        <is>
          <t>osc/register_reg_r1_0_31_0_5_i_1/O to masterReg/readData1[14]_i_1/I4</t>
        </is>
      </c>
      <c r="B467">
        <f>'Net p_0_in'!E862</f>
        <v/>
      </c>
      <c r="C467">
        <f>'Net p_0_in'!E860</f>
        <v/>
      </c>
      <c r="D467">
        <f>B467-C467</f>
        <v/>
      </c>
      <c r="E467">
        <f>D467/B467</f>
        <v/>
      </c>
      <c r="F467">
        <f>'Net p_0_in'!F862</f>
        <v/>
      </c>
      <c r="G467">
        <f>'Net p_0_in'!F860</f>
        <v/>
      </c>
      <c r="H467">
        <f>F467-G467</f>
        <v/>
      </c>
      <c r="I467">
        <f>H467/F467</f>
        <v/>
      </c>
      <c r="J467">
        <f>'Net p_0_in'!G862</f>
        <v/>
      </c>
      <c r="K467">
        <f>'Net p_0_in'!G860</f>
        <v/>
      </c>
      <c r="L467">
        <f>J467-K467</f>
        <v/>
      </c>
      <c r="M467">
        <f>L467/J467</f>
        <v/>
      </c>
      <c r="N467">
        <f>'Net p_0_in'!H862</f>
        <v/>
      </c>
      <c r="O467">
        <f>'Net p_0_in'!H860</f>
        <v/>
      </c>
      <c r="P467">
        <f>N467-O467</f>
        <v/>
      </c>
      <c r="Q467">
        <f>P467/N467</f>
        <v/>
      </c>
    </row>
    <row r="468">
      <c r="A468" t="inlineStr">
        <is>
          <t>osc/register_reg_r1_0_31_0_5_i_1/O to masterReg/readData1[15]_i_1/I4</t>
        </is>
      </c>
      <c r="B468">
        <f>'Net p_0_in'!E873</f>
        <v/>
      </c>
      <c r="C468">
        <f>'Net p_0_in'!E871</f>
        <v/>
      </c>
      <c r="D468">
        <f>B468-C468</f>
        <v/>
      </c>
      <c r="E468">
        <f>D468/B468</f>
        <v/>
      </c>
      <c r="F468">
        <f>'Net p_0_in'!F873</f>
        <v/>
      </c>
      <c r="G468">
        <f>'Net p_0_in'!F871</f>
        <v/>
      </c>
      <c r="H468">
        <f>F468-G468</f>
        <v/>
      </c>
      <c r="I468">
        <f>H468/F468</f>
        <v/>
      </c>
      <c r="J468">
        <f>'Net p_0_in'!G873</f>
        <v/>
      </c>
      <c r="K468">
        <f>'Net p_0_in'!G871</f>
        <v/>
      </c>
      <c r="L468">
        <f>J468-K468</f>
        <v/>
      </c>
      <c r="M468">
        <f>L468/J468</f>
        <v/>
      </c>
      <c r="N468">
        <f>'Net p_0_in'!H873</f>
        <v/>
      </c>
      <c r="O468">
        <f>'Net p_0_in'!H871</f>
        <v/>
      </c>
      <c r="P468">
        <f>N468-O468</f>
        <v/>
      </c>
      <c r="Q468">
        <f>P468/N468</f>
        <v/>
      </c>
    </row>
    <row r="469">
      <c r="A469" t="inlineStr">
        <is>
          <t>osc/register_reg_r1_0_31_0_5_i_1/O to masterReg/readData2[14]_i_1/I4</t>
        </is>
      </c>
      <c r="B469">
        <f>'Net p_0_in'!E888</f>
        <v/>
      </c>
      <c r="C469">
        <f>'Net p_0_in'!E886</f>
        <v/>
      </c>
      <c r="D469">
        <f>B469-C469</f>
        <v/>
      </c>
      <c r="E469">
        <f>D469/B469</f>
        <v/>
      </c>
      <c r="F469">
        <f>'Net p_0_in'!F888</f>
        <v/>
      </c>
      <c r="G469">
        <f>'Net p_0_in'!F886</f>
        <v/>
      </c>
      <c r="H469">
        <f>F469-G469</f>
        <v/>
      </c>
      <c r="I469">
        <f>H469/F469</f>
        <v/>
      </c>
      <c r="J469">
        <f>'Net p_0_in'!G888</f>
        <v/>
      </c>
      <c r="K469">
        <f>'Net p_0_in'!G886</f>
        <v/>
      </c>
      <c r="L469">
        <f>J469-K469</f>
        <v/>
      </c>
      <c r="M469">
        <f>L469/J469</f>
        <v/>
      </c>
      <c r="N469">
        <f>'Net p_0_in'!H888</f>
        <v/>
      </c>
      <c r="O469">
        <f>'Net p_0_in'!H886</f>
        <v/>
      </c>
      <c r="P469">
        <f>N469-O469</f>
        <v/>
      </c>
      <c r="Q469">
        <f>P469/N469</f>
        <v/>
      </c>
    </row>
    <row r="470">
      <c r="A470" t="inlineStr">
        <is>
          <t>osc/register_reg_r1_0_31_0_5_i_1/O to masterReg/readData1[30]_i_1/I4</t>
        </is>
      </c>
      <c r="B470">
        <f>'Net p_0_in'!E907</f>
        <v/>
      </c>
      <c r="C470">
        <f>'Net p_0_in'!E905</f>
        <v/>
      </c>
      <c r="D470">
        <f>B470-C470</f>
        <v/>
      </c>
      <c r="E470">
        <f>D470/B470</f>
        <v/>
      </c>
      <c r="F470">
        <f>'Net p_0_in'!F907</f>
        <v/>
      </c>
      <c r="G470">
        <f>'Net p_0_in'!F905</f>
        <v/>
      </c>
      <c r="H470">
        <f>F470-G470</f>
        <v/>
      </c>
      <c r="I470">
        <f>H470/F470</f>
        <v/>
      </c>
      <c r="J470">
        <f>'Net p_0_in'!G907</f>
        <v/>
      </c>
      <c r="K470">
        <f>'Net p_0_in'!G905</f>
        <v/>
      </c>
      <c r="L470">
        <f>J470-K470</f>
        <v/>
      </c>
      <c r="M470">
        <f>L470/J470</f>
        <v/>
      </c>
      <c r="N470">
        <f>'Net p_0_in'!H907</f>
        <v/>
      </c>
      <c r="O470">
        <f>'Net p_0_in'!H905</f>
        <v/>
      </c>
      <c r="P470">
        <f>N470-O470</f>
        <v/>
      </c>
      <c r="Q470">
        <f>P470/N470</f>
        <v/>
      </c>
    </row>
    <row r="471">
      <c r="A471" t="inlineStr">
        <is>
          <t>osc/register_reg_r1_0_31_0_5_i_1/O to masterReg/readData2[30]_i_1/I4</t>
        </is>
      </c>
      <c r="B471">
        <f>'Net p_0_in'!E918</f>
        <v/>
      </c>
      <c r="C471">
        <f>'Net p_0_in'!E916</f>
        <v/>
      </c>
      <c r="D471">
        <f>B471-C471</f>
        <v/>
      </c>
      <c r="E471">
        <f>D471/B471</f>
        <v/>
      </c>
      <c r="F471">
        <f>'Net p_0_in'!F918</f>
        <v/>
      </c>
      <c r="G471">
        <f>'Net p_0_in'!F916</f>
        <v/>
      </c>
      <c r="H471">
        <f>F471-G471</f>
        <v/>
      </c>
      <c r="I471">
        <f>H471/F471</f>
        <v/>
      </c>
      <c r="J471">
        <f>'Net p_0_in'!G918</f>
        <v/>
      </c>
      <c r="K471">
        <f>'Net p_0_in'!G916</f>
        <v/>
      </c>
      <c r="L471">
        <f>J471-K471</f>
        <v/>
      </c>
      <c r="M471">
        <f>L471/J471</f>
        <v/>
      </c>
      <c r="N471">
        <f>'Net p_0_in'!H918</f>
        <v/>
      </c>
      <c r="O471">
        <f>'Net p_0_in'!H916</f>
        <v/>
      </c>
      <c r="P471">
        <f>N471-O471</f>
        <v/>
      </c>
      <c r="Q471">
        <f>P471/N471</f>
        <v/>
      </c>
    </row>
    <row r="472">
      <c r="A472" t="inlineStr">
        <is>
          <t>osc/register_reg_r1_0_31_0_5_i_1/O to masterReg/readData1[18]_i_1/I4</t>
        </is>
      </c>
      <c r="B472">
        <f>'Net p_0_in'!E933</f>
        <v/>
      </c>
      <c r="C472">
        <f>'Net p_0_in'!E931</f>
        <v/>
      </c>
      <c r="D472">
        <f>B472-C472</f>
        <v/>
      </c>
      <c r="E472">
        <f>D472/B472</f>
        <v/>
      </c>
      <c r="F472">
        <f>'Net p_0_in'!F933</f>
        <v/>
      </c>
      <c r="G472">
        <f>'Net p_0_in'!F931</f>
        <v/>
      </c>
      <c r="H472">
        <f>F472-G472</f>
        <v/>
      </c>
      <c r="I472">
        <f>H472/F472</f>
        <v/>
      </c>
      <c r="J472">
        <f>'Net p_0_in'!G933</f>
        <v/>
      </c>
      <c r="K472">
        <f>'Net p_0_in'!G931</f>
        <v/>
      </c>
      <c r="L472">
        <f>J472-K472</f>
        <v/>
      </c>
      <c r="M472">
        <f>L472/J472</f>
        <v/>
      </c>
      <c r="N472">
        <f>'Net p_0_in'!H933</f>
        <v/>
      </c>
      <c r="O472">
        <f>'Net p_0_in'!H931</f>
        <v/>
      </c>
      <c r="P472">
        <f>N472-O472</f>
        <v/>
      </c>
      <c r="Q472">
        <f>P472/N472</f>
        <v/>
      </c>
    </row>
    <row r="473">
      <c r="A473" t="inlineStr">
        <is>
          <t>osc/register_reg_r1_0_31_0_5_i_1/O to masterReg/readData1[19]_i_1/I4</t>
        </is>
      </c>
      <c r="B473">
        <f>'Net p_0_in'!E944</f>
        <v/>
      </c>
      <c r="C473">
        <f>'Net p_0_in'!E942</f>
        <v/>
      </c>
      <c r="D473">
        <f>B473-C473</f>
        <v/>
      </c>
      <c r="E473">
        <f>D473/B473</f>
        <v/>
      </c>
      <c r="F473">
        <f>'Net p_0_in'!F944</f>
        <v/>
      </c>
      <c r="G473">
        <f>'Net p_0_in'!F942</f>
        <v/>
      </c>
      <c r="H473">
        <f>F473-G473</f>
        <v/>
      </c>
      <c r="I473">
        <f>H473/F473</f>
        <v/>
      </c>
      <c r="J473">
        <f>'Net p_0_in'!G944</f>
        <v/>
      </c>
      <c r="K473">
        <f>'Net p_0_in'!G942</f>
        <v/>
      </c>
      <c r="L473">
        <f>J473-K473</f>
        <v/>
      </c>
      <c r="M473">
        <f>L473/J473</f>
        <v/>
      </c>
      <c r="N473">
        <f>'Net p_0_in'!H944</f>
        <v/>
      </c>
      <c r="O473">
        <f>'Net p_0_in'!H942</f>
        <v/>
      </c>
      <c r="P473">
        <f>N473-O473</f>
        <v/>
      </c>
      <c r="Q473">
        <f>P473/N473</f>
        <v/>
      </c>
    </row>
    <row r="474">
      <c r="A474" t="inlineStr">
        <is>
          <t>osc/register_reg_r1_0_31_0_5_i_1/O to masterReg/register_reg_r1_0_31_18_23/RAMD_D1/WE</t>
        </is>
      </c>
      <c r="B474">
        <f>'Net p_0_in'!E968</f>
        <v/>
      </c>
      <c r="C474">
        <f>'Net p_0_in'!E966</f>
        <v/>
      </c>
      <c r="D474">
        <f>B474-C474</f>
        <v/>
      </c>
      <c r="E474">
        <f>D474/B474</f>
        <v/>
      </c>
      <c r="F474">
        <f>'Net p_0_in'!F968</f>
        <v/>
      </c>
      <c r="G474">
        <f>'Net p_0_in'!F966</f>
        <v/>
      </c>
      <c r="H474">
        <f>F474-G474</f>
        <v/>
      </c>
      <c r="I474">
        <f>H474/F474</f>
        <v/>
      </c>
      <c r="J474">
        <f>'Net p_0_in'!G968</f>
        <v/>
      </c>
      <c r="K474">
        <f>'Net p_0_in'!G966</f>
        <v/>
      </c>
      <c r="L474">
        <f>J474-K474</f>
        <v/>
      </c>
      <c r="M474">
        <f>L474/J474</f>
        <v/>
      </c>
      <c r="N474">
        <f>'Net p_0_in'!H968</f>
        <v/>
      </c>
      <c r="O474">
        <f>'Net p_0_in'!H966</f>
        <v/>
      </c>
      <c r="P474">
        <f>N474-O474</f>
        <v/>
      </c>
      <c r="Q474">
        <f>P474/N474</f>
        <v/>
      </c>
    </row>
    <row r="475">
      <c r="A475" t="inlineStr">
        <is>
          <t>osc/register_reg_r1_0_31_0_5_i_1/O to masterReg/readData1[20]_i_1/I4</t>
        </is>
      </c>
      <c r="B475">
        <f>'Net p_0_in'!E982</f>
        <v/>
      </c>
      <c r="C475">
        <f>'Net p_0_in'!E980</f>
        <v/>
      </c>
      <c r="D475">
        <f>B475-C475</f>
        <v/>
      </c>
      <c r="E475">
        <f>D475/B475</f>
        <v/>
      </c>
      <c r="F475">
        <f>'Net p_0_in'!F982</f>
        <v/>
      </c>
      <c r="G475">
        <f>'Net p_0_in'!F980</f>
        <v/>
      </c>
      <c r="H475">
        <f>F475-G475</f>
        <v/>
      </c>
      <c r="I475">
        <f>H475/F475</f>
        <v/>
      </c>
      <c r="J475">
        <f>'Net p_0_in'!G982</f>
        <v/>
      </c>
      <c r="K475">
        <f>'Net p_0_in'!G980</f>
        <v/>
      </c>
      <c r="L475">
        <f>J475-K475</f>
        <v/>
      </c>
      <c r="M475">
        <f>L475/J475</f>
        <v/>
      </c>
      <c r="N475">
        <f>'Net p_0_in'!H982</f>
        <v/>
      </c>
      <c r="O475">
        <f>'Net p_0_in'!H980</f>
        <v/>
      </c>
      <c r="P475">
        <f>N475-O475</f>
        <v/>
      </c>
      <c r="Q475">
        <f>P475/N475</f>
        <v/>
      </c>
    </row>
    <row r="476">
      <c r="A476" t="inlineStr">
        <is>
          <t>osc/register_reg_r1_0_31_0_5_i_1/O to masterReg/readData2[20]_i_1/I4</t>
        </is>
      </c>
      <c r="B476">
        <f>'Net p_0_in'!E993</f>
        <v/>
      </c>
      <c r="C476">
        <f>'Net p_0_in'!E991</f>
        <v/>
      </c>
      <c r="D476">
        <f>B476-C476</f>
        <v/>
      </c>
      <c r="E476">
        <f>D476/B476</f>
        <v/>
      </c>
      <c r="F476">
        <f>'Net p_0_in'!F993</f>
        <v/>
      </c>
      <c r="G476">
        <f>'Net p_0_in'!F991</f>
        <v/>
      </c>
      <c r="H476">
        <f>F476-G476</f>
        <v/>
      </c>
      <c r="I476">
        <f>H476/F476</f>
        <v/>
      </c>
      <c r="J476">
        <f>'Net p_0_in'!G993</f>
        <v/>
      </c>
      <c r="K476">
        <f>'Net p_0_in'!G991</f>
        <v/>
      </c>
      <c r="L476">
        <f>J476-K476</f>
        <v/>
      </c>
      <c r="M476">
        <f>L476/J476</f>
        <v/>
      </c>
      <c r="N476">
        <f>'Net p_0_in'!H993</f>
        <v/>
      </c>
      <c r="O476">
        <f>'Net p_0_in'!H991</f>
        <v/>
      </c>
      <c r="P476">
        <f>N476-O476</f>
        <v/>
      </c>
      <c r="Q476">
        <f>P476/N476</f>
        <v/>
      </c>
    </row>
    <row r="477">
      <c r="A477" t="inlineStr">
        <is>
          <t>osc/register_reg_r1_0_31_0_5_i_1/O to masterReg/readData1[21]_i_1/I4</t>
        </is>
      </c>
      <c r="B477">
        <f>'Net p_0_in'!E1007</f>
        <v/>
      </c>
      <c r="C477">
        <f>'Net p_0_in'!E1005</f>
        <v/>
      </c>
      <c r="D477">
        <f>B477-C477</f>
        <v/>
      </c>
      <c r="E477">
        <f>D477/B477</f>
        <v/>
      </c>
      <c r="F477">
        <f>'Net p_0_in'!F1007</f>
        <v/>
      </c>
      <c r="G477">
        <f>'Net p_0_in'!F1005</f>
        <v/>
      </c>
      <c r="H477">
        <f>F477-G477</f>
        <v/>
      </c>
      <c r="I477">
        <f>H477/F477</f>
        <v/>
      </c>
      <c r="J477">
        <f>'Net p_0_in'!G1007</f>
        <v/>
      </c>
      <c r="K477">
        <f>'Net p_0_in'!G1005</f>
        <v/>
      </c>
      <c r="L477">
        <f>J477-K477</f>
        <v/>
      </c>
      <c r="M477">
        <f>L477/J477</f>
        <v/>
      </c>
      <c r="N477">
        <f>'Net p_0_in'!H1007</f>
        <v/>
      </c>
      <c r="O477">
        <f>'Net p_0_in'!H1005</f>
        <v/>
      </c>
      <c r="P477">
        <f>N477-O477</f>
        <v/>
      </c>
      <c r="Q477">
        <f>P477/N477</f>
        <v/>
      </c>
    </row>
    <row r="478">
      <c r="A478" t="inlineStr">
        <is>
          <t>osc/register_reg_r1_0_31_0_5_i_1/O to masterReg/readData2[21]_i_1/I4</t>
        </is>
      </c>
      <c r="B478">
        <f>'Net p_0_in'!E1018</f>
        <v/>
      </c>
      <c r="C478">
        <f>'Net p_0_in'!E1016</f>
        <v/>
      </c>
      <c r="D478">
        <f>B478-C478</f>
        <v/>
      </c>
      <c r="E478">
        <f>D478/B478</f>
        <v/>
      </c>
      <c r="F478">
        <f>'Net p_0_in'!F1018</f>
        <v/>
      </c>
      <c r="G478">
        <f>'Net p_0_in'!F1016</f>
        <v/>
      </c>
      <c r="H478">
        <f>F478-G478</f>
        <v/>
      </c>
      <c r="I478">
        <f>H478/F478</f>
        <v/>
      </c>
      <c r="J478">
        <f>'Net p_0_in'!G1018</f>
        <v/>
      </c>
      <c r="K478">
        <f>'Net p_0_in'!G1016</f>
        <v/>
      </c>
      <c r="L478">
        <f>J478-K478</f>
        <v/>
      </c>
      <c r="M478">
        <f>L478/J478</f>
        <v/>
      </c>
      <c r="N478">
        <f>'Net p_0_in'!H1018</f>
        <v/>
      </c>
      <c r="O478">
        <f>'Net p_0_in'!H1016</f>
        <v/>
      </c>
      <c r="P478">
        <f>N478-O478</f>
        <v/>
      </c>
      <c r="Q478">
        <f>P478/N478</f>
        <v/>
      </c>
    </row>
    <row r="479">
      <c r="A479" t="inlineStr">
        <is>
          <t>osc/register_reg_r1_0_31_0_5_i_1/O to masterReg/readData1[28]_i_1/I4</t>
        </is>
      </c>
      <c r="B479">
        <f>'Net p_0_in'!E1041</f>
        <v/>
      </c>
      <c r="C479">
        <f>'Net p_0_in'!E1039</f>
        <v/>
      </c>
      <c r="D479">
        <f>B479-C479</f>
        <v/>
      </c>
      <c r="E479">
        <f>D479/B479</f>
        <v/>
      </c>
      <c r="F479">
        <f>'Net p_0_in'!F1041</f>
        <v/>
      </c>
      <c r="G479">
        <f>'Net p_0_in'!F1039</f>
        <v/>
      </c>
      <c r="H479">
        <f>F479-G479</f>
        <v/>
      </c>
      <c r="I479">
        <f>H479/F479</f>
        <v/>
      </c>
      <c r="J479">
        <f>'Net p_0_in'!G1041</f>
        <v/>
      </c>
      <c r="K479">
        <f>'Net p_0_in'!G1039</f>
        <v/>
      </c>
      <c r="L479">
        <f>J479-K479</f>
        <v/>
      </c>
      <c r="M479">
        <f>L479/J479</f>
        <v/>
      </c>
      <c r="N479">
        <f>'Net p_0_in'!H1041</f>
        <v/>
      </c>
      <c r="O479">
        <f>'Net p_0_in'!H1039</f>
        <v/>
      </c>
      <c r="P479">
        <f>N479-O479</f>
        <v/>
      </c>
      <c r="Q479">
        <f>P479/N479</f>
        <v/>
      </c>
    </row>
    <row r="480">
      <c r="A480" t="inlineStr">
        <is>
          <t>osc/register_reg_r1_0_31_0_5_i_1/O to masterReg/readData1[26]_i_1/I4</t>
        </is>
      </c>
      <c r="B480">
        <f>'Net p_0_in'!E1055</f>
        <v/>
      </c>
      <c r="C480">
        <f>'Net p_0_in'!E1053</f>
        <v/>
      </c>
      <c r="D480">
        <f>B480-C480</f>
        <v/>
      </c>
      <c r="E480">
        <f>D480/B480</f>
        <v/>
      </c>
      <c r="F480">
        <f>'Net p_0_in'!F1055</f>
        <v/>
      </c>
      <c r="G480">
        <f>'Net p_0_in'!F1053</f>
        <v/>
      </c>
      <c r="H480">
        <f>F480-G480</f>
        <v/>
      </c>
      <c r="I480">
        <f>H480/F480</f>
        <v/>
      </c>
      <c r="J480">
        <f>'Net p_0_in'!G1055</f>
        <v/>
      </c>
      <c r="K480">
        <f>'Net p_0_in'!G1053</f>
        <v/>
      </c>
      <c r="L480">
        <f>J480-K480</f>
        <v/>
      </c>
      <c r="M480">
        <f>L480/J480</f>
        <v/>
      </c>
      <c r="N480">
        <f>'Net p_0_in'!H1055</f>
        <v/>
      </c>
      <c r="O480">
        <f>'Net p_0_in'!H1053</f>
        <v/>
      </c>
      <c r="P480">
        <f>N480-O480</f>
        <v/>
      </c>
      <c r="Q480">
        <f>P480/N480</f>
        <v/>
      </c>
    </row>
    <row r="481">
      <c r="A481" t="inlineStr">
        <is>
          <t>osc/register_reg_r1_0_31_0_5_i_1/O to masterReg/readData1[24]_i_1/I4</t>
        </is>
      </c>
      <c r="B481">
        <f>'Net p_0_in'!E1066</f>
        <v/>
      </c>
      <c r="C481">
        <f>'Net p_0_in'!E1064</f>
        <v/>
      </c>
      <c r="D481">
        <f>B481-C481</f>
        <v/>
      </c>
      <c r="E481">
        <f>D481/B481</f>
        <v/>
      </c>
      <c r="F481">
        <f>'Net p_0_in'!F1066</f>
        <v/>
      </c>
      <c r="G481">
        <f>'Net p_0_in'!F1064</f>
        <v/>
      </c>
      <c r="H481">
        <f>F481-G481</f>
        <v/>
      </c>
      <c r="I481">
        <f>H481/F481</f>
        <v/>
      </c>
      <c r="J481">
        <f>'Net p_0_in'!G1066</f>
        <v/>
      </c>
      <c r="K481">
        <f>'Net p_0_in'!G1064</f>
        <v/>
      </c>
      <c r="L481">
        <f>J481-K481</f>
        <v/>
      </c>
      <c r="M481">
        <f>L481/J481</f>
        <v/>
      </c>
      <c r="N481">
        <f>'Net p_0_in'!H1066</f>
        <v/>
      </c>
      <c r="O481">
        <f>'Net p_0_in'!H1064</f>
        <v/>
      </c>
      <c r="P481">
        <f>N481-O481</f>
        <v/>
      </c>
      <c r="Q481">
        <f>P481/N481</f>
        <v/>
      </c>
    </row>
    <row r="482">
      <c r="A482" t="inlineStr">
        <is>
          <t>osc/register_reg_r1_0_31_0_5_i_1/O to masterReg/readData2[26]_i_1/I4</t>
        </is>
      </c>
      <c r="B482">
        <f>'Net p_0_in'!E1077</f>
        <v/>
      </c>
      <c r="C482">
        <f>'Net p_0_in'!E1075</f>
        <v/>
      </c>
      <c r="D482">
        <f>B482-C482</f>
        <v/>
      </c>
      <c r="E482">
        <f>D482/B482</f>
        <v/>
      </c>
      <c r="F482">
        <f>'Net p_0_in'!F1077</f>
        <v/>
      </c>
      <c r="G482">
        <f>'Net p_0_in'!F1075</f>
        <v/>
      </c>
      <c r="H482">
        <f>F482-G482</f>
        <v/>
      </c>
      <c r="I482">
        <f>H482/F482</f>
        <v/>
      </c>
      <c r="J482">
        <f>'Net p_0_in'!G1077</f>
        <v/>
      </c>
      <c r="K482">
        <f>'Net p_0_in'!G1075</f>
        <v/>
      </c>
      <c r="L482">
        <f>J482-K482</f>
        <v/>
      </c>
      <c r="M482">
        <f>L482/J482</f>
        <v/>
      </c>
      <c r="N482">
        <f>'Net p_0_in'!H1077</f>
        <v/>
      </c>
      <c r="O482">
        <f>'Net p_0_in'!H1075</f>
        <v/>
      </c>
      <c r="P482">
        <f>N482-O482</f>
        <v/>
      </c>
      <c r="Q482">
        <f>P482/N482</f>
        <v/>
      </c>
    </row>
    <row r="483">
      <c r="A483" t="inlineStr">
        <is>
          <t>osc/register_reg_r1_0_31_0_5_i_1/O to masterReg/readData2[24]_i_1/I4</t>
        </is>
      </c>
      <c r="B483">
        <f>'Net p_0_in'!E1088</f>
        <v/>
      </c>
      <c r="C483">
        <f>'Net p_0_in'!E1086</f>
        <v/>
      </c>
      <c r="D483">
        <f>B483-C483</f>
        <v/>
      </c>
      <c r="E483">
        <f>D483/B483</f>
        <v/>
      </c>
      <c r="F483">
        <f>'Net p_0_in'!F1088</f>
        <v/>
      </c>
      <c r="G483">
        <f>'Net p_0_in'!F1086</f>
        <v/>
      </c>
      <c r="H483">
        <f>F483-G483</f>
        <v/>
      </c>
      <c r="I483">
        <f>H483/F483</f>
        <v/>
      </c>
      <c r="J483">
        <f>'Net p_0_in'!G1088</f>
        <v/>
      </c>
      <c r="K483">
        <f>'Net p_0_in'!G1086</f>
        <v/>
      </c>
      <c r="L483">
        <f>J483-K483</f>
        <v/>
      </c>
      <c r="M483">
        <f>L483/J483</f>
        <v/>
      </c>
      <c r="N483">
        <f>'Net p_0_in'!H1088</f>
        <v/>
      </c>
      <c r="O483">
        <f>'Net p_0_in'!H1086</f>
        <v/>
      </c>
      <c r="P483">
        <f>N483-O483</f>
        <v/>
      </c>
      <c r="Q483">
        <f>P483/N483</f>
        <v/>
      </c>
    </row>
    <row r="484">
      <c r="A484" t="inlineStr">
        <is>
          <t>osc/register_reg_r1_0_31_0_5_i_1/O to masterReg/register_reg_r2_0_31_30_31__0/SP/WE</t>
        </is>
      </c>
      <c r="B484">
        <f>'Net p_0_in'!E1106</f>
        <v/>
      </c>
      <c r="C484">
        <f>'Net p_0_in'!E1104</f>
        <v/>
      </c>
      <c r="D484">
        <f>B484-C484</f>
        <v/>
      </c>
      <c r="E484">
        <f>D484/B484</f>
        <v/>
      </c>
      <c r="F484">
        <f>'Net p_0_in'!F1106</f>
        <v/>
      </c>
      <c r="G484">
        <f>'Net p_0_in'!F1104</f>
        <v/>
      </c>
      <c r="H484">
        <f>F484-G484</f>
        <v/>
      </c>
      <c r="I484">
        <f>H484/F484</f>
        <v/>
      </c>
      <c r="J484">
        <f>'Net p_0_in'!G1106</f>
        <v/>
      </c>
      <c r="K484">
        <f>'Net p_0_in'!G1104</f>
        <v/>
      </c>
      <c r="L484">
        <f>J484-K484</f>
        <v/>
      </c>
      <c r="M484">
        <f>L484/J484</f>
        <v/>
      </c>
      <c r="N484">
        <f>'Net p_0_in'!H1106</f>
        <v/>
      </c>
      <c r="O484">
        <f>'Net p_0_in'!H1104</f>
        <v/>
      </c>
      <c r="P484">
        <f>N484-O484</f>
        <v/>
      </c>
      <c r="Q484">
        <f>P484/N484</f>
        <v/>
      </c>
    </row>
    <row r="485">
      <c r="A485" t="inlineStr">
        <is>
          <t>osc/register_reg_r1_0_31_0_5_i_1/O to masterReg/readData1[29]_i_1/I4</t>
        </is>
      </c>
      <c r="B485">
        <f>'Net p_0_in'!E1117</f>
        <v/>
      </c>
      <c r="C485">
        <f>'Net p_0_in'!E1115</f>
        <v/>
      </c>
      <c r="D485">
        <f>B485-C485</f>
        <v/>
      </c>
      <c r="E485">
        <f>D485/B485</f>
        <v/>
      </c>
      <c r="F485">
        <f>'Net p_0_in'!F1117</f>
        <v/>
      </c>
      <c r="G485">
        <f>'Net p_0_in'!F1115</f>
        <v/>
      </c>
      <c r="H485">
        <f>F485-G485</f>
        <v/>
      </c>
      <c r="I485">
        <f>H485/F485</f>
        <v/>
      </c>
      <c r="J485">
        <f>'Net p_0_in'!G1117</f>
        <v/>
      </c>
      <c r="K485">
        <f>'Net p_0_in'!G1115</f>
        <v/>
      </c>
      <c r="L485">
        <f>J485-K485</f>
        <v/>
      </c>
      <c r="M485">
        <f>L485/J485</f>
        <v/>
      </c>
      <c r="N485">
        <f>'Net p_0_in'!H1117</f>
        <v/>
      </c>
      <c r="O485">
        <f>'Net p_0_in'!H1115</f>
        <v/>
      </c>
      <c r="P485">
        <f>N485-O485</f>
        <v/>
      </c>
      <c r="Q485">
        <f>P485/N485</f>
        <v/>
      </c>
    </row>
    <row r="486">
      <c r="A486" t="inlineStr">
        <is>
          <t>osc/register_reg_r1_0_31_0_5_i_1/O to masterReg/readData1[31]_i_1/I4</t>
        </is>
      </c>
      <c r="B486">
        <f>'Net p_0_in'!E1128</f>
        <v/>
      </c>
      <c r="C486">
        <f>'Net p_0_in'!E1126</f>
        <v/>
      </c>
      <c r="D486">
        <f>B486-C486</f>
        <v/>
      </c>
      <c r="E486">
        <f>D486/B486</f>
        <v/>
      </c>
      <c r="F486">
        <f>'Net p_0_in'!F1128</f>
        <v/>
      </c>
      <c r="G486">
        <f>'Net p_0_in'!F1126</f>
        <v/>
      </c>
      <c r="H486">
        <f>F486-G486</f>
        <v/>
      </c>
      <c r="I486">
        <f>H486/F486</f>
        <v/>
      </c>
      <c r="J486">
        <f>'Net p_0_in'!G1128</f>
        <v/>
      </c>
      <c r="K486">
        <f>'Net p_0_in'!G1126</f>
        <v/>
      </c>
      <c r="L486">
        <f>J486-K486</f>
        <v/>
      </c>
      <c r="M486">
        <f>L486/J486</f>
        <v/>
      </c>
      <c r="N486">
        <f>'Net p_0_in'!H1128</f>
        <v/>
      </c>
      <c r="O486">
        <f>'Net p_0_in'!H1126</f>
        <v/>
      </c>
      <c r="P486">
        <f>N486-O486</f>
        <v/>
      </c>
      <c r="Q486">
        <f>P486/N486</f>
        <v/>
      </c>
    </row>
    <row r="487">
      <c r="A487" t="inlineStr">
        <is>
          <t>osc/register_reg_r1_0_31_0_5_i_1/O to masterReg/register_reg_r2_0_31_24_29/RAMD_D1/WE</t>
        </is>
      </c>
      <c r="B487">
        <f>'Net p_0_in'!E1152</f>
        <v/>
      </c>
      <c r="C487">
        <f>'Net p_0_in'!E1150</f>
        <v/>
      </c>
      <c r="D487">
        <f>B487-C487</f>
        <v/>
      </c>
      <c r="E487">
        <f>D487/B487</f>
        <v/>
      </c>
      <c r="F487">
        <f>'Net p_0_in'!F1152</f>
        <v/>
      </c>
      <c r="G487">
        <f>'Net p_0_in'!F1150</f>
        <v/>
      </c>
      <c r="H487">
        <f>F487-G487</f>
        <v/>
      </c>
      <c r="I487">
        <f>H487/F487</f>
        <v/>
      </c>
      <c r="J487">
        <f>'Net p_0_in'!G1152</f>
        <v/>
      </c>
      <c r="K487">
        <f>'Net p_0_in'!G1150</f>
        <v/>
      </c>
      <c r="L487">
        <f>J487-K487</f>
        <v/>
      </c>
      <c r="M487">
        <f>L487/J487</f>
        <v/>
      </c>
      <c r="N487">
        <f>'Net p_0_in'!H1152</f>
        <v/>
      </c>
      <c r="O487">
        <f>'Net p_0_in'!H1150</f>
        <v/>
      </c>
      <c r="P487">
        <f>N487-O487</f>
        <v/>
      </c>
      <c r="Q487">
        <f>P487/N487</f>
        <v/>
      </c>
    </row>
    <row r="488">
      <c r="A488" t="inlineStr">
        <is>
          <t>osc/register_reg_r1_0_31_0_5_i_1/O to masterReg/readData2[28]_i_1/I4</t>
        </is>
      </c>
      <c r="B488">
        <f>'Net p_0_in'!E1166</f>
        <v/>
      </c>
      <c r="C488">
        <f>'Net p_0_in'!E1164</f>
        <v/>
      </c>
      <c r="D488">
        <f>B488-C488</f>
        <v/>
      </c>
      <c r="E488">
        <f>D488/B488</f>
        <v/>
      </c>
      <c r="F488">
        <f>'Net p_0_in'!F1166</f>
        <v/>
      </c>
      <c r="G488">
        <f>'Net p_0_in'!F1164</f>
        <v/>
      </c>
      <c r="H488">
        <f>F488-G488</f>
        <v/>
      </c>
      <c r="I488">
        <f>H488/F488</f>
        <v/>
      </c>
      <c r="J488">
        <f>'Net p_0_in'!G1166</f>
        <v/>
      </c>
      <c r="K488">
        <f>'Net p_0_in'!G1164</f>
        <v/>
      </c>
      <c r="L488">
        <f>J488-K488</f>
        <v/>
      </c>
      <c r="M488">
        <f>L488/J488</f>
        <v/>
      </c>
      <c r="N488">
        <f>'Net p_0_in'!H1166</f>
        <v/>
      </c>
      <c r="O488">
        <f>'Net p_0_in'!H1164</f>
        <v/>
      </c>
      <c r="P488">
        <f>N488-O488</f>
        <v/>
      </c>
      <c r="Q488">
        <f>P488/N488</f>
        <v/>
      </c>
    </row>
    <row r="489">
      <c r="A489" t="inlineStr">
        <is>
          <t>osc/register_reg_r1_0_31_0_5_i_1/O to masterReg/readData2[29]_i_1/I4</t>
        </is>
      </c>
      <c r="B489">
        <f>'Net p_0_in'!E1186</f>
        <v/>
      </c>
      <c r="C489">
        <f>'Net p_0_in'!E1184</f>
        <v/>
      </c>
      <c r="D489">
        <f>B489-C489</f>
        <v/>
      </c>
      <c r="E489">
        <f>D489/B489</f>
        <v/>
      </c>
      <c r="F489">
        <f>'Net p_0_in'!F1186</f>
        <v/>
      </c>
      <c r="G489">
        <f>'Net p_0_in'!F1184</f>
        <v/>
      </c>
      <c r="H489">
        <f>F489-G489</f>
        <v/>
      </c>
      <c r="I489">
        <f>H489/F489</f>
        <v/>
      </c>
      <c r="J489">
        <f>'Net p_0_in'!G1186</f>
        <v/>
      </c>
      <c r="K489">
        <f>'Net p_0_in'!G1184</f>
        <v/>
      </c>
      <c r="L489">
        <f>J489-K489</f>
        <v/>
      </c>
      <c r="M489">
        <f>L489/J489</f>
        <v/>
      </c>
      <c r="N489">
        <f>'Net p_0_in'!H1186</f>
        <v/>
      </c>
      <c r="O489">
        <f>'Net p_0_in'!H1184</f>
        <v/>
      </c>
      <c r="P489">
        <f>N489-O489</f>
        <v/>
      </c>
      <c r="Q489">
        <f>P489/N489</f>
        <v/>
      </c>
    </row>
    <row r="490">
      <c r="A490" t="inlineStr">
        <is>
          <t>osc/register_reg_r1_0_31_0_5_i_1/O to masterReg/readData2[31]_i_1/I4</t>
        </is>
      </c>
      <c r="B490">
        <f>'Net p_0_in'!E1197</f>
        <v/>
      </c>
      <c r="C490">
        <f>'Net p_0_in'!E1195</f>
        <v/>
      </c>
      <c r="D490">
        <f>B490-C490</f>
        <v/>
      </c>
      <c r="E490">
        <f>D490/B490</f>
        <v/>
      </c>
      <c r="F490">
        <f>'Net p_0_in'!F1197</f>
        <v/>
      </c>
      <c r="G490">
        <f>'Net p_0_in'!F1195</f>
        <v/>
      </c>
      <c r="H490">
        <f>F490-G490</f>
        <v/>
      </c>
      <c r="I490">
        <f>H490/F490</f>
        <v/>
      </c>
      <c r="J490">
        <f>'Net p_0_in'!G1197</f>
        <v/>
      </c>
      <c r="K490">
        <f>'Net p_0_in'!G1195</f>
        <v/>
      </c>
      <c r="L490">
        <f>J490-K490</f>
        <v/>
      </c>
      <c r="M490">
        <f>L490/J490</f>
        <v/>
      </c>
      <c r="N490">
        <f>'Net p_0_in'!H1197</f>
        <v/>
      </c>
      <c r="O490">
        <f>'Net p_0_in'!H1195</f>
        <v/>
      </c>
      <c r="P490">
        <f>N490-O490</f>
        <v/>
      </c>
      <c r="Q490">
        <f>P490/N490</f>
        <v/>
      </c>
    </row>
    <row r="491">
      <c r="A491" t="inlineStr">
        <is>
          <t>Address_register_reg[5]/Q to masterReg/register_reg_r2_0_31_12_17/RAMC_D1/RADR0</t>
        </is>
      </c>
      <c r="B491">
        <f>'Net readReg2_0_'!E42</f>
        <v/>
      </c>
      <c r="C491">
        <f>'Net readReg2_0_'!E40</f>
        <v/>
      </c>
      <c r="D491">
        <f>B491-C491</f>
        <v/>
      </c>
      <c r="E491">
        <f>D491/B491</f>
        <v/>
      </c>
      <c r="F491">
        <f>'Net readReg2_0_'!F42</f>
        <v/>
      </c>
      <c r="G491">
        <f>'Net readReg2_0_'!F40</f>
        <v/>
      </c>
      <c r="H491">
        <f>F491-G491</f>
        <v/>
      </c>
      <c r="I491">
        <f>H491/F491</f>
        <v/>
      </c>
      <c r="J491">
        <f>'Net readReg2_0_'!G42</f>
        <v/>
      </c>
      <c r="K491">
        <f>'Net readReg2_0_'!G40</f>
        <v/>
      </c>
      <c r="L491">
        <f>J491-K491</f>
        <v/>
      </c>
      <c r="M491">
        <f>L491/J491</f>
        <v/>
      </c>
      <c r="N491">
        <f>'Net readReg2_0_'!H42</f>
        <v/>
      </c>
      <c r="O491">
        <f>'Net readReg2_0_'!H40</f>
        <v/>
      </c>
      <c r="P491">
        <f>N491-O491</f>
        <v/>
      </c>
      <c r="Q491">
        <f>P491/N491</f>
        <v/>
      </c>
    </row>
    <row r="492">
      <c r="A492" t="inlineStr">
        <is>
          <t>Address_register_reg[5]/Q to masterReg/register_reg_r2_0_31_12_17/RAMA_D1/RADR0</t>
        </is>
      </c>
      <c r="B492">
        <f>'Net readReg2_0_'!E61</f>
        <v/>
      </c>
      <c r="C492">
        <f>'Net readReg2_0_'!E59</f>
        <v/>
      </c>
      <c r="D492">
        <f>B492-C492</f>
        <v/>
      </c>
      <c r="E492">
        <f>D492/B492</f>
        <v/>
      </c>
      <c r="F492">
        <f>'Net readReg2_0_'!F61</f>
        <v/>
      </c>
      <c r="G492">
        <f>'Net readReg2_0_'!F59</f>
        <v/>
      </c>
      <c r="H492">
        <f>F492-G492</f>
        <v/>
      </c>
      <c r="I492">
        <f>H492/F492</f>
        <v/>
      </c>
      <c r="J492">
        <f>'Net readReg2_0_'!G61</f>
        <v/>
      </c>
      <c r="K492">
        <f>'Net readReg2_0_'!G59</f>
        <v/>
      </c>
      <c r="L492">
        <f>J492-K492</f>
        <v/>
      </c>
      <c r="M492">
        <f>L492/J492</f>
        <v/>
      </c>
      <c r="N492">
        <f>'Net readReg2_0_'!H61</f>
        <v/>
      </c>
      <c r="O492">
        <f>'Net readReg2_0_'!H59</f>
        <v/>
      </c>
      <c r="P492">
        <f>N492-O492</f>
        <v/>
      </c>
      <c r="Q492">
        <f>P492/N492</f>
        <v/>
      </c>
    </row>
    <row r="493">
      <c r="A493" t="inlineStr">
        <is>
          <t>Address_register_reg[5]/Q to masterReg/register_reg_r2_0_31_12_17/RAMB_D1/RADR0</t>
        </is>
      </c>
      <c r="B493">
        <f>'Net readReg2_0_'!E72</f>
        <v/>
      </c>
      <c r="C493">
        <f>'Net readReg2_0_'!E70</f>
        <v/>
      </c>
      <c r="D493">
        <f>B493-C493</f>
        <v/>
      </c>
      <c r="E493">
        <f>D493/B493</f>
        <v/>
      </c>
      <c r="F493">
        <f>'Net readReg2_0_'!F72</f>
        <v/>
      </c>
      <c r="G493">
        <f>'Net readReg2_0_'!F70</f>
        <v/>
      </c>
      <c r="H493">
        <f>F493-G493</f>
        <v/>
      </c>
      <c r="I493">
        <f>H493/F493</f>
        <v/>
      </c>
      <c r="J493">
        <f>'Net readReg2_0_'!G72</f>
        <v/>
      </c>
      <c r="K493">
        <f>'Net readReg2_0_'!G70</f>
        <v/>
      </c>
      <c r="L493">
        <f>J493-K493</f>
        <v/>
      </c>
      <c r="M493">
        <f>L493/J493</f>
        <v/>
      </c>
      <c r="N493">
        <f>'Net readReg2_0_'!H72</f>
        <v/>
      </c>
      <c r="O493">
        <f>'Net readReg2_0_'!H70</f>
        <v/>
      </c>
      <c r="P493">
        <f>N493-O493</f>
        <v/>
      </c>
      <c r="Q493">
        <f>P493/N493</f>
        <v/>
      </c>
    </row>
    <row r="494">
      <c r="A494" t="inlineStr">
        <is>
          <t>Address_register_reg[5]/Q to masterReg/register_reg_r2_0_31_24_29/RAMC_D1/RADR0</t>
        </is>
      </c>
      <c r="B494">
        <f>'Net readReg2_0_'!E100</f>
        <v/>
      </c>
      <c r="C494">
        <f>'Net readReg2_0_'!E98</f>
        <v/>
      </c>
      <c r="D494">
        <f>B494-C494</f>
        <v/>
      </c>
      <c r="E494">
        <f>D494/B494</f>
        <v/>
      </c>
      <c r="F494">
        <f>'Net readReg2_0_'!F100</f>
        <v/>
      </c>
      <c r="G494">
        <f>'Net readReg2_0_'!F98</f>
        <v/>
      </c>
      <c r="H494">
        <f>F494-G494</f>
        <v/>
      </c>
      <c r="I494">
        <f>H494/F494</f>
        <v/>
      </c>
      <c r="J494">
        <f>'Net readReg2_0_'!G100</f>
        <v/>
      </c>
      <c r="K494">
        <f>'Net readReg2_0_'!G98</f>
        <v/>
      </c>
      <c r="L494">
        <f>J494-K494</f>
        <v/>
      </c>
      <c r="M494">
        <f>L494/J494</f>
        <v/>
      </c>
      <c r="N494">
        <f>'Net readReg2_0_'!H100</f>
        <v/>
      </c>
      <c r="O494">
        <f>'Net readReg2_0_'!H98</f>
        <v/>
      </c>
      <c r="P494">
        <f>N494-O494</f>
        <v/>
      </c>
      <c r="Q494">
        <f>P494/N494</f>
        <v/>
      </c>
    </row>
    <row r="495">
      <c r="A495" t="inlineStr">
        <is>
          <t>Address_register_reg[5]/Q to masterReg/register_reg_r2_0_31_6_11/RAMC_D1/RADR0</t>
        </is>
      </c>
      <c r="B495">
        <f>'Net readReg2_0_'!E131</f>
        <v/>
      </c>
      <c r="C495">
        <f>'Net readReg2_0_'!E129</f>
        <v/>
      </c>
      <c r="D495">
        <f>B495-C495</f>
        <v/>
      </c>
      <c r="E495">
        <f>D495/B495</f>
        <v/>
      </c>
      <c r="F495">
        <f>'Net readReg2_0_'!F131</f>
        <v/>
      </c>
      <c r="G495">
        <f>'Net readReg2_0_'!F129</f>
        <v/>
      </c>
      <c r="H495">
        <f>F495-G495</f>
        <v/>
      </c>
      <c r="I495">
        <f>H495/F495</f>
        <v/>
      </c>
      <c r="J495">
        <f>'Net readReg2_0_'!G131</f>
        <v/>
      </c>
      <c r="K495">
        <f>'Net readReg2_0_'!G129</f>
        <v/>
      </c>
      <c r="L495">
        <f>J495-K495</f>
        <v/>
      </c>
      <c r="M495">
        <f>L495/J495</f>
        <v/>
      </c>
      <c r="N495">
        <f>'Net readReg2_0_'!H131</f>
        <v/>
      </c>
      <c r="O495">
        <f>'Net readReg2_0_'!H129</f>
        <v/>
      </c>
      <c r="P495">
        <f>N495-O495</f>
        <v/>
      </c>
      <c r="Q495">
        <f>P495/N495</f>
        <v/>
      </c>
    </row>
    <row r="496">
      <c r="A496" t="inlineStr">
        <is>
          <t>Address_register_reg[5]/Q to masterReg/register_reg_r2_0_31_30_31__0/DP/RADR0</t>
        </is>
      </c>
      <c r="B496">
        <f>'Net readReg2_0_'!E154</f>
        <v/>
      </c>
      <c r="C496">
        <f>'Net readReg2_0_'!E152</f>
        <v/>
      </c>
      <c r="D496">
        <f>B496-C496</f>
        <v/>
      </c>
      <c r="E496">
        <f>D496/B496</f>
        <v/>
      </c>
      <c r="F496">
        <f>'Net readReg2_0_'!F154</f>
        <v/>
      </c>
      <c r="G496">
        <f>'Net readReg2_0_'!F152</f>
        <v/>
      </c>
      <c r="H496">
        <f>F496-G496</f>
        <v/>
      </c>
      <c r="I496">
        <f>H496/F496</f>
        <v/>
      </c>
      <c r="J496">
        <f>'Net readReg2_0_'!G154</f>
        <v/>
      </c>
      <c r="K496">
        <f>'Net readReg2_0_'!G152</f>
        <v/>
      </c>
      <c r="L496">
        <f>J496-K496</f>
        <v/>
      </c>
      <c r="M496">
        <f>L496/J496</f>
        <v/>
      </c>
      <c r="N496">
        <f>'Net readReg2_0_'!H154</f>
        <v/>
      </c>
      <c r="O496">
        <f>'Net readReg2_0_'!H152</f>
        <v/>
      </c>
      <c r="P496">
        <f>N496-O496</f>
        <v/>
      </c>
      <c r="Q496">
        <f>P496/N496</f>
        <v/>
      </c>
    </row>
    <row r="497">
      <c r="A497" t="inlineStr">
        <is>
          <t>Address_register_reg[5]/Q to masterReg/register_reg_r2_0_31_24_29/RAMA_D1/RADR0</t>
        </is>
      </c>
      <c r="B497">
        <f>'Net readReg2_0_'!E165</f>
        <v/>
      </c>
      <c r="C497">
        <f>'Net readReg2_0_'!E163</f>
        <v/>
      </c>
      <c r="D497">
        <f>B497-C497</f>
        <v/>
      </c>
      <c r="E497">
        <f>D497/B497</f>
        <v/>
      </c>
      <c r="F497">
        <f>'Net readReg2_0_'!F165</f>
        <v/>
      </c>
      <c r="G497">
        <f>'Net readReg2_0_'!F163</f>
        <v/>
      </c>
      <c r="H497">
        <f>F497-G497</f>
        <v/>
      </c>
      <c r="I497">
        <f>H497/F497</f>
        <v/>
      </c>
      <c r="J497">
        <f>'Net readReg2_0_'!G165</f>
        <v/>
      </c>
      <c r="K497">
        <f>'Net readReg2_0_'!G163</f>
        <v/>
      </c>
      <c r="L497">
        <f>J497-K497</f>
        <v/>
      </c>
      <c r="M497">
        <f>L497/J497</f>
        <v/>
      </c>
      <c r="N497">
        <f>'Net readReg2_0_'!H165</f>
        <v/>
      </c>
      <c r="O497">
        <f>'Net readReg2_0_'!H163</f>
        <v/>
      </c>
      <c r="P497">
        <f>N497-O497</f>
        <v/>
      </c>
      <c r="Q497">
        <f>P497/N497</f>
        <v/>
      </c>
    </row>
    <row r="498">
      <c r="A498" t="inlineStr">
        <is>
          <t>Address_register_reg[5]/Q to masterReg/register_reg_r2_0_31_24_29/RAMB_D1/RADR0</t>
        </is>
      </c>
      <c r="B498">
        <f>'Net readReg2_0_'!E176</f>
        <v/>
      </c>
      <c r="C498">
        <f>'Net readReg2_0_'!E174</f>
        <v/>
      </c>
      <c r="D498">
        <f>B498-C498</f>
        <v/>
      </c>
      <c r="E498">
        <f>D498/B498</f>
        <v/>
      </c>
      <c r="F498">
        <f>'Net readReg2_0_'!F176</f>
        <v/>
      </c>
      <c r="G498">
        <f>'Net readReg2_0_'!F174</f>
        <v/>
      </c>
      <c r="H498">
        <f>F498-G498</f>
        <v/>
      </c>
      <c r="I498">
        <f>H498/F498</f>
        <v/>
      </c>
      <c r="J498">
        <f>'Net readReg2_0_'!G176</f>
        <v/>
      </c>
      <c r="K498">
        <f>'Net readReg2_0_'!G174</f>
        <v/>
      </c>
      <c r="L498">
        <f>J498-K498</f>
        <v/>
      </c>
      <c r="M498">
        <f>L498/J498</f>
        <v/>
      </c>
      <c r="N498">
        <f>'Net readReg2_0_'!H176</f>
        <v/>
      </c>
      <c r="O498">
        <f>'Net readReg2_0_'!H174</f>
        <v/>
      </c>
      <c r="P498">
        <f>N498-O498</f>
        <v/>
      </c>
      <c r="Q498">
        <f>P498/N498</f>
        <v/>
      </c>
    </row>
    <row r="499">
      <c r="A499" t="inlineStr">
        <is>
          <t>Address_register_reg[5]/Q to masterReg/register_reg_r2_0_31_18_23/RAMC_D1/RADR0</t>
        </is>
      </c>
      <c r="B499">
        <f>'Net readReg2_0_'!E205</f>
        <v/>
      </c>
      <c r="C499">
        <f>'Net readReg2_0_'!E203</f>
        <v/>
      </c>
      <c r="D499">
        <f>B499-C499</f>
        <v/>
      </c>
      <c r="E499">
        <f>D499/B499</f>
        <v/>
      </c>
      <c r="F499">
        <f>'Net readReg2_0_'!F205</f>
        <v/>
      </c>
      <c r="G499">
        <f>'Net readReg2_0_'!F203</f>
        <v/>
      </c>
      <c r="H499">
        <f>F499-G499</f>
        <v/>
      </c>
      <c r="I499">
        <f>H499/F499</f>
        <v/>
      </c>
      <c r="J499">
        <f>'Net readReg2_0_'!G205</f>
        <v/>
      </c>
      <c r="K499">
        <f>'Net readReg2_0_'!G203</f>
        <v/>
      </c>
      <c r="L499">
        <f>J499-K499</f>
        <v/>
      </c>
      <c r="M499">
        <f>L499/J499</f>
        <v/>
      </c>
      <c r="N499">
        <f>'Net readReg2_0_'!H205</f>
        <v/>
      </c>
      <c r="O499">
        <f>'Net readReg2_0_'!H203</f>
        <v/>
      </c>
      <c r="P499">
        <f>N499-O499</f>
        <v/>
      </c>
      <c r="Q499">
        <f>P499/N499</f>
        <v/>
      </c>
    </row>
    <row r="500">
      <c r="A500" t="inlineStr">
        <is>
          <t>Address_register_reg[5]/Q to masterReg/register_reg_r2_0_31_18_23/RAMA_D1/RADR0</t>
        </is>
      </c>
      <c r="B500">
        <f>'Net readReg2_0_'!E222</f>
        <v/>
      </c>
      <c r="C500">
        <f>'Net readReg2_0_'!E220</f>
        <v/>
      </c>
      <c r="D500">
        <f>B500-C500</f>
        <v/>
      </c>
      <c r="E500">
        <f>D500/B500</f>
        <v/>
      </c>
      <c r="F500">
        <f>'Net readReg2_0_'!F222</f>
        <v/>
      </c>
      <c r="G500">
        <f>'Net readReg2_0_'!F220</f>
        <v/>
      </c>
      <c r="H500">
        <f>F500-G500</f>
        <v/>
      </c>
      <c r="I500">
        <f>H500/F500</f>
        <v/>
      </c>
      <c r="J500">
        <f>'Net readReg2_0_'!G222</f>
        <v/>
      </c>
      <c r="K500">
        <f>'Net readReg2_0_'!G220</f>
        <v/>
      </c>
      <c r="L500">
        <f>J500-K500</f>
        <v/>
      </c>
      <c r="M500">
        <f>L500/J500</f>
        <v/>
      </c>
      <c r="N500">
        <f>'Net readReg2_0_'!H222</f>
        <v/>
      </c>
      <c r="O500">
        <f>'Net readReg2_0_'!H220</f>
        <v/>
      </c>
      <c r="P500">
        <f>N500-O500</f>
        <v/>
      </c>
      <c r="Q500">
        <f>P500/N500</f>
        <v/>
      </c>
    </row>
    <row r="501">
      <c r="A501" t="inlineStr">
        <is>
          <t>Address_register_reg[5]/Q to masterReg/register_reg_r2_0_31_18_23/RAMB_D1/RADR0</t>
        </is>
      </c>
      <c r="B501">
        <f>'Net readReg2_0_'!E233</f>
        <v/>
      </c>
      <c r="C501">
        <f>'Net readReg2_0_'!E231</f>
        <v/>
      </c>
      <c r="D501">
        <f>B501-C501</f>
        <v/>
      </c>
      <c r="E501">
        <f>D501/B501</f>
        <v/>
      </c>
      <c r="F501">
        <f>'Net readReg2_0_'!F233</f>
        <v/>
      </c>
      <c r="G501">
        <f>'Net readReg2_0_'!F231</f>
        <v/>
      </c>
      <c r="H501">
        <f>F501-G501</f>
        <v/>
      </c>
      <c r="I501">
        <f>H501/F501</f>
        <v/>
      </c>
      <c r="J501">
        <f>'Net readReg2_0_'!G233</f>
        <v/>
      </c>
      <c r="K501">
        <f>'Net readReg2_0_'!G231</f>
        <v/>
      </c>
      <c r="L501">
        <f>J501-K501</f>
        <v/>
      </c>
      <c r="M501">
        <f>L501/J501</f>
        <v/>
      </c>
      <c r="N501">
        <f>'Net readReg2_0_'!H233</f>
        <v/>
      </c>
      <c r="O501">
        <f>'Net readReg2_0_'!H231</f>
        <v/>
      </c>
      <c r="P501">
        <f>N501-O501</f>
        <v/>
      </c>
      <c r="Q501">
        <f>P501/N501</f>
        <v/>
      </c>
    </row>
    <row r="502">
      <c r="A502" t="inlineStr">
        <is>
          <t>Address_register_reg[5]/Q to masterReg/register_reg_r2_0_31_0_5/RAMA_D1/RADR0</t>
        </is>
      </c>
      <c r="B502">
        <f>'Net readReg2_0_'!E292</f>
        <v/>
      </c>
      <c r="C502">
        <f>'Net readReg2_0_'!E290</f>
        <v/>
      </c>
      <c r="D502">
        <f>B502-C502</f>
        <v/>
      </c>
      <c r="E502">
        <f>D502/B502</f>
        <v/>
      </c>
      <c r="F502">
        <f>'Net readReg2_0_'!F292</f>
        <v/>
      </c>
      <c r="G502">
        <f>'Net readReg2_0_'!F290</f>
        <v/>
      </c>
      <c r="H502">
        <f>F502-G502</f>
        <v/>
      </c>
      <c r="I502">
        <f>H502/F502</f>
        <v/>
      </c>
      <c r="J502">
        <f>'Net readReg2_0_'!G292</f>
        <v/>
      </c>
      <c r="K502">
        <f>'Net readReg2_0_'!G290</f>
        <v/>
      </c>
      <c r="L502">
        <f>J502-K502</f>
        <v/>
      </c>
      <c r="M502">
        <f>L502/J502</f>
        <v/>
      </c>
      <c r="N502">
        <f>'Net readReg2_0_'!H292</f>
        <v/>
      </c>
      <c r="O502">
        <f>'Net readReg2_0_'!H290</f>
        <v/>
      </c>
      <c r="P502">
        <f>N502-O502</f>
        <v/>
      </c>
      <c r="Q502">
        <f>P502/N502</f>
        <v/>
      </c>
    </row>
    <row r="503">
      <c r="A503" t="inlineStr">
        <is>
          <t>Address_register_reg[5]/Q to masterReg/register_reg_r2_0_31_0_5/RAMB_D1/RADR0</t>
        </is>
      </c>
      <c r="B503">
        <f>'Net readReg2_0_'!E303</f>
        <v/>
      </c>
      <c r="C503">
        <f>'Net readReg2_0_'!E301</f>
        <v/>
      </c>
      <c r="D503">
        <f>B503-C503</f>
        <v/>
      </c>
      <c r="E503">
        <f>D503/B503</f>
        <v/>
      </c>
      <c r="F503">
        <f>'Net readReg2_0_'!F303</f>
        <v/>
      </c>
      <c r="G503">
        <f>'Net readReg2_0_'!F301</f>
        <v/>
      </c>
      <c r="H503">
        <f>F503-G503</f>
        <v/>
      </c>
      <c r="I503">
        <f>H503/F503</f>
        <v/>
      </c>
      <c r="J503">
        <f>'Net readReg2_0_'!G303</f>
        <v/>
      </c>
      <c r="K503">
        <f>'Net readReg2_0_'!G301</f>
        <v/>
      </c>
      <c r="L503">
        <f>J503-K503</f>
        <v/>
      </c>
      <c r="M503">
        <f>L503/J503</f>
        <v/>
      </c>
      <c r="N503">
        <f>'Net readReg2_0_'!H303</f>
        <v/>
      </c>
      <c r="O503">
        <f>'Net readReg2_0_'!H301</f>
        <v/>
      </c>
      <c r="P503">
        <f>N503-O503</f>
        <v/>
      </c>
      <c r="Q503">
        <f>P503/N503</f>
        <v/>
      </c>
    </row>
    <row r="504">
      <c r="A504" t="inlineStr">
        <is>
          <t>Address_register_reg[5]/Q to masterReg/readData2[31]_i_7/I0</t>
        </is>
      </c>
      <c r="B504">
        <f>'Net readReg2_0_'!E316</f>
        <v/>
      </c>
      <c r="C504">
        <f>'Net readReg2_0_'!E314</f>
        <v/>
      </c>
      <c r="D504">
        <f>B504-C504</f>
        <v/>
      </c>
      <c r="E504">
        <f>D504/B504</f>
        <v/>
      </c>
      <c r="F504">
        <f>'Net readReg2_0_'!F316</f>
        <v/>
      </c>
      <c r="G504">
        <f>'Net readReg2_0_'!F314</f>
        <v/>
      </c>
      <c r="H504">
        <f>F504-G504</f>
        <v/>
      </c>
      <c r="I504">
        <f>H504/F504</f>
        <v/>
      </c>
      <c r="J504">
        <f>'Net readReg2_0_'!G316</f>
        <v/>
      </c>
      <c r="K504">
        <f>'Net readReg2_0_'!G314</f>
        <v/>
      </c>
      <c r="L504">
        <f>J504-K504</f>
        <v/>
      </c>
      <c r="M504">
        <f>L504/J504</f>
        <v/>
      </c>
      <c r="N504">
        <f>'Net readReg2_0_'!H316</f>
        <v/>
      </c>
      <c r="O504">
        <f>'Net readReg2_0_'!H314</f>
        <v/>
      </c>
      <c r="P504">
        <f>N504-O504</f>
        <v/>
      </c>
      <c r="Q504">
        <f>P504/N504</f>
        <v/>
      </c>
    </row>
    <row r="505">
      <c r="A505" t="inlineStr">
        <is>
          <t>Address_register_reg[5]/Q to masterReg/register_reg_r2_0_31_0_5/RAMC_D1/RADR0</t>
        </is>
      </c>
      <c r="B505">
        <f>'Net readReg2_0_'!E335</f>
        <v/>
      </c>
      <c r="C505">
        <f>'Net readReg2_0_'!E333</f>
        <v/>
      </c>
      <c r="D505">
        <f>B505-C505</f>
        <v/>
      </c>
      <c r="E505">
        <f>D505/B505</f>
        <v/>
      </c>
      <c r="F505">
        <f>'Net readReg2_0_'!F335</f>
        <v/>
      </c>
      <c r="G505">
        <f>'Net readReg2_0_'!F333</f>
        <v/>
      </c>
      <c r="H505">
        <f>F505-G505</f>
        <v/>
      </c>
      <c r="I505">
        <f>H505/F505</f>
        <v/>
      </c>
      <c r="J505">
        <f>'Net readReg2_0_'!G335</f>
        <v/>
      </c>
      <c r="K505">
        <f>'Net readReg2_0_'!G333</f>
        <v/>
      </c>
      <c r="L505">
        <f>J505-K505</f>
        <v/>
      </c>
      <c r="M505">
        <f>L505/J505</f>
        <v/>
      </c>
      <c r="N505">
        <f>'Net readReg2_0_'!H335</f>
        <v/>
      </c>
      <c r="O505">
        <f>'Net readReg2_0_'!H333</f>
        <v/>
      </c>
      <c r="P505">
        <f>N505-O505</f>
        <v/>
      </c>
      <c r="Q505">
        <f>P505/N505</f>
        <v/>
      </c>
    </row>
    <row r="506">
      <c r="A506" t="inlineStr">
        <is>
          <t>Address_register_reg[5]/Q to masterReg/register_reg_r2_0_31_6_11/RAMA_D1/RADR0</t>
        </is>
      </c>
      <c r="B506">
        <f>'Net readReg2_0_'!E355</f>
        <v/>
      </c>
      <c r="C506">
        <f>'Net readReg2_0_'!E353</f>
        <v/>
      </c>
      <c r="D506">
        <f>B506-C506</f>
        <v/>
      </c>
      <c r="E506">
        <f>D506/B506</f>
        <v/>
      </c>
      <c r="F506">
        <f>'Net readReg2_0_'!F355</f>
        <v/>
      </c>
      <c r="G506">
        <f>'Net readReg2_0_'!F353</f>
        <v/>
      </c>
      <c r="H506">
        <f>F506-G506</f>
        <v/>
      </c>
      <c r="I506">
        <f>H506/F506</f>
        <v/>
      </c>
      <c r="J506">
        <f>'Net readReg2_0_'!G355</f>
        <v/>
      </c>
      <c r="K506">
        <f>'Net readReg2_0_'!G353</f>
        <v/>
      </c>
      <c r="L506">
        <f>J506-K506</f>
        <v/>
      </c>
      <c r="M506">
        <f>L506/J506</f>
        <v/>
      </c>
      <c r="N506">
        <f>'Net readReg2_0_'!H355</f>
        <v/>
      </c>
      <c r="O506">
        <f>'Net readReg2_0_'!H353</f>
        <v/>
      </c>
      <c r="P506">
        <f>N506-O506</f>
        <v/>
      </c>
      <c r="Q506">
        <f>P506/N506</f>
        <v/>
      </c>
    </row>
    <row r="507">
      <c r="A507" t="inlineStr">
        <is>
          <t>Address_register_reg[5]/Q to masterReg/register_reg_r2_0_31_6_11/RAMB_D1/RADR0</t>
        </is>
      </c>
      <c r="B507">
        <f>'Net readReg2_0_'!E366</f>
        <v/>
      </c>
      <c r="C507">
        <f>'Net readReg2_0_'!E364</f>
        <v/>
      </c>
      <c r="D507">
        <f>B507-C507</f>
        <v/>
      </c>
      <c r="E507">
        <f>D507/B507</f>
        <v/>
      </c>
      <c r="F507">
        <f>'Net readReg2_0_'!F366</f>
        <v/>
      </c>
      <c r="G507">
        <f>'Net readReg2_0_'!F364</f>
        <v/>
      </c>
      <c r="H507">
        <f>F507-G507</f>
        <v/>
      </c>
      <c r="I507">
        <f>H507/F507</f>
        <v/>
      </c>
      <c r="J507">
        <f>'Net readReg2_0_'!G366</f>
        <v/>
      </c>
      <c r="K507">
        <f>'Net readReg2_0_'!G364</f>
        <v/>
      </c>
      <c r="L507">
        <f>J507-K507</f>
        <v/>
      </c>
      <c r="M507">
        <f>L507/J507</f>
        <v/>
      </c>
      <c r="N507">
        <f>'Net readReg2_0_'!H366</f>
        <v/>
      </c>
      <c r="O507">
        <f>'Net readReg2_0_'!H364</f>
        <v/>
      </c>
      <c r="P507">
        <f>N507-O507</f>
        <v/>
      </c>
      <c r="Q507">
        <f>P507/N507</f>
        <v/>
      </c>
    </row>
    <row r="508">
      <c r="A508" t="inlineStr">
        <is>
          <t>Address_register_reg[6]/Q to masterReg/register_reg_r2_0_31_6_11/RAMA_D1/RADR1</t>
        </is>
      </c>
      <c r="B508">
        <f>'Net readReg2_1_'!E29</f>
        <v/>
      </c>
      <c r="C508">
        <f>'Net readReg2_1_'!E27</f>
        <v/>
      </c>
      <c r="D508">
        <f>B508-C508</f>
        <v/>
      </c>
      <c r="E508">
        <f>D508/B508</f>
        <v/>
      </c>
      <c r="F508">
        <f>'Net readReg2_1_'!F29</f>
        <v/>
      </c>
      <c r="G508">
        <f>'Net readReg2_1_'!F27</f>
        <v/>
      </c>
      <c r="H508">
        <f>F508-G508</f>
        <v/>
      </c>
      <c r="I508">
        <f>H508/F508</f>
        <v/>
      </c>
      <c r="J508">
        <f>'Net readReg2_1_'!G29</f>
        <v/>
      </c>
      <c r="K508">
        <f>'Net readReg2_1_'!G27</f>
        <v/>
      </c>
      <c r="L508">
        <f>J508-K508</f>
        <v/>
      </c>
      <c r="M508">
        <f>L508/J508</f>
        <v/>
      </c>
      <c r="N508">
        <f>'Net readReg2_1_'!H29</f>
        <v/>
      </c>
      <c r="O508">
        <f>'Net readReg2_1_'!H27</f>
        <v/>
      </c>
      <c r="P508">
        <f>N508-O508</f>
        <v/>
      </c>
      <c r="Q508">
        <f>P508/N508</f>
        <v/>
      </c>
    </row>
    <row r="509">
      <c r="A509" t="inlineStr">
        <is>
          <t>Address_register_reg[6]/Q to masterReg/register_reg_r2_0_31_6_11/RAMB_D1/RADR1</t>
        </is>
      </c>
      <c r="B509">
        <f>'Net readReg2_1_'!E40</f>
        <v/>
      </c>
      <c r="C509">
        <f>'Net readReg2_1_'!E38</f>
        <v/>
      </c>
      <c r="D509">
        <f>B509-C509</f>
        <v/>
      </c>
      <c r="E509">
        <f>D509/B509</f>
        <v/>
      </c>
      <c r="F509">
        <f>'Net readReg2_1_'!F40</f>
        <v/>
      </c>
      <c r="G509">
        <f>'Net readReg2_1_'!F38</f>
        <v/>
      </c>
      <c r="H509">
        <f>F509-G509</f>
        <v/>
      </c>
      <c r="I509">
        <f>H509/F509</f>
        <v/>
      </c>
      <c r="J509">
        <f>'Net readReg2_1_'!G40</f>
        <v/>
      </c>
      <c r="K509">
        <f>'Net readReg2_1_'!G38</f>
        <v/>
      </c>
      <c r="L509">
        <f>J509-K509</f>
        <v/>
      </c>
      <c r="M509">
        <f>L509/J509</f>
        <v/>
      </c>
      <c r="N509">
        <f>'Net readReg2_1_'!H40</f>
        <v/>
      </c>
      <c r="O509">
        <f>'Net readReg2_1_'!H38</f>
        <v/>
      </c>
      <c r="P509">
        <f>N509-O509</f>
        <v/>
      </c>
      <c r="Q509">
        <f>P509/N509</f>
        <v/>
      </c>
    </row>
    <row r="510">
      <c r="A510" t="inlineStr">
        <is>
          <t>Address_register_reg[6]/Q to masterReg/register_reg_r2_0_31_6_11/RAMC_D1/RADR1</t>
        </is>
      </c>
      <c r="B510">
        <f>'Net readReg2_1_'!E55</f>
        <v/>
      </c>
      <c r="C510">
        <f>'Net readReg2_1_'!E53</f>
        <v/>
      </c>
      <c r="D510">
        <f>B510-C510</f>
        <v/>
      </c>
      <c r="E510">
        <f>D510/B510</f>
        <v/>
      </c>
      <c r="F510">
        <f>'Net readReg2_1_'!F55</f>
        <v/>
      </c>
      <c r="G510">
        <f>'Net readReg2_1_'!F53</f>
        <v/>
      </c>
      <c r="H510">
        <f>F510-G510</f>
        <v/>
      </c>
      <c r="I510">
        <f>H510/F510</f>
        <v/>
      </c>
      <c r="J510">
        <f>'Net readReg2_1_'!G55</f>
        <v/>
      </c>
      <c r="K510">
        <f>'Net readReg2_1_'!G53</f>
        <v/>
      </c>
      <c r="L510">
        <f>J510-K510</f>
        <v/>
      </c>
      <c r="M510">
        <f>L510/J510</f>
        <v/>
      </c>
      <c r="N510">
        <f>'Net readReg2_1_'!H55</f>
        <v/>
      </c>
      <c r="O510">
        <f>'Net readReg2_1_'!H53</f>
        <v/>
      </c>
      <c r="P510">
        <f>N510-O510</f>
        <v/>
      </c>
      <c r="Q510">
        <f>P510/N510</f>
        <v/>
      </c>
    </row>
    <row r="511">
      <c r="A511" t="inlineStr">
        <is>
          <t>Address_register_reg[6]/Q to masterReg/register_reg_r2_0_31_0_5/RAMA_D1/RADR1</t>
        </is>
      </c>
      <c r="B511">
        <f>'Net readReg2_1_'!E75</f>
        <v/>
      </c>
      <c r="C511">
        <f>'Net readReg2_1_'!E73</f>
        <v/>
      </c>
      <c r="D511">
        <f>B511-C511</f>
        <v/>
      </c>
      <c r="E511">
        <f>D511/B511</f>
        <v/>
      </c>
      <c r="F511">
        <f>'Net readReg2_1_'!F75</f>
        <v/>
      </c>
      <c r="G511">
        <f>'Net readReg2_1_'!F73</f>
        <v/>
      </c>
      <c r="H511">
        <f>F511-G511</f>
        <v/>
      </c>
      <c r="I511">
        <f>H511/F511</f>
        <v/>
      </c>
      <c r="J511">
        <f>'Net readReg2_1_'!G75</f>
        <v/>
      </c>
      <c r="K511">
        <f>'Net readReg2_1_'!G73</f>
        <v/>
      </c>
      <c r="L511">
        <f>J511-K511</f>
        <v/>
      </c>
      <c r="M511">
        <f>L511/J511</f>
        <v/>
      </c>
      <c r="N511">
        <f>'Net readReg2_1_'!H75</f>
        <v/>
      </c>
      <c r="O511">
        <f>'Net readReg2_1_'!H73</f>
        <v/>
      </c>
      <c r="P511">
        <f>N511-O511</f>
        <v/>
      </c>
      <c r="Q511">
        <f>P511/N511</f>
        <v/>
      </c>
    </row>
    <row r="512">
      <c r="A512" t="inlineStr">
        <is>
          <t>Address_register_reg[6]/Q to masterReg/register_reg_r2_0_31_0_5/RAMB_D1/RADR1</t>
        </is>
      </c>
      <c r="B512">
        <f>'Net readReg2_1_'!E86</f>
        <v/>
      </c>
      <c r="C512">
        <f>'Net readReg2_1_'!E84</f>
        <v/>
      </c>
      <c r="D512">
        <f>B512-C512</f>
        <v/>
      </c>
      <c r="E512">
        <f>D512/B512</f>
        <v/>
      </c>
      <c r="F512">
        <f>'Net readReg2_1_'!F86</f>
        <v/>
      </c>
      <c r="G512">
        <f>'Net readReg2_1_'!F84</f>
        <v/>
      </c>
      <c r="H512">
        <f>F512-G512</f>
        <v/>
      </c>
      <c r="I512">
        <f>H512/F512</f>
        <v/>
      </c>
      <c r="J512">
        <f>'Net readReg2_1_'!G86</f>
        <v/>
      </c>
      <c r="K512">
        <f>'Net readReg2_1_'!G84</f>
        <v/>
      </c>
      <c r="L512">
        <f>J512-K512</f>
        <v/>
      </c>
      <c r="M512">
        <f>L512/J512</f>
        <v/>
      </c>
      <c r="N512">
        <f>'Net readReg2_1_'!H86</f>
        <v/>
      </c>
      <c r="O512">
        <f>'Net readReg2_1_'!H84</f>
        <v/>
      </c>
      <c r="P512">
        <f>N512-O512</f>
        <v/>
      </c>
      <c r="Q512">
        <f>P512/N512</f>
        <v/>
      </c>
    </row>
    <row r="513">
      <c r="A513" t="inlineStr">
        <is>
          <t>Address_register_reg[6]/Q to masterReg/register_reg_r2_0_31_0_5/RAMC_D1/RADR1</t>
        </is>
      </c>
      <c r="B513">
        <f>'Net readReg2_1_'!E117</f>
        <v/>
      </c>
      <c r="C513">
        <f>'Net readReg2_1_'!E115</f>
        <v/>
      </c>
      <c r="D513">
        <f>B513-C513</f>
        <v/>
      </c>
      <c r="E513">
        <f>D513/B513</f>
        <v/>
      </c>
      <c r="F513">
        <f>'Net readReg2_1_'!F117</f>
        <v/>
      </c>
      <c r="G513">
        <f>'Net readReg2_1_'!F115</f>
        <v/>
      </c>
      <c r="H513">
        <f>F513-G513</f>
        <v/>
      </c>
      <c r="I513">
        <f>H513/F513</f>
        <v/>
      </c>
      <c r="J513">
        <f>'Net readReg2_1_'!G117</f>
        <v/>
      </c>
      <c r="K513">
        <f>'Net readReg2_1_'!G115</f>
        <v/>
      </c>
      <c r="L513">
        <f>J513-K513</f>
        <v/>
      </c>
      <c r="M513">
        <f>L513/J513</f>
        <v/>
      </c>
      <c r="N513">
        <f>'Net readReg2_1_'!H117</f>
        <v/>
      </c>
      <c r="O513">
        <f>'Net readReg2_1_'!H115</f>
        <v/>
      </c>
      <c r="P513">
        <f>N513-O513</f>
        <v/>
      </c>
      <c r="Q513">
        <f>P513/N513</f>
        <v/>
      </c>
    </row>
    <row r="514">
      <c r="A514" t="inlineStr">
        <is>
          <t>Address_register_reg[6]/Q to masterReg/readData2[31]_i_7/I5</t>
        </is>
      </c>
      <c r="B514">
        <f>'Net readReg2_1_'!E140</f>
        <v/>
      </c>
      <c r="C514">
        <f>'Net readReg2_1_'!E138</f>
        <v/>
      </c>
      <c r="D514">
        <f>B514-C514</f>
        <v/>
      </c>
      <c r="E514">
        <f>D514/B514</f>
        <v/>
      </c>
      <c r="F514">
        <f>'Net readReg2_1_'!F140</f>
        <v/>
      </c>
      <c r="G514">
        <f>'Net readReg2_1_'!F138</f>
        <v/>
      </c>
      <c r="H514">
        <f>F514-G514</f>
        <v/>
      </c>
      <c r="I514">
        <f>H514/F514</f>
        <v/>
      </c>
      <c r="J514">
        <f>'Net readReg2_1_'!G140</f>
        <v/>
      </c>
      <c r="K514">
        <f>'Net readReg2_1_'!G138</f>
        <v/>
      </c>
      <c r="L514">
        <f>J514-K514</f>
        <v/>
      </c>
      <c r="M514">
        <f>L514/J514</f>
        <v/>
      </c>
      <c r="N514">
        <f>'Net readReg2_1_'!H140</f>
        <v/>
      </c>
      <c r="O514">
        <f>'Net readReg2_1_'!H138</f>
        <v/>
      </c>
      <c r="P514">
        <f>N514-O514</f>
        <v/>
      </c>
      <c r="Q514">
        <f>P514/N514</f>
        <v/>
      </c>
    </row>
    <row r="515">
      <c r="A515" t="inlineStr">
        <is>
          <t>Address_register_reg[6]/Q to masterReg/register_reg_r2_0_31_18_23/RAMA_D1/RADR1</t>
        </is>
      </c>
      <c r="B515">
        <f>'Net readReg2_1_'!E163</f>
        <v/>
      </c>
      <c r="C515">
        <f>'Net readReg2_1_'!E161</f>
        <v/>
      </c>
      <c r="D515">
        <f>B515-C515</f>
        <v/>
      </c>
      <c r="E515">
        <f>D515/B515</f>
        <v/>
      </c>
      <c r="F515">
        <f>'Net readReg2_1_'!F163</f>
        <v/>
      </c>
      <c r="G515">
        <f>'Net readReg2_1_'!F161</f>
        <v/>
      </c>
      <c r="H515">
        <f>F515-G515</f>
        <v/>
      </c>
      <c r="I515">
        <f>H515/F515</f>
        <v/>
      </c>
      <c r="J515">
        <f>'Net readReg2_1_'!G163</f>
        <v/>
      </c>
      <c r="K515">
        <f>'Net readReg2_1_'!G161</f>
        <v/>
      </c>
      <c r="L515">
        <f>J515-K515</f>
        <v/>
      </c>
      <c r="M515">
        <f>L515/J515</f>
        <v/>
      </c>
      <c r="N515">
        <f>'Net readReg2_1_'!H163</f>
        <v/>
      </c>
      <c r="O515">
        <f>'Net readReg2_1_'!H161</f>
        <v/>
      </c>
      <c r="P515">
        <f>N515-O515</f>
        <v/>
      </c>
      <c r="Q515">
        <f>P515/N515</f>
        <v/>
      </c>
    </row>
    <row r="516">
      <c r="A516" t="inlineStr">
        <is>
          <t>Address_register_reg[6]/Q to masterReg/register_reg_r2_0_31_18_23/RAMB_D1/RADR1</t>
        </is>
      </c>
      <c r="B516">
        <f>'Net readReg2_1_'!E174</f>
        <v/>
      </c>
      <c r="C516">
        <f>'Net readReg2_1_'!E172</f>
        <v/>
      </c>
      <c r="D516">
        <f>B516-C516</f>
        <v/>
      </c>
      <c r="E516">
        <f>D516/B516</f>
        <v/>
      </c>
      <c r="F516">
        <f>'Net readReg2_1_'!F174</f>
        <v/>
      </c>
      <c r="G516">
        <f>'Net readReg2_1_'!F172</f>
        <v/>
      </c>
      <c r="H516">
        <f>F516-G516</f>
        <v/>
      </c>
      <c r="I516">
        <f>H516/F516</f>
        <v/>
      </c>
      <c r="J516">
        <f>'Net readReg2_1_'!G174</f>
        <v/>
      </c>
      <c r="K516">
        <f>'Net readReg2_1_'!G172</f>
        <v/>
      </c>
      <c r="L516">
        <f>J516-K516</f>
        <v/>
      </c>
      <c r="M516">
        <f>L516/J516</f>
        <v/>
      </c>
      <c r="N516">
        <f>'Net readReg2_1_'!H174</f>
        <v/>
      </c>
      <c r="O516">
        <f>'Net readReg2_1_'!H172</f>
        <v/>
      </c>
      <c r="P516">
        <f>N516-O516</f>
        <v/>
      </c>
      <c r="Q516">
        <f>P516/N516</f>
        <v/>
      </c>
    </row>
    <row r="517">
      <c r="A517" t="inlineStr">
        <is>
          <t>Address_register_reg[6]/Q to masterReg/register_reg_r2_0_31_18_23/RAMC_D1/RADR1</t>
        </is>
      </c>
      <c r="B517">
        <f>'Net readReg2_1_'!E189</f>
        <v/>
      </c>
      <c r="C517">
        <f>'Net readReg2_1_'!E187</f>
        <v/>
      </c>
      <c r="D517">
        <f>B517-C517</f>
        <v/>
      </c>
      <c r="E517">
        <f>D517/B517</f>
        <v/>
      </c>
      <c r="F517">
        <f>'Net readReg2_1_'!F189</f>
        <v/>
      </c>
      <c r="G517">
        <f>'Net readReg2_1_'!F187</f>
        <v/>
      </c>
      <c r="H517">
        <f>F517-G517</f>
        <v/>
      </c>
      <c r="I517">
        <f>H517/F517</f>
        <v/>
      </c>
      <c r="J517">
        <f>'Net readReg2_1_'!G189</f>
        <v/>
      </c>
      <c r="K517">
        <f>'Net readReg2_1_'!G187</f>
        <v/>
      </c>
      <c r="L517">
        <f>J517-K517</f>
        <v/>
      </c>
      <c r="M517">
        <f>L517/J517</f>
        <v/>
      </c>
      <c r="N517">
        <f>'Net readReg2_1_'!H189</f>
        <v/>
      </c>
      <c r="O517">
        <f>'Net readReg2_1_'!H187</f>
        <v/>
      </c>
      <c r="P517">
        <f>N517-O517</f>
        <v/>
      </c>
      <c r="Q517">
        <f>P517/N517</f>
        <v/>
      </c>
    </row>
    <row r="518">
      <c r="A518" t="inlineStr">
        <is>
          <t>Address_register_reg[6]/Q to masterReg/register_reg_r2_0_31_12_17/RAMC_D1/RADR1</t>
        </is>
      </c>
      <c r="B518">
        <f>'Net readReg2_1_'!E224</f>
        <v/>
      </c>
      <c r="C518">
        <f>'Net readReg2_1_'!E222</f>
        <v/>
      </c>
      <c r="D518">
        <f>B518-C518</f>
        <v/>
      </c>
      <c r="E518">
        <f>D518/B518</f>
        <v/>
      </c>
      <c r="F518">
        <f>'Net readReg2_1_'!F224</f>
        <v/>
      </c>
      <c r="G518">
        <f>'Net readReg2_1_'!F222</f>
        <v/>
      </c>
      <c r="H518">
        <f>F518-G518</f>
        <v/>
      </c>
      <c r="I518">
        <f>H518/F518</f>
        <v/>
      </c>
      <c r="J518">
        <f>'Net readReg2_1_'!G224</f>
        <v/>
      </c>
      <c r="K518">
        <f>'Net readReg2_1_'!G222</f>
        <v/>
      </c>
      <c r="L518">
        <f>J518-K518</f>
        <v/>
      </c>
      <c r="M518">
        <f>L518/J518</f>
        <v/>
      </c>
      <c r="N518">
        <f>'Net readReg2_1_'!H224</f>
        <v/>
      </c>
      <c r="O518">
        <f>'Net readReg2_1_'!H222</f>
        <v/>
      </c>
      <c r="P518">
        <f>N518-O518</f>
        <v/>
      </c>
      <c r="Q518">
        <f>P518/N518</f>
        <v/>
      </c>
    </row>
    <row r="519">
      <c r="A519" t="inlineStr">
        <is>
          <t>Address_register_reg[6]/Q to masterReg/register_reg_r2_0_31_30_31__0/DP/RADR1</t>
        </is>
      </c>
      <c r="B519">
        <f>'Net readReg2_1_'!E253</f>
        <v/>
      </c>
      <c r="C519">
        <f>'Net readReg2_1_'!E251</f>
        <v/>
      </c>
      <c r="D519">
        <f>B519-C519</f>
        <v/>
      </c>
      <c r="E519">
        <f>D519/B519</f>
        <v/>
      </c>
      <c r="F519">
        <f>'Net readReg2_1_'!F253</f>
        <v/>
      </c>
      <c r="G519">
        <f>'Net readReg2_1_'!F251</f>
        <v/>
      </c>
      <c r="H519">
        <f>F519-G519</f>
        <v/>
      </c>
      <c r="I519">
        <f>H519/F519</f>
        <v/>
      </c>
      <c r="J519">
        <f>'Net readReg2_1_'!G253</f>
        <v/>
      </c>
      <c r="K519">
        <f>'Net readReg2_1_'!G251</f>
        <v/>
      </c>
      <c r="L519">
        <f>J519-K519</f>
        <v/>
      </c>
      <c r="M519">
        <f>L519/J519</f>
        <v/>
      </c>
      <c r="N519">
        <f>'Net readReg2_1_'!H253</f>
        <v/>
      </c>
      <c r="O519">
        <f>'Net readReg2_1_'!H251</f>
        <v/>
      </c>
      <c r="P519">
        <f>N519-O519</f>
        <v/>
      </c>
      <c r="Q519">
        <f>P519/N519</f>
        <v/>
      </c>
    </row>
    <row r="520">
      <c r="A520" t="inlineStr">
        <is>
          <t>Address_register_reg[6]/Q to masterReg/register_reg_r2_0_31_24_29/RAMA_D1/RADR1</t>
        </is>
      </c>
      <c r="B520">
        <f>'Net readReg2_1_'!E268</f>
        <v/>
      </c>
      <c r="C520">
        <f>'Net readReg2_1_'!E266</f>
        <v/>
      </c>
      <c r="D520">
        <f>B520-C520</f>
        <v/>
      </c>
      <c r="E520">
        <f>D520/B520</f>
        <v/>
      </c>
      <c r="F520">
        <f>'Net readReg2_1_'!F268</f>
        <v/>
      </c>
      <c r="G520">
        <f>'Net readReg2_1_'!F266</f>
        <v/>
      </c>
      <c r="H520">
        <f>F520-G520</f>
        <v/>
      </c>
      <c r="I520">
        <f>H520/F520</f>
        <v/>
      </c>
      <c r="J520">
        <f>'Net readReg2_1_'!G268</f>
        <v/>
      </c>
      <c r="K520">
        <f>'Net readReg2_1_'!G266</f>
        <v/>
      </c>
      <c r="L520">
        <f>J520-K520</f>
        <v/>
      </c>
      <c r="M520">
        <f>L520/J520</f>
        <v/>
      </c>
      <c r="N520">
        <f>'Net readReg2_1_'!H268</f>
        <v/>
      </c>
      <c r="O520">
        <f>'Net readReg2_1_'!H266</f>
        <v/>
      </c>
      <c r="P520">
        <f>N520-O520</f>
        <v/>
      </c>
      <c r="Q520">
        <f>P520/N520</f>
        <v/>
      </c>
    </row>
    <row r="521">
      <c r="A521" t="inlineStr">
        <is>
          <t>Address_register_reg[6]/Q to masterReg/register_reg_r2_0_31_24_29/RAMB_D1/RADR1</t>
        </is>
      </c>
      <c r="B521">
        <f>'Net readReg2_1_'!E279</f>
        <v/>
      </c>
      <c r="C521">
        <f>'Net readReg2_1_'!E277</f>
        <v/>
      </c>
      <c r="D521">
        <f>B521-C521</f>
        <v/>
      </c>
      <c r="E521">
        <f>D521/B521</f>
        <v/>
      </c>
      <c r="F521">
        <f>'Net readReg2_1_'!F279</f>
        <v/>
      </c>
      <c r="G521">
        <f>'Net readReg2_1_'!F277</f>
        <v/>
      </c>
      <c r="H521">
        <f>F521-G521</f>
        <v/>
      </c>
      <c r="I521">
        <f>H521/F521</f>
        <v/>
      </c>
      <c r="J521">
        <f>'Net readReg2_1_'!G279</f>
        <v/>
      </c>
      <c r="K521">
        <f>'Net readReg2_1_'!G277</f>
        <v/>
      </c>
      <c r="L521">
        <f>J521-K521</f>
        <v/>
      </c>
      <c r="M521">
        <f>L521/J521</f>
        <v/>
      </c>
      <c r="N521">
        <f>'Net readReg2_1_'!H279</f>
        <v/>
      </c>
      <c r="O521">
        <f>'Net readReg2_1_'!H277</f>
        <v/>
      </c>
      <c r="P521">
        <f>N521-O521</f>
        <v/>
      </c>
      <c r="Q521">
        <f>P521/N521</f>
        <v/>
      </c>
    </row>
    <row r="522">
      <c r="A522" t="inlineStr">
        <is>
          <t>Address_register_reg[6]/Q to masterReg/register_reg_r2_0_31_24_29/RAMC_D1/RADR1</t>
        </is>
      </c>
      <c r="B522">
        <f>'Net readReg2_1_'!E294</f>
        <v/>
      </c>
      <c r="C522">
        <f>'Net readReg2_1_'!E292</f>
        <v/>
      </c>
      <c r="D522">
        <f>B522-C522</f>
        <v/>
      </c>
      <c r="E522">
        <f>D522/B522</f>
        <v/>
      </c>
      <c r="F522">
        <f>'Net readReg2_1_'!F294</f>
        <v/>
      </c>
      <c r="G522">
        <f>'Net readReg2_1_'!F292</f>
        <v/>
      </c>
      <c r="H522">
        <f>F522-G522</f>
        <v/>
      </c>
      <c r="I522">
        <f>H522/F522</f>
        <v/>
      </c>
      <c r="J522">
        <f>'Net readReg2_1_'!G294</f>
        <v/>
      </c>
      <c r="K522">
        <f>'Net readReg2_1_'!G292</f>
        <v/>
      </c>
      <c r="L522">
        <f>J522-K522</f>
        <v/>
      </c>
      <c r="M522">
        <f>L522/J522</f>
        <v/>
      </c>
      <c r="N522">
        <f>'Net readReg2_1_'!H294</f>
        <v/>
      </c>
      <c r="O522">
        <f>'Net readReg2_1_'!H292</f>
        <v/>
      </c>
      <c r="P522">
        <f>N522-O522</f>
        <v/>
      </c>
      <c r="Q522">
        <f>P522/N522</f>
        <v/>
      </c>
    </row>
    <row r="523">
      <c r="A523" t="inlineStr">
        <is>
          <t>Address_register_reg[6]/Q to masterReg/register_reg_r2_0_31_12_17/RAMA_D1/RADR1</t>
        </is>
      </c>
      <c r="B523">
        <f>'Net readReg2_1_'!E319</f>
        <v/>
      </c>
      <c r="C523">
        <f>'Net readReg2_1_'!E317</f>
        <v/>
      </c>
      <c r="D523">
        <f>B523-C523</f>
        <v/>
      </c>
      <c r="E523">
        <f>D523/B523</f>
        <v/>
      </c>
      <c r="F523">
        <f>'Net readReg2_1_'!F319</f>
        <v/>
      </c>
      <c r="G523">
        <f>'Net readReg2_1_'!F317</f>
        <v/>
      </c>
      <c r="H523">
        <f>F523-G523</f>
        <v/>
      </c>
      <c r="I523">
        <f>H523/F523</f>
        <v/>
      </c>
      <c r="J523">
        <f>'Net readReg2_1_'!G319</f>
        <v/>
      </c>
      <c r="K523">
        <f>'Net readReg2_1_'!G317</f>
        <v/>
      </c>
      <c r="L523">
        <f>J523-K523</f>
        <v/>
      </c>
      <c r="M523">
        <f>L523/J523</f>
        <v/>
      </c>
      <c r="N523">
        <f>'Net readReg2_1_'!H319</f>
        <v/>
      </c>
      <c r="O523">
        <f>'Net readReg2_1_'!H317</f>
        <v/>
      </c>
      <c r="P523">
        <f>N523-O523</f>
        <v/>
      </c>
      <c r="Q523">
        <f>P523/N523</f>
        <v/>
      </c>
    </row>
    <row r="524">
      <c r="A524" t="inlineStr">
        <is>
          <t>Address_register_reg[6]/Q to masterReg/register_reg_r2_0_31_12_17/RAMB_D1/RADR1</t>
        </is>
      </c>
      <c r="B524">
        <f>'Net readReg2_1_'!E330</f>
        <v/>
      </c>
      <c r="C524">
        <f>'Net readReg2_1_'!E328</f>
        <v/>
      </c>
      <c r="D524">
        <f>B524-C524</f>
        <v/>
      </c>
      <c r="E524">
        <f>D524/B524</f>
        <v/>
      </c>
      <c r="F524">
        <f>'Net readReg2_1_'!F330</f>
        <v/>
      </c>
      <c r="G524">
        <f>'Net readReg2_1_'!F328</f>
        <v/>
      </c>
      <c r="H524">
        <f>F524-G524</f>
        <v/>
      </c>
      <c r="I524">
        <f>H524/F524</f>
        <v/>
      </c>
      <c r="J524">
        <f>'Net readReg2_1_'!G330</f>
        <v/>
      </c>
      <c r="K524">
        <f>'Net readReg2_1_'!G328</f>
        <v/>
      </c>
      <c r="L524">
        <f>J524-K524</f>
        <v/>
      </c>
      <c r="M524">
        <f>L524/J524</f>
        <v/>
      </c>
      <c r="N524">
        <f>'Net readReg2_1_'!H330</f>
        <v/>
      </c>
      <c r="O524">
        <f>'Net readReg2_1_'!H328</f>
        <v/>
      </c>
      <c r="P524">
        <f>N524-O524</f>
        <v/>
      </c>
      <c r="Q524">
        <f>P524/N524</f>
        <v/>
      </c>
    </row>
    <row r="525">
      <c r="A525" t="inlineStr">
        <is>
          <t>Address_register_reg[7]/Q to masterReg/register_reg_r2_0_31_6_11/RAMC_D1/RADR2</t>
        </is>
      </c>
      <c r="B525">
        <f>'Net readReg2_2_'!E32</f>
        <v/>
      </c>
      <c r="C525">
        <f>'Net readReg2_2_'!E30</f>
        <v/>
      </c>
      <c r="D525">
        <f>B525-C525</f>
        <v/>
      </c>
      <c r="E525">
        <f>D525/B525</f>
        <v/>
      </c>
      <c r="F525">
        <f>'Net readReg2_2_'!F32</f>
        <v/>
      </c>
      <c r="G525">
        <f>'Net readReg2_2_'!F30</f>
        <v/>
      </c>
      <c r="H525">
        <f>F525-G525</f>
        <v/>
      </c>
      <c r="I525">
        <f>H525/F525</f>
        <v/>
      </c>
      <c r="J525">
        <f>'Net readReg2_2_'!G32</f>
        <v/>
      </c>
      <c r="K525">
        <f>'Net readReg2_2_'!G30</f>
        <v/>
      </c>
      <c r="L525">
        <f>J525-K525</f>
        <v/>
      </c>
      <c r="M525">
        <f>L525/J525</f>
        <v/>
      </c>
      <c r="N525">
        <f>'Net readReg2_2_'!H32</f>
        <v/>
      </c>
      <c r="O525">
        <f>'Net readReg2_2_'!H30</f>
        <v/>
      </c>
      <c r="P525">
        <f>N525-O525</f>
        <v/>
      </c>
      <c r="Q525">
        <f>P525/N525</f>
        <v/>
      </c>
    </row>
    <row r="526">
      <c r="A526" t="inlineStr">
        <is>
          <t>Address_register_reg[7]/Q to masterReg/register_reg_r2_0_31_6_11/RAMA_D1/RADR2</t>
        </is>
      </c>
      <c r="B526">
        <f>'Net readReg2_2_'!E49</f>
        <v/>
      </c>
      <c r="C526">
        <f>'Net readReg2_2_'!E47</f>
        <v/>
      </c>
      <c r="D526">
        <f>B526-C526</f>
        <v/>
      </c>
      <c r="E526">
        <f>D526/B526</f>
        <v/>
      </c>
      <c r="F526">
        <f>'Net readReg2_2_'!F49</f>
        <v/>
      </c>
      <c r="G526">
        <f>'Net readReg2_2_'!F47</f>
        <v/>
      </c>
      <c r="H526">
        <f>F526-G526</f>
        <v/>
      </c>
      <c r="I526">
        <f>H526/F526</f>
        <v/>
      </c>
      <c r="J526">
        <f>'Net readReg2_2_'!G49</f>
        <v/>
      </c>
      <c r="K526">
        <f>'Net readReg2_2_'!G47</f>
        <v/>
      </c>
      <c r="L526">
        <f>J526-K526</f>
        <v/>
      </c>
      <c r="M526">
        <f>L526/J526</f>
        <v/>
      </c>
      <c r="N526">
        <f>'Net readReg2_2_'!H49</f>
        <v/>
      </c>
      <c r="O526">
        <f>'Net readReg2_2_'!H47</f>
        <v/>
      </c>
      <c r="P526">
        <f>N526-O526</f>
        <v/>
      </c>
      <c r="Q526">
        <f>P526/N526</f>
        <v/>
      </c>
    </row>
    <row r="527">
      <c r="A527" t="inlineStr">
        <is>
          <t>Address_register_reg[7]/Q to masterReg/register_reg_r2_0_31_6_11/RAMB_D1/RADR2</t>
        </is>
      </c>
      <c r="B527">
        <f>'Net readReg2_2_'!E60</f>
        <v/>
      </c>
      <c r="C527">
        <f>'Net readReg2_2_'!E58</f>
        <v/>
      </c>
      <c r="D527">
        <f>B527-C527</f>
        <v/>
      </c>
      <c r="E527">
        <f>D527/B527</f>
        <v/>
      </c>
      <c r="F527">
        <f>'Net readReg2_2_'!F60</f>
        <v/>
      </c>
      <c r="G527">
        <f>'Net readReg2_2_'!F58</f>
        <v/>
      </c>
      <c r="H527">
        <f>F527-G527</f>
        <v/>
      </c>
      <c r="I527">
        <f>H527/F527</f>
        <v/>
      </c>
      <c r="J527">
        <f>'Net readReg2_2_'!G60</f>
        <v/>
      </c>
      <c r="K527">
        <f>'Net readReg2_2_'!G58</f>
        <v/>
      </c>
      <c r="L527">
        <f>J527-K527</f>
        <v/>
      </c>
      <c r="M527">
        <f>L527/J527</f>
        <v/>
      </c>
      <c r="N527">
        <f>'Net readReg2_2_'!H60</f>
        <v/>
      </c>
      <c r="O527">
        <f>'Net readReg2_2_'!H58</f>
        <v/>
      </c>
      <c r="P527">
        <f>N527-O527</f>
        <v/>
      </c>
      <c r="Q527">
        <f>P527/N527</f>
        <v/>
      </c>
    </row>
    <row r="528">
      <c r="A528" t="inlineStr">
        <is>
          <t>Address_register_reg[7]/Q to masterReg/register_reg_r2_0_31_0_5/RAMC_D1/RADR2</t>
        </is>
      </c>
      <c r="B528">
        <f>'Net readReg2_2_'!E80</f>
        <v/>
      </c>
      <c r="C528">
        <f>'Net readReg2_2_'!E78</f>
        <v/>
      </c>
      <c r="D528">
        <f>B528-C528</f>
        <v/>
      </c>
      <c r="E528">
        <f>D528/B528</f>
        <v/>
      </c>
      <c r="F528">
        <f>'Net readReg2_2_'!F80</f>
        <v/>
      </c>
      <c r="G528">
        <f>'Net readReg2_2_'!F78</f>
        <v/>
      </c>
      <c r="H528">
        <f>F528-G528</f>
        <v/>
      </c>
      <c r="I528">
        <f>H528/F528</f>
        <v/>
      </c>
      <c r="J528">
        <f>'Net readReg2_2_'!G80</f>
        <v/>
      </c>
      <c r="K528">
        <f>'Net readReg2_2_'!G78</f>
        <v/>
      </c>
      <c r="L528">
        <f>J528-K528</f>
        <v/>
      </c>
      <c r="M528">
        <f>L528/J528</f>
        <v/>
      </c>
      <c r="N528">
        <f>'Net readReg2_2_'!H80</f>
        <v/>
      </c>
      <c r="O528">
        <f>'Net readReg2_2_'!H78</f>
        <v/>
      </c>
      <c r="P528">
        <f>N528-O528</f>
        <v/>
      </c>
      <c r="Q528">
        <f>P528/N528</f>
        <v/>
      </c>
    </row>
    <row r="529">
      <c r="A529" t="inlineStr">
        <is>
          <t>Address_register_reg[7]/Q to masterReg/readData2[31]_i_7/I3</t>
        </is>
      </c>
      <c r="B529">
        <f>'Net readReg2_2_'!E99</f>
        <v/>
      </c>
      <c r="C529">
        <f>'Net readReg2_2_'!E97</f>
        <v/>
      </c>
      <c r="D529">
        <f>B529-C529</f>
        <v/>
      </c>
      <c r="E529">
        <f>D529/B529</f>
        <v/>
      </c>
      <c r="F529">
        <f>'Net readReg2_2_'!F99</f>
        <v/>
      </c>
      <c r="G529">
        <f>'Net readReg2_2_'!F97</f>
        <v/>
      </c>
      <c r="H529">
        <f>F529-G529</f>
        <v/>
      </c>
      <c r="I529">
        <f>H529/F529</f>
        <v/>
      </c>
      <c r="J529">
        <f>'Net readReg2_2_'!G99</f>
        <v/>
      </c>
      <c r="K529">
        <f>'Net readReg2_2_'!G97</f>
        <v/>
      </c>
      <c r="L529">
        <f>J529-K529</f>
        <v/>
      </c>
      <c r="M529">
        <f>L529/J529</f>
        <v/>
      </c>
      <c r="N529">
        <f>'Net readReg2_2_'!H99</f>
        <v/>
      </c>
      <c r="O529">
        <f>'Net readReg2_2_'!H97</f>
        <v/>
      </c>
      <c r="P529">
        <f>N529-O529</f>
        <v/>
      </c>
      <c r="Q529">
        <f>P529/N529</f>
        <v/>
      </c>
    </row>
    <row r="530">
      <c r="A530" t="inlineStr">
        <is>
          <t>Address_register_reg[7]/Q to masterReg/register_reg_r2_0_31_18_23/RAMC_D1/RADR2</t>
        </is>
      </c>
      <c r="B530">
        <f>'Net readReg2_2_'!E122</f>
        <v/>
      </c>
      <c r="C530">
        <f>'Net readReg2_2_'!E120</f>
        <v/>
      </c>
      <c r="D530">
        <f>B530-C530</f>
        <v/>
      </c>
      <c r="E530">
        <f>D530/B530</f>
        <v/>
      </c>
      <c r="F530">
        <f>'Net readReg2_2_'!F122</f>
        <v/>
      </c>
      <c r="G530">
        <f>'Net readReg2_2_'!F120</f>
        <v/>
      </c>
      <c r="H530">
        <f>F530-G530</f>
        <v/>
      </c>
      <c r="I530">
        <f>H530/F530</f>
        <v/>
      </c>
      <c r="J530">
        <f>'Net readReg2_2_'!G122</f>
        <v/>
      </c>
      <c r="K530">
        <f>'Net readReg2_2_'!G120</f>
        <v/>
      </c>
      <c r="L530">
        <f>J530-K530</f>
        <v/>
      </c>
      <c r="M530">
        <f>L530/J530</f>
        <v/>
      </c>
      <c r="N530">
        <f>'Net readReg2_2_'!H122</f>
        <v/>
      </c>
      <c r="O530">
        <f>'Net readReg2_2_'!H120</f>
        <v/>
      </c>
      <c r="P530">
        <f>N530-O530</f>
        <v/>
      </c>
      <c r="Q530">
        <f>P530/N530</f>
        <v/>
      </c>
    </row>
    <row r="531">
      <c r="A531" t="inlineStr">
        <is>
          <t>Address_register_reg[7]/Q to masterReg/register_reg_r2_0_31_18_23/RAMA_D1/RADR2</t>
        </is>
      </c>
      <c r="B531">
        <f>'Net readReg2_2_'!E142</f>
        <v/>
      </c>
      <c r="C531">
        <f>'Net readReg2_2_'!E140</f>
        <v/>
      </c>
      <c r="D531">
        <f>B531-C531</f>
        <v/>
      </c>
      <c r="E531">
        <f>D531/B531</f>
        <v/>
      </c>
      <c r="F531">
        <f>'Net readReg2_2_'!F142</f>
        <v/>
      </c>
      <c r="G531">
        <f>'Net readReg2_2_'!F140</f>
        <v/>
      </c>
      <c r="H531">
        <f>F531-G531</f>
        <v/>
      </c>
      <c r="I531">
        <f>H531/F531</f>
        <v/>
      </c>
      <c r="J531">
        <f>'Net readReg2_2_'!G142</f>
        <v/>
      </c>
      <c r="K531">
        <f>'Net readReg2_2_'!G140</f>
        <v/>
      </c>
      <c r="L531">
        <f>J531-K531</f>
        <v/>
      </c>
      <c r="M531">
        <f>L531/J531</f>
        <v/>
      </c>
      <c r="N531">
        <f>'Net readReg2_2_'!H142</f>
        <v/>
      </c>
      <c r="O531">
        <f>'Net readReg2_2_'!H140</f>
        <v/>
      </c>
      <c r="P531">
        <f>N531-O531</f>
        <v/>
      </c>
      <c r="Q531">
        <f>P531/N531</f>
        <v/>
      </c>
    </row>
    <row r="532">
      <c r="A532" t="inlineStr">
        <is>
          <t>Address_register_reg[7]/Q to masterReg/register_reg_r2_0_31_18_23/RAMB_D1/RADR2</t>
        </is>
      </c>
      <c r="B532">
        <f>'Net readReg2_2_'!E153</f>
        <v/>
      </c>
      <c r="C532">
        <f>'Net readReg2_2_'!E151</f>
        <v/>
      </c>
      <c r="D532">
        <f>B532-C532</f>
        <v/>
      </c>
      <c r="E532">
        <f>D532/B532</f>
        <v/>
      </c>
      <c r="F532">
        <f>'Net readReg2_2_'!F153</f>
        <v/>
      </c>
      <c r="G532">
        <f>'Net readReg2_2_'!F151</f>
        <v/>
      </c>
      <c r="H532">
        <f>F532-G532</f>
        <v/>
      </c>
      <c r="I532">
        <f>H532/F532</f>
        <v/>
      </c>
      <c r="J532">
        <f>'Net readReg2_2_'!G153</f>
        <v/>
      </c>
      <c r="K532">
        <f>'Net readReg2_2_'!G151</f>
        <v/>
      </c>
      <c r="L532">
        <f>J532-K532</f>
        <v/>
      </c>
      <c r="M532">
        <f>L532/J532</f>
        <v/>
      </c>
      <c r="N532">
        <f>'Net readReg2_2_'!H153</f>
        <v/>
      </c>
      <c r="O532">
        <f>'Net readReg2_2_'!H151</f>
        <v/>
      </c>
      <c r="P532">
        <f>N532-O532</f>
        <v/>
      </c>
      <c r="Q532">
        <f>P532/N532</f>
        <v/>
      </c>
    </row>
    <row r="533">
      <c r="A533" t="inlineStr">
        <is>
          <t>Address_register_reg[7]/Q to masterReg/register_reg_r2_0_31_12_17/RAMC_D1/RADR2</t>
        </is>
      </c>
      <c r="B533">
        <f>'Net readReg2_2_'!E195</f>
        <v/>
      </c>
      <c r="C533">
        <f>'Net readReg2_2_'!E193</f>
        <v/>
      </c>
      <c r="D533">
        <f>B533-C533</f>
        <v/>
      </c>
      <c r="E533">
        <f>D533/B533</f>
        <v/>
      </c>
      <c r="F533">
        <f>'Net readReg2_2_'!F195</f>
        <v/>
      </c>
      <c r="G533">
        <f>'Net readReg2_2_'!F193</f>
        <v/>
      </c>
      <c r="H533">
        <f>F533-G533</f>
        <v/>
      </c>
      <c r="I533">
        <f>H533/F533</f>
        <v/>
      </c>
      <c r="J533">
        <f>'Net readReg2_2_'!G195</f>
        <v/>
      </c>
      <c r="K533">
        <f>'Net readReg2_2_'!G193</f>
        <v/>
      </c>
      <c r="L533">
        <f>J533-K533</f>
        <v/>
      </c>
      <c r="M533">
        <f>L533/J533</f>
        <v/>
      </c>
      <c r="N533">
        <f>'Net readReg2_2_'!H195</f>
        <v/>
      </c>
      <c r="O533">
        <f>'Net readReg2_2_'!H193</f>
        <v/>
      </c>
      <c r="P533">
        <f>N533-O533</f>
        <v/>
      </c>
      <c r="Q533">
        <f>P533/N533</f>
        <v/>
      </c>
    </row>
    <row r="534">
      <c r="A534" t="inlineStr">
        <is>
          <t>Address_register_reg[7]/Q to masterReg/register_reg_r2_0_31_12_17/RAMA_D1/RADR2</t>
        </is>
      </c>
      <c r="B534">
        <f>'Net readReg2_2_'!E219</f>
        <v/>
      </c>
      <c r="C534">
        <f>'Net readReg2_2_'!E217</f>
        <v/>
      </c>
      <c r="D534">
        <f>B534-C534</f>
        <v/>
      </c>
      <c r="E534">
        <f>D534/B534</f>
        <v/>
      </c>
      <c r="F534">
        <f>'Net readReg2_2_'!F219</f>
        <v/>
      </c>
      <c r="G534">
        <f>'Net readReg2_2_'!F217</f>
        <v/>
      </c>
      <c r="H534">
        <f>F534-G534</f>
        <v/>
      </c>
      <c r="I534">
        <f>H534/F534</f>
        <v/>
      </c>
      <c r="J534">
        <f>'Net readReg2_2_'!G219</f>
        <v/>
      </c>
      <c r="K534">
        <f>'Net readReg2_2_'!G217</f>
        <v/>
      </c>
      <c r="L534">
        <f>J534-K534</f>
        <v/>
      </c>
      <c r="M534">
        <f>L534/J534</f>
        <v/>
      </c>
      <c r="N534">
        <f>'Net readReg2_2_'!H219</f>
        <v/>
      </c>
      <c r="O534">
        <f>'Net readReg2_2_'!H217</f>
        <v/>
      </c>
      <c r="P534">
        <f>N534-O534</f>
        <v/>
      </c>
      <c r="Q534">
        <f>P534/N534</f>
        <v/>
      </c>
    </row>
    <row r="535">
      <c r="A535" t="inlineStr">
        <is>
          <t>Address_register_reg[7]/Q to masterReg/register_reg_r2_0_31_12_17/RAMB_D1/RADR2</t>
        </is>
      </c>
      <c r="B535">
        <f>'Net readReg2_2_'!E230</f>
        <v/>
      </c>
      <c r="C535">
        <f>'Net readReg2_2_'!E228</f>
        <v/>
      </c>
      <c r="D535">
        <f>B535-C535</f>
        <v/>
      </c>
      <c r="E535">
        <f>D535/B535</f>
        <v/>
      </c>
      <c r="F535">
        <f>'Net readReg2_2_'!F230</f>
        <v/>
      </c>
      <c r="G535">
        <f>'Net readReg2_2_'!F228</f>
        <v/>
      </c>
      <c r="H535">
        <f>F535-G535</f>
        <v/>
      </c>
      <c r="I535">
        <f>H535/F535</f>
        <v/>
      </c>
      <c r="J535">
        <f>'Net readReg2_2_'!G230</f>
        <v/>
      </c>
      <c r="K535">
        <f>'Net readReg2_2_'!G228</f>
        <v/>
      </c>
      <c r="L535">
        <f>J535-K535</f>
        <v/>
      </c>
      <c r="M535">
        <f>L535/J535</f>
        <v/>
      </c>
      <c r="N535">
        <f>'Net readReg2_2_'!H230</f>
        <v/>
      </c>
      <c r="O535">
        <f>'Net readReg2_2_'!H228</f>
        <v/>
      </c>
      <c r="P535">
        <f>N535-O535</f>
        <v/>
      </c>
      <c r="Q535">
        <f>P535/N535</f>
        <v/>
      </c>
    </row>
    <row r="536">
      <c r="A536" t="inlineStr">
        <is>
          <t>Address_register_reg[7]/Q to masterReg/register_reg_r2_0_31_30_31__0/DP/RADR2</t>
        </is>
      </c>
      <c r="B536">
        <f>'Net readReg2_2_'!E255</f>
        <v/>
      </c>
      <c r="C536">
        <f>'Net readReg2_2_'!E253</f>
        <v/>
      </c>
      <c r="D536">
        <f>B536-C536</f>
        <v/>
      </c>
      <c r="E536">
        <f>D536/B536</f>
        <v/>
      </c>
      <c r="F536">
        <f>'Net readReg2_2_'!F255</f>
        <v/>
      </c>
      <c r="G536">
        <f>'Net readReg2_2_'!F253</f>
        <v/>
      </c>
      <c r="H536">
        <f>F536-G536</f>
        <v/>
      </c>
      <c r="I536">
        <f>H536/F536</f>
        <v/>
      </c>
      <c r="J536">
        <f>'Net readReg2_2_'!G255</f>
        <v/>
      </c>
      <c r="K536">
        <f>'Net readReg2_2_'!G253</f>
        <v/>
      </c>
      <c r="L536">
        <f>J536-K536</f>
        <v/>
      </c>
      <c r="M536">
        <f>L536/J536</f>
        <v/>
      </c>
      <c r="N536">
        <f>'Net readReg2_2_'!H255</f>
        <v/>
      </c>
      <c r="O536">
        <f>'Net readReg2_2_'!H253</f>
        <v/>
      </c>
      <c r="P536">
        <f>N536-O536</f>
        <v/>
      </c>
      <c r="Q536">
        <f>P536/N536</f>
        <v/>
      </c>
    </row>
    <row r="537">
      <c r="A537" t="inlineStr">
        <is>
          <t>Address_register_reg[7]/Q to masterReg/register_reg_r2_0_31_24_29/RAMC_D1/RADR2</t>
        </is>
      </c>
      <c r="B537">
        <f>'Net readReg2_2_'!E266</f>
        <v/>
      </c>
      <c r="C537">
        <f>'Net readReg2_2_'!E264</f>
        <v/>
      </c>
      <c r="D537">
        <f>B537-C537</f>
        <v/>
      </c>
      <c r="E537">
        <f>D537/B537</f>
        <v/>
      </c>
      <c r="F537">
        <f>'Net readReg2_2_'!F266</f>
        <v/>
      </c>
      <c r="G537">
        <f>'Net readReg2_2_'!F264</f>
        <v/>
      </c>
      <c r="H537">
        <f>F537-G537</f>
        <v/>
      </c>
      <c r="I537">
        <f>H537/F537</f>
        <v/>
      </c>
      <c r="J537">
        <f>'Net readReg2_2_'!G266</f>
        <v/>
      </c>
      <c r="K537">
        <f>'Net readReg2_2_'!G264</f>
        <v/>
      </c>
      <c r="L537">
        <f>J537-K537</f>
        <v/>
      </c>
      <c r="M537">
        <f>L537/J537</f>
        <v/>
      </c>
      <c r="N537">
        <f>'Net readReg2_2_'!H266</f>
        <v/>
      </c>
      <c r="O537">
        <f>'Net readReg2_2_'!H264</f>
        <v/>
      </c>
      <c r="P537">
        <f>N537-O537</f>
        <v/>
      </c>
      <c r="Q537">
        <f>P537/N537</f>
        <v/>
      </c>
    </row>
    <row r="538">
      <c r="A538" t="inlineStr">
        <is>
          <t>Address_register_reg[7]/Q to masterReg/register_reg_r2_0_31_24_29/RAMA_D1/RADR2</t>
        </is>
      </c>
      <c r="B538">
        <f>'Net readReg2_2_'!E287</f>
        <v/>
      </c>
      <c r="C538">
        <f>'Net readReg2_2_'!E285</f>
        <v/>
      </c>
      <c r="D538">
        <f>B538-C538</f>
        <v/>
      </c>
      <c r="E538">
        <f>D538/B538</f>
        <v/>
      </c>
      <c r="F538">
        <f>'Net readReg2_2_'!F287</f>
        <v/>
      </c>
      <c r="G538">
        <f>'Net readReg2_2_'!F285</f>
        <v/>
      </c>
      <c r="H538">
        <f>F538-G538</f>
        <v/>
      </c>
      <c r="I538">
        <f>H538/F538</f>
        <v/>
      </c>
      <c r="J538">
        <f>'Net readReg2_2_'!G287</f>
        <v/>
      </c>
      <c r="K538">
        <f>'Net readReg2_2_'!G285</f>
        <v/>
      </c>
      <c r="L538">
        <f>J538-K538</f>
        <v/>
      </c>
      <c r="M538">
        <f>L538/J538</f>
        <v/>
      </c>
      <c r="N538">
        <f>'Net readReg2_2_'!H287</f>
        <v/>
      </c>
      <c r="O538">
        <f>'Net readReg2_2_'!H285</f>
        <v/>
      </c>
      <c r="P538">
        <f>N538-O538</f>
        <v/>
      </c>
      <c r="Q538">
        <f>P538/N538</f>
        <v/>
      </c>
    </row>
    <row r="539">
      <c r="A539" t="inlineStr">
        <is>
          <t>Address_register_reg[7]/Q to masterReg/register_reg_r2_0_31_24_29/RAMB_D1/RADR2</t>
        </is>
      </c>
      <c r="B539">
        <f>'Net readReg2_2_'!E298</f>
        <v/>
      </c>
      <c r="C539">
        <f>'Net readReg2_2_'!E296</f>
        <v/>
      </c>
      <c r="D539">
        <f>B539-C539</f>
        <v/>
      </c>
      <c r="E539">
        <f>D539/B539</f>
        <v/>
      </c>
      <c r="F539">
        <f>'Net readReg2_2_'!F298</f>
        <v/>
      </c>
      <c r="G539">
        <f>'Net readReg2_2_'!F296</f>
        <v/>
      </c>
      <c r="H539">
        <f>F539-G539</f>
        <v/>
      </c>
      <c r="I539">
        <f>H539/F539</f>
        <v/>
      </c>
      <c r="J539">
        <f>'Net readReg2_2_'!G298</f>
        <v/>
      </c>
      <c r="K539">
        <f>'Net readReg2_2_'!G296</f>
        <v/>
      </c>
      <c r="L539">
        <f>J539-K539</f>
        <v/>
      </c>
      <c r="M539">
        <f>L539/J539</f>
        <v/>
      </c>
      <c r="N539">
        <f>'Net readReg2_2_'!H298</f>
        <v/>
      </c>
      <c r="O539">
        <f>'Net readReg2_2_'!H296</f>
        <v/>
      </c>
      <c r="P539">
        <f>N539-O539</f>
        <v/>
      </c>
      <c r="Q539">
        <f>P539/N539</f>
        <v/>
      </c>
    </row>
    <row r="540">
      <c r="A540" t="inlineStr">
        <is>
          <t>Address_register_reg[7]/Q to masterReg/register_reg_r2_0_31_0_5/RAMA_D1/RADR2</t>
        </is>
      </c>
      <c r="B540">
        <f>'Net readReg2_2_'!E317</f>
        <v/>
      </c>
      <c r="C540">
        <f>'Net readReg2_2_'!E315</f>
        <v/>
      </c>
      <c r="D540">
        <f>B540-C540</f>
        <v/>
      </c>
      <c r="E540">
        <f>D540/B540</f>
        <v/>
      </c>
      <c r="F540">
        <f>'Net readReg2_2_'!F317</f>
        <v/>
      </c>
      <c r="G540">
        <f>'Net readReg2_2_'!F315</f>
        <v/>
      </c>
      <c r="H540">
        <f>F540-G540</f>
        <v/>
      </c>
      <c r="I540">
        <f>H540/F540</f>
        <v/>
      </c>
      <c r="J540">
        <f>'Net readReg2_2_'!G317</f>
        <v/>
      </c>
      <c r="K540">
        <f>'Net readReg2_2_'!G315</f>
        <v/>
      </c>
      <c r="L540">
        <f>J540-K540</f>
        <v/>
      </c>
      <c r="M540">
        <f>L540/J540</f>
        <v/>
      </c>
      <c r="N540">
        <f>'Net readReg2_2_'!H317</f>
        <v/>
      </c>
      <c r="O540">
        <f>'Net readReg2_2_'!H315</f>
        <v/>
      </c>
      <c r="P540">
        <f>N540-O540</f>
        <v/>
      </c>
      <c r="Q540">
        <f>P540/N540</f>
        <v/>
      </c>
    </row>
    <row r="541">
      <c r="A541" t="inlineStr">
        <is>
          <t>Address_register_reg[7]/Q to masterReg/register_reg_r2_0_31_0_5/RAMB_D1/RADR2</t>
        </is>
      </c>
      <c r="B541">
        <f>'Net readReg2_2_'!E328</f>
        <v/>
      </c>
      <c r="C541">
        <f>'Net readReg2_2_'!E326</f>
        <v/>
      </c>
      <c r="D541">
        <f>B541-C541</f>
        <v/>
      </c>
      <c r="E541">
        <f>D541/B541</f>
        <v/>
      </c>
      <c r="F541">
        <f>'Net readReg2_2_'!F328</f>
        <v/>
      </c>
      <c r="G541">
        <f>'Net readReg2_2_'!F326</f>
        <v/>
      </c>
      <c r="H541">
        <f>F541-G541</f>
        <v/>
      </c>
      <c r="I541">
        <f>H541/F541</f>
        <v/>
      </c>
      <c r="J541">
        <f>'Net readReg2_2_'!G328</f>
        <v/>
      </c>
      <c r="K541">
        <f>'Net readReg2_2_'!G326</f>
        <v/>
      </c>
      <c r="L541">
        <f>J541-K541</f>
        <v/>
      </c>
      <c r="M541">
        <f>L541/J541</f>
        <v/>
      </c>
      <c r="N541">
        <f>'Net readReg2_2_'!H328</f>
        <v/>
      </c>
      <c r="O541">
        <f>'Net readReg2_2_'!H326</f>
        <v/>
      </c>
      <c r="P541">
        <f>N541-O541</f>
        <v/>
      </c>
      <c r="Q541">
        <f>P541/N541</f>
        <v/>
      </c>
    </row>
    <row r="542">
      <c r="A542" t="inlineStr">
        <is>
          <t>Address_register_reg[8]/Q to masterReg/register_reg_r2_0_31_6_11/RAMA_D1/RADR3</t>
        </is>
      </c>
      <c r="B542">
        <f>'Net readReg2_3_'!E19</f>
        <v/>
      </c>
      <c r="C542">
        <f>'Net readReg2_3_'!E17</f>
        <v/>
      </c>
      <c r="D542">
        <f>B542-C542</f>
        <v/>
      </c>
      <c r="E542">
        <f>D542/B542</f>
        <v/>
      </c>
      <c r="F542">
        <f>'Net readReg2_3_'!F19</f>
        <v/>
      </c>
      <c r="G542">
        <f>'Net readReg2_3_'!F17</f>
        <v/>
      </c>
      <c r="H542">
        <f>F542-G542</f>
        <v/>
      </c>
      <c r="I542">
        <f>H542/F542</f>
        <v/>
      </c>
      <c r="J542">
        <f>'Net readReg2_3_'!G19</f>
        <v/>
      </c>
      <c r="K542">
        <f>'Net readReg2_3_'!G17</f>
        <v/>
      </c>
      <c r="L542">
        <f>J542-K542</f>
        <v/>
      </c>
      <c r="M542">
        <f>L542/J542</f>
        <v/>
      </c>
      <c r="N542">
        <f>'Net readReg2_3_'!H19</f>
        <v/>
      </c>
      <c r="O542">
        <f>'Net readReg2_3_'!H17</f>
        <v/>
      </c>
      <c r="P542">
        <f>N542-O542</f>
        <v/>
      </c>
      <c r="Q542">
        <f>P542/N542</f>
        <v/>
      </c>
    </row>
    <row r="543">
      <c r="A543" t="inlineStr">
        <is>
          <t>Address_register_reg[8]/Q to masterReg/register_reg_r2_0_31_6_11/RAMB_D1/RADR3</t>
        </is>
      </c>
      <c r="B543">
        <f>'Net readReg2_3_'!E30</f>
        <v/>
      </c>
      <c r="C543">
        <f>'Net readReg2_3_'!E28</f>
        <v/>
      </c>
      <c r="D543">
        <f>B543-C543</f>
        <v/>
      </c>
      <c r="E543">
        <f>D543/B543</f>
        <v/>
      </c>
      <c r="F543">
        <f>'Net readReg2_3_'!F30</f>
        <v/>
      </c>
      <c r="G543">
        <f>'Net readReg2_3_'!F28</f>
        <v/>
      </c>
      <c r="H543">
        <f>F543-G543</f>
        <v/>
      </c>
      <c r="I543">
        <f>H543/F543</f>
        <v/>
      </c>
      <c r="J543">
        <f>'Net readReg2_3_'!G30</f>
        <v/>
      </c>
      <c r="K543">
        <f>'Net readReg2_3_'!G28</f>
        <v/>
      </c>
      <c r="L543">
        <f>J543-K543</f>
        <v/>
      </c>
      <c r="M543">
        <f>L543/J543</f>
        <v/>
      </c>
      <c r="N543">
        <f>'Net readReg2_3_'!H30</f>
        <v/>
      </c>
      <c r="O543">
        <f>'Net readReg2_3_'!H28</f>
        <v/>
      </c>
      <c r="P543">
        <f>N543-O543</f>
        <v/>
      </c>
      <c r="Q543">
        <f>P543/N543</f>
        <v/>
      </c>
    </row>
    <row r="544">
      <c r="A544" t="inlineStr">
        <is>
          <t>Address_register_reg[8]/Q to masterReg/register_reg_r2_0_31_0_5/RAMA_D1/RADR3</t>
        </is>
      </c>
      <c r="B544">
        <f>'Net readReg2_3_'!E61</f>
        <v/>
      </c>
      <c r="C544">
        <f>'Net readReg2_3_'!E59</f>
        <v/>
      </c>
      <c r="D544">
        <f>B544-C544</f>
        <v/>
      </c>
      <c r="E544">
        <f>D544/B544</f>
        <v/>
      </c>
      <c r="F544">
        <f>'Net readReg2_3_'!F61</f>
        <v/>
      </c>
      <c r="G544">
        <f>'Net readReg2_3_'!F59</f>
        <v/>
      </c>
      <c r="H544">
        <f>F544-G544</f>
        <v/>
      </c>
      <c r="I544">
        <f>H544/F544</f>
        <v/>
      </c>
      <c r="J544">
        <f>'Net readReg2_3_'!G61</f>
        <v/>
      </c>
      <c r="K544">
        <f>'Net readReg2_3_'!G59</f>
        <v/>
      </c>
      <c r="L544">
        <f>J544-K544</f>
        <v/>
      </c>
      <c r="M544">
        <f>L544/J544</f>
        <v/>
      </c>
      <c r="N544">
        <f>'Net readReg2_3_'!H61</f>
        <v/>
      </c>
      <c r="O544">
        <f>'Net readReg2_3_'!H59</f>
        <v/>
      </c>
      <c r="P544">
        <f>N544-O544</f>
        <v/>
      </c>
      <c r="Q544">
        <f>P544/N544</f>
        <v/>
      </c>
    </row>
    <row r="545">
      <c r="A545" t="inlineStr">
        <is>
          <t>Address_register_reg[8]/Q to masterReg/register_reg_r2_0_31_0_5/RAMB_D1/RADR3</t>
        </is>
      </c>
      <c r="B545">
        <f>'Net readReg2_3_'!E72</f>
        <v/>
      </c>
      <c r="C545">
        <f>'Net readReg2_3_'!E70</f>
        <v/>
      </c>
      <c r="D545">
        <f>B545-C545</f>
        <v/>
      </c>
      <c r="E545">
        <f>D545/B545</f>
        <v/>
      </c>
      <c r="F545">
        <f>'Net readReg2_3_'!F72</f>
        <v/>
      </c>
      <c r="G545">
        <f>'Net readReg2_3_'!F70</f>
        <v/>
      </c>
      <c r="H545">
        <f>F545-G545</f>
        <v/>
      </c>
      <c r="I545">
        <f>H545/F545</f>
        <v/>
      </c>
      <c r="J545">
        <f>'Net readReg2_3_'!G72</f>
        <v/>
      </c>
      <c r="K545">
        <f>'Net readReg2_3_'!G70</f>
        <v/>
      </c>
      <c r="L545">
        <f>J545-K545</f>
        <v/>
      </c>
      <c r="M545">
        <f>L545/J545</f>
        <v/>
      </c>
      <c r="N545">
        <f>'Net readReg2_3_'!H72</f>
        <v/>
      </c>
      <c r="O545">
        <f>'Net readReg2_3_'!H70</f>
        <v/>
      </c>
      <c r="P545">
        <f>N545-O545</f>
        <v/>
      </c>
      <c r="Q545">
        <f>P545/N545</f>
        <v/>
      </c>
    </row>
    <row r="546">
      <c r="A546" t="inlineStr">
        <is>
          <t>Address_register_reg[8]/Q to masterReg/register_reg_r2_0_31_0_5/RAMC_D1/RADR3</t>
        </is>
      </c>
      <c r="B546">
        <f>'Net readReg2_3_'!E83</f>
        <v/>
      </c>
      <c r="C546">
        <f>'Net readReg2_3_'!E81</f>
        <v/>
      </c>
      <c r="D546">
        <f>B546-C546</f>
        <v/>
      </c>
      <c r="E546">
        <f>D546/B546</f>
        <v/>
      </c>
      <c r="F546">
        <f>'Net readReg2_3_'!F83</f>
        <v/>
      </c>
      <c r="G546">
        <f>'Net readReg2_3_'!F81</f>
        <v/>
      </c>
      <c r="H546">
        <f>F546-G546</f>
        <v/>
      </c>
      <c r="I546">
        <f>H546/F546</f>
        <v/>
      </c>
      <c r="J546">
        <f>'Net readReg2_3_'!G83</f>
        <v/>
      </c>
      <c r="K546">
        <f>'Net readReg2_3_'!G81</f>
        <v/>
      </c>
      <c r="L546">
        <f>J546-K546</f>
        <v/>
      </c>
      <c r="M546">
        <f>L546/J546</f>
        <v/>
      </c>
      <c r="N546">
        <f>'Net readReg2_3_'!H83</f>
        <v/>
      </c>
      <c r="O546">
        <f>'Net readReg2_3_'!H81</f>
        <v/>
      </c>
      <c r="P546">
        <f>N546-O546</f>
        <v/>
      </c>
      <c r="Q546">
        <f>P546/N546</f>
        <v/>
      </c>
    </row>
    <row r="547">
      <c r="A547" t="inlineStr">
        <is>
          <t>Address_register_reg[8]/Q to masterReg/readData2[31]_i_4/I0</t>
        </is>
      </c>
      <c r="B547">
        <f>'Net readReg2_3_'!E104</f>
        <v/>
      </c>
      <c r="C547">
        <f>'Net readReg2_3_'!E102</f>
        <v/>
      </c>
      <c r="D547">
        <f>B547-C547</f>
        <v/>
      </c>
      <c r="E547">
        <f>D547/B547</f>
        <v/>
      </c>
      <c r="F547">
        <f>'Net readReg2_3_'!F104</f>
        <v/>
      </c>
      <c r="G547">
        <f>'Net readReg2_3_'!F102</f>
        <v/>
      </c>
      <c r="H547">
        <f>F547-G547</f>
        <v/>
      </c>
      <c r="I547">
        <f>H547/F547</f>
        <v/>
      </c>
      <c r="J547">
        <f>'Net readReg2_3_'!G104</f>
        <v/>
      </c>
      <c r="K547">
        <f>'Net readReg2_3_'!G102</f>
        <v/>
      </c>
      <c r="L547">
        <f>J547-K547</f>
        <v/>
      </c>
      <c r="M547">
        <f>L547/J547</f>
        <v/>
      </c>
      <c r="N547">
        <f>'Net readReg2_3_'!H104</f>
        <v/>
      </c>
      <c r="O547">
        <f>'Net readReg2_3_'!H102</f>
        <v/>
      </c>
      <c r="P547">
        <f>N547-O547</f>
        <v/>
      </c>
      <c r="Q547">
        <f>P547/N547</f>
        <v/>
      </c>
    </row>
    <row r="548">
      <c r="A548" t="inlineStr">
        <is>
          <t>Address_register_reg[8]/Q to masterReg/register_reg_r2_0_31_6_11/RAMC_D1/RADR3</t>
        </is>
      </c>
      <c r="B548">
        <f>'Net readReg2_3_'!E133</f>
        <v/>
      </c>
      <c r="C548">
        <f>'Net readReg2_3_'!E131</f>
        <v/>
      </c>
      <c r="D548">
        <f>B548-C548</f>
        <v/>
      </c>
      <c r="E548">
        <f>D548/B548</f>
        <v/>
      </c>
      <c r="F548">
        <f>'Net readReg2_3_'!F133</f>
        <v/>
      </c>
      <c r="G548">
        <f>'Net readReg2_3_'!F131</f>
        <v/>
      </c>
      <c r="H548">
        <f>F548-G548</f>
        <v/>
      </c>
      <c r="I548">
        <f>H548/F548</f>
        <v/>
      </c>
      <c r="J548">
        <f>'Net readReg2_3_'!G133</f>
        <v/>
      </c>
      <c r="K548">
        <f>'Net readReg2_3_'!G131</f>
        <v/>
      </c>
      <c r="L548">
        <f>J548-K548</f>
        <v/>
      </c>
      <c r="M548">
        <f>L548/J548</f>
        <v/>
      </c>
      <c r="N548">
        <f>'Net readReg2_3_'!H133</f>
        <v/>
      </c>
      <c r="O548">
        <f>'Net readReg2_3_'!H131</f>
        <v/>
      </c>
      <c r="P548">
        <f>N548-O548</f>
        <v/>
      </c>
      <c r="Q548">
        <f>P548/N548</f>
        <v/>
      </c>
    </row>
    <row r="549">
      <c r="A549" t="inlineStr">
        <is>
          <t>Address_register_reg[8]/Q to masterReg/register_reg_r2_0_31_12_17/RAMB_D1/RADR3</t>
        </is>
      </c>
      <c r="B549">
        <f>'Net readReg2_3_'!E159</f>
        <v/>
      </c>
      <c r="C549">
        <f>'Net readReg2_3_'!E157</f>
        <v/>
      </c>
      <c r="D549">
        <f>B549-C549</f>
        <v/>
      </c>
      <c r="E549">
        <f>D549/B549</f>
        <v/>
      </c>
      <c r="F549">
        <f>'Net readReg2_3_'!F159</f>
        <v/>
      </c>
      <c r="G549">
        <f>'Net readReg2_3_'!F157</f>
        <v/>
      </c>
      <c r="H549">
        <f>F549-G549</f>
        <v/>
      </c>
      <c r="I549">
        <f>H549/F549</f>
        <v/>
      </c>
      <c r="J549">
        <f>'Net readReg2_3_'!G159</f>
        <v/>
      </c>
      <c r="K549">
        <f>'Net readReg2_3_'!G157</f>
        <v/>
      </c>
      <c r="L549">
        <f>J549-K549</f>
        <v/>
      </c>
      <c r="M549">
        <f>L549/J549</f>
        <v/>
      </c>
      <c r="N549">
        <f>'Net readReg2_3_'!H159</f>
        <v/>
      </c>
      <c r="O549">
        <f>'Net readReg2_3_'!H157</f>
        <v/>
      </c>
      <c r="P549">
        <f>N549-O549</f>
        <v/>
      </c>
      <c r="Q549">
        <f>P549/N549</f>
        <v/>
      </c>
    </row>
    <row r="550">
      <c r="A550" t="inlineStr">
        <is>
          <t>Address_register_reg[8]/Q to masterReg/register_reg_r2_0_31_12_17/RAMC_D1/RADR3</t>
        </is>
      </c>
      <c r="B550">
        <f>'Net readReg2_3_'!E170</f>
        <v/>
      </c>
      <c r="C550">
        <f>'Net readReg2_3_'!E168</f>
        <v/>
      </c>
      <c r="D550">
        <f>B550-C550</f>
        <v/>
      </c>
      <c r="E550">
        <f>D550/B550</f>
        <v/>
      </c>
      <c r="F550">
        <f>'Net readReg2_3_'!F170</f>
        <v/>
      </c>
      <c r="G550">
        <f>'Net readReg2_3_'!F168</f>
        <v/>
      </c>
      <c r="H550">
        <f>F550-G550</f>
        <v/>
      </c>
      <c r="I550">
        <f>H550/F550</f>
        <v/>
      </c>
      <c r="J550">
        <f>'Net readReg2_3_'!G170</f>
        <v/>
      </c>
      <c r="K550">
        <f>'Net readReg2_3_'!G168</f>
        <v/>
      </c>
      <c r="L550">
        <f>J550-K550</f>
        <v/>
      </c>
      <c r="M550">
        <f>L550/J550</f>
        <v/>
      </c>
      <c r="N550">
        <f>'Net readReg2_3_'!H170</f>
        <v/>
      </c>
      <c r="O550">
        <f>'Net readReg2_3_'!H168</f>
        <v/>
      </c>
      <c r="P550">
        <f>N550-O550</f>
        <v/>
      </c>
      <c r="Q550">
        <f>P550/N550</f>
        <v/>
      </c>
    </row>
    <row r="551">
      <c r="A551" t="inlineStr">
        <is>
          <t>Address_register_reg[8]/Q to masterReg/register_reg_r2_0_31_12_17/RAMA_D1/RADR3</t>
        </is>
      </c>
      <c r="B551">
        <f>'Net readReg2_3_'!E192</f>
        <v/>
      </c>
      <c r="C551">
        <f>'Net readReg2_3_'!E190</f>
        <v/>
      </c>
      <c r="D551">
        <f>B551-C551</f>
        <v/>
      </c>
      <c r="E551">
        <f>D551/B551</f>
        <v/>
      </c>
      <c r="F551">
        <f>'Net readReg2_3_'!F192</f>
        <v/>
      </c>
      <c r="G551">
        <f>'Net readReg2_3_'!F190</f>
        <v/>
      </c>
      <c r="H551">
        <f>F551-G551</f>
        <v/>
      </c>
      <c r="I551">
        <f>H551/F551</f>
        <v/>
      </c>
      <c r="J551">
        <f>'Net readReg2_3_'!G192</f>
        <v/>
      </c>
      <c r="K551">
        <f>'Net readReg2_3_'!G190</f>
        <v/>
      </c>
      <c r="L551">
        <f>J551-K551</f>
        <v/>
      </c>
      <c r="M551">
        <f>L551/J551</f>
        <v/>
      </c>
      <c r="N551">
        <f>'Net readReg2_3_'!H192</f>
        <v/>
      </c>
      <c r="O551">
        <f>'Net readReg2_3_'!H190</f>
        <v/>
      </c>
      <c r="P551">
        <f>N551-O551</f>
        <v/>
      </c>
      <c r="Q551">
        <f>P551/N551</f>
        <v/>
      </c>
    </row>
    <row r="552">
      <c r="A552" t="inlineStr">
        <is>
          <t>Address_register_reg[8]/Q to masterReg/register_reg_r2_0_31_24_29/RAMB_D1/RADR3</t>
        </is>
      </c>
      <c r="B552">
        <f>'Net readReg2_3_'!E222</f>
        <v/>
      </c>
      <c r="C552">
        <f>'Net readReg2_3_'!E220</f>
        <v/>
      </c>
      <c r="D552">
        <f>B552-C552</f>
        <v/>
      </c>
      <c r="E552">
        <f>D552/B552</f>
        <v/>
      </c>
      <c r="F552">
        <f>'Net readReg2_3_'!F222</f>
        <v/>
      </c>
      <c r="G552">
        <f>'Net readReg2_3_'!F220</f>
        <v/>
      </c>
      <c r="H552">
        <f>F552-G552</f>
        <v/>
      </c>
      <c r="I552">
        <f>H552/F552</f>
        <v/>
      </c>
      <c r="J552">
        <f>'Net readReg2_3_'!G222</f>
        <v/>
      </c>
      <c r="K552">
        <f>'Net readReg2_3_'!G220</f>
        <v/>
      </c>
      <c r="L552">
        <f>J552-K552</f>
        <v/>
      </c>
      <c r="M552">
        <f>L552/J552</f>
        <v/>
      </c>
      <c r="N552">
        <f>'Net readReg2_3_'!H222</f>
        <v/>
      </c>
      <c r="O552">
        <f>'Net readReg2_3_'!H220</f>
        <v/>
      </c>
      <c r="P552">
        <f>N552-O552</f>
        <v/>
      </c>
      <c r="Q552">
        <f>P552/N552</f>
        <v/>
      </c>
    </row>
    <row r="553">
      <c r="A553" t="inlineStr">
        <is>
          <t>Address_register_reg[8]/Q to masterReg/register_reg_r2_0_31_24_29/RAMC_D1/RADR3</t>
        </is>
      </c>
      <c r="B553">
        <f>'Net readReg2_3_'!E233</f>
        <v/>
      </c>
      <c r="C553">
        <f>'Net readReg2_3_'!E231</f>
        <v/>
      </c>
      <c r="D553">
        <f>B553-C553</f>
        <v/>
      </c>
      <c r="E553">
        <f>D553/B553</f>
        <v/>
      </c>
      <c r="F553">
        <f>'Net readReg2_3_'!F233</f>
        <v/>
      </c>
      <c r="G553">
        <f>'Net readReg2_3_'!F231</f>
        <v/>
      </c>
      <c r="H553">
        <f>F553-G553</f>
        <v/>
      </c>
      <c r="I553">
        <f>H553/F553</f>
        <v/>
      </c>
      <c r="J553">
        <f>'Net readReg2_3_'!G233</f>
        <v/>
      </c>
      <c r="K553">
        <f>'Net readReg2_3_'!G231</f>
        <v/>
      </c>
      <c r="L553">
        <f>J553-K553</f>
        <v/>
      </c>
      <c r="M553">
        <f>L553/J553</f>
        <v/>
      </c>
      <c r="N553">
        <f>'Net readReg2_3_'!H233</f>
        <v/>
      </c>
      <c r="O553">
        <f>'Net readReg2_3_'!H231</f>
        <v/>
      </c>
      <c r="P553">
        <f>N553-O553</f>
        <v/>
      </c>
      <c r="Q553">
        <f>P553/N553</f>
        <v/>
      </c>
    </row>
    <row r="554">
      <c r="A554" t="inlineStr">
        <is>
          <t>Address_register_reg[8]/Q to masterReg/register_reg_r2_0_31_30_31__0/DP/RADR3</t>
        </is>
      </c>
      <c r="B554">
        <f>'Net readReg2_3_'!E254</f>
        <v/>
      </c>
      <c r="C554">
        <f>'Net readReg2_3_'!E252</f>
        <v/>
      </c>
      <c r="D554">
        <f>B554-C554</f>
        <v/>
      </c>
      <c r="E554">
        <f>D554/B554</f>
        <v/>
      </c>
      <c r="F554">
        <f>'Net readReg2_3_'!F254</f>
        <v/>
      </c>
      <c r="G554">
        <f>'Net readReg2_3_'!F252</f>
        <v/>
      </c>
      <c r="H554">
        <f>F554-G554</f>
        <v/>
      </c>
      <c r="I554">
        <f>H554/F554</f>
        <v/>
      </c>
      <c r="J554">
        <f>'Net readReg2_3_'!G254</f>
        <v/>
      </c>
      <c r="K554">
        <f>'Net readReg2_3_'!G252</f>
        <v/>
      </c>
      <c r="L554">
        <f>J554-K554</f>
        <v/>
      </c>
      <c r="M554">
        <f>L554/J554</f>
        <v/>
      </c>
      <c r="N554">
        <f>'Net readReg2_3_'!H254</f>
        <v/>
      </c>
      <c r="O554">
        <f>'Net readReg2_3_'!H252</f>
        <v/>
      </c>
      <c r="P554">
        <f>N554-O554</f>
        <v/>
      </c>
      <c r="Q554">
        <f>P554/N554</f>
        <v/>
      </c>
    </row>
    <row r="555">
      <c r="A555" t="inlineStr">
        <is>
          <t>Address_register_reg[8]/Q to masterReg/register_reg_r2_0_31_24_29/RAMA_D1/RADR3</t>
        </is>
      </c>
      <c r="B555">
        <f>'Net readReg2_3_'!E265</f>
        <v/>
      </c>
      <c r="C555">
        <f>'Net readReg2_3_'!E263</f>
        <v/>
      </c>
      <c r="D555">
        <f>B555-C555</f>
        <v/>
      </c>
      <c r="E555">
        <f>D555/B555</f>
        <v/>
      </c>
      <c r="F555">
        <f>'Net readReg2_3_'!F265</f>
        <v/>
      </c>
      <c r="G555">
        <f>'Net readReg2_3_'!F263</f>
        <v/>
      </c>
      <c r="H555">
        <f>F555-G555</f>
        <v/>
      </c>
      <c r="I555">
        <f>H555/F555</f>
        <v/>
      </c>
      <c r="J555">
        <f>'Net readReg2_3_'!G265</f>
        <v/>
      </c>
      <c r="K555">
        <f>'Net readReg2_3_'!G263</f>
        <v/>
      </c>
      <c r="L555">
        <f>J555-K555</f>
        <v/>
      </c>
      <c r="M555">
        <f>L555/J555</f>
        <v/>
      </c>
      <c r="N555">
        <f>'Net readReg2_3_'!H265</f>
        <v/>
      </c>
      <c r="O555">
        <f>'Net readReg2_3_'!H263</f>
        <v/>
      </c>
      <c r="P555">
        <f>N555-O555</f>
        <v/>
      </c>
      <c r="Q555">
        <f>P555/N555</f>
        <v/>
      </c>
    </row>
    <row r="556">
      <c r="A556" t="inlineStr">
        <is>
          <t>Address_register_reg[8]/Q to masterReg/register_reg_r2_0_31_18_23/RAMC_D1/RADR3</t>
        </is>
      </c>
      <c r="B556">
        <f>'Net readReg2_3_'!E290</f>
        <v/>
      </c>
      <c r="C556">
        <f>'Net readReg2_3_'!E288</f>
        <v/>
      </c>
      <c r="D556">
        <f>B556-C556</f>
        <v/>
      </c>
      <c r="E556">
        <f>D556/B556</f>
        <v/>
      </c>
      <c r="F556">
        <f>'Net readReg2_3_'!F290</f>
        <v/>
      </c>
      <c r="G556">
        <f>'Net readReg2_3_'!F288</f>
        <v/>
      </c>
      <c r="H556">
        <f>F556-G556</f>
        <v/>
      </c>
      <c r="I556">
        <f>H556/F556</f>
        <v/>
      </c>
      <c r="J556">
        <f>'Net readReg2_3_'!G290</f>
        <v/>
      </c>
      <c r="K556">
        <f>'Net readReg2_3_'!G288</f>
        <v/>
      </c>
      <c r="L556">
        <f>J556-K556</f>
        <v/>
      </c>
      <c r="M556">
        <f>L556/J556</f>
        <v/>
      </c>
      <c r="N556">
        <f>'Net readReg2_3_'!H290</f>
        <v/>
      </c>
      <c r="O556">
        <f>'Net readReg2_3_'!H288</f>
        <v/>
      </c>
      <c r="P556">
        <f>N556-O556</f>
        <v/>
      </c>
      <c r="Q556">
        <f>P556/N556</f>
        <v/>
      </c>
    </row>
    <row r="557">
      <c r="A557" t="inlineStr">
        <is>
          <t>Address_register_reg[8]/Q to masterReg/register_reg_r2_0_31_18_23/RAMA_D1/RADR3</t>
        </is>
      </c>
      <c r="B557">
        <f>'Net readReg2_3_'!E303</f>
        <v/>
      </c>
      <c r="C557">
        <f>'Net readReg2_3_'!E301</f>
        <v/>
      </c>
      <c r="D557">
        <f>B557-C557</f>
        <v/>
      </c>
      <c r="E557">
        <f>D557/B557</f>
        <v/>
      </c>
      <c r="F557">
        <f>'Net readReg2_3_'!F303</f>
        <v/>
      </c>
      <c r="G557">
        <f>'Net readReg2_3_'!F301</f>
        <v/>
      </c>
      <c r="H557">
        <f>F557-G557</f>
        <v/>
      </c>
      <c r="I557">
        <f>H557/F557</f>
        <v/>
      </c>
      <c r="J557">
        <f>'Net readReg2_3_'!G303</f>
        <v/>
      </c>
      <c r="K557">
        <f>'Net readReg2_3_'!G301</f>
        <v/>
      </c>
      <c r="L557">
        <f>J557-K557</f>
        <v/>
      </c>
      <c r="M557">
        <f>L557/J557</f>
        <v/>
      </c>
      <c r="N557">
        <f>'Net readReg2_3_'!H303</f>
        <v/>
      </c>
      <c r="O557">
        <f>'Net readReg2_3_'!H301</f>
        <v/>
      </c>
      <c r="P557">
        <f>N557-O557</f>
        <v/>
      </c>
      <c r="Q557">
        <f>P557/N557</f>
        <v/>
      </c>
    </row>
    <row r="558">
      <c r="A558" t="inlineStr">
        <is>
          <t>Address_register_reg[8]/Q to masterReg/register_reg_r2_0_31_18_23/RAMB_D1/RADR3</t>
        </is>
      </c>
      <c r="B558">
        <f>'Net readReg2_3_'!E314</f>
        <v/>
      </c>
      <c r="C558">
        <f>'Net readReg2_3_'!E312</f>
        <v/>
      </c>
      <c r="D558">
        <f>B558-C558</f>
        <v/>
      </c>
      <c r="E558">
        <f>D558/B558</f>
        <v/>
      </c>
      <c r="F558">
        <f>'Net readReg2_3_'!F314</f>
        <v/>
      </c>
      <c r="G558">
        <f>'Net readReg2_3_'!F312</f>
        <v/>
      </c>
      <c r="H558">
        <f>F558-G558</f>
        <v/>
      </c>
      <c r="I558">
        <f>H558/F558</f>
        <v/>
      </c>
      <c r="J558">
        <f>'Net readReg2_3_'!G314</f>
        <v/>
      </c>
      <c r="K558">
        <f>'Net readReg2_3_'!G312</f>
        <v/>
      </c>
      <c r="L558">
        <f>J558-K558</f>
        <v/>
      </c>
      <c r="M558">
        <f>L558/J558</f>
        <v/>
      </c>
      <c r="N558">
        <f>'Net readReg2_3_'!H314</f>
        <v/>
      </c>
      <c r="O558">
        <f>'Net readReg2_3_'!H312</f>
        <v/>
      </c>
      <c r="P558">
        <f>N558-O558</f>
        <v/>
      </c>
      <c r="Q558">
        <f>P558/N558</f>
        <v/>
      </c>
    </row>
    <row r="559">
      <c r="A559" t="inlineStr">
        <is>
          <t>Address_register_reg[9]/Q to masterReg/register_reg_r2_0_31_6_11/RAMA_D1/RADR4</t>
        </is>
      </c>
      <c r="B559">
        <f>'Net readReg2_4_'!E21</f>
        <v/>
      </c>
      <c r="C559">
        <f>'Net readReg2_4_'!E19</f>
        <v/>
      </c>
      <c r="D559">
        <f>B559-C559</f>
        <v/>
      </c>
      <c r="E559">
        <f>D559/B559</f>
        <v/>
      </c>
      <c r="F559">
        <f>'Net readReg2_4_'!F21</f>
        <v/>
      </c>
      <c r="G559">
        <f>'Net readReg2_4_'!F19</f>
        <v/>
      </c>
      <c r="H559">
        <f>F559-G559</f>
        <v/>
      </c>
      <c r="I559">
        <f>H559/F559</f>
        <v/>
      </c>
      <c r="J559">
        <f>'Net readReg2_4_'!G21</f>
        <v/>
      </c>
      <c r="K559">
        <f>'Net readReg2_4_'!G19</f>
        <v/>
      </c>
      <c r="L559">
        <f>J559-K559</f>
        <v/>
      </c>
      <c r="M559">
        <f>L559/J559</f>
        <v/>
      </c>
      <c r="N559">
        <f>'Net readReg2_4_'!H21</f>
        <v/>
      </c>
      <c r="O559">
        <f>'Net readReg2_4_'!H19</f>
        <v/>
      </c>
      <c r="P559">
        <f>N559-O559</f>
        <v/>
      </c>
      <c r="Q559">
        <f>P559/N559</f>
        <v/>
      </c>
    </row>
    <row r="560">
      <c r="A560" t="inlineStr">
        <is>
          <t>Address_register_reg[9]/Q to masterReg/register_reg_r2_0_31_6_11/RAMB_D1/RADR4</t>
        </is>
      </c>
      <c r="B560">
        <f>'Net readReg2_4_'!E37</f>
        <v/>
      </c>
      <c r="C560">
        <f>'Net readReg2_4_'!E35</f>
        <v/>
      </c>
      <c r="D560">
        <f>B560-C560</f>
        <v/>
      </c>
      <c r="E560">
        <f>D560/B560</f>
        <v/>
      </c>
      <c r="F560">
        <f>'Net readReg2_4_'!F37</f>
        <v/>
      </c>
      <c r="G560">
        <f>'Net readReg2_4_'!F35</f>
        <v/>
      </c>
      <c r="H560">
        <f>F560-G560</f>
        <v/>
      </c>
      <c r="I560">
        <f>H560/F560</f>
        <v/>
      </c>
      <c r="J560">
        <f>'Net readReg2_4_'!G37</f>
        <v/>
      </c>
      <c r="K560">
        <f>'Net readReg2_4_'!G35</f>
        <v/>
      </c>
      <c r="L560">
        <f>J560-K560</f>
        <v/>
      </c>
      <c r="M560">
        <f>L560/J560</f>
        <v/>
      </c>
      <c r="N560">
        <f>'Net readReg2_4_'!H37</f>
        <v/>
      </c>
      <c r="O560">
        <f>'Net readReg2_4_'!H35</f>
        <v/>
      </c>
      <c r="P560">
        <f>N560-O560</f>
        <v/>
      </c>
      <c r="Q560">
        <f>P560/N560</f>
        <v/>
      </c>
    </row>
    <row r="561">
      <c r="A561" t="inlineStr">
        <is>
          <t>Address_register_reg[9]/Q to masterReg/register_reg_r2_0_31_6_11/RAMC_D1/RADR4</t>
        </is>
      </c>
      <c r="B561">
        <f>'Net readReg2_4_'!E51</f>
        <v/>
      </c>
      <c r="C561">
        <f>'Net readReg2_4_'!E49</f>
        <v/>
      </c>
      <c r="D561">
        <f>B561-C561</f>
        <v/>
      </c>
      <c r="E561">
        <f>D561/B561</f>
        <v/>
      </c>
      <c r="F561">
        <f>'Net readReg2_4_'!F51</f>
        <v/>
      </c>
      <c r="G561">
        <f>'Net readReg2_4_'!F49</f>
        <v/>
      </c>
      <c r="H561">
        <f>F561-G561</f>
        <v/>
      </c>
      <c r="I561">
        <f>H561/F561</f>
        <v/>
      </c>
      <c r="J561">
        <f>'Net readReg2_4_'!G51</f>
        <v/>
      </c>
      <c r="K561">
        <f>'Net readReg2_4_'!G49</f>
        <v/>
      </c>
      <c r="L561">
        <f>J561-K561</f>
        <v/>
      </c>
      <c r="M561">
        <f>L561/J561</f>
        <v/>
      </c>
      <c r="N561">
        <f>'Net readReg2_4_'!H51</f>
        <v/>
      </c>
      <c r="O561">
        <f>'Net readReg2_4_'!H49</f>
        <v/>
      </c>
      <c r="P561">
        <f>N561-O561</f>
        <v/>
      </c>
      <c r="Q561">
        <f>P561/N561</f>
        <v/>
      </c>
    </row>
    <row r="562">
      <c r="A562" t="inlineStr">
        <is>
          <t>Address_register_reg[9]/Q to masterReg/register_reg_r2_0_31_24_29/RAMA_D1/RADR4</t>
        </is>
      </c>
      <c r="B562">
        <f>'Net readReg2_4_'!E94</f>
        <v/>
      </c>
      <c r="C562">
        <f>'Net readReg2_4_'!E92</f>
        <v/>
      </c>
      <c r="D562">
        <f>B562-C562</f>
        <v/>
      </c>
      <c r="E562">
        <f>D562/B562</f>
        <v/>
      </c>
      <c r="F562">
        <f>'Net readReg2_4_'!F94</f>
        <v/>
      </c>
      <c r="G562">
        <f>'Net readReg2_4_'!F92</f>
        <v/>
      </c>
      <c r="H562">
        <f>F562-G562</f>
        <v/>
      </c>
      <c r="I562">
        <f>H562/F562</f>
        <v/>
      </c>
      <c r="J562">
        <f>'Net readReg2_4_'!G94</f>
        <v/>
      </c>
      <c r="K562">
        <f>'Net readReg2_4_'!G92</f>
        <v/>
      </c>
      <c r="L562">
        <f>J562-K562</f>
        <v/>
      </c>
      <c r="M562">
        <f>L562/J562</f>
        <v/>
      </c>
      <c r="N562">
        <f>'Net readReg2_4_'!H94</f>
        <v/>
      </c>
      <c r="O562">
        <f>'Net readReg2_4_'!H92</f>
        <v/>
      </c>
      <c r="P562">
        <f>N562-O562</f>
        <v/>
      </c>
      <c r="Q562">
        <f>P562/N562</f>
        <v/>
      </c>
    </row>
    <row r="563">
      <c r="A563" t="inlineStr">
        <is>
          <t>Address_register_reg[9]/Q to masterReg/register_reg_r2_0_31_24_29/RAMB_D1/RADR4</t>
        </is>
      </c>
      <c r="B563">
        <f>'Net readReg2_4_'!E105</f>
        <v/>
      </c>
      <c r="C563">
        <f>'Net readReg2_4_'!E103</f>
        <v/>
      </c>
      <c r="D563">
        <f>B563-C563</f>
        <v/>
      </c>
      <c r="E563">
        <f>D563/B563</f>
        <v/>
      </c>
      <c r="F563">
        <f>'Net readReg2_4_'!F105</f>
        <v/>
      </c>
      <c r="G563">
        <f>'Net readReg2_4_'!F103</f>
        <v/>
      </c>
      <c r="H563">
        <f>F563-G563</f>
        <v/>
      </c>
      <c r="I563">
        <f>H563/F563</f>
        <v/>
      </c>
      <c r="J563">
        <f>'Net readReg2_4_'!G105</f>
        <v/>
      </c>
      <c r="K563">
        <f>'Net readReg2_4_'!G103</f>
        <v/>
      </c>
      <c r="L563">
        <f>J563-K563</f>
        <v/>
      </c>
      <c r="M563">
        <f>L563/J563</f>
        <v/>
      </c>
      <c r="N563">
        <f>'Net readReg2_4_'!H105</f>
        <v/>
      </c>
      <c r="O563">
        <f>'Net readReg2_4_'!H103</f>
        <v/>
      </c>
      <c r="P563">
        <f>N563-O563</f>
        <v/>
      </c>
      <c r="Q563">
        <f>P563/N563</f>
        <v/>
      </c>
    </row>
    <row r="564">
      <c r="A564" t="inlineStr">
        <is>
          <t>Address_register_reg[9]/Q to masterReg/register_reg_r2_0_31_30_31__0/DP/RADR4</t>
        </is>
      </c>
      <c r="B564">
        <f>'Net readReg2_4_'!E141</f>
        <v/>
      </c>
      <c r="C564">
        <f>'Net readReg2_4_'!E139</f>
        <v/>
      </c>
      <c r="D564">
        <f>B564-C564</f>
        <v/>
      </c>
      <c r="E564">
        <f>D564/B564</f>
        <v/>
      </c>
      <c r="F564">
        <f>'Net readReg2_4_'!F141</f>
        <v/>
      </c>
      <c r="G564">
        <f>'Net readReg2_4_'!F139</f>
        <v/>
      </c>
      <c r="H564">
        <f>F564-G564</f>
        <v/>
      </c>
      <c r="I564">
        <f>H564/F564</f>
        <v/>
      </c>
      <c r="J564">
        <f>'Net readReg2_4_'!G141</f>
        <v/>
      </c>
      <c r="K564">
        <f>'Net readReg2_4_'!G139</f>
        <v/>
      </c>
      <c r="L564">
        <f>J564-K564</f>
        <v/>
      </c>
      <c r="M564">
        <f>L564/J564</f>
        <v/>
      </c>
      <c r="N564">
        <f>'Net readReg2_4_'!H141</f>
        <v/>
      </c>
      <c r="O564">
        <f>'Net readReg2_4_'!H139</f>
        <v/>
      </c>
      <c r="P564">
        <f>N564-O564</f>
        <v/>
      </c>
      <c r="Q564">
        <f>P564/N564</f>
        <v/>
      </c>
    </row>
    <row r="565">
      <c r="A565" t="inlineStr">
        <is>
          <t>Address_register_reg[9]/Q to masterReg/register_reg_r2_0_31_12_17/RAMB_D1/RADR4</t>
        </is>
      </c>
      <c r="B565">
        <f>'Net readReg2_4_'!E165</f>
        <v/>
      </c>
      <c r="C565">
        <f>'Net readReg2_4_'!E163</f>
        <v/>
      </c>
      <c r="D565">
        <f>B565-C565</f>
        <v/>
      </c>
      <c r="E565">
        <f>D565/B565</f>
        <v/>
      </c>
      <c r="F565">
        <f>'Net readReg2_4_'!F165</f>
        <v/>
      </c>
      <c r="G565">
        <f>'Net readReg2_4_'!F163</f>
        <v/>
      </c>
      <c r="H565">
        <f>F565-G565</f>
        <v/>
      </c>
      <c r="I565">
        <f>H565/F565</f>
        <v/>
      </c>
      <c r="J565">
        <f>'Net readReg2_4_'!G165</f>
        <v/>
      </c>
      <c r="K565">
        <f>'Net readReg2_4_'!G163</f>
        <v/>
      </c>
      <c r="L565">
        <f>J565-K565</f>
        <v/>
      </c>
      <c r="M565">
        <f>L565/J565</f>
        <v/>
      </c>
      <c r="N565">
        <f>'Net readReg2_4_'!H165</f>
        <v/>
      </c>
      <c r="O565">
        <f>'Net readReg2_4_'!H163</f>
        <v/>
      </c>
      <c r="P565">
        <f>N565-O565</f>
        <v/>
      </c>
      <c r="Q565">
        <f>P565/N565</f>
        <v/>
      </c>
    </row>
    <row r="566">
      <c r="A566" t="inlineStr">
        <is>
          <t>Address_register_reg[9]/Q to masterReg/register_reg_r2_0_31_12_17/RAMC_D1/RADR4</t>
        </is>
      </c>
      <c r="B566">
        <f>'Net readReg2_4_'!E176</f>
        <v/>
      </c>
      <c r="C566">
        <f>'Net readReg2_4_'!E174</f>
        <v/>
      </c>
      <c r="D566">
        <f>B566-C566</f>
        <v/>
      </c>
      <c r="E566">
        <f>D566/B566</f>
        <v/>
      </c>
      <c r="F566">
        <f>'Net readReg2_4_'!F176</f>
        <v/>
      </c>
      <c r="G566">
        <f>'Net readReg2_4_'!F174</f>
        <v/>
      </c>
      <c r="H566">
        <f>F566-G566</f>
        <v/>
      </c>
      <c r="I566">
        <f>H566/F566</f>
        <v/>
      </c>
      <c r="J566">
        <f>'Net readReg2_4_'!G176</f>
        <v/>
      </c>
      <c r="K566">
        <f>'Net readReg2_4_'!G174</f>
        <v/>
      </c>
      <c r="L566">
        <f>J566-K566</f>
        <v/>
      </c>
      <c r="M566">
        <f>L566/J566</f>
        <v/>
      </c>
      <c r="N566">
        <f>'Net readReg2_4_'!H176</f>
        <v/>
      </c>
      <c r="O566">
        <f>'Net readReg2_4_'!H174</f>
        <v/>
      </c>
      <c r="P566">
        <f>N566-O566</f>
        <v/>
      </c>
      <c r="Q566">
        <f>P566/N566</f>
        <v/>
      </c>
    </row>
    <row r="567">
      <c r="A567" t="inlineStr">
        <is>
          <t>Address_register_reg[9]/Q to masterReg/register_reg_r2_0_31_12_17/RAMA_D1/RADR4</t>
        </is>
      </c>
      <c r="B567">
        <f>'Net readReg2_4_'!E206</f>
        <v/>
      </c>
      <c r="C567">
        <f>'Net readReg2_4_'!E204</f>
        <v/>
      </c>
      <c r="D567">
        <f>B567-C567</f>
        <v/>
      </c>
      <c r="E567">
        <f>D567/B567</f>
        <v/>
      </c>
      <c r="F567">
        <f>'Net readReg2_4_'!F206</f>
        <v/>
      </c>
      <c r="G567">
        <f>'Net readReg2_4_'!F204</f>
        <v/>
      </c>
      <c r="H567">
        <f>F567-G567</f>
        <v/>
      </c>
      <c r="I567">
        <f>H567/F567</f>
        <v/>
      </c>
      <c r="J567">
        <f>'Net readReg2_4_'!G206</f>
        <v/>
      </c>
      <c r="K567">
        <f>'Net readReg2_4_'!G204</f>
        <v/>
      </c>
      <c r="L567">
        <f>J567-K567</f>
        <v/>
      </c>
      <c r="M567">
        <f>L567/J567</f>
        <v/>
      </c>
      <c r="N567">
        <f>'Net readReg2_4_'!H206</f>
        <v/>
      </c>
      <c r="O567">
        <f>'Net readReg2_4_'!H204</f>
        <v/>
      </c>
      <c r="P567">
        <f>N567-O567</f>
        <v/>
      </c>
      <c r="Q567">
        <f>P567/N567</f>
        <v/>
      </c>
    </row>
    <row r="568">
      <c r="A568" t="inlineStr">
        <is>
          <t>Address_register_reg[9]/Q to masterReg/register_reg_r2_0_31_24_29/RAMC_D1/RADR4</t>
        </is>
      </c>
      <c r="B568">
        <f>'Net readReg2_4_'!E234</f>
        <v/>
      </c>
      <c r="C568">
        <f>'Net readReg2_4_'!E232</f>
        <v/>
      </c>
      <c r="D568">
        <f>B568-C568</f>
        <v/>
      </c>
      <c r="E568">
        <f>D568/B568</f>
        <v/>
      </c>
      <c r="F568">
        <f>'Net readReg2_4_'!F234</f>
        <v/>
      </c>
      <c r="G568">
        <f>'Net readReg2_4_'!F232</f>
        <v/>
      </c>
      <c r="H568">
        <f>F568-G568</f>
        <v/>
      </c>
      <c r="I568">
        <f>H568/F568</f>
        <v/>
      </c>
      <c r="J568">
        <f>'Net readReg2_4_'!G234</f>
        <v/>
      </c>
      <c r="K568">
        <f>'Net readReg2_4_'!G232</f>
        <v/>
      </c>
      <c r="L568">
        <f>J568-K568</f>
        <v/>
      </c>
      <c r="M568">
        <f>L568/J568</f>
        <v/>
      </c>
      <c r="N568">
        <f>'Net readReg2_4_'!H234</f>
        <v/>
      </c>
      <c r="O568">
        <f>'Net readReg2_4_'!H232</f>
        <v/>
      </c>
      <c r="P568">
        <f>N568-O568</f>
        <v/>
      </c>
      <c r="Q568">
        <f>P568/N568</f>
        <v/>
      </c>
    </row>
    <row r="569">
      <c r="A569" t="inlineStr">
        <is>
          <t>Address_register_reg[9]/Q to masterReg/register_reg_r2_0_31_18_23/RAMA_D1/RADR4</t>
        </is>
      </c>
      <c r="B569">
        <f>'Net readReg2_4_'!E281</f>
        <v/>
      </c>
      <c r="C569">
        <f>'Net readReg2_4_'!E279</f>
        <v/>
      </c>
      <c r="D569">
        <f>B569-C569</f>
        <v/>
      </c>
      <c r="E569">
        <f>D569/B569</f>
        <v/>
      </c>
      <c r="F569">
        <f>'Net readReg2_4_'!F281</f>
        <v/>
      </c>
      <c r="G569">
        <f>'Net readReg2_4_'!F279</f>
        <v/>
      </c>
      <c r="H569">
        <f>F569-G569</f>
        <v/>
      </c>
      <c r="I569">
        <f>H569/F569</f>
        <v/>
      </c>
      <c r="J569">
        <f>'Net readReg2_4_'!G281</f>
        <v/>
      </c>
      <c r="K569">
        <f>'Net readReg2_4_'!G279</f>
        <v/>
      </c>
      <c r="L569">
        <f>J569-K569</f>
        <v/>
      </c>
      <c r="M569">
        <f>L569/J569</f>
        <v/>
      </c>
      <c r="N569">
        <f>'Net readReg2_4_'!H281</f>
        <v/>
      </c>
      <c r="O569">
        <f>'Net readReg2_4_'!H279</f>
        <v/>
      </c>
      <c r="P569">
        <f>N569-O569</f>
        <v/>
      </c>
      <c r="Q569">
        <f>P569/N569</f>
        <v/>
      </c>
    </row>
    <row r="570">
      <c r="A570" t="inlineStr">
        <is>
          <t>Address_register_reg[9]/Q to masterReg/register_reg_r2_0_31_18_23/RAMB_D1/RADR4</t>
        </is>
      </c>
      <c r="B570">
        <f>'Net readReg2_4_'!E296</f>
        <v/>
      </c>
      <c r="C570">
        <f>'Net readReg2_4_'!E294</f>
        <v/>
      </c>
      <c r="D570">
        <f>B570-C570</f>
        <v/>
      </c>
      <c r="E570">
        <f>D570/B570</f>
        <v/>
      </c>
      <c r="F570">
        <f>'Net readReg2_4_'!F296</f>
        <v/>
      </c>
      <c r="G570">
        <f>'Net readReg2_4_'!F294</f>
        <v/>
      </c>
      <c r="H570">
        <f>F570-G570</f>
        <v/>
      </c>
      <c r="I570">
        <f>H570/F570</f>
        <v/>
      </c>
      <c r="J570">
        <f>'Net readReg2_4_'!G296</f>
        <v/>
      </c>
      <c r="K570">
        <f>'Net readReg2_4_'!G294</f>
        <v/>
      </c>
      <c r="L570">
        <f>J570-K570</f>
        <v/>
      </c>
      <c r="M570">
        <f>L570/J570</f>
        <v/>
      </c>
      <c r="N570">
        <f>'Net readReg2_4_'!H296</f>
        <v/>
      </c>
      <c r="O570">
        <f>'Net readReg2_4_'!H294</f>
        <v/>
      </c>
      <c r="P570">
        <f>N570-O570</f>
        <v/>
      </c>
      <c r="Q570">
        <f>P570/N570</f>
        <v/>
      </c>
    </row>
    <row r="571">
      <c r="A571" t="inlineStr">
        <is>
          <t>Address_register_reg[9]/Q to masterReg/register_reg_r2_0_31_18_23/RAMC_D1/RADR4</t>
        </is>
      </c>
      <c r="B571">
        <f>'Net readReg2_4_'!E323</f>
        <v/>
      </c>
      <c r="C571">
        <f>'Net readReg2_4_'!E321</f>
        <v/>
      </c>
      <c r="D571">
        <f>B571-C571</f>
        <v/>
      </c>
      <c r="E571">
        <f>D571/B571</f>
        <v/>
      </c>
      <c r="F571">
        <f>'Net readReg2_4_'!F323</f>
        <v/>
      </c>
      <c r="G571">
        <f>'Net readReg2_4_'!F321</f>
        <v/>
      </c>
      <c r="H571">
        <f>F571-G571</f>
        <v/>
      </c>
      <c r="I571">
        <f>H571/F571</f>
        <v/>
      </c>
      <c r="J571">
        <f>'Net readReg2_4_'!G323</f>
        <v/>
      </c>
      <c r="K571">
        <f>'Net readReg2_4_'!G321</f>
        <v/>
      </c>
      <c r="L571">
        <f>J571-K571</f>
        <v/>
      </c>
      <c r="M571">
        <f>L571/J571</f>
        <v/>
      </c>
      <c r="N571">
        <f>'Net readReg2_4_'!H323</f>
        <v/>
      </c>
      <c r="O571">
        <f>'Net readReg2_4_'!H321</f>
        <v/>
      </c>
      <c r="P571">
        <f>N571-O571</f>
        <v/>
      </c>
      <c r="Q571">
        <f>P571/N571</f>
        <v/>
      </c>
    </row>
    <row r="572">
      <c r="A572" t="inlineStr">
        <is>
          <t>Address_register_reg[9]/Q to masterReg/readData2[31]_i_4/I4</t>
        </is>
      </c>
      <c r="B572">
        <f>'Net readReg2_4_'!E347</f>
        <v/>
      </c>
      <c r="C572">
        <f>'Net readReg2_4_'!E345</f>
        <v/>
      </c>
      <c r="D572">
        <f>B572-C572</f>
        <v/>
      </c>
      <c r="E572">
        <f>D572/B572</f>
        <v/>
      </c>
      <c r="F572">
        <f>'Net readReg2_4_'!F347</f>
        <v/>
      </c>
      <c r="G572">
        <f>'Net readReg2_4_'!F345</f>
        <v/>
      </c>
      <c r="H572">
        <f>F572-G572</f>
        <v/>
      </c>
      <c r="I572">
        <f>H572/F572</f>
        <v/>
      </c>
      <c r="J572">
        <f>'Net readReg2_4_'!G347</f>
        <v/>
      </c>
      <c r="K572">
        <f>'Net readReg2_4_'!G345</f>
        <v/>
      </c>
      <c r="L572">
        <f>J572-K572</f>
        <v/>
      </c>
      <c r="M572">
        <f>L572/J572</f>
        <v/>
      </c>
      <c r="N572">
        <f>'Net readReg2_4_'!H347</f>
        <v/>
      </c>
      <c r="O572">
        <f>'Net readReg2_4_'!H345</f>
        <v/>
      </c>
      <c r="P572">
        <f>N572-O572</f>
        <v/>
      </c>
      <c r="Q572">
        <f>P572/N572</f>
        <v/>
      </c>
    </row>
    <row r="573">
      <c r="A573" t="inlineStr">
        <is>
          <t>Address_register_reg[9]/Q to masterReg/register_reg_r2_0_31_0_5/RAMC_D1/RADR4</t>
        </is>
      </c>
      <c r="B573">
        <f>'Net readReg2_4_'!E370</f>
        <v/>
      </c>
      <c r="C573">
        <f>'Net readReg2_4_'!E368</f>
        <v/>
      </c>
      <c r="D573">
        <f>B573-C573</f>
        <v/>
      </c>
      <c r="E573">
        <f>D573/B573</f>
        <v/>
      </c>
      <c r="F573">
        <f>'Net readReg2_4_'!F370</f>
        <v/>
      </c>
      <c r="G573">
        <f>'Net readReg2_4_'!F368</f>
        <v/>
      </c>
      <c r="H573">
        <f>F573-G573</f>
        <v/>
      </c>
      <c r="I573">
        <f>H573/F573</f>
        <v/>
      </c>
      <c r="J573">
        <f>'Net readReg2_4_'!G370</f>
        <v/>
      </c>
      <c r="K573">
        <f>'Net readReg2_4_'!G368</f>
        <v/>
      </c>
      <c r="L573">
        <f>J573-K573</f>
        <v/>
      </c>
      <c r="M573">
        <f>L573/J573</f>
        <v/>
      </c>
      <c r="N573">
        <f>'Net readReg2_4_'!H370</f>
        <v/>
      </c>
      <c r="O573">
        <f>'Net readReg2_4_'!H368</f>
        <v/>
      </c>
      <c r="P573">
        <f>N573-O573</f>
        <v/>
      </c>
      <c r="Q573">
        <f>P573/N573</f>
        <v/>
      </c>
    </row>
    <row r="574">
      <c r="A574" t="inlineStr">
        <is>
          <t>Address_register_reg[9]/Q to masterReg/register_reg_r2_0_31_0_5/RAMA_D1/RADR4</t>
        </is>
      </c>
      <c r="B574">
        <f>'Net readReg2_4_'!E397</f>
        <v/>
      </c>
      <c r="C574">
        <f>'Net readReg2_4_'!E395</f>
        <v/>
      </c>
      <c r="D574">
        <f>B574-C574</f>
        <v/>
      </c>
      <c r="E574">
        <f>D574/B574</f>
        <v/>
      </c>
      <c r="F574">
        <f>'Net readReg2_4_'!F397</f>
        <v/>
      </c>
      <c r="G574">
        <f>'Net readReg2_4_'!F395</f>
        <v/>
      </c>
      <c r="H574">
        <f>F574-G574</f>
        <v/>
      </c>
      <c r="I574">
        <f>H574/F574</f>
        <v/>
      </c>
      <c r="J574">
        <f>'Net readReg2_4_'!G397</f>
        <v/>
      </c>
      <c r="K574">
        <f>'Net readReg2_4_'!G395</f>
        <v/>
      </c>
      <c r="L574">
        <f>J574-K574</f>
        <v/>
      </c>
      <c r="M574">
        <f>L574/J574</f>
        <v/>
      </c>
      <c r="N574">
        <f>'Net readReg2_4_'!H397</f>
        <v/>
      </c>
      <c r="O574">
        <f>'Net readReg2_4_'!H395</f>
        <v/>
      </c>
      <c r="P574">
        <f>N574-O574</f>
        <v/>
      </c>
      <c r="Q574">
        <f>P574/N574</f>
        <v/>
      </c>
    </row>
    <row r="575">
      <c r="A575" t="inlineStr">
        <is>
          <t>Address_register_reg[9]/Q to masterReg/register_reg_r2_0_31_0_5/RAMB_D1/RADR4</t>
        </is>
      </c>
      <c r="B575">
        <f>'Net readReg2_4_'!E408</f>
        <v/>
      </c>
      <c r="C575">
        <f>'Net readReg2_4_'!E406</f>
        <v/>
      </c>
      <c r="D575">
        <f>B575-C575</f>
        <v/>
      </c>
      <c r="E575">
        <f>D575/B575</f>
        <v/>
      </c>
      <c r="F575">
        <f>'Net readReg2_4_'!F408</f>
        <v/>
      </c>
      <c r="G575">
        <f>'Net readReg2_4_'!F406</f>
        <v/>
      </c>
      <c r="H575">
        <f>F575-G575</f>
        <v/>
      </c>
      <c r="I575">
        <f>H575/F575</f>
        <v/>
      </c>
      <c r="J575">
        <f>'Net readReg2_4_'!G408</f>
        <v/>
      </c>
      <c r="K575">
        <f>'Net readReg2_4_'!G406</f>
        <v/>
      </c>
      <c r="L575">
        <f>J575-K575</f>
        <v/>
      </c>
      <c r="M575">
        <f>L575/J575</f>
        <v/>
      </c>
      <c r="N575">
        <f>'Net readReg2_4_'!H408</f>
        <v/>
      </c>
      <c r="O575">
        <f>'Net readReg2_4_'!H406</f>
        <v/>
      </c>
      <c r="P575">
        <f>N575-O575</f>
        <v/>
      </c>
      <c r="Q575">
        <f>P575/N575</f>
        <v/>
      </c>
    </row>
    <row r="576">
      <c r="A576" t="inlineStr">
        <is>
          <t>masterReg/readData1_reg[0]/Q to masterReg/readData2[0]_i_4/I2</t>
        </is>
      </c>
      <c r="B576">
        <f>'Net regReadDataA_0_'!E23</f>
        <v/>
      </c>
      <c r="C576">
        <f>'Net regReadDataA_0_'!E21</f>
        <v/>
      </c>
      <c r="D576">
        <f>B576-C576</f>
        <v/>
      </c>
      <c r="E576">
        <f>D576/B576</f>
        <v/>
      </c>
      <c r="F576">
        <f>'Net regReadDataA_0_'!F23</f>
        <v/>
      </c>
      <c r="G576">
        <f>'Net regReadDataA_0_'!F21</f>
        <v/>
      </c>
      <c r="H576">
        <f>F576-G576</f>
        <v/>
      </c>
      <c r="I576">
        <f>H576/F576</f>
        <v/>
      </c>
      <c r="J576">
        <f>'Net regReadDataA_0_'!G23</f>
        <v/>
      </c>
      <c r="K576">
        <f>'Net regReadDataA_0_'!G21</f>
        <v/>
      </c>
      <c r="L576">
        <f>J576-K576</f>
        <v/>
      </c>
      <c r="M576">
        <f>L576/J576</f>
        <v/>
      </c>
      <c r="N576">
        <f>'Net regReadDataA_0_'!H23</f>
        <v/>
      </c>
      <c r="O576">
        <f>'Net regReadDataA_0_'!H21</f>
        <v/>
      </c>
      <c r="P576">
        <f>N576-O576</f>
        <v/>
      </c>
      <c r="Q576">
        <f>P576/N576</f>
        <v/>
      </c>
    </row>
    <row r="577">
      <c r="A577" t="inlineStr">
        <is>
          <t>masterReg/readData1_reg[0]/Q to masterReg/readData2[0]_i_7/I3</t>
        </is>
      </c>
      <c r="B577">
        <f>'Net regReadDataA_0_'!E37</f>
        <v/>
      </c>
      <c r="C577">
        <f>'Net regReadDataA_0_'!E35</f>
        <v/>
      </c>
      <c r="D577">
        <f>B577-C577</f>
        <v/>
      </c>
      <c r="E577">
        <f>D577/B577</f>
        <v/>
      </c>
      <c r="F577">
        <f>'Net regReadDataA_0_'!F37</f>
        <v/>
      </c>
      <c r="G577">
        <f>'Net regReadDataA_0_'!F35</f>
        <v/>
      </c>
      <c r="H577">
        <f>F577-G577</f>
        <v/>
      </c>
      <c r="I577">
        <f>H577/F577</f>
        <v/>
      </c>
      <c r="J577">
        <f>'Net regReadDataA_0_'!G37</f>
        <v/>
      </c>
      <c r="K577">
        <f>'Net regReadDataA_0_'!G35</f>
        <v/>
      </c>
      <c r="L577">
        <f>J577-K577</f>
        <v/>
      </c>
      <c r="M577">
        <f>L577/J577</f>
        <v/>
      </c>
      <c r="N577">
        <f>'Net regReadDataA_0_'!H37</f>
        <v/>
      </c>
      <c r="O577">
        <f>'Net regReadDataA_0_'!H35</f>
        <v/>
      </c>
      <c r="P577">
        <f>N577-O577</f>
        <v/>
      </c>
      <c r="Q577">
        <f>P577/N577</f>
        <v/>
      </c>
    </row>
    <row r="578">
      <c r="A578" t="inlineStr">
        <is>
          <t>masterReg/readData1_reg[0]/Q to masterReg/readData2[1]_i_9/I3</t>
        </is>
      </c>
      <c r="B578">
        <f>'Net regReadDataA_0_'!E48</f>
        <v/>
      </c>
      <c r="C578">
        <f>'Net regReadDataA_0_'!E46</f>
        <v/>
      </c>
      <c r="D578">
        <f>B578-C578</f>
        <v/>
      </c>
      <c r="E578">
        <f>D578/B578</f>
        <v/>
      </c>
      <c r="F578">
        <f>'Net regReadDataA_0_'!F48</f>
        <v/>
      </c>
      <c r="G578">
        <f>'Net regReadDataA_0_'!F46</f>
        <v/>
      </c>
      <c r="H578">
        <f>F578-G578</f>
        <v/>
      </c>
      <c r="I578">
        <f>H578/F578</f>
        <v/>
      </c>
      <c r="J578">
        <f>'Net regReadDataA_0_'!G48</f>
        <v/>
      </c>
      <c r="K578">
        <f>'Net regReadDataA_0_'!G46</f>
        <v/>
      </c>
      <c r="L578">
        <f>J578-K578</f>
        <v/>
      </c>
      <c r="M578">
        <f>L578/J578</f>
        <v/>
      </c>
      <c r="N578">
        <f>'Net regReadDataA_0_'!H48</f>
        <v/>
      </c>
      <c r="O578">
        <f>'Net regReadDataA_0_'!H46</f>
        <v/>
      </c>
      <c r="P578">
        <f>N578-O578</f>
        <v/>
      </c>
      <c r="Q578">
        <f>P578/N578</f>
        <v/>
      </c>
    </row>
    <row r="579">
      <c r="A579" t="inlineStr">
        <is>
          <t>masterReg/readData1_reg[0]/Q to masterReg/register_reg_r1_0_31_0_5_i_41/I4</t>
        </is>
      </c>
      <c r="B579">
        <f>'Net regReadDataA_0_'!E74</f>
        <v/>
      </c>
      <c r="C579">
        <f>'Net regReadDataA_0_'!E72</f>
        <v/>
      </c>
      <c r="D579">
        <f>B579-C579</f>
        <v/>
      </c>
      <c r="E579">
        <f>D579/B579</f>
        <v/>
      </c>
      <c r="F579">
        <f>'Net regReadDataA_0_'!F74</f>
        <v/>
      </c>
      <c r="G579">
        <f>'Net regReadDataA_0_'!F72</f>
        <v/>
      </c>
      <c r="H579">
        <f>F579-G579</f>
        <v/>
      </c>
      <c r="I579">
        <f>H579/F579</f>
        <v/>
      </c>
      <c r="J579">
        <f>'Net regReadDataA_0_'!G74</f>
        <v/>
      </c>
      <c r="K579">
        <f>'Net regReadDataA_0_'!G72</f>
        <v/>
      </c>
      <c r="L579">
        <f>J579-K579</f>
        <v/>
      </c>
      <c r="M579">
        <f>L579/J579</f>
        <v/>
      </c>
      <c r="N579">
        <f>'Net regReadDataA_0_'!H74</f>
        <v/>
      </c>
      <c r="O579">
        <f>'Net regReadDataA_0_'!H72</f>
        <v/>
      </c>
      <c r="P579">
        <f>N579-O579</f>
        <v/>
      </c>
      <c r="Q579">
        <f>P579/N579</f>
        <v/>
      </c>
    </row>
    <row r="580">
      <c r="A580" t="inlineStr">
        <is>
          <t>masterReg/readData1_reg[0]/Q to masterReg/register_reg_r1_0_31_0_5_i_45/I0</t>
        </is>
      </c>
      <c r="B580">
        <f>'Net regReadDataA_0_'!E92</f>
        <v/>
      </c>
      <c r="C580">
        <f>'Net regReadDataA_0_'!E90</f>
        <v/>
      </c>
      <c r="D580">
        <f>B580-C580</f>
        <v/>
      </c>
      <c r="E580">
        <f>D580/B580</f>
        <v/>
      </c>
      <c r="F580">
        <f>'Net regReadDataA_0_'!F92</f>
        <v/>
      </c>
      <c r="G580">
        <f>'Net regReadDataA_0_'!F90</f>
        <v/>
      </c>
      <c r="H580">
        <f>F580-G580</f>
        <v/>
      </c>
      <c r="I580">
        <f>H580/F580</f>
        <v/>
      </c>
      <c r="J580">
        <f>'Net regReadDataA_0_'!G92</f>
        <v/>
      </c>
      <c r="K580">
        <f>'Net regReadDataA_0_'!G90</f>
        <v/>
      </c>
      <c r="L580">
        <f>J580-K580</f>
        <v/>
      </c>
      <c r="M580">
        <f>L580/J580</f>
        <v/>
      </c>
      <c r="N580">
        <f>'Net regReadDataA_0_'!H92</f>
        <v/>
      </c>
      <c r="O580">
        <f>'Net regReadDataA_0_'!H90</f>
        <v/>
      </c>
      <c r="P580">
        <f>N580-O580</f>
        <v/>
      </c>
      <c r="Q580">
        <f>P580/N580</f>
        <v/>
      </c>
    </row>
    <row r="581">
      <c r="A581" t="inlineStr">
        <is>
          <t>masterReg/readData1_reg[0]/Q to masterReg/result0_carry_i_4/I0</t>
        </is>
      </c>
      <c r="B581">
        <f>'Net regReadDataA_0_'!E108</f>
        <v/>
      </c>
      <c r="C581">
        <f>'Net regReadDataA_0_'!E106</f>
        <v/>
      </c>
      <c r="D581">
        <f>B581-C581</f>
        <v/>
      </c>
      <c r="E581">
        <f>D581/B581</f>
        <v/>
      </c>
      <c r="F581">
        <f>'Net regReadDataA_0_'!F108</f>
        <v/>
      </c>
      <c r="G581">
        <f>'Net regReadDataA_0_'!F106</f>
        <v/>
      </c>
      <c r="H581">
        <f>F581-G581</f>
        <v/>
      </c>
      <c r="I581">
        <f>H581/F581</f>
        <v/>
      </c>
      <c r="J581">
        <f>'Net regReadDataA_0_'!G108</f>
        <v/>
      </c>
      <c r="K581">
        <f>'Net regReadDataA_0_'!G106</f>
        <v/>
      </c>
      <c r="L581">
        <f>J581-K581</f>
        <v/>
      </c>
      <c r="M581">
        <f>L581/J581</f>
        <v/>
      </c>
      <c r="N581">
        <f>'Net regReadDataA_0_'!H108</f>
        <v/>
      </c>
      <c r="O581">
        <f>'Net regReadDataA_0_'!H106</f>
        <v/>
      </c>
      <c r="P581">
        <f>N581-O581</f>
        <v/>
      </c>
      <c r="Q581">
        <f>P581/N581</f>
        <v/>
      </c>
    </row>
    <row r="582">
      <c r="A582" t="inlineStr">
        <is>
          <t>masterReg/readData1_reg[0]/Q to masterReg/i__carry_i_4__0/I0</t>
        </is>
      </c>
      <c r="B582">
        <f>'Net regReadDataA_0_'!E119</f>
        <v/>
      </c>
      <c r="C582">
        <f>'Net regReadDataA_0_'!E117</f>
        <v/>
      </c>
      <c r="D582">
        <f>B582-C582</f>
        <v/>
      </c>
      <c r="E582">
        <f>D582/B582</f>
        <v/>
      </c>
      <c r="F582">
        <f>'Net regReadDataA_0_'!F119</f>
        <v/>
      </c>
      <c r="G582">
        <f>'Net regReadDataA_0_'!F117</f>
        <v/>
      </c>
      <c r="H582">
        <f>F582-G582</f>
        <v/>
      </c>
      <c r="I582">
        <f>H582/F582</f>
        <v/>
      </c>
      <c r="J582">
        <f>'Net regReadDataA_0_'!G119</f>
        <v/>
      </c>
      <c r="K582">
        <f>'Net regReadDataA_0_'!G117</f>
        <v/>
      </c>
      <c r="L582">
        <f>J582-K582</f>
        <v/>
      </c>
      <c r="M582">
        <f>L582/J582</f>
        <v/>
      </c>
      <c r="N582">
        <f>'Net regReadDataA_0_'!H119</f>
        <v/>
      </c>
      <c r="O582">
        <f>'Net regReadDataA_0_'!H117</f>
        <v/>
      </c>
      <c r="P582">
        <f>N582-O582</f>
        <v/>
      </c>
      <c r="Q582">
        <f>P582/N582</f>
        <v/>
      </c>
    </row>
    <row r="583">
      <c r="A583" t="inlineStr">
        <is>
          <t>masterReg/readData1_reg[0]/Q to ALU1/result0_carry/DI[0]</t>
        </is>
      </c>
      <c r="B583">
        <f>'Net regReadDataA_0_'!E132</f>
        <v/>
      </c>
      <c r="C583">
        <f>'Net regReadDataA_0_'!E130</f>
        <v/>
      </c>
      <c r="D583">
        <f>B583-C583</f>
        <v/>
      </c>
      <c r="E583">
        <f>D583/B583</f>
        <v/>
      </c>
      <c r="F583">
        <f>'Net regReadDataA_0_'!F132</f>
        <v/>
      </c>
      <c r="G583">
        <f>'Net regReadDataA_0_'!F130</f>
        <v/>
      </c>
      <c r="H583">
        <f>F583-G583</f>
        <v/>
      </c>
      <c r="I583">
        <f>H583/F583</f>
        <v/>
      </c>
      <c r="J583">
        <f>'Net regReadDataA_0_'!G132</f>
        <v/>
      </c>
      <c r="K583">
        <f>'Net regReadDataA_0_'!G130</f>
        <v/>
      </c>
      <c r="L583">
        <f>J583-K583</f>
        <v/>
      </c>
      <c r="M583">
        <f>L583/J583</f>
        <v/>
      </c>
      <c r="N583">
        <f>'Net regReadDataA_0_'!H132</f>
        <v/>
      </c>
      <c r="O583">
        <f>'Net regReadDataA_0_'!H130</f>
        <v/>
      </c>
      <c r="P583">
        <f>N583-O583</f>
        <v/>
      </c>
      <c r="Q583">
        <f>P583/N583</f>
        <v/>
      </c>
    </row>
    <row r="584">
      <c r="A584" t="inlineStr">
        <is>
          <t>masterReg/readData1_reg[0]/Q to ALU1/result0_inferred__0/i__carry/DI[0]</t>
        </is>
      </c>
      <c r="B584">
        <f>'Net regReadDataA_0_'!E147</f>
        <v/>
      </c>
      <c r="C584">
        <f>'Net regReadDataA_0_'!E145</f>
        <v/>
      </c>
      <c r="D584">
        <f>B584-C584</f>
        <v/>
      </c>
      <c r="E584">
        <f>D584/B584</f>
        <v/>
      </c>
      <c r="F584">
        <f>'Net regReadDataA_0_'!F147</f>
        <v/>
      </c>
      <c r="G584">
        <f>'Net regReadDataA_0_'!F145</f>
        <v/>
      </c>
      <c r="H584">
        <f>F584-G584</f>
        <v/>
      </c>
      <c r="I584">
        <f>H584/F584</f>
        <v/>
      </c>
      <c r="J584">
        <f>'Net regReadDataA_0_'!G147</f>
        <v/>
      </c>
      <c r="K584">
        <f>'Net regReadDataA_0_'!G145</f>
        <v/>
      </c>
      <c r="L584">
        <f>J584-K584</f>
        <v/>
      </c>
      <c r="M584">
        <f>L584/J584</f>
        <v/>
      </c>
      <c r="N584">
        <f>'Net regReadDataA_0_'!H147</f>
        <v/>
      </c>
      <c r="O584">
        <f>'Net regReadDataA_0_'!H145</f>
        <v/>
      </c>
      <c r="P584">
        <f>N584-O584</f>
        <v/>
      </c>
      <c r="Q584">
        <f>P584/N584</f>
        <v/>
      </c>
    </row>
    <row r="585">
      <c r="A585" t="inlineStr">
        <is>
          <t>masterReg/readData1_reg[0]/Q to masterReg/readData2[12]_i_8/I3</t>
        </is>
      </c>
      <c r="B585">
        <f>'Net regReadDataA_0_'!E165</f>
        <v/>
      </c>
      <c r="C585">
        <f>'Net regReadDataA_0_'!E163</f>
        <v/>
      </c>
      <c r="D585">
        <f>B585-C585</f>
        <v/>
      </c>
      <c r="E585">
        <f>D585/B585</f>
        <v/>
      </c>
      <c r="F585">
        <f>'Net regReadDataA_0_'!F165</f>
        <v/>
      </c>
      <c r="G585">
        <f>'Net regReadDataA_0_'!F163</f>
        <v/>
      </c>
      <c r="H585">
        <f>F585-G585</f>
        <v/>
      </c>
      <c r="I585">
        <f>H585/F585</f>
        <v/>
      </c>
      <c r="J585">
        <f>'Net regReadDataA_0_'!G165</f>
        <v/>
      </c>
      <c r="K585">
        <f>'Net regReadDataA_0_'!G163</f>
        <v/>
      </c>
      <c r="L585">
        <f>J585-K585</f>
        <v/>
      </c>
      <c r="M585">
        <f>L585/J585</f>
        <v/>
      </c>
      <c r="N585">
        <f>'Net regReadDataA_0_'!H165</f>
        <v/>
      </c>
      <c r="O585">
        <f>'Net regReadDataA_0_'!H163</f>
        <v/>
      </c>
      <c r="P585">
        <f>N585-O585</f>
        <v/>
      </c>
      <c r="Q585">
        <f>P585/N585</f>
        <v/>
      </c>
    </row>
    <row r="586">
      <c r="A586" t="inlineStr">
        <is>
          <t>masterReg/readData1_reg[0]/Q to masterReg/readData2[29]_i_12/I2</t>
        </is>
      </c>
      <c r="B586">
        <f>'Net regReadDataA_0_'!E193</f>
        <v/>
      </c>
      <c r="C586">
        <f>'Net regReadDataA_0_'!E191</f>
        <v/>
      </c>
      <c r="D586">
        <f>B586-C586</f>
        <v/>
      </c>
      <c r="E586">
        <f>D586/B586</f>
        <v/>
      </c>
      <c r="F586">
        <f>'Net regReadDataA_0_'!F193</f>
        <v/>
      </c>
      <c r="G586">
        <f>'Net regReadDataA_0_'!F191</f>
        <v/>
      </c>
      <c r="H586">
        <f>F586-G586</f>
        <v/>
      </c>
      <c r="I586">
        <f>H586/F586</f>
        <v/>
      </c>
      <c r="J586">
        <f>'Net regReadDataA_0_'!G193</f>
        <v/>
      </c>
      <c r="K586">
        <f>'Net regReadDataA_0_'!G191</f>
        <v/>
      </c>
      <c r="L586">
        <f>J586-K586</f>
        <v/>
      </c>
      <c r="M586">
        <f>L586/J586</f>
        <v/>
      </c>
      <c r="N586">
        <f>'Net regReadDataA_0_'!H193</f>
        <v/>
      </c>
      <c r="O586">
        <f>'Net regReadDataA_0_'!H191</f>
        <v/>
      </c>
      <c r="P586">
        <f>N586-O586</f>
        <v/>
      </c>
      <c r="Q586">
        <f>P586/N586</f>
        <v/>
      </c>
    </row>
    <row r="587">
      <c r="A587" t="inlineStr">
        <is>
          <t>masterReg/readData1_reg[0]/Q to masterReg/readData2[28]_i_12/I1</t>
        </is>
      </c>
      <c r="B587">
        <f>'Net regReadDataA_0_'!E221</f>
        <v/>
      </c>
      <c r="C587">
        <f>'Net regReadDataA_0_'!E219</f>
        <v/>
      </c>
      <c r="D587">
        <f>B587-C587</f>
        <v/>
      </c>
      <c r="E587">
        <f>D587/B587</f>
        <v/>
      </c>
      <c r="F587">
        <f>'Net regReadDataA_0_'!F221</f>
        <v/>
      </c>
      <c r="G587">
        <f>'Net regReadDataA_0_'!F219</f>
        <v/>
      </c>
      <c r="H587">
        <f>F587-G587</f>
        <v/>
      </c>
      <c r="I587">
        <f>H587/F587</f>
        <v/>
      </c>
      <c r="J587">
        <f>'Net regReadDataA_0_'!G221</f>
        <v/>
      </c>
      <c r="K587">
        <f>'Net regReadDataA_0_'!G219</f>
        <v/>
      </c>
      <c r="L587">
        <f>J587-K587</f>
        <v/>
      </c>
      <c r="M587">
        <f>L587/J587</f>
        <v/>
      </c>
      <c r="N587">
        <f>'Net regReadDataA_0_'!H221</f>
        <v/>
      </c>
      <c r="O587">
        <f>'Net regReadDataA_0_'!H219</f>
        <v/>
      </c>
      <c r="P587">
        <f>N587-O587</f>
        <v/>
      </c>
      <c r="Q587">
        <f>P587/N587</f>
        <v/>
      </c>
    </row>
    <row r="588">
      <c r="A588" t="inlineStr">
        <is>
          <t>masterReg/readData1_reg[0]/Q to masterReg/i__carry_i_8/I1</t>
        </is>
      </c>
      <c r="B588">
        <f>'Net regReadDataA_0_'!E235</f>
        <v/>
      </c>
      <c r="C588">
        <f>'Net regReadDataA_0_'!E233</f>
        <v/>
      </c>
      <c r="D588">
        <f>B588-C588</f>
        <v/>
      </c>
      <c r="E588">
        <f>D588/B588</f>
        <v/>
      </c>
      <c r="F588">
        <f>'Net regReadDataA_0_'!F235</f>
        <v/>
      </c>
      <c r="G588">
        <f>'Net regReadDataA_0_'!F233</f>
        <v/>
      </c>
      <c r="H588">
        <f>F588-G588</f>
        <v/>
      </c>
      <c r="I588">
        <f>H588/F588</f>
        <v/>
      </c>
      <c r="J588">
        <f>'Net regReadDataA_0_'!G235</f>
        <v/>
      </c>
      <c r="K588">
        <f>'Net regReadDataA_0_'!G233</f>
        <v/>
      </c>
      <c r="L588">
        <f>J588-K588</f>
        <v/>
      </c>
      <c r="M588">
        <f>L588/J588</f>
        <v/>
      </c>
      <c r="N588">
        <f>'Net regReadDataA_0_'!H235</f>
        <v/>
      </c>
      <c r="O588">
        <f>'Net regReadDataA_0_'!H233</f>
        <v/>
      </c>
      <c r="P588">
        <f>N588-O588</f>
        <v/>
      </c>
      <c r="Q588">
        <f>P588/N588</f>
        <v/>
      </c>
    </row>
    <row r="589">
      <c r="A589" t="inlineStr">
        <is>
          <t>masterReg/readData1_reg[0]/Q to masterReg/readData2[0]_i_11/I5</t>
        </is>
      </c>
      <c r="B589">
        <f>'Net regReadDataA_0_'!E248</f>
        <v/>
      </c>
      <c r="C589">
        <f>'Net regReadDataA_0_'!E246</f>
        <v/>
      </c>
      <c r="D589">
        <f>B589-C589</f>
        <v/>
      </c>
      <c r="E589">
        <f>D589/B589</f>
        <v/>
      </c>
      <c r="F589">
        <f>'Net regReadDataA_0_'!F248</f>
        <v/>
      </c>
      <c r="G589">
        <f>'Net regReadDataA_0_'!F246</f>
        <v/>
      </c>
      <c r="H589">
        <f>F589-G589</f>
        <v/>
      </c>
      <c r="I589">
        <f>H589/F589</f>
        <v/>
      </c>
      <c r="J589">
        <f>'Net regReadDataA_0_'!G248</f>
        <v/>
      </c>
      <c r="K589">
        <f>'Net regReadDataA_0_'!G246</f>
        <v/>
      </c>
      <c r="L589">
        <f>J589-K589</f>
        <v/>
      </c>
      <c r="M589">
        <f>L589/J589</f>
        <v/>
      </c>
      <c r="N589">
        <f>'Net regReadDataA_0_'!H248</f>
        <v/>
      </c>
      <c r="O589">
        <f>'Net regReadDataA_0_'!H246</f>
        <v/>
      </c>
      <c r="P589">
        <f>N589-O589</f>
        <v/>
      </c>
      <c r="Q589">
        <f>P589/N589</f>
        <v/>
      </c>
    </row>
    <row r="590">
      <c r="A590" t="inlineStr">
        <is>
          <t>masterReg/readData1_reg[0]/Q to masterReg/readData2[4]_i_8/I2</t>
        </is>
      </c>
      <c r="B590">
        <f>'Net regReadDataA_0_'!E266</f>
        <v/>
      </c>
      <c r="C590">
        <f>'Net regReadDataA_0_'!E264</f>
        <v/>
      </c>
      <c r="D590">
        <f>B590-C590</f>
        <v/>
      </c>
      <c r="E590">
        <f>D590/B590</f>
        <v/>
      </c>
      <c r="F590">
        <f>'Net regReadDataA_0_'!F266</f>
        <v/>
      </c>
      <c r="G590">
        <f>'Net regReadDataA_0_'!F264</f>
        <v/>
      </c>
      <c r="H590">
        <f>F590-G590</f>
        <v/>
      </c>
      <c r="I590">
        <f>H590/F590</f>
        <v/>
      </c>
      <c r="J590">
        <f>'Net regReadDataA_0_'!G266</f>
        <v/>
      </c>
      <c r="K590">
        <f>'Net regReadDataA_0_'!G264</f>
        <v/>
      </c>
      <c r="L590">
        <f>J590-K590</f>
        <v/>
      </c>
      <c r="M590">
        <f>L590/J590</f>
        <v/>
      </c>
      <c r="N590">
        <f>'Net regReadDataA_0_'!H266</f>
        <v/>
      </c>
      <c r="O590">
        <f>'Net regReadDataA_0_'!H264</f>
        <v/>
      </c>
      <c r="P590">
        <f>N590-O590</f>
        <v/>
      </c>
      <c r="Q590">
        <f>P590/N590</f>
        <v/>
      </c>
    </row>
    <row r="591">
      <c r="A591" t="inlineStr">
        <is>
          <t>masterReg/readData1_reg[0]/Q to masterReg/led_OBUF[0]_inst_i_1/I2</t>
        </is>
      </c>
      <c r="B591">
        <f>'Net regReadDataA_0_'!E277</f>
        <v/>
      </c>
      <c r="C591">
        <f>'Net regReadDataA_0_'!E275</f>
        <v/>
      </c>
      <c r="D591">
        <f>B591-C591</f>
        <v/>
      </c>
      <c r="E591">
        <f>D591/B591</f>
        <v/>
      </c>
      <c r="F591">
        <f>'Net regReadDataA_0_'!F277</f>
        <v/>
      </c>
      <c r="G591">
        <f>'Net regReadDataA_0_'!F275</f>
        <v/>
      </c>
      <c r="H591">
        <f>F591-G591</f>
        <v/>
      </c>
      <c r="I591">
        <f>H591/F591</f>
        <v/>
      </c>
      <c r="J591">
        <f>'Net regReadDataA_0_'!G277</f>
        <v/>
      </c>
      <c r="K591">
        <f>'Net regReadDataA_0_'!G275</f>
        <v/>
      </c>
      <c r="L591">
        <f>J591-K591</f>
        <v/>
      </c>
      <c r="M591">
        <f>L591/J591</f>
        <v/>
      </c>
      <c r="N591">
        <f>'Net regReadDataA_0_'!H277</f>
        <v/>
      </c>
      <c r="O591">
        <f>'Net regReadDataA_0_'!H275</f>
        <v/>
      </c>
      <c r="P591">
        <f>N591-O591</f>
        <v/>
      </c>
      <c r="Q591">
        <f>P591/N591</f>
        <v/>
      </c>
    </row>
    <row r="592">
      <c r="A592" t="inlineStr">
        <is>
          <t>masterReg/readData1_reg[10]/Q to masterReg/readData2[30]_i_13/I5</t>
        </is>
      </c>
      <c r="B592">
        <f>'Net regReadDataA_10_'!E27</f>
        <v/>
      </c>
      <c r="C592">
        <f>'Net regReadDataA_10_'!E25</f>
        <v/>
      </c>
      <c r="D592">
        <f>B592-C592</f>
        <v/>
      </c>
      <c r="E592">
        <f>D592/B592</f>
        <v/>
      </c>
      <c r="F592">
        <f>'Net regReadDataA_10_'!F27</f>
        <v/>
      </c>
      <c r="G592">
        <f>'Net regReadDataA_10_'!F25</f>
        <v/>
      </c>
      <c r="H592">
        <f>F592-G592</f>
        <v/>
      </c>
      <c r="I592">
        <f>H592/F592</f>
        <v/>
      </c>
      <c r="J592">
        <f>'Net regReadDataA_10_'!G27</f>
        <v/>
      </c>
      <c r="K592">
        <f>'Net regReadDataA_10_'!G25</f>
        <v/>
      </c>
      <c r="L592">
        <f>J592-K592</f>
        <v/>
      </c>
      <c r="M592">
        <f>L592/J592</f>
        <v/>
      </c>
      <c r="N592">
        <f>'Net regReadDataA_10_'!H27</f>
        <v/>
      </c>
      <c r="O592">
        <f>'Net regReadDataA_10_'!H25</f>
        <v/>
      </c>
      <c r="P592">
        <f>N592-O592</f>
        <v/>
      </c>
      <c r="Q592">
        <f>P592/N592</f>
        <v/>
      </c>
    </row>
    <row r="593">
      <c r="A593" t="inlineStr">
        <is>
          <t>masterReg/readData1_reg[10]/Q to masterReg/register_reg_r1_0_31_0_5_i_60/I5</t>
        </is>
      </c>
      <c r="B593">
        <f>'Net regReadDataA_10_'!E53</f>
        <v/>
      </c>
      <c r="C593">
        <f>'Net regReadDataA_10_'!E51</f>
        <v/>
      </c>
      <c r="D593">
        <f>B593-C593</f>
        <v/>
      </c>
      <c r="E593">
        <f>D593/B593</f>
        <v/>
      </c>
      <c r="F593">
        <f>'Net regReadDataA_10_'!F53</f>
        <v/>
      </c>
      <c r="G593">
        <f>'Net regReadDataA_10_'!F51</f>
        <v/>
      </c>
      <c r="H593">
        <f>F593-G593</f>
        <v/>
      </c>
      <c r="I593">
        <f>H593/F593</f>
        <v/>
      </c>
      <c r="J593">
        <f>'Net regReadDataA_10_'!G53</f>
        <v/>
      </c>
      <c r="K593">
        <f>'Net regReadDataA_10_'!G51</f>
        <v/>
      </c>
      <c r="L593">
        <f>J593-K593</f>
        <v/>
      </c>
      <c r="M593">
        <f>L593/J593</f>
        <v/>
      </c>
      <c r="N593">
        <f>'Net regReadDataA_10_'!H53</f>
        <v/>
      </c>
      <c r="O593">
        <f>'Net regReadDataA_10_'!H51</f>
        <v/>
      </c>
      <c r="P593">
        <f>N593-O593</f>
        <v/>
      </c>
      <c r="Q593">
        <f>P593/N593</f>
        <v/>
      </c>
    </row>
    <row r="594">
      <c r="A594" t="inlineStr">
        <is>
          <t>masterReg/readData1_reg[10]/Q to masterReg/readData2[31]_i_13/I3</t>
        </is>
      </c>
      <c r="B594">
        <f>'Net regReadDataA_10_'!E69</f>
        <v/>
      </c>
      <c r="C594">
        <f>'Net regReadDataA_10_'!E67</f>
        <v/>
      </c>
      <c r="D594">
        <f>B594-C594</f>
        <v/>
      </c>
      <c r="E594">
        <f>D594/B594</f>
        <v/>
      </c>
      <c r="F594">
        <f>'Net regReadDataA_10_'!F69</f>
        <v/>
      </c>
      <c r="G594">
        <f>'Net regReadDataA_10_'!F67</f>
        <v/>
      </c>
      <c r="H594">
        <f>F594-G594</f>
        <v/>
      </c>
      <c r="I594">
        <f>H594/F594</f>
        <v/>
      </c>
      <c r="J594">
        <f>'Net regReadDataA_10_'!G69</f>
        <v/>
      </c>
      <c r="K594">
        <f>'Net regReadDataA_10_'!G67</f>
        <v/>
      </c>
      <c r="L594">
        <f>J594-K594</f>
        <v/>
      </c>
      <c r="M594">
        <f>L594/J594</f>
        <v/>
      </c>
      <c r="N594">
        <f>'Net regReadDataA_10_'!H69</f>
        <v/>
      </c>
      <c r="O594">
        <f>'Net regReadDataA_10_'!H67</f>
        <v/>
      </c>
      <c r="P594">
        <f>N594-O594</f>
        <v/>
      </c>
      <c r="Q594">
        <f>P594/N594</f>
        <v/>
      </c>
    </row>
    <row r="595">
      <c r="A595" t="inlineStr">
        <is>
          <t>masterReg/readData1_reg[10]/Q to masterReg/led_OBUF[10]_inst_i_1/I2</t>
        </is>
      </c>
      <c r="B595">
        <f>'Net regReadDataA_10_'!E88</f>
        <v/>
      </c>
      <c r="C595">
        <f>'Net regReadDataA_10_'!E86</f>
        <v/>
      </c>
      <c r="D595">
        <f>B595-C595</f>
        <v/>
      </c>
      <c r="E595">
        <f>D595/B595</f>
        <v/>
      </c>
      <c r="F595">
        <f>'Net regReadDataA_10_'!F88</f>
        <v/>
      </c>
      <c r="G595">
        <f>'Net regReadDataA_10_'!F86</f>
        <v/>
      </c>
      <c r="H595">
        <f>F595-G595</f>
        <v/>
      </c>
      <c r="I595">
        <f>H595/F595</f>
        <v/>
      </c>
      <c r="J595">
        <f>'Net regReadDataA_10_'!G88</f>
        <v/>
      </c>
      <c r="K595">
        <f>'Net regReadDataA_10_'!G86</f>
        <v/>
      </c>
      <c r="L595">
        <f>J595-K595</f>
        <v/>
      </c>
      <c r="M595">
        <f>L595/J595</f>
        <v/>
      </c>
      <c r="N595">
        <f>'Net regReadDataA_10_'!H88</f>
        <v/>
      </c>
      <c r="O595">
        <f>'Net regReadDataA_10_'!H86</f>
        <v/>
      </c>
      <c r="P595">
        <f>N595-O595</f>
        <v/>
      </c>
      <c r="Q595">
        <f>P595/N595</f>
        <v/>
      </c>
    </row>
    <row r="596">
      <c r="A596" t="inlineStr">
        <is>
          <t>masterReg/readData1_reg[10]/Q to masterReg/readData2[29]_i_17/I0</t>
        </is>
      </c>
      <c r="B596">
        <f>'Net regReadDataA_10_'!E109</f>
        <v/>
      </c>
      <c r="C596">
        <f>'Net regReadDataA_10_'!E107</f>
        <v/>
      </c>
      <c r="D596">
        <f>B596-C596</f>
        <v/>
      </c>
      <c r="E596">
        <f>D596/B596</f>
        <v/>
      </c>
      <c r="F596">
        <f>'Net regReadDataA_10_'!F109</f>
        <v/>
      </c>
      <c r="G596">
        <f>'Net regReadDataA_10_'!F107</f>
        <v/>
      </c>
      <c r="H596">
        <f>F596-G596</f>
        <v/>
      </c>
      <c r="I596">
        <f>H596/F596</f>
        <v/>
      </c>
      <c r="J596">
        <f>'Net regReadDataA_10_'!G109</f>
        <v/>
      </c>
      <c r="K596">
        <f>'Net regReadDataA_10_'!G107</f>
        <v/>
      </c>
      <c r="L596">
        <f>J596-K596</f>
        <v/>
      </c>
      <c r="M596">
        <f>L596/J596</f>
        <v/>
      </c>
      <c r="N596">
        <f>'Net regReadDataA_10_'!H109</f>
        <v/>
      </c>
      <c r="O596">
        <f>'Net regReadDataA_10_'!H107</f>
        <v/>
      </c>
      <c r="P596">
        <f>N596-O596</f>
        <v/>
      </c>
      <c r="Q596">
        <f>P596/N596</f>
        <v/>
      </c>
    </row>
    <row r="597">
      <c r="A597" t="inlineStr">
        <is>
          <t>masterReg/readData1_reg[10]/Q to ALU1/result0_carry__1/DI[2]</t>
        </is>
      </c>
      <c r="B597">
        <f>'Net regReadDataA_10_'!E135</f>
        <v/>
      </c>
      <c r="C597">
        <f>'Net regReadDataA_10_'!E133</f>
        <v/>
      </c>
      <c r="D597">
        <f>B597-C597</f>
        <v/>
      </c>
      <c r="E597">
        <f>D597/B597</f>
        <v/>
      </c>
      <c r="F597">
        <f>'Net regReadDataA_10_'!F135</f>
        <v/>
      </c>
      <c r="G597">
        <f>'Net regReadDataA_10_'!F133</f>
        <v/>
      </c>
      <c r="H597">
        <f>F597-G597</f>
        <v/>
      </c>
      <c r="I597">
        <f>H597/F597</f>
        <v/>
      </c>
      <c r="J597">
        <f>'Net regReadDataA_10_'!G135</f>
        <v/>
      </c>
      <c r="K597">
        <f>'Net regReadDataA_10_'!G133</f>
        <v/>
      </c>
      <c r="L597">
        <f>J597-K597</f>
        <v/>
      </c>
      <c r="M597">
        <f>L597/J597</f>
        <v/>
      </c>
      <c r="N597">
        <f>'Net regReadDataA_10_'!H135</f>
        <v/>
      </c>
      <c r="O597">
        <f>'Net regReadDataA_10_'!H133</f>
        <v/>
      </c>
      <c r="P597">
        <f>N597-O597</f>
        <v/>
      </c>
      <c r="Q597">
        <f>P597/N597</f>
        <v/>
      </c>
    </row>
    <row r="598">
      <c r="A598" t="inlineStr">
        <is>
          <t>masterReg/readData1_reg[10]/Q to ALU1/result0_inferred__0/i__carry__1/DI[2]</t>
        </is>
      </c>
      <c r="B598">
        <f>'Net regReadDataA_10_'!E148</f>
        <v/>
      </c>
      <c r="C598">
        <f>'Net regReadDataA_10_'!E146</f>
        <v/>
      </c>
      <c r="D598">
        <f>B598-C598</f>
        <v/>
      </c>
      <c r="E598">
        <f>D598/B598</f>
        <v/>
      </c>
      <c r="F598">
        <f>'Net regReadDataA_10_'!F148</f>
        <v/>
      </c>
      <c r="G598">
        <f>'Net regReadDataA_10_'!F146</f>
        <v/>
      </c>
      <c r="H598">
        <f>F598-G598</f>
        <v/>
      </c>
      <c r="I598">
        <f>H598/F598</f>
        <v/>
      </c>
      <c r="J598">
        <f>'Net regReadDataA_10_'!G148</f>
        <v/>
      </c>
      <c r="K598">
        <f>'Net regReadDataA_10_'!G146</f>
        <v/>
      </c>
      <c r="L598">
        <f>J598-K598</f>
        <v/>
      </c>
      <c r="M598">
        <f>L598/J598</f>
        <v/>
      </c>
      <c r="N598">
        <f>'Net regReadDataA_10_'!H148</f>
        <v/>
      </c>
      <c r="O598">
        <f>'Net regReadDataA_10_'!H146</f>
        <v/>
      </c>
      <c r="P598">
        <f>N598-O598</f>
        <v/>
      </c>
      <c r="Q598">
        <f>P598/N598</f>
        <v/>
      </c>
    </row>
    <row r="599">
      <c r="A599" t="inlineStr">
        <is>
          <t>masterReg/readData1_reg[10]/Q to masterReg/result0_carry__1_i_2/I0</t>
        </is>
      </c>
      <c r="B599">
        <f>'Net regReadDataA_10_'!E159</f>
        <v/>
      </c>
      <c r="C599">
        <f>'Net regReadDataA_10_'!E157</f>
        <v/>
      </c>
      <c r="D599">
        <f>B599-C599</f>
        <v/>
      </c>
      <c r="E599">
        <f>D599/B599</f>
        <v/>
      </c>
      <c r="F599">
        <f>'Net regReadDataA_10_'!F159</f>
        <v/>
      </c>
      <c r="G599">
        <f>'Net regReadDataA_10_'!F157</f>
        <v/>
      </c>
      <c r="H599">
        <f>F599-G599</f>
        <v/>
      </c>
      <c r="I599">
        <f>H599/F599</f>
        <v/>
      </c>
      <c r="J599">
        <f>'Net regReadDataA_10_'!G159</f>
        <v/>
      </c>
      <c r="K599">
        <f>'Net regReadDataA_10_'!G157</f>
        <v/>
      </c>
      <c r="L599">
        <f>J599-K599</f>
        <v/>
      </c>
      <c r="M599">
        <f>L599/J599</f>
        <v/>
      </c>
      <c r="N599">
        <f>'Net regReadDataA_10_'!H159</f>
        <v/>
      </c>
      <c r="O599">
        <f>'Net regReadDataA_10_'!H157</f>
        <v/>
      </c>
      <c r="P599">
        <f>N599-O599</f>
        <v/>
      </c>
      <c r="Q599">
        <f>P599/N599</f>
        <v/>
      </c>
    </row>
    <row r="600">
      <c r="A600" t="inlineStr">
        <is>
          <t>masterReg/readData1_reg[10]/Q to masterReg/i__carry__1_i_2__0/I1</t>
        </is>
      </c>
      <c r="B600">
        <f>'Net regReadDataA_10_'!E170</f>
        <v/>
      </c>
      <c r="C600">
        <f>'Net regReadDataA_10_'!E168</f>
        <v/>
      </c>
      <c r="D600">
        <f>B600-C600</f>
        <v/>
      </c>
      <c r="E600">
        <f>D600/B600</f>
        <v/>
      </c>
      <c r="F600">
        <f>'Net regReadDataA_10_'!F170</f>
        <v/>
      </c>
      <c r="G600">
        <f>'Net regReadDataA_10_'!F168</f>
        <v/>
      </c>
      <c r="H600">
        <f>F600-G600</f>
        <v/>
      </c>
      <c r="I600">
        <f>H600/F600</f>
        <v/>
      </c>
      <c r="J600">
        <f>'Net regReadDataA_10_'!G170</f>
        <v/>
      </c>
      <c r="K600">
        <f>'Net regReadDataA_10_'!G168</f>
        <v/>
      </c>
      <c r="L600">
        <f>J600-K600</f>
        <v/>
      </c>
      <c r="M600">
        <f>L600/J600</f>
        <v/>
      </c>
      <c r="N600">
        <f>'Net regReadDataA_10_'!H170</f>
        <v/>
      </c>
      <c r="O600">
        <f>'Net regReadDataA_10_'!H168</f>
        <v/>
      </c>
      <c r="P600">
        <f>N600-O600</f>
        <v/>
      </c>
      <c r="Q600">
        <f>P600/N600</f>
        <v/>
      </c>
    </row>
    <row r="601">
      <c r="A601" t="inlineStr">
        <is>
          <t>masterReg/readData1_reg[10]/Q to masterReg/register_reg_r1_0_31_6_11_i_30/I2</t>
        </is>
      </c>
      <c r="B601">
        <f>'Net regReadDataA_10_'!E188</f>
        <v/>
      </c>
      <c r="C601">
        <f>'Net regReadDataA_10_'!E186</f>
        <v/>
      </c>
      <c r="D601">
        <f>B601-C601</f>
        <v/>
      </c>
      <c r="E601">
        <f>D601/B601</f>
        <v/>
      </c>
      <c r="F601">
        <f>'Net regReadDataA_10_'!F188</f>
        <v/>
      </c>
      <c r="G601">
        <f>'Net regReadDataA_10_'!F186</f>
        <v/>
      </c>
      <c r="H601">
        <f>F601-G601</f>
        <v/>
      </c>
      <c r="I601">
        <f>H601/F601</f>
        <v/>
      </c>
      <c r="J601">
        <f>'Net regReadDataA_10_'!G188</f>
        <v/>
      </c>
      <c r="K601">
        <f>'Net regReadDataA_10_'!G186</f>
        <v/>
      </c>
      <c r="L601">
        <f>J601-K601</f>
        <v/>
      </c>
      <c r="M601">
        <f>L601/J601</f>
        <v/>
      </c>
      <c r="N601">
        <f>'Net regReadDataA_10_'!H188</f>
        <v/>
      </c>
      <c r="O601">
        <f>'Net regReadDataA_10_'!H186</f>
        <v/>
      </c>
      <c r="P601">
        <f>N601-O601</f>
        <v/>
      </c>
      <c r="Q601">
        <f>P601/N601</f>
        <v/>
      </c>
    </row>
    <row r="602">
      <c r="A602" t="inlineStr">
        <is>
          <t>masterReg/readData1_reg[10]/Q to masterReg/register_reg_r1_0_31_6_11_i_29/I0</t>
        </is>
      </c>
      <c r="B602">
        <f>'Net regReadDataA_10_'!E199</f>
        <v/>
      </c>
      <c r="C602">
        <f>'Net regReadDataA_10_'!E197</f>
        <v/>
      </c>
      <c r="D602">
        <f>B602-C602</f>
        <v/>
      </c>
      <c r="E602">
        <f>D602/B602</f>
        <v/>
      </c>
      <c r="F602">
        <f>'Net regReadDataA_10_'!F199</f>
        <v/>
      </c>
      <c r="G602">
        <f>'Net regReadDataA_10_'!F197</f>
        <v/>
      </c>
      <c r="H602">
        <f>F602-G602</f>
        <v/>
      </c>
      <c r="I602">
        <f>H602/F602</f>
        <v/>
      </c>
      <c r="J602">
        <f>'Net regReadDataA_10_'!G199</f>
        <v/>
      </c>
      <c r="K602">
        <f>'Net regReadDataA_10_'!G197</f>
        <v/>
      </c>
      <c r="L602">
        <f>J602-K602</f>
        <v/>
      </c>
      <c r="M602">
        <f>L602/J602</f>
        <v/>
      </c>
      <c r="N602">
        <f>'Net regReadDataA_10_'!H199</f>
        <v/>
      </c>
      <c r="O602">
        <f>'Net regReadDataA_10_'!H197</f>
        <v/>
      </c>
      <c r="P602">
        <f>N602-O602</f>
        <v/>
      </c>
      <c r="Q602">
        <f>P602/N602</f>
        <v/>
      </c>
    </row>
    <row r="603">
      <c r="A603" t="inlineStr">
        <is>
          <t>masterReg/readData1_reg[10]/Q to masterReg/register_reg_r1_0_31_0_5_i_49/I0</t>
        </is>
      </c>
      <c r="B603">
        <f>'Net regReadDataA_10_'!E216</f>
        <v/>
      </c>
      <c r="C603">
        <f>'Net regReadDataA_10_'!E214</f>
        <v/>
      </c>
      <c r="D603">
        <f>B603-C603</f>
        <v/>
      </c>
      <c r="E603">
        <f>D603/B603</f>
        <v/>
      </c>
      <c r="F603">
        <f>'Net regReadDataA_10_'!F216</f>
        <v/>
      </c>
      <c r="G603">
        <f>'Net regReadDataA_10_'!F214</f>
        <v/>
      </c>
      <c r="H603">
        <f>F603-G603</f>
        <v/>
      </c>
      <c r="I603">
        <f>H603/F603</f>
        <v/>
      </c>
      <c r="J603">
        <f>'Net regReadDataA_10_'!G216</f>
        <v/>
      </c>
      <c r="K603">
        <f>'Net regReadDataA_10_'!G214</f>
        <v/>
      </c>
      <c r="L603">
        <f>J603-K603</f>
        <v/>
      </c>
      <c r="M603">
        <f>L603/J603</f>
        <v/>
      </c>
      <c r="N603">
        <f>'Net regReadDataA_10_'!H216</f>
        <v/>
      </c>
      <c r="O603">
        <f>'Net regReadDataA_10_'!H214</f>
        <v/>
      </c>
      <c r="P603">
        <f>N603-O603</f>
        <v/>
      </c>
      <c r="Q603">
        <f>P603/N603</f>
        <v/>
      </c>
    </row>
    <row r="604">
      <c r="A604" t="inlineStr">
        <is>
          <t>masterReg/readData1_reg[10]/Q to masterReg/readData2[28]_i_17/I1</t>
        </is>
      </c>
      <c r="B604">
        <f>'Net regReadDataA_10_'!E256</f>
        <v/>
      </c>
      <c r="C604">
        <f>'Net regReadDataA_10_'!E254</f>
        <v/>
      </c>
      <c r="D604">
        <f>B604-C604</f>
        <v/>
      </c>
      <c r="E604">
        <f>D604/B604</f>
        <v/>
      </c>
      <c r="F604">
        <f>'Net regReadDataA_10_'!F256</f>
        <v/>
      </c>
      <c r="G604">
        <f>'Net regReadDataA_10_'!F254</f>
        <v/>
      </c>
      <c r="H604">
        <f>F604-G604</f>
        <v/>
      </c>
      <c r="I604">
        <f>H604/F604</f>
        <v/>
      </c>
      <c r="J604">
        <f>'Net regReadDataA_10_'!G256</f>
        <v/>
      </c>
      <c r="K604">
        <f>'Net regReadDataA_10_'!G254</f>
        <v/>
      </c>
      <c r="L604">
        <f>J604-K604</f>
        <v/>
      </c>
      <c r="M604">
        <f>L604/J604</f>
        <v/>
      </c>
      <c r="N604">
        <f>'Net regReadDataA_10_'!H256</f>
        <v/>
      </c>
      <c r="O604">
        <f>'Net regReadDataA_10_'!H254</f>
        <v/>
      </c>
      <c r="P604">
        <f>N604-O604</f>
        <v/>
      </c>
      <c r="Q604">
        <f>P604/N604</f>
        <v/>
      </c>
    </row>
    <row r="605">
      <c r="A605" t="inlineStr">
        <is>
          <t>masterReg/readData1_reg[10]/Q to masterReg/i__carry__0_i_3/I2</t>
        </is>
      </c>
      <c r="B605">
        <f>'Net regReadDataA_10_'!E267</f>
        <v/>
      </c>
      <c r="C605">
        <f>'Net regReadDataA_10_'!E265</f>
        <v/>
      </c>
      <c r="D605">
        <f>B605-C605</f>
        <v/>
      </c>
      <c r="E605">
        <f>D605/B605</f>
        <v/>
      </c>
      <c r="F605">
        <f>'Net regReadDataA_10_'!F267</f>
        <v/>
      </c>
      <c r="G605">
        <f>'Net regReadDataA_10_'!F265</f>
        <v/>
      </c>
      <c r="H605">
        <f>F605-G605</f>
        <v/>
      </c>
      <c r="I605">
        <f>H605/F605</f>
        <v/>
      </c>
      <c r="J605">
        <f>'Net regReadDataA_10_'!G267</f>
        <v/>
      </c>
      <c r="K605">
        <f>'Net regReadDataA_10_'!G265</f>
        <v/>
      </c>
      <c r="L605">
        <f>J605-K605</f>
        <v/>
      </c>
      <c r="M605">
        <f>L605/J605</f>
        <v/>
      </c>
      <c r="N605">
        <f>'Net regReadDataA_10_'!H267</f>
        <v/>
      </c>
      <c r="O605">
        <f>'Net regReadDataA_10_'!H265</f>
        <v/>
      </c>
      <c r="P605">
        <f>N605-O605</f>
        <v/>
      </c>
      <c r="Q605">
        <f>P605/N605</f>
        <v/>
      </c>
    </row>
    <row r="606">
      <c r="A606" t="inlineStr">
        <is>
          <t>masterReg/readData1_reg[10]/Q to masterReg/readData2[1]_i_17/I3</t>
        </is>
      </c>
      <c r="B606">
        <f>'Net regReadDataA_10_'!E282</f>
        <v/>
      </c>
      <c r="C606">
        <f>'Net regReadDataA_10_'!E280</f>
        <v/>
      </c>
      <c r="D606">
        <f>B606-C606</f>
        <v/>
      </c>
      <c r="E606">
        <f>D606/B606</f>
        <v/>
      </c>
      <c r="F606">
        <f>'Net regReadDataA_10_'!F282</f>
        <v/>
      </c>
      <c r="G606">
        <f>'Net regReadDataA_10_'!F280</f>
        <v/>
      </c>
      <c r="H606">
        <f>F606-G606</f>
        <v/>
      </c>
      <c r="I606">
        <f>H606/F606</f>
        <v/>
      </c>
      <c r="J606">
        <f>'Net regReadDataA_10_'!G282</f>
        <v/>
      </c>
      <c r="K606">
        <f>'Net regReadDataA_10_'!G280</f>
        <v/>
      </c>
      <c r="L606">
        <f>J606-K606</f>
        <v/>
      </c>
      <c r="M606">
        <f>L606/J606</f>
        <v/>
      </c>
      <c r="N606">
        <f>'Net regReadDataA_10_'!H282</f>
        <v/>
      </c>
      <c r="O606">
        <f>'Net regReadDataA_10_'!H280</f>
        <v/>
      </c>
      <c r="P606">
        <f>N606-O606</f>
        <v/>
      </c>
      <c r="Q606">
        <f>P606/N606</f>
        <v/>
      </c>
    </row>
    <row r="607">
      <c r="A607" t="inlineStr">
        <is>
          <t>masterReg/readData1_reg[10]/Q to masterReg/readData2[8]_i_11/I1</t>
        </is>
      </c>
      <c r="B607">
        <f>'Net regReadDataA_10_'!E293</f>
        <v/>
      </c>
      <c r="C607">
        <f>'Net regReadDataA_10_'!E291</f>
        <v/>
      </c>
      <c r="D607">
        <f>B607-C607</f>
        <v/>
      </c>
      <c r="E607">
        <f>D607/B607</f>
        <v/>
      </c>
      <c r="F607">
        <f>'Net regReadDataA_10_'!F293</f>
        <v/>
      </c>
      <c r="G607">
        <f>'Net regReadDataA_10_'!F291</f>
        <v/>
      </c>
      <c r="H607">
        <f>F607-G607</f>
        <v/>
      </c>
      <c r="I607">
        <f>H607/F607</f>
        <v/>
      </c>
      <c r="J607">
        <f>'Net regReadDataA_10_'!G293</f>
        <v/>
      </c>
      <c r="K607">
        <f>'Net regReadDataA_10_'!G291</f>
        <v/>
      </c>
      <c r="L607">
        <f>J607-K607</f>
        <v/>
      </c>
      <c r="M607">
        <f>L607/J607</f>
        <v/>
      </c>
      <c r="N607">
        <f>'Net regReadDataA_10_'!H293</f>
        <v/>
      </c>
      <c r="O607">
        <f>'Net regReadDataA_10_'!H291</f>
        <v/>
      </c>
      <c r="P607">
        <f>N607-O607</f>
        <v/>
      </c>
      <c r="Q607">
        <f>P607/N607</f>
        <v/>
      </c>
    </row>
    <row r="608">
      <c r="A608" t="inlineStr">
        <is>
          <t>masterReg/readData1_reg[11]/Q to masterReg/readData2[31]_i_13/I5</t>
        </is>
      </c>
      <c r="B608">
        <f>'Net regReadDataA_11_'!E36</f>
        <v/>
      </c>
      <c r="C608">
        <f>'Net regReadDataA_11_'!E34</f>
        <v/>
      </c>
      <c r="D608">
        <f>B608-C608</f>
        <v/>
      </c>
      <c r="E608">
        <f>D608/B608</f>
        <v/>
      </c>
      <c r="F608">
        <f>'Net regReadDataA_11_'!F36</f>
        <v/>
      </c>
      <c r="G608">
        <f>'Net regReadDataA_11_'!F34</f>
        <v/>
      </c>
      <c r="H608">
        <f>F608-G608</f>
        <v/>
      </c>
      <c r="I608">
        <f>H608/F608</f>
        <v/>
      </c>
      <c r="J608">
        <f>'Net regReadDataA_11_'!G36</f>
        <v/>
      </c>
      <c r="K608">
        <f>'Net regReadDataA_11_'!G34</f>
        <v/>
      </c>
      <c r="L608">
        <f>J608-K608</f>
        <v/>
      </c>
      <c r="M608">
        <f>L608/J608</f>
        <v/>
      </c>
      <c r="N608">
        <f>'Net regReadDataA_11_'!H36</f>
        <v/>
      </c>
      <c r="O608">
        <f>'Net regReadDataA_11_'!H34</f>
        <v/>
      </c>
      <c r="P608">
        <f>N608-O608</f>
        <v/>
      </c>
      <c r="Q608">
        <f>P608/N608</f>
        <v/>
      </c>
    </row>
    <row r="609">
      <c r="A609" t="inlineStr">
        <is>
          <t>masterReg/readData1_reg[11]/Q to masterReg/readData2[30]_i_17/I0</t>
        </is>
      </c>
      <c r="B609">
        <f>'Net regReadDataA_11_'!E51</f>
        <v/>
      </c>
      <c r="C609">
        <f>'Net regReadDataA_11_'!E49</f>
        <v/>
      </c>
      <c r="D609">
        <f>B609-C609</f>
        <v/>
      </c>
      <c r="E609">
        <f>D609/B609</f>
        <v/>
      </c>
      <c r="F609">
        <f>'Net regReadDataA_11_'!F51</f>
        <v/>
      </c>
      <c r="G609">
        <f>'Net regReadDataA_11_'!F49</f>
        <v/>
      </c>
      <c r="H609">
        <f>F609-G609</f>
        <v/>
      </c>
      <c r="I609">
        <f>H609/F609</f>
        <v/>
      </c>
      <c r="J609">
        <f>'Net regReadDataA_11_'!G51</f>
        <v/>
      </c>
      <c r="K609">
        <f>'Net regReadDataA_11_'!G49</f>
        <v/>
      </c>
      <c r="L609">
        <f>J609-K609</f>
        <v/>
      </c>
      <c r="M609">
        <f>L609/J609</f>
        <v/>
      </c>
      <c r="N609">
        <f>'Net regReadDataA_11_'!H51</f>
        <v/>
      </c>
      <c r="O609">
        <f>'Net regReadDataA_11_'!H49</f>
        <v/>
      </c>
      <c r="P609">
        <f>N609-O609</f>
        <v/>
      </c>
      <c r="Q609">
        <f>P609/N609</f>
        <v/>
      </c>
    </row>
    <row r="610">
      <c r="A610" t="inlineStr">
        <is>
          <t>masterReg/readData1_reg[11]/Q to masterReg/led_OBUF[11]_inst_i_1/I2</t>
        </is>
      </c>
      <c r="B610">
        <f>'Net regReadDataA_11_'!E64</f>
        <v/>
      </c>
      <c r="C610">
        <f>'Net regReadDataA_11_'!E62</f>
        <v/>
      </c>
      <c r="D610">
        <f>B610-C610</f>
        <v/>
      </c>
      <c r="E610">
        <f>D610/B610</f>
        <v/>
      </c>
      <c r="F610">
        <f>'Net regReadDataA_11_'!F64</f>
        <v/>
      </c>
      <c r="G610">
        <f>'Net regReadDataA_11_'!F62</f>
        <v/>
      </c>
      <c r="H610">
        <f>F610-G610</f>
        <v/>
      </c>
      <c r="I610">
        <f>H610/F610</f>
        <v/>
      </c>
      <c r="J610">
        <f>'Net regReadDataA_11_'!G64</f>
        <v/>
      </c>
      <c r="K610">
        <f>'Net regReadDataA_11_'!G62</f>
        <v/>
      </c>
      <c r="L610">
        <f>J610-K610</f>
        <v/>
      </c>
      <c r="M610">
        <f>L610/J610</f>
        <v/>
      </c>
      <c r="N610">
        <f>'Net regReadDataA_11_'!H64</f>
        <v/>
      </c>
      <c r="O610">
        <f>'Net regReadDataA_11_'!H62</f>
        <v/>
      </c>
      <c r="P610">
        <f>N610-O610</f>
        <v/>
      </c>
      <c r="Q610">
        <f>P610/N610</f>
        <v/>
      </c>
    </row>
    <row r="611">
      <c r="A611" t="inlineStr">
        <is>
          <t>masterReg/readData1_reg[11]/Q to masterReg/register_reg_r1_0_31_0_5_i_52/I5</t>
        </is>
      </c>
      <c r="B611">
        <f>'Net regReadDataA_11_'!E93</f>
        <v/>
      </c>
      <c r="C611">
        <f>'Net regReadDataA_11_'!E91</f>
        <v/>
      </c>
      <c r="D611">
        <f>B611-C611</f>
        <v/>
      </c>
      <c r="E611">
        <f>D611/B611</f>
        <v/>
      </c>
      <c r="F611">
        <f>'Net regReadDataA_11_'!F93</f>
        <v/>
      </c>
      <c r="G611">
        <f>'Net regReadDataA_11_'!F91</f>
        <v/>
      </c>
      <c r="H611">
        <f>F611-G611</f>
        <v/>
      </c>
      <c r="I611">
        <f>H611/F611</f>
        <v/>
      </c>
      <c r="J611">
        <f>'Net regReadDataA_11_'!G93</f>
        <v/>
      </c>
      <c r="K611">
        <f>'Net regReadDataA_11_'!G91</f>
        <v/>
      </c>
      <c r="L611">
        <f>J611-K611</f>
        <v/>
      </c>
      <c r="M611">
        <f>L611/J611</f>
        <v/>
      </c>
      <c r="N611">
        <f>'Net regReadDataA_11_'!H93</f>
        <v/>
      </c>
      <c r="O611">
        <f>'Net regReadDataA_11_'!H91</f>
        <v/>
      </c>
      <c r="P611">
        <f>N611-O611</f>
        <v/>
      </c>
      <c r="Q611">
        <f>P611/N611</f>
        <v/>
      </c>
    </row>
    <row r="612">
      <c r="A612" t="inlineStr">
        <is>
          <t>masterReg/readData1_reg[11]/Q to masterReg/i__carry__1_i_1__0/I1</t>
        </is>
      </c>
      <c r="B612">
        <f>'Net regReadDataA_11_'!E123</f>
        <v/>
      </c>
      <c r="C612">
        <f>'Net regReadDataA_11_'!E121</f>
        <v/>
      </c>
      <c r="D612">
        <f>B612-C612</f>
        <v/>
      </c>
      <c r="E612">
        <f>D612/B612</f>
        <v/>
      </c>
      <c r="F612">
        <f>'Net regReadDataA_11_'!F123</f>
        <v/>
      </c>
      <c r="G612">
        <f>'Net regReadDataA_11_'!F121</f>
        <v/>
      </c>
      <c r="H612">
        <f>F612-G612</f>
        <v/>
      </c>
      <c r="I612">
        <f>H612/F612</f>
        <v/>
      </c>
      <c r="J612">
        <f>'Net regReadDataA_11_'!G123</f>
        <v/>
      </c>
      <c r="K612">
        <f>'Net regReadDataA_11_'!G121</f>
        <v/>
      </c>
      <c r="L612">
        <f>J612-K612</f>
        <v/>
      </c>
      <c r="M612">
        <f>L612/J612</f>
        <v/>
      </c>
      <c r="N612">
        <f>'Net regReadDataA_11_'!H123</f>
        <v/>
      </c>
      <c r="O612">
        <f>'Net regReadDataA_11_'!H121</f>
        <v/>
      </c>
      <c r="P612">
        <f>N612-O612</f>
        <v/>
      </c>
      <c r="Q612">
        <f>P612/N612</f>
        <v/>
      </c>
    </row>
    <row r="613">
      <c r="A613" t="inlineStr">
        <is>
          <t>masterReg/readData1_reg[11]/Q to masterReg/i__carry__0_i_7/I3</t>
        </is>
      </c>
      <c r="B613">
        <f>'Net regReadDataA_11_'!E153</f>
        <v/>
      </c>
      <c r="C613">
        <f>'Net regReadDataA_11_'!E151</f>
        <v/>
      </c>
      <c r="D613">
        <f>B613-C613</f>
        <v/>
      </c>
      <c r="E613">
        <f>D613/B613</f>
        <v/>
      </c>
      <c r="F613">
        <f>'Net regReadDataA_11_'!F153</f>
        <v/>
      </c>
      <c r="G613">
        <f>'Net regReadDataA_11_'!F151</f>
        <v/>
      </c>
      <c r="H613">
        <f>F613-G613</f>
        <v/>
      </c>
      <c r="I613">
        <f>H613/F613</f>
        <v/>
      </c>
      <c r="J613">
        <f>'Net regReadDataA_11_'!G153</f>
        <v/>
      </c>
      <c r="K613">
        <f>'Net regReadDataA_11_'!G151</f>
        <v/>
      </c>
      <c r="L613">
        <f>J613-K613</f>
        <v/>
      </c>
      <c r="M613">
        <f>L613/J613</f>
        <v/>
      </c>
      <c r="N613">
        <f>'Net regReadDataA_11_'!H153</f>
        <v/>
      </c>
      <c r="O613">
        <f>'Net regReadDataA_11_'!H151</f>
        <v/>
      </c>
      <c r="P613">
        <f>N613-O613</f>
        <v/>
      </c>
      <c r="Q613">
        <f>P613/N613</f>
        <v/>
      </c>
    </row>
    <row r="614">
      <c r="A614" t="inlineStr">
        <is>
          <t>masterReg/readData1_reg[11]/Q to masterReg/readData2[1]_i_17/I1</t>
        </is>
      </c>
      <c r="B614">
        <f>'Net regReadDataA_11_'!E168</f>
        <v/>
      </c>
      <c r="C614">
        <f>'Net regReadDataA_11_'!E166</f>
        <v/>
      </c>
      <c r="D614">
        <f>B614-C614</f>
        <v/>
      </c>
      <c r="E614">
        <f>D614/B614</f>
        <v/>
      </c>
      <c r="F614">
        <f>'Net regReadDataA_11_'!F168</f>
        <v/>
      </c>
      <c r="G614">
        <f>'Net regReadDataA_11_'!F166</f>
        <v/>
      </c>
      <c r="H614">
        <f>F614-G614</f>
        <v/>
      </c>
      <c r="I614">
        <f>H614/F614</f>
        <v/>
      </c>
      <c r="J614">
        <f>'Net regReadDataA_11_'!G168</f>
        <v/>
      </c>
      <c r="K614">
        <f>'Net regReadDataA_11_'!G166</f>
        <v/>
      </c>
      <c r="L614">
        <f>J614-K614</f>
        <v/>
      </c>
      <c r="M614">
        <f>L614/J614</f>
        <v/>
      </c>
      <c r="N614">
        <f>'Net regReadDataA_11_'!H168</f>
        <v/>
      </c>
      <c r="O614">
        <f>'Net regReadDataA_11_'!H166</f>
        <v/>
      </c>
      <c r="P614">
        <f>N614-O614</f>
        <v/>
      </c>
      <c r="Q614">
        <f>P614/N614</f>
        <v/>
      </c>
    </row>
    <row r="615">
      <c r="A615" t="inlineStr">
        <is>
          <t>masterReg/readData1_reg[11]/Q to masterReg/readData2[8]_i_11/I0</t>
        </is>
      </c>
      <c r="B615">
        <f>'Net regReadDataA_11_'!E179</f>
        <v/>
      </c>
      <c r="C615">
        <f>'Net regReadDataA_11_'!E177</f>
        <v/>
      </c>
      <c r="D615">
        <f>B615-C615</f>
        <v/>
      </c>
      <c r="E615">
        <f>D615/B615</f>
        <v/>
      </c>
      <c r="F615">
        <f>'Net regReadDataA_11_'!F179</f>
        <v/>
      </c>
      <c r="G615">
        <f>'Net regReadDataA_11_'!F177</f>
        <v/>
      </c>
      <c r="H615">
        <f>F615-G615</f>
        <v/>
      </c>
      <c r="I615">
        <f>H615/F615</f>
        <v/>
      </c>
      <c r="J615">
        <f>'Net regReadDataA_11_'!G179</f>
        <v/>
      </c>
      <c r="K615">
        <f>'Net regReadDataA_11_'!G177</f>
        <v/>
      </c>
      <c r="L615">
        <f>J615-K615</f>
        <v/>
      </c>
      <c r="M615">
        <f>L615/J615</f>
        <v/>
      </c>
      <c r="N615">
        <f>'Net regReadDataA_11_'!H179</f>
        <v/>
      </c>
      <c r="O615">
        <f>'Net regReadDataA_11_'!H177</f>
        <v/>
      </c>
      <c r="P615">
        <f>N615-O615</f>
        <v/>
      </c>
      <c r="Q615">
        <f>P615/N615</f>
        <v/>
      </c>
    </row>
    <row r="616">
      <c r="A616" t="inlineStr">
        <is>
          <t>masterReg/readData1_reg[11]/Q to ALU1/result0_inferred__0/i__carry__1/DI[3]</t>
        </is>
      </c>
      <c r="B616">
        <f>'Net regReadDataA_11_'!E194</f>
        <v/>
      </c>
      <c r="C616">
        <f>'Net regReadDataA_11_'!E192</f>
        <v/>
      </c>
      <c r="D616">
        <f>B616-C616</f>
        <v/>
      </c>
      <c r="E616">
        <f>D616/B616</f>
        <v/>
      </c>
      <c r="F616">
        <f>'Net regReadDataA_11_'!F194</f>
        <v/>
      </c>
      <c r="G616">
        <f>'Net regReadDataA_11_'!F192</f>
        <v/>
      </c>
      <c r="H616">
        <f>F616-G616</f>
        <v/>
      </c>
      <c r="I616">
        <f>H616/F616</f>
        <v/>
      </c>
      <c r="J616">
        <f>'Net regReadDataA_11_'!G194</f>
        <v/>
      </c>
      <c r="K616">
        <f>'Net regReadDataA_11_'!G192</f>
        <v/>
      </c>
      <c r="L616">
        <f>J616-K616</f>
        <v/>
      </c>
      <c r="M616">
        <f>L616/J616</f>
        <v/>
      </c>
      <c r="N616">
        <f>'Net regReadDataA_11_'!H194</f>
        <v/>
      </c>
      <c r="O616">
        <f>'Net regReadDataA_11_'!H192</f>
        <v/>
      </c>
      <c r="P616">
        <f>N616-O616</f>
        <v/>
      </c>
      <c r="Q616">
        <f>P616/N616</f>
        <v/>
      </c>
    </row>
    <row r="617">
      <c r="A617" t="inlineStr">
        <is>
          <t>masterReg/readData1_reg[11]/Q to ALU1/result0_carry__1/DI[3]</t>
        </is>
      </c>
      <c r="B617">
        <f>'Net regReadDataA_11_'!E210</f>
        <v/>
      </c>
      <c r="C617">
        <f>'Net regReadDataA_11_'!E208</f>
        <v/>
      </c>
      <c r="D617">
        <f>B617-C617</f>
        <v/>
      </c>
      <c r="E617">
        <f>D617/B617</f>
        <v/>
      </c>
      <c r="F617">
        <f>'Net regReadDataA_11_'!F210</f>
        <v/>
      </c>
      <c r="G617">
        <f>'Net regReadDataA_11_'!F208</f>
        <v/>
      </c>
      <c r="H617">
        <f>F617-G617</f>
        <v/>
      </c>
      <c r="I617">
        <f>H617/F617</f>
        <v/>
      </c>
      <c r="J617">
        <f>'Net regReadDataA_11_'!G210</f>
        <v/>
      </c>
      <c r="K617">
        <f>'Net regReadDataA_11_'!G208</f>
        <v/>
      </c>
      <c r="L617">
        <f>J617-K617</f>
        <v/>
      </c>
      <c r="M617">
        <f>L617/J617</f>
        <v/>
      </c>
      <c r="N617">
        <f>'Net regReadDataA_11_'!H210</f>
        <v/>
      </c>
      <c r="O617">
        <f>'Net regReadDataA_11_'!H208</f>
        <v/>
      </c>
      <c r="P617">
        <f>N617-O617</f>
        <v/>
      </c>
      <c r="Q617">
        <f>P617/N617</f>
        <v/>
      </c>
    </row>
    <row r="618">
      <c r="A618" t="inlineStr">
        <is>
          <t>masterReg/readData1_reg[11]/Q to masterReg/result0_carry__1_i_1/I0</t>
        </is>
      </c>
      <c r="B618">
        <f>'Net regReadDataA_11_'!E221</f>
        <v/>
      </c>
      <c r="C618">
        <f>'Net regReadDataA_11_'!E219</f>
        <v/>
      </c>
      <c r="D618">
        <f>B618-C618</f>
        <v/>
      </c>
      <c r="E618">
        <f>D618/B618</f>
        <v/>
      </c>
      <c r="F618">
        <f>'Net regReadDataA_11_'!F221</f>
        <v/>
      </c>
      <c r="G618">
        <f>'Net regReadDataA_11_'!F219</f>
        <v/>
      </c>
      <c r="H618">
        <f>F618-G618</f>
        <v/>
      </c>
      <c r="I618">
        <f>H618/F618</f>
        <v/>
      </c>
      <c r="J618">
        <f>'Net regReadDataA_11_'!G221</f>
        <v/>
      </c>
      <c r="K618">
        <f>'Net regReadDataA_11_'!G219</f>
        <v/>
      </c>
      <c r="L618">
        <f>J618-K618</f>
        <v/>
      </c>
      <c r="M618">
        <f>L618/J618</f>
        <v/>
      </c>
      <c r="N618">
        <f>'Net regReadDataA_11_'!H221</f>
        <v/>
      </c>
      <c r="O618">
        <f>'Net regReadDataA_11_'!H219</f>
        <v/>
      </c>
      <c r="P618">
        <f>N618-O618</f>
        <v/>
      </c>
      <c r="Q618">
        <f>P618/N618</f>
        <v/>
      </c>
    </row>
    <row r="619">
      <c r="A619" t="inlineStr">
        <is>
          <t>masterReg/readData1_reg[11]/Q to masterReg/readData2[28]_i_17/I3</t>
        </is>
      </c>
      <c r="B619">
        <f>'Net regReadDataA_11_'!E242</f>
        <v/>
      </c>
      <c r="C619">
        <f>'Net regReadDataA_11_'!E240</f>
        <v/>
      </c>
      <c r="D619">
        <f>B619-C619</f>
        <v/>
      </c>
      <c r="E619">
        <f>D619/B619</f>
        <v/>
      </c>
      <c r="F619">
        <f>'Net regReadDataA_11_'!F242</f>
        <v/>
      </c>
      <c r="G619">
        <f>'Net regReadDataA_11_'!F240</f>
        <v/>
      </c>
      <c r="H619">
        <f>F619-G619</f>
        <v/>
      </c>
      <c r="I619">
        <f>H619/F619</f>
        <v/>
      </c>
      <c r="J619">
        <f>'Net regReadDataA_11_'!G242</f>
        <v/>
      </c>
      <c r="K619">
        <f>'Net regReadDataA_11_'!G240</f>
        <v/>
      </c>
      <c r="L619">
        <f>J619-K619</f>
        <v/>
      </c>
      <c r="M619">
        <f>L619/J619</f>
        <v/>
      </c>
      <c r="N619">
        <f>'Net regReadDataA_11_'!H242</f>
        <v/>
      </c>
      <c r="O619">
        <f>'Net regReadDataA_11_'!H240</f>
        <v/>
      </c>
      <c r="P619">
        <f>N619-O619</f>
        <v/>
      </c>
      <c r="Q619">
        <f>P619/N619</f>
        <v/>
      </c>
    </row>
    <row r="620">
      <c r="A620" t="inlineStr">
        <is>
          <t>masterReg/readData1_reg[11]/Q to masterReg/readData2[29]_i_17/I1</t>
        </is>
      </c>
      <c r="B620">
        <f>'Net regReadDataA_11_'!E264</f>
        <v/>
      </c>
      <c r="C620">
        <f>'Net regReadDataA_11_'!E262</f>
        <v/>
      </c>
      <c r="D620">
        <f>B620-C620</f>
        <v/>
      </c>
      <c r="E620">
        <f>D620/B620</f>
        <v/>
      </c>
      <c r="F620">
        <f>'Net regReadDataA_11_'!F264</f>
        <v/>
      </c>
      <c r="G620">
        <f>'Net regReadDataA_11_'!F262</f>
        <v/>
      </c>
      <c r="H620">
        <f>F620-G620</f>
        <v/>
      </c>
      <c r="I620">
        <f>H620/F620</f>
        <v/>
      </c>
      <c r="J620">
        <f>'Net regReadDataA_11_'!G264</f>
        <v/>
      </c>
      <c r="K620">
        <f>'Net regReadDataA_11_'!G262</f>
        <v/>
      </c>
      <c r="L620">
        <f>J620-K620</f>
        <v/>
      </c>
      <c r="M620">
        <f>L620/J620</f>
        <v/>
      </c>
      <c r="N620">
        <f>'Net regReadDataA_11_'!H264</f>
        <v/>
      </c>
      <c r="O620">
        <f>'Net regReadDataA_11_'!H262</f>
        <v/>
      </c>
      <c r="P620">
        <f>N620-O620</f>
        <v/>
      </c>
      <c r="Q620">
        <f>P620/N620</f>
        <v/>
      </c>
    </row>
    <row r="621">
      <c r="A621" t="inlineStr">
        <is>
          <t>masterReg/readData1_reg[11]/Q to masterReg/register_reg_r1_0_31_6_11_i_28/I2</t>
        </is>
      </c>
      <c r="B621">
        <f>'Net regReadDataA_11_'!E279</f>
        <v/>
      </c>
      <c r="C621">
        <f>'Net regReadDataA_11_'!E277</f>
        <v/>
      </c>
      <c r="D621">
        <f>B621-C621</f>
        <v/>
      </c>
      <c r="E621">
        <f>D621/B621</f>
        <v/>
      </c>
      <c r="F621">
        <f>'Net regReadDataA_11_'!F279</f>
        <v/>
      </c>
      <c r="G621">
        <f>'Net regReadDataA_11_'!F277</f>
        <v/>
      </c>
      <c r="H621">
        <f>F621-G621</f>
        <v/>
      </c>
      <c r="I621">
        <f>H621/F621</f>
        <v/>
      </c>
      <c r="J621">
        <f>'Net regReadDataA_11_'!G279</f>
        <v/>
      </c>
      <c r="K621">
        <f>'Net regReadDataA_11_'!G277</f>
        <v/>
      </c>
      <c r="L621">
        <f>J621-K621</f>
        <v/>
      </c>
      <c r="M621">
        <f>L621/J621</f>
        <v/>
      </c>
      <c r="N621">
        <f>'Net regReadDataA_11_'!H279</f>
        <v/>
      </c>
      <c r="O621">
        <f>'Net regReadDataA_11_'!H277</f>
        <v/>
      </c>
      <c r="P621">
        <f>N621-O621</f>
        <v/>
      </c>
      <c r="Q621">
        <f>P621/N621</f>
        <v/>
      </c>
    </row>
    <row r="622">
      <c r="A622" t="inlineStr">
        <is>
          <t>masterReg/readData1_reg[11]/Q to masterReg/register_reg_r1_0_31_0_5_i_60/I3</t>
        </is>
      </c>
      <c r="B622">
        <f>'Net regReadDataA_11_'!E295</f>
        <v/>
      </c>
      <c r="C622">
        <f>'Net regReadDataA_11_'!E293</f>
        <v/>
      </c>
      <c r="D622">
        <f>B622-C622</f>
        <v/>
      </c>
      <c r="E622">
        <f>D622/B622</f>
        <v/>
      </c>
      <c r="F622">
        <f>'Net regReadDataA_11_'!F295</f>
        <v/>
      </c>
      <c r="G622">
        <f>'Net regReadDataA_11_'!F293</f>
        <v/>
      </c>
      <c r="H622">
        <f>F622-G622</f>
        <v/>
      </c>
      <c r="I622">
        <f>H622/F622</f>
        <v/>
      </c>
      <c r="J622">
        <f>'Net regReadDataA_11_'!G295</f>
        <v/>
      </c>
      <c r="K622">
        <f>'Net regReadDataA_11_'!G293</f>
        <v/>
      </c>
      <c r="L622">
        <f>J622-K622</f>
        <v/>
      </c>
      <c r="M622">
        <f>L622/J622</f>
        <v/>
      </c>
      <c r="N622">
        <f>'Net regReadDataA_11_'!H295</f>
        <v/>
      </c>
      <c r="O622">
        <f>'Net regReadDataA_11_'!H293</f>
        <v/>
      </c>
      <c r="P622">
        <f>N622-O622</f>
        <v/>
      </c>
      <c r="Q622">
        <f>P622/N622</f>
        <v/>
      </c>
    </row>
    <row r="623">
      <c r="A623" t="inlineStr">
        <is>
          <t>masterReg/readData1_reg[11]/Q to masterReg/register_reg_r1_0_31_6_11_i_27/I0</t>
        </is>
      </c>
      <c r="B623">
        <f>'Net regReadDataA_11_'!E306</f>
        <v/>
      </c>
      <c r="C623">
        <f>'Net regReadDataA_11_'!E304</f>
        <v/>
      </c>
      <c r="D623">
        <f>B623-C623</f>
        <v/>
      </c>
      <c r="E623">
        <f>D623/B623</f>
        <v/>
      </c>
      <c r="F623">
        <f>'Net regReadDataA_11_'!F306</f>
        <v/>
      </c>
      <c r="G623">
        <f>'Net regReadDataA_11_'!F304</f>
        <v/>
      </c>
      <c r="H623">
        <f>F623-G623</f>
        <v/>
      </c>
      <c r="I623">
        <f>H623/F623</f>
        <v/>
      </c>
      <c r="J623">
        <f>'Net regReadDataA_11_'!G306</f>
        <v/>
      </c>
      <c r="K623">
        <f>'Net regReadDataA_11_'!G304</f>
        <v/>
      </c>
      <c r="L623">
        <f>J623-K623</f>
        <v/>
      </c>
      <c r="M623">
        <f>L623/J623</f>
        <v/>
      </c>
      <c r="N623">
        <f>'Net regReadDataA_11_'!H306</f>
        <v/>
      </c>
      <c r="O623">
        <f>'Net regReadDataA_11_'!H304</f>
        <v/>
      </c>
      <c r="P623">
        <f>N623-O623</f>
        <v/>
      </c>
      <c r="Q623">
        <f>P623/N623</f>
        <v/>
      </c>
    </row>
    <row r="624">
      <c r="A624" t="inlineStr">
        <is>
          <t>masterReg/readData1_reg[12]/Q to masterReg/register_reg_r1_0_31_12_17_i_22/I2</t>
        </is>
      </c>
      <c r="B624">
        <f>'Net regReadDataA_12_'!E21</f>
        <v/>
      </c>
      <c r="C624">
        <f>'Net regReadDataA_12_'!E19</f>
        <v/>
      </c>
      <c r="D624">
        <f>B624-C624</f>
        <v/>
      </c>
      <c r="E624">
        <f>D624/B624</f>
        <v/>
      </c>
      <c r="F624">
        <f>'Net regReadDataA_12_'!F21</f>
        <v/>
      </c>
      <c r="G624">
        <f>'Net regReadDataA_12_'!F19</f>
        <v/>
      </c>
      <c r="H624">
        <f>F624-G624</f>
        <v/>
      </c>
      <c r="I624">
        <f>H624/F624</f>
        <v/>
      </c>
      <c r="J624">
        <f>'Net regReadDataA_12_'!G21</f>
        <v/>
      </c>
      <c r="K624">
        <f>'Net regReadDataA_12_'!G19</f>
        <v/>
      </c>
      <c r="L624">
        <f>J624-K624</f>
        <v/>
      </c>
      <c r="M624">
        <f>L624/J624</f>
        <v/>
      </c>
      <c r="N624">
        <f>'Net regReadDataA_12_'!H21</f>
        <v/>
      </c>
      <c r="O624">
        <f>'Net regReadDataA_12_'!H19</f>
        <v/>
      </c>
      <c r="P624">
        <f>N624-O624</f>
        <v/>
      </c>
      <c r="Q624">
        <f>P624/N624</f>
        <v/>
      </c>
    </row>
    <row r="625">
      <c r="A625" t="inlineStr">
        <is>
          <t>masterReg/readData1_reg[12]/Q to masterReg/register_reg_r1_0_31_12_17_i_21/I0</t>
        </is>
      </c>
      <c r="B625">
        <f>'Net regReadDataA_12_'!E32</f>
        <v/>
      </c>
      <c r="C625">
        <f>'Net regReadDataA_12_'!E30</f>
        <v/>
      </c>
      <c r="D625">
        <f>B625-C625</f>
        <v/>
      </c>
      <c r="E625">
        <f>D625/B625</f>
        <v/>
      </c>
      <c r="F625">
        <f>'Net regReadDataA_12_'!F32</f>
        <v/>
      </c>
      <c r="G625">
        <f>'Net regReadDataA_12_'!F30</f>
        <v/>
      </c>
      <c r="H625">
        <f>F625-G625</f>
        <v/>
      </c>
      <c r="I625">
        <f>H625/F625</f>
        <v/>
      </c>
      <c r="J625">
        <f>'Net regReadDataA_12_'!G32</f>
        <v/>
      </c>
      <c r="K625">
        <f>'Net regReadDataA_12_'!G30</f>
        <v/>
      </c>
      <c r="L625">
        <f>J625-K625</f>
        <v/>
      </c>
      <c r="M625">
        <f>L625/J625</f>
        <v/>
      </c>
      <c r="N625">
        <f>'Net regReadDataA_12_'!H32</f>
        <v/>
      </c>
      <c r="O625">
        <f>'Net regReadDataA_12_'!H30</f>
        <v/>
      </c>
      <c r="P625">
        <f>N625-O625</f>
        <v/>
      </c>
      <c r="Q625">
        <f>P625/N625</f>
        <v/>
      </c>
    </row>
    <row r="626">
      <c r="A626" t="inlineStr">
        <is>
          <t>masterReg/readData1_reg[12]/Q to masterReg/register_reg_r1_0_31_0_5_i_52/I3</t>
        </is>
      </c>
      <c r="B626">
        <f>'Net regReadDataA_12_'!E50</f>
        <v/>
      </c>
      <c r="C626">
        <f>'Net regReadDataA_12_'!E48</f>
        <v/>
      </c>
      <c r="D626">
        <f>B626-C626</f>
        <v/>
      </c>
      <c r="E626">
        <f>D626/B626</f>
        <v/>
      </c>
      <c r="F626">
        <f>'Net regReadDataA_12_'!F50</f>
        <v/>
      </c>
      <c r="G626">
        <f>'Net regReadDataA_12_'!F48</f>
        <v/>
      </c>
      <c r="H626">
        <f>F626-G626</f>
        <v/>
      </c>
      <c r="I626">
        <f>H626/F626</f>
        <v/>
      </c>
      <c r="J626">
        <f>'Net regReadDataA_12_'!G50</f>
        <v/>
      </c>
      <c r="K626">
        <f>'Net regReadDataA_12_'!G48</f>
        <v/>
      </c>
      <c r="L626">
        <f>J626-K626</f>
        <v/>
      </c>
      <c r="M626">
        <f>L626/J626</f>
        <v/>
      </c>
      <c r="N626">
        <f>'Net regReadDataA_12_'!H50</f>
        <v/>
      </c>
      <c r="O626">
        <f>'Net regReadDataA_12_'!H48</f>
        <v/>
      </c>
      <c r="P626">
        <f>N626-O626</f>
        <v/>
      </c>
      <c r="Q626">
        <f>P626/N626</f>
        <v/>
      </c>
    </row>
    <row r="627">
      <c r="A627" t="inlineStr">
        <is>
          <t>masterReg/readData1_reg[12]/Q to masterReg/readData2[1]_i_17/I0</t>
        </is>
      </c>
      <c r="B627">
        <f>'Net regReadDataA_12_'!E72</f>
        <v/>
      </c>
      <c r="C627">
        <f>'Net regReadDataA_12_'!E70</f>
        <v/>
      </c>
      <c r="D627">
        <f>B627-C627</f>
        <v/>
      </c>
      <c r="E627">
        <f>D627/B627</f>
        <v/>
      </c>
      <c r="F627">
        <f>'Net regReadDataA_12_'!F72</f>
        <v/>
      </c>
      <c r="G627">
        <f>'Net regReadDataA_12_'!F70</f>
        <v/>
      </c>
      <c r="H627">
        <f>F627-G627</f>
        <v/>
      </c>
      <c r="I627">
        <f>H627/F627</f>
        <v/>
      </c>
      <c r="J627">
        <f>'Net regReadDataA_12_'!G72</f>
        <v/>
      </c>
      <c r="K627">
        <f>'Net regReadDataA_12_'!G70</f>
        <v/>
      </c>
      <c r="L627">
        <f>J627-K627</f>
        <v/>
      </c>
      <c r="M627">
        <f>L627/J627</f>
        <v/>
      </c>
      <c r="N627">
        <f>'Net regReadDataA_12_'!H72</f>
        <v/>
      </c>
      <c r="O627">
        <f>'Net regReadDataA_12_'!H70</f>
        <v/>
      </c>
      <c r="P627">
        <f>N627-O627</f>
        <v/>
      </c>
      <c r="Q627">
        <f>P627/N627</f>
        <v/>
      </c>
    </row>
    <row r="628">
      <c r="A628" t="inlineStr">
        <is>
          <t>masterReg/readData1_reg[12]/Q to masterReg/readData2[12]_i_11/I5</t>
        </is>
      </c>
      <c r="B628">
        <f>'Net regReadDataA_12_'!E87</f>
        <v/>
      </c>
      <c r="C628">
        <f>'Net regReadDataA_12_'!E85</f>
        <v/>
      </c>
      <c r="D628">
        <f>B628-C628</f>
        <v/>
      </c>
      <c r="E628">
        <f>D628/B628</f>
        <v/>
      </c>
      <c r="F628">
        <f>'Net regReadDataA_12_'!F87</f>
        <v/>
      </c>
      <c r="G628">
        <f>'Net regReadDataA_12_'!F85</f>
        <v/>
      </c>
      <c r="H628">
        <f>F628-G628</f>
        <v/>
      </c>
      <c r="I628">
        <f>H628/F628</f>
        <v/>
      </c>
      <c r="J628">
        <f>'Net regReadDataA_12_'!G87</f>
        <v/>
      </c>
      <c r="K628">
        <f>'Net regReadDataA_12_'!G85</f>
        <v/>
      </c>
      <c r="L628">
        <f>J628-K628</f>
        <v/>
      </c>
      <c r="M628">
        <f>L628/J628</f>
        <v/>
      </c>
      <c r="N628">
        <f>'Net regReadDataA_12_'!H87</f>
        <v/>
      </c>
      <c r="O628">
        <f>'Net regReadDataA_12_'!H85</f>
        <v/>
      </c>
      <c r="P628">
        <f>N628-O628</f>
        <v/>
      </c>
      <c r="Q628">
        <f>P628/N628</f>
        <v/>
      </c>
    </row>
    <row r="629">
      <c r="A629" t="inlineStr">
        <is>
          <t>masterReg/readData1_reg[12]/Q to masterReg/readData2[28]_i_17/I5</t>
        </is>
      </c>
      <c r="B629">
        <f>'Net regReadDataA_12_'!E106</f>
        <v/>
      </c>
      <c r="C629">
        <f>'Net regReadDataA_12_'!E104</f>
        <v/>
      </c>
      <c r="D629">
        <f>B629-C629</f>
        <v/>
      </c>
      <c r="E629">
        <f>D629/B629</f>
        <v/>
      </c>
      <c r="F629">
        <f>'Net regReadDataA_12_'!F106</f>
        <v/>
      </c>
      <c r="G629">
        <f>'Net regReadDataA_12_'!F104</f>
        <v/>
      </c>
      <c r="H629">
        <f>F629-G629</f>
        <v/>
      </c>
      <c r="I629">
        <f>H629/F629</f>
        <v/>
      </c>
      <c r="J629">
        <f>'Net regReadDataA_12_'!G106</f>
        <v/>
      </c>
      <c r="K629">
        <f>'Net regReadDataA_12_'!G104</f>
        <v/>
      </c>
      <c r="L629">
        <f>J629-K629</f>
        <v/>
      </c>
      <c r="M629">
        <f>L629/J629</f>
        <v/>
      </c>
      <c r="N629">
        <f>'Net regReadDataA_12_'!H106</f>
        <v/>
      </c>
      <c r="O629">
        <f>'Net regReadDataA_12_'!H104</f>
        <v/>
      </c>
      <c r="P629">
        <f>N629-O629</f>
        <v/>
      </c>
      <c r="Q629">
        <f>P629/N629</f>
        <v/>
      </c>
    </row>
    <row r="630">
      <c r="A630" t="inlineStr">
        <is>
          <t>masterReg/readData1_reg[12]/Q to masterReg/i__carry__0_i_2/I2</t>
        </is>
      </c>
      <c r="B630">
        <f>'Net regReadDataA_12_'!E117</f>
        <v/>
      </c>
      <c r="C630">
        <f>'Net regReadDataA_12_'!E115</f>
        <v/>
      </c>
      <c r="D630">
        <f>B630-C630</f>
        <v/>
      </c>
      <c r="E630">
        <f>D630/B630</f>
        <v/>
      </c>
      <c r="F630">
        <f>'Net regReadDataA_12_'!F117</f>
        <v/>
      </c>
      <c r="G630">
        <f>'Net regReadDataA_12_'!F115</f>
        <v/>
      </c>
      <c r="H630">
        <f>F630-G630</f>
        <v/>
      </c>
      <c r="I630">
        <f>H630/F630</f>
        <v/>
      </c>
      <c r="J630">
        <f>'Net regReadDataA_12_'!G117</f>
        <v/>
      </c>
      <c r="K630">
        <f>'Net regReadDataA_12_'!G115</f>
        <v/>
      </c>
      <c r="L630">
        <f>J630-K630</f>
        <v/>
      </c>
      <c r="M630">
        <f>L630/J630</f>
        <v/>
      </c>
      <c r="N630">
        <f>'Net regReadDataA_12_'!H117</f>
        <v/>
      </c>
      <c r="O630">
        <f>'Net regReadDataA_12_'!H115</f>
        <v/>
      </c>
      <c r="P630">
        <f>N630-O630</f>
        <v/>
      </c>
      <c r="Q630">
        <f>P630/N630</f>
        <v/>
      </c>
    </row>
    <row r="631">
      <c r="A631" t="inlineStr">
        <is>
          <t>masterReg/readData1_reg[12]/Q to ALU1/result0_carry__2/DI[0]</t>
        </is>
      </c>
      <c r="B631">
        <f>'Net regReadDataA_12_'!E138</f>
        <v/>
      </c>
      <c r="C631">
        <f>'Net regReadDataA_12_'!E136</f>
        <v/>
      </c>
      <c r="D631">
        <f>B631-C631</f>
        <v/>
      </c>
      <c r="E631">
        <f>D631/B631</f>
        <v/>
      </c>
      <c r="F631">
        <f>'Net regReadDataA_12_'!F138</f>
        <v/>
      </c>
      <c r="G631">
        <f>'Net regReadDataA_12_'!F136</f>
        <v/>
      </c>
      <c r="H631">
        <f>F631-G631</f>
        <v/>
      </c>
      <c r="I631">
        <f>H631/F631</f>
        <v/>
      </c>
      <c r="J631">
        <f>'Net regReadDataA_12_'!G138</f>
        <v/>
      </c>
      <c r="K631">
        <f>'Net regReadDataA_12_'!G136</f>
        <v/>
      </c>
      <c r="L631">
        <f>J631-K631</f>
        <v/>
      </c>
      <c r="M631">
        <f>L631/J631</f>
        <v/>
      </c>
      <c r="N631">
        <f>'Net regReadDataA_12_'!H138</f>
        <v/>
      </c>
      <c r="O631">
        <f>'Net regReadDataA_12_'!H136</f>
        <v/>
      </c>
      <c r="P631">
        <f>N631-O631</f>
        <v/>
      </c>
      <c r="Q631">
        <f>P631/N631</f>
        <v/>
      </c>
    </row>
    <row r="632">
      <c r="A632" t="inlineStr">
        <is>
          <t>masterReg/readData1_reg[12]/Q to ALU1/result0_inferred__0/i__carry__2/DI[0]</t>
        </is>
      </c>
      <c r="B632">
        <f>'Net regReadDataA_12_'!E151</f>
        <v/>
      </c>
      <c r="C632">
        <f>'Net regReadDataA_12_'!E149</f>
        <v/>
      </c>
      <c r="D632">
        <f>B632-C632</f>
        <v/>
      </c>
      <c r="E632">
        <f>D632/B632</f>
        <v/>
      </c>
      <c r="F632">
        <f>'Net regReadDataA_12_'!F151</f>
        <v/>
      </c>
      <c r="G632">
        <f>'Net regReadDataA_12_'!F149</f>
        <v/>
      </c>
      <c r="H632">
        <f>F632-G632</f>
        <v/>
      </c>
      <c r="I632">
        <f>H632/F632</f>
        <v/>
      </c>
      <c r="J632">
        <f>'Net regReadDataA_12_'!G151</f>
        <v/>
      </c>
      <c r="K632">
        <f>'Net regReadDataA_12_'!G149</f>
        <v/>
      </c>
      <c r="L632">
        <f>J632-K632</f>
        <v/>
      </c>
      <c r="M632">
        <f>L632/J632</f>
        <v/>
      </c>
      <c r="N632">
        <f>'Net regReadDataA_12_'!H151</f>
        <v/>
      </c>
      <c r="O632">
        <f>'Net regReadDataA_12_'!H149</f>
        <v/>
      </c>
      <c r="P632">
        <f>N632-O632</f>
        <v/>
      </c>
      <c r="Q632">
        <f>P632/N632</f>
        <v/>
      </c>
    </row>
    <row r="633">
      <c r="A633" t="inlineStr">
        <is>
          <t>masterReg/readData1_reg[12]/Q to masterReg/result0_carry__2_i_4/I0</t>
        </is>
      </c>
      <c r="B633">
        <f>'Net regReadDataA_12_'!E162</f>
        <v/>
      </c>
      <c r="C633">
        <f>'Net regReadDataA_12_'!E160</f>
        <v/>
      </c>
      <c r="D633">
        <f>B633-C633</f>
        <v/>
      </c>
      <c r="E633">
        <f>D633/B633</f>
        <v/>
      </c>
      <c r="F633">
        <f>'Net regReadDataA_12_'!F162</f>
        <v/>
      </c>
      <c r="G633">
        <f>'Net regReadDataA_12_'!F160</f>
        <v/>
      </c>
      <c r="H633">
        <f>F633-G633</f>
        <v/>
      </c>
      <c r="I633">
        <f>H633/F633</f>
        <v/>
      </c>
      <c r="J633">
        <f>'Net regReadDataA_12_'!G162</f>
        <v/>
      </c>
      <c r="K633">
        <f>'Net regReadDataA_12_'!G160</f>
        <v/>
      </c>
      <c r="L633">
        <f>J633-K633</f>
        <v/>
      </c>
      <c r="M633">
        <f>L633/J633</f>
        <v/>
      </c>
      <c r="N633">
        <f>'Net regReadDataA_12_'!H162</f>
        <v/>
      </c>
      <c r="O633">
        <f>'Net regReadDataA_12_'!H160</f>
        <v/>
      </c>
      <c r="P633">
        <f>N633-O633</f>
        <v/>
      </c>
      <c r="Q633">
        <f>P633/N633</f>
        <v/>
      </c>
    </row>
    <row r="634">
      <c r="A634" t="inlineStr">
        <is>
          <t>masterReg/readData1_reg[12]/Q to masterReg/i__carry__2_i_4__0/I1</t>
        </is>
      </c>
      <c r="B634">
        <f>'Net regReadDataA_12_'!E173</f>
        <v/>
      </c>
      <c r="C634">
        <f>'Net regReadDataA_12_'!E171</f>
        <v/>
      </c>
      <c r="D634">
        <f>B634-C634</f>
        <v/>
      </c>
      <c r="E634">
        <f>D634/B634</f>
        <v/>
      </c>
      <c r="F634">
        <f>'Net regReadDataA_12_'!F173</f>
        <v/>
      </c>
      <c r="G634">
        <f>'Net regReadDataA_12_'!F171</f>
        <v/>
      </c>
      <c r="H634">
        <f>F634-G634</f>
        <v/>
      </c>
      <c r="I634">
        <f>H634/F634</f>
        <v/>
      </c>
      <c r="J634">
        <f>'Net regReadDataA_12_'!G173</f>
        <v/>
      </c>
      <c r="K634">
        <f>'Net regReadDataA_12_'!G171</f>
        <v/>
      </c>
      <c r="L634">
        <f>J634-K634</f>
        <v/>
      </c>
      <c r="M634">
        <f>L634/J634</f>
        <v/>
      </c>
      <c r="N634">
        <f>'Net regReadDataA_12_'!H173</f>
        <v/>
      </c>
      <c r="O634">
        <f>'Net regReadDataA_12_'!H171</f>
        <v/>
      </c>
      <c r="P634">
        <f>N634-O634</f>
        <v/>
      </c>
      <c r="Q634">
        <f>P634/N634</f>
        <v/>
      </c>
    </row>
    <row r="635">
      <c r="A635" t="inlineStr">
        <is>
          <t>masterReg/readData1_reg[12]/Q to masterReg/led_OBUF[12]_inst_i_1/I2</t>
        </is>
      </c>
      <c r="B635">
        <f>'Net regReadDataA_12_'!E218</f>
        <v/>
      </c>
      <c r="C635">
        <f>'Net regReadDataA_12_'!E216</f>
        <v/>
      </c>
      <c r="D635">
        <f>B635-C635</f>
        <v/>
      </c>
      <c r="E635">
        <f>D635/B635</f>
        <v/>
      </c>
      <c r="F635">
        <f>'Net regReadDataA_12_'!F218</f>
        <v/>
      </c>
      <c r="G635">
        <f>'Net regReadDataA_12_'!F216</f>
        <v/>
      </c>
      <c r="H635">
        <f>F635-G635</f>
        <v/>
      </c>
      <c r="I635">
        <f>H635/F635</f>
        <v/>
      </c>
      <c r="J635">
        <f>'Net regReadDataA_12_'!G218</f>
        <v/>
      </c>
      <c r="K635">
        <f>'Net regReadDataA_12_'!G216</f>
        <v/>
      </c>
      <c r="L635">
        <f>J635-K635</f>
        <v/>
      </c>
      <c r="M635">
        <f>L635/J635</f>
        <v/>
      </c>
      <c r="N635">
        <f>'Net regReadDataA_12_'!H218</f>
        <v/>
      </c>
      <c r="O635">
        <f>'Net regReadDataA_12_'!H216</f>
        <v/>
      </c>
      <c r="P635">
        <f>N635-O635</f>
        <v/>
      </c>
      <c r="Q635">
        <f>P635/N635</f>
        <v/>
      </c>
    </row>
    <row r="636">
      <c r="A636" t="inlineStr">
        <is>
          <t>masterReg/readData1_reg[12]/Q to masterReg/readData2[29]_i_17/I3</t>
        </is>
      </c>
      <c r="B636">
        <f>'Net regReadDataA_12_'!E233</f>
        <v/>
      </c>
      <c r="C636">
        <f>'Net regReadDataA_12_'!E231</f>
        <v/>
      </c>
      <c r="D636">
        <f>B636-C636</f>
        <v/>
      </c>
      <c r="E636">
        <f>D636/B636</f>
        <v/>
      </c>
      <c r="F636">
        <f>'Net regReadDataA_12_'!F233</f>
        <v/>
      </c>
      <c r="G636">
        <f>'Net regReadDataA_12_'!F231</f>
        <v/>
      </c>
      <c r="H636">
        <f>F636-G636</f>
        <v/>
      </c>
      <c r="I636">
        <f>H636/F636</f>
        <v/>
      </c>
      <c r="J636">
        <f>'Net regReadDataA_12_'!G233</f>
        <v/>
      </c>
      <c r="K636">
        <f>'Net regReadDataA_12_'!G231</f>
        <v/>
      </c>
      <c r="L636">
        <f>J636-K636</f>
        <v/>
      </c>
      <c r="M636">
        <f>L636/J636</f>
        <v/>
      </c>
      <c r="N636">
        <f>'Net regReadDataA_12_'!H233</f>
        <v/>
      </c>
      <c r="O636">
        <f>'Net regReadDataA_12_'!H231</f>
        <v/>
      </c>
      <c r="P636">
        <f>N636-O636</f>
        <v/>
      </c>
      <c r="Q636">
        <f>P636/N636</f>
        <v/>
      </c>
    </row>
    <row r="637">
      <c r="A637" t="inlineStr">
        <is>
          <t>masterReg/readData1_reg[12]/Q to masterReg/register_reg_r1_0_31_0_5_i_60/I1</t>
        </is>
      </c>
      <c r="B637">
        <f>'Net regReadDataA_12_'!E266</f>
        <v/>
      </c>
      <c r="C637">
        <f>'Net regReadDataA_12_'!E264</f>
        <v/>
      </c>
      <c r="D637">
        <f>B637-C637</f>
        <v/>
      </c>
      <c r="E637">
        <f>D637/B637</f>
        <v/>
      </c>
      <c r="F637">
        <f>'Net regReadDataA_12_'!F266</f>
        <v/>
      </c>
      <c r="G637">
        <f>'Net regReadDataA_12_'!F264</f>
        <v/>
      </c>
      <c r="H637">
        <f>F637-G637</f>
        <v/>
      </c>
      <c r="I637">
        <f>H637/F637</f>
        <v/>
      </c>
      <c r="J637">
        <f>'Net regReadDataA_12_'!G266</f>
        <v/>
      </c>
      <c r="K637">
        <f>'Net regReadDataA_12_'!G264</f>
        <v/>
      </c>
      <c r="L637">
        <f>J637-K637</f>
        <v/>
      </c>
      <c r="M637">
        <f>L637/J637</f>
        <v/>
      </c>
      <c r="N637">
        <f>'Net regReadDataA_12_'!H266</f>
        <v/>
      </c>
      <c r="O637">
        <f>'Net regReadDataA_12_'!H264</f>
        <v/>
      </c>
      <c r="P637">
        <f>N637-O637</f>
        <v/>
      </c>
      <c r="Q637">
        <f>P637/N637</f>
        <v/>
      </c>
    </row>
    <row r="638">
      <c r="A638" t="inlineStr">
        <is>
          <t>masterReg/readData1_reg[12]/Q to masterReg/readData2[30]_i_17/I1</t>
        </is>
      </c>
      <c r="B638">
        <f>'Net regReadDataA_12_'!E288</f>
        <v/>
      </c>
      <c r="C638">
        <f>'Net regReadDataA_12_'!E286</f>
        <v/>
      </c>
      <c r="D638">
        <f>B638-C638</f>
        <v/>
      </c>
      <c r="E638">
        <f>D638/B638</f>
        <v/>
      </c>
      <c r="F638">
        <f>'Net regReadDataA_12_'!F288</f>
        <v/>
      </c>
      <c r="G638">
        <f>'Net regReadDataA_12_'!F286</f>
        <v/>
      </c>
      <c r="H638">
        <f>F638-G638</f>
        <v/>
      </c>
      <c r="I638">
        <f>H638/F638</f>
        <v/>
      </c>
      <c r="J638">
        <f>'Net regReadDataA_12_'!G288</f>
        <v/>
      </c>
      <c r="K638">
        <f>'Net regReadDataA_12_'!G286</f>
        <v/>
      </c>
      <c r="L638">
        <f>J638-K638</f>
        <v/>
      </c>
      <c r="M638">
        <f>L638/J638</f>
        <v/>
      </c>
      <c r="N638">
        <f>'Net regReadDataA_12_'!H288</f>
        <v/>
      </c>
      <c r="O638">
        <f>'Net regReadDataA_12_'!H286</f>
        <v/>
      </c>
      <c r="P638">
        <f>N638-O638</f>
        <v/>
      </c>
      <c r="Q638">
        <f>P638/N638</f>
        <v/>
      </c>
    </row>
    <row r="639">
      <c r="A639" t="inlineStr">
        <is>
          <t>masterReg/readData1_reg[12]/Q to masterReg/readData2[31]_i_17/I0</t>
        </is>
      </c>
      <c r="B639">
        <f>'Net regReadDataA_12_'!E299</f>
        <v/>
      </c>
      <c r="C639">
        <f>'Net regReadDataA_12_'!E297</f>
        <v/>
      </c>
      <c r="D639">
        <f>B639-C639</f>
        <v/>
      </c>
      <c r="E639">
        <f>D639/B639</f>
        <v/>
      </c>
      <c r="F639">
        <f>'Net regReadDataA_12_'!F299</f>
        <v/>
      </c>
      <c r="G639">
        <f>'Net regReadDataA_12_'!F297</f>
        <v/>
      </c>
      <c r="H639">
        <f>F639-G639</f>
        <v/>
      </c>
      <c r="I639">
        <f>H639/F639</f>
        <v/>
      </c>
      <c r="J639">
        <f>'Net regReadDataA_12_'!G299</f>
        <v/>
      </c>
      <c r="K639">
        <f>'Net regReadDataA_12_'!G297</f>
        <v/>
      </c>
      <c r="L639">
        <f>J639-K639</f>
        <v/>
      </c>
      <c r="M639">
        <f>L639/J639</f>
        <v/>
      </c>
      <c r="N639">
        <f>'Net regReadDataA_12_'!H299</f>
        <v/>
      </c>
      <c r="O639">
        <f>'Net regReadDataA_12_'!H297</f>
        <v/>
      </c>
      <c r="P639">
        <f>N639-O639</f>
        <v/>
      </c>
      <c r="Q639">
        <f>P639/N639</f>
        <v/>
      </c>
    </row>
    <row r="640">
      <c r="A640" t="inlineStr">
        <is>
          <t>masterReg/readData1_reg[13]/Q to masterReg/readData2[30]_i_17/I3</t>
        </is>
      </c>
      <c r="B640">
        <f>'Net regReadDataA_13_'!E24</f>
        <v/>
      </c>
      <c r="C640">
        <f>'Net regReadDataA_13_'!E22</f>
        <v/>
      </c>
      <c r="D640">
        <f>B640-C640</f>
        <v/>
      </c>
      <c r="E640">
        <f>D640/B640</f>
        <v/>
      </c>
      <c r="F640">
        <f>'Net regReadDataA_13_'!F24</f>
        <v/>
      </c>
      <c r="G640">
        <f>'Net regReadDataA_13_'!F22</f>
        <v/>
      </c>
      <c r="H640">
        <f>F640-G640</f>
        <v/>
      </c>
      <c r="I640">
        <f>H640/F640</f>
        <v/>
      </c>
      <c r="J640">
        <f>'Net regReadDataA_13_'!G24</f>
        <v/>
      </c>
      <c r="K640">
        <f>'Net regReadDataA_13_'!G22</f>
        <v/>
      </c>
      <c r="L640">
        <f>J640-K640</f>
        <v/>
      </c>
      <c r="M640">
        <f>L640/J640</f>
        <v/>
      </c>
      <c r="N640">
        <f>'Net regReadDataA_13_'!H24</f>
        <v/>
      </c>
      <c r="O640">
        <f>'Net regReadDataA_13_'!H22</f>
        <v/>
      </c>
      <c r="P640">
        <f>N640-O640</f>
        <v/>
      </c>
      <c r="Q640">
        <f>P640/N640</f>
        <v/>
      </c>
    </row>
    <row r="641">
      <c r="A641" t="inlineStr">
        <is>
          <t>masterReg/readData1_reg[13]/Q to masterReg/register_reg_r1_0_31_12_17_i_20/I2</t>
        </is>
      </c>
      <c r="B641">
        <f>'Net regReadDataA_13_'!E40</f>
        <v/>
      </c>
      <c r="C641">
        <f>'Net regReadDataA_13_'!E38</f>
        <v/>
      </c>
      <c r="D641">
        <f>B641-C641</f>
        <v/>
      </c>
      <c r="E641">
        <f>D641/B641</f>
        <v/>
      </c>
      <c r="F641">
        <f>'Net regReadDataA_13_'!F40</f>
        <v/>
      </c>
      <c r="G641">
        <f>'Net regReadDataA_13_'!F38</f>
        <v/>
      </c>
      <c r="H641">
        <f>F641-G641</f>
        <v/>
      </c>
      <c r="I641">
        <f>H641/F641</f>
        <v/>
      </c>
      <c r="J641">
        <f>'Net regReadDataA_13_'!G40</f>
        <v/>
      </c>
      <c r="K641">
        <f>'Net regReadDataA_13_'!G38</f>
        <v/>
      </c>
      <c r="L641">
        <f>J641-K641</f>
        <v/>
      </c>
      <c r="M641">
        <f>L641/J641</f>
        <v/>
      </c>
      <c r="N641">
        <f>'Net regReadDataA_13_'!H40</f>
        <v/>
      </c>
      <c r="O641">
        <f>'Net regReadDataA_13_'!H38</f>
        <v/>
      </c>
      <c r="P641">
        <f>N641-O641</f>
        <v/>
      </c>
      <c r="Q641">
        <f>P641/N641</f>
        <v/>
      </c>
    </row>
    <row r="642">
      <c r="A642" t="inlineStr">
        <is>
          <t>masterReg/readData1_reg[13]/Q to masterReg/register_reg_r1_0_31_12_17_i_19/I0</t>
        </is>
      </c>
      <c r="B642">
        <f>'Net regReadDataA_13_'!E51</f>
        <v/>
      </c>
      <c r="C642">
        <f>'Net regReadDataA_13_'!E49</f>
        <v/>
      </c>
      <c r="D642">
        <f>B642-C642</f>
        <v/>
      </c>
      <c r="E642">
        <f>D642/B642</f>
        <v/>
      </c>
      <c r="F642">
        <f>'Net regReadDataA_13_'!F51</f>
        <v/>
      </c>
      <c r="G642">
        <f>'Net regReadDataA_13_'!F49</f>
        <v/>
      </c>
      <c r="H642">
        <f>F642-G642</f>
        <v/>
      </c>
      <c r="I642">
        <f>H642/F642</f>
        <v/>
      </c>
      <c r="J642">
        <f>'Net regReadDataA_13_'!G51</f>
        <v/>
      </c>
      <c r="K642">
        <f>'Net regReadDataA_13_'!G49</f>
        <v/>
      </c>
      <c r="L642">
        <f>J642-K642</f>
        <v/>
      </c>
      <c r="M642">
        <f>L642/J642</f>
        <v/>
      </c>
      <c r="N642">
        <f>'Net regReadDataA_13_'!H51</f>
        <v/>
      </c>
      <c r="O642">
        <f>'Net regReadDataA_13_'!H49</f>
        <v/>
      </c>
      <c r="P642">
        <f>N642-O642</f>
        <v/>
      </c>
      <c r="Q642">
        <f>P642/N642</f>
        <v/>
      </c>
    </row>
    <row r="643">
      <c r="A643" t="inlineStr">
        <is>
          <t>masterReg/readData1_reg[13]/Q to masterReg/readData2[1]_i_13/I5</t>
        </is>
      </c>
      <c r="B643">
        <f>'Net regReadDataA_13_'!E81</f>
        <v/>
      </c>
      <c r="C643">
        <f>'Net regReadDataA_13_'!E79</f>
        <v/>
      </c>
      <c r="D643">
        <f>B643-C643</f>
        <v/>
      </c>
      <c r="E643">
        <f>D643/B643</f>
        <v/>
      </c>
      <c r="F643">
        <f>'Net regReadDataA_13_'!F81</f>
        <v/>
      </c>
      <c r="G643">
        <f>'Net regReadDataA_13_'!F79</f>
        <v/>
      </c>
      <c r="H643">
        <f>F643-G643</f>
        <v/>
      </c>
      <c r="I643">
        <f>H643/F643</f>
        <v/>
      </c>
      <c r="J643">
        <f>'Net regReadDataA_13_'!G81</f>
        <v/>
      </c>
      <c r="K643">
        <f>'Net regReadDataA_13_'!G79</f>
        <v/>
      </c>
      <c r="L643">
        <f>J643-K643</f>
        <v/>
      </c>
      <c r="M643">
        <f>L643/J643</f>
        <v/>
      </c>
      <c r="N643">
        <f>'Net regReadDataA_13_'!H81</f>
        <v/>
      </c>
      <c r="O643">
        <f>'Net regReadDataA_13_'!H79</f>
        <v/>
      </c>
      <c r="P643">
        <f>N643-O643</f>
        <v/>
      </c>
      <c r="Q643">
        <f>P643/N643</f>
        <v/>
      </c>
    </row>
    <row r="644">
      <c r="A644" t="inlineStr">
        <is>
          <t>masterReg/readData1_reg[13]/Q to masterReg/i__carry__0_i_6/I3</t>
        </is>
      </c>
      <c r="B644">
        <f>'Net regReadDataA_13_'!E102</f>
        <v/>
      </c>
      <c r="C644">
        <f>'Net regReadDataA_13_'!E100</f>
        <v/>
      </c>
      <c r="D644">
        <f>B644-C644</f>
        <v/>
      </c>
      <c r="E644">
        <f>D644/B644</f>
        <v/>
      </c>
      <c r="F644">
        <f>'Net regReadDataA_13_'!F102</f>
        <v/>
      </c>
      <c r="G644">
        <f>'Net regReadDataA_13_'!F100</f>
        <v/>
      </c>
      <c r="H644">
        <f>F644-G644</f>
        <v/>
      </c>
      <c r="I644">
        <f>H644/F644</f>
        <v/>
      </c>
      <c r="J644">
        <f>'Net regReadDataA_13_'!G102</f>
        <v/>
      </c>
      <c r="K644">
        <f>'Net regReadDataA_13_'!G100</f>
        <v/>
      </c>
      <c r="L644">
        <f>J644-K644</f>
        <v/>
      </c>
      <c r="M644">
        <f>L644/J644</f>
        <v/>
      </c>
      <c r="N644">
        <f>'Net regReadDataA_13_'!H102</f>
        <v/>
      </c>
      <c r="O644">
        <f>'Net regReadDataA_13_'!H100</f>
        <v/>
      </c>
      <c r="P644">
        <f>N644-O644</f>
        <v/>
      </c>
      <c r="Q644">
        <f>P644/N644</f>
        <v/>
      </c>
    </row>
    <row r="645">
      <c r="A645" t="inlineStr">
        <is>
          <t>masterReg/readData1_reg[13]/Q to masterReg/readData2[12]_i_11/I3</t>
        </is>
      </c>
      <c r="B645">
        <f>'Net regReadDataA_13_'!E118</f>
        <v/>
      </c>
      <c r="C645">
        <f>'Net regReadDataA_13_'!E116</f>
        <v/>
      </c>
      <c r="D645">
        <f>B645-C645</f>
        <v/>
      </c>
      <c r="E645">
        <f>D645/B645</f>
        <v/>
      </c>
      <c r="F645">
        <f>'Net regReadDataA_13_'!F118</f>
        <v/>
      </c>
      <c r="G645">
        <f>'Net regReadDataA_13_'!F116</f>
        <v/>
      </c>
      <c r="H645">
        <f>F645-G645</f>
        <v/>
      </c>
      <c r="I645">
        <f>H645/F645</f>
        <v/>
      </c>
      <c r="J645">
        <f>'Net regReadDataA_13_'!G118</f>
        <v/>
      </c>
      <c r="K645">
        <f>'Net regReadDataA_13_'!G116</f>
        <v/>
      </c>
      <c r="L645">
        <f>J645-K645</f>
        <v/>
      </c>
      <c r="M645">
        <f>L645/J645</f>
        <v/>
      </c>
      <c r="N645">
        <f>'Net regReadDataA_13_'!H118</f>
        <v/>
      </c>
      <c r="O645">
        <f>'Net regReadDataA_13_'!H116</f>
        <v/>
      </c>
      <c r="P645">
        <f>N645-O645</f>
        <v/>
      </c>
      <c r="Q645">
        <f>P645/N645</f>
        <v/>
      </c>
    </row>
    <row r="646">
      <c r="A646" t="inlineStr">
        <is>
          <t>masterReg/readData1_reg[13]/Q to masterReg/readData2[28]_i_14/I0</t>
        </is>
      </c>
      <c r="B646">
        <f>'Net regReadDataA_13_'!E129</f>
        <v/>
      </c>
      <c r="C646">
        <f>'Net regReadDataA_13_'!E127</f>
        <v/>
      </c>
      <c r="D646">
        <f>B646-C646</f>
        <v/>
      </c>
      <c r="E646">
        <f>D646/B646</f>
        <v/>
      </c>
      <c r="F646">
        <f>'Net regReadDataA_13_'!F129</f>
        <v/>
      </c>
      <c r="G646">
        <f>'Net regReadDataA_13_'!F127</f>
        <v/>
      </c>
      <c r="H646">
        <f>F646-G646</f>
        <v/>
      </c>
      <c r="I646">
        <f>H646/F646</f>
        <v/>
      </c>
      <c r="J646">
        <f>'Net regReadDataA_13_'!G129</f>
        <v/>
      </c>
      <c r="K646">
        <f>'Net regReadDataA_13_'!G127</f>
        <v/>
      </c>
      <c r="L646">
        <f>J646-K646</f>
        <v/>
      </c>
      <c r="M646">
        <f>L646/J646</f>
        <v/>
      </c>
      <c r="N646">
        <f>'Net regReadDataA_13_'!H129</f>
        <v/>
      </c>
      <c r="O646">
        <f>'Net regReadDataA_13_'!H127</f>
        <v/>
      </c>
      <c r="P646">
        <f>N646-O646</f>
        <v/>
      </c>
      <c r="Q646">
        <f>P646/N646</f>
        <v/>
      </c>
    </row>
    <row r="647">
      <c r="A647" t="inlineStr">
        <is>
          <t>masterReg/readData1_reg[13]/Q to masterReg/result0_carry__2_i_3/I0</t>
        </is>
      </c>
      <c r="B647">
        <f>'Net regReadDataA_13_'!E147</f>
        <v/>
      </c>
      <c r="C647">
        <f>'Net regReadDataA_13_'!E145</f>
        <v/>
      </c>
      <c r="D647">
        <f>B647-C647</f>
        <v/>
      </c>
      <c r="E647">
        <f>D647/B647</f>
        <v/>
      </c>
      <c r="F647">
        <f>'Net regReadDataA_13_'!F147</f>
        <v/>
      </c>
      <c r="G647">
        <f>'Net regReadDataA_13_'!F145</f>
        <v/>
      </c>
      <c r="H647">
        <f>F647-G647</f>
        <v/>
      </c>
      <c r="I647">
        <f>H647/F647</f>
        <v/>
      </c>
      <c r="J647">
        <f>'Net regReadDataA_13_'!G147</f>
        <v/>
      </c>
      <c r="K647">
        <f>'Net regReadDataA_13_'!G145</f>
        <v/>
      </c>
      <c r="L647">
        <f>J647-K647</f>
        <v/>
      </c>
      <c r="M647">
        <f>L647/J647</f>
        <v/>
      </c>
      <c r="N647">
        <f>'Net regReadDataA_13_'!H147</f>
        <v/>
      </c>
      <c r="O647">
        <f>'Net regReadDataA_13_'!H145</f>
        <v/>
      </c>
      <c r="P647">
        <f>N647-O647</f>
        <v/>
      </c>
      <c r="Q647">
        <f>P647/N647</f>
        <v/>
      </c>
    </row>
    <row r="648">
      <c r="A648" t="inlineStr">
        <is>
          <t>masterReg/readData1_reg[13]/Q to ALU1/result0_inferred__0/i__carry__2/DI[1]</t>
        </is>
      </c>
      <c r="B648">
        <f>'Net regReadDataA_13_'!E168</f>
        <v/>
      </c>
      <c r="C648">
        <f>'Net regReadDataA_13_'!E166</f>
        <v/>
      </c>
      <c r="D648">
        <f>B648-C648</f>
        <v/>
      </c>
      <c r="E648">
        <f>D648/B648</f>
        <v/>
      </c>
      <c r="F648">
        <f>'Net regReadDataA_13_'!F168</f>
        <v/>
      </c>
      <c r="G648">
        <f>'Net regReadDataA_13_'!F166</f>
        <v/>
      </c>
      <c r="H648">
        <f>F648-G648</f>
        <v/>
      </c>
      <c r="I648">
        <f>H648/F648</f>
        <v/>
      </c>
      <c r="J648">
        <f>'Net regReadDataA_13_'!G168</f>
        <v/>
      </c>
      <c r="K648">
        <f>'Net regReadDataA_13_'!G166</f>
        <v/>
      </c>
      <c r="L648">
        <f>J648-K648</f>
        <v/>
      </c>
      <c r="M648">
        <f>L648/J648</f>
        <v/>
      </c>
      <c r="N648">
        <f>'Net regReadDataA_13_'!H168</f>
        <v/>
      </c>
      <c r="O648">
        <f>'Net regReadDataA_13_'!H166</f>
        <v/>
      </c>
      <c r="P648">
        <f>N648-O648</f>
        <v/>
      </c>
      <c r="Q648">
        <f>P648/N648</f>
        <v/>
      </c>
    </row>
    <row r="649">
      <c r="A649" t="inlineStr">
        <is>
          <t>masterReg/readData1_reg[13]/Q to ALU1/result0_carry__2/DI[1]</t>
        </is>
      </c>
      <c r="B649">
        <f>'Net regReadDataA_13_'!E183</f>
        <v/>
      </c>
      <c r="C649">
        <f>'Net regReadDataA_13_'!E181</f>
        <v/>
      </c>
      <c r="D649">
        <f>B649-C649</f>
        <v/>
      </c>
      <c r="E649">
        <f>D649/B649</f>
        <v/>
      </c>
      <c r="F649">
        <f>'Net regReadDataA_13_'!F183</f>
        <v/>
      </c>
      <c r="G649">
        <f>'Net regReadDataA_13_'!F181</f>
        <v/>
      </c>
      <c r="H649">
        <f>F649-G649</f>
        <v/>
      </c>
      <c r="I649">
        <f>H649/F649</f>
        <v/>
      </c>
      <c r="J649">
        <f>'Net regReadDataA_13_'!G183</f>
        <v/>
      </c>
      <c r="K649">
        <f>'Net regReadDataA_13_'!G181</f>
        <v/>
      </c>
      <c r="L649">
        <f>J649-K649</f>
        <v/>
      </c>
      <c r="M649">
        <f>L649/J649</f>
        <v/>
      </c>
      <c r="N649">
        <f>'Net regReadDataA_13_'!H183</f>
        <v/>
      </c>
      <c r="O649">
        <f>'Net regReadDataA_13_'!H181</f>
        <v/>
      </c>
      <c r="P649">
        <f>N649-O649</f>
        <v/>
      </c>
      <c r="Q649">
        <f>P649/N649</f>
        <v/>
      </c>
    </row>
    <row r="650">
      <c r="A650" t="inlineStr">
        <is>
          <t>masterReg/readData1_reg[13]/Q to masterReg/i__carry__2_i_3__0/I1</t>
        </is>
      </c>
      <c r="B650">
        <f>'Net regReadDataA_13_'!E194</f>
        <v/>
      </c>
      <c r="C650">
        <f>'Net regReadDataA_13_'!E192</f>
        <v/>
      </c>
      <c r="D650">
        <f>B650-C650</f>
        <v/>
      </c>
      <c r="E650">
        <f>D650/B650</f>
        <v/>
      </c>
      <c r="F650">
        <f>'Net regReadDataA_13_'!F194</f>
        <v/>
      </c>
      <c r="G650">
        <f>'Net regReadDataA_13_'!F192</f>
        <v/>
      </c>
      <c r="H650">
        <f>F650-G650</f>
        <v/>
      </c>
      <c r="I650">
        <f>H650/F650</f>
        <v/>
      </c>
      <c r="J650">
        <f>'Net regReadDataA_13_'!G194</f>
        <v/>
      </c>
      <c r="K650">
        <f>'Net regReadDataA_13_'!G192</f>
        <v/>
      </c>
      <c r="L650">
        <f>J650-K650</f>
        <v/>
      </c>
      <c r="M650">
        <f>L650/J650</f>
        <v/>
      </c>
      <c r="N650">
        <f>'Net regReadDataA_13_'!H194</f>
        <v/>
      </c>
      <c r="O650">
        <f>'Net regReadDataA_13_'!H192</f>
        <v/>
      </c>
      <c r="P650">
        <f>N650-O650</f>
        <v/>
      </c>
      <c r="Q650">
        <f>P650/N650</f>
        <v/>
      </c>
    </row>
    <row r="651">
      <c r="A651" t="inlineStr">
        <is>
          <t>masterReg/readData1_reg[13]/Q to masterReg/register_reg_r1_0_31_0_5_i_52/I1</t>
        </is>
      </c>
      <c r="B651">
        <f>'Net regReadDataA_13_'!E226</f>
        <v/>
      </c>
      <c r="C651">
        <f>'Net regReadDataA_13_'!E224</f>
        <v/>
      </c>
      <c r="D651">
        <f>B651-C651</f>
        <v/>
      </c>
      <c r="E651">
        <f>D651/B651</f>
        <v/>
      </c>
      <c r="F651">
        <f>'Net regReadDataA_13_'!F226</f>
        <v/>
      </c>
      <c r="G651">
        <f>'Net regReadDataA_13_'!F224</f>
        <v/>
      </c>
      <c r="H651">
        <f>F651-G651</f>
        <v/>
      </c>
      <c r="I651">
        <f>H651/F651</f>
        <v/>
      </c>
      <c r="J651">
        <f>'Net regReadDataA_13_'!G226</f>
        <v/>
      </c>
      <c r="K651">
        <f>'Net regReadDataA_13_'!G224</f>
        <v/>
      </c>
      <c r="L651">
        <f>J651-K651</f>
        <v/>
      </c>
      <c r="M651">
        <f>L651/J651</f>
        <v/>
      </c>
      <c r="N651">
        <f>'Net regReadDataA_13_'!H226</f>
        <v/>
      </c>
      <c r="O651">
        <f>'Net regReadDataA_13_'!H224</f>
        <v/>
      </c>
      <c r="P651">
        <f>N651-O651</f>
        <v/>
      </c>
      <c r="Q651">
        <f>P651/N651</f>
        <v/>
      </c>
    </row>
    <row r="652">
      <c r="A652" t="inlineStr">
        <is>
          <t>masterReg/readData1_reg[13]/Q to masterReg/register_reg_r1_0_31_0_5_i_60/I0</t>
        </is>
      </c>
      <c r="B652">
        <f>'Net regReadDataA_13_'!E237</f>
        <v/>
      </c>
      <c r="C652">
        <f>'Net regReadDataA_13_'!E235</f>
        <v/>
      </c>
      <c r="D652">
        <f>B652-C652</f>
        <v/>
      </c>
      <c r="E652">
        <f>D652/B652</f>
        <v/>
      </c>
      <c r="F652">
        <f>'Net regReadDataA_13_'!F237</f>
        <v/>
      </c>
      <c r="G652">
        <f>'Net regReadDataA_13_'!F235</f>
        <v/>
      </c>
      <c r="H652">
        <f>F652-G652</f>
        <v/>
      </c>
      <c r="I652">
        <f>H652/F652</f>
        <v/>
      </c>
      <c r="J652">
        <f>'Net regReadDataA_13_'!G237</f>
        <v/>
      </c>
      <c r="K652">
        <f>'Net regReadDataA_13_'!G235</f>
        <v/>
      </c>
      <c r="L652">
        <f>J652-K652</f>
        <v/>
      </c>
      <c r="M652">
        <f>L652/J652</f>
        <v/>
      </c>
      <c r="N652">
        <f>'Net regReadDataA_13_'!H237</f>
        <v/>
      </c>
      <c r="O652">
        <f>'Net regReadDataA_13_'!H235</f>
        <v/>
      </c>
      <c r="P652">
        <f>N652-O652</f>
        <v/>
      </c>
      <c r="Q652">
        <f>P652/N652</f>
        <v/>
      </c>
    </row>
    <row r="653">
      <c r="A653" t="inlineStr">
        <is>
          <t>masterReg/readData1_reg[13]/Q to masterReg/readData2[31]_i_17/I1</t>
        </is>
      </c>
      <c r="B653">
        <f>'Net regReadDataA_13_'!E250</f>
        <v/>
      </c>
      <c r="C653">
        <f>'Net regReadDataA_13_'!E248</f>
        <v/>
      </c>
      <c r="D653">
        <f>B653-C653</f>
        <v/>
      </c>
      <c r="E653">
        <f>D653/B653</f>
        <v/>
      </c>
      <c r="F653">
        <f>'Net regReadDataA_13_'!F250</f>
        <v/>
      </c>
      <c r="G653">
        <f>'Net regReadDataA_13_'!F248</f>
        <v/>
      </c>
      <c r="H653">
        <f>F653-G653</f>
        <v/>
      </c>
      <c r="I653">
        <f>H653/F653</f>
        <v/>
      </c>
      <c r="J653">
        <f>'Net regReadDataA_13_'!G250</f>
        <v/>
      </c>
      <c r="K653">
        <f>'Net regReadDataA_13_'!G248</f>
        <v/>
      </c>
      <c r="L653">
        <f>J653-K653</f>
        <v/>
      </c>
      <c r="M653">
        <f>L653/J653</f>
        <v/>
      </c>
      <c r="N653">
        <f>'Net regReadDataA_13_'!H250</f>
        <v/>
      </c>
      <c r="O653">
        <f>'Net regReadDataA_13_'!H248</f>
        <v/>
      </c>
      <c r="P653">
        <f>N653-O653</f>
        <v/>
      </c>
      <c r="Q653">
        <f>P653/N653</f>
        <v/>
      </c>
    </row>
    <row r="654">
      <c r="A654" t="inlineStr">
        <is>
          <t>masterReg/readData1_reg[13]/Q to masterReg/led_OBUF[13]_inst_i_1/I2</t>
        </is>
      </c>
      <c r="B654">
        <f>'Net regReadDataA_13_'!E286</f>
        <v/>
      </c>
      <c r="C654">
        <f>'Net regReadDataA_13_'!E284</f>
        <v/>
      </c>
      <c r="D654">
        <f>B654-C654</f>
        <v/>
      </c>
      <c r="E654">
        <f>D654/B654</f>
        <v/>
      </c>
      <c r="F654">
        <f>'Net regReadDataA_13_'!F286</f>
        <v/>
      </c>
      <c r="G654">
        <f>'Net regReadDataA_13_'!F284</f>
        <v/>
      </c>
      <c r="H654">
        <f>F654-G654</f>
        <v/>
      </c>
      <c r="I654">
        <f>H654/F654</f>
        <v/>
      </c>
      <c r="J654">
        <f>'Net regReadDataA_13_'!G286</f>
        <v/>
      </c>
      <c r="K654">
        <f>'Net regReadDataA_13_'!G284</f>
        <v/>
      </c>
      <c r="L654">
        <f>J654-K654</f>
        <v/>
      </c>
      <c r="M654">
        <f>L654/J654</f>
        <v/>
      </c>
      <c r="N654">
        <f>'Net regReadDataA_13_'!H286</f>
        <v/>
      </c>
      <c r="O654">
        <f>'Net regReadDataA_13_'!H284</f>
        <v/>
      </c>
      <c r="P654">
        <f>N654-O654</f>
        <v/>
      </c>
      <c r="Q654">
        <f>P654/N654</f>
        <v/>
      </c>
    </row>
    <row r="655">
      <c r="A655" t="inlineStr">
        <is>
          <t>masterReg/readData1_reg[13]/Q to masterReg/readData2[29]_i_17/I5</t>
        </is>
      </c>
      <c r="B655">
        <f>'Net regReadDataA_13_'!E303</f>
        <v/>
      </c>
      <c r="C655">
        <f>'Net regReadDataA_13_'!E301</f>
        <v/>
      </c>
      <c r="D655">
        <f>B655-C655</f>
        <v/>
      </c>
      <c r="E655">
        <f>D655/B655</f>
        <v/>
      </c>
      <c r="F655">
        <f>'Net regReadDataA_13_'!F303</f>
        <v/>
      </c>
      <c r="G655">
        <f>'Net regReadDataA_13_'!F301</f>
        <v/>
      </c>
      <c r="H655">
        <f>F655-G655</f>
        <v/>
      </c>
      <c r="I655">
        <f>H655/F655</f>
        <v/>
      </c>
      <c r="J655">
        <f>'Net regReadDataA_13_'!G303</f>
        <v/>
      </c>
      <c r="K655">
        <f>'Net regReadDataA_13_'!G301</f>
        <v/>
      </c>
      <c r="L655">
        <f>J655-K655</f>
        <v/>
      </c>
      <c r="M655">
        <f>L655/J655</f>
        <v/>
      </c>
      <c r="N655">
        <f>'Net regReadDataA_13_'!H303</f>
        <v/>
      </c>
      <c r="O655">
        <f>'Net regReadDataA_13_'!H301</f>
        <v/>
      </c>
      <c r="P655">
        <f>N655-O655</f>
        <v/>
      </c>
      <c r="Q655">
        <f>P655/N655</f>
        <v/>
      </c>
    </row>
    <row r="656">
      <c r="A656" t="inlineStr">
        <is>
          <t>masterReg/readData1_reg[14]/Q to masterReg/register_reg_r1_0_31_0_5_i_52/I0</t>
        </is>
      </c>
      <c r="B656">
        <f>'Net regReadDataA_14_'!E32</f>
        <v/>
      </c>
      <c r="C656">
        <f>'Net regReadDataA_14_'!E30</f>
        <v/>
      </c>
      <c r="D656">
        <f>B656-C656</f>
        <v/>
      </c>
      <c r="E656">
        <f>D656/B656</f>
        <v/>
      </c>
      <c r="F656">
        <f>'Net regReadDataA_14_'!F32</f>
        <v/>
      </c>
      <c r="G656">
        <f>'Net regReadDataA_14_'!F30</f>
        <v/>
      </c>
      <c r="H656">
        <f>F656-G656</f>
        <v/>
      </c>
      <c r="I656">
        <f>H656/F656</f>
        <v/>
      </c>
      <c r="J656">
        <f>'Net regReadDataA_14_'!G32</f>
        <v/>
      </c>
      <c r="K656">
        <f>'Net regReadDataA_14_'!G30</f>
        <v/>
      </c>
      <c r="L656">
        <f>J656-K656</f>
        <v/>
      </c>
      <c r="M656">
        <f>L656/J656</f>
        <v/>
      </c>
      <c r="N656">
        <f>'Net regReadDataA_14_'!H32</f>
        <v/>
      </c>
      <c r="O656">
        <f>'Net regReadDataA_14_'!H30</f>
        <v/>
      </c>
      <c r="P656">
        <f>N656-O656</f>
        <v/>
      </c>
      <c r="Q656">
        <f>P656/N656</f>
        <v/>
      </c>
    </row>
    <row r="657">
      <c r="A657" t="inlineStr">
        <is>
          <t>masterReg/readData1_reg[14]/Q to masterReg/register_reg_r1_0_31_12_17_i_26/I2</t>
        </is>
      </c>
      <c r="B657">
        <f>'Net regReadDataA_14_'!E46</f>
        <v/>
      </c>
      <c r="C657">
        <f>'Net regReadDataA_14_'!E44</f>
        <v/>
      </c>
      <c r="D657">
        <f>B657-C657</f>
        <v/>
      </c>
      <c r="E657">
        <f>D657/B657</f>
        <v/>
      </c>
      <c r="F657">
        <f>'Net regReadDataA_14_'!F46</f>
        <v/>
      </c>
      <c r="G657">
        <f>'Net regReadDataA_14_'!F44</f>
        <v/>
      </c>
      <c r="H657">
        <f>F657-G657</f>
        <v/>
      </c>
      <c r="I657">
        <f>H657/F657</f>
        <v/>
      </c>
      <c r="J657">
        <f>'Net regReadDataA_14_'!G46</f>
        <v/>
      </c>
      <c r="K657">
        <f>'Net regReadDataA_14_'!G44</f>
        <v/>
      </c>
      <c r="L657">
        <f>J657-K657</f>
        <v/>
      </c>
      <c r="M657">
        <f>L657/J657</f>
        <v/>
      </c>
      <c r="N657">
        <f>'Net regReadDataA_14_'!H46</f>
        <v/>
      </c>
      <c r="O657">
        <f>'Net regReadDataA_14_'!H44</f>
        <v/>
      </c>
      <c r="P657">
        <f>N657-O657</f>
        <v/>
      </c>
      <c r="Q657">
        <f>P657/N657</f>
        <v/>
      </c>
    </row>
    <row r="658">
      <c r="A658" t="inlineStr">
        <is>
          <t>masterReg/readData1_reg[14]/Q to masterReg/register_reg_r1_0_31_12_17_i_25/I0</t>
        </is>
      </c>
      <c r="B658">
        <f>'Net regReadDataA_14_'!E57</f>
        <v/>
      </c>
      <c r="C658">
        <f>'Net regReadDataA_14_'!E55</f>
        <v/>
      </c>
      <c r="D658">
        <f>B658-C658</f>
        <v/>
      </c>
      <c r="E658">
        <f>D658/B658</f>
        <v/>
      </c>
      <c r="F658">
        <f>'Net regReadDataA_14_'!F57</f>
        <v/>
      </c>
      <c r="G658">
        <f>'Net regReadDataA_14_'!F55</f>
        <v/>
      </c>
      <c r="H658">
        <f>F658-G658</f>
        <v/>
      </c>
      <c r="I658">
        <f>H658/F658</f>
        <v/>
      </c>
      <c r="J658">
        <f>'Net regReadDataA_14_'!G57</f>
        <v/>
      </c>
      <c r="K658">
        <f>'Net regReadDataA_14_'!G55</f>
        <v/>
      </c>
      <c r="L658">
        <f>J658-K658</f>
        <v/>
      </c>
      <c r="M658">
        <f>L658/J658</f>
        <v/>
      </c>
      <c r="N658">
        <f>'Net regReadDataA_14_'!H57</f>
        <v/>
      </c>
      <c r="O658">
        <f>'Net regReadDataA_14_'!H55</f>
        <v/>
      </c>
      <c r="P658">
        <f>N658-O658</f>
        <v/>
      </c>
      <c r="Q658">
        <f>P658/N658</f>
        <v/>
      </c>
    </row>
    <row r="659">
      <c r="A659" t="inlineStr">
        <is>
          <t>masterReg/readData1_reg[14]/Q to masterReg/readData2[31]_i_17/I3</t>
        </is>
      </c>
      <c r="B659">
        <f>'Net regReadDataA_14_'!E80</f>
        <v/>
      </c>
      <c r="C659">
        <f>'Net regReadDataA_14_'!E78</f>
        <v/>
      </c>
      <c r="D659">
        <f>B659-C659</f>
        <v/>
      </c>
      <c r="E659">
        <f>D659/B659</f>
        <v/>
      </c>
      <c r="F659">
        <f>'Net regReadDataA_14_'!F80</f>
        <v/>
      </c>
      <c r="G659">
        <f>'Net regReadDataA_14_'!F78</f>
        <v/>
      </c>
      <c r="H659">
        <f>F659-G659</f>
        <v/>
      </c>
      <c r="I659">
        <f>H659/F659</f>
        <v/>
      </c>
      <c r="J659">
        <f>'Net regReadDataA_14_'!G80</f>
        <v/>
      </c>
      <c r="K659">
        <f>'Net regReadDataA_14_'!G78</f>
        <v/>
      </c>
      <c r="L659">
        <f>J659-K659</f>
        <v/>
      </c>
      <c r="M659">
        <f>L659/J659</f>
        <v/>
      </c>
      <c r="N659">
        <f>'Net regReadDataA_14_'!H80</f>
        <v/>
      </c>
      <c r="O659">
        <f>'Net regReadDataA_14_'!H78</f>
        <v/>
      </c>
      <c r="P659">
        <f>N659-O659</f>
        <v/>
      </c>
      <c r="Q659">
        <f>P659/N659</f>
        <v/>
      </c>
    </row>
    <row r="660">
      <c r="A660" t="inlineStr">
        <is>
          <t>masterReg/readData1_reg[14]/Q to masterReg/led_OBUF[14]_inst_i_1/I2</t>
        </is>
      </c>
      <c r="B660">
        <f>'Net regReadDataA_14_'!E100</f>
        <v/>
      </c>
      <c r="C660">
        <f>'Net regReadDataA_14_'!E98</f>
        <v/>
      </c>
      <c r="D660">
        <f>B660-C660</f>
        <v/>
      </c>
      <c r="E660">
        <f>D660/B660</f>
        <v/>
      </c>
      <c r="F660">
        <f>'Net regReadDataA_14_'!F100</f>
        <v/>
      </c>
      <c r="G660">
        <f>'Net regReadDataA_14_'!F98</f>
        <v/>
      </c>
      <c r="H660">
        <f>F660-G660</f>
        <v/>
      </c>
      <c r="I660">
        <f>H660/F660</f>
        <v/>
      </c>
      <c r="J660">
        <f>'Net regReadDataA_14_'!G100</f>
        <v/>
      </c>
      <c r="K660">
        <f>'Net regReadDataA_14_'!G98</f>
        <v/>
      </c>
      <c r="L660">
        <f>J660-K660</f>
        <v/>
      </c>
      <c r="M660">
        <f>L660/J660</f>
        <v/>
      </c>
      <c r="N660">
        <f>'Net regReadDataA_14_'!H100</f>
        <v/>
      </c>
      <c r="O660">
        <f>'Net regReadDataA_14_'!H98</f>
        <v/>
      </c>
      <c r="P660">
        <f>N660-O660</f>
        <v/>
      </c>
      <c r="Q660">
        <f>P660/N660</f>
        <v/>
      </c>
    </row>
    <row r="661">
      <c r="A661" t="inlineStr">
        <is>
          <t>masterReg/readData1_reg[14]/Q to masterReg/readData2[30]_i_17/I5</t>
        </is>
      </c>
      <c r="B661">
        <f>'Net regReadDataA_14_'!E114</f>
        <v/>
      </c>
      <c r="C661">
        <f>'Net regReadDataA_14_'!E112</f>
        <v/>
      </c>
      <c r="D661">
        <f>B661-C661</f>
        <v/>
      </c>
      <c r="E661">
        <f>D661/B661</f>
        <v/>
      </c>
      <c r="F661">
        <f>'Net regReadDataA_14_'!F114</f>
        <v/>
      </c>
      <c r="G661">
        <f>'Net regReadDataA_14_'!F112</f>
        <v/>
      </c>
      <c r="H661">
        <f>F661-G661</f>
        <v/>
      </c>
      <c r="I661">
        <f>H661/F661</f>
        <v/>
      </c>
      <c r="J661">
        <f>'Net regReadDataA_14_'!G114</f>
        <v/>
      </c>
      <c r="K661">
        <f>'Net regReadDataA_14_'!G112</f>
        <v/>
      </c>
      <c r="L661">
        <f>J661-K661</f>
        <v/>
      </c>
      <c r="M661">
        <f>L661/J661</f>
        <v/>
      </c>
      <c r="N661">
        <f>'Net regReadDataA_14_'!H114</f>
        <v/>
      </c>
      <c r="O661">
        <f>'Net regReadDataA_14_'!H112</f>
        <v/>
      </c>
      <c r="P661">
        <f>N661-O661</f>
        <v/>
      </c>
      <c r="Q661">
        <f>P661/N661</f>
        <v/>
      </c>
    </row>
    <row r="662">
      <c r="A662" t="inlineStr">
        <is>
          <t>masterReg/readData1_reg[14]/Q to masterReg/readData2[1]_i_13/I3</t>
        </is>
      </c>
      <c r="B662">
        <f>'Net regReadDataA_14_'!E144</f>
        <v/>
      </c>
      <c r="C662">
        <f>'Net regReadDataA_14_'!E142</f>
        <v/>
      </c>
      <c r="D662">
        <f>B662-C662</f>
        <v/>
      </c>
      <c r="E662">
        <f>D662/B662</f>
        <v/>
      </c>
      <c r="F662">
        <f>'Net regReadDataA_14_'!F144</f>
        <v/>
      </c>
      <c r="G662">
        <f>'Net regReadDataA_14_'!F142</f>
        <v/>
      </c>
      <c r="H662">
        <f>F662-G662</f>
        <v/>
      </c>
      <c r="I662">
        <f>H662/F662</f>
        <v/>
      </c>
      <c r="J662">
        <f>'Net regReadDataA_14_'!G144</f>
        <v/>
      </c>
      <c r="K662">
        <f>'Net regReadDataA_14_'!G142</f>
        <v/>
      </c>
      <c r="L662">
        <f>J662-K662</f>
        <v/>
      </c>
      <c r="M662">
        <f>L662/J662</f>
        <v/>
      </c>
      <c r="N662">
        <f>'Net regReadDataA_14_'!H144</f>
        <v/>
      </c>
      <c r="O662">
        <f>'Net regReadDataA_14_'!H142</f>
        <v/>
      </c>
      <c r="P662">
        <f>N662-O662</f>
        <v/>
      </c>
      <c r="Q662">
        <f>P662/N662</f>
        <v/>
      </c>
    </row>
    <row r="663">
      <c r="A663" t="inlineStr">
        <is>
          <t>masterReg/readData1_reg[14]/Q to masterReg/register_reg_r1_0_31_0_5_i_56/I5</t>
        </is>
      </c>
      <c r="B663">
        <f>'Net regReadDataA_14_'!E155</f>
        <v/>
      </c>
      <c r="C663">
        <f>'Net regReadDataA_14_'!E153</f>
        <v/>
      </c>
      <c r="D663">
        <f>B663-C663</f>
        <v/>
      </c>
      <c r="E663">
        <f>D663/B663</f>
        <v/>
      </c>
      <c r="F663">
        <f>'Net regReadDataA_14_'!F155</f>
        <v/>
      </c>
      <c r="G663">
        <f>'Net regReadDataA_14_'!F153</f>
        <v/>
      </c>
      <c r="H663">
        <f>F663-G663</f>
        <v/>
      </c>
      <c r="I663">
        <f>H663/F663</f>
        <v/>
      </c>
      <c r="J663">
        <f>'Net regReadDataA_14_'!G155</f>
        <v/>
      </c>
      <c r="K663">
        <f>'Net regReadDataA_14_'!G153</f>
        <v/>
      </c>
      <c r="L663">
        <f>J663-K663</f>
        <v/>
      </c>
      <c r="M663">
        <f>L663/J663</f>
        <v/>
      </c>
      <c r="N663">
        <f>'Net regReadDataA_14_'!H155</f>
        <v/>
      </c>
      <c r="O663">
        <f>'Net regReadDataA_14_'!H153</f>
        <v/>
      </c>
      <c r="P663">
        <f>N663-O663</f>
        <v/>
      </c>
      <c r="Q663">
        <f>P663/N663</f>
        <v/>
      </c>
    </row>
    <row r="664">
      <c r="A664" t="inlineStr">
        <is>
          <t>masterReg/readData1_reg[14]/Q to masterReg/i__carry__2_i_2__0/I1</t>
        </is>
      </c>
      <c r="B664">
        <f>'Net regReadDataA_14_'!E175</f>
        <v/>
      </c>
      <c r="C664">
        <f>'Net regReadDataA_14_'!E173</f>
        <v/>
      </c>
      <c r="D664">
        <f>B664-C664</f>
        <v/>
      </c>
      <c r="E664">
        <f>D664/B664</f>
        <v/>
      </c>
      <c r="F664">
        <f>'Net regReadDataA_14_'!F175</f>
        <v/>
      </c>
      <c r="G664">
        <f>'Net regReadDataA_14_'!F173</f>
        <v/>
      </c>
      <c r="H664">
        <f>F664-G664</f>
        <v/>
      </c>
      <c r="I664">
        <f>H664/F664</f>
        <v/>
      </c>
      <c r="J664">
        <f>'Net regReadDataA_14_'!G175</f>
        <v/>
      </c>
      <c r="K664">
        <f>'Net regReadDataA_14_'!G173</f>
        <v/>
      </c>
      <c r="L664">
        <f>J664-K664</f>
        <v/>
      </c>
      <c r="M664">
        <f>L664/J664</f>
        <v/>
      </c>
      <c r="N664">
        <f>'Net regReadDataA_14_'!H175</f>
        <v/>
      </c>
      <c r="O664">
        <f>'Net regReadDataA_14_'!H173</f>
        <v/>
      </c>
      <c r="P664">
        <f>N664-O664</f>
        <v/>
      </c>
      <c r="Q664">
        <f>P664/N664</f>
        <v/>
      </c>
    </row>
    <row r="665">
      <c r="A665" t="inlineStr">
        <is>
          <t>masterReg/readData1_reg[14]/Q to ALU1/result0_carry__2/DI[2]</t>
        </is>
      </c>
      <c r="B665">
        <f>'Net regReadDataA_14_'!E194</f>
        <v/>
      </c>
      <c r="C665">
        <f>'Net regReadDataA_14_'!E192</f>
        <v/>
      </c>
      <c r="D665">
        <f>B665-C665</f>
        <v/>
      </c>
      <c r="E665">
        <f>D665/B665</f>
        <v/>
      </c>
      <c r="F665">
        <f>'Net regReadDataA_14_'!F194</f>
        <v/>
      </c>
      <c r="G665">
        <f>'Net regReadDataA_14_'!F192</f>
        <v/>
      </c>
      <c r="H665">
        <f>F665-G665</f>
        <v/>
      </c>
      <c r="I665">
        <f>H665/F665</f>
        <v/>
      </c>
      <c r="J665">
        <f>'Net regReadDataA_14_'!G194</f>
        <v/>
      </c>
      <c r="K665">
        <f>'Net regReadDataA_14_'!G192</f>
        <v/>
      </c>
      <c r="L665">
        <f>J665-K665</f>
        <v/>
      </c>
      <c r="M665">
        <f>L665/J665</f>
        <v/>
      </c>
      <c r="N665">
        <f>'Net regReadDataA_14_'!H194</f>
        <v/>
      </c>
      <c r="O665">
        <f>'Net regReadDataA_14_'!H192</f>
        <v/>
      </c>
      <c r="P665">
        <f>N665-O665</f>
        <v/>
      </c>
      <c r="Q665">
        <f>P665/N665</f>
        <v/>
      </c>
    </row>
    <row r="666">
      <c r="A666" t="inlineStr">
        <is>
          <t>masterReg/readData1_reg[14]/Q to ALU1/result0_inferred__0/i__carry__2/DI[2]</t>
        </is>
      </c>
      <c r="B666">
        <f>'Net regReadDataA_14_'!E207</f>
        <v/>
      </c>
      <c r="C666">
        <f>'Net regReadDataA_14_'!E205</f>
        <v/>
      </c>
      <c r="D666">
        <f>B666-C666</f>
        <v/>
      </c>
      <c r="E666">
        <f>D666/B666</f>
        <v/>
      </c>
      <c r="F666">
        <f>'Net regReadDataA_14_'!F207</f>
        <v/>
      </c>
      <c r="G666">
        <f>'Net regReadDataA_14_'!F205</f>
        <v/>
      </c>
      <c r="H666">
        <f>F666-G666</f>
        <v/>
      </c>
      <c r="I666">
        <f>H666/F666</f>
        <v/>
      </c>
      <c r="J666">
        <f>'Net regReadDataA_14_'!G207</f>
        <v/>
      </c>
      <c r="K666">
        <f>'Net regReadDataA_14_'!G205</f>
        <v/>
      </c>
      <c r="L666">
        <f>J666-K666</f>
        <v/>
      </c>
      <c r="M666">
        <f>L666/J666</f>
        <v/>
      </c>
      <c r="N666">
        <f>'Net regReadDataA_14_'!H207</f>
        <v/>
      </c>
      <c r="O666">
        <f>'Net regReadDataA_14_'!H205</f>
        <v/>
      </c>
      <c r="P666">
        <f>N666-O666</f>
        <v/>
      </c>
      <c r="Q666">
        <f>P666/N666</f>
        <v/>
      </c>
    </row>
    <row r="667">
      <c r="A667" t="inlineStr">
        <is>
          <t>masterReg/readData1_reg[14]/Q to masterReg/result0_carry__2_i_2/I0</t>
        </is>
      </c>
      <c r="B667">
        <f>'Net regReadDataA_14_'!E218</f>
        <v/>
      </c>
      <c r="C667">
        <f>'Net regReadDataA_14_'!E216</f>
        <v/>
      </c>
      <c r="D667">
        <f>B667-C667</f>
        <v/>
      </c>
      <c r="E667">
        <f>D667/B667</f>
        <v/>
      </c>
      <c r="F667">
        <f>'Net regReadDataA_14_'!F218</f>
        <v/>
      </c>
      <c r="G667">
        <f>'Net regReadDataA_14_'!F216</f>
        <v/>
      </c>
      <c r="H667">
        <f>F667-G667</f>
        <v/>
      </c>
      <c r="I667">
        <f>H667/F667</f>
        <v/>
      </c>
      <c r="J667">
        <f>'Net regReadDataA_14_'!G218</f>
        <v/>
      </c>
      <c r="K667">
        <f>'Net regReadDataA_14_'!G216</f>
        <v/>
      </c>
      <c r="L667">
        <f>J667-K667</f>
        <v/>
      </c>
      <c r="M667">
        <f>L667/J667</f>
        <v/>
      </c>
      <c r="N667">
        <f>'Net regReadDataA_14_'!H218</f>
        <v/>
      </c>
      <c r="O667">
        <f>'Net regReadDataA_14_'!H216</f>
        <v/>
      </c>
      <c r="P667">
        <f>N667-O667</f>
        <v/>
      </c>
      <c r="Q667">
        <f>P667/N667</f>
        <v/>
      </c>
    </row>
    <row r="668">
      <c r="A668" t="inlineStr">
        <is>
          <t>masterReg/readData1_reg[14]/Q to masterReg/readData2[29]_i_14/I0</t>
        </is>
      </c>
      <c r="B668">
        <f>'Net regReadDataA_14_'!E236</f>
        <v/>
      </c>
      <c r="C668">
        <f>'Net regReadDataA_14_'!E234</f>
        <v/>
      </c>
      <c r="D668">
        <f>B668-C668</f>
        <v/>
      </c>
      <c r="E668">
        <f>D668/B668</f>
        <v/>
      </c>
      <c r="F668">
        <f>'Net regReadDataA_14_'!F236</f>
        <v/>
      </c>
      <c r="G668">
        <f>'Net regReadDataA_14_'!F234</f>
        <v/>
      </c>
      <c r="H668">
        <f>F668-G668</f>
        <v/>
      </c>
      <c r="I668">
        <f>H668/F668</f>
        <v/>
      </c>
      <c r="J668">
        <f>'Net regReadDataA_14_'!G236</f>
        <v/>
      </c>
      <c r="K668">
        <f>'Net regReadDataA_14_'!G234</f>
        <v/>
      </c>
      <c r="L668">
        <f>J668-K668</f>
        <v/>
      </c>
      <c r="M668">
        <f>L668/J668</f>
        <v/>
      </c>
      <c r="N668">
        <f>'Net regReadDataA_14_'!H236</f>
        <v/>
      </c>
      <c r="O668">
        <f>'Net regReadDataA_14_'!H234</f>
        <v/>
      </c>
      <c r="P668">
        <f>N668-O668</f>
        <v/>
      </c>
      <c r="Q668">
        <f>P668/N668</f>
        <v/>
      </c>
    </row>
    <row r="669">
      <c r="A669" t="inlineStr">
        <is>
          <t>masterReg/readData1_reg[14]/Q to masterReg/i__carry__0_i_5/I3</t>
        </is>
      </c>
      <c r="B669">
        <f>'Net regReadDataA_14_'!E247</f>
        <v/>
      </c>
      <c r="C669">
        <f>'Net regReadDataA_14_'!E245</f>
        <v/>
      </c>
      <c r="D669">
        <f>B669-C669</f>
        <v/>
      </c>
      <c r="E669">
        <f>D669/B669</f>
        <v/>
      </c>
      <c r="F669">
        <f>'Net regReadDataA_14_'!F247</f>
        <v/>
      </c>
      <c r="G669">
        <f>'Net regReadDataA_14_'!F245</f>
        <v/>
      </c>
      <c r="H669">
        <f>F669-G669</f>
        <v/>
      </c>
      <c r="I669">
        <f>H669/F669</f>
        <v/>
      </c>
      <c r="J669">
        <f>'Net regReadDataA_14_'!G247</f>
        <v/>
      </c>
      <c r="K669">
        <f>'Net regReadDataA_14_'!G245</f>
        <v/>
      </c>
      <c r="L669">
        <f>J669-K669</f>
        <v/>
      </c>
      <c r="M669">
        <f>L669/J669</f>
        <v/>
      </c>
      <c r="N669">
        <f>'Net regReadDataA_14_'!H247</f>
        <v/>
      </c>
      <c r="O669">
        <f>'Net regReadDataA_14_'!H245</f>
        <v/>
      </c>
      <c r="P669">
        <f>N669-O669</f>
        <v/>
      </c>
      <c r="Q669">
        <f>P669/N669</f>
        <v/>
      </c>
    </row>
    <row r="670">
      <c r="A670" t="inlineStr">
        <is>
          <t>masterReg/readData1_reg[14]/Q to masterReg/readData2[12]_i_11/I1</t>
        </is>
      </c>
      <c r="B670">
        <f>'Net regReadDataA_14_'!E265</f>
        <v/>
      </c>
      <c r="C670">
        <f>'Net regReadDataA_14_'!E263</f>
        <v/>
      </c>
      <c r="D670">
        <f>B670-C670</f>
        <v/>
      </c>
      <c r="E670">
        <f>D670/B670</f>
        <v/>
      </c>
      <c r="F670">
        <f>'Net regReadDataA_14_'!F265</f>
        <v/>
      </c>
      <c r="G670">
        <f>'Net regReadDataA_14_'!F263</f>
        <v/>
      </c>
      <c r="H670">
        <f>F670-G670</f>
        <v/>
      </c>
      <c r="I670">
        <f>H670/F670</f>
        <v/>
      </c>
      <c r="J670">
        <f>'Net regReadDataA_14_'!G265</f>
        <v/>
      </c>
      <c r="K670">
        <f>'Net regReadDataA_14_'!G263</f>
        <v/>
      </c>
      <c r="L670">
        <f>J670-K670</f>
        <v/>
      </c>
      <c r="M670">
        <f>L670/J670</f>
        <v/>
      </c>
      <c r="N670">
        <f>'Net regReadDataA_14_'!H265</f>
        <v/>
      </c>
      <c r="O670">
        <f>'Net regReadDataA_14_'!H263</f>
        <v/>
      </c>
      <c r="P670">
        <f>N670-O670</f>
        <v/>
      </c>
      <c r="Q670">
        <f>P670/N670</f>
        <v/>
      </c>
    </row>
    <row r="671">
      <c r="A671" t="inlineStr">
        <is>
          <t>masterReg/readData1_reg[14]/Q to masterReg/readData2[28]_i_14/I1</t>
        </is>
      </c>
      <c r="B671">
        <f>'Net regReadDataA_14_'!E276</f>
        <v/>
      </c>
      <c r="C671">
        <f>'Net regReadDataA_14_'!E274</f>
        <v/>
      </c>
      <c r="D671">
        <f>B671-C671</f>
        <v/>
      </c>
      <c r="E671">
        <f>D671/B671</f>
        <v/>
      </c>
      <c r="F671">
        <f>'Net regReadDataA_14_'!F276</f>
        <v/>
      </c>
      <c r="G671">
        <f>'Net regReadDataA_14_'!F274</f>
        <v/>
      </c>
      <c r="H671">
        <f>F671-G671</f>
        <v/>
      </c>
      <c r="I671">
        <f>H671/F671</f>
        <v/>
      </c>
      <c r="J671">
        <f>'Net regReadDataA_14_'!G276</f>
        <v/>
      </c>
      <c r="K671">
        <f>'Net regReadDataA_14_'!G274</f>
        <v/>
      </c>
      <c r="L671">
        <f>J671-K671</f>
        <v/>
      </c>
      <c r="M671">
        <f>L671/J671</f>
        <v/>
      </c>
      <c r="N671">
        <f>'Net regReadDataA_14_'!H276</f>
        <v/>
      </c>
      <c r="O671">
        <f>'Net regReadDataA_14_'!H274</f>
        <v/>
      </c>
      <c r="P671">
        <f>N671-O671</f>
        <v/>
      </c>
      <c r="Q671">
        <f>P671/N671</f>
        <v/>
      </c>
    </row>
    <row r="672">
      <c r="A672" t="inlineStr">
        <is>
          <t>masterReg/readData1_reg[15]/Q to masterReg/register_reg_r1_0_31_12_17_i_23/I0</t>
        </is>
      </c>
      <c r="B672">
        <f>'Net regReadDataA_15_'!E26</f>
        <v/>
      </c>
      <c r="C672">
        <f>'Net regReadDataA_15_'!E24</f>
        <v/>
      </c>
      <c r="D672">
        <f>B672-C672</f>
        <v/>
      </c>
      <c r="E672">
        <f>D672/B672</f>
        <v/>
      </c>
      <c r="F672">
        <f>'Net regReadDataA_15_'!F26</f>
        <v/>
      </c>
      <c r="G672">
        <f>'Net regReadDataA_15_'!F24</f>
        <v/>
      </c>
      <c r="H672">
        <f>F672-G672</f>
        <v/>
      </c>
      <c r="I672">
        <f>H672/F672</f>
        <v/>
      </c>
      <c r="J672">
        <f>'Net regReadDataA_15_'!G26</f>
        <v/>
      </c>
      <c r="K672">
        <f>'Net regReadDataA_15_'!G24</f>
        <v/>
      </c>
      <c r="L672">
        <f>J672-K672</f>
        <v/>
      </c>
      <c r="M672">
        <f>L672/J672</f>
        <v/>
      </c>
      <c r="N672">
        <f>'Net regReadDataA_15_'!H26</f>
        <v/>
      </c>
      <c r="O672">
        <f>'Net regReadDataA_15_'!H24</f>
        <v/>
      </c>
      <c r="P672">
        <f>N672-O672</f>
        <v/>
      </c>
      <c r="Q672">
        <f>P672/N672</f>
        <v/>
      </c>
    </row>
    <row r="673">
      <c r="A673" t="inlineStr">
        <is>
          <t>masterReg/readData1_reg[15]/Q to masterReg/register_reg_r1_0_31_12_17_i_24/I2</t>
        </is>
      </c>
      <c r="B673">
        <f>'Net regReadDataA_15_'!E40</f>
        <v/>
      </c>
      <c r="C673">
        <f>'Net regReadDataA_15_'!E38</f>
        <v/>
      </c>
      <c r="D673">
        <f>B673-C673</f>
        <v/>
      </c>
      <c r="E673">
        <f>D673/B673</f>
        <v/>
      </c>
      <c r="F673">
        <f>'Net regReadDataA_15_'!F40</f>
        <v/>
      </c>
      <c r="G673">
        <f>'Net regReadDataA_15_'!F38</f>
        <v/>
      </c>
      <c r="H673">
        <f>F673-G673</f>
        <v/>
      </c>
      <c r="I673">
        <f>H673/F673</f>
        <v/>
      </c>
      <c r="J673">
        <f>'Net regReadDataA_15_'!G40</f>
        <v/>
      </c>
      <c r="K673">
        <f>'Net regReadDataA_15_'!G38</f>
        <v/>
      </c>
      <c r="L673">
        <f>J673-K673</f>
        <v/>
      </c>
      <c r="M673">
        <f>L673/J673</f>
        <v/>
      </c>
      <c r="N673">
        <f>'Net regReadDataA_15_'!H40</f>
        <v/>
      </c>
      <c r="O673">
        <f>'Net regReadDataA_15_'!H38</f>
        <v/>
      </c>
      <c r="P673">
        <f>N673-O673</f>
        <v/>
      </c>
      <c r="Q673">
        <f>P673/N673</f>
        <v/>
      </c>
    </row>
    <row r="674">
      <c r="A674" t="inlineStr">
        <is>
          <t>masterReg/readData1_reg[15]/Q to masterReg/readData2[31]_i_17/I5</t>
        </is>
      </c>
      <c r="B674">
        <f>'Net regReadDataA_15_'!E59</f>
        <v/>
      </c>
      <c r="C674">
        <f>'Net regReadDataA_15_'!E57</f>
        <v/>
      </c>
      <c r="D674">
        <f>B674-C674</f>
        <v/>
      </c>
      <c r="E674">
        <f>D674/B674</f>
        <v/>
      </c>
      <c r="F674">
        <f>'Net regReadDataA_15_'!F59</f>
        <v/>
      </c>
      <c r="G674">
        <f>'Net regReadDataA_15_'!F57</f>
        <v/>
      </c>
      <c r="H674">
        <f>F674-G674</f>
        <v/>
      </c>
      <c r="I674">
        <f>H674/F674</f>
        <v/>
      </c>
      <c r="J674">
        <f>'Net regReadDataA_15_'!G59</f>
        <v/>
      </c>
      <c r="K674">
        <f>'Net regReadDataA_15_'!G57</f>
        <v/>
      </c>
      <c r="L674">
        <f>J674-K674</f>
        <v/>
      </c>
      <c r="M674">
        <f>L674/J674</f>
        <v/>
      </c>
      <c r="N674">
        <f>'Net regReadDataA_15_'!H59</f>
        <v/>
      </c>
      <c r="O674">
        <f>'Net regReadDataA_15_'!H57</f>
        <v/>
      </c>
      <c r="P674">
        <f>N674-O674</f>
        <v/>
      </c>
      <c r="Q674">
        <f>P674/N674</f>
        <v/>
      </c>
    </row>
    <row r="675">
      <c r="A675" t="inlineStr">
        <is>
          <t>masterReg/readData1_reg[15]/Q to masterReg/readData2[30]_i_14/I0</t>
        </is>
      </c>
      <c r="B675">
        <f>'Net regReadDataA_15_'!E78</f>
        <v/>
      </c>
      <c r="C675">
        <f>'Net regReadDataA_15_'!E76</f>
        <v/>
      </c>
      <c r="D675">
        <f>B675-C675</f>
        <v/>
      </c>
      <c r="E675">
        <f>D675/B675</f>
        <v/>
      </c>
      <c r="F675">
        <f>'Net regReadDataA_15_'!F78</f>
        <v/>
      </c>
      <c r="G675">
        <f>'Net regReadDataA_15_'!F76</f>
        <v/>
      </c>
      <c r="H675">
        <f>F675-G675</f>
        <v/>
      </c>
      <c r="I675">
        <f>H675/F675</f>
        <v/>
      </c>
      <c r="J675">
        <f>'Net regReadDataA_15_'!G78</f>
        <v/>
      </c>
      <c r="K675">
        <f>'Net regReadDataA_15_'!G76</f>
        <v/>
      </c>
      <c r="L675">
        <f>J675-K675</f>
        <v/>
      </c>
      <c r="M675">
        <f>L675/J675</f>
        <v/>
      </c>
      <c r="N675">
        <f>'Net regReadDataA_15_'!H78</f>
        <v/>
      </c>
      <c r="O675">
        <f>'Net regReadDataA_15_'!H76</f>
        <v/>
      </c>
      <c r="P675">
        <f>N675-O675</f>
        <v/>
      </c>
      <c r="Q675">
        <f>P675/N675</f>
        <v/>
      </c>
    </row>
    <row r="676">
      <c r="A676" t="inlineStr">
        <is>
          <t>masterReg/readData1_reg[15]/Q to masterReg/readData2[1]_i_13/I1</t>
        </is>
      </c>
      <c r="B676">
        <f>'Net regReadDataA_15_'!E96</f>
        <v/>
      </c>
      <c r="C676">
        <f>'Net regReadDataA_15_'!E94</f>
        <v/>
      </c>
      <c r="D676">
        <f>B676-C676</f>
        <v/>
      </c>
      <c r="E676">
        <f>D676/B676</f>
        <v/>
      </c>
      <c r="F676">
        <f>'Net regReadDataA_15_'!F96</f>
        <v/>
      </c>
      <c r="G676">
        <f>'Net regReadDataA_15_'!F94</f>
        <v/>
      </c>
      <c r="H676">
        <f>F676-G676</f>
        <v/>
      </c>
      <c r="I676">
        <f>H676/F676</f>
        <v/>
      </c>
      <c r="J676">
        <f>'Net regReadDataA_15_'!G96</f>
        <v/>
      </c>
      <c r="K676">
        <f>'Net regReadDataA_15_'!G94</f>
        <v/>
      </c>
      <c r="L676">
        <f>J676-K676</f>
        <v/>
      </c>
      <c r="M676">
        <f>L676/J676</f>
        <v/>
      </c>
      <c r="N676">
        <f>'Net regReadDataA_15_'!H96</f>
        <v/>
      </c>
      <c r="O676">
        <f>'Net regReadDataA_15_'!H94</f>
        <v/>
      </c>
      <c r="P676">
        <f>N676-O676</f>
        <v/>
      </c>
      <c r="Q676">
        <f>P676/N676</f>
        <v/>
      </c>
    </row>
    <row r="677">
      <c r="A677" t="inlineStr">
        <is>
          <t>masterReg/readData1_reg[15]/Q to masterReg/register_reg_r1_0_31_0_5_i_56/I3</t>
        </is>
      </c>
      <c r="B677">
        <f>'Net regReadDataA_15_'!E107</f>
        <v/>
      </c>
      <c r="C677">
        <f>'Net regReadDataA_15_'!E105</f>
        <v/>
      </c>
      <c r="D677">
        <f>B677-C677</f>
        <v/>
      </c>
      <c r="E677">
        <f>D677/B677</f>
        <v/>
      </c>
      <c r="F677">
        <f>'Net regReadDataA_15_'!F107</f>
        <v/>
      </c>
      <c r="G677">
        <f>'Net regReadDataA_15_'!F105</f>
        <v/>
      </c>
      <c r="H677">
        <f>F677-G677</f>
        <v/>
      </c>
      <c r="I677">
        <f>H677/F677</f>
        <v/>
      </c>
      <c r="J677">
        <f>'Net regReadDataA_15_'!G107</f>
        <v/>
      </c>
      <c r="K677">
        <f>'Net regReadDataA_15_'!G105</f>
        <v/>
      </c>
      <c r="L677">
        <f>J677-K677</f>
        <v/>
      </c>
      <c r="M677">
        <f>L677/J677</f>
        <v/>
      </c>
      <c r="N677">
        <f>'Net regReadDataA_15_'!H107</f>
        <v/>
      </c>
      <c r="O677">
        <f>'Net regReadDataA_15_'!H105</f>
        <v/>
      </c>
      <c r="P677">
        <f>N677-O677</f>
        <v/>
      </c>
      <c r="Q677">
        <f>P677/N677</f>
        <v/>
      </c>
    </row>
    <row r="678">
      <c r="A678" t="inlineStr">
        <is>
          <t>masterReg/readData1_reg[15]/Q to masterReg/i__carry__2_i_1__0/I1</t>
        </is>
      </c>
      <c r="B678">
        <f>'Net regReadDataA_15_'!E126</f>
        <v/>
      </c>
      <c r="C678">
        <f>'Net regReadDataA_15_'!E124</f>
        <v/>
      </c>
      <c r="D678">
        <f>B678-C678</f>
        <v/>
      </c>
      <c r="E678">
        <f>D678/B678</f>
        <v/>
      </c>
      <c r="F678">
        <f>'Net regReadDataA_15_'!F126</f>
        <v/>
      </c>
      <c r="G678">
        <f>'Net regReadDataA_15_'!F124</f>
        <v/>
      </c>
      <c r="H678">
        <f>F678-G678</f>
        <v/>
      </c>
      <c r="I678">
        <f>H678/F678</f>
        <v/>
      </c>
      <c r="J678">
        <f>'Net regReadDataA_15_'!G126</f>
        <v/>
      </c>
      <c r="K678">
        <f>'Net regReadDataA_15_'!G124</f>
        <v/>
      </c>
      <c r="L678">
        <f>J678-K678</f>
        <v/>
      </c>
      <c r="M678">
        <f>L678/J678</f>
        <v/>
      </c>
      <c r="N678">
        <f>'Net regReadDataA_15_'!H126</f>
        <v/>
      </c>
      <c r="O678">
        <f>'Net regReadDataA_15_'!H124</f>
        <v/>
      </c>
      <c r="P678">
        <f>N678-O678</f>
        <v/>
      </c>
      <c r="Q678">
        <f>P678/N678</f>
        <v/>
      </c>
    </row>
    <row r="679">
      <c r="A679" t="inlineStr">
        <is>
          <t>masterReg/readData1_reg[15]/Q to masterReg/led_OBUF[15]_inst_i_1/I2</t>
        </is>
      </c>
      <c r="B679">
        <f>'Net regReadDataA_15_'!E162</f>
        <v/>
      </c>
      <c r="C679">
        <f>'Net regReadDataA_15_'!E160</f>
        <v/>
      </c>
      <c r="D679">
        <f>B679-C679</f>
        <v/>
      </c>
      <c r="E679">
        <f>D679/B679</f>
        <v/>
      </c>
      <c r="F679">
        <f>'Net regReadDataA_15_'!F162</f>
        <v/>
      </c>
      <c r="G679">
        <f>'Net regReadDataA_15_'!F160</f>
        <v/>
      </c>
      <c r="H679">
        <f>F679-G679</f>
        <v/>
      </c>
      <c r="I679">
        <f>H679/F679</f>
        <v/>
      </c>
      <c r="J679">
        <f>'Net regReadDataA_15_'!G162</f>
        <v/>
      </c>
      <c r="K679">
        <f>'Net regReadDataA_15_'!G160</f>
        <v/>
      </c>
      <c r="L679">
        <f>J679-K679</f>
        <v/>
      </c>
      <c r="M679">
        <f>L679/J679</f>
        <v/>
      </c>
      <c r="N679">
        <f>'Net regReadDataA_15_'!H162</f>
        <v/>
      </c>
      <c r="O679">
        <f>'Net regReadDataA_15_'!H160</f>
        <v/>
      </c>
      <c r="P679">
        <f>N679-O679</f>
        <v/>
      </c>
      <c r="Q679">
        <f>P679/N679</f>
        <v/>
      </c>
    </row>
    <row r="680">
      <c r="A680" t="inlineStr">
        <is>
          <t>masterReg/readData1_reg[15]/Q to masterReg/register_reg_r1_0_31_0_5_i_48/I5</t>
        </is>
      </c>
      <c r="B680">
        <f>'Net regReadDataA_15_'!E180</f>
        <v/>
      </c>
      <c r="C680">
        <f>'Net regReadDataA_15_'!E178</f>
        <v/>
      </c>
      <c r="D680">
        <f>B680-C680</f>
        <v/>
      </c>
      <c r="E680">
        <f>D680/B680</f>
        <v/>
      </c>
      <c r="F680">
        <f>'Net regReadDataA_15_'!F180</f>
        <v/>
      </c>
      <c r="G680">
        <f>'Net regReadDataA_15_'!F178</f>
        <v/>
      </c>
      <c r="H680">
        <f>F680-G680</f>
        <v/>
      </c>
      <c r="I680">
        <f>H680/F680</f>
        <v/>
      </c>
      <c r="J680">
        <f>'Net regReadDataA_15_'!G180</f>
        <v/>
      </c>
      <c r="K680">
        <f>'Net regReadDataA_15_'!G178</f>
        <v/>
      </c>
      <c r="L680">
        <f>J680-K680</f>
        <v/>
      </c>
      <c r="M680">
        <f>L680/J680</f>
        <v/>
      </c>
      <c r="N680">
        <f>'Net regReadDataA_15_'!H180</f>
        <v/>
      </c>
      <c r="O680">
        <f>'Net regReadDataA_15_'!H178</f>
        <v/>
      </c>
      <c r="P680">
        <f>N680-O680</f>
        <v/>
      </c>
      <c r="Q680">
        <f>P680/N680</f>
        <v/>
      </c>
    </row>
    <row r="681">
      <c r="A681" t="inlineStr">
        <is>
          <t>masterReg/readData1_reg[15]/Q to masterReg/result0_carry__2_i_1/I0</t>
        </is>
      </c>
      <c r="B681">
        <f>'Net regReadDataA_15_'!E211</f>
        <v/>
      </c>
      <c r="C681">
        <f>'Net regReadDataA_15_'!E209</f>
        <v/>
      </c>
      <c r="D681">
        <f>B681-C681</f>
        <v/>
      </c>
      <c r="E681">
        <f>D681/B681</f>
        <v/>
      </c>
      <c r="F681">
        <f>'Net regReadDataA_15_'!F211</f>
        <v/>
      </c>
      <c r="G681">
        <f>'Net regReadDataA_15_'!F209</f>
        <v/>
      </c>
      <c r="H681">
        <f>F681-G681</f>
        <v/>
      </c>
      <c r="I681">
        <f>H681/F681</f>
        <v/>
      </c>
      <c r="J681">
        <f>'Net regReadDataA_15_'!G211</f>
        <v/>
      </c>
      <c r="K681">
        <f>'Net regReadDataA_15_'!G209</f>
        <v/>
      </c>
      <c r="L681">
        <f>J681-K681</f>
        <v/>
      </c>
      <c r="M681">
        <f>L681/J681</f>
        <v/>
      </c>
      <c r="N681">
        <f>'Net regReadDataA_15_'!H211</f>
        <v/>
      </c>
      <c r="O681">
        <f>'Net regReadDataA_15_'!H209</f>
        <v/>
      </c>
      <c r="P681">
        <f>N681-O681</f>
        <v/>
      </c>
      <c r="Q681">
        <f>P681/N681</f>
        <v/>
      </c>
    </row>
    <row r="682">
      <c r="A682" t="inlineStr">
        <is>
          <t>masterReg/readData1_reg[15]/Q to masterReg/readData2[29]_i_14/I1</t>
        </is>
      </c>
      <c r="B682">
        <f>'Net regReadDataA_15_'!E225</f>
        <v/>
      </c>
      <c r="C682">
        <f>'Net regReadDataA_15_'!E223</f>
        <v/>
      </c>
      <c r="D682">
        <f>B682-C682</f>
        <v/>
      </c>
      <c r="E682">
        <f>D682/B682</f>
        <v/>
      </c>
      <c r="F682">
        <f>'Net regReadDataA_15_'!F225</f>
        <v/>
      </c>
      <c r="G682">
        <f>'Net regReadDataA_15_'!F223</f>
        <v/>
      </c>
      <c r="H682">
        <f>F682-G682</f>
        <v/>
      </c>
      <c r="I682">
        <f>H682/F682</f>
        <v/>
      </c>
      <c r="J682">
        <f>'Net regReadDataA_15_'!G225</f>
        <v/>
      </c>
      <c r="K682">
        <f>'Net regReadDataA_15_'!G223</f>
        <v/>
      </c>
      <c r="L682">
        <f>J682-K682</f>
        <v/>
      </c>
      <c r="M682">
        <f>L682/J682</f>
        <v/>
      </c>
      <c r="N682">
        <f>'Net regReadDataA_15_'!H225</f>
        <v/>
      </c>
      <c r="O682">
        <f>'Net regReadDataA_15_'!H223</f>
        <v/>
      </c>
      <c r="P682">
        <f>N682-O682</f>
        <v/>
      </c>
      <c r="Q682">
        <f>P682/N682</f>
        <v/>
      </c>
    </row>
    <row r="683">
      <c r="A683" t="inlineStr">
        <is>
          <t>masterReg/readData1_reg[15]/Q to masterReg/i__carry__0_i_5/I1</t>
        </is>
      </c>
      <c r="B683">
        <f>'Net regReadDataA_15_'!E236</f>
        <v/>
      </c>
      <c r="C683">
        <f>'Net regReadDataA_15_'!E234</f>
        <v/>
      </c>
      <c r="D683">
        <f>B683-C683</f>
        <v/>
      </c>
      <c r="E683">
        <f>D683/B683</f>
        <v/>
      </c>
      <c r="F683">
        <f>'Net regReadDataA_15_'!F236</f>
        <v/>
      </c>
      <c r="G683">
        <f>'Net regReadDataA_15_'!F234</f>
        <v/>
      </c>
      <c r="H683">
        <f>F683-G683</f>
        <v/>
      </c>
      <c r="I683">
        <f>H683/F683</f>
        <v/>
      </c>
      <c r="J683">
        <f>'Net regReadDataA_15_'!G236</f>
        <v/>
      </c>
      <c r="K683">
        <f>'Net regReadDataA_15_'!G234</f>
        <v/>
      </c>
      <c r="L683">
        <f>J683-K683</f>
        <v/>
      </c>
      <c r="M683">
        <f>L683/J683</f>
        <v/>
      </c>
      <c r="N683">
        <f>'Net regReadDataA_15_'!H236</f>
        <v/>
      </c>
      <c r="O683">
        <f>'Net regReadDataA_15_'!H234</f>
        <v/>
      </c>
      <c r="P683">
        <f>N683-O683</f>
        <v/>
      </c>
      <c r="Q683">
        <f>P683/N683</f>
        <v/>
      </c>
    </row>
    <row r="684">
      <c r="A684" t="inlineStr">
        <is>
          <t>masterReg/readData1_reg[15]/Q to masterReg/readData2[12]_i_11/I0</t>
        </is>
      </c>
      <c r="B684">
        <f>'Net regReadDataA_15_'!E250</f>
        <v/>
      </c>
      <c r="C684">
        <f>'Net regReadDataA_15_'!E248</f>
        <v/>
      </c>
      <c r="D684">
        <f>B684-C684</f>
        <v/>
      </c>
      <c r="E684">
        <f>D684/B684</f>
        <v/>
      </c>
      <c r="F684">
        <f>'Net regReadDataA_15_'!F250</f>
        <v/>
      </c>
      <c r="G684">
        <f>'Net regReadDataA_15_'!F248</f>
        <v/>
      </c>
      <c r="H684">
        <f>F684-G684</f>
        <v/>
      </c>
      <c r="I684">
        <f>H684/F684</f>
        <v/>
      </c>
      <c r="J684">
        <f>'Net regReadDataA_15_'!G250</f>
        <v/>
      </c>
      <c r="K684">
        <f>'Net regReadDataA_15_'!G248</f>
        <v/>
      </c>
      <c r="L684">
        <f>J684-K684</f>
        <v/>
      </c>
      <c r="M684">
        <f>L684/J684</f>
        <v/>
      </c>
      <c r="N684">
        <f>'Net regReadDataA_15_'!H250</f>
        <v/>
      </c>
      <c r="O684">
        <f>'Net regReadDataA_15_'!H248</f>
        <v/>
      </c>
      <c r="P684">
        <f>N684-O684</f>
        <v/>
      </c>
      <c r="Q684">
        <f>P684/N684</f>
        <v/>
      </c>
    </row>
    <row r="685">
      <c r="A685" t="inlineStr">
        <is>
          <t>masterReg/readData1_reg[15]/Q to masterReg/readData2[28]_i_14/I3</t>
        </is>
      </c>
      <c r="B685">
        <f>'Net regReadDataA_15_'!E261</f>
        <v/>
      </c>
      <c r="C685">
        <f>'Net regReadDataA_15_'!E259</f>
        <v/>
      </c>
      <c r="D685">
        <f>B685-C685</f>
        <v/>
      </c>
      <c r="E685">
        <f>D685/B685</f>
        <v/>
      </c>
      <c r="F685">
        <f>'Net regReadDataA_15_'!F261</f>
        <v/>
      </c>
      <c r="G685">
        <f>'Net regReadDataA_15_'!F259</f>
        <v/>
      </c>
      <c r="H685">
        <f>F685-G685</f>
        <v/>
      </c>
      <c r="I685">
        <f>H685/F685</f>
        <v/>
      </c>
      <c r="J685">
        <f>'Net regReadDataA_15_'!G261</f>
        <v/>
      </c>
      <c r="K685">
        <f>'Net regReadDataA_15_'!G259</f>
        <v/>
      </c>
      <c r="L685">
        <f>J685-K685</f>
        <v/>
      </c>
      <c r="M685">
        <f>L685/J685</f>
        <v/>
      </c>
      <c r="N685">
        <f>'Net regReadDataA_15_'!H261</f>
        <v/>
      </c>
      <c r="O685">
        <f>'Net regReadDataA_15_'!H259</f>
        <v/>
      </c>
      <c r="P685">
        <f>N685-O685</f>
        <v/>
      </c>
      <c r="Q685">
        <f>P685/N685</f>
        <v/>
      </c>
    </row>
    <row r="686">
      <c r="A686" t="inlineStr">
        <is>
          <t>masterReg/readData1_reg[15]/Q to ALU1/result0_inferred__0/i__carry__2/DI[3]</t>
        </is>
      </c>
      <c r="B686">
        <f>'Net regReadDataA_15_'!E281</f>
        <v/>
      </c>
      <c r="C686">
        <f>'Net regReadDataA_15_'!E279</f>
        <v/>
      </c>
      <c r="D686">
        <f>B686-C686</f>
        <v/>
      </c>
      <c r="E686">
        <f>D686/B686</f>
        <v/>
      </c>
      <c r="F686">
        <f>'Net regReadDataA_15_'!F281</f>
        <v/>
      </c>
      <c r="G686">
        <f>'Net regReadDataA_15_'!F279</f>
        <v/>
      </c>
      <c r="H686">
        <f>F686-G686</f>
        <v/>
      </c>
      <c r="I686">
        <f>H686/F686</f>
        <v/>
      </c>
      <c r="J686">
        <f>'Net regReadDataA_15_'!G281</f>
        <v/>
      </c>
      <c r="K686">
        <f>'Net regReadDataA_15_'!G279</f>
        <v/>
      </c>
      <c r="L686">
        <f>J686-K686</f>
        <v/>
      </c>
      <c r="M686">
        <f>L686/J686</f>
        <v/>
      </c>
      <c r="N686">
        <f>'Net regReadDataA_15_'!H281</f>
        <v/>
      </c>
      <c r="O686">
        <f>'Net regReadDataA_15_'!H279</f>
        <v/>
      </c>
      <c r="P686">
        <f>N686-O686</f>
        <v/>
      </c>
      <c r="Q686">
        <f>P686/N686</f>
        <v/>
      </c>
    </row>
    <row r="687">
      <c r="A687" t="inlineStr">
        <is>
          <t>masterReg/readData1_reg[15]/Q to ALU1/result0_carry__2/DI[3]</t>
        </is>
      </c>
      <c r="B687">
        <f>'Net regReadDataA_15_'!E294</f>
        <v/>
      </c>
      <c r="C687">
        <f>'Net regReadDataA_15_'!E292</f>
        <v/>
      </c>
      <c r="D687">
        <f>B687-C687</f>
        <v/>
      </c>
      <c r="E687">
        <f>D687/B687</f>
        <v/>
      </c>
      <c r="F687">
        <f>'Net regReadDataA_15_'!F294</f>
        <v/>
      </c>
      <c r="G687">
        <f>'Net regReadDataA_15_'!F292</f>
        <v/>
      </c>
      <c r="H687">
        <f>F687-G687</f>
        <v/>
      </c>
      <c r="I687">
        <f>H687/F687</f>
        <v/>
      </c>
      <c r="J687">
        <f>'Net regReadDataA_15_'!G294</f>
        <v/>
      </c>
      <c r="K687">
        <f>'Net regReadDataA_15_'!G292</f>
        <v/>
      </c>
      <c r="L687">
        <f>J687-K687</f>
        <v/>
      </c>
      <c r="M687">
        <f>L687/J687</f>
        <v/>
      </c>
      <c r="N687">
        <f>'Net regReadDataA_15_'!H294</f>
        <v/>
      </c>
      <c r="O687">
        <f>'Net regReadDataA_15_'!H292</f>
        <v/>
      </c>
      <c r="P687">
        <f>N687-O687</f>
        <v/>
      </c>
      <c r="Q687">
        <f>P687/N687</f>
        <v/>
      </c>
    </row>
    <row r="688">
      <c r="A688" t="inlineStr">
        <is>
          <t>masterReg/readData1_reg[16]/Q to masterReg/register_reg_r1_0_31_12_17_i_29/I0</t>
        </is>
      </c>
      <c r="B688">
        <f>'Net regReadDataA_16_'!E19</f>
        <v/>
      </c>
      <c r="C688">
        <f>'Net regReadDataA_16_'!E17</f>
        <v/>
      </c>
      <c r="D688">
        <f>B688-C688</f>
        <v/>
      </c>
      <c r="E688">
        <f>D688/B688</f>
        <v/>
      </c>
      <c r="F688">
        <f>'Net regReadDataA_16_'!F19</f>
        <v/>
      </c>
      <c r="G688">
        <f>'Net regReadDataA_16_'!F17</f>
        <v/>
      </c>
      <c r="H688">
        <f>F688-G688</f>
        <v/>
      </c>
      <c r="I688">
        <f>H688/F688</f>
        <v/>
      </c>
      <c r="J688">
        <f>'Net regReadDataA_16_'!G19</f>
        <v/>
      </c>
      <c r="K688">
        <f>'Net regReadDataA_16_'!G17</f>
        <v/>
      </c>
      <c r="L688">
        <f>J688-K688</f>
        <v/>
      </c>
      <c r="M688">
        <f>L688/J688</f>
        <v/>
      </c>
      <c r="N688">
        <f>'Net regReadDataA_16_'!H19</f>
        <v/>
      </c>
      <c r="O688">
        <f>'Net regReadDataA_16_'!H17</f>
        <v/>
      </c>
      <c r="P688">
        <f>N688-O688</f>
        <v/>
      </c>
      <c r="Q688">
        <f>P688/N688</f>
        <v/>
      </c>
    </row>
    <row r="689">
      <c r="A689" t="inlineStr">
        <is>
          <t>masterReg/readData1_reg[16]/Q to masterReg/readData2[29]_i_14/I3</t>
        </is>
      </c>
      <c r="B689">
        <f>'Net regReadDataA_16_'!E44</f>
        <v/>
      </c>
      <c r="C689">
        <f>'Net regReadDataA_16_'!E42</f>
        <v/>
      </c>
      <c r="D689">
        <f>B689-C689</f>
        <v/>
      </c>
      <c r="E689">
        <f>D689/B689</f>
        <v/>
      </c>
      <c r="F689">
        <f>'Net regReadDataA_16_'!F44</f>
        <v/>
      </c>
      <c r="G689">
        <f>'Net regReadDataA_16_'!F42</f>
        <v/>
      </c>
      <c r="H689">
        <f>F689-G689</f>
        <v/>
      </c>
      <c r="I689">
        <f>H689/F689</f>
        <v/>
      </c>
      <c r="J689">
        <f>'Net regReadDataA_16_'!G44</f>
        <v/>
      </c>
      <c r="K689">
        <f>'Net regReadDataA_16_'!G42</f>
        <v/>
      </c>
      <c r="L689">
        <f>J689-K689</f>
        <v/>
      </c>
      <c r="M689">
        <f>L689/J689</f>
        <v/>
      </c>
      <c r="N689">
        <f>'Net regReadDataA_16_'!H44</f>
        <v/>
      </c>
      <c r="O689">
        <f>'Net regReadDataA_16_'!H42</f>
        <v/>
      </c>
      <c r="P689">
        <f>N689-O689</f>
        <v/>
      </c>
      <c r="Q689">
        <f>P689/N689</f>
        <v/>
      </c>
    </row>
    <row r="690">
      <c r="A690" t="inlineStr">
        <is>
          <t>masterReg/readData1_reg[16]/Q to ALU1/result0_carry__3/DI[0]</t>
        </is>
      </c>
      <c r="B690">
        <f>'Net regReadDataA_16_'!E63</f>
        <v/>
      </c>
      <c r="C690">
        <f>'Net regReadDataA_16_'!E61</f>
        <v/>
      </c>
      <c r="D690">
        <f>B690-C690</f>
        <v/>
      </c>
      <c r="E690">
        <f>D690/B690</f>
        <v/>
      </c>
      <c r="F690">
        <f>'Net regReadDataA_16_'!F63</f>
        <v/>
      </c>
      <c r="G690">
        <f>'Net regReadDataA_16_'!F61</f>
        <v/>
      </c>
      <c r="H690">
        <f>F690-G690</f>
        <v/>
      </c>
      <c r="I690">
        <f>H690/F690</f>
        <v/>
      </c>
      <c r="J690">
        <f>'Net regReadDataA_16_'!G63</f>
        <v/>
      </c>
      <c r="K690">
        <f>'Net regReadDataA_16_'!G61</f>
        <v/>
      </c>
      <c r="L690">
        <f>J690-K690</f>
        <v/>
      </c>
      <c r="M690">
        <f>L690/J690</f>
        <v/>
      </c>
      <c r="N690">
        <f>'Net regReadDataA_16_'!H63</f>
        <v/>
      </c>
      <c r="O690">
        <f>'Net regReadDataA_16_'!H61</f>
        <v/>
      </c>
      <c r="P690">
        <f>N690-O690</f>
        <v/>
      </c>
      <c r="Q690">
        <f>P690/N690</f>
        <v/>
      </c>
    </row>
    <row r="691">
      <c r="A691" t="inlineStr">
        <is>
          <t>masterReg/readData1_reg[16]/Q to ALU1/result0_inferred__0/i__carry__3/DI[0]</t>
        </is>
      </c>
      <c r="B691">
        <f>'Net regReadDataA_16_'!E76</f>
        <v/>
      </c>
      <c r="C691">
        <f>'Net regReadDataA_16_'!E74</f>
        <v/>
      </c>
      <c r="D691">
        <f>B691-C691</f>
        <v/>
      </c>
      <c r="E691">
        <f>D691/B691</f>
        <v/>
      </c>
      <c r="F691">
        <f>'Net regReadDataA_16_'!F76</f>
        <v/>
      </c>
      <c r="G691">
        <f>'Net regReadDataA_16_'!F74</f>
        <v/>
      </c>
      <c r="H691">
        <f>F691-G691</f>
        <v/>
      </c>
      <c r="I691">
        <f>H691/F691</f>
        <v/>
      </c>
      <c r="J691">
        <f>'Net regReadDataA_16_'!G76</f>
        <v/>
      </c>
      <c r="K691">
        <f>'Net regReadDataA_16_'!G74</f>
        <v/>
      </c>
      <c r="L691">
        <f>J691-K691</f>
        <v/>
      </c>
      <c r="M691">
        <f>L691/J691</f>
        <v/>
      </c>
      <c r="N691">
        <f>'Net regReadDataA_16_'!H76</f>
        <v/>
      </c>
      <c r="O691">
        <f>'Net regReadDataA_16_'!H74</f>
        <v/>
      </c>
      <c r="P691">
        <f>N691-O691</f>
        <v/>
      </c>
      <c r="Q691">
        <f>P691/N691</f>
        <v/>
      </c>
    </row>
    <row r="692">
      <c r="A692" t="inlineStr">
        <is>
          <t>masterReg/readData1_reg[16]/Q to masterReg/i__carry__1_i_4/I2</t>
        </is>
      </c>
      <c r="B692">
        <f>'Net regReadDataA_16_'!E90</f>
        <v/>
      </c>
      <c r="C692">
        <f>'Net regReadDataA_16_'!E88</f>
        <v/>
      </c>
      <c r="D692">
        <f>B692-C692</f>
        <v/>
      </c>
      <c r="E692">
        <f>D692/B692</f>
        <v/>
      </c>
      <c r="F692">
        <f>'Net regReadDataA_16_'!F90</f>
        <v/>
      </c>
      <c r="G692">
        <f>'Net regReadDataA_16_'!F88</f>
        <v/>
      </c>
      <c r="H692">
        <f>F692-G692</f>
        <v/>
      </c>
      <c r="I692">
        <f>H692/F692</f>
        <v/>
      </c>
      <c r="J692">
        <f>'Net regReadDataA_16_'!G90</f>
        <v/>
      </c>
      <c r="K692">
        <f>'Net regReadDataA_16_'!G88</f>
        <v/>
      </c>
      <c r="L692">
        <f>J692-K692</f>
        <v/>
      </c>
      <c r="M692">
        <f>L692/J692</f>
        <v/>
      </c>
      <c r="N692">
        <f>'Net regReadDataA_16_'!H90</f>
        <v/>
      </c>
      <c r="O692">
        <f>'Net regReadDataA_16_'!H88</f>
        <v/>
      </c>
      <c r="P692">
        <f>N692-O692</f>
        <v/>
      </c>
      <c r="Q692">
        <f>P692/N692</f>
        <v/>
      </c>
    </row>
    <row r="693">
      <c r="A693" t="inlineStr">
        <is>
          <t>masterReg/readData1_reg[16]/Q to masterReg/register_reg_r1_0_31_12_17_i_30/I2</t>
        </is>
      </c>
      <c r="B693">
        <f>'Net regReadDataA_16_'!E104</f>
        <v/>
      </c>
      <c r="C693">
        <f>'Net regReadDataA_16_'!E102</f>
        <v/>
      </c>
      <c r="D693">
        <f>B693-C693</f>
        <v/>
      </c>
      <c r="E693">
        <f>D693/B693</f>
        <v/>
      </c>
      <c r="F693">
        <f>'Net regReadDataA_16_'!F104</f>
        <v/>
      </c>
      <c r="G693">
        <f>'Net regReadDataA_16_'!F102</f>
        <v/>
      </c>
      <c r="H693">
        <f>F693-G693</f>
        <v/>
      </c>
      <c r="I693">
        <f>H693/F693</f>
        <v/>
      </c>
      <c r="J693">
        <f>'Net regReadDataA_16_'!G104</f>
        <v/>
      </c>
      <c r="K693">
        <f>'Net regReadDataA_16_'!G102</f>
        <v/>
      </c>
      <c r="L693">
        <f>J693-K693</f>
        <v/>
      </c>
      <c r="M693">
        <f>L693/J693</f>
        <v/>
      </c>
      <c r="N693">
        <f>'Net regReadDataA_16_'!H104</f>
        <v/>
      </c>
      <c r="O693">
        <f>'Net regReadDataA_16_'!H102</f>
        <v/>
      </c>
      <c r="P693">
        <f>N693-O693</f>
        <v/>
      </c>
      <c r="Q693">
        <f>P693/N693</f>
        <v/>
      </c>
    </row>
    <row r="694">
      <c r="A694" t="inlineStr">
        <is>
          <t>masterReg/readData1_reg[16]/Q to masterReg/readData2[16]_i_11/I5</t>
        </is>
      </c>
      <c r="B694">
        <f>'Net regReadDataA_16_'!E115</f>
        <v/>
      </c>
      <c r="C694">
        <f>'Net regReadDataA_16_'!E113</f>
        <v/>
      </c>
      <c r="D694">
        <f>B694-C694</f>
        <v/>
      </c>
      <c r="E694">
        <f>D694/B694</f>
        <v/>
      </c>
      <c r="F694">
        <f>'Net regReadDataA_16_'!F115</f>
        <v/>
      </c>
      <c r="G694">
        <f>'Net regReadDataA_16_'!F113</f>
        <v/>
      </c>
      <c r="H694">
        <f>F694-G694</f>
        <v/>
      </c>
      <c r="I694">
        <f>H694/F694</f>
        <v/>
      </c>
      <c r="J694">
        <f>'Net regReadDataA_16_'!G115</f>
        <v/>
      </c>
      <c r="K694">
        <f>'Net regReadDataA_16_'!G113</f>
        <v/>
      </c>
      <c r="L694">
        <f>J694-K694</f>
        <v/>
      </c>
      <c r="M694">
        <f>L694/J694</f>
        <v/>
      </c>
      <c r="N694">
        <f>'Net regReadDataA_16_'!H115</f>
        <v/>
      </c>
      <c r="O694">
        <f>'Net regReadDataA_16_'!H113</f>
        <v/>
      </c>
      <c r="P694">
        <f>N694-O694</f>
        <v/>
      </c>
      <c r="Q694">
        <f>P694/N694</f>
        <v/>
      </c>
    </row>
    <row r="695">
      <c r="A695" t="inlineStr">
        <is>
          <t>masterReg/readData1_reg[16]/Q to masterReg/readData2[28]_i_14/I5</t>
        </is>
      </c>
      <c r="B695">
        <f>'Net regReadDataA_16_'!E132</f>
        <v/>
      </c>
      <c r="C695">
        <f>'Net regReadDataA_16_'!E130</f>
        <v/>
      </c>
      <c r="D695">
        <f>B695-C695</f>
        <v/>
      </c>
      <c r="E695">
        <f>D695/B695</f>
        <v/>
      </c>
      <c r="F695">
        <f>'Net regReadDataA_16_'!F132</f>
        <v/>
      </c>
      <c r="G695">
        <f>'Net regReadDataA_16_'!F130</f>
        <v/>
      </c>
      <c r="H695">
        <f>F695-G695</f>
        <v/>
      </c>
      <c r="I695">
        <f>H695/F695</f>
        <v/>
      </c>
      <c r="J695">
        <f>'Net regReadDataA_16_'!G132</f>
        <v/>
      </c>
      <c r="K695">
        <f>'Net regReadDataA_16_'!G130</f>
        <v/>
      </c>
      <c r="L695">
        <f>J695-K695</f>
        <v/>
      </c>
      <c r="M695">
        <f>L695/J695</f>
        <v/>
      </c>
      <c r="N695">
        <f>'Net regReadDataA_16_'!H132</f>
        <v/>
      </c>
      <c r="O695">
        <f>'Net regReadDataA_16_'!H130</f>
        <v/>
      </c>
      <c r="P695">
        <f>N695-O695</f>
        <v/>
      </c>
      <c r="Q695">
        <f>P695/N695</f>
        <v/>
      </c>
    </row>
    <row r="696">
      <c r="A696" t="inlineStr">
        <is>
          <t>masterReg/readData1_reg[16]/Q to masterReg/result0_carry__3_i_4/I0</t>
        </is>
      </c>
      <c r="B696">
        <f>'Net regReadDataA_16_'!E153</f>
        <v/>
      </c>
      <c r="C696">
        <f>'Net regReadDataA_16_'!E151</f>
        <v/>
      </c>
      <c r="D696">
        <f>B696-C696</f>
        <v/>
      </c>
      <c r="E696">
        <f>D696/B696</f>
        <v/>
      </c>
      <c r="F696">
        <f>'Net regReadDataA_16_'!F153</f>
        <v/>
      </c>
      <c r="G696">
        <f>'Net regReadDataA_16_'!F151</f>
        <v/>
      </c>
      <c r="H696">
        <f>F696-G696</f>
        <v/>
      </c>
      <c r="I696">
        <f>H696/F696</f>
        <v/>
      </c>
      <c r="J696">
        <f>'Net regReadDataA_16_'!G153</f>
        <v/>
      </c>
      <c r="K696">
        <f>'Net regReadDataA_16_'!G151</f>
        <v/>
      </c>
      <c r="L696">
        <f>J696-K696</f>
        <v/>
      </c>
      <c r="M696">
        <f>L696/J696</f>
        <v/>
      </c>
      <c r="N696">
        <f>'Net regReadDataA_16_'!H153</f>
        <v/>
      </c>
      <c r="O696">
        <f>'Net regReadDataA_16_'!H151</f>
        <v/>
      </c>
      <c r="P696">
        <f>N696-O696</f>
        <v/>
      </c>
      <c r="Q696">
        <f>P696/N696</f>
        <v/>
      </c>
    </row>
    <row r="697">
      <c r="A697" t="inlineStr">
        <is>
          <t>masterReg/readData1_reg[16]/Q to masterReg/i__carry__3_i_4/I1</t>
        </is>
      </c>
      <c r="B697">
        <f>'Net regReadDataA_16_'!E164</f>
        <v/>
      </c>
      <c r="C697">
        <f>'Net regReadDataA_16_'!E162</f>
        <v/>
      </c>
      <c r="D697">
        <f>B697-C697</f>
        <v/>
      </c>
      <c r="E697">
        <f>D697/B697</f>
        <v/>
      </c>
      <c r="F697">
        <f>'Net regReadDataA_16_'!F164</f>
        <v/>
      </c>
      <c r="G697">
        <f>'Net regReadDataA_16_'!F162</f>
        <v/>
      </c>
      <c r="H697">
        <f>F697-G697</f>
        <v/>
      </c>
      <c r="I697">
        <f>H697/F697</f>
        <v/>
      </c>
      <c r="J697">
        <f>'Net regReadDataA_16_'!G164</f>
        <v/>
      </c>
      <c r="K697">
        <f>'Net regReadDataA_16_'!G162</f>
        <v/>
      </c>
      <c r="L697">
        <f>J697-K697</f>
        <v/>
      </c>
      <c r="M697">
        <f>L697/J697</f>
        <v/>
      </c>
      <c r="N697">
        <f>'Net regReadDataA_16_'!H164</f>
        <v/>
      </c>
      <c r="O697">
        <f>'Net regReadDataA_16_'!H162</f>
        <v/>
      </c>
      <c r="P697">
        <f>N697-O697</f>
        <v/>
      </c>
      <c r="Q697">
        <f>P697/N697</f>
        <v/>
      </c>
    </row>
    <row r="698">
      <c r="A698" t="inlineStr">
        <is>
          <t>masterReg/readData1_reg[16]/Q to masterReg/register_reg_r1_0_31_0_5_i_48/I3</t>
        </is>
      </c>
      <c r="B698">
        <f>'Net regReadDataA_16_'!E190</f>
        <v/>
      </c>
      <c r="C698">
        <f>'Net regReadDataA_16_'!E188</f>
        <v/>
      </c>
      <c r="D698">
        <f>B698-C698</f>
        <v/>
      </c>
      <c r="E698">
        <f>D698/B698</f>
        <v/>
      </c>
      <c r="F698">
        <f>'Net regReadDataA_16_'!F190</f>
        <v/>
      </c>
      <c r="G698">
        <f>'Net regReadDataA_16_'!F188</f>
        <v/>
      </c>
      <c r="H698">
        <f>F698-G698</f>
        <v/>
      </c>
      <c r="I698">
        <f>H698/F698</f>
        <v/>
      </c>
      <c r="J698">
        <f>'Net regReadDataA_16_'!G190</f>
        <v/>
      </c>
      <c r="K698">
        <f>'Net regReadDataA_16_'!G188</f>
        <v/>
      </c>
      <c r="L698">
        <f>J698-K698</f>
        <v/>
      </c>
      <c r="M698">
        <f>L698/J698</f>
        <v/>
      </c>
      <c r="N698">
        <f>'Net regReadDataA_16_'!H190</f>
        <v/>
      </c>
      <c r="O698">
        <f>'Net regReadDataA_16_'!H188</f>
        <v/>
      </c>
      <c r="P698">
        <f>N698-O698</f>
        <v/>
      </c>
      <c r="Q698">
        <f>P698/N698</f>
        <v/>
      </c>
    </row>
    <row r="699">
      <c r="A699" t="inlineStr">
        <is>
          <t>masterReg/readData1_reg[16]/Q to masterReg/readData2[1]_i_13/I0</t>
        </is>
      </c>
      <c r="B699">
        <f>'Net regReadDataA_16_'!E204</f>
        <v/>
      </c>
      <c r="C699">
        <f>'Net regReadDataA_16_'!E202</f>
        <v/>
      </c>
      <c r="D699">
        <f>B699-C699</f>
        <v/>
      </c>
      <c r="E699">
        <f>D699/B699</f>
        <v/>
      </c>
      <c r="F699">
        <f>'Net regReadDataA_16_'!F204</f>
        <v/>
      </c>
      <c r="G699">
        <f>'Net regReadDataA_16_'!F202</f>
        <v/>
      </c>
      <c r="H699">
        <f>F699-G699</f>
        <v/>
      </c>
      <c r="I699">
        <f>H699/F699</f>
        <v/>
      </c>
      <c r="J699">
        <f>'Net regReadDataA_16_'!G204</f>
        <v/>
      </c>
      <c r="K699">
        <f>'Net regReadDataA_16_'!G202</f>
        <v/>
      </c>
      <c r="L699">
        <f>J699-K699</f>
        <v/>
      </c>
      <c r="M699">
        <f>L699/J699</f>
        <v/>
      </c>
      <c r="N699">
        <f>'Net regReadDataA_16_'!H204</f>
        <v/>
      </c>
      <c r="O699">
        <f>'Net regReadDataA_16_'!H202</f>
        <v/>
      </c>
      <c r="P699">
        <f>N699-O699</f>
        <v/>
      </c>
      <c r="Q699">
        <f>P699/N699</f>
        <v/>
      </c>
    </row>
    <row r="700">
      <c r="A700" t="inlineStr">
        <is>
          <t>masterReg/readData1_reg[16]/Q to masterReg/register_reg_r1_0_31_0_5_i_56/I1</t>
        </is>
      </c>
      <c r="B700">
        <f>'Net regReadDataA_16_'!E215</f>
        <v/>
      </c>
      <c r="C700">
        <f>'Net regReadDataA_16_'!E213</f>
        <v/>
      </c>
      <c r="D700">
        <f>B700-C700</f>
        <v/>
      </c>
      <c r="E700">
        <f>D700/B700</f>
        <v/>
      </c>
      <c r="F700">
        <f>'Net regReadDataA_16_'!F215</f>
        <v/>
      </c>
      <c r="G700">
        <f>'Net regReadDataA_16_'!F213</f>
        <v/>
      </c>
      <c r="H700">
        <f>F700-G700</f>
        <v/>
      </c>
      <c r="I700">
        <f>H700/F700</f>
        <v/>
      </c>
      <c r="J700">
        <f>'Net regReadDataA_16_'!G215</f>
        <v/>
      </c>
      <c r="K700">
        <f>'Net regReadDataA_16_'!G213</f>
        <v/>
      </c>
      <c r="L700">
        <f>J700-K700</f>
        <v/>
      </c>
      <c r="M700">
        <f>L700/J700</f>
        <v/>
      </c>
      <c r="N700">
        <f>'Net regReadDataA_16_'!H215</f>
        <v/>
      </c>
      <c r="O700">
        <f>'Net regReadDataA_16_'!H213</f>
        <v/>
      </c>
      <c r="P700">
        <f>N700-O700</f>
        <v/>
      </c>
      <c r="Q700">
        <f>P700/N700</f>
        <v/>
      </c>
    </row>
    <row r="701">
      <c r="A701" t="inlineStr">
        <is>
          <t>masterReg/readData1_reg[16]/Q to masterReg/readData2[31]_i_14/I0</t>
        </is>
      </c>
      <c r="B701">
        <f>'Net regReadDataA_16_'!E234</f>
        <v/>
      </c>
      <c r="C701">
        <f>'Net regReadDataA_16_'!E232</f>
        <v/>
      </c>
      <c r="D701">
        <f>B701-C701</f>
        <v/>
      </c>
      <c r="E701">
        <f>D701/B701</f>
        <v/>
      </c>
      <c r="F701">
        <f>'Net regReadDataA_16_'!F234</f>
        <v/>
      </c>
      <c r="G701">
        <f>'Net regReadDataA_16_'!F232</f>
        <v/>
      </c>
      <c r="H701">
        <f>F701-G701</f>
        <v/>
      </c>
      <c r="I701">
        <f>H701/F701</f>
        <v/>
      </c>
      <c r="J701">
        <f>'Net regReadDataA_16_'!G234</f>
        <v/>
      </c>
      <c r="K701">
        <f>'Net regReadDataA_16_'!G232</f>
        <v/>
      </c>
      <c r="L701">
        <f>J701-K701</f>
        <v/>
      </c>
      <c r="M701">
        <f>L701/J701</f>
        <v/>
      </c>
      <c r="N701">
        <f>'Net regReadDataA_16_'!H234</f>
        <v/>
      </c>
      <c r="O701">
        <f>'Net regReadDataA_16_'!H232</f>
        <v/>
      </c>
      <c r="P701">
        <f>N701-O701</f>
        <v/>
      </c>
      <c r="Q701">
        <f>P701/N701</f>
        <v/>
      </c>
    </row>
    <row r="702">
      <c r="A702" t="inlineStr">
        <is>
          <t>masterReg/readData1_reg[16]/Q to masterReg/readData2[30]_i_14/I1</t>
        </is>
      </c>
      <c r="B702">
        <f>'Net regReadDataA_16_'!E250</f>
        <v/>
      </c>
      <c r="C702">
        <f>'Net regReadDataA_16_'!E248</f>
        <v/>
      </c>
      <c r="D702">
        <f>B702-C702</f>
        <v/>
      </c>
      <c r="E702">
        <f>D702/B702</f>
        <v/>
      </c>
      <c r="F702">
        <f>'Net regReadDataA_16_'!F250</f>
        <v/>
      </c>
      <c r="G702">
        <f>'Net regReadDataA_16_'!F248</f>
        <v/>
      </c>
      <c r="H702">
        <f>F702-G702</f>
        <v/>
      </c>
      <c r="I702">
        <f>H702/F702</f>
        <v/>
      </c>
      <c r="J702">
        <f>'Net regReadDataA_16_'!G250</f>
        <v/>
      </c>
      <c r="K702">
        <f>'Net regReadDataA_16_'!G248</f>
        <v/>
      </c>
      <c r="L702">
        <f>J702-K702</f>
        <v/>
      </c>
      <c r="M702">
        <f>L702/J702</f>
        <v/>
      </c>
      <c r="N702">
        <f>'Net regReadDataA_16_'!H250</f>
        <v/>
      </c>
      <c r="O702">
        <f>'Net regReadDataA_16_'!H248</f>
        <v/>
      </c>
      <c r="P702">
        <f>N702-O702</f>
        <v/>
      </c>
      <c r="Q702">
        <f>P702/N702</f>
        <v/>
      </c>
    </row>
    <row r="703">
      <c r="A703" t="inlineStr">
        <is>
          <t>masterReg/readData1_reg[17]/Q to masterReg/register_reg_r1_0_31_0_5_i_56/I0</t>
        </is>
      </c>
      <c r="B703">
        <f>'Net regReadDataA_17_'!E33</f>
        <v/>
      </c>
      <c r="C703">
        <f>'Net regReadDataA_17_'!E31</f>
        <v/>
      </c>
      <c r="D703">
        <f>B703-C703</f>
        <v/>
      </c>
      <c r="E703">
        <f>D703/B703</f>
        <v/>
      </c>
      <c r="F703">
        <f>'Net regReadDataA_17_'!F33</f>
        <v/>
      </c>
      <c r="G703">
        <f>'Net regReadDataA_17_'!F31</f>
        <v/>
      </c>
      <c r="H703">
        <f>F703-G703</f>
        <v/>
      </c>
      <c r="I703">
        <f>H703/F703</f>
        <v/>
      </c>
      <c r="J703">
        <f>'Net regReadDataA_17_'!G33</f>
        <v/>
      </c>
      <c r="K703">
        <f>'Net regReadDataA_17_'!G31</f>
        <v/>
      </c>
      <c r="L703">
        <f>J703-K703</f>
        <v/>
      </c>
      <c r="M703">
        <f>L703/J703</f>
        <v/>
      </c>
      <c r="N703">
        <f>'Net regReadDataA_17_'!H33</f>
        <v/>
      </c>
      <c r="O703">
        <f>'Net regReadDataA_17_'!H31</f>
        <v/>
      </c>
      <c r="P703">
        <f>N703-O703</f>
        <v/>
      </c>
      <c r="Q703">
        <f>P703/N703</f>
        <v/>
      </c>
    </row>
    <row r="704">
      <c r="A704" t="inlineStr">
        <is>
          <t>masterReg/readData1_reg[17]/Q to masterReg/readData2[16]_i_11/I3</t>
        </is>
      </c>
      <c r="B704">
        <f>'Net regReadDataA_17_'!E53</f>
        <v/>
      </c>
      <c r="C704">
        <f>'Net regReadDataA_17_'!E51</f>
        <v/>
      </c>
      <c r="D704">
        <f>B704-C704</f>
        <v/>
      </c>
      <c r="E704">
        <f>D704/B704</f>
        <v/>
      </c>
      <c r="F704">
        <f>'Net regReadDataA_17_'!F53</f>
        <v/>
      </c>
      <c r="G704">
        <f>'Net regReadDataA_17_'!F51</f>
        <v/>
      </c>
      <c r="H704">
        <f>F704-G704</f>
        <v/>
      </c>
      <c r="I704">
        <f>H704/F704</f>
        <v/>
      </c>
      <c r="J704">
        <f>'Net regReadDataA_17_'!G53</f>
        <v/>
      </c>
      <c r="K704">
        <f>'Net regReadDataA_17_'!G51</f>
        <v/>
      </c>
      <c r="L704">
        <f>J704-K704</f>
        <v/>
      </c>
      <c r="M704">
        <f>L704/J704</f>
        <v/>
      </c>
      <c r="N704">
        <f>'Net regReadDataA_17_'!H53</f>
        <v/>
      </c>
      <c r="O704">
        <f>'Net regReadDataA_17_'!H51</f>
        <v/>
      </c>
      <c r="P704">
        <f>N704-O704</f>
        <v/>
      </c>
      <c r="Q704">
        <f>P704/N704</f>
        <v/>
      </c>
    </row>
    <row r="705">
      <c r="A705" t="inlineStr">
        <is>
          <t>masterReg/readData1_reg[17]/Q to masterReg/i__carry__1_i_8/I3</t>
        </is>
      </c>
      <c r="B705">
        <f>'Net regReadDataA_17_'!E72</f>
        <v/>
      </c>
      <c r="C705">
        <f>'Net regReadDataA_17_'!E70</f>
        <v/>
      </c>
      <c r="D705">
        <f>B705-C705</f>
        <v/>
      </c>
      <c r="E705">
        <f>D705/B705</f>
        <v/>
      </c>
      <c r="F705">
        <f>'Net regReadDataA_17_'!F72</f>
        <v/>
      </c>
      <c r="G705">
        <f>'Net regReadDataA_17_'!F70</f>
        <v/>
      </c>
      <c r="H705">
        <f>F705-G705</f>
        <v/>
      </c>
      <c r="I705">
        <f>H705/F705</f>
        <v/>
      </c>
      <c r="J705">
        <f>'Net regReadDataA_17_'!G72</f>
        <v/>
      </c>
      <c r="K705">
        <f>'Net regReadDataA_17_'!G70</f>
        <v/>
      </c>
      <c r="L705">
        <f>J705-K705</f>
        <v/>
      </c>
      <c r="M705">
        <f>L705/J705</f>
        <v/>
      </c>
      <c r="N705">
        <f>'Net regReadDataA_17_'!H72</f>
        <v/>
      </c>
      <c r="O705">
        <f>'Net regReadDataA_17_'!H70</f>
        <v/>
      </c>
      <c r="P705">
        <f>N705-O705</f>
        <v/>
      </c>
      <c r="Q705">
        <f>P705/N705</f>
        <v/>
      </c>
    </row>
    <row r="706">
      <c r="A706" t="inlineStr">
        <is>
          <t>masterReg/readData1_reg[17]/Q to masterReg/readData2[1]_i_16/I5</t>
        </is>
      </c>
      <c r="B706">
        <f>'Net regReadDataA_17_'!E83</f>
        <v/>
      </c>
      <c r="C706">
        <f>'Net regReadDataA_17_'!E81</f>
        <v/>
      </c>
      <c r="D706">
        <f>B706-C706</f>
        <v/>
      </c>
      <c r="E706">
        <f>D706/B706</f>
        <v/>
      </c>
      <c r="F706">
        <f>'Net regReadDataA_17_'!F83</f>
        <v/>
      </c>
      <c r="G706">
        <f>'Net regReadDataA_17_'!F81</f>
        <v/>
      </c>
      <c r="H706">
        <f>F706-G706</f>
        <v/>
      </c>
      <c r="I706">
        <f>H706/F706</f>
        <v/>
      </c>
      <c r="J706">
        <f>'Net regReadDataA_17_'!G83</f>
        <v/>
      </c>
      <c r="K706">
        <f>'Net regReadDataA_17_'!G81</f>
        <v/>
      </c>
      <c r="L706">
        <f>J706-K706</f>
        <v/>
      </c>
      <c r="M706">
        <f>L706/J706</f>
        <v/>
      </c>
      <c r="N706">
        <f>'Net regReadDataA_17_'!H83</f>
        <v/>
      </c>
      <c r="O706">
        <f>'Net regReadDataA_17_'!H81</f>
        <v/>
      </c>
      <c r="P706">
        <f>N706-O706</f>
        <v/>
      </c>
      <c r="Q706">
        <f>P706/N706</f>
        <v/>
      </c>
    </row>
    <row r="707">
      <c r="A707" t="inlineStr">
        <is>
          <t>masterReg/readData1_reg[17]/Q to masterReg/readData2[29]_i_14/I5</t>
        </is>
      </c>
      <c r="B707">
        <f>'Net regReadDataA_17_'!E94</f>
        <v/>
      </c>
      <c r="C707">
        <f>'Net regReadDataA_17_'!E92</f>
        <v/>
      </c>
      <c r="D707">
        <f>B707-C707</f>
        <v/>
      </c>
      <c r="E707">
        <f>D707/B707</f>
        <v/>
      </c>
      <c r="F707">
        <f>'Net regReadDataA_17_'!F94</f>
        <v/>
      </c>
      <c r="G707">
        <f>'Net regReadDataA_17_'!F92</f>
        <v/>
      </c>
      <c r="H707">
        <f>F707-G707</f>
        <v/>
      </c>
      <c r="I707">
        <f>H707/F707</f>
        <v/>
      </c>
      <c r="J707">
        <f>'Net regReadDataA_17_'!G94</f>
        <v/>
      </c>
      <c r="K707">
        <f>'Net regReadDataA_17_'!G92</f>
        <v/>
      </c>
      <c r="L707">
        <f>J707-K707</f>
        <v/>
      </c>
      <c r="M707">
        <f>L707/J707</f>
        <v/>
      </c>
      <c r="N707">
        <f>'Net regReadDataA_17_'!H94</f>
        <v/>
      </c>
      <c r="O707">
        <f>'Net regReadDataA_17_'!H92</f>
        <v/>
      </c>
      <c r="P707">
        <f>N707-O707</f>
        <v/>
      </c>
      <c r="Q707">
        <f>P707/N707</f>
        <v/>
      </c>
    </row>
    <row r="708">
      <c r="A708" t="inlineStr">
        <is>
          <t>masterReg/readData1_reg[17]/Q to masterReg/result0_carry__3_i_3/I0</t>
        </is>
      </c>
      <c r="B708">
        <f>'Net regReadDataA_17_'!E110</f>
        <v/>
      </c>
      <c r="C708">
        <f>'Net regReadDataA_17_'!E108</f>
        <v/>
      </c>
      <c r="D708">
        <f>B708-C708</f>
        <v/>
      </c>
      <c r="E708">
        <f>D708/B708</f>
        <v/>
      </c>
      <c r="F708">
        <f>'Net regReadDataA_17_'!F110</f>
        <v/>
      </c>
      <c r="G708">
        <f>'Net regReadDataA_17_'!F108</f>
        <v/>
      </c>
      <c r="H708">
        <f>F708-G708</f>
        <v/>
      </c>
      <c r="I708">
        <f>H708/F708</f>
        <v/>
      </c>
      <c r="J708">
        <f>'Net regReadDataA_17_'!G110</f>
        <v/>
      </c>
      <c r="K708">
        <f>'Net regReadDataA_17_'!G108</f>
        <v/>
      </c>
      <c r="L708">
        <f>J708-K708</f>
        <v/>
      </c>
      <c r="M708">
        <f>L708/J708</f>
        <v/>
      </c>
      <c r="N708">
        <f>'Net regReadDataA_17_'!H110</f>
        <v/>
      </c>
      <c r="O708">
        <f>'Net regReadDataA_17_'!H108</f>
        <v/>
      </c>
      <c r="P708">
        <f>N708-O708</f>
        <v/>
      </c>
      <c r="Q708">
        <f>P708/N708</f>
        <v/>
      </c>
    </row>
    <row r="709">
      <c r="A709" t="inlineStr">
        <is>
          <t>masterReg/readData1_reg[17]/Q to masterReg/readData2[30]_i_14/I3</t>
        </is>
      </c>
      <c r="B709">
        <f>'Net regReadDataA_17_'!E134</f>
        <v/>
      </c>
      <c r="C709">
        <f>'Net regReadDataA_17_'!E132</f>
        <v/>
      </c>
      <c r="D709">
        <f>B709-C709</f>
        <v/>
      </c>
      <c r="E709">
        <f>D709/B709</f>
        <v/>
      </c>
      <c r="F709">
        <f>'Net regReadDataA_17_'!F134</f>
        <v/>
      </c>
      <c r="G709">
        <f>'Net regReadDataA_17_'!F132</f>
        <v/>
      </c>
      <c r="H709">
        <f>F709-G709</f>
        <v/>
      </c>
      <c r="I709">
        <f>H709/F709</f>
        <v/>
      </c>
      <c r="J709">
        <f>'Net regReadDataA_17_'!G134</f>
        <v/>
      </c>
      <c r="K709">
        <f>'Net regReadDataA_17_'!G132</f>
        <v/>
      </c>
      <c r="L709">
        <f>J709-K709</f>
        <v/>
      </c>
      <c r="M709">
        <f>L709/J709</f>
        <v/>
      </c>
      <c r="N709">
        <f>'Net regReadDataA_17_'!H134</f>
        <v/>
      </c>
      <c r="O709">
        <f>'Net regReadDataA_17_'!H132</f>
        <v/>
      </c>
      <c r="P709">
        <f>N709-O709</f>
        <v/>
      </c>
      <c r="Q709">
        <f>P709/N709</f>
        <v/>
      </c>
    </row>
    <row r="710">
      <c r="A710" t="inlineStr">
        <is>
          <t>masterReg/readData1_reg[17]/Q to masterReg/readData2[31]_i_14/I1</t>
        </is>
      </c>
      <c r="B710">
        <f>'Net regReadDataA_17_'!E145</f>
        <v/>
      </c>
      <c r="C710">
        <f>'Net regReadDataA_17_'!E143</f>
        <v/>
      </c>
      <c r="D710">
        <f>B710-C710</f>
        <v/>
      </c>
      <c r="E710">
        <f>D710/B710</f>
        <v/>
      </c>
      <c r="F710">
        <f>'Net regReadDataA_17_'!F145</f>
        <v/>
      </c>
      <c r="G710">
        <f>'Net regReadDataA_17_'!F143</f>
        <v/>
      </c>
      <c r="H710">
        <f>F710-G710</f>
        <v/>
      </c>
      <c r="I710">
        <f>H710/F710</f>
        <v/>
      </c>
      <c r="J710">
        <f>'Net regReadDataA_17_'!G145</f>
        <v/>
      </c>
      <c r="K710">
        <f>'Net regReadDataA_17_'!G143</f>
        <v/>
      </c>
      <c r="L710">
        <f>J710-K710</f>
        <v/>
      </c>
      <c r="M710">
        <f>L710/J710</f>
        <v/>
      </c>
      <c r="N710">
        <f>'Net regReadDataA_17_'!H145</f>
        <v/>
      </c>
      <c r="O710">
        <f>'Net regReadDataA_17_'!H143</f>
        <v/>
      </c>
      <c r="P710">
        <f>N710-O710</f>
        <v/>
      </c>
      <c r="Q710">
        <f>P710/N710</f>
        <v/>
      </c>
    </row>
    <row r="711">
      <c r="A711" t="inlineStr">
        <is>
          <t>masterReg/readData1_reg[17]/Q to masterReg/register_reg_r1_0_31_0_5_i_48/I1</t>
        </is>
      </c>
      <c r="B711">
        <f>'Net regReadDataA_17_'!E163</f>
        <v/>
      </c>
      <c r="C711">
        <f>'Net regReadDataA_17_'!E161</f>
        <v/>
      </c>
      <c r="D711">
        <f>B711-C711</f>
        <v/>
      </c>
      <c r="E711">
        <f>D711/B711</f>
        <v/>
      </c>
      <c r="F711">
        <f>'Net regReadDataA_17_'!F163</f>
        <v/>
      </c>
      <c r="G711">
        <f>'Net regReadDataA_17_'!F161</f>
        <v/>
      </c>
      <c r="H711">
        <f>F711-G711</f>
        <v/>
      </c>
      <c r="I711">
        <f>H711/F711</f>
        <v/>
      </c>
      <c r="J711">
        <f>'Net regReadDataA_17_'!G163</f>
        <v/>
      </c>
      <c r="K711">
        <f>'Net regReadDataA_17_'!G161</f>
        <v/>
      </c>
      <c r="L711">
        <f>J711-K711</f>
        <v/>
      </c>
      <c r="M711">
        <f>L711/J711</f>
        <v/>
      </c>
      <c r="N711">
        <f>'Net regReadDataA_17_'!H163</f>
        <v/>
      </c>
      <c r="O711">
        <f>'Net regReadDataA_17_'!H161</f>
        <v/>
      </c>
      <c r="P711">
        <f>N711-O711</f>
        <v/>
      </c>
      <c r="Q711">
        <f>P711/N711</f>
        <v/>
      </c>
    </row>
    <row r="712">
      <c r="A712" t="inlineStr">
        <is>
          <t>masterReg/readData1_reg[17]/Q to ALU1/result0_inferred__0/i__carry__3/DI[1]</t>
        </is>
      </c>
      <c r="B712">
        <f>'Net regReadDataA_17_'!E180</f>
        <v/>
      </c>
      <c r="C712">
        <f>'Net regReadDataA_17_'!E178</f>
        <v/>
      </c>
      <c r="D712">
        <f>B712-C712</f>
        <v/>
      </c>
      <c r="E712">
        <f>D712/B712</f>
        <v/>
      </c>
      <c r="F712">
        <f>'Net regReadDataA_17_'!F180</f>
        <v/>
      </c>
      <c r="G712">
        <f>'Net regReadDataA_17_'!F178</f>
        <v/>
      </c>
      <c r="H712">
        <f>F712-G712</f>
        <v/>
      </c>
      <c r="I712">
        <f>H712/F712</f>
        <v/>
      </c>
      <c r="J712">
        <f>'Net regReadDataA_17_'!G180</f>
        <v/>
      </c>
      <c r="K712">
        <f>'Net regReadDataA_17_'!G178</f>
        <v/>
      </c>
      <c r="L712">
        <f>J712-K712</f>
        <v/>
      </c>
      <c r="M712">
        <f>L712/J712</f>
        <v/>
      </c>
      <c r="N712">
        <f>'Net regReadDataA_17_'!H180</f>
        <v/>
      </c>
      <c r="O712">
        <f>'Net regReadDataA_17_'!H178</f>
        <v/>
      </c>
      <c r="P712">
        <f>N712-O712</f>
        <v/>
      </c>
      <c r="Q712">
        <f>P712/N712</f>
        <v/>
      </c>
    </row>
    <row r="713">
      <c r="A713" t="inlineStr">
        <is>
          <t>masterReg/readData1_reg[17]/Q to ALU1/result0_carry__3/DI[1]</t>
        </is>
      </c>
      <c r="B713">
        <f>'Net regReadDataA_17_'!E195</f>
        <v/>
      </c>
      <c r="C713">
        <f>'Net regReadDataA_17_'!E193</f>
        <v/>
      </c>
      <c r="D713">
        <f>B713-C713</f>
        <v/>
      </c>
      <c r="E713">
        <f>D713/B713</f>
        <v/>
      </c>
      <c r="F713">
        <f>'Net regReadDataA_17_'!F195</f>
        <v/>
      </c>
      <c r="G713">
        <f>'Net regReadDataA_17_'!F193</f>
        <v/>
      </c>
      <c r="H713">
        <f>F713-G713</f>
        <v/>
      </c>
      <c r="I713">
        <f>H713/F713</f>
        <v/>
      </c>
      <c r="J713">
        <f>'Net regReadDataA_17_'!G195</f>
        <v/>
      </c>
      <c r="K713">
        <f>'Net regReadDataA_17_'!G193</f>
        <v/>
      </c>
      <c r="L713">
        <f>J713-K713</f>
        <v/>
      </c>
      <c r="M713">
        <f>L713/J713</f>
        <v/>
      </c>
      <c r="N713">
        <f>'Net regReadDataA_17_'!H195</f>
        <v/>
      </c>
      <c r="O713">
        <f>'Net regReadDataA_17_'!H193</f>
        <v/>
      </c>
      <c r="P713">
        <f>N713-O713</f>
        <v/>
      </c>
      <c r="Q713">
        <f>P713/N713</f>
        <v/>
      </c>
    </row>
    <row r="714">
      <c r="A714" t="inlineStr">
        <is>
          <t>masterReg/readData1_reg[17]/Q to masterReg/i__carry__3_i_3/I1</t>
        </is>
      </c>
      <c r="B714">
        <f>'Net regReadDataA_17_'!E206</f>
        <v/>
      </c>
      <c r="C714">
        <f>'Net regReadDataA_17_'!E204</f>
        <v/>
      </c>
      <c r="D714">
        <f>B714-C714</f>
        <v/>
      </c>
      <c r="E714">
        <f>D714/B714</f>
        <v/>
      </c>
      <c r="F714">
        <f>'Net regReadDataA_17_'!F206</f>
        <v/>
      </c>
      <c r="G714">
        <f>'Net regReadDataA_17_'!F204</f>
        <v/>
      </c>
      <c r="H714">
        <f>F714-G714</f>
        <v/>
      </c>
      <c r="I714">
        <f>H714/F714</f>
        <v/>
      </c>
      <c r="J714">
        <f>'Net regReadDataA_17_'!G206</f>
        <v/>
      </c>
      <c r="K714">
        <f>'Net regReadDataA_17_'!G204</f>
        <v/>
      </c>
      <c r="L714">
        <f>J714-K714</f>
        <v/>
      </c>
      <c r="M714">
        <f>L714/J714</f>
        <v/>
      </c>
      <c r="N714">
        <f>'Net regReadDataA_17_'!H206</f>
        <v/>
      </c>
      <c r="O714">
        <f>'Net regReadDataA_17_'!H204</f>
        <v/>
      </c>
      <c r="P714">
        <f>N714-O714</f>
        <v/>
      </c>
      <c r="Q714">
        <f>P714/N714</f>
        <v/>
      </c>
    </row>
    <row r="715">
      <c r="A715" t="inlineStr">
        <is>
          <t>masterReg/readData1_reg[17]/Q to masterReg/register_reg_r1_0_31_12_17_i_27/I0</t>
        </is>
      </c>
      <c r="B715">
        <f>'Net regReadDataA_17_'!E226</f>
        <v/>
      </c>
      <c r="C715">
        <f>'Net regReadDataA_17_'!E224</f>
        <v/>
      </c>
      <c r="D715">
        <f>B715-C715</f>
        <v/>
      </c>
      <c r="E715">
        <f>D715/B715</f>
        <v/>
      </c>
      <c r="F715">
        <f>'Net regReadDataA_17_'!F226</f>
        <v/>
      </c>
      <c r="G715">
        <f>'Net regReadDataA_17_'!F224</f>
        <v/>
      </c>
      <c r="H715">
        <f>F715-G715</f>
        <v/>
      </c>
      <c r="I715">
        <f>H715/F715</f>
        <v/>
      </c>
      <c r="J715">
        <f>'Net regReadDataA_17_'!G226</f>
        <v/>
      </c>
      <c r="K715">
        <f>'Net regReadDataA_17_'!G224</f>
        <v/>
      </c>
      <c r="L715">
        <f>J715-K715</f>
        <v/>
      </c>
      <c r="M715">
        <f>L715/J715</f>
        <v/>
      </c>
      <c r="N715">
        <f>'Net regReadDataA_17_'!H226</f>
        <v/>
      </c>
      <c r="O715">
        <f>'Net regReadDataA_17_'!H224</f>
        <v/>
      </c>
      <c r="P715">
        <f>N715-O715</f>
        <v/>
      </c>
      <c r="Q715">
        <f>P715/N715</f>
        <v/>
      </c>
    </row>
    <row r="716">
      <c r="A716" t="inlineStr">
        <is>
          <t>masterReg/readData1_reg[17]/Q to masterReg/register_reg_r1_0_31_12_17_i_28/I2</t>
        </is>
      </c>
      <c r="B716">
        <f>'Net regReadDataA_17_'!E237</f>
        <v/>
      </c>
      <c r="C716">
        <f>'Net regReadDataA_17_'!E235</f>
        <v/>
      </c>
      <c r="D716">
        <f>B716-C716</f>
        <v/>
      </c>
      <c r="E716">
        <f>D716/B716</f>
        <v/>
      </c>
      <c r="F716">
        <f>'Net regReadDataA_17_'!F237</f>
        <v/>
      </c>
      <c r="G716">
        <f>'Net regReadDataA_17_'!F235</f>
        <v/>
      </c>
      <c r="H716">
        <f>F716-G716</f>
        <v/>
      </c>
      <c r="I716">
        <f>H716/F716</f>
        <v/>
      </c>
      <c r="J716">
        <f>'Net regReadDataA_17_'!G237</f>
        <v/>
      </c>
      <c r="K716">
        <f>'Net regReadDataA_17_'!G235</f>
        <v/>
      </c>
      <c r="L716">
        <f>J716-K716</f>
        <v/>
      </c>
      <c r="M716">
        <f>L716/J716</f>
        <v/>
      </c>
      <c r="N716">
        <f>'Net regReadDataA_17_'!H237</f>
        <v/>
      </c>
      <c r="O716">
        <f>'Net regReadDataA_17_'!H235</f>
        <v/>
      </c>
      <c r="P716">
        <f>N716-O716</f>
        <v/>
      </c>
      <c r="Q716">
        <f>P716/N716</f>
        <v/>
      </c>
    </row>
    <row r="717">
      <c r="A717" t="inlineStr">
        <is>
          <t>masterReg/readData1_reg[17]/Q to masterReg/readData2[28]_i_18/I0</t>
        </is>
      </c>
      <c r="B717">
        <f>'Net regReadDataA_17_'!E255</f>
        <v/>
      </c>
      <c r="C717">
        <f>'Net regReadDataA_17_'!E253</f>
        <v/>
      </c>
      <c r="D717">
        <f>B717-C717</f>
        <v/>
      </c>
      <c r="E717">
        <f>D717/B717</f>
        <v/>
      </c>
      <c r="F717">
        <f>'Net regReadDataA_17_'!F255</f>
        <v/>
      </c>
      <c r="G717">
        <f>'Net regReadDataA_17_'!F253</f>
        <v/>
      </c>
      <c r="H717">
        <f>F717-G717</f>
        <v/>
      </c>
      <c r="I717">
        <f>H717/F717</f>
        <v/>
      </c>
      <c r="J717">
        <f>'Net regReadDataA_17_'!G255</f>
        <v/>
      </c>
      <c r="K717">
        <f>'Net regReadDataA_17_'!G253</f>
        <v/>
      </c>
      <c r="L717">
        <f>J717-K717</f>
        <v/>
      </c>
      <c r="M717">
        <f>L717/J717</f>
        <v/>
      </c>
      <c r="N717">
        <f>'Net regReadDataA_17_'!H255</f>
        <v/>
      </c>
      <c r="O717">
        <f>'Net regReadDataA_17_'!H253</f>
        <v/>
      </c>
      <c r="P717">
        <f>N717-O717</f>
        <v/>
      </c>
      <c r="Q717">
        <f>P717/N717</f>
        <v/>
      </c>
    </row>
    <row r="718">
      <c r="A718" t="inlineStr">
        <is>
          <t>masterReg/readData1_reg[18]/Q to masterReg/i__carry__1_i_3/I2</t>
        </is>
      </c>
      <c r="B718">
        <f>'Net regReadDataA_18_'!E25</f>
        <v/>
      </c>
      <c r="C718">
        <f>'Net regReadDataA_18_'!E23</f>
        <v/>
      </c>
      <c r="D718">
        <f>B718-C718</f>
        <v/>
      </c>
      <c r="E718">
        <f>D718/B718</f>
        <v/>
      </c>
      <c r="F718">
        <f>'Net regReadDataA_18_'!F25</f>
        <v/>
      </c>
      <c r="G718">
        <f>'Net regReadDataA_18_'!F23</f>
        <v/>
      </c>
      <c r="H718">
        <f>F718-G718</f>
        <v/>
      </c>
      <c r="I718">
        <f>H718/F718</f>
        <v/>
      </c>
      <c r="J718">
        <f>'Net regReadDataA_18_'!G25</f>
        <v/>
      </c>
      <c r="K718">
        <f>'Net regReadDataA_18_'!G23</f>
        <v/>
      </c>
      <c r="L718">
        <f>J718-K718</f>
        <v/>
      </c>
      <c r="M718">
        <f>L718/J718</f>
        <v/>
      </c>
      <c r="N718">
        <f>'Net regReadDataA_18_'!H25</f>
        <v/>
      </c>
      <c r="O718">
        <f>'Net regReadDataA_18_'!H23</f>
        <v/>
      </c>
      <c r="P718">
        <f>N718-O718</f>
        <v/>
      </c>
      <c r="Q718">
        <f>P718/N718</f>
        <v/>
      </c>
    </row>
    <row r="719">
      <c r="A719" t="inlineStr">
        <is>
          <t>masterReg/readData1_reg[18]/Q to ALU1/result0_inferred__0/i__carry__3/DI[2]</t>
        </is>
      </c>
      <c r="B719">
        <f>'Net regReadDataA_18_'!E52</f>
        <v/>
      </c>
      <c r="C719">
        <f>'Net regReadDataA_18_'!E50</f>
        <v/>
      </c>
      <c r="D719">
        <f>B719-C719</f>
        <v/>
      </c>
      <c r="E719">
        <f>D719/B719</f>
        <v/>
      </c>
      <c r="F719">
        <f>'Net regReadDataA_18_'!F52</f>
        <v/>
      </c>
      <c r="G719">
        <f>'Net regReadDataA_18_'!F50</f>
        <v/>
      </c>
      <c r="H719">
        <f>F719-G719</f>
        <v/>
      </c>
      <c r="I719">
        <f>H719/F719</f>
        <v/>
      </c>
      <c r="J719">
        <f>'Net regReadDataA_18_'!G52</f>
        <v/>
      </c>
      <c r="K719">
        <f>'Net regReadDataA_18_'!G50</f>
        <v/>
      </c>
      <c r="L719">
        <f>J719-K719</f>
        <v/>
      </c>
      <c r="M719">
        <f>L719/J719</f>
        <v/>
      </c>
      <c r="N719">
        <f>'Net regReadDataA_18_'!H52</f>
        <v/>
      </c>
      <c r="O719">
        <f>'Net regReadDataA_18_'!H50</f>
        <v/>
      </c>
      <c r="P719">
        <f>N719-O719</f>
        <v/>
      </c>
      <c r="Q719">
        <f>P719/N719</f>
        <v/>
      </c>
    </row>
    <row r="720">
      <c r="A720" t="inlineStr">
        <is>
          <t>masterReg/readData1_reg[18]/Q to masterReg/result0_carry__3_i_2/I0</t>
        </is>
      </c>
      <c r="B720">
        <f>'Net regReadDataA_18_'!E63</f>
        <v/>
      </c>
      <c r="C720">
        <f>'Net regReadDataA_18_'!E61</f>
        <v/>
      </c>
      <c r="D720">
        <f>B720-C720</f>
        <v/>
      </c>
      <c r="E720">
        <f>D720/B720</f>
        <v/>
      </c>
      <c r="F720">
        <f>'Net regReadDataA_18_'!F63</f>
        <v/>
      </c>
      <c r="G720">
        <f>'Net regReadDataA_18_'!F61</f>
        <v/>
      </c>
      <c r="H720">
        <f>F720-G720</f>
        <v/>
      </c>
      <c r="I720">
        <f>H720/F720</f>
        <v/>
      </c>
      <c r="J720">
        <f>'Net regReadDataA_18_'!G63</f>
        <v/>
      </c>
      <c r="K720">
        <f>'Net regReadDataA_18_'!G61</f>
        <v/>
      </c>
      <c r="L720">
        <f>J720-K720</f>
        <v/>
      </c>
      <c r="M720">
        <f>L720/J720</f>
        <v/>
      </c>
      <c r="N720">
        <f>'Net regReadDataA_18_'!H63</f>
        <v/>
      </c>
      <c r="O720">
        <f>'Net regReadDataA_18_'!H61</f>
        <v/>
      </c>
      <c r="P720">
        <f>N720-O720</f>
        <v/>
      </c>
      <c r="Q720">
        <f>P720/N720</f>
        <v/>
      </c>
    </row>
    <row r="721">
      <c r="A721" t="inlineStr">
        <is>
          <t>masterReg/readData1_reg[18]/Q to masterReg/i__carry__3_i_2/I1</t>
        </is>
      </c>
      <c r="B721">
        <f>'Net regReadDataA_18_'!E74</f>
        <v/>
      </c>
      <c r="C721">
        <f>'Net regReadDataA_18_'!E72</f>
        <v/>
      </c>
      <c r="D721">
        <f>B721-C721</f>
        <v/>
      </c>
      <c r="E721">
        <f>D721/B721</f>
        <v/>
      </c>
      <c r="F721">
        <f>'Net regReadDataA_18_'!F74</f>
        <v/>
      </c>
      <c r="G721">
        <f>'Net regReadDataA_18_'!F72</f>
        <v/>
      </c>
      <c r="H721">
        <f>F721-G721</f>
        <v/>
      </c>
      <c r="I721">
        <f>H721/F721</f>
        <v/>
      </c>
      <c r="J721">
        <f>'Net regReadDataA_18_'!G74</f>
        <v/>
      </c>
      <c r="K721">
        <f>'Net regReadDataA_18_'!G72</f>
        <v/>
      </c>
      <c r="L721">
        <f>J721-K721</f>
        <v/>
      </c>
      <c r="M721">
        <f>L721/J721</f>
        <v/>
      </c>
      <c r="N721">
        <f>'Net regReadDataA_18_'!H74</f>
        <v/>
      </c>
      <c r="O721">
        <f>'Net regReadDataA_18_'!H72</f>
        <v/>
      </c>
      <c r="P721">
        <f>N721-O721</f>
        <v/>
      </c>
      <c r="Q721">
        <f>P721/N721</f>
        <v/>
      </c>
    </row>
    <row r="722">
      <c r="A722" t="inlineStr">
        <is>
          <t>masterReg/readData1_reg[18]/Q to masterReg/register_reg_r1_0_31_0_5_i_48/I0</t>
        </is>
      </c>
      <c r="B722">
        <f>'Net regReadDataA_18_'!E106</f>
        <v/>
      </c>
      <c r="C722">
        <f>'Net regReadDataA_18_'!E104</f>
        <v/>
      </c>
      <c r="D722">
        <f>B722-C722</f>
        <v/>
      </c>
      <c r="E722">
        <f>D722/B722</f>
        <v/>
      </c>
      <c r="F722">
        <f>'Net regReadDataA_18_'!F106</f>
        <v/>
      </c>
      <c r="G722">
        <f>'Net regReadDataA_18_'!F104</f>
        <v/>
      </c>
      <c r="H722">
        <f>F722-G722</f>
        <v/>
      </c>
      <c r="I722">
        <f>H722/F722</f>
        <v/>
      </c>
      <c r="J722">
        <f>'Net regReadDataA_18_'!G106</f>
        <v/>
      </c>
      <c r="K722">
        <f>'Net regReadDataA_18_'!G104</f>
        <v/>
      </c>
      <c r="L722">
        <f>J722-K722</f>
        <v/>
      </c>
      <c r="M722">
        <f>L722/J722</f>
        <v/>
      </c>
      <c r="N722">
        <f>'Net regReadDataA_18_'!H106</f>
        <v/>
      </c>
      <c r="O722">
        <f>'Net regReadDataA_18_'!H104</f>
        <v/>
      </c>
      <c r="P722">
        <f>N722-O722</f>
        <v/>
      </c>
      <c r="Q722">
        <f>P722/N722</f>
        <v/>
      </c>
    </row>
    <row r="723">
      <c r="A723" t="inlineStr">
        <is>
          <t>masterReg/readData1_reg[18]/Q to masterReg/readData2[31]_i_14/I3</t>
        </is>
      </c>
      <c r="B723">
        <f>'Net regReadDataA_18_'!E128</f>
        <v/>
      </c>
      <c r="C723">
        <f>'Net regReadDataA_18_'!E126</f>
        <v/>
      </c>
      <c r="D723">
        <f>B723-C723</f>
        <v/>
      </c>
      <c r="E723">
        <f>D723/B723</f>
        <v/>
      </c>
      <c r="F723">
        <f>'Net regReadDataA_18_'!F128</f>
        <v/>
      </c>
      <c r="G723">
        <f>'Net regReadDataA_18_'!F126</f>
        <v/>
      </c>
      <c r="H723">
        <f>F723-G723</f>
        <v/>
      </c>
      <c r="I723">
        <f>H723/F723</f>
        <v/>
      </c>
      <c r="J723">
        <f>'Net regReadDataA_18_'!G128</f>
        <v/>
      </c>
      <c r="K723">
        <f>'Net regReadDataA_18_'!G126</f>
        <v/>
      </c>
      <c r="L723">
        <f>J723-K723</f>
        <v/>
      </c>
      <c r="M723">
        <f>L723/J723</f>
        <v/>
      </c>
      <c r="N723">
        <f>'Net regReadDataA_18_'!H128</f>
        <v/>
      </c>
      <c r="O723">
        <f>'Net regReadDataA_18_'!H126</f>
        <v/>
      </c>
      <c r="P723">
        <f>N723-O723</f>
        <v/>
      </c>
      <c r="Q723">
        <f>P723/N723</f>
        <v/>
      </c>
    </row>
    <row r="724">
      <c r="A724" t="inlineStr">
        <is>
          <t>masterReg/readData1_reg[18]/Q to masterReg/register_reg_r1_0_31_0_5_i_59/I5</t>
        </is>
      </c>
      <c r="B724">
        <f>'Net regReadDataA_18_'!E139</f>
        <v/>
      </c>
      <c r="C724">
        <f>'Net regReadDataA_18_'!E137</f>
        <v/>
      </c>
      <c r="D724">
        <f>B724-C724</f>
        <v/>
      </c>
      <c r="E724">
        <f>D724/B724</f>
        <v/>
      </c>
      <c r="F724">
        <f>'Net regReadDataA_18_'!F139</f>
        <v/>
      </c>
      <c r="G724">
        <f>'Net regReadDataA_18_'!F137</f>
        <v/>
      </c>
      <c r="H724">
        <f>F724-G724</f>
        <v/>
      </c>
      <c r="I724">
        <f>H724/F724</f>
        <v/>
      </c>
      <c r="J724">
        <f>'Net regReadDataA_18_'!G139</f>
        <v/>
      </c>
      <c r="K724">
        <f>'Net regReadDataA_18_'!G137</f>
        <v/>
      </c>
      <c r="L724">
        <f>J724-K724</f>
        <v/>
      </c>
      <c r="M724">
        <f>L724/J724</f>
        <v/>
      </c>
      <c r="N724">
        <f>'Net regReadDataA_18_'!H139</f>
        <v/>
      </c>
      <c r="O724">
        <f>'Net regReadDataA_18_'!H137</f>
        <v/>
      </c>
      <c r="P724">
        <f>N724-O724</f>
        <v/>
      </c>
      <c r="Q724">
        <f>P724/N724</f>
        <v/>
      </c>
    </row>
    <row r="725">
      <c r="A725" t="inlineStr">
        <is>
          <t>masterReg/readData1_reg[18]/Q to masterReg/readData2[30]_i_14/I5</t>
        </is>
      </c>
      <c r="B725">
        <f>'Net regReadDataA_18_'!E157</f>
        <v/>
      </c>
      <c r="C725">
        <f>'Net regReadDataA_18_'!E155</f>
        <v/>
      </c>
      <c r="D725">
        <f>B725-C725</f>
        <v/>
      </c>
      <c r="E725">
        <f>D725/B725</f>
        <v/>
      </c>
      <c r="F725">
        <f>'Net regReadDataA_18_'!F157</f>
        <v/>
      </c>
      <c r="G725">
        <f>'Net regReadDataA_18_'!F155</f>
        <v/>
      </c>
      <c r="H725">
        <f>F725-G725</f>
        <v/>
      </c>
      <c r="I725">
        <f>H725/F725</f>
        <v/>
      </c>
      <c r="J725">
        <f>'Net regReadDataA_18_'!G157</f>
        <v/>
      </c>
      <c r="K725">
        <f>'Net regReadDataA_18_'!G155</f>
        <v/>
      </c>
      <c r="L725">
        <f>J725-K725</f>
        <v/>
      </c>
      <c r="M725">
        <f>L725/J725</f>
        <v/>
      </c>
      <c r="N725">
        <f>'Net regReadDataA_18_'!H157</f>
        <v/>
      </c>
      <c r="O725">
        <f>'Net regReadDataA_18_'!H155</f>
        <v/>
      </c>
      <c r="P725">
        <f>N725-O725</f>
        <v/>
      </c>
      <c r="Q725">
        <f>P725/N725</f>
        <v/>
      </c>
    </row>
    <row r="726">
      <c r="A726" t="inlineStr">
        <is>
          <t>masterReg/readData1_reg[18]/Q to ALU1/result0_carry__3/DI[2]</t>
        </is>
      </c>
      <c r="B726">
        <f>'Net regReadDataA_18_'!E180</f>
        <v/>
      </c>
      <c r="C726">
        <f>'Net regReadDataA_18_'!E178</f>
        <v/>
      </c>
      <c r="D726">
        <f>B726-C726</f>
        <v/>
      </c>
      <c r="E726">
        <f>D726/B726</f>
        <v/>
      </c>
      <c r="F726">
        <f>'Net regReadDataA_18_'!F180</f>
        <v/>
      </c>
      <c r="G726">
        <f>'Net regReadDataA_18_'!F178</f>
        <v/>
      </c>
      <c r="H726">
        <f>F726-G726</f>
        <v/>
      </c>
      <c r="I726">
        <f>H726/F726</f>
        <v/>
      </c>
      <c r="J726">
        <f>'Net regReadDataA_18_'!G180</f>
        <v/>
      </c>
      <c r="K726">
        <f>'Net regReadDataA_18_'!G178</f>
        <v/>
      </c>
      <c r="L726">
        <f>J726-K726</f>
        <v/>
      </c>
      <c r="M726">
        <f>L726/J726</f>
        <v/>
      </c>
      <c r="N726">
        <f>'Net regReadDataA_18_'!H180</f>
        <v/>
      </c>
      <c r="O726">
        <f>'Net regReadDataA_18_'!H178</f>
        <v/>
      </c>
      <c r="P726">
        <f>N726-O726</f>
        <v/>
      </c>
      <c r="Q726">
        <f>P726/N726</f>
        <v/>
      </c>
    </row>
    <row r="727">
      <c r="A727" t="inlineStr">
        <is>
          <t>masterReg/readData1_reg[18]/Q to masterReg/readData2[29]_i_18/I0</t>
        </is>
      </c>
      <c r="B727">
        <f>'Net regReadDataA_18_'!E199</f>
        <v/>
      </c>
      <c r="C727">
        <f>'Net regReadDataA_18_'!E197</f>
        <v/>
      </c>
      <c r="D727">
        <f>B727-C727</f>
        <v/>
      </c>
      <c r="E727">
        <f>D727/B727</f>
        <v/>
      </c>
      <c r="F727">
        <f>'Net regReadDataA_18_'!F199</f>
        <v/>
      </c>
      <c r="G727">
        <f>'Net regReadDataA_18_'!F197</f>
        <v/>
      </c>
      <c r="H727">
        <f>F727-G727</f>
        <v/>
      </c>
      <c r="I727">
        <f>H727/F727</f>
        <v/>
      </c>
      <c r="J727">
        <f>'Net regReadDataA_18_'!G199</f>
        <v/>
      </c>
      <c r="K727">
        <f>'Net regReadDataA_18_'!G197</f>
        <v/>
      </c>
      <c r="L727">
        <f>J727-K727</f>
        <v/>
      </c>
      <c r="M727">
        <f>L727/J727</f>
        <v/>
      </c>
      <c r="N727">
        <f>'Net regReadDataA_18_'!H199</f>
        <v/>
      </c>
      <c r="O727">
        <f>'Net regReadDataA_18_'!H197</f>
        <v/>
      </c>
      <c r="P727">
        <f>N727-O727</f>
        <v/>
      </c>
      <c r="Q727">
        <f>P727/N727</f>
        <v/>
      </c>
    </row>
    <row r="728">
      <c r="A728" t="inlineStr">
        <is>
          <t>masterReg/readData1_reg[18]/Q to masterReg/readData2[28]_i_18/I1</t>
        </is>
      </c>
      <c r="B728">
        <f>'Net regReadDataA_18_'!E220</f>
        <v/>
      </c>
      <c r="C728">
        <f>'Net regReadDataA_18_'!E218</f>
        <v/>
      </c>
      <c r="D728">
        <f>B728-C728</f>
        <v/>
      </c>
      <c r="E728">
        <f>D728/B728</f>
        <v/>
      </c>
      <c r="F728">
        <f>'Net regReadDataA_18_'!F220</f>
        <v/>
      </c>
      <c r="G728">
        <f>'Net regReadDataA_18_'!F218</f>
        <v/>
      </c>
      <c r="H728">
        <f>F728-G728</f>
        <v/>
      </c>
      <c r="I728">
        <f>H728/F728</f>
        <v/>
      </c>
      <c r="J728">
        <f>'Net regReadDataA_18_'!G220</f>
        <v/>
      </c>
      <c r="K728">
        <f>'Net regReadDataA_18_'!G218</f>
        <v/>
      </c>
      <c r="L728">
        <f>J728-K728</f>
        <v/>
      </c>
      <c r="M728">
        <f>L728/J728</f>
        <v/>
      </c>
      <c r="N728">
        <f>'Net regReadDataA_18_'!H220</f>
        <v/>
      </c>
      <c r="O728">
        <f>'Net regReadDataA_18_'!H218</f>
        <v/>
      </c>
      <c r="P728">
        <f>N728-O728</f>
        <v/>
      </c>
      <c r="Q728">
        <f>P728/N728</f>
        <v/>
      </c>
    </row>
    <row r="729">
      <c r="A729" t="inlineStr">
        <is>
          <t>masterReg/readData1_reg[18]/Q to masterReg/register_reg_r1_0_31_18_23_i_22/I2</t>
        </is>
      </c>
      <c r="B729">
        <f>'Net regReadDataA_18_'!E233</f>
        <v/>
      </c>
      <c r="C729">
        <f>'Net regReadDataA_18_'!E231</f>
        <v/>
      </c>
      <c r="D729">
        <f>B729-C729</f>
        <v/>
      </c>
      <c r="E729">
        <f>D729/B729</f>
        <v/>
      </c>
      <c r="F729">
        <f>'Net regReadDataA_18_'!F233</f>
        <v/>
      </c>
      <c r="G729">
        <f>'Net regReadDataA_18_'!F231</f>
        <v/>
      </c>
      <c r="H729">
        <f>F729-G729</f>
        <v/>
      </c>
      <c r="I729">
        <f>H729/F729</f>
        <v/>
      </c>
      <c r="J729">
        <f>'Net regReadDataA_18_'!G233</f>
        <v/>
      </c>
      <c r="K729">
        <f>'Net regReadDataA_18_'!G231</f>
        <v/>
      </c>
      <c r="L729">
        <f>J729-K729</f>
        <v/>
      </c>
      <c r="M729">
        <f>L729/J729</f>
        <v/>
      </c>
      <c r="N729">
        <f>'Net regReadDataA_18_'!H233</f>
        <v/>
      </c>
      <c r="O729">
        <f>'Net regReadDataA_18_'!H231</f>
        <v/>
      </c>
      <c r="P729">
        <f>N729-O729</f>
        <v/>
      </c>
      <c r="Q729">
        <f>P729/N729</f>
        <v/>
      </c>
    </row>
    <row r="730">
      <c r="A730" t="inlineStr">
        <is>
          <t>masterReg/readData1_reg[18]/Q to masterReg/register_reg_r1_0_31_18_23_i_21/I0</t>
        </is>
      </c>
      <c r="B730">
        <f>'Net regReadDataA_18_'!E247</f>
        <v/>
      </c>
      <c r="C730">
        <f>'Net regReadDataA_18_'!E245</f>
        <v/>
      </c>
      <c r="D730">
        <f>B730-C730</f>
        <v/>
      </c>
      <c r="E730">
        <f>D730/B730</f>
        <v/>
      </c>
      <c r="F730">
        <f>'Net regReadDataA_18_'!F247</f>
        <v/>
      </c>
      <c r="G730">
        <f>'Net regReadDataA_18_'!F245</f>
        <v/>
      </c>
      <c r="H730">
        <f>F730-G730</f>
        <v/>
      </c>
      <c r="I730">
        <f>H730/F730</f>
        <v/>
      </c>
      <c r="J730">
        <f>'Net regReadDataA_18_'!G247</f>
        <v/>
      </c>
      <c r="K730">
        <f>'Net regReadDataA_18_'!G245</f>
        <v/>
      </c>
      <c r="L730">
        <f>J730-K730</f>
        <v/>
      </c>
      <c r="M730">
        <f>L730/J730</f>
        <v/>
      </c>
      <c r="N730">
        <f>'Net regReadDataA_18_'!H247</f>
        <v/>
      </c>
      <c r="O730">
        <f>'Net regReadDataA_18_'!H245</f>
        <v/>
      </c>
      <c r="P730">
        <f>N730-O730</f>
        <v/>
      </c>
      <c r="Q730">
        <f>P730/N730</f>
        <v/>
      </c>
    </row>
    <row r="731">
      <c r="A731" t="inlineStr">
        <is>
          <t>masterReg/readData1_reg[18]/Q to masterReg/readData2[1]_i_16/I3</t>
        </is>
      </c>
      <c r="B731">
        <f>'Net regReadDataA_18_'!E271</f>
        <v/>
      </c>
      <c r="C731">
        <f>'Net regReadDataA_18_'!E269</f>
        <v/>
      </c>
      <c r="D731">
        <f>B731-C731</f>
        <v/>
      </c>
      <c r="E731">
        <f>D731/B731</f>
        <v/>
      </c>
      <c r="F731">
        <f>'Net regReadDataA_18_'!F271</f>
        <v/>
      </c>
      <c r="G731">
        <f>'Net regReadDataA_18_'!F269</f>
        <v/>
      </c>
      <c r="H731">
        <f>F731-G731</f>
        <v/>
      </c>
      <c r="I731">
        <f>H731/F731</f>
        <v/>
      </c>
      <c r="J731">
        <f>'Net regReadDataA_18_'!G271</f>
        <v/>
      </c>
      <c r="K731">
        <f>'Net regReadDataA_18_'!G269</f>
        <v/>
      </c>
      <c r="L731">
        <f>J731-K731</f>
        <v/>
      </c>
      <c r="M731">
        <f>L731/J731</f>
        <v/>
      </c>
      <c r="N731">
        <f>'Net regReadDataA_18_'!H271</f>
        <v/>
      </c>
      <c r="O731">
        <f>'Net regReadDataA_18_'!H269</f>
        <v/>
      </c>
      <c r="P731">
        <f>N731-O731</f>
        <v/>
      </c>
      <c r="Q731">
        <f>P731/N731</f>
        <v/>
      </c>
    </row>
    <row r="732">
      <c r="A732" t="inlineStr">
        <is>
          <t>masterReg/readData1_reg[18]/Q to masterReg/readData2[16]_i_11/I1</t>
        </is>
      </c>
      <c r="B732">
        <f>'Net regReadDataA_18_'!E288</f>
        <v/>
      </c>
      <c r="C732">
        <f>'Net regReadDataA_18_'!E286</f>
        <v/>
      </c>
      <c r="D732">
        <f>B732-C732</f>
        <v/>
      </c>
      <c r="E732">
        <f>D732/B732</f>
        <v/>
      </c>
      <c r="F732">
        <f>'Net regReadDataA_18_'!F288</f>
        <v/>
      </c>
      <c r="G732">
        <f>'Net regReadDataA_18_'!F286</f>
        <v/>
      </c>
      <c r="H732">
        <f>F732-G732</f>
        <v/>
      </c>
      <c r="I732">
        <f>H732/F732</f>
        <v/>
      </c>
      <c r="J732">
        <f>'Net regReadDataA_18_'!G288</f>
        <v/>
      </c>
      <c r="K732">
        <f>'Net regReadDataA_18_'!G286</f>
        <v/>
      </c>
      <c r="L732">
        <f>J732-K732</f>
        <v/>
      </c>
      <c r="M732">
        <f>L732/J732</f>
        <v/>
      </c>
      <c r="N732">
        <f>'Net regReadDataA_18_'!H288</f>
        <v/>
      </c>
      <c r="O732">
        <f>'Net regReadDataA_18_'!H286</f>
        <v/>
      </c>
      <c r="P732">
        <f>N732-O732</f>
        <v/>
      </c>
      <c r="Q732">
        <f>P732/N732</f>
        <v/>
      </c>
    </row>
    <row r="733">
      <c r="A733" t="inlineStr">
        <is>
          <t>masterReg/readData1_reg[19]/Q to masterReg/readData2[28]_i_18/I3</t>
        </is>
      </c>
      <c r="B733">
        <f>'Net regReadDataA_19_'!E25</f>
        <v/>
      </c>
      <c r="C733">
        <f>'Net regReadDataA_19_'!E23</f>
        <v/>
      </c>
      <c r="D733">
        <f>B733-C733</f>
        <v/>
      </c>
      <c r="E733">
        <f>D733/B733</f>
        <v/>
      </c>
      <c r="F733">
        <f>'Net regReadDataA_19_'!F25</f>
        <v/>
      </c>
      <c r="G733">
        <f>'Net regReadDataA_19_'!F23</f>
        <v/>
      </c>
      <c r="H733">
        <f>F733-G733</f>
        <v/>
      </c>
      <c r="I733">
        <f>H733/F733</f>
        <v/>
      </c>
      <c r="J733">
        <f>'Net regReadDataA_19_'!G25</f>
        <v/>
      </c>
      <c r="K733">
        <f>'Net regReadDataA_19_'!G23</f>
        <v/>
      </c>
      <c r="L733">
        <f>J733-K733</f>
        <v/>
      </c>
      <c r="M733">
        <f>L733/J733</f>
        <v/>
      </c>
      <c r="N733">
        <f>'Net regReadDataA_19_'!H25</f>
        <v/>
      </c>
      <c r="O733">
        <f>'Net regReadDataA_19_'!H23</f>
        <v/>
      </c>
      <c r="P733">
        <f>N733-O733</f>
        <v/>
      </c>
      <c r="Q733">
        <f>P733/N733</f>
        <v/>
      </c>
    </row>
    <row r="734">
      <c r="A734" t="inlineStr">
        <is>
          <t>masterReg/readData1_reg[19]/Q to masterReg/register_reg_r1_0_31_18_23_i_20/I2</t>
        </is>
      </c>
      <c r="B734">
        <f>'Net regReadDataA_19_'!E40</f>
        <v/>
      </c>
      <c r="C734">
        <f>'Net regReadDataA_19_'!E38</f>
        <v/>
      </c>
      <c r="D734">
        <f>B734-C734</f>
        <v/>
      </c>
      <c r="E734">
        <f>D734/B734</f>
        <v/>
      </c>
      <c r="F734">
        <f>'Net regReadDataA_19_'!F40</f>
        <v/>
      </c>
      <c r="G734">
        <f>'Net regReadDataA_19_'!F38</f>
        <v/>
      </c>
      <c r="H734">
        <f>F734-G734</f>
        <v/>
      </c>
      <c r="I734">
        <f>H734/F734</f>
        <v/>
      </c>
      <c r="J734">
        <f>'Net regReadDataA_19_'!G40</f>
        <v/>
      </c>
      <c r="K734">
        <f>'Net regReadDataA_19_'!G38</f>
        <v/>
      </c>
      <c r="L734">
        <f>J734-K734</f>
        <v/>
      </c>
      <c r="M734">
        <f>L734/J734</f>
        <v/>
      </c>
      <c r="N734">
        <f>'Net regReadDataA_19_'!H40</f>
        <v/>
      </c>
      <c r="O734">
        <f>'Net regReadDataA_19_'!H38</f>
        <v/>
      </c>
      <c r="P734">
        <f>N734-O734</f>
        <v/>
      </c>
      <c r="Q734">
        <f>P734/N734</f>
        <v/>
      </c>
    </row>
    <row r="735">
      <c r="A735" t="inlineStr">
        <is>
          <t>masterReg/readData1_reg[19]/Q to masterReg/readData2[1]_i_16/I1</t>
        </is>
      </c>
      <c r="B735">
        <f>'Net regReadDataA_19_'!E63</f>
        <v/>
      </c>
      <c r="C735">
        <f>'Net regReadDataA_19_'!E61</f>
        <v/>
      </c>
      <c r="D735">
        <f>B735-C735</f>
        <v/>
      </c>
      <c r="E735">
        <f>D735/B735</f>
        <v/>
      </c>
      <c r="F735">
        <f>'Net regReadDataA_19_'!F63</f>
        <v/>
      </c>
      <c r="G735">
        <f>'Net regReadDataA_19_'!F61</f>
        <v/>
      </c>
      <c r="H735">
        <f>F735-G735</f>
        <v/>
      </c>
      <c r="I735">
        <f>H735/F735</f>
        <v/>
      </c>
      <c r="J735">
        <f>'Net regReadDataA_19_'!G63</f>
        <v/>
      </c>
      <c r="K735">
        <f>'Net regReadDataA_19_'!G61</f>
        <v/>
      </c>
      <c r="L735">
        <f>J735-K735</f>
        <v/>
      </c>
      <c r="M735">
        <f>L735/J735</f>
        <v/>
      </c>
      <c r="N735">
        <f>'Net regReadDataA_19_'!H63</f>
        <v/>
      </c>
      <c r="O735">
        <f>'Net regReadDataA_19_'!H61</f>
        <v/>
      </c>
      <c r="P735">
        <f>N735-O735</f>
        <v/>
      </c>
      <c r="Q735">
        <f>P735/N735</f>
        <v/>
      </c>
    </row>
    <row r="736">
      <c r="A736" t="inlineStr">
        <is>
          <t>masterReg/readData1_reg[19]/Q to masterReg/register_reg_r1_0_31_18_23_i_19/I0</t>
        </is>
      </c>
      <c r="B736">
        <f>'Net regReadDataA_19_'!E79</f>
        <v/>
      </c>
      <c r="C736">
        <f>'Net regReadDataA_19_'!E77</f>
        <v/>
      </c>
      <c r="D736">
        <f>B736-C736</f>
        <v/>
      </c>
      <c r="E736">
        <f>D736/B736</f>
        <v/>
      </c>
      <c r="F736">
        <f>'Net regReadDataA_19_'!F79</f>
        <v/>
      </c>
      <c r="G736">
        <f>'Net regReadDataA_19_'!F77</f>
        <v/>
      </c>
      <c r="H736">
        <f>F736-G736</f>
        <v/>
      </c>
      <c r="I736">
        <f>H736/F736</f>
        <v/>
      </c>
      <c r="J736">
        <f>'Net regReadDataA_19_'!G79</f>
        <v/>
      </c>
      <c r="K736">
        <f>'Net regReadDataA_19_'!G77</f>
        <v/>
      </c>
      <c r="L736">
        <f>J736-K736</f>
        <v/>
      </c>
      <c r="M736">
        <f>L736/J736</f>
        <v/>
      </c>
      <c r="N736">
        <f>'Net regReadDataA_19_'!H79</f>
        <v/>
      </c>
      <c r="O736">
        <f>'Net regReadDataA_19_'!H77</f>
        <v/>
      </c>
      <c r="P736">
        <f>N736-O736</f>
        <v/>
      </c>
      <c r="Q736">
        <f>P736/N736</f>
        <v/>
      </c>
    </row>
    <row r="737">
      <c r="A737" t="inlineStr">
        <is>
          <t>masterReg/readData1_reg[19]/Q to masterReg/readData2[16]_i_11/I0</t>
        </is>
      </c>
      <c r="B737">
        <f>'Net regReadDataA_19_'!E90</f>
        <v/>
      </c>
      <c r="C737">
        <f>'Net regReadDataA_19_'!E88</f>
        <v/>
      </c>
      <c r="D737">
        <f>B737-C737</f>
        <v/>
      </c>
      <c r="E737">
        <f>D737/B737</f>
        <v/>
      </c>
      <c r="F737">
        <f>'Net regReadDataA_19_'!F90</f>
        <v/>
      </c>
      <c r="G737">
        <f>'Net regReadDataA_19_'!F88</f>
        <v/>
      </c>
      <c r="H737">
        <f>F737-G737</f>
        <v/>
      </c>
      <c r="I737">
        <f>H737/F737</f>
        <v/>
      </c>
      <c r="J737">
        <f>'Net regReadDataA_19_'!G90</f>
        <v/>
      </c>
      <c r="K737">
        <f>'Net regReadDataA_19_'!G88</f>
        <v/>
      </c>
      <c r="L737">
        <f>J737-K737</f>
        <v/>
      </c>
      <c r="M737">
        <f>L737/J737</f>
        <v/>
      </c>
      <c r="N737">
        <f>'Net regReadDataA_19_'!H90</f>
        <v/>
      </c>
      <c r="O737">
        <f>'Net regReadDataA_19_'!H88</f>
        <v/>
      </c>
      <c r="P737">
        <f>N737-O737</f>
        <v/>
      </c>
      <c r="Q737">
        <f>P737/N737</f>
        <v/>
      </c>
    </row>
    <row r="738">
      <c r="A738" t="inlineStr">
        <is>
          <t>masterReg/readData1_reg[19]/Q to masterReg/i__carry__1_i_7/I3</t>
        </is>
      </c>
      <c r="B738">
        <f>'Net regReadDataA_19_'!E110</f>
        <v/>
      </c>
      <c r="C738">
        <f>'Net regReadDataA_19_'!E108</f>
        <v/>
      </c>
      <c r="D738">
        <f>B738-C738</f>
        <v/>
      </c>
      <c r="E738">
        <f>D738/B738</f>
        <v/>
      </c>
      <c r="F738">
        <f>'Net regReadDataA_19_'!F110</f>
        <v/>
      </c>
      <c r="G738">
        <f>'Net regReadDataA_19_'!F108</f>
        <v/>
      </c>
      <c r="H738">
        <f>F738-G738</f>
        <v/>
      </c>
      <c r="I738">
        <f>H738/F738</f>
        <v/>
      </c>
      <c r="J738">
        <f>'Net regReadDataA_19_'!G110</f>
        <v/>
      </c>
      <c r="K738">
        <f>'Net regReadDataA_19_'!G108</f>
        <v/>
      </c>
      <c r="L738">
        <f>J738-K738</f>
        <v/>
      </c>
      <c r="M738">
        <f>L738/J738</f>
        <v/>
      </c>
      <c r="N738">
        <f>'Net regReadDataA_19_'!H110</f>
        <v/>
      </c>
      <c r="O738">
        <f>'Net regReadDataA_19_'!H108</f>
        <v/>
      </c>
      <c r="P738">
        <f>N738-O738</f>
        <v/>
      </c>
      <c r="Q738">
        <f>P738/N738</f>
        <v/>
      </c>
    </row>
    <row r="739">
      <c r="A739" t="inlineStr">
        <is>
          <t>masterReg/readData1_reg[19]/Q to masterReg/result0_carry__3_i_1/I0</t>
        </is>
      </c>
      <c r="B739">
        <f>'Net regReadDataA_19_'!E124</f>
        <v/>
      </c>
      <c r="C739">
        <f>'Net regReadDataA_19_'!E122</f>
        <v/>
      </c>
      <c r="D739">
        <f>B739-C739</f>
        <v/>
      </c>
      <c r="E739">
        <f>D739/B739</f>
        <v/>
      </c>
      <c r="F739">
        <f>'Net regReadDataA_19_'!F124</f>
        <v/>
      </c>
      <c r="G739">
        <f>'Net regReadDataA_19_'!F122</f>
        <v/>
      </c>
      <c r="H739">
        <f>F739-G739</f>
        <v/>
      </c>
      <c r="I739">
        <f>H739/F739</f>
        <v/>
      </c>
      <c r="J739">
        <f>'Net regReadDataA_19_'!G124</f>
        <v/>
      </c>
      <c r="K739">
        <f>'Net regReadDataA_19_'!G122</f>
        <v/>
      </c>
      <c r="L739">
        <f>J739-K739</f>
        <v/>
      </c>
      <c r="M739">
        <f>L739/J739</f>
        <v/>
      </c>
      <c r="N739">
        <f>'Net regReadDataA_19_'!H124</f>
        <v/>
      </c>
      <c r="O739">
        <f>'Net regReadDataA_19_'!H122</f>
        <v/>
      </c>
      <c r="P739">
        <f>N739-O739</f>
        <v/>
      </c>
      <c r="Q739">
        <f>P739/N739</f>
        <v/>
      </c>
    </row>
    <row r="740">
      <c r="A740" t="inlineStr">
        <is>
          <t>masterReg/readData1_reg[19]/Q to masterReg/i__carry__3_i_1/I1</t>
        </is>
      </c>
      <c r="B740">
        <f>'Net regReadDataA_19_'!E135</f>
        <v/>
      </c>
      <c r="C740">
        <f>'Net regReadDataA_19_'!E133</f>
        <v/>
      </c>
      <c r="D740">
        <f>B740-C740</f>
        <v/>
      </c>
      <c r="E740">
        <f>D740/B740</f>
        <v/>
      </c>
      <c r="F740">
        <f>'Net regReadDataA_19_'!F135</f>
        <v/>
      </c>
      <c r="G740">
        <f>'Net regReadDataA_19_'!F133</f>
        <v/>
      </c>
      <c r="H740">
        <f>F740-G740</f>
        <v/>
      </c>
      <c r="I740">
        <f>H740/F740</f>
        <v/>
      </c>
      <c r="J740">
        <f>'Net regReadDataA_19_'!G135</f>
        <v/>
      </c>
      <c r="K740">
        <f>'Net regReadDataA_19_'!G133</f>
        <v/>
      </c>
      <c r="L740">
        <f>J740-K740</f>
        <v/>
      </c>
      <c r="M740">
        <f>L740/J740</f>
        <v/>
      </c>
      <c r="N740">
        <f>'Net regReadDataA_19_'!H135</f>
        <v/>
      </c>
      <c r="O740">
        <f>'Net regReadDataA_19_'!H133</f>
        <v/>
      </c>
      <c r="P740">
        <f>N740-O740</f>
        <v/>
      </c>
      <c r="Q740">
        <f>P740/N740</f>
        <v/>
      </c>
    </row>
    <row r="741">
      <c r="A741" t="inlineStr">
        <is>
          <t>masterReg/readData1_reg[19]/Q to masterReg/readData2[31]_i_14/I5</t>
        </is>
      </c>
      <c r="B741">
        <f>'Net regReadDataA_19_'!E158</f>
        <v/>
      </c>
      <c r="C741">
        <f>'Net regReadDataA_19_'!E156</f>
        <v/>
      </c>
      <c r="D741">
        <f>B741-C741</f>
        <v/>
      </c>
      <c r="E741">
        <f>D741/B741</f>
        <v/>
      </c>
      <c r="F741">
        <f>'Net regReadDataA_19_'!F158</f>
        <v/>
      </c>
      <c r="G741">
        <f>'Net regReadDataA_19_'!F156</f>
        <v/>
      </c>
      <c r="H741">
        <f>F741-G741</f>
        <v/>
      </c>
      <c r="I741">
        <f>H741/F741</f>
        <v/>
      </c>
      <c r="J741">
        <f>'Net regReadDataA_19_'!G158</f>
        <v/>
      </c>
      <c r="K741">
        <f>'Net regReadDataA_19_'!G156</f>
        <v/>
      </c>
      <c r="L741">
        <f>J741-K741</f>
        <v/>
      </c>
      <c r="M741">
        <f>L741/J741</f>
        <v/>
      </c>
      <c r="N741">
        <f>'Net regReadDataA_19_'!H158</f>
        <v/>
      </c>
      <c r="O741">
        <f>'Net regReadDataA_19_'!H156</f>
        <v/>
      </c>
      <c r="P741">
        <f>N741-O741</f>
        <v/>
      </c>
      <c r="Q741">
        <f>P741/N741</f>
        <v/>
      </c>
    </row>
    <row r="742">
      <c r="A742" t="inlineStr">
        <is>
          <t>masterReg/readData1_reg[19]/Q to masterReg/register_reg_r1_0_31_0_5_i_51/I5</t>
        </is>
      </c>
      <c r="B742">
        <f>'Net regReadDataA_19_'!E169</f>
        <v/>
      </c>
      <c r="C742">
        <f>'Net regReadDataA_19_'!E167</f>
        <v/>
      </c>
      <c r="D742">
        <f>B742-C742</f>
        <v/>
      </c>
      <c r="E742">
        <f>D742/B742</f>
        <v/>
      </c>
      <c r="F742">
        <f>'Net regReadDataA_19_'!F169</f>
        <v/>
      </c>
      <c r="G742">
        <f>'Net regReadDataA_19_'!F167</f>
        <v/>
      </c>
      <c r="H742">
        <f>F742-G742</f>
        <v/>
      </c>
      <c r="I742">
        <f>H742/F742</f>
        <v/>
      </c>
      <c r="J742">
        <f>'Net regReadDataA_19_'!G169</f>
        <v/>
      </c>
      <c r="K742">
        <f>'Net regReadDataA_19_'!G167</f>
        <v/>
      </c>
      <c r="L742">
        <f>J742-K742</f>
        <v/>
      </c>
      <c r="M742">
        <f>L742/J742</f>
        <v/>
      </c>
      <c r="N742">
        <f>'Net regReadDataA_19_'!H169</f>
        <v/>
      </c>
      <c r="O742">
        <f>'Net regReadDataA_19_'!H167</f>
        <v/>
      </c>
      <c r="P742">
        <f>N742-O742</f>
        <v/>
      </c>
      <c r="Q742">
        <f>P742/N742</f>
        <v/>
      </c>
    </row>
    <row r="743">
      <c r="A743" t="inlineStr">
        <is>
          <t>masterReg/readData1_reg[19]/Q to ALU1/result0_inferred__0/i__carry__3/DI[3]</t>
        </is>
      </c>
      <c r="B743">
        <f>'Net regReadDataA_19_'!E191</f>
        <v/>
      </c>
      <c r="C743">
        <f>'Net regReadDataA_19_'!E189</f>
        <v/>
      </c>
      <c r="D743">
        <f>B743-C743</f>
        <v/>
      </c>
      <c r="E743">
        <f>D743/B743</f>
        <v/>
      </c>
      <c r="F743">
        <f>'Net regReadDataA_19_'!F191</f>
        <v/>
      </c>
      <c r="G743">
        <f>'Net regReadDataA_19_'!F189</f>
        <v/>
      </c>
      <c r="H743">
        <f>F743-G743</f>
        <v/>
      </c>
      <c r="I743">
        <f>H743/F743</f>
        <v/>
      </c>
      <c r="J743">
        <f>'Net regReadDataA_19_'!G191</f>
        <v/>
      </c>
      <c r="K743">
        <f>'Net regReadDataA_19_'!G189</f>
        <v/>
      </c>
      <c r="L743">
        <f>J743-K743</f>
        <v/>
      </c>
      <c r="M743">
        <f>L743/J743</f>
        <v/>
      </c>
      <c r="N743">
        <f>'Net regReadDataA_19_'!H191</f>
        <v/>
      </c>
      <c r="O743">
        <f>'Net regReadDataA_19_'!H189</f>
        <v/>
      </c>
      <c r="P743">
        <f>N743-O743</f>
        <v/>
      </c>
      <c r="Q743">
        <f>P743/N743</f>
        <v/>
      </c>
    </row>
    <row r="744">
      <c r="A744" t="inlineStr">
        <is>
          <t>masterReg/readData1_reg[19]/Q to ALU1/result0_carry__3/DI[3]</t>
        </is>
      </c>
      <c r="B744">
        <f>'Net regReadDataA_19_'!E204</f>
        <v/>
      </c>
      <c r="C744">
        <f>'Net regReadDataA_19_'!E202</f>
        <v/>
      </c>
      <c r="D744">
        <f>B744-C744</f>
        <v/>
      </c>
      <c r="E744">
        <f>D744/B744</f>
        <v/>
      </c>
      <c r="F744">
        <f>'Net regReadDataA_19_'!F204</f>
        <v/>
      </c>
      <c r="G744">
        <f>'Net regReadDataA_19_'!F202</f>
        <v/>
      </c>
      <c r="H744">
        <f>F744-G744</f>
        <v/>
      </c>
      <c r="I744">
        <f>H744/F744</f>
        <v/>
      </c>
      <c r="J744">
        <f>'Net regReadDataA_19_'!G204</f>
        <v/>
      </c>
      <c r="K744">
        <f>'Net regReadDataA_19_'!G202</f>
        <v/>
      </c>
      <c r="L744">
        <f>J744-K744</f>
        <v/>
      </c>
      <c r="M744">
        <f>L744/J744</f>
        <v/>
      </c>
      <c r="N744">
        <f>'Net regReadDataA_19_'!H204</f>
        <v/>
      </c>
      <c r="O744">
        <f>'Net regReadDataA_19_'!H202</f>
        <v/>
      </c>
      <c r="P744">
        <f>N744-O744</f>
        <v/>
      </c>
      <c r="Q744">
        <f>P744/N744</f>
        <v/>
      </c>
    </row>
    <row r="745">
      <c r="A745" t="inlineStr">
        <is>
          <t>masterReg/readData1_reg[19]/Q to masterReg/readData2[30]_i_18/I0</t>
        </is>
      </c>
      <c r="B745">
        <f>'Net regReadDataA_19_'!E231</f>
        <v/>
      </c>
      <c r="C745">
        <f>'Net regReadDataA_19_'!E229</f>
        <v/>
      </c>
      <c r="D745">
        <f>B745-C745</f>
        <v/>
      </c>
      <c r="E745">
        <f>D745/B745</f>
        <v/>
      </c>
      <c r="F745">
        <f>'Net regReadDataA_19_'!F231</f>
        <v/>
      </c>
      <c r="G745">
        <f>'Net regReadDataA_19_'!F229</f>
        <v/>
      </c>
      <c r="H745">
        <f>F745-G745</f>
        <v/>
      </c>
      <c r="I745">
        <f>H745/F745</f>
        <v/>
      </c>
      <c r="J745">
        <f>'Net regReadDataA_19_'!G231</f>
        <v/>
      </c>
      <c r="K745">
        <f>'Net regReadDataA_19_'!G229</f>
        <v/>
      </c>
      <c r="L745">
        <f>J745-K745</f>
        <v/>
      </c>
      <c r="M745">
        <f>L745/J745</f>
        <v/>
      </c>
      <c r="N745">
        <f>'Net regReadDataA_19_'!H231</f>
        <v/>
      </c>
      <c r="O745">
        <f>'Net regReadDataA_19_'!H229</f>
        <v/>
      </c>
      <c r="P745">
        <f>N745-O745</f>
        <v/>
      </c>
      <c r="Q745">
        <f>P745/N745</f>
        <v/>
      </c>
    </row>
    <row r="746">
      <c r="A746" t="inlineStr">
        <is>
          <t>masterReg/readData1_reg[19]/Q to masterReg/readData2[29]_i_18/I1</t>
        </is>
      </c>
      <c r="B746">
        <f>'Net regReadDataA_19_'!E246</f>
        <v/>
      </c>
      <c r="C746">
        <f>'Net regReadDataA_19_'!E244</f>
        <v/>
      </c>
      <c r="D746">
        <f>B746-C746</f>
        <v/>
      </c>
      <c r="E746">
        <f>D746/B746</f>
        <v/>
      </c>
      <c r="F746">
        <f>'Net regReadDataA_19_'!F246</f>
        <v/>
      </c>
      <c r="G746">
        <f>'Net regReadDataA_19_'!F244</f>
        <v/>
      </c>
      <c r="H746">
        <f>F746-G746</f>
        <v/>
      </c>
      <c r="I746">
        <f>H746/F746</f>
        <v/>
      </c>
      <c r="J746">
        <f>'Net regReadDataA_19_'!G246</f>
        <v/>
      </c>
      <c r="K746">
        <f>'Net regReadDataA_19_'!G244</f>
        <v/>
      </c>
      <c r="L746">
        <f>J746-K746</f>
        <v/>
      </c>
      <c r="M746">
        <f>L746/J746</f>
        <v/>
      </c>
      <c r="N746">
        <f>'Net regReadDataA_19_'!H246</f>
        <v/>
      </c>
      <c r="O746">
        <f>'Net regReadDataA_19_'!H244</f>
        <v/>
      </c>
      <c r="P746">
        <f>N746-O746</f>
        <v/>
      </c>
      <c r="Q746">
        <f>P746/N746</f>
        <v/>
      </c>
    </row>
    <row r="747">
      <c r="A747" t="inlineStr">
        <is>
          <t>masterReg/readData1_reg[19]/Q to masterReg/register_reg_r1_0_31_0_5_i_59/I3</t>
        </is>
      </c>
      <c r="B747">
        <f>'Net regReadDataA_19_'!E265</f>
        <v/>
      </c>
      <c r="C747">
        <f>'Net regReadDataA_19_'!E263</f>
        <v/>
      </c>
      <c r="D747">
        <f>B747-C747</f>
        <v/>
      </c>
      <c r="E747">
        <f>D747/B747</f>
        <v/>
      </c>
      <c r="F747">
        <f>'Net regReadDataA_19_'!F265</f>
        <v/>
      </c>
      <c r="G747">
        <f>'Net regReadDataA_19_'!F263</f>
        <v/>
      </c>
      <c r="H747">
        <f>F747-G747</f>
        <v/>
      </c>
      <c r="I747">
        <f>H747/F747</f>
        <v/>
      </c>
      <c r="J747">
        <f>'Net regReadDataA_19_'!G265</f>
        <v/>
      </c>
      <c r="K747">
        <f>'Net regReadDataA_19_'!G263</f>
        <v/>
      </c>
      <c r="L747">
        <f>J747-K747</f>
        <v/>
      </c>
      <c r="M747">
        <f>L747/J747</f>
        <v/>
      </c>
      <c r="N747">
        <f>'Net regReadDataA_19_'!H265</f>
        <v/>
      </c>
      <c r="O747">
        <f>'Net regReadDataA_19_'!H263</f>
        <v/>
      </c>
      <c r="P747">
        <f>N747-O747</f>
        <v/>
      </c>
      <c r="Q747">
        <f>P747/N747</f>
        <v/>
      </c>
    </row>
    <row r="748">
      <c r="A748" t="inlineStr">
        <is>
          <t>masterReg/readData1_reg[1]/Q to masterReg/register_reg_r1_0_31_0_5_i_23/I1</t>
        </is>
      </c>
      <c r="B748">
        <f>'Net regReadDataA_1_'!E21</f>
        <v/>
      </c>
      <c r="C748">
        <f>'Net regReadDataA_1_'!E19</f>
        <v/>
      </c>
      <c r="D748">
        <f>B748-C748</f>
        <v/>
      </c>
      <c r="E748">
        <f>D748/B748</f>
        <v/>
      </c>
      <c r="F748">
        <f>'Net regReadDataA_1_'!F21</f>
        <v/>
      </c>
      <c r="G748">
        <f>'Net regReadDataA_1_'!F19</f>
        <v/>
      </c>
      <c r="H748">
        <f>F748-G748</f>
        <v/>
      </c>
      <c r="I748">
        <f>H748/F748</f>
        <v/>
      </c>
      <c r="J748">
        <f>'Net regReadDataA_1_'!G21</f>
        <v/>
      </c>
      <c r="K748">
        <f>'Net regReadDataA_1_'!G19</f>
        <v/>
      </c>
      <c r="L748">
        <f>J748-K748</f>
        <v/>
      </c>
      <c r="M748">
        <f>L748/J748</f>
        <v/>
      </c>
      <c r="N748">
        <f>'Net regReadDataA_1_'!H21</f>
        <v/>
      </c>
      <c r="O748">
        <f>'Net regReadDataA_1_'!H19</f>
        <v/>
      </c>
      <c r="P748">
        <f>N748-O748</f>
        <v/>
      </c>
      <c r="Q748">
        <f>P748/N748</f>
        <v/>
      </c>
    </row>
    <row r="749">
      <c r="A749" t="inlineStr">
        <is>
          <t>masterReg/readData1_reg[1]/Q to masterReg/readData2[1]_i_4/I2</t>
        </is>
      </c>
      <c r="B749">
        <f>'Net regReadDataA_1_'!E35</f>
        <v/>
      </c>
      <c r="C749">
        <f>'Net regReadDataA_1_'!E33</f>
        <v/>
      </c>
      <c r="D749">
        <f>B749-C749</f>
        <v/>
      </c>
      <c r="E749">
        <f>D749/B749</f>
        <v/>
      </c>
      <c r="F749">
        <f>'Net regReadDataA_1_'!F35</f>
        <v/>
      </c>
      <c r="G749">
        <f>'Net regReadDataA_1_'!F33</f>
        <v/>
      </c>
      <c r="H749">
        <f>F749-G749</f>
        <v/>
      </c>
      <c r="I749">
        <f>H749/F749</f>
        <v/>
      </c>
      <c r="J749">
        <f>'Net regReadDataA_1_'!G35</f>
        <v/>
      </c>
      <c r="K749">
        <f>'Net regReadDataA_1_'!G33</f>
        <v/>
      </c>
      <c r="L749">
        <f>J749-K749</f>
        <v/>
      </c>
      <c r="M749">
        <f>L749/J749</f>
        <v/>
      </c>
      <c r="N749">
        <f>'Net regReadDataA_1_'!H35</f>
        <v/>
      </c>
      <c r="O749">
        <f>'Net regReadDataA_1_'!H33</f>
        <v/>
      </c>
      <c r="P749">
        <f>N749-O749</f>
        <v/>
      </c>
      <c r="Q749">
        <f>P749/N749</f>
        <v/>
      </c>
    </row>
    <row r="750">
      <c r="A750" t="inlineStr">
        <is>
          <t>masterReg/readData1_reg[1]/Q to masterReg/readData2[1]_i_9/I1</t>
        </is>
      </c>
      <c r="B750">
        <f>'Net regReadDataA_1_'!E51</f>
        <v/>
      </c>
      <c r="C750">
        <f>'Net regReadDataA_1_'!E49</f>
        <v/>
      </c>
      <c r="D750">
        <f>B750-C750</f>
        <v/>
      </c>
      <c r="E750">
        <f>D750/B750</f>
        <v/>
      </c>
      <c r="F750">
        <f>'Net regReadDataA_1_'!F51</f>
        <v/>
      </c>
      <c r="G750">
        <f>'Net regReadDataA_1_'!F49</f>
        <v/>
      </c>
      <c r="H750">
        <f>F750-G750</f>
        <v/>
      </c>
      <c r="I750">
        <f>H750/F750</f>
        <v/>
      </c>
      <c r="J750">
        <f>'Net regReadDataA_1_'!G51</f>
        <v/>
      </c>
      <c r="K750">
        <f>'Net regReadDataA_1_'!G49</f>
        <v/>
      </c>
      <c r="L750">
        <f>J750-K750</f>
        <v/>
      </c>
      <c r="M750">
        <f>L750/J750</f>
        <v/>
      </c>
      <c r="N750">
        <f>'Net regReadDataA_1_'!H51</f>
        <v/>
      </c>
      <c r="O750">
        <f>'Net regReadDataA_1_'!H49</f>
        <v/>
      </c>
      <c r="P750">
        <f>N750-O750</f>
        <v/>
      </c>
      <c r="Q750">
        <f>P750/N750</f>
        <v/>
      </c>
    </row>
    <row r="751">
      <c r="A751" t="inlineStr">
        <is>
          <t>masterReg/readData1_reg[1]/Q to masterReg/readData2[21]_i_11/I3</t>
        </is>
      </c>
      <c r="B751">
        <f>'Net regReadDataA_1_'!E80</f>
        <v/>
      </c>
      <c r="C751">
        <f>'Net regReadDataA_1_'!E78</f>
        <v/>
      </c>
      <c r="D751">
        <f>B751-C751</f>
        <v/>
      </c>
      <c r="E751">
        <f>D751/B751</f>
        <v/>
      </c>
      <c r="F751">
        <f>'Net regReadDataA_1_'!F80</f>
        <v/>
      </c>
      <c r="G751">
        <f>'Net regReadDataA_1_'!F78</f>
        <v/>
      </c>
      <c r="H751">
        <f>F751-G751</f>
        <v/>
      </c>
      <c r="I751">
        <f>H751/F751</f>
        <v/>
      </c>
      <c r="J751">
        <f>'Net regReadDataA_1_'!G80</f>
        <v/>
      </c>
      <c r="K751">
        <f>'Net regReadDataA_1_'!G78</f>
        <v/>
      </c>
      <c r="L751">
        <f>J751-K751</f>
        <v/>
      </c>
      <c r="M751">
        <f>L751/J751</f>
        <v/>
      </c>
      <c r="N751">
        <f>'Net regReadDataA_1_'!H80</f>
        <v/>
      </c>
      <c r="O751">
        <f>'Net regReadDataA_1_'!H78</f>
        <v/>
      </c>
      <c r="P751">
        <f>N751-O751</f>
        <v/>
      </c>
      <c r="Q751">
        <f>P751/N751</f>
        <v/>
      </c>
    </row>
    <row r="752">
      <c r="A752" t="inlineStr">
        <is>
          <t>masterReg/readData1_reg[1]/Q to masterReg/i__carry_i_3__0/I0</t>
        </is>
      </c>
      <c r="B752">
        <f>'Net regReadDataA_1_'!E99</f>
        <v/>
      </c>
      <c r="C752">
        <f>'Net regReadDataA_1_'!E97</f>
        <v/>
      </c>
      <c r="D752">
        <f>B752-C752</f>
        <v/>
      </c>
      <c r="E752">
        <f>D752/B752</f>
        <v/>
      </c>
      <c r="F752">
        <f>'Net regReadDataA_1_'!F99</f>
        <v/>
      </c>
      <c r="G752">
        <f>'Net regReadDataA_1_'!F97</f>
        <v/>
      </c>
      <c r="H752">
        <f>F752-G752</f>
        <v/>
      </c>
      <c r="I752">
        <f>H752/F752</f>
        <v/>
      </c>
      <c r="J752">
        <f>'Net regReadDataA_1_'!G99</f>
        <v/>
      </c>
      <c r="K752">
        <f>'Net regReadDataA_1_'!G97</f>
        <v/>
      </c>
      <c r="L752">
        <f>J752-K752</f>
        <v/>
      </c>
      <c r="M752">
        <f>L752/J752</f>
        <v/>
      </c>
      <c r="N752">
        <f>'Net regReadDataA_1_'!H99</f>
        <v/>
      </c>
      <c r="O752">
        <f>'Net regReadDataA_1_'!H97</f>
        <v/>
      </c>
      <c r="P752">
        <f>N752-O752</f>
        <v/>
      </c>
      <c r="Q752">
        <f>P752/N752</f>
        <v/>
      </c>
    </row>
    <row r="753">
      <c r="A753" t="inlineStr">
        <is>
          <t>masterReg/readData1_reg[1]/Q to masterReg/result0_carry_i_3/I0</t>
        </is>
      </c>
      <c r="B753">
        <f>'Net regReadDataA_1_'!E110</f>
        <v/>
      </c>
      <c r="C753">
        <f>'Net regReadDataA_1_'!E108</f>
        <v/>
      </c>
      <c r="D753">
        <f>B753-C753</f>
        <v/>
      </c>
      <c r="E753">
        <f>D753/B753</f>
        <v/>
      </c>
      <c r="F753">
        <f>'Net regReadDataA_1_'!F110</f>
        <v/>
      </c>
      <c r="G753">
        <f>'Net regReadDataA_1_'!F108</f>
        <v/>
      </c>
      <c r="H753">
        <f>F753-G753</f>
        <v/>
      </c>
      <c r="I753">
        <f>H753/F753</f>
        <v/>
      </c>
      <c r="J753">
        <f>'Net regReadDataA_1_'!G110</f>
        <v/>
      </c>
      <c r="K753">
        <f>'Net regReadDataA_1_'!G108</f>
        <v/>
      </c>
      <c r="L753">
        <f>J753-K753</f>
        <v/>
      </c>
      <c r="M753">
        <f>L753/J753</f>
        <v/>
      </c>
      <c r="N753">
        <f>'Net regReadDataA_1_'!H110</f>
        <v/>
      </c>
      <c r="O753">
        <f>'Net regReadDataA_1_'!H108</f>
        <v/>
      </c>
      <c r="P753">
        <f>N753-O753</f>
        <v/>
      </c>
      <c r="Q753">
        <f>P753/N753</f>
        <v/>
      </c>
    </row>
    <row r="754">
      <c r="A754" t="inlineStr">
        <is>
          <t>masterReg/readData1_reg[1]/Q to masterReg/readData2[1]_i_18/I5</t>
        </is>
      </c>
      <c r="B754">
        <f>'Net regReadDataA_1_'!E124</f>
        <v/>
      </c>
      <c r="C754">
        <f>'Net regReadDataA_1_'!E122</f>
        <v/>
      </c>
      <c r="D754">
        <f>B754-C754</f>
        <v/>
      </c>
      <c r="E754">
        <f>D754/B754</f>
        <v/>
      </c>
      <c r="F754">
        <f>'Net regReadDataA_1_'!F124</f>
        <v/>
      </c>
      <c r="G754">
        <f>'Net regReadDataA_1_'!F122</f>
        <v/>
      </c>
      <c r="H754">
        <f>F754-G754</f>
        <v/>
      </c>
      <c r="I754">
        <f>H754/F754</f>
        <v/>
      </c>
      <c r="J754">
        <f>'Net regReadDataA_1_'!G124</f>
        <v/>
      </c>
      <c r="K754">
        <f>'Net regReadDataA_1_'!G122</f>
        <v/>
      </c>
      <c r="L754">
        <f>J754-K754</f>
        <v/>
      </c>
      <c r="M754">
        <f>L754/J754</f>
        <v/>
      </c>
      <c r="N754">
        <f>'Net regReadDataA_1_'!H124</f>
        <v/>
      </c>
      <c r="O754">
        <f>'Net regReadDataA_1_'!H122</f>
        <v/>
      </c>
      <c r="P754">
        <f>N754-O754</f>
        <v/>
      </c>
      <c r="Q754">
        <f>P754/N754</f>
        <v/>
      </c>
    </row>
    <row r="755">
      <c r="A755" t="inlineStr">
        <is>
          <t>masterReg/readData1_reg[1]/Q to masterReg/readData2[28]_i_16/I0</t>
        </is>
      </c>
      <c r="B755">
        <f>'Net regReadDataA_1_'!E135</f>
        <v/>
      </c>
      <c r="C755">
        <f>'Net regReadDataA_1_'!E133</f>
        <v/>
      </c>
      <c r="D755">
        <f>B755-C755</f>
        <v/>
      </c>
      <c r="E755">
        <f>D755/B755</f>
        <v/>
      </c>
      <c r="F755">
        <f>'Net regReadDataA_1_'!F135</f>
        <v/>
      </c>
      <c r="G755">
        <f>'Net regReadDataA_1_'!F133</f>
        <v/>
      </c>
      <c r="H755">
        <f>F755-G755</f>
        <v/>
      </c>
      <c r="I755">
        <f>H755/F755</f>
        <v/>
      </c>
      <c r="J755">
        <f>'Net regReadDataA_1_'!G135</f>
        <v/>
      </c>
      <c r="K755">
        <f>'Net regReadDataA_1_'!G133</f>
        <v/>
      </c>
      <c r="L755">
        <f>J755-K755</f>
        <v/>
      </c>
      <c r="M755">
        <f>L755/J755</f>
        <v/>
      </c>
      <c r="N755">
        <f>'Net regReadDataA_1_'!H135</f>
        <v/>
      </c>
      <c r="O755">
        <f>'Net regReadDataA_1_'!H133</f>
        <v/>
      </c>
      <c r="P755">
        <f>N755-O755</f>
        <v/>
      </c>
      <c r="Q755">
        <f>P755/N755</f>
        <v/>
      </c>
    </row>
    <row r="756">
      <c r="A756" t="inlineStr">
        <is>
          <t>masterReg/readData1_reg[1]/Q to masterReg/i__carry_i_8/I3</t>
        </is>
      </c>
      <c r="B756">
        <f>'Net regReadDataA_1_'!E149</f>
        <v/>
      </c>
      <c r="C756">
        <f>'Net regReadDataA_1_'!E147</f>
        <v/>
      </c>
      <c r="D756">
        <f>B756-C756</f>
        <v/>
      </c>
      <c r="E756">
        <f>D756/B756</f>
        <v/>
      </c>
      <c r="F756">
        <f>'Net regReadDataA_1_'!F149</f>
        <v/>
      </c>
      <c r="G756">
        <f>'Net regReadDataA_1_'!F147</f>
        <v/>
      </c>
      <c r="H756">
        <f>F756-G756</f>
        <v/>
      </c>
      <c r="I756">
        <f>H756/F756</f>
        <v/>
      </c>
      <c r="J756">
        <f>'Net regReadDataA_1_'!G149</f>
        <v/>
      </c>
      <c r="K756">
        <f>'Net regReadDataA_1_'!G147</f>
        <v/>
      </c>
      <c r="L756">
        <f>J756-K756</f>
        <v/>
      </c>
      <c r="M756">
        <f>L756/J756</f>
        <v/>
      </c>
      <c r="N756">
        <f>'Net regReadDataA_1_'!H149</f>
        <v/>
      </c>
      <c r="O756">
        <f>'Net regReadDataA_1_'!H147</f>
        <v/>
      </c>
      <c r="P756">
        <f>N756-O756</f>
        <v/>
      </c>
      <c r="Q756">
        <f>P756/N756</f>
        <v/>
      </c>
    </row>
    <row r="757">
      <c r="A757" t="inlineStr">
        <is>
          <t>masterReg/readData1_reg[1]/Q to masterReg/led_OBUF[1]_inst_i_1/I2</t>
        </is>
      </c>
      <c r="B757">
        <f>'Net regReadDataA_1_'!E170</f>
        <v/>
      </c>
      <c r="C757">
        <f>'Net regReadDataA_1_'!E168</f>
        <v/>
      </c>
      <c r="D757">
        <f>B757-C757</f>
        <v/>
      </c>
      <c r="E757">
        <f>D757/B757</f>
        <v/>
      </c>
      <c r="F757">
        <f>'Net regReadDataA_1_'!F170</f>
        <v/>
      </c>
      <c r="G757">
        <f>'Net regReadDataA_1_'!F168</f>
        <v/>
      </c>
      <c r="H757">
        <f>F757-G757</f>
        <v/>
      </c>
      <c r="I757">
        <f>H757/F757</f>
        <v/>
      </c>
      <c r="J757">
        <f>'Net regReadDataA_1_'!G170</f>
        <v/>
      </c>
      <c r="K757">
        <f>'Net regReadDataA_1_'!G168</f>
        <v/>
      </c>
      <c r="L757">
        <f>J757-K757</f>
        <v/>
      </c>
      <c r="M757">
        <f>L757/J757</f>
        <v/>
      </c>
      <c r="N757">
        <f>'Net regReadDataA_1_'!H170</f>
        <v/>
      </c>
      <c r="O757">
        <f>'Net regReadDataA_1_'!H168</f>
        <v/>
      </c>
      <c r="P757">
        <f>N757-O757</f>
        <v/>
      </c>
      <c r="Q757">
        <f>P757/N757</f>
        <v/>
      </c>
    </row>
    <row r="758">
      <c r="A758" t="inlineStr">
        <is>
          <t>masterReg/readData1_reg[1]/Q to masterReg/readData2[0]_i_11/I3</t>
        </is>
      </c>
      <c r="B758">
        <f>'Net regReadDataA_1_'!E181</f>
        <v/>
      </c>
      <c r="C758">
        <f>'Net regReadDataA_1_'!E179</f>
        <v/>
      </c>
      <c r="D758">
        <f>B758-C758</f>
        <v/>
      </c>
      <c r="E758">
        <f>D758/B758</f>
        <v/>
      </c>
      <c r="F758">
        <f>'Net regReadDataA_1_'!F181</f>
        <v/>
      </c>
      <c r="G758">
        <f>'Net regReadDataA_1_'!F179</f>
        <v/>
      </c>
      <c r="H758">
        <f>F758-G758</f>
        <v/>
      </c>
      <c r="I758">
        <f>H758/F758</f>
        <v/>
      </c>
      <c r="J758">
        <f>'Net regReadDataA_1_'!G181</f>
        <v/>
      </c>
      <c r="K758">
        <f>'Net regReadDataA_1_'!G179</f>
        <v/>
      </c>
      <c r="L758">
        <f>J758-K758</f>
        <v/>
      </c>
      <c r="M758">
        <f>L758/J758</f>
        <v/>
      </c>
      <c r="N758">
        <f>'Net regReadDataA_1_'!H181</f>
        <v/>
      </c>
      <c r="O758">
        <f>'Net regReadDataA_1_'!H179</f>
        <v/>
      </c>
      <c r="P758">
        <f>N758-O758</f>
        <v/>
      </c>
      <c r="Q758">
        <f>P758/N758</f>
        <v/>
      </c>
    </row>
    <row r="759">
      <c r="A759" t="inlineStr">
        <is>
          <t>masterReg/readData1_reg[1]/Q to masterReg/readData2[30]_i_12/I2</t>
        </is>
      </c>
      <c r="B759">
        <f>'Net regReadDataA_1_'!E206</f>
        <v/>
      </c>
      <c r="C759">
        <f>'Net regReadDataA_1_'!E204</f>
        <v/>
      </c>
      <c r="D759">
        <f>B759-C759</f>
        <v/>
      </c>
      <c r="E759">
        <f>D759/B759</f>
        <v/>
      </c>
      <c r="F759">
        <f>'Net regReadDataA_1_'!F206</f>
        <v/>
      </c>
      <c r="G759">
        <f>'Net regReadDataA_1_'!F204</f>
        <v/>
      </c>
      <c r="H759">
        <f>F759-G759</f>
        <v/>
      </c>
      <c r="I759">
        <f>H759/F759</f>
        <v/>
      </c>
      <c r="J759">
        <f>'Net regReadDataA_1_'!G206</f>
        <v/>
      </c>
      <c r="K759">
        <f>'Net regReadDataA_1_'!G204</f>
        <v/>
      </c>
      <c r="L759">
        <f>J759-K759</f>
        <v/>
      </c>
      <c r="M759">
        <f>L759/J759</f>
        <v/>
      </c>
      <c r="N759">
        <f>'Net regReadDataA_1_'!H206</f>
        <v/>
      </c>
      <c r="O759">
        <f>'Net regReadDataA_1_'!H204</f>
        <v/>
      </c>
      <c r="P759">
        <f>N759-O759</f>
        <v/>
      </c>
      <c r="Q759">
        <f>P759/N759</f>
        <v/>
      </c>
    </row>
    <row r="760">
      <c r="A760" t="inlineStr">
        <is>
          <t>masterReg/readData1_reg[1]/Q to masterReg/register_reg_r1_0_31_0_5_i_45/I1</t>
        </is>
      </c>
      <c r="B760">
        <f>'Net regReadDataA_1_'!E217</f>
        <v/>
      </c>
      <c r="C760">
        <f>'Net regReadDataA_1_'!E215</f>
        <v/>
      </c>
      <c r="D760">
        <f>B760-C760</f>
        <v/>
      </c>
      <c r="E760">
        <f>D760/B760</f>
        <v/>
      </c>
      <c r="F760">
        <f>'Net regReadDataA_1_'!F217</f>
        <v/>
      </c>
      <c r="G760">
        <f>'Net regReadDataA_1_'!F215</f>
        <v/>
      </c>
      <c r="H760">
        <f>F760-G760</f>
        <v/>
      </c>
      <c r="I760">
        <f>H760/F760</f>
        <v/>
      </c>
      <c r="J760">
        <f>'Net regReadDataA_1_'!G217</f>
        <v/>
      </c>
      <c r="K760">
        <f>'Net regReadDataA_1_'!G215</f>
        <v/>
      </c>
      <c r="L760">
        <f>J760-K760</f>
        <v/>
      </c>
      <c r="M760">
        <f>L760/J760</f>
        <v/>
      </c>
      <c r="N760">
        <f>'Net regReadDataA_1_'!H217</f>
        <v/>
      </c>
      <c r="O760">
        <f>'Net regReadDataA_1_'!H215</f>
        <v/>
      </c>
      <c r="P760">
        <f>N760-O760</f>
        <v/>
      </c>
      <c r="Q760">
        <f>P760/N760</f>
        <v/>
      </c>
    </row>
    <row r="761">
      <c r="A761" t="inlineStr">
        <is>
          <t>masterReg/readData1_reg[1]/Q to masterReg/register_reg_r1_0_31_0_5_i_41/I2</t>
        </is>
      </c>
      <c r="B761">
        <f>'Net regReadDataA_1_'!E243</f>
        <v/>
      </c>
      <c r="C761">
        <f>'Net regReadDataA_1_'!E241</f>
        <v/>
      </c>
      <c r="D761">
        <f>B761-C761</f>
        <v/>
      </c>
      <c r="E761">
        <f>D761/B761</f>
        <v/>
      </c>
      <c r="F761">
        <f>'Net regReadDataA_1_'!F243</f>
        <v/>
      </c>
      <c r="G761">
        <f>'Net regReadDataA_1_'!F241</f>
        <v/>
      </c>
      <c r="H761">
        <f>F761-G761</f>
        <v/>
      </c>
      <c r="I761">
        <f>H761/F761</f>
        <v/>
      </c>
      <c r="J761">
        <f>'Net regReadDataA_1_'!G243</f>
        <v/>
      </c>
      <c r="K761">
        <f>'Net regReadDataA_1_'!G241</f>
        <v/>
      </c>
      <c r="L761">
        <f>J761-K761</f>
        <v/>
      </c>
      <c r="M761">
        <f>L761/J761</f>
        <v/>
      </c>
      <c r="N761">
        <f>'Net regReadDataA_1_'!H243</f>
        <v/>
      </c>
      <c r="O761">
        <f>'Net regReadDataA_1_'!H241</f>
        <v/>
      </c>
      <c r="P761">
        <f>N761-O761</f>
        <v/>
      </c>
      <c r="Q761">
        <f>P761/N761</f>
        <v/>
      </c>
    </row>
    <row r="762">
      <c r="A762" t="inlineStr">
        <is>
          <t>masterReg/readData1_reg[1]/Q to ALU1/result0_inferred__0/i__carry/DI[1]</t>
        </is>
      </c>
      <c r="B762">
        <f>'Net regReadDataA_1_'!E264</f>
        <v/>
      </c>
      <c r="C762">
        <f>'Net regReadDataA_1_'!E262</f>
        <v/>
      </c>
      <c r="D762">
        <f>B762-C762</f>
        <v/>
      </c>
      <c r="E762">
        <f>D762/B762</f>
        <v/>
      </c>
      <c r="F762">
        <f>'Net regReadDataA_1_'!F264</f>
        <v/>
      </c>
      <c r="G762">
        <f>'Net regReadDataA_1_'!F262</f>
        <v/>
      </c>
      <c r="H762">
        <f>F762-G762</f>
        <v/>
      </c>
      <c r="I762">
        <f>H762/F762</f>
        <v/>
      </c>
      <c r="J762">
        <f>'Net regReadDataA_1_'!G264</f>
        <v/>
      </c>
      <c r="K762">
        <f>'Net regReadDataA_1_'!G262</f>
        <v/>
      </c>
      <c r="L762">
        <f>J762-K762</f>
        <v/>
      </c>
      <c r="M762">
        <f>L762/J762</f>
        <v/>
      </c>
      <c r="N762">
        <f>'Net regReadDataA_1_'!H264</f>
        <v/>
      </c>
      <c r="O762">
        <f>'Net regReadDataA_1_'!H262</f>
        <v/>
      </c>
      <c r="P762">
        <f>N762-O762</f>
        <v/>
      </c>
      <c r="Q762">
        <f>P762/N762</f>
        <v/>
      </c>
    </row>
    <row r="763">
      <c r="A763" t="inlineStr">
        <is>
          <t>masterReg/readData1_reg[1]/Q to ALU1/result0_carry/DI[1]</t>
        </is>
      </c>
      <c r="B763">
        <f>'Net regReadDataA_1_'!E277</f>
        <v/>
      </c>
      <c r="C763">
        <f>'Net regReadDataA_1_'!E275</f>
        <v/>
      </c>
      <c r="D763">
        <f>B763-C763</f>
        <v/>
      </c>
      <c r="E763">
        <f>D763/B763</f>
        <v/>
      </c>
      <c r="F763">
        <f>'Net regReadDataA_1_'!F277</f>
        <v/>
      </c>
      <c r="G763">
        <f>'Net regReadDataA_1_'!F275</f>
        <v/>
      </c>
      <c r="H763">
        <f>F763-G763</f>
        <v/>
      </c>
      <c r="I763">
        <f>H763/F763</f>
        <v/>
      </c>
      <c r="J763">
        <f>'Net regReadDataA_1_'!G277</f>
        <v/>
      </c>
      <c r="K763">
        <f>'Net regReadDataA_1_'!G275</f>
        <v/>
      </c>
      <c r="L763">
        <f>J763-K763</f>
        <v/>
      </c>
      <c r="M763">
        <f>L763/J763</f>
        <v/>
      </c>
      <c r="N763">
        <f>'Net regReadDataA_1_'!H277</f>
        <v/>
      </c>
      <c r="O763">
        <f>'Net regReadDataA_1_'!H275</f>
        <v/>
      </c>
      <c r="P763">
        <f>N763-O763</f>
        <v/>
      </c>
      <c r="Q763">
        <f>P763/N763</f>
        <v/>
      </c>
    </row>
    <row r="764">
      <c r="A764" t="inlineStr">
        <is>
          <t>masterReg/readData1_reg[20]/Q to masterReg/readData2[20]_i_12/I5</t>
        </is>
      </c>
      <c r="B764">
        <f>'Net regReadDataA_20_'!E20</f>
        <v/>
      </c>
      <c r="C764">
        <f>'Net regReadDataA_20_'!E18</f>
        <v/>
      </c>
      <c r="D764">
        <f>B764-C764</f>
        <v/>
      </c>
      <c r="E764">
        <f>D764/B764</f>
        <v/>
      </c>
      <c r="F764">
        <f>'Net regReadDataA_20_'!F20</f>
        <v/>
      </c>
      <c r="G764">
        <f>'Net regReadDataA_20_'!F18</f>
        <v/>
      </c>
      <c r="H764">
        <f>F764-G764</f>
        <v/>
      </c>
      <c r="I764">
        <f>H764/F764</f>
        <v/>
      </c>
      <c r="J764">
        <f>'Net regReadDataA_20_'!G20</f>
        <v/>
      </c>
      <c r="K764">
        <f>'Net regReadDataA_20_'!G18</f>
        <v/>
      </c>
      <c r="L764">
        <f>J764-K764</f>
        <v/>
      </c>
      <c r="M764">
        <f>L764/J764</f>
        <v/>
      </c>
      <c r="N764">
        <f>'Net regReadDataA_20_'!H20</f>
        <v/>
      </c>
      <c r="O764">
        <f>'Net regReadDataA_20_'!H18</f>
        <v/>
      </c>
      <c r="P764">
        <f>N764-O764</f>
        <v/>
      </c>
      <c r="Q764">
        <f>P764/N764</f>
        <v/>
      </c>
    </row>
    <row r="765">
      <c r="A765" t="inlineStr">
        <is>
          <t>masterReg/readData1_reg[20]/Q to masterReg/readData2[28]_i_18/I5</t>
        </is>
      </c>
      <c r="B765">
        <f>'Net regReadDataA_20_'!E34</f>
        <v/>
      </c>
      <c r="C765">
        <f>'Net regReadDataA_20_'!E32</f>
        <v/>
      </c>
      <c r="D765">
        <f>B765-C765</f>
        <v/>
      </c>
      <c r="E765">
        <f>D765/B765</f>
        <v/>
      </c>
      <c r="F765">
        <f>'Net regReadDataA_20_'!F34</f>
        <v/>
      </c>
      <c r="G765">
        <f>'Net regReadDataA_20_'!F32</f>
        <v/>
      </c>
      <c r="H765">
        <f>F765-G765</f>
        <v/>
      </c>
      <c r="I765">
        <f>H765/F765</f>
        <v/>
      </c>
      <c r="J765">
        <f>'Net regReadDataA_20_'!G34</f>
        <v/>
      </c>
      <c r="K765">
        <f>'Net regReadDataA_20_'!G32</f>
        <v/>
      </c>
      <c r="L765">
        <f>J765-K765</f>
        <v/>
      </c>
      <c r="M765">
        <f>L765/J765</f>
        <v/>
      </c>
      <c r="N765">
        <f>'Net regReadDataA_20_'!H34</f>
        <v/>
      </c>
      <c r="O765">
        <f>'Net regReadDataA_20_'!H32</f>
        <v/>
      </c>
      <c r="P765">
        <f>N765-O765</f>
        <v/>
      </c>
      <c r="Q765">
        <f>P765/N765</f>
        <v/>
      </c>
    </row>
    <row r="766">
      <c r="A766" t="inlineStr">
        <is>
          <t>masterReg/readData1_reg[20]/Q to masterReg/register_reg_r1_0_31_18_23_i_26/I2</t>
        </is>
      </c>
      <c r="B766">
        <f>'Net regReadDataA_20_'!E50</f>
        <v/>
      </c>
      <c r="C766">
        <f>'Net regReadDataA_20_'!E48</f>
        <v/>
      </c>
      <c r="D766">
        <f>B766-C766</f>
        <v/>
      </c>
      <c r="E766">
        <f>D766/B766</f>
        <v/>
      </c>
      <c r="F766">
        <f>'Net regReadDataA_20_'!F50</f>
        <v/>
      </c>
      <c r="G766">
        <f>'Net regReadDataA_20_'!F48</f>
        <v/>
      </c>
      <c r="H766">
        <f>F766-G766</f>
        <v/>
      </c>
      <c r="I766">
        <f>H766/F766</f>
        <v/>
      </c>
      <c r="J766">
        <f>'Net regReadDataA_20_'!G50</f>
        <v/>
      </c>
      <c r="K766">
        <f>'Net regReadDataA_20_'!G48</f>
        <v/>
      </c>
      <c r="L766">
        <f>J766-K766</f>
        <v/>
      </c>
      <c r="M766">
        <f>L766/J766</f>
        <v/>
      </c>
      <c r="N766">
        <f>'Net regReadDataA_20_'!H50</f>
        <v/>
      </c>
      <c r="O766">
        <f>'Net regReadDataA_20_'!H48</f>
        <v/>
      </c>
      <c r="P766">
        <f>N766-O766</f>
        <v/>
      </c>
      <c r="Q766">
        <f>P766/N766</f>
        <v/>
      </c>
    </row>
    <row r="767">
      <c r="A767" t="inlineStr">
        <is>
          <t>masterReg/readData1_reg[20]/Q to masterReg/result0_carry__4_i_4/I0</t>
        </is>
      </c>
      <c r="B767">
        <f>'Net regReadDataA_20_'!E68</f>
        <v/>
      </c>
      <c r="C767">
        <f>'Net regReadDataA_20_'!E66</f>
        <v/>
      </c>
      <c r="D767">
        <f>B767-C767</f>
        <v/>
      </c>
      <c r="E767">
        <f>D767/B767</f>
        <v/>
      </c>
      <c r="F767">
        <f>'Net regReadDataA_20_'!F68</f>
        <v/>
      </c>
      <c r="G767">
        <f>'Net regReadDataA_20_'!F66</f>
        <v/>
      </c>
      <c r="H767">
        <f>F767-G767</f>
        <v/>
      </c>
      <c r="I767">
        <f>H767/F767</f>
        <v/>
      </c>
      <c r="J767">
        <f>'Net regReadDataA_20_'!G68</f>
        <v/>
      </c>
      <c r="K767">
        <f>'Net regReadDataA_20_'!G66</f>
        <v/>
      </c>
      <c r="L767">
        <f>J767-K767</f>
        <v/>
      </c>
      <c r="M767">
        <f>L767/J767</f>
        <v/>
      </c>
      <c r="N767">
        <f>'Net regReadDataA_20_'!H68</f>
        <v/>
      </c>
      <c r="O767">
        <f>'Net regReadDataA_20_'!H66</f>
        <v/>
      </c>
      <c r="P767">
        <f>N767-O767</f>
        <v/>
      </c>
      <c r="Q767">
        <f>P767/N767</f>
        <v/>
      </c>
    </row>
    <row r="768">
      <c r="A768" t="inlineStr">
        <is>
          <t>masterReg/readData1_reg[20]/Q to masterReg/i__carry__4_i_4/I1</t>
        </is>
      </c>
      <c r="B768">
        <f>'Net regReadDataA_20_'!E79</f>
        <v/>
      </c>
      <c r="C768">
        <f>'Net regReadDataA_20_'!E77</f>
        <v/>
      </c>
      <c r="D768">
        <f>B768-C768</f>
        <v/>
      </c>
      <c r="E768">
        <f>D768/B768</f>
        <v/>
      </c>
      <c r="F768">
        <f>'Net regReadDataA_20_'!F79</f>
        <v/>
      </c>
      <c r="G768">
        <f>'Net regReadDataA_20_'!F77</f>
        <v/>
      </c>
      <c r="H768">
        <f>F768-G768</f>
        <v/>
      </c>
      <c r="I768">
        <f>H768/F768</f>
        <v/>
      </c>
      <c r="J768">
        <f>'Net regReadDataA_20_'!G79</f>
        <v/>
      </c>
      <c r="K768">
        <f>'Net regReadDataA_20_'!G77</f>
        <v/>
      </c>
      <c r="L768">
        <f>J768-K768</f>
        <v/>
      </c>
      <c r="M768">
        <f>L768/J768</f>
        <v/>
      </c>
      <c r="N768">
        <f>'Net regReadDataA_20_'!H79</f>
        <v/>
      </c>
      <c r="O768">
        <f>'Net regReadDataA_20_'!H77</f>
        <v/>
      </c>
      <c r="P768">
        <f>N768-O768</f>
        <v/>
      </c>
      <c r="Q768">
        <f>P768/N768</f>
        <v/>
      </c>
    </row>
    <row r="769">
      <c r="A769" t="inlineStr">
        <is>
          <t>masterReg/readData1_reg[20]/Q to ALU1/result0_carry__4/DI[0]</t>
        </is>
      </c>
      <c r="B769">
        <f>'Net regReadDataA_20_'!E96</f>
        <v/>
      </c>
      <c r="C769">
        <f>'Net regReadDataA_20_'!E94</f>
        <v/>
      </c>
      <c r="D769">
        <f>B769-C769</f>
        <v/>
      </c>
      <c r="E769">
        <f>D769/B769</f>
        <v/>
      </c>
      <c r="F769">
        <f>'Net regReadDataA_20_'!F96</f>
        <v/>
      </c>
      <c r="G769">
        <f>'Net regReadDataA_20_'!F94</f>
        <v/>
      </c>
      <c r="H769">
        <f>F769-G769</f>
        <v/>
      </c>
      <c r="I769">
        <f>H769/F769</f>
        <v/>
      </c>
      <c r="J769">
        <f>'Net regReadDataA_20_'!G96</f>
        <v/>
      </c>
      <c r="K769">
        <f>'Net regReadDataA_20_'!G94</f>
        <v/>
      </c>
      <c r="L769">
        <f>J769-K769</f>
        <v/>
      </c>
      <c r="M769">
        <f>L769/J769</f>
        <v/>
      </c>
      <c r="N769">
        <f>'Net regReadDataA_20_'!H96</f>
        <v/>
      </c>
      <c r="O769">
        <f>'Net regReadDataA_20_'!H94</f>
        <v/>
      </c>
      <c r="P769">
        <f>N769-O769</f>
        <v/>
      </c>
      <c r="Q769">
        <f>P769/N769</f>
        <v/>
      </c>
    </row>
    <row r="770">
      <c r="A770" t="inlineStr">
        <is>
          <t>masterReg/readData1_reg[20]/Q to ALU1/result0_inferred__0/i__carry__4/DI[0]</t>
        </is>
      </c>
      <c r="B770">
        <f>'Net regReadDataA_20_'!E111</f>
        <v/>
      </c>
      <c r="C770">
        <f>'Net regReadDataA_20_'!E109</f>
        <v/>
      </c>
      <c r="D770">
        <f>B770-C770</f>
        <v/>
      </c>
      <c r="E770">
        <f>D770/B770</f>
        <v/>
      </c>
      <c r="F770">
        <f>'Net regReadDataA_20_'!F111</f>
        <v/>
      </c>
      <c r="G770">
        <f>'Net regReadDataA_20_'!F109</f>
        <v/>
      </c>
      <c r="H770">
        <f>F770-G770</f>
        <v/>
      </c>
      <c r="I770">
        <f>H770/F770</f>
        <v/>
      </c>
      <c r="J770">
        <f>'Net regReadDataA_20_'!G111</f>
        <v/>
      </c>
      <c r="K770">
        <f>'Net regReadDataA_20_'!G109</f>
        <v/>
      </c>
      <c r="L770">
        <f>J770-K770</f>
        <v/>
      </c>
      <c r="M770">
        <f>L770/J770</f>
        <v/>
      </c>
      <c r="N770">
        <f>'Net regReadDataA_20_'!H111</f>
        <v/>
      </c>
      <c r="O770">
        <f>'Net regReadDataA_20_'!H109</f>
        <v/>
      </c>
      <c r="P770">
        <f>N770-O770</f>
        <v/>
      </c>
      <c r="Q770">
        <f>P770/N770</f>
        <v/>
      </c>
    </row>
    <row r="771">
      <c r="A771" t="inlineStr">
        <is>
          <t>masterReg/readData1_reg[20]/Q to masterReg/register_reg_r1_0_31_18_23_i_25/I0</t>
        </is>
      </c>
      <c r="B771">
        <f>'Net regReadDataA_20_'!E133</f>
        <v/>
      </c>
      <c r="C771">
        <f>'Net regReadDataA_20_'!E131</f>
        <v/>
      </c>
      <c r="D771">
        <f>B771-C771</f>
        <v/>
      </c>
      <c r="E771">
        <f>D771/B771</f>
        <v/>
      </c>
      <c r="F771">
        <f>'Net regReadDataA_20_'!F133</f>
        <v/>
      </c>
      <c r="G771">
        <f>'Net regReadDataA_20_'!F131</f>
        <v/>
      </c>
      <c r="H771">
        <f>F771-G771</f>
        <v/>
      </c>
      <c r="I771">
        <f>H771/F771</f>
        <v/>
      </c>
      <c r="J771">
        <f>'Net regReadDataA_20_'!G133</f>
        <v/>
      </c>
      <c r="K771">
        <f>'Net regReadDataA_20_'!G131</f>
        <v/>
      </c>
      <c r="L771">
        <f>J771-K771</f>
        <v/>
      </c>
      <c r="M771">
        <f>L771/J771</f>
        <v/>
      </c>
      <c r="N771">
        <f>'Net regReadDataA_20_'!H133</f>
        <v/>
      </c>
      <c r="O771">
        <f>'Net regReadDataA_20_'!H131</f>
        <v/>
      </c>
      <c r="P771">
        <f>N771-O771</f>
        <v/>
      </c>
      <c r="Q771">
        <f>P771/N771</f>
        <v/>
      </c>
    </row>
    <row r="772">
      <c r="A772" t="inlineStr">
        <is>
          <t>masterReg/readData1_reg[20]/Q to masterReg/readData2[1]_i_16/I0</t>
        </is>
      </c>
      <c r="B772">
        <f>'Net regReadDataA_20_'!E150</f>
        <v/>
      </c>
      <c r="C772">
        <f>'Net regReadDataA_20_'!E148</f>
        <v/>
      </c>
      <c r="D772">
        <f>B772-C772</f>
        <v/>
      </c>
      <c r="E772">
        <f>D772/B772</f>
        <v/>
      </c>
      <c r="F772">
        <f>'Net regReadDataA_20_'!F150</f>
        <v/>
      </c>
      <c r="G772">
        <f>'Net regReadDataA_20_'!F148</f>
        <v/>
      </c>
      <c r="H772">
        <f>F772-G772</f>
        <v/>
      </c>
      <c r="I772">
        <f>H772/F772</f>
        <v/>
      </c>
      <c r="J772">
        <f>'Net regReadDataA_20_'!G150</f>
        <v/>
      </c>
      <c r="K772">
        <f>'Net regReadDataA_20_'!G148</f>
        <v/>
      </c>
      <c r="L772">
        <f>J772-K772</f>
        <v/>
      </c>
      <c r="M772">
        <f>L772/J772</f>
        <v/>
      </c>
      <c r="N772">
        <f>'Net regReadDataA_20_'!H150</f>
        <v/>
      </c>
      <c r="O772">
        <f>'Net regReadDataA_20_'!H148</f>
        <v/>
      </c>
      <c r="P772">
        <f>N772-O772</f>
        <v/>
      </c>
      <c r="Q772">
        <f>P772/N772</f>
        <v/>
      </c>
    </row>
    <row r="773">
      <c r="A773" t="inlineStr">
        <is>
          <t>masterReg/readData1_reg[20]/Q to masterReg/i__carry__1_i_2/I2</t>
        </is>
      </c>
      <c r="B773">
        <f>'Net regReadDataA_20_'!E165</f>
        <v/>
      </c>
      <c r="C773">
        <f>'Net regReadDataA_20_'!E163</f>
        <v/>
      </c>
      <c r="D773">
        <f>B773-C773</f>
        <v/>
      </c>
      <c r="E773">
        <f>D773/B773</f>
        <v/>
      </c>
      <c r="F773">
        <f>'Net regReadDataA_20_'!F165</f>
        <v/>
      </c>
      <c r="G773">
        <f>'Net regReadDataA_20_'!F163</f>
        <v/>
      </c>
      <c r="H773">
        <f>F773-G773</f>
        <v/>
      </c>
      <c r="I773">
        <f>H773/F773</f>
        <v/>
      </c>
      <c r="J773">
        <f>'Net regReadDataA_20_'!G165</f>
        <v/>
      </c>
      <c r="K773">
        <f>'Net regReadDataA_20_'!G163</f>
        <v/>
      </c>
      <c r="L773">
        <f>J773-K773</f>
        <v/>
      </c>
      <c r="M773">
        <f>L773/J773</f>
        <v/>
      </c>
      <c r="N773">
        <f>'Net regReadDataA_20_'!H165</f>
        <v/>
      </c>
      <c r="O773">
        <f>'Net regReadDataA_20_'!H163</f>
        <v/>
      </c>
      <c r="P773">
        <f>N773-O773</f>
        <v/>
      </c>
      <c r="Q773">
        <f>P773/N773</f>
        <v/>
      </c>
    </row>
    <row r="774">
      <c r="A774" t="inlineStr">
        <is>
          <t>masterReg/readData1_reg[20]/Q to masterReg/readData2[29]_i_18/I3</t>
        </is>
      </c>
      <c r="B774">
        <f>'Net regReadDataA_20_'!E188</f>
        <v/>
      </c>
      <c r="C774">
        <f>'Net regReadDataA_20_'!E186</f>
        <v/>
      </c>
      <c r="D774">
        <f>B774-C774</f>
        <v/>
      </c>
      <c r="E774">
        <f>D774/B774</f>
        <v/>
      </c>
      <c r="F774">
        <f>'Net regReadDataA_20_'!F188</f>
        <v/>
      </c>
      <c r="G774">
        <f>'Net regReadDataA_20_'!F186</f>
        <v/>
      </c>
      <c r="H774">
        <f>F774-G774</f>
        <v/>
      </c>
      <c r="I774">
        <f>H774/F774</f>
        <v/>
      </c>
      <c r="J774">
        <f>'Net regReadDataA_20_'!G188</f>
        <v/>
      </c>
      <c r="K774">
        <f>'Net regReadDataA_20_'!G186</f>
        <v/>
      </c>
      <c r="L774">
        <f>J774-K774</f>
        <v/>
      </c>
      <c r="M774">
        <f>L774/J774</f>
        <v/>
      </c>
      <c r="N774">
        <f>'Net regReadDataA_20_'!H188</f>
        <v/>
      </c>
      <c r="O774">
        <f>'Net regReadDataA_20_'!H186</f>
        <v/>
      </c>
      <c r="P774">
        <f>N774-O774</f>
        <v/>
      </c>
      <c r="Q774">
        <f>P774/N774</f>
        <v/>
      </c>
    </row>
    <row r="775">
      <c r="A775" t="inlineStr">
        <is>
          <t>masterReg/readData1_reg[20]/Q to masterReg/register_reg_r1_0_31_0_5_i_51/I3</t>
        </is>
      </c>
      <c r="B775">
        <f>'Net regReadDataA_20_'!E205</f>
        <v/>
      </c>
      <c r="C775">
        <f>'Net regReadDataA_20_'!E203</f>
        <v/>
      </c>
      <c r="D775">
        <f>B775-C775</f>
        <v/>
      </c>
      <c r="E775">
        <f>D775/B775</f>
        <v/>
      </c>
      <c r="F775">
        <f>'Net regReadDataA_20_'!F205</f>
        <v/>
      </c>
      <c r="G775">
        <f>'Net regReadDataA_20_'!F203</f>
        <v/>
      </c>
      <c r="H775">
        <f>F775-G775</f>
        <v/>
      </c>
      <c r="I775">
        <f>H775/F775</f>
        <v/>
      </c>
      <c r="J775">
        <f>'Net regReadDataA_20_'!G205</f>
        <v/>
      </c>
      <c r="K775">
        <f>'Net regReadDataA_20_'!G203</f>
        <v/>
      </c>
      <c r="L775">
        <f>J775-K775</f>
        <v/>
      </c>
      <c r="M775">
        <f>L775/J775</f>
        <v/>
      </c>
      <c r="N775">
        <f>'Net regReadDataA_20_'!H205</f>
        <v/>
      </c>
      <c r="O775">
        <f>'Net regReadDataA_20_'!H203</f>
        <v/>
      </c>
      <c r="P775">
        <f>N775-O775</f>
        <v/>
      </c>
      <c r="Q775">
        <f>P775/N775</f>
        <v/>
      </c>
    </row>
    <row r="776">
      <c r="A776" t="inlineStr">
        <is>
          <t>masterReg/readData1_reg[20]/Q to masterReg/readData2[30]_i_18/I1</t>
        </is>
      </c>
      <c r="B776">
        <f>'Net regReadDataA_20_'!E221</f>
        <v/>
      </c>
      <c r="C776">
        <f>'Net regReadDataA_20_'!E219</f>
        <v/>
      </c>
      <c r="D776">
        <f>B776-C776</f>
        <v/>
      </c>
      <c r="E776">
        <f>D776/B776</f>
        <v/>
      </c>
      <c r="F776">
        <f>'Net regReadDataA_20_'!F221</f>
        <v/>
      </c>
      <c r="G776">
        <f>'Net regReadDataA_20_'!F219</f>
        <v/>
      </c>
      <c r="H776">
        <f>F776-G776</f>
        <v/>
      </c>
      <c r="I776">
        <f>H776/F776</f>
        <v/>
      </c>
      <c r="J776">
        <f>'Net regReadDataA_20_'!G221</f>
        <v/>
      </c>
      <c r="K776">
        <f>'Net regReadDataA_20_'!G219</f>
        <v/>
      </c>
      <c r="L776">
        <f>J776-K776</f>
        <v/>
      </c>
      <c r="M776">
        <f>L776/J776</f>
        <v/>
      </c>
      <c r="N776">
        <f>'Net regReadDataA_20_'!H221</f>
        <v/>
      </c>
      <c r="O776">
        <f>'Net regReadDataA_20_'!H219</f>
        <v/>
      </c>
      <c r="P776">
        <f>N776-O776</f>
        <v/>
      </c>
      <c r="Q776">
        <f>P776/N776</f>
        <v/>
      </c>
    </row>
    <row r="777">
      <c r="A777" t="inlineStr">
        <is>
          <t>masterReg/readData1_reg[20]/Q to masterReg/register_reg_r1_0_31_0_5_i_59/I1</t>
        </is>
      </c>
      <c r="B777">
        <f>'Net regReadDataA_20_'!E248</f>
        <v/>
      </c>
      <c r="C777">
        <f>'Net regReadDataA_20_'!E246</f>
        <v/>
      </c>
      <c r="D777">
        <f>B777-C777</f>
        <v/>
      </c>
      <c r="E777">
        <f>D777/B777</f>
        <v/>
      </c>
      <c r="F777">
        <f>'Net regReadDataA_20_'!F248</f>
        <v/>
      </c>
      <c r="G777">
        <f>'Net regReadDataA_20_'!F246</f>
        <v/>
      </c>
      <c r="H777">
        <f>F777-G777</f>
        <v/>
      </c>
      <c r="I777">
        <f>H777/F777</f>
        <v/>
      </c>
      <c r="J777">
        <f>'Net regReadDataA_20_'!G248</f>
        <v/>
      </c>
      <c r="K777">
        <f>'Net regReadDataA_20_'!G246</f>
        <v/>
      </c>
      <c r="L777">
        <f>J777-K777</f>
        <v/>
      </c>
      <c r="M777">
        <f>L777/J777</f>
        <v/>
      </c>
      <c r="N777">
        <f>'Net regReadDataA_20_'!H248</f>
        <v/>
      </c>
      <c r="O777">
        <f>'Net regReadDataA_20_'!H246</f>
        <v/>
      </c>
      <c r="P777">
        <f>N777-O777</f>
        <v/>
      </c>
      <c r="Q777">
        <f>P777/N777</f>
        <v/>
      </c>
    </row>
    <row r="778">
      <c r="A778" t="inlineStr">
        <is>
          <t>masterReg/readData1_reg[20]/Q to masterReg/readData2[31]_i_18/I0</t>
        </is>
      </c>
      <c r="B778">
        <f>'Net regReadDataA_20_'!E259</f>
        <v/>
      </c>
      <c r="C778">
        <f>'Net regReadDataA_20_'!E257</f>
        <v/>
      </c>
      <c r="D778">
        <f>B778-C778</f>
        <v/>
      </c>
      <c r="E778">
        <f>D778/B778</f>
        <v/>
      </c>
      <c r="F778">
        <f>'Net regReadDataA_20_'!F259</f>
        <v/>
      </c>
      <c r="G778">
        <f>'Net regReadDataA_20_'!F257</f>
        <v/>
      </c>
      <c r="H778">
        <f>F778-G778</f>
        <v/>
      </c>
      <c r="I778">
        <f>H778/F778</f>
        <v/>
      </c>
      <c r="J778">
        <f>'Net regReadDataA_20_'!G259</f>
        <v/>
      </c>
      <c r="K778">
        <f>'Net regReadDataA_20_'!G257</f>
        <v/>
      </c>
      <c r="L778">
        <f>J778-K778</f>
        <v/>
      </c>
      <c r="M778">
        <f>L778/J778</f>
        <v/>
      </c>
      <c r="N778">
        <f>'Net regReadDataA_20_'!H259</f>
        <v/>
      </c>
      <c r="O778">
        <f>'Net regReadDataA_20_'!H257</f>
        <v/>
      </c>
      <c r="P778">
        <f>N778-O778</f>
        <v/>
      </c>
      <c r="Q778">
        <f>P778/N778</f>
        <v/>
      </c>
    </row>
    <row r="779">
      <c r="A779" t="inlineStr">
        <is>
          <t>masterReg/readData1_reg[21]/Q to masterReg/register_reg_r1_0_31_18_23_i_24/I2</t>
        </is>
      </c>
      <c r="B779">
        <f>'Net regReadDataA_21_'!E23</f>
        <v/>
      </c>
      <c r="C779">
        <f>'Net regReadDataA_21_'!E21</f>
        <v/>
      </c>
      <c r="D779">
        <f>B779-C779</f>
        <v/>
      </c>
      <c r="E779">
        <f>D779/B779</f>
        <v/>
      </c>
      <c r="F779">
        <f>'Net regReadDataA_21_'!F23</f>
        <v/>
      </c>
      <c r="G779">
        <f>'Net regReadDataA_21_'!F21</f>
        <v/>
      </c>
      <c r="H779">
        <f>F779-G779</f>
        <v/>
      </c>
      <c r="I779">
        <f>H779/F779</f>
        <v/>
      </c>
      <c r="J779">
        <f>'Net regReadDataA_21_'!G23</f>
        <v/>
      </c>
      <c r="K779">
        <f>'Net regReadDataA_21_'!G21</f>
        <v/>
      </c>
      <c r="L779">
        <f>J779-K779</f>
        <v/>
      </c>
      <c r="M779">
        <f>L779/J779</f>
        <v/>
      </c>
      <c r="N779">
        <f>'Net regReadDataA_21_'!H23</f>
        <v/>
      </c>
      <c r="O779">
        <f>'Net regReadDataA_21_'!H21</f>
        <v/>
      </c>
      <c r="P779">
        <f>N779-O779</f>
        <v/>
      </c>
      <c r="Q779">
        <f>P779/N779</f>
        <v/>
      </c>
    </row>
    <row r="780">
      <c r="A780" t="inlineStr">
        <is>
          <t>masterReg/readData1_reg[21]/Q to masterReg/readData2[1]_i_12/I5</t>
        </is>
      </c>
      <c r="B780">
        <f>'Net regReadDataA_21_'!E40</f>
        <v/>
      </c>
      <c r="C780">
        <f>'Net regReadDataA_21_'!E38</f>
        <v/>
      </c>
      <c r="D780">
        <f>B780-C780</f>
        <v/>
      </c>
      <c r="E780">
        <f>D780/B780</f>
        <v/>
      </c>
      <c r="F780">
        <f>'Net regReadDataA_21_'!F40</f>
        <v/>
      </c>
      <c r="G780">
        <f>'Net regReadDataA_21_'!F38</f>
        <v/>
      </c>
      <c r="H780">
        <f>F780-G780</f>
        <v/>
      </c>
      <c r="I780">
        <f>H780/F780</f>
        <v/>
      </c>
      <c r="J780">
        <f>'Net regReadDataA_21_'!G40</f>
        <v/>
      </c>
      <c r="K780">
        <f>'Net regReadDataA_21_'!G38</f>
        <v/>
      </c>
      <c r="L780">
        <f>J780-K780</f>
        <v/>
      </c>
      <c r="M780">
        <f>L780/J780</f>
        <v/>
      </c>
      <c r="N780">
        <f>'Net regReadDataA_21_'!H40</f>
        <v/>
      </c>
      <c r="O780">
        <f>'Net regReadDataA_21_'!H38</f>
        <v/>
      </c>
      <c r="P780">
        <f>N780-O780</f>
        <v/>
      </c>
      <c r="Q780">
        <f>P780/N780</f>
        <v/>
      </c>
    </row>
    <row r="781">
      <c r="A781" t="inlineStr">
        <is>
          <t>masterReg/readData1_reg[21]/Q to masterReg/register_reg_r1_0_31_18_23_i_23/I0</t>
        </is>
      </c>
      <c r="B781">
        <f>'Net regReadDataA_21_'!E62</f>
        <v/>
      </c>
      <c r="C781">
        <f>'Net regReadDataA_21_'!E60</f>
        <v/>
      </c>
      <c r="D781">
        <f>B781-C781</f>
        <v/>
      </c>
      <c r="E781">
        <f>D781/B781</f>
        <v/>
      </c>
      <c r="F781">
        <f>'Net regReadDataA_21_'!F62</f>
        <v/>
      </c>
      <c r="G781">
        <f>'Net regReadDataA_21_'!F60</f>
        <v/>
      </c>
      <c r="H781">
        <f>F781-G781</f>
        <v/>
      </c>
      <c r="I781">
        <f>H781/F781</f>
        <v/>
      </c>
      <c r="J781">
        <f>'Net regReadDataA_21_'!G62</f>
        <v/>
      </c>
      <c r="K781">
        <f>'Net regReadDataA_21_'!G60</f>
        <v/>
      </c>
      <c r="L781">
        <f>J781-K781</f>
        <v/>
      </c>
      <c r="M781">
        <f>L781/J781</f>
        <v/>
      </c>
      <c r="N781">
        <f>'Net regReadDataA_21_'!H62</f>
        <v/>
      </c>
      <c r="O781">
        <f>'Net regReadDataA_21_'!H60</f>
        <v/>
      </c>
      <c r="P781">
        <f>N781-O781</f>
        <v/>
      </c>
      <c r="Q781">
        <f>P781/N781</f>
        <v/>
      </c>
    </row>
    <row r="782">
      <c r="A782" t="inlineStr">
        <is>
          <t>masterReg/readData1_reg[21]/Q to masterReg/i__carry__1_i_6/I3</t>
        </is>
      </c>
      <c r="B782">
        <f>'Net regReadDataA_21_'!E73</f>
        <v/>
      </c>
      <c r="C782">
        <f>'Net regReadDataA_21_'!E71</f>
        <v/>
      </c>
      <c r="D782">
        <f>B782-C782</f>
        <v/>
      </c>
      <c r="E782">
        <f>D782/B782</f>
        <v/>
      </c>
      <c r="F782">
        <f>'Net regReadDataA_21_'!F73</f>
        <v/>
      </c>
      <c r="G782">
        <f>'Net regReadDataA_21_'!F71</f>
        <v/>
      </c>
      <c r="H782">
        <f>F782-G782</f>
        <v/>
      </c>
      <c r="I782">
        <f>H782/F782</f>
        <v/>
      </c>
      <c r="J782">
        <f>'Net regReadDataA_21_'!G73</f>
        <v/>
      </c>
      <c r="K782">
        <f>'Net regReadDataA_21_'!G71</f>
        <v/>
      </c>
      <c r="L782">
        <f>J782-K782</f>
        <v/>
      </c>
      <c r="M782">
        <f>L782/J782</f>
        <v/>
      </c>
      <c r="N782">
        <f>'Net regReadDataA_21_'!H73</f>
        <v/>
      </c>
      <c r="O782">
        <f>'Net regReadDataA_21_'!H71</f>
        <v/>
      </c>
      <c r="P782">
        <f>N782-O782</f>
        <v/>
      </c>
      <c r="Q782">
        <f>P782/N782</f>
        <v/>
      </c>
    </row>
    <row r="783">
      <c r="A783" t="inlineStr">
        <is>
          <t>masterReg/readData1_reg[21]/Q to ALU1/result0_inferred__0/i__carry__4/DI[1]</t>
        </is>
      </c>
      <c r="B783">
        <f>'Net regReadDataA_21_'!E104</f>
        <v/>
      </c>
      <c r="C783">
        <f>'Net regReadDataA_21_'!E102</f>
        <v/>
      </c>
      <c r="D783">
        <f>B783-C783</f>
        <v/>
      </c>
      <c r="E783">
        <f>D783/B783</f>
        <v/>
      </c>
      <c r="F783">
        <f>'Net regReadDataA_21_'!F104</f>
        <v/>
      </c>
      <c r="G783">
        <f>'Net regReadDataA_21_'!F102</f>
        <v/>
      </c>
      <c r="H783">
        <f>F783-G783</f>
        <v/>
      </c>
      <c r="I783">
        <f>H783/F783</f>
        <v/>
      </c>
      <c r="J783">
        <f>'Net regReadDataA_21_'!G104</f>
        <v/>
      </c>
      <c r="K783">
        <f>'Net regReadDataA_21_'!G102</f>
        <v/>
      </c>
      <c r="L783">
        <f>J783-K783</f>
        <v/>
      </c>
      <c r="M783">
        <f>L783/J783</f>
        <v/>
      </c>
      <c r="N783">
        <f>'Net regReadDataA_21_'!H104</f>
        <v/>
      </c>
      <c r="O783">
        <f>'Net regReadDataA_21_'!H102</f>
        <v/>
      </c>
      <c r="P783">
        <f>N783-O783</f>
        <v/>
      </c>
      <c r="Q783">
        <f>P783/N783</f>
        <v/>
      </c>
    </row>
    <row r="784">
      <c r="A784" t="inlineStr">
        <is>
          <t>masterReg/readData1_reg[21]/Q to ALU1/result0_carry__4/DI[1]</t>
        </is>
      </c>
      <c r="B784">
        <f>'Net regReadDataA_21_'!E119</f>
        <v/>
      </c>
      <c r="C784">
        <f>'Net regReadDataA_21_'!E117</f>
        <v/>
      </c>
      <c r="D784">
        <f>B784-C784</f>
        <v/>
      </c>
      <c r="E784">
        <f>D784/B784</f>
        <v/>
      </c>
      <c r="F784">
        <f>'Net regReadDataA_21_'!F119</f>
        <v/>
      </c>
      <c r="G784">
        <f>'Net regReadDataA_21_'!F117</f>
        <v/>
      </c>
      <c r="H784">
        <f>F784-G784</f>
        <v/>
      </c>
      <c r="I784">
        <f>H784/F784</f>
        <v/>
      </c>
      <c r="J784">
        <f>'Net regReadDataA_21_'!G119</f>
        <v/>
      </c>
      <c r="K784">
        <f>'Net regReadDataA_21_'!G117</f>
        <v/>
      </c>
      <c r="L784">
        <f>J784-K784</f>
        <v/>
      </c>
      <c r="M784">
        <f>L784/J784</f>
        <v/>
      </c>
      <c r="N784">
        <f>'Net regReadDataA_21_'!H119</f>
        <v/>
      </c>
      <c r="O784">
        <f>'Net regReadDataA_21_'!H117</f>
        <v/>
      </c>
      <c r="P784">
        <f>N784-O784</f>
        <v/>
      </c>
      <c r="Q784">
        <f>P784/N784</f>
        <v/>
      </c>
    </row>
    <row r="785">
      <c r="A785" t="inlineStr">
        <is>
          <t>masterReg/readData1_reg[21]/Q to masterReg/register_reg_r1_0_31_0_5_i_51/I1</t>
        </is>
      </c>
      <c r="B785">
        <f>'Net regReadDataA_21_'!E133</f>
        <v/>
      </c>
      <c r="C785">
        <f>'Net regReadDataA_21_'!E131</f>
        <v/>
      </c>
      <c r="D785">
        <f>B785-C785</f>
        <v/>
      </c>
      <c r="E785">
        <f>D785/B785</f>
        <v/>
      </c>
      <c r="F785">
        <f>'Net regReadDataA_21_'!F133</f>
        <v/>
      </c>
      <c r="G785">
        <f>'Net regReadDataA_21_'!F131</f>
        <v/>
      </c>
      <c r="H785">
        <f>F785-G785</f>
        <v/>
      </c>
      <c r="I785">
        <f>H785/F785</f>
        <v/>
      </c>
      <c r="J785">
        <f>'Net regReadDataA_21_'!G133</f>
        <v/>
      </c>
      <c r="K785">
        <f>'Net regReadDataA_21_'!G131</f>
        <v/>
      </c>
      <c r="L785">
        <f>J785-K785</f>
        <v/>
      </c>
      <c r="M785">
        <f>L785/J785</f>
        <v/>
      </c>
      <c r="N785">
        <f>'Net regReadDataA_21_'!H133</f>
        <v/>
      </c>
      <c r="O785">
        <f>'Net regReadDataA_21_'!H131</f>
        <v/>
      </c>
      <c r="P785">
        <f>N785-O785</f>
        <v/>
      </c>
      <c r="Q785">
        <f>P785/N785</f>
        <v/>
      </c>
    </row>
    <row r="786">
      <c r="A786" t="inlineStr">
        <is>
          <t>masterReg/readData1_reg[21]/Q to masterReg/register_reg_r1_0_31_0_5_i_59/I0</t>
        </is>
      </c>
      <c r="B786">
        <f>'Net regReadDataA_21_'!E149</f>
        <v/>
      </c>
      <c r="C786">
        <f>'Net regReadDataA_21_'!E147</f>
        <v/>
      </c>
      <c r="D786">
        <f>B786-C786</f>
        <v/>
      </c>
      <c r="E786">
        <f>D786/B786</f>
        <v/>
      </c>
      <c r="F786">
        <f>'Net regReadDataA_21_'!F149</f>
        <v/>
      </c>
      <c r="G786">
        <f>'Net regReadDataA_21_'!F147</f>
        <v/>
      </c>
      <c r="H786">
        <f>F786-G786</f>
        <v/>
      </c>
      <c r="I786">
        <f>H786/F786</f>
        <v/>
      </c>
      <c r="J786">
        <f>'Net regReadDataA_21_'!G149</f>
        <v/>
      </c>
      <c r="K786">
        <f>'Net regReadDataA_21_'!G147</f>
        <v/>
      </c>
      <c r="L786">
        <f>J786-K786</f>
        <v/>
      </c>
      <c r="M786">
        <f>L786/J786</f>
        <v/>
      </c>
      <c r="N786">
        <f>'Net regReadDataA_21_'!H149</f>
        <v/>
      </c>
      <c r="O786">
        <f>'Net regReadDataA_21_'!H147</f>
        <v/>
      </c>
      <c r="P786">
        <f>N786-O786</f>
        <v/>
      </c>
      <c r="Q786">
        <f>P786/N786</f>
        <v/>
      </c>
    </row>
    <row r="787">
      <c r="A787" t="inlineStr">
        <is>
          <t>masterReg/readData1_reg[21]/Q to masterReg/i__carry__4_i_3/I1</t>
        </is>
      </c>
      <c r="B787">
        <f>'Net regReadDataA_21_'!E164</f>
        <v/>
      </c>
      <c r="C787">
        <f>'Net regReadDataA_21_'!E162</f>
        <v/>
      </c>
      <c r="D787">
        <f>B787-C787</f>
        <v/>
      </c>
      <c r="E787">
        <f>D787/B787</f>
        <v/>
      </c>
      <c r="F787">
        <f>'Net regReadDataA_21_'!F164</f>
        <v/>
      </c>
      <c r="G787">
        <f>'Net regReadDataA_21_'!F162</f>
        <v/>
      </c>
      <c r="H787">
        <f>F787-G787</f>
        <v/>
      </c>
      <c r="I787">
        <f>H787/F787</f>
        <v/>
      </c>
      <c r="J787">
        <f>'Net regReadDataA_21_'!G164</f>
        <v/>
      </c>
      <c r="K787">
        <f>'Net regReadDataA_21_'!G162</f>
        <v/>
      </c>
      <c r="L787">
        <f>J787-K787</f>
        <v/>
      </c>
      <c r="M787">
        <f>L787/J787</f>
        <v/>
      </c>
      <c r="N787">
        <f>'Net regReadDataA_21_'!H164</f>
        <v/>
      </c>
      <c r="O787">
        <f>'Net regReadDataA_21_'!H162</f>
        <v/>
      </c>
      <c r="P787">
        <f>N787-O787</f>
        <v/>
      </c>
      <c r="Q787">
        <f>P787/N787</f>
        <v/>
      </c>
    </row>
    <row r="788">
      <c r="A788" t="inlineStr">
        <is>
          <t>masterReg/readData1_reg[21]/Q to masterReg/result0_carry__4_i_3/I0</t>
        </is>
      </c>
      <c r="B788">
        <f>'Net regReadDataA_21_'!E175</f>
        <v/>
      </c>
      <c r="C788">
        <f>'Net regReadDataA_21_'!E173</f>
        <v/>
      </c>
      <c r="D788">
        <f>B788-C788</f>
        <v/>
      </c>
      <c r="E788">
        <f>D788/B788</f>
        <v/>
      </c>
      <c r="F788">
        <f>'Net regReadDataA_21_'!F175</f>
        <v/>
      </c>
      <c r="G788">
        <f>'Net regReadDataA_21_'!F173</f>
        <v/>
      </c>
      <c r="H788">
        <f>F788-G788</f>
        <v/>
      </c>
      <c r="I788">
        <f>H788/F788</f>
        <v/>
      </c>
      <c r="J788">
        <f>'Net regReadDataA_21_'!G175</f>
        <v/>
      </c>
      <c r="K788">
        <f>'Net regReadDataA_21_'!G173</f>
        <v/>
      </c>
      <c r="L788">
        <f>J788-K788</f>
        <v/>
      </c>
      <c r="M788">
        <f>L788/J788</f>
        <v/>
      </c>
      <c r="N788">
        <f>'Net regReadDataA_21_'!H175</f>
        <v/>
      </c>
      <c r="O788">
        <f>'Net regReadDataA_21_'!H173</f>
        <v/>
      </c>
      <c r="P788">
        <f>N788-O788</f>
        <v/>
      </c>
      <c r="Q788">
        <f>P788/N788</f>
        <v/>
      </c>
    </row>
    <row r="789">
      <c r="A789" t="inlineStr">
        <is>
          <t>masterReg/readData1_reg[21]/Q to masterReg/readData2[29]_i_18/I5</t>
        </is>
      </c>
      <c r="B789">
        <f>'Net regReadDataA_21_'!E197</f>
        <v/>
      </c>
      <c r="C789">
        <f>'Net regReadDataA_21_'!E195</f>
        <v/>
      </c>
      <c r="D789">
        <f>B789-C789</f>
        <v/>
      </c>
      <c r="E789">
        <f>D789/B789</f>
        <v/>
      </c>
      <c r="F789">
        <f>'Net regReadDataA_21_'!F197</f>
        <v/>
      </c>
      <c r="G789">
        <f>'Net regReadDataA_21_'!F195</f>
        <v/>
      </c>
      <c r="H789">
        <f>F789-G789</f>
        <v/>
      </c>
      <c r="I789">
        <f>H789/F789</f>
        <v/>
      </c>
      <c r="J789">
        <f>'Net regReadDataA_21_'!G197</f>
        <v/>
      </c>
      <c r="K789">
        <f>'Net regReadDataA_21_'!G195</f>
        <v/>
      </c>
      <c r="L789">
        <f>J789-K789</f>
        <v/>
      </c>
      <c r="M789">
        <f>L789/J789</f>
        <v/>
      </c>
      <c r="N789">
        <f>'Net regReadDataA_21_'!H197</f>
        <v/>
      </c>
      <c r="O789">
        <f>'Net regReadDataA_21_'!H195</f>
        <v/>
      </c>
      <c r="P789">
        <f>N789-O789</f>
        <v/>
      </c>
      <c r="Q789">
        <f>P789/N789</f>
        <v/>
      </c>
    </row>
    <row r="790">
      <c r="A790" t="inlineStr">
        <is>
          <t>masterReg/readData1_reg[21]/Q to masterReg/readData2[30]_i_18/I3</t>
        </is>
      </c>
      <c r="B790">
        <f>'Net regReadDataA_21_'!E214</f>
        <v/>
      </c>
      <c r="C790">
        <f>'Net regReadDataA_21_'!E212</f>
        <v/>
      </c>
      <c r="D790">
        <f>B790-C790</f>
        <v/>
      </c>
      <c r="E790">
        <f>D790/B790</f>
        <v/>
      </c>
      <c r="F790">
        <f>'Net regReadDataA_21_'!F214</f>
        <v/>
      </c>
      <c r="G790">
        <f>'Net regReadDataA_21_'!F212</f>
        <v/>
      </c>
      <c r="H790">
        <f>F790-G790</f>
        <v/>
      </c>
      <c r="I790">
        <f>H790/F790</f>
        <v/>
      </c>
      <c r="J790">
        <f>'Net regReadDataA_21_'!G214</f>
        <v/>
      </c>
      <c r="K790">
        <f>'Net regReadDataA_21_'!G212</f>
        <v/>
      </c>
      <c r="L790">
        <f>J790-K790</f>
        <v/>
      </c>
      <c r="M790">
        <f>L790/J790</f>
        <v/>
      </c>
      <c r="N790">
        <f>'Net regReadDataA_21_'!H214</f>
        <v/>
      </c>
      <c r="O790">
        <f>'Net regReadDataA_21_'!H212</f>
        <v/>
      </c>
      <c r="P790">
        <f>N790-O790</f>
        <v/>
      </c>
      <c r="Q790">
        <f>P790/N790</f>
        <v/>
      </c>
    </row>
    <row r="791">
      <c r="A791" t="inlineStr">
        <is>
          <t>masterReg/readData1_reg[21]/Q to masterReg/readData2[31]_i_18/I1</t>
        </is>
      </c>
      <c r="B791">
        <f>'Net regReadDataA_21_'!E229</f>
        <v/>
      </c>
      <c r="C791">
        <f>'Net regReadDataA_21_'!E227</f>
        <v/>
      </c>
      <c r="D791">
        <f>B791-C791</f>
        <v/>
      </c>
      <c r="E791">
        <f>D791/B791</f>
        <v/>
      </c>
      <c r="F791">
        <f>'Net regReadDataA_21_'!F229</f>
        <v/>
      </c>
      <c r="G791">
        <f>'Net regReadDataA_21_'!F227</f>
        <v/>
      </c>
      <c r="H791">
        <f>F791-G791</f>
        <v/>
      </c>
      <c r="I791">
        <f>H791/F791</f>
        <v/>
      </c>
      <c r="J791">
        <f>'Net regReadDataA_21_'!G229</f>
        <v/>
      </c>
      <c r="K791">
        <f>'Net regReadDataA_21_'!G227</f>
        <v/>
      </c>
      <c r="L791">
        <f>J791-K791</f>
        <v/>
      </c>
      <c r="M791">
        <f>L791/J791</f>
        <v/>
      </c>
      <c r="N791">
        <f>'Net regReadDataA_21_'!H229</f>
        <v/>
      </c>
      <c r="O791">
        <f>'Net regReadDataA_21_'!H227</f>
        <v/>
      </c>
      <c r="P791">
        <f>N791-O791</f>
        <v/>
      </c>
      <c r="Q791">
        <f>P791/N791</f>
        <v/>
      </c>
    </row>
    <row r="792">
      <c r="A792" t="inlineStr">
        <is>
          <t>masterReg/readData1_reg[21]/Q to masterReg/readData2[20]_i_12/I3</t>
        </is>
      </c>
      <c r="B792">
        <f>'Net regReadDataA_21_'!E247</f>
        <v/>
      </c>
      <c r="C792">
        <f>'Net regReadDataA_21_'!E245</f>
        <v/>
      </c>
      <c r="D792">
        <f>B792-C792</f>
        <v/>
      </c>
      <c r="E792">
        <f>D792/B792</f>
        <v/>
      </c>
      <c r="F792">
        <f>'Net regReadDataA_21_'!F247</f>
        <v/>
      </c>
      <c r="G792">
        <f>'Net regReadDataA_21_'!F245</f>
        <v/>
      </c>
      <c r="H792">
        <f>F792-G792</f>
        <v/>
      </c>
      <c r="I792">
        <f>H792/F792</f>
        <v/>
      </c>
      <c r="J792">
        <f>'Net regReadDataA_21_'!G247</f>
        <v/>
      </c>
      <c r="K792">
        <f>'Net regReadDataA_21_'!G245</f>
        <v/>
      </c>
      <c r="L792">
        <f>J792-K792</f>
        <v/>
      </c>
      <c r="M792">
        <f>L792/J792</f>
        <v/>
      </c>
      <c r="N792">
        <f>'Net regReadDataA_21_'!H247</f>
        <v/>
      </c>
      <c r="O792">
        <f>'Net regReadDataA_21_'!H245</f>
        <v/>
      </c>
      <c r="P792">
        <f>N792-O792</f>
        <v/>
      </c>
      <c r="Q792">
        <f>P792/N792</f>
        <v/>
      </c>
    </row>
    <row r="793">
      <c r="A793" t="inlineStr">
        <is>
          <t>masterReg/readData1_reg[21]/Q to masterReg/readData2[28]_i_15/I0</t>
        </is>
      </c>
      <c r="B793">
        <f>'Net regReadDataA_21_'!E258</f>
        <v/>
      </c>
      <c r="C793">
        <f>'Net regReadDataA_21_'!E256</f>
        <v/>
      </c>
      <c r="D793">
        <f>B793-C793</f>
        <v/>
      </c>
      <c r="E793">
        <f>D793/B793</f>
        <v/>
      </c>
      <c r="F793">
        <f>'Net regReadDataA_21_'!F258</f>
        <v/>
      </c>
      <c r="G793">
        <f>'Net regReadDataA_21_'!F256</f>
        <v/>
      </c>
      <c r="H793">
        <f>F793-G793</f>
        <v/>
      </c>
      <c r="I793">
        <f>H793/F793</f>
        <v/>
      </c>
      <c r="J793">
        <f>'Net regReadDataA_21_'!G258</f>
        <v/>
      </c>
      <c r="K793">
        <f>'Net regReadDataA_21_'!G256</f>
        <v/>
      </c>
      <c r="L793">
        <f>J793-K793</f>
        <v/>
      </c>
      <c r="M793">
        <f>L793/J793</f>
        <v/>
      </c>
      <c r="N793">
        <f>'Net regReadDataA_21_'!H258</f>
        <v/>
      </c>
      <c r="O793">
        <f>'Net regReadDataA_21_'!H256</f>
        <v/>
      </c>
      <c r="P793">
        <f>N793-O793</f>
        <v/>
      </c>
      <c r="Q793">
        <f>P793/N793</f>
        <v/>
      </c>
    </row>
    <row r="794">
      <c r="A794" t="inlineStr">
        <is>
          <t>masterReg/readData1_reg[22]/Q to masterReg/register_reg_r1_0_31_18_23_i_30/I2</t>
        </is>
      </c>
      <c r="B794">
        <f>'Net regReadDataA_22_'!E21</f>
        <v/>
      </c>
      <c r="C794">
        <f>'Net regReadDataA_22_'!E19</f>
        <v/>
      </c>
      <c r="D794">
        <f>B794-C794</f>
        <v/>
      </c>
      <c r="E794">
        <f>D794/B794</f>
        <v/>
      </c>
      <c r="F794">
        <f>'Net regReadDataA_22_'!F21</f>
        <v/>
      </c>
      <c r="G794">
        <f>'Net regReadDataA_22_'!F19</f>
        <v/>
      </c>
      <c r="H794">
        <f>F794-G794</f>
        <v/>
      </c>
      <c r="I794">
        <f>H794/F794</f>
        <v/>
      </c>
      <c r="J794">
        <f>'Net regReadDataA_22_'!G21</f>
        <v/>
      </c>
      <c r="K794">
        <f>'Net regReadDataA_22_'!G19</f>
        <v/>
      </c>
      <c r="L794">
        <f>J794-K794</f>
        <v/>
      </c>
      <c r="M794">
        <f>L794/J794</f>
        <v/>
      </c>
      <c r="N794">
        <f>'Net regReadDataA_22_'!H21</f>
        <v/>
      </c>
      <c r="O794">
        <f>'Net regReadDataA_22_'!H19</f>
        <v/>
      </c>
      <c r="P794">
        <f>N794-O794</f>
        <v/>
      </c>
      <c r="Q794">
        <f>P794/N794</f>
        <v/>
      </c>
    </row>
    <row r="795">
      <c r="A795" t="inlineStr">
        <is>
          <t>masterReg/readData1_reg[22]/Q to masterReg/readData2[1]_i_12/I3</t>
        </is>
      </c>
      <c r="B795">
        <f>'Net regReadDataA_22_'!E36</f>
        <v/>
      </c>
      <c r="C795">
        <f>'Net regReadDataA_22_'!E34</f>
        <v/>
      </c>
      <c r="D795">
        <f>B795-C795</f>
        <v/>
      </c>
      <c r="E795">
        <f>D795/B795</f>
        <v/>
      </c>
      <c r="F795">
        <f>'Net regReadDataA_22_'!F36</f>
        <v/>
      </c>
      <c r="G795">
        <f>'Net regReadDataA_22_'!F34</f>
        <v/>
      </c>
      <c r="H795">
        <f>F795-G795</f>
        <v/>
      </c>
      <c r="I795">
        <f>H795/F795</f>
        <v/>
      </c>
      <c r="J795">
        <f>'Net regReadDataA_22_'!G36</f>
        <v/>
      </c>
      <c r="K795">
        <f>'Net regReadDataA_22_'!G34</f>
        <v/>
      </c>
      <c r="L795">
        <f>J795-K795</f>
        <v/>
      </c>
      <c r="M795">
        <f>L795/J795</f>
        <v/>
      </c>
      <c r="N795">
        <f>'Net regReadDataA_22_'!H36</f>
        <v/>
      </c>
      <c r="O795">
        <f>'Net regReadDataA_22_'!H34</f>
        <v/>
      </c>
      <c r="P795">
        <f>N795-O795</f>
        <v/>
      </c>
      <c r="Q795">
        <f>P795/N795</f>
        <v/>
      </c>
    </row>
    <row r="796">
      <c r="A796" t="inlineStr">
        <is>
          <t>masterReg/readData1_reg[22]/Q to masterReg/i__carry__1_i_1/I2</t>
        </is>
      </c>
      <c r="B796">
        <f>'Net regReadDataA_22_'!E53</f>
        <v/>
      </c>
      <c r="C796">
        <f>'Net regReadDataA_22_'!E51</f>
        <v/>
      </c>
      <c r="D796">
        <f>B796-C796</f>
        <v/>
      </c>
      <c r="E796">
        <f>D796/B796</f>
        <v/>
      </c>
      <c r="F796">
        <f>'Net regReadDataA_22_'!F53</f>
        <v/>
      </c>
      <c r="G796">
        <f>'Net regReadDataA_22_'!F51</f>
        <v/>
      </c>
      <c r="H796">
        <f>F796-G796</f>
        <v/>
      </c>
      <c r="I796">
        <f>H796/F796</f>
        <v/>
      </c>
      <c r="J796">
        <f>'Net regReadDataA_22_'!G53</f>
        <v/>
      </c>
      <c r="K796">
        <f>'Net regReadDataA_22_'!G51</f>
        <v/>
      </c>
      <c r="L796">
        <f>J796-K796</f>
        <v/>
      </c>
      <c r="M796">
        <f>L796/J796</f>
        <v/>
      </c>
      <c r="N796">
        <f>'Net regReadDataA_22_'!H53</f>
        <v/>
      </c>
      <c r="O796">
        <f>'Net regReadDataA_22_'!H51</f>
        <v/>
      </c>
      <c r="P796">
        <f>N796-O796</f>
        <v/>
      </c>
      <c r="Q796">
        <f>P796/N796</f>
        <v/>
      </c>
    </row>
    <row r="797">
      <c r="A797" t="inlineStr">
        <is>
          <t>masterReg/readData1_reg[22]/Q to ALU1/result0_carry__4/DI[2]</t>
        </is>
      </c>
      <c r="B797">
        <f>'Net regReadDataA_22_'!E72</f>
        <v/>
      </c>
      <c r="C797">
        <f>'Net regReadDataA_22_'!E70</f>
        <v/>
      </c>
      <c r="D797">
        <f>B797-C797</f>
        <v/>
      </c>
      <c r="E797">
        <f>D797/B797</f>
        <v/>
      </c>
      <c r="F797">
        <f>'Net regReadDataA_22_'!F72</f>
        <v/>
      </c>
      <c r="G797">
        <f>'Net regReadDataA_22_'!F70</f>
        <v/>
      </c>
      <c r="H797">
        <f>F797-G797</f>
        <v/>
      </c>
      <c r="I797">
        <f>H797/F797</f>
        <v/>
      </c>
      <c r="J797">
        <f>'Net regReadDataA_22_'!G72</f>
        <v/>
      </c>
      <c r="K797">
        <f>'Net regReadDataA_22_'!G70</f>
        <v/>
      </c>
      <c r="L797">
        <f>J797-K797</f>
        <v/>
      </c>
      <c r="M797">
        <f>L797/J797</f>
        <v/>
      </c>
      <c r="N797">
        <f>'Net regReadDataA_22_'!H72</f>
        <v/>
      </c>
      <c r="O797">
        <f>'Net regReadDataA_22_'!H70</f>
        <v/>
      </c>
      <c r="P797">
        <f>N797-O797</f>
        <v/>
      </c>
      <c r="Q797">
        <f>P797/N797</f>
        <v/>
      </c>
    </row>
    <row r="798">
      <c r="A798" t="inlineStr">
        <is>
          <t>masterReg/readData1_reg[22]/Q to ALU1/result0_inferred__0/i__carry__4/DI[2]</t>
        </is>
      </c>
      <c r="B798">
        <f>'Net regReadDataA_22_'!E85</f>
        <v/>
      </c>
      <c r="C798">
        <f>'Net regReadDataA_22_'!E83</f>
        <v/>
      </c>
      <c r="D798">
        <f>B798-C798</f>
        <v/>
      </c>
      <c r="E798">
        <f>D798/B798</f>
        <v/>
      </c>
      <c r="F798">
        <f>'Net regReadDataA_22_'!F85</f>
        <v/>
      </c>
      <c r="G798">
        <f>'Net regReadDataA_22_'!F83</f>
        <v/>
      </c>
      <c r="H798">
        <f>F798-G798</f>
        <v/>
      </c>
      <c r="I798">
        <f>H798/F798</f>
        <v/>
      </c>
      <c r="J798">
        <f>'Net regReadDataA_22_'!G85</f>
        <v/>
      </c>
      <c r="K798">
        <f>'Net regReadDataA_22_'!G83</f>
        <v/>
      </c>
      <c r="L798">
        <f>J798-K798</f>
        <v/>
      </c>
      <c r="M798">
        <f>L798/J798</f>
        <v/>
      </c>
      <c r="N798">
        <f>'Net regReadDataA_22_'!H85</f>
        <v/>
      </c>
      <c r="O798">
        <f>'Net regReadDataA_22_'!H83</f>
        <v/>
      </c>
      <c r="P798">
        <f>N798-O798</f>
        <v/>
      </c>
      <c r="Q798">
        <f>P798/N798</f>
        <v/>
      </c>
    </row>
    <row r="799">
      <c r="A799" t="inlineStr">
        <is>
          <t>masterReg/readData1_reg[22]/Q to masterReg/result0_carry__4_i_2/I0</t>
        </is>
      </c>
      <c r="B799">
        <f>'Net regReadDataA_22_'!E96</f>
        <v/>
      </c>
      <c r="C799">
        <f>'Net regReadDataA_22_'!E94</f>
        <v/>
      </c>
      <c r="D799">
        <f>B799-C799</f>
        <v/>
      </c>
      <c r="E799">
        <f>D799/B799</f>
        <v/>
      </c>
      <c r="F799">
        <f>'Net regReadDataA_22_'!F96</f>
        <v/>
      </c>
      <c r="G799">
        <f>'Net regReadDataA_22_'!F94</f>
        <v/>
      </c>
      <c r="H799">
        <f>F799-G799</f>
        <v/>
      </c>
      <c r="I799">
        <f>H799/F799</f>
        <v/>
      </c>
      <c r="J799">
        <f>'Net regReadDataA_22_'!G96</f>
        <v/>
      </c>
      <c r="K799">
        <f>'Net regReadDataA_22_'!G94</f>
        <v/>
      </c>
      <c r="L799">
        <f>J799-K799</f>
        <v/>
      </c>
      <c r="M799">
        <f>L799/J799</f>
        <v/>
      </c>
      <c r="N799">
        <f>'Net regReadDataA_22_'!H96</f>
        <v/>
      </c>
      <c r="O799">
        <f>'Net regReadDataA_22_'!H94</f>
        <v/>
      </c>
      <c r="P799">
        <f>N799-O799</f>
        <v/>
      </c>
      <c r="Q799">
        <f>P799/N799</f>
        <v/>
      </c>
    </row>
    <row r="800">
      <c r="A800" t="inlineStr">
        <is>
          <t>masterReg/readData1_reg[22]/Q to masterReg/i__carry__4_i_2/I1</t>
        </is>
      </c>
      <c r="B800">
        <f>'Net regReadDataA_22_'!E107</f>
        <v/>
      </c>
      <c r="C800">
        <f>'Net regReadDataA_22_'!E105</f>
        <v/>
      </c>
      <c r="D800">
        <f>B800-C800</f>
        <v/>
      </c>
      <c r="E800">
        <f>D800/B800</f>
        <v/>
      </c>
      <c r="F800">
        <f>'Net regReadDataA_22_'!F107</f>
        <v/>
      </c>
      <c r="G800">
        <f>'Net regReadDataA_22_'!F105</f>
        <v/>
      </c>
      <c r="H800">
        <f>F800-G800</f>
        <v/>
      </c>
      <c r="I800">
        <f>H800/F800</f>
        <v/>
      </c>
      <c r="J800">
        <f>'Net regReadDataA_22_'!G107</f>
        <v/>
      </c>
      <c r="K800">
        <f>'Net regReadDataA_22_'!G105</f>
        <v/>
      </c>
      <c r="L800">
        <f>J800-K800</f>
        <v/>
      </c>
      <c r="M800">
        <f>L800/J800</f>
        <v/>
      </c>
      <c r="N800">
        <f>'Net regReadDataA_22_'!H107</f>
        <v/>
      </c>
      <c r="O800">
        <f>'Net regReadDataA_22_'!H105</f>
        <v/>
      </c>
      <c r="P800">
        <f>N800-O800</f>
        <v/>
      </c>
      <c r="Q800">
        <f>P800/N800</f>
        <v/>
      </c>
    </row>
    <row r="801">
      <c r="A801" t="inlineStr">
        <is>
          <t>masterReg/readData1_reg[22]/Q to masterReg/register_reg_r1_0_31_0_5_i_55/I5</t>
        </is>
      </c>
      <c r="B801">
        <f>'Net regReadDataA_22_'!E135</f>
        <v/>
      </c>
      <c r="C801">
        <f>'Net regReadDataA_22_'!E133</f>
        <v/>
      </c>
      <c r="D801">
        <f>B801-C801</f>
        <v/>
      </c>
      <c r="E801">
        <f>D801/B801</f>
        <v/>
      </c>
      <c r="F801">
        <f>'Net regReadDataA_22_'!F135</f>
        <v/>
      </c>
      <c r="G801">
        <f>'Net regReadDataA_22_'!F133</f>
        <v/>
      </c>
      <c r="H801">
        <f>F801-G801</f>
        <v/>
      </c>
      <c r="I801">
        <f>H801/F801</f>
        <v/>
      </c>
      <c r="J801">
        <f>'Net regReadDataA_22_'!G135</f>
        <v/>
      </c>
      <c r="K801">
        <f>'Net regReadDataA_22_'!G133</f>
        <v/>
      </c>
      <c r="L801">
        <f>J801-K801</f>
        <v/>
      </c>
      <c r="M801">
        <f>L801/J801</f>
        <v/>
      </c>
      <c r="N801">
        <f>'Net regReadDataA_22_'!H135</f>
        <v/>
      </c>
      <c r="O801">
        <f>'Net regReadDataA_22_'!H133</f>
        <v/>
      </c>
      <c r="P801">
        <f>N801-O801</f>
        <v/>
      </c>
      <c r="Q801">
        <f>P801/N801</f>
        <v/>
      </c>
    </row>
    <row r="802">
      <c r="A802" t="inlineStr">
        <is>
          <t>masterReg/readData1_reg[22]/Q to masterReg/register_reg_r1_0_31_0_5_i_51/I0</t>
        </is>
      </c>
      <c r="B802">
        <f>'Net regReadDataA_22_'!E149</f>
        <v/>
      </c>
      <c r="C802">
        <f>'Net regReadDataA_22_'!E147</f>
        <v/>
      </c>
      <c r="D802">
        <f>B802-C802</f>
        <v/>
      </c>
      <c r="E802">
        <f>D802/B802</f>
        <v/>
      </c>
      <c r="F802">
        <f>'Net regReadDataA_22_'!F149</f>
        <v/>
      </c>
      <c r="G802">
        <f>'Net regReadDataA_22_'!F147</f>
        <v/>
      </c>
      <c r="H802">
        <f>F802-G802</f>
        <v/>
      </c>
      <c r="I802">
        <f>H802/F802</f>
        <v/>
      </c>
      <c r="J802">
        <f>'Net regReadDataA_22_'!G149</f>
        <v/>
      </c>
      <c r="K802">
        <f>'Net regReadDataA_22_'!G147</f>
        <v/>
      </c>
      <c r="L802">
        <f>J802-K802</f>
        <v/>
      </c>
      <c r="M802">
        <f>L802/J802</f>
        <v/>
      </c>
      <c r="N802">
        <f>'Net regReadDataA_22_'!H149</f>
        <v/>
      </c>
      <c r="O802">
        <f>'Net regReadDataA_22_'!H147</f>
        <v/>
      </c>
      <c r="P802">
        <f>N802-O802</f>
        <v/>
      </c>
      <c r="Q802">
        <f>P802/N802</f>
        <v/>
      </c>
    </row>
    <row r="803">
      <c r="A803" t="inlineStr">
        <is>
          <t>masterReg/readData1_reg[22]/Q to masterReg/readData2[31]_i_18/I3</t>
        </is>
      </c>
      <c r="B803">
        <f>'Net regReadDataA_22_'!E166</f>
        <v/>
      </c>
      <c r="C803">
        <f>'Net regReadDataA_22_'!E164</f>
        <v/>
      </c>
      <c r="D803">
        <f>B803-C803</f>
        <v/>
      </c>
      <c r="E803">
        <f>D803/B803</f>
        <v/>
      </c>
      <c r="F803">
        <f>'Net regReadDataA_22_'!F166</f>
        <v/>
      </c>
      <c r="G803">
        <f>'Net regReadDataA_22_'!F164</f>
        <v/>
      </c>
      <c r="H803">
        <f>F803-G803</f>
        <v/>
      </c>
      <c r="I803">
        <f>H803/F803</f>
        <v/>
      </c>
      <c r="J803">
        <f>'Net regReadDataA_22_'!G166</f>
        <v/>
      </c>
      <c r="K803">
        <f>'Net regReadDataA_22_'!G164</f>
        <v/>
      </c>
      <c r="L803">
        <f>J803-K803</f>
        <v/>
      </c>
      <c r="M803">
        <f>L803/J803</f>
        <v/>
      </c>
      <c r="N803">
        <f>'Net regReadDataA_22_'!H166</f>
        <v/>
      </c>
      <c r="O803">
        <f>'Net regReadDataA_22_'!H164</f>
        <v/>
      </c>
      <c r="P803">
        <f>N803-O803</f>
        <v/>
      </c>
      <c r="Q803">
        <f>P803/N803</f>
        <v/>
      </c>
    </row>
    <row r="804">
      <c r="A804" t="inlineStr">
        <is>
          <t>masterReg/readData1_reg[22]/Q to masterReg/register_reg_r1_0_31_18_23_i_29/I0</t>
        </is>
      </c>
      <c r="B804">
        <f>'Net regReadDataA_22_'!E185</f>
        <v/>
      </c>
      <c r="C804">
        <f>'Net regReadDataA_22_'!E183</f>
        <v/>
      </c>
      <c r="D804">
        <f>B804-C804</f>
        <v/>
      </c>
      <c r="E804">
        <f>D804/B804</f>
        <v/>
      </c>
      <c r="F804">
        <f>'Net regReadDataA_22_'!F185</f>
        <v/>
      </c>
      <c r="G804">
        <f>'Net regReadDataA_22_'!F183</f>
        <v/>
      </c>
      <c r="H804">
        <f>F804-G804</f>
        <v/>
      </c>
      <c r="I804">
        <f>H804/F804</f>
        <v/>
      </c>
      <c r="J804">
        <f>'Net regReadDataA_22_'!G185</f>
        <v/>
      </c>
      <c r="K804">
        <f>'Net regReadDataA_22_'!G183</f>
        <v/>
      </c>
      <c r="L804">
        <f>J804-K804</f>
        <v/>
      </c>
      <c r="M804">
        <f>L804/J804</f>
        <v/>
      </c>
      <c r="N804">
        <f>'Net regReadDataA_22_'!H185</f>
        <v/>
      </c>
      <c r="O804">
        <f>'Net regReadDataA_22_'!H183</f>
        <v/>
      </c>
      <c r="P804">
        <f>N804-O804</f>
        <v/>
      </c>
      <c r="Q804">
        <f>P804/N804</f>
        <v/>
      </c>
    </row>
    <row r="805">
      <c r="A805" t="inlineStr">
        <is>
          <t>masterReg/readData1_reg[22]/Q to masterReg/readData2[20]_i_12/I1</t>
        </is>
      </c>
      <c r="B805">
        <f>'Net regReadDataA_22_'!E196</f>
        <v/>
      </c>
      <c r="C805">
        <f>'Net regReadDataA_22_'!E194</f>
        <v/>
      </c>
      <c r="D805">
        <f>B805-C805</f>
        <v/>
      </c>
      <c r="E805">
        <f>D805/B805</f>
        <v/>
      </c>
      <c r="F805">
        <f>'Net regReadDataA_22_'!F196</f>
        <v/>
      </c>
      <c r="G805">
        <f>'Net regReadDataA_22_'!F194</f>
        <v/>
      </c>
      <c r="H805">
        <f>F805-G805</f>
        <v/>
      </c>
      <c r="I805">
        <f>H805/F805</f>
        <v/>
      </c>
      <c r="J805">
        <f>'Net regReadDataA_22_'!G196</f>
        <v/>
      </c>
      <c r="K805">
        <f>'Net regReadDataA_22_'!G194</f>
        <v/>
      </c>
      <c r="L805">
        <f>J805-K805</f>
        <v/>
      </c>
      <c r="M805">
        <f>L805/J805</f>
        <v/>
      </c>
      <c r="N805">
        <f>'Net regReadDataA_22_'!H196</f>
        <v/>
      </c>
      <c r="O805">
        <f>'Net regReadDataA_22_'!H194</f>
        <v/>
      </c>
      <c r="P805">
        <f>N805-O805</f>
        <v/>
      </c>
      <c r="Q805">
        <f>P805/N805</f>
        <v/>
      </c>
    </row>
    <row r="806">
      <c r="A806" t="inlineStr">
        <is>
          <t>masterReg/readData1_reg[22]/Q to masterReg/readData2[28]_i_15/I1</t>
        </is>
      </c>
      <c r="B806">
        <f>'Net regReadDataA_22_'!E207</f>
        <v/>
      </c>
      <c r="C806">
        <f>'Net regReadDataA_22_'!E205</f>
        <v/>
      </c>
      <c r="D806">
        <f>B806-C806</f>
        <v/>
      </c>
      <c r="E806">
        <f>D806/B806</f>
        <v/>
      </c>
      <c r="F806">
        <f>'Net regReadDataA_22_'!F207</f>
        <v/>
      </c>
      <c r="G806">
        <f>'Net regReadDataA_22_'!F205</f>
        <v/>
      </c>
      <c r="H806">
        <f>F806-G806</f>
        <v/>
      </c>
      <c r="I806">
        <f>H806/F806</f>
        <v/>
      </c>
      <c r="J806">
        <f>'Net regReadDataA_22_'!G207</f>
        <v/>
      </c>
      <c r="K806">
        <f>'Net regReadDataA_22_'!G205</f>
        <v/>
      </c>
      <c r="L806">
        <f>J806-K806</f>
        <v/>
      </c>
      <c r="M806">
        <f>L806/J806</f>
        <v/>
      </c>
      <c r="N806">
        <f>'Net regReadDataA_22_'!H207</f>
        <v/>
      </c>
      <c r="O806">
        <f>'Net regReadDataA_22_'!H205</f>
        <v/>
      </c>
      <c r="P806">
        <f>N806-O806</f>
        <v/>
      </c>
      <c r="Q806">
        <f>P806/N806</f>
        <v/>
      </c>
    </row>
    <row r="807">
      <c r="A807" t="inlineStr">
        <is>
          <t>masterReg/readData1_reg[22]/Q to masterReg/readData2[30]_i_18/I5</t>
        </is>
      </c>
      <c r="B807">
        <f>'Net regReadDataA_22_'!E244</f>
        <v/>
      </c>
      <c r="C807">
        <f>'Net regReadDataA_22_'!E242</f>
        <v/>
      </c>
      <c r="D807">
        <f>B807-C807</f>
        <v/>
      </c>
      <c r="E807">
        <f>D807/B807</f>
        <v/>
      </c>
      <c r="F807">
        <f>'Net regReadDataA_22_'!F244</f>
        <v/>
      </c>
      <c r="G807">
        <f>'Net regReadDataA_22_'!F242</f>
        <v/>
      </c>
      <c r="H807">
        <f>F807-G807</f>
        <v/>
      </c>
      <c r="I807">
        <f>H807/F807</f>
        <v/>
      </c>
      <c r="J807">
        <f>'Net regReadDataA_22_'!G244</f>
        <v/>
      </c>
      <c r="K807">
        <f>'Net regReadDataA_22_'!G242</f>
        <v/>
      </c>
      <c r="L807">
        <f>J807-K807</f>
        <v/>
      </c>
      <c r="M807">
        <f>L807/J807</f>
        <v/>
      </c>
      <c r="N807">
        <f>'Net regReadDataA_22_'!H244</f>
        <v/>
      </c>
      <c r="O807">
        <f>'Net regReadDataA_22_'!H242</f>
        <v/>
      </c>
      <c r="P807">
        <f>N807-O807</f>
        <v/>
      </c>
      <c r="Q807">
        <f>P807/N807</f>
        <v/>
      </c>
    </row>
    <row r="808">
      <c r="A808" t="inlineStr">
        <is>
          <t>masterReg/readData1_reg[22]/Q to masterReg/readData2[29]_i_15/I0</t>
        </is>
      </c>
      <c r="B808">
        <f>'Net regReadDataA_22_'!E255</f>
        <v/>
      </c>
      <c r="C808">
        <f>'Net regReadDataA_22_'!E253</f>
        <v/>
      </c>
      <c r="D808">
        <f>B808-C808</f>
        <v/>
      </c>
      <c r="E808">
        <f>D808/B808</f>
        <v/>
      </c>
      <c r="F808">
        <f>'Net regReadDataA_22_'!F255</f>
        <v/>
      </c>
      <c r="G808">
        <f>'Net regReadDataA_22_'!F253</f>
        <v/>
      </c>
      <c r="H808">
        <f>F808-G808</f>
        <v/>
      </c>
      <c r="I808">
        <f>H808/F808</f>
        <v/>
      </c>
      <c r="J808">
        <f>'Net regReadDataA_22_'!G255</f>
        <v/>
      </c>
      <c r="K808">
        <f>'Net regReadDataA_22_'!G253</f>
        <v/>
      </c>
      <c r="L808">
        <f>J808-K808</f>
        <v/>
      </c>
      <c r="M808">
        <f>L808/J808</f>
        <v/>
      </c>
      <c r="N808">
        <f>'Net regReadDataA_22_'!H255</f>
        <v/>
      </c>
      <c r="O808">
        <f>'Net regReadDataA_22_'!H253</f>
        <v/>
      </c>
      <c r="P808">
        <f>N808-O808</f>
        <v/>
      </c>
      <c r="Q808">
        <f>P808/N808</f>
        <v/>
      </c>
    </row>
    <row r="809">
      <c r="A809" t="inlineStr">
        <is>
          <t>masterReg/readData1_reg[23]/Q to masterReg/readData2[1]_i_12/I1</t>
        </is>
      </c>
      <c r="B809">
        <f>'Net regReadDataA_23_'!E25</f>
        <v/>
      </c>
      <c r="C809">
        <f>'Net regReadDataA_23_'!E23</f>
        <v/>
      </c>
      <c r="D809">
        <f>B809-C809</f>
        <v/>
      </c>
      <c r="E809">
        <f>D809/B809</f>
        <v/>
      </c>
      <c r="F809">
        <f>'Net regReadDataA_23_'!F25</f>
        <v/>
      </c>
      <c r="G809">
        <f>'Net regReadDataA_23_'!F23</f>
        <v/>
      </c>
      <c r="H809">
        <f>F809-G809</f>
        <v/>
      </c>
      <c r="I809">
        <f>H809/F809</f>
        <v/>
      </c>
      <c r="J809">
        <f>'Net regReadDataA_23_'!G25</f>
        <v/>
      </c>
      <c r="K809">
        <f>'Net regReadDataA_23_'!G23</f>
        <v/>
      </c>
      <c r="L809">
        <f>J809-K809</f>
        <v/>
      </c>
      <c r="M809">
        <f>L809/J809</f>
        <v/>
      </c>
      <c r="N809">
        <f>'Net regReadDataA_23_'!H25</f>
        <v/>
      </c>
      <c r="O809">
        <f>'Net regReadDataA_23_'!H23</f>
        <v/>
      </c>
      <c r="P809">
        <f>N809-O809</f>
        <v/>
      </c>
      <c r="Q809">
        <f>P809/N809</f>
        <v/>
      </c>
    </row>
    <row r="810">
      <c r="A810" t="inlineStr">
        <is>
          <t>masterReg/readData1_reg[23]/Q to masterReg/register_reg_r1_0_31_18_23_i_27/I0</t>
        </is>
      </c>
      <c r="B810">
        <f>'Net regReadDataA_23_'!E39</f>
        <v/>
      </c>
      <c r="C810">
        <f>'Net regReadDataA_23_'!E37</f>
        <v/>
      </c>
      <c r="D810">
        <f>B810-C810</f>
        <v/>
      </c>
      <c r="E810">
        <f>D810/B810</f>
        <v/>
      </c>
      <c r="F810">
        <f>'Net regReadDataA_23_'!F39</f>
        <v/>
      </c>
      <c r="G810">
        <f>'Net regReadDataA_23_'!F37</f>
        <v/>
      </c>
      <c r="H810">
        <f>F810-G810</f>
        <v/>
      </c>
      <c r="I810">
        <f>H810/F810</f>
        <v/>
      </c>
      <c r="J810">
        <f>'Net regReadDataA_23_'!G39</f>
        <v/>
      </c>
      <c r="K810">
        <f>'Net regReadDataA_23_'!G37</f>
        <v/>
      </c>
      <c r="L810">
        <f>J810-K810</f>
        <v/>
      </c>
      <c r="M810">
        <f>L810/J810</f>
        <v/>
      </c>
      <c r="N810">
        <f>'Net regReadDataA_23_'!H39</f>
        <v/>
      </c>
      <c r="O810">
        <f>'Net regReadDataA_23_'!H37</f>
        <v/>
      </c>
      <c r="P810">
        <f>N810-O810</f>
        <v/>
      </c>
      <c r="Q810">
        <f>P810/N810</f>
        <v/>
      </c>
    </row>
    <row r="811">
      <c r="A811" t="inlineStr">
        <is>
          <t>masterReg/readData1_reg[23]/Q to masterReg/readData2[20]_i_12/I0</t>
        </is>
      </c>
      <c r="B811">
        <f>'Net regReadDataA_23_'!E53</f>
        <v/>
      </c>
      <c r="C811">
        <f>'Net regReadDataA_23_'!E51</f>
        <v/>
      </c>
      <c r="D811">
        <f>B811-C811</f>
        <v/>
      </c>
      <c r="E811">
        <f>D811/B811</f>
        <v/>
      </c>
      <c r="F811">
        <f>'Net regReadDataA_23_'!F53</f>
        <v/>
      </c>
      <c r="G811">
        <f>'Net regReadDataA_23_'!F51</f>
        <v/>
      </c>
      <c r="H811">
        <f>F811-G811</f>
        <v/>
      </c>
      <c r="I811">
        <f>H811/F811</f>
        <v/>
      </c>
      <c r="J811">
        <f>'Net regReadDataA_23_'!G53</f>
        <v/>
      </c>
      <c r="K811">
        <f>'Net regReadDataA_23_'!G51</f>
        <v/>
      </c>
      <c r="L811">
        <f>J811-K811</f>
        <v/>
      </c>
      <c r="M811">
        <f>L811/J811</f>
        <v/>
      </c>
      <c r="N811">
        <f>'Net regReadDataA_23_'!H53</f>
        <v/>
      </c>
      <c r="O811">
        <f>'Net regReadDataA_23_'!H51</f>
        <v/>
      </c>
      <c r="P811">
        <f>N811-O811</f>
        <v/>
      </c>
      <c r="Q811">
        <f>P811/N811</f>
        <v/>
      </c>
    </row>
    <row r="812">
      <c r="A812" t="inlineStr">
        <is>
          <t>masterReg/readData1_reg[23]/Q to masterReg/readData2[28]_i_15/I3</t>
        </is>
      </c>
      <c r="B812">
        <f>'Net regReadDataA_23_'!E64</f>
        <v/>
      </c>
      <c r="C812">
        <f>'Net regReadDataA_23_'!E62</f>
        <v/>
      </c>
      <c r="D812">
        <f>B812-C812</f>
        <v/>
      </c>
      <c r="E812">
        <f>D812/B812</f>
        <v/>
      </c>
      <c r="F812">
        <f>'Net regReadDataA_23_'!F64</f>
        <v/>
      </c>
      <c r="G812">
        <f>'Net regReadDataA_23_'!F62</f>
        <v/>
      </c>
      <c r="H812">
        <f>F812-G812</f>
        <v/>
      </c>
      <c r="I812">
        <f>H812/F812</f>
        <v/>
      </c>
      <c r="J812">
        <f>'Net regReadDataA_23_'!G64</f>
        <v/>
      </c>
      <c r="K812">
        <f>'Net regReadDataA_23_'!G62</f>
        <v/>
      </c>
      <c r="L812">
        <f>J812-K812</f>
        <v/>
      </c>
      <c r="M812">
        <f>L812/J812</f>
        <v/>
      </c>
      <c r="N812">
        <f>'Net regReadDataA_23_'!H64</f>
        <v/>
      </c>
      <c r="O812">
        <f>'Net regReadDataA_23_'!H62</f>
        <v/>
      </c>
      <c r="P812">
        <f>N812-O812</f>
        <v/>
      </c>
      <c r="Q812">
        <f>P812/N812</f>
        <v/>
      </c>
    </row>
    <row r="813">
      <c r="A813" t="inlineStr">
        <is>
          <t>masterReg/readData1_reg[23]/Q to masterReg/i__carry__1_i_5/I3</t>
        </is>
      </c>
      <c r="B813">
        <f>'Net regReadDataA_23_'!E81</f>
        <v/>
      </c>
      <c r="C813">
        <f>'Net regReadDataA_23_'!E79</f>
        <v/>
      </c>
      <c r="D813">
        <f>B813-C813</f>
        <v/>
      </c>
      <c r="E813">
        <f>D813/B813</f>
        <v/>
      </c>
      <c r="F813">
        <f>'Net regReadDataA_23_'!F81</f>
        <v/>
      </c>
      <c r="G813">
        <f>'Net regReadDataA_23_'!F79</f>
        <v/>
      </c>
      <c r="H813">
        <f>F813-G813</f>
        <v/>
      </c>
      <c r="I813">
        <f>H813/F813</f>
        <v/>
      </c>
      <c r="J813">
        <f>'Net regReadDataA_23_'!G81</f>
        <v/>
      </c>
      <c r="K813">
        <f>'Net regReadDataA_23_'!G79</f>
        <v/>
      </c>
      <c r="L813">
        <f>J813-K813</f>
        <v/>
      </c>
      <c r="M813">
        <f>L813/J813</f>
        <v/>
      </c>
      <c r="N813">
        <f>'Net regReadDataA_23_'!H81</f>
        <v/>
      </c>
      <c r="O813">
        <f>'Net regReadDataA_23_'!H79</f>
        <v/>
      </c>
      <c r="P813">
        <f>N813-O813</f>
        <v/>
      </c>
      <c r="Q813">
        <f>P813/N813</f>
        <v/>
      </c>
    </row>
    <row r="814">
      <c r="A814" t="inlineStr">
        <is>
          <t>masterReg/readData1_reg[23]/Q to masterReg/readData2[29]_i_15/I1</t>
        </is>
      </c>
      <c r="B814">
        <f>'Net regReadDataA_23_'!E98</f>
        <v/>
      </c>
      <c r="C814">
        <f>'Net regReadDataA_23_'!E96</f>
        <v/>
      </c>
      <c r="D814">
        <f>B814-C814</f>
        <v/>
      </c>
      <c r="E814">
        <f>D814/B814</f>
        <v/>
      </c>
      <c r="F814">
        <f>'Net regReadDataA_23_'!F98</f>
        <v/>
      </c>
      <c r="G814">
        <f>'Net regReadDataA_23_'!F96</f>
        <v/>
      </c>
      <c r="H814">
        <f>F814-G814</f>
        <v/>
      </c>
      <c r="I814">
        <f>H814/F814</f>
        <v/>
      </c>
      <c r="J814">
        <f>'Net regReadDataA_23_'!G98</f>
        <v/>
      </c>
      <c r="K814">
        <f>'Net regReadDataA_23_'!G96</f>
        <v/>
      </c>
      <c r="L814">
        <f>J814-K814</f>
        <v/>
      </c>
      <c r="M814">
        <f>L814/J814</f>
        <v/>
      </c>
      <c r="N814">
        <f>'Net regReadDataA_23_'!H98</f>
        <v/>
      </c>
      <c r="O814">
        <f>'Net regReadDataA_23_'!H96</f>
        <v/>
      </c>
      <c r="P814">
        <f>N814-O814</f>
        <v/>
      </c>
      <c r="Q814">
        <f>P814/N814</f>
        <v/>
      </c>
    </row>
    <row r="815">
      <c r="A815" t="inlineStr">
        <is>
          <t>masterReg/readData1_reg[23]/Q to masterReg/result0_carry__4_i_1/I0</t>
        </is>
      </c>
      <c r="B815">
        <f>'Net regReadDataA_23_'!E116</f>
        <v/>
      </c>
      <c r="C815">
        <f>'Net regReadDataA_23_'!E114</f>
        <v/>
      </c>
      <c r="D815">
        <f>B815-C815</f>
        <v/>
      </c>
      <c r="E815">
        <f>D815/B815</f>
        <v/>
      </c>
      <c r="F815">
        <f>'Net regReadDataA_23_'!F116</f>
        <v/>
      </c>
      <c r="G815">
        <f>'Net regReadDataA_23_'!F114</f>
        <v/>
      </c>
      <c r="H815">
        <f>F815-G815</f>
        <v/>
      </c>
      <c r="I815">
        <f>H815/F815</f>
        <v/>
      </c>
      <c r="J815">
        <f>'Net regReadDataA_23_'!G116</f>
        <v/>
      </c>
      <c r="K815">
        <f>'Net regReadDataA_23_'!G114</f>
        <v/>
      </c>
      <c r="L815">
        <f>J815-K815</f>
        <v/>
      </c>
      <c r="M815">
        <f>L815/J815</f>
        <v/>
      </c>
      <c r="N815">
        <f>'Net regReadDataA_23_'!H116</f>
        <v/>
      </c>
      <c r="O815">
        <f>'Net regReadDataA_23_'!H114</f>
        <v/>
      </c>
      <c r="P815">
        <f>N815-O815</f>
        <v/>
      </c>
      <c r="Q815">
        <f>P815/N815</f>
        <v/>
      </c>
    </row>
    <row r="816">
      <c r="A816" t="inlineStr">
        <is>
          <t>masterReg/readData1_reg[23]/Q to masterReg/i__carry__4_i_1/I1</t>
        </is>
      </c>
      <c r="B816">
        <f>'Net regReadDataA_23_'!E127</f>
        <v/>
      </c>
      <c r="C816">
        <f>'Net regReadDataA_23_'!E125</f>
        <v/>
      </c>
      <c r="D816">
        <f>B816-C816</f>
        <v/>
      </c>
      <c r="E816">
        <f>D816/B816</f>
        <v/>
      </c>
      <c r="F816">
        <f>'Net regReadDataA_23_'!F127</f>
        <v/>
      </c>
      <c r="G816">
        <f>'Net regReadDataA_23_'!F125</f>
        <v/>
      </c>
      <c r="H816">
        <f>F816-G816</f>
        <v/>
      </c>
      <c r="I816">
        <f>H816/F816</f>
        <v/>
      </c>
      <c r="J816">
        <f>'Net regReadDataA_23_'!G127</f>
        <v/>
      </c>
      <c r="K816">
        <f>'Net regReadDataA_23_'!G125</f>
        <v/>
      </c>
      <c r="L816">
        <f>J816-K816</f>
        <v/>
      </c>
      <c r="M816">
        <f>L816/J816</f>
        <v/>
      </c>
      <c r="N816">
        <f>'Net regReadDataA_23_'!H127</f>
        <v/>
      </c>
      <c r="O816">
        <f>'Net regReadDataA_23_'!H125</f>
        <v/>
      </c>
      <c r="P816">
        <f>N816-O816</f>
        <v/>
      </c>
      <c r="Q816">
        <f>P816/N816</f>
        <v/>
      </c>
    </row>
    <row r="817">
      <c r="A817" t="inlineStr">
        <is>
          <t>masterReg/readData1_reg[23]/Q to masterReg/register_reg_r1_0_31_0_5_i_47/I5</t>
        </is>
      </c>
      <c r="B817">
        <f>'Net regReadDataA_23_'!E156</f>
        <v/>
      </c>
      <c r="C817">
        <f>'Net regReadDataA_23_'!E154</f>
        <v/>
      </c>
      <c r="D817">
        <f>B817-C817</f>
        <v/>
      </c>
      <c r="E817">
        <f>D817/B817</f>
        <v/>
      </c>
      <c r="F817">
        <f>'Net regReadDataA_23_'!F156</f>
        <v/>
      </c>
      <c r="G817">
        <f>'Net regReadDataA_23_'!F154</f>
        <v/>
      </c>
      <c r="H817">
        <f>F817-G817</f>
        <v/>
      </c>
      <c r="I817">
        <f>H817/F817</f>
        <v/>
      </c>
      <c r="J817">
        <f>'Net regReadDataA_23_'!G156</f>
        <v/>
      </c>
      <c r="K817">
        <f>'Net regReadDataA_23_'!G154</f>
        <v/>
      </c>
      <c r="L817">
        <f>J817-K817</f>
        <v/>
      </c>
      <c r="M817">
        <f>L817/J817</f>
        <v/>
      </c>
      <c r="N817">
        <f>'Net regReadDataA_23_'!H156</f>
        <v/>
      </c>
      <c r="O817">
        <f>'Net regReadDataA_23_'!H154</f>
        <v/>
      </c>
      <c r="P817">
        <f>N817-O817</f>
        <v/>
      </c>
      <c r="Q817">
        <f>P817/N817</f>
        <v/>
      </c>
    </row>
    <row r="818">
      <c r="A818" t="inlineStr">
        <is>
          <t>masterReg/readData1_reg[23]/Q to masterReg/register_reg_r1_0_31_0_5_i_55/I3</t>
        </is>
      </c>
      <c r="B818">
        <f>'Net regReadDataA_23_'!E180</f>
        <v/>
      </c>
      <c r="C818">
        <f>'Net regReadDataA_23_'!E178</f>
        <v/>
      </c>
      <c r="D818">
        <f>B818-C818</f>
        <v/>
      </c>
      <c r="E818">
        <f>D818/B818</f>
        <v/>
      </c>
      <c r="F818">
        <f>'Net regReadDataA_23_'!F180</f>
        <v/>
      </c>
      <c r="G818">
        <f>'Net regReadDataA_23_'!F178</f>
        <v/>
      </c>
      <c r="H818">
        <f>F818-G818</f>
        <v/>
      </c>
      <c r="I818">
        <f>H818/F818</f>
        <v/>
      </c>
      <c r="J818">
        <f>'Net regReadDataA_23_'!G180</f>
        <v/>
      </c>
      <c r="K818">
        <f>'Net regReadDataA_23_'!G178</f>
        <v/>
      </c>
      <c r="L818">
        <f>J818-K818</f>
        <v/>
      </c>
      <c r="M818">
        <f>L818/J818</f>
        <v/>
      </c>
      <c r="N818">
        <f>'Net regReadDataA_23_'!H180</f>
        <v/>
      </c>
      <c r="O818">
        <f>'Net regReadDataA_23_'!H178</f>
        <v/>
      </c>
      <c r="P818">
        <f>N818-O818</f>
        <v/>
      </c>
      <c r="Q818">
        <f>P818/N818</f>
        <v/>
      </c>
    </row>
    <row r="819">
      <c r="A819" t="inlineStr">
        <is>
          <t>masterReg/readData1_reg[23]/Q to masterReg/readData2[30]_i_15/I0</t>
        </is>
      </c>
      <c r="B819">
        <f>'Net regReadDataA_23_'!E194</f>
        <v/>
      </c>
      <c r="C819">
        <f>'Net regReadDataA_23_'!E192</f>
        <v/>
      </c>
      <c r="D819">
        <f>B819-C819</f>
        <v/>
      </c>
      <c r="E819">
        <f>D819/B819</f>
        <v/>
      </c>
      <c r="F819">
        <f>'Net regReadDataA_23_'!F194</f>
        <v/>
      </c>
      <c r="G819">
        <f>'Net regReadDataA_23_'!F192</f>
        <v/>
      </c>
      <c r="H819">
        <f>F819-G819</f>
        <v/>
      </c>
      <c r="I819">
        <f>H819/F819</f>
        <v/>
      </c>
      <c r="J819">
        <f>'Net regReadDataA_23_'!G194</f>
        <v/>
      </c>
      <c r="K819">
        <f>'Net regReadDataA_23_'!G192</f>
        <v/>
      </c>
      <c r="L819">
        <f>J819-K819</f>
        <v/>
      </c>
      <c r="M819">
        <f>L819/J819</f>
        <v/>
      </c>
      <c r="N819">
        <f>'Net regReadDataA_23_'!H194</f>
        <v/>
      </c>
      <c r="O819">
        <f>'Net regReadDataA_23_'!H192</f>
        <v/>
      </c>
      <c r="P819">
        <f>N819-O819</f>
        <v/>
      </c>
      <c r="Q819">
        <f>P819/N819</f>
        <v/>
      </c>
    </row>
    <row r="820">
      <c r="A820" t="inlineStr">
        <is>
          <t>masterReg/readData1_reg[23]/Q to masterReg/readData2[31]_i_18/I5</t>
        </is>
      </c>
      <c r="B820">
        <f>'Net regReadDataA_23_'!E205</f>
        <v/>
      </c>
      <c r="C820">
        <f>'Net regReadDataA_23_'!E203</f>
        <v/>
      </c>
      <c r="D820">
        <f>B820-C820</f>
        <v/>
      </c>
      <c r="E820">
        <f>D820/B820</f>
        <v/>
      </c>
      <c r="F820">
        <f>'Net regReadDataA_23_'!F205</f>
        <v/>
      </c>
      <c r="G820">
        <f>'Net regReadDataA_23_'!F203</f>
        <v/>
      </c>
      <c r="H820">
        <f>F820-G820</f>
        <v/>
      </c>
      <c r="I820">
        <f>H820/F820</f>
        <v/>
      </c>
      <c r="J820">
        <f>'Net regReadDataA_23_'!G205</f>
        <v/>
      </c>
      <c r="K820">
        <f>'Net regReadDataA_23_'!G203</f>
        <v/>
      </c>
      <c r="L820">
        <f>J820-K820</f>
        <v/>
      </c>
      <c r="M820">
        <f>L820/J820</f>
        <v/>
      </c>
      <c r="N820">
        <f>'Net regReadDataA_23_'!H205</f>
        <v/>
      </c>
      <c r="O820">
        <f>'Net regReadDataA_23_'!H203</f>
        <v/>
      </c>
      <c r="P820">
        <f>N820-O820</f>
        <v/>
      </c>
      <c r="Q820">
        <f>P820/N820</f>
        <v/>
      </c>
    </row>
    <row r="821">
      <c r="A821" t="inlineStr">
        <is>
          <t>masterReg/readData1_reg[23]/Q to ALU1/result0_inferred__0/i__carry__4/DI[3]</t>
        </is>
      </c>
      <c r="B821">
        <f>'Net regReadDataA_23_'!E231</f>
        <v/>
      </c>
      <c r="C821">
        <f>'Net regReadDataA_23_'!E229</f>
        <v/>
      </c>
      <c r="D821">
        <f>B821-C821</f>
        <v/>
      </c>
      <c r="E821">
        <f>D821/B821</f>
        <v/>
      </c>
      <c r="F821">
        <f>'Net regReadDataA_23_'!F231</f>
        <v/>
      </c>
      <c r="G821">
        <f>'Net regReadDataA_23_'!F229</f>
        <v/>
      </c>
      <c r="H821">
        <f>F821-G821</f>
        <v/>
      </c>
      <c r="I821">
        <f>H821/F821</f>
        <v/>
      </c>
      <c r="J821">
        <f>'Net regReadDataA_23_'!G231</f>
        <v/>
      </c>
      <c r="K821">
        <f>'Net regReadDataA_23_'!G229</f>
        <v/>
      </c>
      <c r="L821">
        <f>J821-K821</f>
        <v/>
      </c>
      <c r="M821">
        <f>L821/J821</f>
        <v/>
      </c>
      <c r="N821">
        <f>'Net regReadDataA_23_'!H231</f>
        <v/>
      </c>
      <c r="O821">
        <f>'Net regReadDataA_23_'!H229</f>
        <v/>
      </c>
      <c r="P821">
        <f>N821-O821</f>
        <v/>
      </c>
      <c r="Q821">
        <f>P821/N821</f>
        <v/>
      </c>
    </row>
    <row r="822">
      <c r="A822" t="inlineStr">
        <is>
          <t>masterReg/readData1_reg[23]/Q to ALU1/result0_carry__4/DI[3]</t>
        </is>
      </c>
      <c r="B822">
        <f>'Net regReadDataA_23_'!E247</f>
        <v/>
      </c>
      <c r="C822">
        <f>'Net regReadDataA_23_'!E245</f>
        <v/>
      </c>
      <c r="D822">
        <f>B822-C822</f>
        <v/>
      </c>
      <c r="E822">
        <f>D822/B822</f>
        <v/>
      </c>
      <c r="F822">
        <f>'Net regReadDataA_23_'!F247</f>
        <v/>
      </c>
      <c r="G822">
        <f>'Net regReadDataA_23_'!F245</f>
        <v/>
      </c>
      <c r="H822">
        <f>F822-G822</f>
        <v/>
      </c>
      <c r="I822">
        <f>H822/F822</f>
        <v/>
      </c>
      <c r="J822">
        <f>'Net regReadDataA_23_'!G247</f>
        <v/>
      </c>
      <c r="K822">
        <f>'Net regReadDataA_23_'!G245</f>
        <v/>
      </c>
      <c r="L822">
        <f>J822-K822</f>
        <v/>
      </c>
      <c r="M822">
        <f>L822/J822</f>
        <v/>
      </c>
      <c r="N822">
        <f>'Net regReadDataA_23_'!H247</f>
        <v/>
      </c>
      <c r="O822">
        <f>'Net regReadDataA_23_'!H245</f>
        <v/>
      </c>
      <c r="P822">
        <f>N822-O822</f>
        <v/>
      </c>
      <c r="Q822">
        <f>P822/N822</f>
        <v/>
      </c>
    </row>
    <row r="823">
      <c r="A823" t="inlineStr">
        <is>
          <t>masterReg/readData1_reg[23]/Q to masterReg/register_reg_r1_0_31_18_23_i_28/I2</t>
        </is>
      </c>
      <c r="B823">
        <f>'Net regReadDataA_23_'!E258</f>
        <v/>
      </c>
      <c r="C823">
        <f>'Net regReadDataA_23_'!E256</f>
        <v/>
      </c>
      <c r="D823">
        <f>B823-C823</f>
        <v/>
      </c>
      <c r="E823">
        <f>D823/B823</f>
        <v/>
      </c>
      <c r="F823">
        <f>'Net regReadDataA_23_'!F258</f>
        <v/>
      </c>
      <c r="G823">
        <f>'Net regReadDataA_23_'!F256</f>
        <v/>
      </c>
      <c r="H823">
        <f>F823-G823</f>
        <v/>
      </c>
      <c r="I823">
        <f>H823/F823</f>
        <v/>
      </c>
      <c r="J823">
        <f>'Net regReadDataA_23_'!G258</f>
        <v/>
      </c>
      <c r="K823">
        <f>'Net regReadDataA_23_'!G256</f>
        <v/>
      </c>
      <c r="L823">
        <f>J823-K823</f>
        <v/>
      </c>
      <c r="M823">
        <f>L823/J823</f>
        <v/>
      </c>
      <c r="N823">
        <f>'Net regReadDataA_23_'!H258</f>
        <v/>
      </c>
      <c r="O823">
        <f>'Net regReadDataA_23_'!H256</f>
        <v/>
      </c>
      <c r="P823">
        <f>N823-O823</f>
        <v/>
      </c>
      <c r="Q823">
        <f>P823/N823</f>
        <v/>
      </c>
    </row>
    <row r="824">
      <c r="A824" t="inlineStr">
        <is>
          <t>masterReg/readData1_reg[24]/Q to ALU1/result0_carry__5/DI[0]</t>
        </is>
      </c>
      <c r="B824">
        <f>'Net regReadDataA_24_'!E33</f>
        <v/>
      </c>
      <c r="C824">
        <f>'Net regReadDataA_24_'!E31</f>
        <v/>
      </c>
      <c r="D824">
        <f>B824-C824</f>
        <v/>
      </c>
      <c r="E824">
        <f>D824/B824</f>
        <v/>
      </c>
      <c r="F824">
        <f>'Net regReadDataA_24_'!F33</f>
        <v/>
      </c>
      <c r="G824">
        <f>'Net regReadDataA_24_'!F31</f>
        <v/>
      </c>
      <c r="H824">
        <f>F824-G824</f>
        <v/>
      </c>
      <c r="I824">
        <f>H824/F824</f>
        <v/>
      </c>
      <c r="J824">
        <f>'Net regReadDataA_24_'!G33</f>
        <v/>
      </c>
      <c r="K824">
        <f>'Net regReadDataA_24_'!G31</f>
        <v/>
      </c>
      <c r="L824">
        <f>J824-K824</f>
        <v/>
      </c>
      <c r="M824">
        <f>L824/J824</f>
        <v/>
      </c>
      <c r="N824">
        <f>'Net regReadDataA_24_'!H33</f>
        <v/>
      </c>
      <c r="O824">
        <f>'Net regReadDataA_24_'!H31</f>
        <v/>
      </c>
      <c r="P824">
        <f>N824-O824</f>
        <v/>
      </c>
      <c r="Q824">
        <f>P824/N824</f>
        <v/>
      </c>
    </row>
    <row r="825">
      <c r="A825" t="inlineStr">
        <is>
          <t>masterReg/readData1_reg[24]/Q to masterReg/register_reg_r1_0_31_0_5_i_55/I1</t>
        </is>
      </c>
      <c r="B825">
        <f>'Net regReadDataA_24_'!E50</f>
        <v/>
      </c>
      <c r="C825">
        <f>'Net regReadDataA_24_'!E48</f>
        <v/>
      </c>
      <c r="D825">
        <f>B825-C825</f>
        <v/>
      </c>
      <c r="E825">
        <f>D825/B825</f>
        <v/>
      </c>
      <c r="F825">
        <f>'Net regReadDataA_24_'!F50</f>
        <v/>
      </c>
      <c r="G825">
        <f>'Net regReadDataA_24_'!F48</f>
        <v/>
      </c>
      <c r="H825">
        <f>F825-G825</f>
        <v/>
      </c>
      <c r="I825">
        <f>H825/F825</f>
        <v/>
      </c>
      <c r="J825">
        <f>'Net regReadDataA_24_'!G50</f>
        <v/>
      </c>
      <c r="K825">
        <f>'Net regReadDataA_24_'!G48</f>
        <v/>
      </c>
      <c r="L825">
        <f>J825-K825</f>
        <v/>
      </c>
      <c r="M825">
        <f>L825/J825</f>
        <v/>
      </c>
      <c r="N825">
        <f>'Net regReadDataA_24_'!H50</f>
        <v/>
      </c>
      <c r="O825">
        <f>'Net regReadDataA_24_'!H48</f>
        <v/>
      </c>
      <c r="P825">
        <f>N825-O825</f>
        <v/>
      </c>
      <c r="Q825">
        <f>P825/N825</f>
        <v/>
      </c>
    </row>
    <row r="826">
      <c r="A826" t="inlineStr">
        <is>
          <t>masterReg/readData1_reg[24]/Q to masterReg/i__carry__2_i_4/I2</t>
        </is>
      </c>
      <c r="B826">
        <f>'Net regReadDataA_24_'!E76</f>
        <v/>
      </c>
      <c r="C826">
        <f>'Net regReadDataA_24_'!E74</f>
        <v/>
      </c>
      <c r="D826">
        <f>B826-C826</f>
        <v/>
      </c>
      <c r="E826">
        <f>D826/B826</f>
        <v/>
      </c>
      <c r="F826">
        <f>'Net regReadDataA_24_'!F76</f>
        <v/>
      </c>
      <c r="G826">
        <f>'Net regReadDataA_24_'!F74</f>
        <v/>
      </c>
      <c r="H826">
        <f>F826-G826</f>
        <v/>
      </c>
      <c r="I826">
        <f>H826/F826</f>
        <v/>
      </c>
      <c r="J826">
        <f>'Net regReadDataA_24_'!G76</f>
        <v/>
      </c>
      <c r="K826">
        <f>'Net regReadDataA_24_'!G74</f>
        <v/>
      </c>
      <c r="L826">
        <f>J826-K826</f>
        <v/>
      </c>
      <c r="M826">
        <f>L826/J826</f>
        <v/>
      </c>
      <c r="N826">
        <f>'Net regReadDataA_24_'!H76</f>
        <v/>
      </c>
      <c r="O826">
        <f>'Net regReadDataA_24_'!H74</f>
        <v/>
      </c>
      <c r="P826">
        <f>N826-O826</f>
        <v/>
      </c>
      <c r="Q826">
        <f>P826/N826</f>
        <v/>
      </c>
    </row>
    <row r="827">
      <c r="A827" t="inlineStr">
        <is>
          <t>masterReg/readData1_reg[24]/Q to masterReg/register_reg_r1_0_31_0_5_i_47/I3</t>
        </is>
      </c>
      <c r="B827">
        <f>'Net regReadDataA_24_'!E90</f>
        <v/>
      </c>
      <c r="C827">
        <f>'Net regReadDataA_24_'!E88</f>
        <v/>
      </c>
      <c r="D827">
        <f>B827-C827</f>
        <v/>
      </c>
      <c r="E827">
        <f>D827/B827</f>
        <v/>
      </c>
      <c r="F827">
        <f>'Net regReadDataA_24_'!F90</f>
        <v/>
      </c>
      <c r="G827">
        <f>'Net regReadDataA_24_'!F88</f>
        <v/>
      </c>
      <c r="H827">
        <f>F827-G827</f>
        <v/>
      </c>
      <c r="I827">
        <f>H827/F827</f>
        <v/>
      </c>
      <c r="J827">
        <f>'Net regReadDataA_24_'!G90</f>
        <v/>
      </c>
      <c r="K827">
        <f>'Net regReadDataA_24_'!G88</f>
        <v/>
      </c>
      <c r="L827">
        <f>J827-K827</f>
        <v/>
      </c>
      <c r="M827">
        <f>L827/J827</f>
        <v/>
      </c>
      <c r="N827">
        <f>'Net regReadDataA_24_'!H90</f>
        <v/>
      </c>
      <c r="O827">
        <f>'Net regReadDataA_24_'!H88</f>
        <v/>
      </c>
      <c r="P827">
        <f>N827-O827</f>
        <v/>
      </c>
      <c r="Q827">
        <f>P827/N827</f>
        <v/>
      </c>
    </row>
    <row r="828">
      <c r="A828" t="inlineStr">
        <is>
          <t>masterReg/readData1_reg[24]/Q to masterReg/readData2[30]_i_15/I1</t>
        </is>
      </c>
      <c r="B828">
        <f>'Net regReadDataA_24_'!E109</f>
        <v/>
      </c>
      <c r="C828">
        <f>'Net regReadDataA_24_'!E107</f>
        <v/>
      </c>
      <c r="D828">
        <f>B828-C828</f>
        <v/>
      </c>
      <c r="E828">
        <f>D828/B828</f>
        <v/>
      </c>
      <c r="F828">
        <f>'Net regReadDataA_24_'!F109</f>
        <v/>
      </c>
      <c r="G828">
        <f>'Net regReadDataA_24_'!F107</f>
        <v/>
      </c>
      <c r="H828">
        <f>F828-G828</f>
        <v/>
      </c>
      <c r="I828">
        <f>H828/F828</f>
        <v/>
      </c>
      <c r="J828">
        <f>'Net regReadDataA_24_'!G109</f>
        <v/>
      </c>
      <c r="K828">
        <f>'Net regReadDataA_24_'!G107</f>
        <v/>
      </c>
      <c r="L828">
        <f>J828-K828</f>
        <v/>
      </c>
      <c r="M828">
        <f>L828/J828</f>
        <v/>
      </c>
      <c r="N828">
        <f>'Net regReadDataA_24_'!H109</f>
        <v/>
      </c>
      <c r="O828">
        <f>'Net regReadDataA_24_'!H107</f>
        <v/>
      </c>
      <c r="P828">
        <f>N828-O828</f>
        <v/>
      </c>
      <c r="Q828">
        <f>P828/N828</f>
        <v/>
      </c>
    </row>
    <row r="829">
      <c r="A829" t="inlineStr">
        <is>
          <t>masterReg/readData1_reg[24]/Q to masterReg/readData2[31]_i_15/I0</t>
        </is>
      </c>
      <c r="B829">
        <f>'Net regReadDataA_24_'!E120</f>
        <v/>
      </c>
      <c r="C829">
        <f>'Net regReadDataA_24_'!E118</f>
        <v/>
      </c>
      <c r="D829">
        <f>B829-C829</f>
        <v/>
      </c>
      <c r="E829">
        <f>D829/B829</f>
        <v/>
      </c>
      <c r="F829">
        <f>'Net regReadDataA_24_'!F120</f>
        <v/>
      </c>
      <c r="G829">
        <f>'Net regReadDataA_24_'!F118</f>
        <v/>
      </c>
      <c r="H829">
        <f>F829-G829</f>
        <v/>
      </c>
      <c r="I829">
        <f>H829/F829</f>
        <v/>
      </c>
      <c r="J829">
        <f>'Net regReadDataA_24_'!G120</f>
        <v/>
      </c>
      <c r="K829">
        <f>'Net regReadDataA_24_'!G118</f>
        <v/>
      </c>
      <c r="L829">
        <f>J829-K829</f>
        <v/>
      </c>
      <c r="M829">
        <f>L829/J829</f>
        <v/>
      </c>
      <c r="N829">
        <f>'Net regReadDataA_24_'!H120</f>
        <v/>
      </c>
      <c r="O829">
        <f>'Net regReadDataA_24_'!H118</f>
        <v/>
      </c>
      <c r="P829">
        <f>N829-O829</f>
        <v/>
      </c>
      <c r="Q829">
        <f>P829/N829</f>
        <v/>
      </c>
    </row>
    <row r="830">
      <c r="A830" t="inlineStr">
        <is>
          <t>masterReg/readData1_reg[24]/Q to masterReg/register_reg_r1_0_31_24_29_i_22/I2</t>
        </is>
      </c>
      <c r="B830">
        <f>'Net regReadDataA_24_'!E139</f>
        <v/>
      </c>
      <c r="C830">
        <f>'Net regReadDataA_24_'!E137</f>
        <v/>
      </c>
      <c r="D830">
        <f>B830-C830</f>
        <v/>
      </c>
      <c r="E830">
        <f>D830/B830</f>
        <v/>
      </c>
      <c r="F830">
        <f>'Net regReadDataA_24_'!F139</f>
        <v/>
      </c>
      <c r="G830">
        <f>'Net regReadDataA_24_'!F137</f>
        <v/>
      </c>
      <c r="H830">
        <f>F830-G830</f>
        <v/>
      </c>
      <c r="I830">
        <f>H830/F830</f>
        <v/>
      </c>
      <c r="J830">
        <f>'Net regReadDataA_24_'!G139</f>
        <v/>
      </c>
      <c r="K830">
        <f>'Net regReadDataA_24_'!G137</f>
        <v/>
      </c>
      <c r="L830">
        <f>J830-K830</f>
        <v/>
      </c>
      <c r="M830">
        <f>L830/J830</f>
        <v/>
      </c>
      <c r="N830">
        <f>'Net regReadDataA_24_'!H139</f>
        <v/>
      </c>
      <c r="O830">
        <f>'Net regReadDataA_24_'!H137</f>
        <v/>
      </c>
      <c r="P830">
        <f>N830-O830</f>
        <v/>
      </c>
      <c r="Q830">
        <f>P830/N830</f>
        <v/>
      </c>
    </row>
    <row r="831">
      <c r="A831" t="inlineStr">
        <is>
          <t>masterReg/readData1_reg[24]/Q to masterReg/register_reg_r1_0_31_24_29_i_21/I0</t>
        </is>
      </c>
      <c r="B831">
        <f>'Net regReadDataA_24_'!E153</f>
        <v/>
      </c>
      <c r="C831">
        <f>'Net regReadDataA_24_'!E151</f>
        <v/>
      </c>
      <c r="D831">
        <f>B831-C831</f>
        <v/>
      </c>
      <c r="E831">
        <f>D831/B831</f>
        <v/>
      </c>
      <c r="F831">
        <f>'Net regReadDataA_24_'!F153</f>
        <v/>
      </c>
      <c r="G831">
        <f>'Net regReadDataA_24_'!F151</f>
        <v/>
      </c>
      <c r="H831">
        <f>F831-G831</f>
        <v/>
      </c>
      <c r="I831">
        <f>H831/F831</f>
        <v/>
      </c>
      <c r="J831">
        <f>'Net regReadDataA_24_'!G153</f>
        <v/>
      </c>
      <c r="K831">
        <f>'Net regReadDataA_24_'!G151</f>
        <v/>
      </c>
      <c r="L831">
        <f>J831-K831</f>
        <v/>
      </c>
      <c r="M831">
        <f>L831/J831</f>
        <v/>
      </c>
      <c r="N831">
        <f>'Net regReadDataA_24_'!H153</f>
        <v/>
      </c>
      <c r="O831">
        <f>'Net regReadDataA_24_'!H151</f>
        <v/>
      </c>
      <c r="P831">
        <f>N831-O831</f>
        <v/>
      </c>
      <c r="Q831">
        <f>P831/N831</f>
        <v/>
      </c>
    </row>
    <row r="832">
      <c r="A832" t="inlineStr">
        <is>
          <t>masterReg/readData1_reg[24]/Q to masterReg/readData2[24]_i_11/I5</t>
        </is>
      </c>
      <c r="B832">
        <f>'Net regReadDataA_24_'!E175</f>
        <v/>
      </c>
      <c r="C832">
        <f>'Net regReadDataA_24_'!E173</f>
        <v/>
      </c>
      <c r="D832">
        <f>B832-C832</f>
        <v/>
      </c>
      <c r="E832">
        <f>D832/B832</f>
        <v/>
      </c>
      <c r="F832">
        <f>'Net regReadDataA_24_'!F175</f>
        <v/>
      </c>
      <c r="G832">
        <f>'Net regReadDataA_24_'!F173</f>
        <v/>
      </c>
      <c r="H832">
        <f>F832-G832</f>
        <v/>
      </c>
      <c r="I832">
        <f>H832/F832</f>
        <v/>
      </c>
      <c r="J832">
        <f>'Net regReadDataA_24_'!G175</f>
        <v/>
      </c>
      <c r="K832">
        <f>'Net regReadDataA_24_'!G173</f>
        <v/>
      </c>
      <c r="L832">
        <f>J832-K832</f>
        <v/>
      </c>
      <c r="M832">
        <f>L832/J832</f>
        <v/>
      </c>
      <c r="N832">
        <f>'Net regReadDataA_24_'!H175</f>
        <v/>
      </c>
      <c r="O832">
        <f>'Net regReadDataA_24_'!H173</f>
        <v/>
      </c>
      <c r="P832">
        <f>N832-O832</f>
        <v/>
      </c>
      <c r="Q832">
        <f>P832/N832</f>
        <v/>
      </c>
    </row>
    <row r="833">
      <c r="A833" t="inlineStr">
        <is>
          <t>masterReg/readData1_reg[24]/Q to masterReg/readData2[29]_i_15/I3</t>
        </is>
      </c>
      <c r="B833">
        <f>'Net regReadDataA_24_'!E186</f>
        <v/>
      </c>
      <c r="C833">
        <f>'Net regReadDataA_24_'!E184</f>
        <v/>
      </c>
      <c r="D833">
        <f>B833-C833</f>
        <v/>
      </c>
      <c r="E833">
        <f>D833/B833</f>
        <v/>
      </c>
      <c r="F833">
        <f>'Net regReadDataA_24_'!F186</f>
        <v/>
      </c>
      <c r="G833">
        <f>'Net regReadDataA_24_'!F184</f>
        <v/>
      </c>
      <c r="H833">
        <f>F833-G833</f>
        <v/>
      </c>
      <c r="I833">
        <f>H833/F833</f>
        <v/>
      </c>
      <c r="J833">
        <f>'Net regReadDataA_24_'!G186</f>
        <v/>
      </c>
      <c r="K833">
        <f>'Net regReadDataA_24_'!G184</f>
        <v/>
      </c>
      <c r="L833">
        <f>J833-K833</f>
        <v/>
      </c>
      <c r="M833">
        <f>L833/J833</f>
        <v/>
      </c>
      <c r="N833">
        <f>'Net regReadDataA_24_'!H186</f>
        <v/>
      </c>
      <c r="O833">
        <f>'Net regReadDataA_24_'!H184</f>
        <v/>
      </c>
      <c r="P833">
        <f>N833-O833</f>
        <v/>
      </c>
      <c r="Q833">
        <f>P833/N833</f>
        <v/>
      </c>
    </row>
    <row r="834">
      <c r="A834" t="inlineStr">
        <is>
          <t>masterReg/readData1_reg[24]/Q to masterReg/readData2[1]_i_12/I0</t>
        </is>
      </c>
      <c r="B834">
        <f>'Net regReadDataA_24_'!E200</f>
        <v/>
      </c>
      <c r="C834">
        <f>'Net regReadDataA_24_'!E198</f>
        <v/>
      </c>
      <c r="D834">
        <f>B834-C834</f>
        <v/>
      </c>
      <c r="E834">
        <f>D834/B834</f>
        <v/>
      </c>
      <c r="F834">
        <f>'Net regReadDataA_24_'!F200</f>
        <v/>
      </c>
      <c r="G834">
        <f>'Net regReadDataA_24_'!F198</f>
        <v/>
      </c>
      <c r="H834">
        <f>F834-G834</f>
        <v/>
      </c>
      <c r="I834">
        <f>H834/F834</f>
        <v/>
      </c>
      <c r="J834">
        <f>'Net regReadDataA_24_'!G200</f>
        <v/>
      </c>
      <c r="K834">
        <f>'Net regReadDataA_24_'!G198</f>
        <v/>
      </c>
      <c r="L834">
        <f>J834-K834</f>
        <v/>
      </c>
      <c r="M834">
        <f>L834/J834</f>
        <v/>
      </c>
      <c r="N834">
        <f>'Net regReadDataA_24_'!H200</f>
        <v/>
      </c>
      <c r="O834">
        <f>'Net regReadDataA_24_'!H198</f>
        <v/>
      </c>
      <c r="P834">
        <f>N834-O834</f>
        <v/>
      </c>
      <c r="Q834">
        <f>P834/N834</f>
        <v/>
      </c>
    </row>
    <row r="835">
      <c r="A835" t="inlineStr">
        <is>
          <t>masterReg/readData1_reg[24]/Q to masterReg/readData2[28]_i_15/I5</t>
        </is>
      </c>
      <c r="B835">
        <f>'Net regReadDataA_24_'!E222</f>
        <v/>
      </c>
      <c r="C835">
        <f>'Net regReadDataA_24_'!E220</f>
        <v/>
      </c>
      <c r="D835">
        <f>B835-C835</f>
        <v/>
      </c>
      <c r="E835">
        <f>D835/B835</f>
        <v/>
      </c>
      <c r="F835">
        <f>'Net regReadDataA_24_'!F222</f>
        <v/>
      </c>
      <c r="G835">
        <f>'Net regReadDataA_24_'!F220</f>
        <v/>
      </c>
      <c r="H835">
        <f>F835-G835</f>
        <v/>
      </c>
      <c r="I835">
        <f>H835/F835</f>
        <v/>
      </c>
      <c r="J835">
        <f>'Net regReadDataA_24_'!G222</f>
        <v/>
      </c>
      <c r="K835">
        <f>'Net regReadDataA_24_'!G220</f>
        <v/>
      </c>
      <c r="L835">
        <f>J835-K835</f>
        <v/>
      </c>
      <c r="M835">
        <f>L835/J835</f>
        <v/>
      </c>
      <c r="N835">
        <f>'Net regReadDataA_24_'!H222</f>
        <v/>
      </c>
      <c r="O835">
        <f>'Net regReadDataA_24_'!H220</f>
        <v/>
      </c>
      <c r="P835">
        <f>N835-O835</f>
        <v/>
      </c>
      <c r="Q835">
        <f>P835/N835</f>
        <v/>
      </c>
    </row>
    <row r="836">
      <c r="A836" t="inlineStr">
        <is>
          <t>masterReg/readData1_reg[24]/Q to ALU1/result0_inferred__0/i__carry__5/DI[0]</t>
        </is>
      </c>
      <c r="B836">
        <f>'Net regReadDataA_24_'!E243</f>
        <v/>
      </c>
      <c r="C836">
        <f>'Net regReadDataA_24_'!E241</f>
        <v/>
      </c>
      <c r="D836">
        <f>B836-C836</f>
        <v/>
      </c>
      <c r="E836">
        <f>D836/B836</f>
        <v/>
      </c>
      <c r="F836">
        <f>'Net regReadDataA_24_'!F243</f>
        <v/>
      </c>
      <c r="G836">
        <f>'Net regReadDataA_24_'!F241</f>
        <v/>
      </c>
      <c r="H836">
        <f>F836-G836</f>
        <v/>
      </c>
      <c r="I836">
        <f>H836/F836</f>
        <v/>
      </c>
      <c r="J836">
        <f>'Net regReadDataA_24_'!G243</f>
        <v/>
      </c>
      <c r="K836">
        <f>'Net regReadDataA_24_'!G241</f>
        <v/>
      </c>
      <c r="L836">
        <f>J836-K836</f>
        <v/>
      </c>
      <c r="M836">
        <f>L836/J836</f>
        <v/>
      </c>
      <c r="N836">
        <f>'Net regReadDataA_24_'!H243</f>
        <v/>
      </c>
      <c r="O836">
        <f>'Net regReadDataA_24_'!H241</f>
        <v/>
      </c>
      <c r="P836">
        <f>N836-O836</f>
        <v/>
      </c>
      <c r="Q836">
        <f>P836/N836</f>
        <v/>
      </c>
    </row>
    <row r="837">
      <c r="A837" t="inlineStr">
        <is>
          <t>masterReg/readData1_reg[24]/Q to masterReg/result0_carry__5_i_4/I0</t>
        </is>
      </c>
      <c r="B837">
        <f>'Net regReadDataA_24_'!E254</f>
        <v/>
      </c>
      <c r="C837">
        <f>'Net regReadDataA_24_'!E252</f>
        <v/>
      </c>
      <c r="D837">
        <f>B837-C837</f>
        <v/>
      </c>
      <c r="E837">
        <f>D837/B837</f>
        <v/>
      </c>
      <c r="F837">
        <f>'Net regReadDataA_24_'!F254</f>
        <v/>
      </c>
      <c r="G837">
        <f>'Net regReadDataA_24_'!F252</f>
        <v/>
      </c>
      <c r="H837">
        <f>F837-G837</f>
        <v/>
      </c>
      <c r="I837">
        <f>H837/F837</f>
        <v/>
      </c>
      <c r="J837">
        <f>'Net regReadDataA_24_'!G254</f>
        <v/>
      </c>
      <c r="K837">
        <f>'Net regReadDataA_24_'!G252</f>
        <v/>
      </c>
      <c r="L837">
        <f>J837-K837</f>
        <v/>
      </c>
      <c r="M837">
        <f>L837/J837</f>
        <v/>
      </c>
      <c r="N837">
        <f>'Net regReadDataA_24_'!H254</f>
        <v/>
      </c>
      <c r="O837">
        <f>'Net regReadDataA_24_'!H252</f>
        <v/>
      </c>
      <c r="P837">
        <f>N837-O837</f>
        <v/>
      </c>
      <c r="Q837">
        <f>P837/N837</f>
        <v/>
      </c>
    </row>
    <row r="838">
      <c r="A838" t="inlineStr">
        <is>
          <t>masterReg/readData1_reg[24]/Q to masterReg/i__carry__5_i_4/I1</t>
        </is>
      </c>
      <c r="B838">
        <f>'Net regReadDataA_24_'!E265</f>
        <v/>
      </c>
      <c r="C838">
        <f>'Net regReadDataA_24_'!E263</f>
        <v/>
      </c>
      <c r="D838">
        <f>B838-C838</f>
        <v/>
      </c>
      <c r="E838">
        <f>D838/B838</f>
        <v/>
      </c>
      <c r="F838">
        <f>'Net regReadDataA_24_'!F265</f>
        <v/>
      </c>
      <c r="G838">
        <f>'Net regReadDataA_24_'!F263</f>
        <v/>
      </c>
      <c r="H838">
        <f>F838-G838</f>
        <v/>
      </c>
      <c r="I838">
        <f>H838/F838</f>
        <v/>
      </c>
      <c r="J838">
        <f>'Net regReadDataA_24_'!G265</f>
        <v/>
      </c>
      <c r="K838">
        <f>'Net regReadDataA_24_'!G263</f>
        <v/>
      </c>
      <c r="L838">
        <f>J838-K838</f>
        <v/>
      </c>
      <c r="M838">
        <f>L838/J838</f>
        <v/>
      </c>
      <c r="N838">
        <f>'Net regReadDataA_24_'!H265</f>
        <v/>
      </c>
      <c r="O838">
        <f>'Net regReadDataA_24_'!H263</f>
        <v/>
      </c>
      <c r="P838">
        <f>N838-O838</f>
        <v/>
      </c>
      <c r="Q838">
        <f>P838/N838</f>
        <v/>
      </c>
    </row>
    <row r="839">
      <c r="A839" t="inlineStr">
        <is>
          <t>masterReg/readData1_reg[25]/Q to masterReg/register_reg_r1_0_31_24_29_i_19/I0</t>
        </is>
      </c>
      <c r="B839">
        <f>'Net regReadDataA_25_'!E23</f>
        <v/>
      </c>
      <c r="C839">
        <f>'Net regReadDataA_25_'!E21</f>
        <v/>
      </c>
      <c r="D839">
        <f>B839-C839</f>
        <v/>
      </c>
      <c r="E839">
        <f>D839/B839</f>
        <v/>
      </c>
      <c r="F839">
        <f>'Net regReadDataA_25_'!F23</f>
        <v/>
      </c>
      <c r="G839">
        <f>'Net regReadDataA_25_'!F21</f>
        <v/>
      </c>
      <c r="H839">
        <f>F839-G839</f>
        <v/>
      </c>
      <c r="I839">
        <f>H839/F839</f>
        <v/>
      </c>
      <c r="J839">
        <f>'Net regReadDataA_25_'!G23</f>
        <v/>
      </c>
      <c r="K839">
        <f>'Net regReadDataA_25_'!G21</f>
        <v/>
      </c>
      <c r="L839">
        <f>J839-K839</f>
        <v/>
      </c>
      <c r="M839">
        <f>L839/J839</f>
        <v/>
      </c>
      <c r="N839">
        <f>'Net regReadDataA_25_'!H23</f>
        <v/>
      </c>
      <c r="O839">
        <f>'Net regReadDataA_25_'!H21</f>
        <v/>
      </c>
      <c r="P839">
        <f>N839-O839</f>
        <v/>
      </c>
      <c r="Q839">
        <f>P839/N839</f>
        <v/>
      </c>
    </row>
    <row r="840">
      <c r="A840" t="inlineStr">
        <is>
          <t>masterReg/readData1_reg[25]/Q to masterReg/register_reg_r1_0_31_24_29_i_20/I2</t>
        </is>
      </c>
      <c r="B840">
        <f>'Net regReadDataA_25_'!E34</f>
        <v/>
      </c>
      <c r="C840">
        <f>'Net regReadDataA_25_'!E32</f>
        <v/>
      </c>
      <c r="D840">
        <f>B840-C840</f>
        <v/>
      </c>
      <c r="E840">
        <f>D840/B840</f>
        <v/>
      </c>
      <c r="F840">
        <f>'Net regReadDataA_25_'!F34</f>
        <v/>
      </c>
      <c r="G840">
        <f>'Net regReadDataA_25_'!F32</f>
        <v/>
      </c>
      <c r="H840">
        <f>F840-G840</f>
        <v/>
      </c>
      <c r="I840">
        <f>H840/F840</f>
        <v/>
      </c>
      <c r="J840">
        <f>'Net regReadDataA_25_'!G34</f>
        <v/>
      </c>
      <c r="K840">
        <f>'Net regReadDataA_25_'!G32</f>
        <v/>
      </c>
      <c r="L840">
        <f>J840-K840</f>
        <v/>
      </c>
      <c r="M840">
        <f>L840/J840</f>
        <v/>
      </c>
      <c r="N840">
        <f>'Net regReadDataA_25_'!H34</f>
        <v/>
      </c>
      <c r="O840">
        <f>'Net regReadDataA_25_'!H32</f>
        <v/>
      </c>
      <c r="P840">
        <f>N840-O840</f>
        <v/>
      </c>
      <c r="Q840">
        <f>P840/N840</f>
        <v/>
      </c>
    </row>
    <row r="841">
      <c r="A841" t="inlineStr">
        <is>
          <t>masterReg/readData1_reg[25]/Q to masterReg/register_reg_r1_0_31_0_5_i_55/I0</t>
        </is>
      </c>
      <c r="B841">
        <f>'Net regReadDataA_25_'!E57</f>
        <v/>
      </c>
      <c r="C841">
        <f>'Net regReadDataA_25_'!E55</f>
        <v/>
      </c>
      <c r="D841">
        <f>B841-C841</f>
        <v/>
      </c>
      <c r="E841">
        <f>D841/B841</f>
        <v/>
      </c>
      <c r="F841">
        <f>'Net regReadDataA_25_'!F57</f>
        <v/>
      </c>
      <c r="G841">
        <f>'Net regReadDataA_25_'!F55</f>
        <v/>
      </c>
      <c r="H841">
        <f>F841-G841</f>
        <v/>
      </c>
      <c r="I841">
        <f>H841/F841</f>
        <v/>
      </c>
      <c r="J841">
        <f>'Net regReadDataA_25_'!G57</f>
        <v/>
      </c>
      <c r="K841">
        <f>'Net regReadDataA_25_'!G55</f>
        <v/>
      </c>
      <c r="L841">
        <f>J841-K841</f>
        <v/>
      </c>
      <c r="M841">
        <f>L841/J841</f>
        <v/>
      </c>
      <c r="N841">
        <f>'Net regReadDataA_25_'!H57</f>
        <v/>
      </c>
      <c r="O841">
        <f>'Net regReadDataA_25_'!H55</f>
        <v/>
      </c>
      <c r="P841">
        <f>N841-O841</f>
        <v/>
      </c>
      <c r="Q841">
        <f>P841/N841</f>
        <v/>
      </c>
    </row>
    <row r="842">
      <c r="A842" t="inlineStr">
        <is>
          <t>masterReg/readData1_reg[25]/Q to ALU1/result0_carry__5/DI[1]</t>
        </is>
      </c>
      <c r="B842">
        <f>'Net regReadDataA_25_'!E83</f>
        <v/>
      </c>
      <c r="C842">
        <f>'Net regReadDataA_25_'!E81</f>
        <v/>
      </c>
      <c r="D842">
        <f>B842-C842</f>
        <v/>
      </c>
      <c r="E842">
        <f>D842/B842</f>
        <v/>
      </c>
      <c r="F842">
        <f>'Net regReadDataA_25_'!F83</f>
        <v/>
      </c>
      <c r="G842">
        <f>'Net regReadDataA_25_'!F81</f>
        <v/>
      </c>
      <c r="H842">
        <f>F842-G842</f>
        <v/>
      </c>
      <c r="I842">
        <f>H842/F842</f>
        <v/>
      </c>
      <c r="J842">
        <f>'Net regReadDataA_25_'!G83</f>
        <v/>
      </c>
      <c r="K842">
        <f>'Net regReadDataA_25_'!G81</f>
        <v/>
      </c>
      <c r="L842">
        <f>J842-K842</f>
        <v/>
      </c>
      <c r="M842">
        <f>L842/J842</f>
        <v/>
      </c>
      <c r="N842">
        <f>'Net regReadDataA_25_'!H83</f>
        <v/>
      </c>
      <c r="O842">
        <f>'Net regReadDataA_25_'!H81</f>
        <v/>
      </c>
      <c r="P842">
        <f>N842-O842</f>
        <v/>
      </c>
      <c r="Q842">
        <f>P842/N842</f>
        <v/>
      </c>
    </row>
    <row r="843">
      <c r="A843" t="inlineStr">
        <is>
          <t>masterReg/readData1_reg[25]/Q to masterReg/i__carry__2_i_8/I3</t>
        </is>
      </c>
      <c r="B843">
        <f>'Net regReadDataA_25_'!E104</f>
        <v/>
      </c>
      <c r="C843">
        <f>'Net regReadDataA_25_'!E102</f>
        <v/>
      </c>
      <c r="D843">
        <f>B843-C843</f>
        <v/>
      </c>
      <c r="E843">
        <f>D843/B843</f>
        <v/>
      </c>
      <c r="F843">
        <f>'Net regReadDataA_25_'!F104</f>
        <v/>
      </c>
      <c r="G843">
        <f>'Net regReadDataA_25_'!F102</f>
        <v/>
      </c>
      <c r="H843">
        <f>F843-G843</f>
        <v/>
      </c>
      <c r="I843">
        <f>H843/F843</f>
        <v/>
      </c>
      <c r="J843">
        <f>'Net regReadDataA_25_'!G104</f>
        <v/>
      </c>
      <c r="K843">
        <f>'Net regReadDataA_25_'!G102</f>
        <v/>
      </c>
      <c r="L843">
        <f>J843-K843</f>
        <v/>
      </c>
      <c r="M843">
        <f>L843/J843</f>
        <v/>
      </c>
      <c r="N843">
        <f>'Net regReadDataA_25_'!H104</f>
        <v/>
      </c>
      <c r="O843">
        <f>'Net regReadDataA_25_'!H102</f>
        <v/>
      </c>
      <c r="P843">
        <f>N843-O843</f>
        <v/>
      </c>
      <c r="Q843">
        <f>P843/N843</f>
        <v/>
      </c>
    </row>
    <row r="844">
      <c r="A844" t="inlineStr">
        <is>
          <t>masterReg/readData1_reg[25]/Q to ALU1/result0_inferred__0/i__carry__5/DI[1]</t>
        </is>
      </c>
      <c r="B844">
        <f>'Net regReadDataA_25_'!E121</f>
        <v/>
      </c>
      <c r="C844">
        <f>'Net regReadDataA_25_'!E119</f>
        <v/>
      </c>
      <c r="D844">
        <f>B844-C844</f>
        <v/>
      </c>
      <c r="E844">
        <f>D844/B844</f>
        <v/>
      </c>
      <c r="F844">
        <f>'Net regReadDataA_25_'!F121</f>
        <v/>
      </c>
      <c r="G844">
        <f>'Net regReadDataA_25_'!F119</f>
        <v/>
      </c>
      <c r="H844">
        <f>F844-G844</f>
        <v/>
      </c>
      <c r="I844">
        <f>H844/F844</f>
        <v/>
      </c>
      <c r="J844">
        <f>'Net regReadDataA_25_'!G121</f>
        <v/>
      </c>
      <c r="K844">
        <f>'Net regReadDataA_25_'!G119</f>
        <v/>
      </c>
      <c r="L844">
        <f>J844-K844</f>
        <v/>
      </c>
      <c r="M844">
        <f>L844/J844</f>
        <v/>
      </c>
      <c r="N844">
        <f>'Net regReadDataA_25_'!H121</f>
        <v/>
      </c>
      <c r="O844">
        <f>'Net regReadDataA_25_'!H119</f>
        <v/>
      </c>
      <c r="P844">
        <f>N844-O844</f>
        <v/>
      </c>
      <c r="Q844">
        <f>P844/N844</f>
        <v/>
      </c>
    </row>
    <row r="845">
      <c r="A845" t="inlineStr">
        <is>
          <t>masterReg/readData1_reg[25]/Q to masterReg/i__carry__5_i_3/I1</t>
        </is>
      </c>
      <c r="B845">
        <f>'Net regReadDataA_25_'!E132</f>
        <v/>
      </c>
      <c r="C845">
        <f>'Net regReadDataA_25_'!E130</f>
        <v/>
      </c>
      <c r="D845">
        <f>B845-C845</f>
        <v/>
      </c>
      <c r="E845">
        <f>D845/B845</f>
        <v/>
      </c>
      <c r="F845">
        <f>'Net regReadDataA_25_'!F132</f>
        <v/>
      </c>
      <c r="G845">
        <f>'Net regReadDataA_25_'!F130</f>
        <v/>
      </c>
      <c r="H845">
        <f>F845-G845</f>
        <v/>
      </c>
      <c r="I845">
        <f>H845/F845</f>
        <v/>
      </c>
      <c r="J845">
        <f>'Net regReadDataA_25_'!G132</f>
        <v/>
      </c>
      <c r="K845">
        <f>'Net regReadDataA_25_'!G130</f>
        <v/>
      </c>
      <c r="L845">
        <f>J845-K845</f>
        <v/>
      </c>
      <c r="M845">
        <f>L845/J845</f>
        <v/>
      </c>
      <c r="N845">
        <f>'Net regReadDataA_25_'!H132</f>
        <v/>
      </c>
      <c r="O845">
        <f>'Net regReadDataA_25_'!H130</f>
        <v/>
      </c>
      <c r="P845">
        <f>N845-O845</f>
        <v/>
      </c>
      <c r="Q845">
        <f>P845/N845</f>
        <v/>
      </c>
    </row>
    <row r="846">
      <c r="A846" t="inlineStr">
        <is>
          <t>masterReg/readData1_reg[25]/Q to masterReg/result0_carry__5_i_3/I0</t>
        </is>
      </c>
      <c r="B846">
        <f>'Net regReadDataA_25_'!E143</f>
        <v/>
      </c>
      <c r="C846">
        <f>'Net regReadDataA_25_'!E141</f>
        <v/>
      </c>
      <c r="D846">
        <f>B846-C846</f>
        <v/>
      </c>
      <c r="E846">
        <f>D846/B846</f>
        <v/>
      </c>
      <c r="F846">
        <f>'Net regReadDataA_25_'!F143</f>
        <v/>
      </c>
      <c r="G846">
        <f>'Net regReadDataA_25_'!F141</f>
        <v/>
      </c>
      <c r="H846">
        <f>F846-G846</f>
        <v/>
      </c>
      <c r="I846">
        <f>H846/F846</f>
        <v/>
      </c>
      <c r="J846">
        <f>'Net regReadDataA_25_'!G143</f>
        <v/>
      </c>
      <c r="K846">
        <f>'Net regReadDataA_25_'!G141</f>
        <v/>
      </c>
      <c r="L846">
        <f>J846-K846</f>
        <v/>
      </c>
      <c r="M846">
        <f>L846/J846</f>
        <v/>
      </c>
      <c r="N846">
        <f>'Net regReadDataA_25_'!H143</f>
        <v/>
      </c>
      <c r="O846">
        <f>'Net regReadDataA_25_'!H141</f>
        <v/>
      </c>
      <c r="P846">
        <f>N846-O846</f>
        <v/>
      </c>
      <c r="Q846">
        <f>P846/N846</f>
        <v/>
      </c>
    </row>
    <row r="847">
      <c r="A847" t="inlineStr">
        <is>
          <t>masterReg/readData1_reg[25]/Q to masterReg/readData2[24]_i_11/I3</t>
        </is>
      </c>
      <c r="B847">
        <f>'Net regReadDataA_25_'!E158</f>
        <v/>
      </c>
      <c r="C847">
        <f>'Net regReadDataA_25_'!E156</f>
        <v/>
      </c>
      <c r="D847">
        <f>B847-C847</f>
        <v/>
      </c>
      <c r="E847">
        <f>D847/B847</f>
        <v/>
      </c>
      <c r="F847">
        <f>'Net regReadDataA_25_'!F158</f>
        <v/>
      </c>
      <c r="G847">
        <f>'Net regReadDataA_25_'!F156</f>
        <v/>
      </c>
      <c r="H847">
        <f>F847-G847</f>
        <v/>
      </c>
      <c r="I847">
        <f>H847/F847</f>
        <v/>
      </c>
      <c r="J847">
        <f>'Net regReadDataA_25_'!G158</f>
        <v/>
      </c>
      <c r="K847">
        <f>'Net regReadDataA_25_'!G156</f>
        <v/>
      </c>
      <c r="L847">
        <f>J847-K847</f>
        <v/>
      </c>
      <c r="M847">
        <f>L847/J847</f>
        <v/>
      </c>
      <c r="N847">
        <f>'Net regReadDataA_25_'!H158</f>
        <v/>
      </c>
      <c r="O847">
        <f>'Net regReadDataA_25_'!H156</f>
        <v/>
      </c>
      <c r="P847">
        <f>N847-O847</f>
        <v/>
      </c>
      <c r="Q847">
        <f>P847/N847</f>
        <v/>
      </c>
    </row>
    <row r="848">
      <c r="A848" t="inlineStr">
        <is>
          <t>masterReg/readData1_reg[25]/Q to masterReg/readData2[29]_i_15/I5</t>
        </is>
      </c>
      <c r="B848">
        <f>'Net regReadDataA_25_'!E174</f>
        <v/>
      </c>
      <c r="C848">
        <f>'Net regReadDataA_25_'!E172</f>
        <v/>
      </c>
      <c r="D848">
        <f>B848-C848</f>
        <v/>
      </c>
      <c r="E848">
        <f>D848/B848</f>
        <v/>
      </c>
      <c r="F848">
        <f>'Net regReadDataA_25_'!F174</f>
        <v/>
      </c>
      <c r="G848">
        <f>'Net regReadDataA_25_'!F172</f>
        <v/>
      </c>
      <c r="H848">
        <f>F848-G848</f>
        <v/>
      </c>
      <c r="I848">
        <f>H848/F848</f>
        <v/>
      </c>
      <c r="J848">
        <f>'Net regReadDataA_25_'!G174</f>
        <v/>
      </c>
      <c r="K848">
        <f>'Net regReadDataA_25_'!G172</f>
        <v/>
      </c>
      <c r="L848">
        <f>J848-K848</f>
        <v/>
      </c>
      <c r="M848">
        <f>L848/J848</f>
        <v/>
      </c>
      <c r="N848">
        <f>'Net regReadDataA_25_'!H174</f>
        <v/>
      </c>
      <c r="O848">
        <f>'Net regReadDataA_25_'!H172</f>
        <v/>
      </c>
      <c r="P848">
        <f>N848-O848</f>
        <v/>
      </c>
      <c r="Q848">
        <f>P848/N848</f>
        <v/>
      </c>
    </row>
    <row r="849">
      <c r="A849" t="inlineStr">
        <is>
          <t>masterReg/readData1_reg[25]/Q to masterReg/readData2[1]_i_15/I5</t>
        </is>
      </c>
      <c r="B849">
        <f>'Net regReadDataA_25_'!E190</f>
        <v/>
      </c>
      <c r="C849">
        <f>'Net regReadDataA_25_'!E188</f>
        <v/>
      </c>
      <c r="D849">
        <f>B849-C849</f>
        <v/>
      </c>
      <c r="E849">
        <f>D849/B849</f>
        <v/>
      </c>
      <c r="F849">
        <f>'Net regReadDataA_25_'!F190</f>
        <v/>
      </c>
      <c r="G849">
        <f>'Net regReadDataA_25_'!F188</f>
        <v/>
      </c>
      <c r="H849">
        <f>F849-G849</f>
        <v/>
      </c>
      <c r="I849">
        <f>H849/F849</f>
        <v/>
      </c>
      <c r="J849">
        <f>'Net regReadDataA_25_'!G190</f>
        <v/>
      </c>
      <c r="K849">
        <f>'Net regReadDataA_25_'!G188</f>
        <v/>
      </c>
      <c r="L849">
        <f>J849-K849</f>
        <v/>
      </c>
      <c r="M849">
        <f>L849/J849</f>
        <v/>
      </c>
      <c r="N849">
        <f>'Net regReadDataA_25_'!H190</f>
        <v/>
      </c>
      <c r="O849">
        <f>'Net regReadDataA_25_'!H188</f>
        <v/>
      </c>
      <c r="P849">
        <f>N849-O849</f>
        <v/>
      </c>
      <c r="Q849">
        <f>P849/N849</f>
        <v/>
      </c>
    </row>
    <row r="850">
      <c r="A850" t="inlineStr">
        <is>
          <t>masterReg/readData1_reg[25]/Q to masterReg/readData2[28]_i_19/I0</t>
        </is>
      </c>
      <c r="B850">
        <f>'Net regReadDataA_25_'!E201</f>
        <v/>
      </c>
      <c r="C850">
        <f>'Net regReadDataA_25_'!E199</f>
        <v/>
      </c>
      <c r="D850">
        <f>B850-C850</f>
        <v/>
      </c>
      <c r="E850">
        <f>D850/B850</f>
        <v/>
      </c>
      <c r="F850">
        <f>'Net regReadDataA_25_'!F201</f>
        <v/>
      </c>
      <c r="G850">
        <f>'Net regReadDataA_25_'!F199</f>
        <v/>
      </c>
      <c r="H850">
        <f>F850-G850</f>
        <v/>
      </c>
      <c r="I850">
        <f>H850/F850</f>
        <v/>
      </c>
      <c r="J850">
        <f>'Net regReadDataA_25_'!G201</f>
        <v/>
      </c>
      <c r="K850">
        <f>'Net regReadDataA_25_'!G199</f>
        <v/>
      </c>
      <c r="L850">
        <f>J850-K850</f>
        <v/>
      </c>
      <c r="M850">
        <f>L850/J850</f>
        <v/>
      </c>
      <c r="N850">
        <f>'Net regReadDataA_25_'!H201</f>
        <v/>
      </c>
      <c r="O850">
        <f>'Net regReadDataA_25_'!H199</f>
        <v/>
      </c>
      <c r="P850">
        <f>N850-O850</f>
        <v/>
      </c>
      <c r="Q850">
        <f>P850/N850</f>
        <v/>
      </c>
    </row>
    <row r="851">
      <c r="A851" t="inlineStr">
        <is>
          <t>masterReg/readData1_reg[25]/Q to masterReg/readData2[31]_i_15/I1</t>
        </is>
      </c>
      <c r="B851">
        <f>'Net regReadDataA_25_'!E216</f>
        <v/>
      </c>
      <c r="C851">
        <f>'Net regReadDataA_25_'!E214</f>
        <v/>
      </c>
      <c r="D851">
        <f>B851-C851</f>
        <v/>
      </c>
      <c r="E851">
        <f>D851/B851</f>
        <v/>
      </c>
      <c r="F851">
        <f>'Net regReadDataA_25_'!F216</f>
        <v/>
      </c>
      <c r="G851">
        <f>'Net regReadDataA_25_'!F214</f>
        <v/>
      </c>
      <c r="H851">
        <f>F851-G851</f>
        <v/>
      </c>
      <c r="I851">
        <f>H851/F851</f>
        <v/>
      </c>
      <c r="J851">
        <f>'Net regReadDataA_25_'!G216</f>
        <v/>
      </c>
      <c r="K851">
        <f>'Net regReadDataA_25_'!G214</f>
        <v/>
      </c>
      <c r="L851">
        <f>J851-K851</f>
        <v/>
      </c>
      <c r="M851">
        <f>L851/J851</f>
        <v/>
      </c>
      <c r="N851">
        <f>'Net regReadDataA_25_'!H216</f>
        <v/>
      </c>
      <c r="O851">
        <f>'Net regReadDataA_25_'!H214</f>
        <v/>
      </c>
      <c r="P851">
        <f>N851-O851</f>
        <v/>
      </c>
      <c r="Q851">
        <f>P851/N851</f>
        <v/>
      </c>
    </row>
    <row r="852">
      <c r="A852" t="inlineStr">
        <is>
          <t>masterReg/readData1_reg[25]/Q to masterReg/register_reg_r1_0_31_0_5_i_47/I1</t>
        </is>
      </c>
      <c r="B852">
        <f>'Net regReadDataA_25_'!E235</f>
        <v/>
      </c>
      <c r="C852">
        <f>'Net regReadDataA_25_'!E233</f>
        <v/>
      </c>
      <c r="D852">
        <f>B852-C852</f>
        <v/>
      </c>
      <c r="E852">
        <f>D852/B852</f>
        <v/>
      </c>
      <c r="F852">
        <f>'Net regReadDataA_25_'!F235</f>
        <v/>
      </c>
      <c r="G852">
        <f>'Net regReadDataA_25_'!F233</f>
        <v/>
      </c>
      <c r="H852">
        <f>F852-G852</f>
        <v/>
      </c>
      <c r="I852">
        <f>H852/F852</f>
        <v/>
      </c>
      <c r="J852">
        <f>'Net regReadDataA_25_'!G235</f>
        <v/>
      </c>
      <c r="K852">
        <f>'Net regReadDataA_25_'!G233</f>
        <v/>
      </c>
      <c r="L852">
        <f>J852-K852</f>
        <v/>
      </c>
      <c r="M852">
        <f>L852/J852</f>
        <v/>
      </c>
      <c r="N852">
        <f>'Net regReadDataA_25_'!H235</f>
        <v/>
      </c>
      <c r="O852">
        <f>'Net regReadDataA_25_'!H233</f>
        <v/>
      </c>
      <c r="P852">
        <f>N852-O852</f>
        <v/>
      </c>
      <c r="Q852">
        <f>P852/N852</f>
        <v/>
      </c>
    </row>
    <row r="853">
      <c r="A853" t="inlineStr">
        <is>
          <t>masterReg/readData1_reg[25]/Q to masterReg/readData2[30]_i_15/I3</t>
        </is>
      </c>
      <c r="B853">
        <f>'Net regReadDataA_25_'!E246</f>
        <v/>
      </c>
      <c r="C853">
        <f>'Net regReadDataA_25_'!E244</f>
        <v/>
      </c>
      <c r="D853">
        <f>B853-C853</f>
        <v/>
      </c>
      <c r="E853">
        <f>D853/B853</f>
        <v/>
      </c>
      <c r="F853">
        <f>'Net regReadDataA_25_'!F246</f>
        <v/>
      </c>
      <c r="G853">
        <f>'Net regReadDataA_25_'!F244</f>
        <v/>
      </c>
      <c r="H853">
        <f>F853-G853</f>
        <v/>
      </c>
      <c r="I853">
        <f>H853/F853</f>
        <v/>
      </c>
      <c r="J853">
        <f>'Net regReadDataA_25_'!G246</f>
        <v/>
      </c>
      <c r="K853">
        <f>'Net regReadDataA_25_'!G244</f>
        <v/>
      </c>
      <c r="L853">
        <f>J853-K853</f>
        <v/>
      </c>
      <c r="M853">
        <f>L853/J853</f>
        <v/>
      </c>
      <c r="N853">
        <f>'Net regReadDataA_25_'!H246</f>
        <v/>
      </c>
      <c r="O853">
        <f>'Net regReadDataA_25_'!H244</f>
        <v/>
      </c>
      <c r="P853">
        <f>N853-O853</f>
        <v/>
      </c>
      <c r="Q853">
        <f>P853/N853</f>
        <v/>
      </c>
    </row>
    <row r="854">
      <c r="A854" t="inlineStr">
        <is>
          <t>masterReg/readData1_reg[26]/Q to masterReg/result0_carry__5_i_2/I0</t>
        </is>
      </c>
      <c r="B854">
        <f>'Net regReadDataA_26_'!E31</f>
        <v/>
      </c>
      <c r="C854">
        <f>'Net regReadDataA_26_'!E29</f>
        <v/>
      </c>
      <c r="D854">
        <f>B854-C854</f>
        <v/>
      </c>
      <c r="E854">
        <f>D854/B854</f>
        <v/>
      </c>
      <c r="F854">
        <f>'Net regReadDataA_26_'!F31</f>
        <v/>
      </c>
      <c r="G854">
        <f>'Net regReadDataA_26_'!F29</f>
        <v/>
      </c>
      <c r="H854">
        <f>F854-G854</f>
        <v/>
      </c>
      <c r="I854">
        <f>H854/F854</f>
        <v/>
      </c>
      <c r="J854">
        <f>'Net regReadDataA_26_'!G31</f>
        <v/>
      </c>
      <c r="K854">
        <f>'Net regReadDataA_26_'!G29</f>
        <v/>
      </c>
      <c r="L854">
        <f>J854-K854</f>
        <v/>
      </c>
      <c r="M854">
        <f>L854/J854</f>
        <v/>
      </c>
      <c r="N854">
        <f>'Net regReadDataA_26_'!H31</f>
        <v/>
      </c>
      <c r="O854">
        <f>'Net regReadDataA_26_'!H29</f>
        <v/>
      </c>
      <c r="P854">
        <f>N854-O854</f>
        <v/>
      </c>
      <c r="Q854">
        <f>P854/N854</f>
        <v/>
      </c>
    </row>
    <row r="855">
      <c r="A855" t="inlineStr">
        <is>
          <t>masterReg/readData1_reg[26]/Q to masterReg/readData2[29]_i_19/I0</t>
        </is>
      </c>
      <c r="B855">
        <f>'Net regReadDataA_26_'!E42</f>
        <v/>
      </c>
      <c r="C855">
        <f>'Net regReadDataA_26_'!E40</f>
        <v/>
      </c>
      <c r="D855">
        <f>B855-C855</f>
        <v/>
      </c>
      <c r="E855">
        <f>D855/B855</f>
        <v/>
      </c>
      <c r="F855">
        <f>'Net regReadDataA_26_'!F42</f>
        <v/>
      </c>
      <c r="G855">
        <f>'Net regReadDataA_26_'!F40</f>
        <v/>
      </c>
      <c r="H855">
        <f>F855-G855</f>
        <v/>
      </c>
      <c r="I855">
        <f>H855/F855</f>
        <v/>
      </c>
      <c r="J855">
        <f>'Net regReadDataA_26_'!G42</f>
        <v/>
      </c>
      <c r="K855">
        <f>'Net regReadDataA_26_'!G40</f>
        <v/>
      </c>
      <c r="L855">
        <f>J855-K855</f>
        <v/>
      </c>
      <c r="M855">
        <f>L855/J855</f>
        <v/>
      </c>
      <c r="N855">
        <f>'Net regReadDataA_26_'!H42</f>
        <v/>
      </c>
      <c r="O855">
        <f>'Net regReadDataA_26_'!H40</f>
        <v/>
      </c>
      <c r="P855">
        <f>N855-O855</f>
        <v/>
      </c>
      <c r="Q855">
        <f>P855/N855</f>
        <v/>
      </c>
    </row>
    <row r="856">
      <c r="A856" t="inlineStr">
        <is>
          <t>masterReg/readData1_reg[26]/Q to masterReg/register_reg_r1_0_31_0_5_i_58/I5</t>
        </is>
      </c>
      <c r="B856">
        <f>'Net regReadDataA_26_'!E58</f>
        <v/>
      </c>
      <c r="C856">
        <f>'Net regReadDataA_26_'!E56</f>
        <v/>
      </c>
      <c r="D856">
        <f>B856-C856</f>
        <v/>
      </c>
      <c r="E856">
        <f>D856/B856</f>
        <v/>
      </c>
      <c r="F856">
        <f>'Net regReadDataA_26_'!F58</f>
        <v/>
      </c>
      <c r="G856">
        <f>'Net regReadDataA_26_'!F56</f>
        <v/>
      </c>
      <c r="H856">
        <f>F856-G856</f>
        <v/>
      </c>
      <c r="I856">
        <f>H856/F856</f>
        <v/>
      </c>
      <c r="J856">
        <f>'Net regReadDataA_26_'!G58</f>
        <v/>
      </c>
      <c r="K856">
        <f>'Net regReadDataA_26_'!G56</f>
        <v/>
      </c>
      <c r="L856">
        <f>J856-K856</f>
        <v/>
      </c>
      <c r="M856">
        <f>L856/J856</f>
        <v/>
      </c>
      <c r="N856">
        <f>'Net regReadDataA_26_'!H58</f>
        <v/>
      </c>
      <c r="O856">
        <f>'Net regReadDataA_26_'!H56</f>
        <v/>
      </c>
      <c r="P856">
        <f>N856-O856</f>
        <v/>
      </c>
      <c r="Q856">
        <f>P856/N856</f>
        <v/>
      </c>
    </row>
    <row r="857">
      <c r="A857" t="inlineStr">
        <is>
          <t>masterReg/readData1_reg[26]/Q to masterReg/readData2[30]_i_15/I5</t>
        </is>
      </c>
      <c r="B857">
        <f>'Net regReadDataA_26_'!E78</f>
        <v/>
      </c>
      <c r="C857">
        <f>'Net regReadDataA_26_'!E76</f>
        <v/>
      </c>
      <c r="D857">
        <f>B857-C857</f>
        <v/>
      </c>
      <c r="E857">
        <f>D857/B857</f>
        <v/>
      </c>
      <c r="F857">
        <f>'Net regReadDataA_26_'!F78</f>
        <v/>
      </c>
      <c r="G857">
        <f>'Net regReadDataA_26_'!F76</f>
        <v/>
      </c>
      <c r="H857">
        <f>F857-G857</f>
        <v/>
      </c>
      <c r="I857">
        <f>H857/F857</f>
        <v/>
      </c>
      <c r="J857">
        <f>'Net regReadDataA_26_'!G78</f>
        <v/>
      </c>
      <c r="K857">
        <f>'Net regReadDataA_26_'!G76</f>
        <v/>
      </c>
      <c r="L857">
        <f>J857-K857</f>
        <v/>
      </c>
      <c r="M857">
        <f>L857/J857</f>
        <v/>
      </c>
      <c r="N857">
        <f>'Net regReadDataA_26_'!H78</f>
        <v/>
      </c>
      <c r="O857">
        <f>'Net regReadDataA_26_'!H76</f>
        <v/>
      </c>
      <c r="P857">
        <f>N857-O857</f>
        <v/>
      </c>
      <c r="Q857">
        <f>P857/N857</f>
        <v/>
      </c>
    </row>
    <row r="858">
      <c r="A858" t="inlineStr">
        <is>
          <t>masterReg/readData1_reg[26]/Q to masterReg/register_reg_r1_0_31_0_5_i_47/I0</t>
        </is>
      </c>
      <c r="B858">
        <f>'Net regReadDataA_26_'!E92</f>
        <v/>
      </c>
      <c r="C858">
        <f>'Net regReadDataA_26_'!E90</f>
        <v/>
      </c>
      <c r="D858">
        <f>B858-C858</f>
        <v/>
      </c>
      <c r="E858">
        <f>D858/B858</f>
        <v/>
      </c>
      <c r="F858">
        <f>'Net regReadDataA_26_'!F92</f>
        <v/>
      </c>
      <c r="G858">
        <f>'Net regReadDataA_26_'!F90</f>
        <v/>
      </c>
      <c r="H858">
        <f>F858-G858</f>
        <v/>
      </c>
      <c r="I858">
        <f>H858/F858</f>
        <v/>
      </c>
      <c r="J858">
        <f>'Net regReadDataA_26_'!G92</f>
        <v/>
      </c>
      <c r="K858">
        <f>'Net regReadDataA_26_'!G90</f>
        <v/>
      </c>
      <c r="L858">
        <f>J858-K858</f>
        <v/>
      </c>
      <c r="M858">
        <f>L858/J858</f>
        <v/>
      </c>
      <c r="N858">
        <f>'Net regReadDataA_26_'!H92</f>
        <v/>
      </c>
      <c r="O858">
        <f>'Net regReadDataA_26_'!H90</f>
        <v/>
      </c>
      <c r="P858">
        <f>N858-O858</f>
        <v/>
      </c>
      <c r="Q858">
        <f>P858/N858</f>
        <v/>
      </c>
    </row>
    <row r="859">
      <c r="A859" t="inlineStr">
        <is>
          <t>masterReg/readData1_reg[26]/Q to masterReg/register_reg_r1_0_31_24_29_i_26/I2</t>
        </is>
      </c>
      <c r="B859">
        <f>'Net regReadDataA_26_'!E125</f>
        <v/>
      </c>
      <c r="C859">
        <f>'Net regReadDataA_26_'!E123</f>
        <v/>
      </c>
      <c r="D859">
        <f>B859-C859</f>
        <v/>
      </c>
      <c r="E859">
        <f>D859/B859</f>
        <v/>
      </c>
      <c r="F859">
        <f>'Net regReadDataA_26_'!F125</f>
        <v/>
      </c>
      <c r="G859">
        <f>'Net regReadDataA_26_'!F123</f>
        <v/>
      </c>
      <c r="H859">
        <f>F859-G859</f>
        <v/>
      </c>
      <c r="I859">
        <f>H859/F859</f>
        <v/>
      </c>
      <c r="J859">
        <f>'Net regReadDataA_26_'!G125</f>
        <v/>
      </c>
      <c r="K859">
        <f>'Net regReadDataA_26_'!G123</f>
        <v/>
      </c>
      <c r="L859">
        <f>J859-K859</f>
        <v/>
      </c>
      <c r="M859">
        <f>L859/J859</f>
        <v/>
      </c>
      <c r="N859">
        <f>'Net regReadDataA_26_'!H125</f>
        <v/>
      </c>
      <c r="O859">
        <f>'Net regReadDataA_26_'!H123</f>
        <v/>
      </c>
      <c r="P859">
        <f>N859-O859</f>
        <v/>
      </c>
      <c r="Q859">
        <f>P859/N859</f>
        <v/>
      </c>
    </row>
    <row r="860">
      <c r="A860" t="inlineStr">
        <is>
          <t>masterReg/readData1_reg[26]/Q to masterReg/register_reg_r1_0_31_24_29_i_25/I0</t>
        </is>
      </c>
      <c r="B860">
        <f>'Net regReadDataA_26_'!E144</f>
        <v/>
      </c>
      <c r="C860">
        <f>'Net regReadDataA_26_'!E142</f>
        <v/>
      </c>
      <c r="D860">
        <f>B860-C860</f>
        <v/>
      </c>
      <c r="E860">
        <f>D860/B860</f>
        <v/>
      </c>
      <c r="F860">
        <f>'Net regReadDataA_26_'!F144</f>
        <v/>
      </c>
      <c r="G860">
        <f>'Net regReadDataA_26_'!F142</f>
        <v/>
      </c>
      <c r="H860">
        <f>F860-G860</f>
        <v/>
      </c>
      <c r="I860">
        <f>H860/F860</f>
        <v/>
      </c>
      <c r="J860">
        <f>'Net regReadDataA_26_'!G144</f>
        <v/>
      </c>
      <c r="K860">
        <f>'Net regReadDataA_26_'!G142</f>
        <v/>
      </c>
      <c r="L860">
        <f>J860-K860</f>
        <v/>
      </c>
      <c r="M860">
        <f>L860/J860</f>
        <v/>
      </c>
      <c r="N860">
        <f>'Net regReadDataA_26_'!H144</f>
        <v/>
      </c>
      <c r="O860">
        <f>'Net regReadDataA_26_'!H142</f>
        <v/>
      </c>
      <c r="P860">
        <f>N860-O860</f>
        <v/>
      </c>
      <c r="Q860">
        <f>P860/N860</f>
        <v/>
      </c>
    </row>
    <row r="861">
      <c r="A861" t="inlineStr">
        <is>
          <t>masterReg/readData1_reg[26]/Q to masterReg/readData2[31]_i_15/I3</t>
        </is>
      </c>
      <c r="B861">
        <f>'Net regReadDataA_26_'!E155</f>
        <v/>
      </c>
      <c r="C861">
        <f>'Net regReadDataA_26_'!E153</f>
        <v/>
      </c>
      <c r="D861">
        <f>B861-C861</f>
        <v/>
      </c>
      <c r="E861">
        <f>D861/B861</f>
        <v/>
      </c>
      <c r="F861">
        <f>'Net regReadDataA_26_'!F155</f>
        <v/>
      </c>
      <c r="G861">
        <f>'Net regReadDataA_26_'!F153</f>
        <v/>
      </c>
      <c r="H861">
        <f>F861-G861</f>
        <v/>
      </c>
      <c r="I861">
        <f>H861/F861</f>
        <v/>
      </c>
      <c r="J861">
        <f>'Net regReadDataA_26_'!G155</f>
        <v/>
      </c>
      <c r="K861">
        <f>'Net regReadDataA_26_'!G153</f>
        <v/>
      </c>
      <c r="L861">
        <f>J861-K861</f>
        <v/>
      </c>
      <c r="M861">
        <f>L861/J861</f>
        <v/>
      </c>
      <c r="N861">
        <f>'Net regReadDataA_26_'!H155</f>
        <v/>
      </c>
      <c r="O861">
        <f>'Net regReadDataA_26_'!H153</f>
        <v/>
      </c>
      <c r="P861">
        <f>N861-O861</f>
        <v/>
      </c>
      <c r="Q861">
        <f>P861/N861</f>
        <v/>
      </c>
    </row>
    <row r="862">
      <c r="A862" t="inlineStr">
        <is>
          <t>masterReg/readData1_reg[26]/Q to masterReg/readData2[1]_i_15/I3</t>
        </is>
      </c>
      <c r="B862">
        <f>'Net regReadDataA_26_'!E181</f>
        <v/>
      </c>
      <c r="C862">
        <f>'Net regReadDataA_26_'!E179</f>
        <v/>
      </c>
      <c r="D862">
        <f>B862-C862</f>
        <v/>
      </c>
      <c r="E862">
        <f>D862/B862</f>
        <v/>
      </c>
      <c r="F862">
        <f>'Net regReadDataA_26_'!F181</f>
        <v/>
      </c>
      <c r="G862">
        <f>'Net regReadDataA_26_'!F179</f>
        <v/>
      </c>
      <c r="H862">
        <f>F862-G862</f>
        <v/>
      </c>
      <c r="I862">
        <f>H862/F862</f>
        <v/>
      </c>
      <c r="J862">
        <f>'Net regReadDataA_26_'!G181</f>
        <v/>
      </c>
      <c r="K862">
        <f>'Net regReadDataA_26_'!G179</f>
        <v/>
      </c>
      <c r="L862">
        <f>J862-K862</f>
        <v/>
      </c>
      <c r="M862">
        <f>L862/J862</f>
        <v/>
      </c>
      <c r="N862">
        <f>'Net regReadDataA_26_'!H181</f>
        <v/>
      </c>
      <c r="O862">
        <f>'Net regReadDataA_26_'!H179</f>
        <v/>
      </c>
      <c r="P862">
        <f>N862-O862</f>
        <v/>
      </c>
      <c r="Q862">
        <f>P862/N862</f>
        <v/>
      </c>
    </row>
    <row r="863">
      <c r="A863" t="inlineStr">
        <is>
          <t>masterReg/readData1_reg[26]/Q to masterReg/readData2[24]_i_11/I1</t>
        </is>
      </c>
      <c r="B863">
        <f>'Net regReadDataA_26_'!E192</f>
        <v/>
      </c>
      <c r="C863">
        <f>'Net regReadDataA_26_'!E190</f>
        <v/>
      </c>
      <c r="D863">
        <f>B863-C863</f>
        <v/>
      </c>
      <c r="E863">
        <f>D863/B863</f>
        <v/>
      </c>
      <c r="F863">
        <f>'Net regReadDataA_26_'!F192</f>
        <v/>
      </c>
      <c r="G863">
        <f>'Net regReadDataA_26_'!F190</f>
        <v/>
      </c>
      <c r="H863">
        <f>F863-G863</f>
        <v/>
      </c>
      <c r="I863">
        <f>H863/F863</f>
        <v/>
      </c>
      <c r="J863">
        <f>'Net regReadDataA_26_'!G192</f>
        <v/>
      </c>
      <c r="K863">
        <f>'Net regReadDataA_26_'!G190</f>
        <v/>
      </c>
      <c r="L863">
        <f>J863-K863</f>
        <v/>
      </c>
      <c r="M863">
        <f>L863/J863</f>
        <v/>
      </c>
      <c r="N863">
        <f>'Net regReadDataA_26_'!H192</f>
        <v/>
      </c>
      <c r="O863">
        <f>'Net regReadDataA_26_'!H190</f>
        <v/>
      </c>
      <c r="P863">
        <f>N863-O863</f>
        <v/>
      </c>
      <c r="Q863">
        <f>P863/N863</f>
        <v/>
      </c>
    </row>
    <row r="864">
      <c r="A864" t="inlineStr">
        <is>
          <t>masterReg/readData1_reg[26]/Q to masterReg/i__carry__2_i_3/I2</t>
        </is>
      </c>
      <c r="B864">
        <f>'Net regReadDataA_26_'!E210</f>
        <v/>
      </c>
      <c r="C864">
        <f>'Net regReadDataA_26_'!E208</f>
        <v/>
      </c>
      <c r="D864">
        <f>B864-C864</f>
        <v/>
      </c>
      <c r="E864">
        <f>D864/B864</f>
        <v/>
      </c>
      <c r="F864">
        <f>'Net regReadDataA_26_'!F210</f>
        <v/>
      </c>
      <c r="G864">
        <f>'Net regReadDataA_26_'!F208</f>
        <v/>
      </c>
      <c r="H864">
        <f>F864-G864</f>
        <v/>
      </c>
      <c r="I864">
        <f>H864/F864</f>
        <v/>
      </c>
      <c r="J864">
        <f>'Net regReadDataA_26_'!G210</f>
        <v/>
      </c>
      <c r="K864">
        <f>'Net regReadDataA_26_'!G208</f>
        <v/>
      </c>
      <c r="L864">
        <f>J864-K864</f>
        <v/>
      </c>
      <c r="M864">
        <f>L864/J864</f>
        <v/>
      </c>
      <c r="N864">
        <f>'Net regReadDataA_26_'!H210</f>
        <v/>
      </c>
      <c r="O864">
        <f>'Net regReadDataA_26_'!H208</f>
        <v/>
      </c>
      <c r="P864">
        <f>N864-O864</f>
        <v/>
      </c>
      <c r="Q864">
        <f>P864/N864</f>
        <v/>
      </c>
    </row>
    <row r="865">
      <c r="A865" t="inlineStr">
        <is>
          <t>masterReg/readData1_reg[26]/Q to masterReg/readData2[28]_i_19/I1</t>
        </is>
      </c>
      <c r="B865">
        <f>'Net regReadDataA_26_'!E221</f>
        <v/>
      </c>
      <c r="C865">
        <f>'Net regReadDataA_26_'!E219</f>
        <v/>
      </c>
      <c r="D865">
        <f>B865-C865</f>
        <v/>
      </c>
      <c r="E865">
        <f>D865/B865</f>
        <v/>
      </c>
      <c r="F865">
        <f>'Net regReadDataA_26_'!F221</f>
        <v/>
      </c>
      <c r="G865">
        <f>'Net regReadDataA_26_'!F219</f>
        <v/>
      </c>
      <c r="H865">
        <f>F865-G865</f>
        <v/>
      </c>
      <c r="I865">
        <f>H865/F865</f>
        <v/>
      </c>
      <c r="J865">
        <f>'Net regReadDataA_26_'!G221</f>
        <v/>
      </c>
      <c r="K865">
        <f>'Net regReadDataA_26_'!G219</f>
        <v/>
      </c>
      <c r="L865">
        <f>J865-K865</f>
        <v/>
      </c>
      <c r="M865">
        <f>L865/J865</f>
        <v/>
      </c>
      <c r="N865">
        <f>'Net regReadDataA_26_'!H221</f>
        <v/>
      </c>
      <c r="O865">
        <f>'Net regReadDataA_26_'!H219</f>
        <v/>
      </c>
      <c r="P865">
        <f>N865-O865</f>
        <v/>
      </c>
      <c r="Q865">
        <f>P865/N865</f>
        <v/>
      </c>
    </row>
    <row r="866">
      <c r="A866" t="inlineStr">
        <is>
          <t>masterReg/readData1_reg[26]/Q to ALU1/result0_carry__5/DI[2]</t>
        </is>
      </c>
      <c r="B866">
        <f>'Net regReadDataA_26_'!E241</f>
        <v/>
      </c>
      <c r="C866">
        <f>'Net regReadDataA_26_'!E239</f>
        <v/>
      </c>
      <c r="D866">
        <f>B866-C866</f>
        <v/>
      </c>
      <c r="E866">
        <f>D866/B866</f>
        <v/>
      </c>
      <c r="F866">
        <f>'Net regReadDataA_26_'!F241</f>
        <v/>
      </c>
      <c r="G866">
        <f>'Net regReadDataA_26_'!F239</f>
        <v/>
      </c>
      <c r="H866">
        <f>F866-G866</f>
        <v/>
      </c>
      <c r="I866">
        <f>H866/F866</f>
        <v/>
      </c>
      <c r="J866">
        <f>'Net regReadDataA_26_'!G241</f>
        <v/>
      </c>
      <c r="K866">
        <f>'Net regReadDataA_26_'!G239</f>
        <v/>
      </c>
      <c r="L866">
        <f>J866-K866</f>
        <v/>
      </c>
      <c r="M866">
        <f>L866/J866</f>
        <v/>
      </c>
      <c r="N866">
        <f>'Net regReadDataA_26_'!H241</f>
        <v/>
      </c>
      <c r="O866">
        <f>'Net regReadDataA_26_'!H239</f>
        <v/>
      </c>
      <c r="P866">
        <f>N866-O866</f>
        <v/>
      </c>
      <c r="Q866">
        <f>P866/N866</f>
        <v/>
      </c>
    </row>
    <row r="867">
      <c r="A867" t="inlineStr">
        <is>
          <t>masterReg/readData1_reg[26]/Q to ALU1/result0_inferred__0/i__carry__5/DI[2]</t>
        </is>
      </c>
      <c r="B867">
        <f>'Net regReadDataA_26_'!E254</f>
        <v/>
      </c>
      <c r="C867">
        <f>'Net regReadDataA_26_'!E252</f>
        <v/>
      </c>
      <c r="D867">
        <f>B867-C867</f>
        <v/>
      </c>
      <c r="E867">
        <f>D867/B867</f>
        <v/>
      </c>
      <c r="F867">
        <f>'Net regReadDataA_26_'!F254</f>
        <v/>
      </c>
      <c r="G867">
        <f>'Net regReadDataA_26_'!F252</f>
        <v/>
      </c>
      <c r="H867">
        <f>F867-G867</f>
        <v/>
      </c>
      <c r="I867">
        <f>H867/F867</f>
        <v/>
      </c>
      <c r="J867">
        <f>'Net regReadDataA_26_'!G254</f>
        <v/>
      </c>
      <c r="K867">
        <f>'Net regReadDataA_26_'!G252</f>
        <v/>
      </c>
      <c r="L867">
        <f>J867-K867</f>
        <v/>
      </c>
      <c r="M867">
        <f>L867/J867</f>
        <v/>
      </c>
      <c r="N867">
        <f>'Net regReadDataA_26_'!H254</f>
        <v/>
      </c>
      <c r="O867">
        <f>'Net regReadDataA_26_'!H252</f>
        <v/>
      </c>
      <c r="P867">
        <f>N867-O867</f>
        <v/>
      </c>
      <c r="Q867">
        <f>P867/N867</f>
        <v/>
      </c>
    </row>
    <row r="868">
      <c r="A868" t="inlineStr">
        <is>
          <t>masterReg/readData1_reg[26]/Q to masterReg/i__carry__5_i_2/I1</t>
        </is>
      </c>
      <c r="B868">
        <f>'Net regReadDataA_26_'!E265</f>
        <v/>
      </c>
      <c r="C868">
        <f>'Net regReadDataA_26_'!E263</f>
        <v/>
      </c>
      <c r="D868">
        <f>B868-C868</f>
        <v/>
      </c>
      <c r="E868">
        <f>D868/B868</f>
        <v/>
      </c>
      <c r="F868">
        <f>'Net regReadDataA_26_'!F265</f>
        <v/>
      </c>
      <c r="G868">
        <f>'Net regReadDataA_26_'!F263</f>
        <v/>
      </c>
      <c r="H868">
        <f>F868-G868</f>
        <v/>
      </c>
      <c r="I868">
        <f>H868/F868</f>
        <v/>
      </c>
      <c r="J868">
        <f>'Net regReadDataA_26_'!G265</f>
        <v/>
      </c>
      <c r="K868">
        <f>'Net regReadDataA_26_'!G263</f>
        <v/>
      </c>
      <c r="L868">
        <f>J868-K868</f>
        <v/>
      </c>
      <c r="M868">
        <f>L868/J868</f>
        <v/>
      </c>
      <c r="N868">
        <f>'Net regReadDataA_26_'!H265</f>
        <v/>
      </c>
      <c r="O868">
        <f>'Net regReadDataA_26_'!H263</f>
        <v/>
      </c>
      <c r="P868">
        <f>N868-O868</f>
        <v/>
      </c>
      <c r="Q868">
        <f>P868/N868</f>
        <v/>
      </c>
    </row>
    <row r="869">
      <c r="A869" t="inlineStr">
        <is>
          <t>masterReg/readData1_reg[27]/Q to masterReg/register_reg_r1_0_31_24_29_i_24/I2</t>
        </is>
      </c>
      <c r="B869">
        <f>'Net regReadDataA_27_'!E20</f>
        <v/>
      </c>
      <c r="C869">
        <f>'Net regReadDataA_27_'!E18</f>
        <v/>
      </c>
      <c r="D869">
        <f>B869-C869</f>
        <v/>
      </c>
      <c r="E869">
        <f>D869/B869</f>
        <v/>
      </c>
      <c r="F869">
        <f>'Net regReadDataA_27_'!F20</f>
        <v/>
      </c>
      <c r="G869">
        <f>'Net regReadDataA_27_'!F18</f>
        <v/>
      </c>
      <c r="H869">
        <f>F869-G869</f>
        <v/>
      </c>
      <c r="I869">
        <f>H869/F869</f>
        <v/>
      </c>
      <c r="J869">
        <f>'Net regReadDataA_27_'!G20</f>
        <v/>
      </c>
      <c r="K869">
        <f>'Net regReadDataA_27_'!G18</f>
        <v/>
      </c>
      <c r="L869">
        <f>J869-K869</f>
        <v/>
      </c>
      <c r="M869">
        <f>L869/J869</f>
        <v/>
      </c>
      <c r="N869">
        <f>'Net regReadDataA_27_'!H20</f>
        <v/>
      </c>
      <c r="O869">
        <f>'Net regReadDataA_27_'!H18</f>
        <v/>
      </c>
      <c r="P869">
        <f>N869-O869</f>
        <v/>
      </c>
      <c r="Q869">
        <f>P869/N869</f>
        <v/>
      </c>
    </row>
    <row r="870">
      <c r="A870" t="inlineStr">
        <is>
          <t>masterReg/readData1_reg[27]/Q to masterReg/readData2[30]_i_19/I0</t>
        </is>
      </c>
      <c r="B870">
        <f>'Net regReadDataA_27_'!E35</f>
        <v/>
      </c>
      <c r="C870">
        <f>'Net regReadDataA_27_'!E33</f>
        <v/>
      </c>
      <c r="D870">
        <f>B870-C870</f>
        <v/>
      </c>
      <c r="E870">
        <f>D870/B870</f>
        <v/>
      </c>
      <c r="F870">
        <f>'Net regReadDataA_27_'!F35</f>
        <v/>
      </c>
      <c r="G870">
        <f>'Net regReadDataA_27_'!F33</f>
        <v/>
      </c>
      <c r="H870">
        <f>F870-G870</f>
        <v/>
      </c>
      <c r="I870">
        <f>H870/F870</f>
        <v/>
      </c>
      <c r="J870">
        <f>'Net regReadDataA_27_'!G35</f>
        <v/>
      </c>
      <c r="K870">
        <f>'Net regReadDataA_27_'!G33</f>
        <v/>
      </c>
      <c r="L870">
        <f>J870-K870</f>
        <v/>
      </c>
      <c r="M870">
        <f>L870/J870</f>
        <v/>
      </c>
      <c r="N870">
        <f>'Net regReadDataA_27_'!H35</f>
        <v/>
      </c>
      <c r="O870">
        <f>'Net regReadDataA_27_'!H33</f>
        <v/>
      </c>
      <c r="P870">
        <f>N870-O870</f>
        <v/>
      </c>
      <c r="Q870">
        <f>P870/N870</f>
        <v/>
      </c>
    </row>
    <row r="871">
      <c r="A871" t="inlineStr">
        <is>
          <t>masterReg/readData1_reg[27]/Q to masterReg/register_reg_r1_0_31_24_29_i_23/I0</t>
        </is>
      </c>
      <c r="B871">
        <f>'Net regReadDataA_27_'!E51</f>
        <v/>
      </c>
      <c r="C871">
        <f>'Net regReadDataA_27_'!E49</f>
        <v/>
      </c>
      <c r="D871">
        <f>B871-C871</f>
        <v/>
      </c>
      <c r="E871">
        <f>D871/B871</f>
        <v/>
      </c>
      <c r="F871">
        <f>'Net regReadDataA_27_'!F51</f>
        <v/>
      </c>
      <c r="G871">
        <f>'Net regReadDataA_27_'!F49</f>
        <v/>
      </c>
      <c r="H871">
        <f>F871-G871</f>
        <v/>
      </c>
      <c r="I871">
        <f>H871/F871</f>
        <v/>
      </c>
      <c r="J871">
        <f>'Net regReadDataA_27_'!G51</f>
        <v/>
      </c>
      <c r="K871">
        <f>'Net regReadDataA_27_'!G49</f>
        <v/>
      </c>
      <c r="L871">
        <f>J871-K871</f>
        <v/>
      </c>
      <c r="M871">
        <f>L871/J871</f>
        <v/>
      </c>
      <c r="N871">
        <f>'Net regReadDataA_27_'!H51</f>
        <v/>
      </c>
      <c r="O871">
        <f>'Net regReadDataA_27_'!H49</f>
        <v/>
      </c>
      <c r="P871">
        <f>N871-O871</f>
        <v/>
      </c>
      <c r="Q871">
        <f>P871/N871</f>
        <v/>
      </c>
    </row>
    <row r="872">
      <c r="A872" t="inlineStr">
        <is>
          <t>masterReg/readData1_reg[27]/Q to masterReg/readData2[31]_i_15/I5</t>
        </is>
      </c>
      <c r="B872">
        <f>'Net regReadDataA_27_'!E76</f>
        <v/>
      </c>
      <c r="C872">
        <f>'Net regReadDataA_27_'!E74</f>
        <v/>
      </c>
      <c r="D872">
        <f>B872-C872</f>
        <v/>
      </c>
      <c r="E872">
        <f>D872/B872</f>
        <v/>
      </c>
      <c r="F872">
        <f>'Net regReadDataA_27_'!F76</f>
        <v/>
      </c>
      <c r="G872">
        <f>'Net regReadDataA_27_'!F74</f>
        <v/>
      </c>
      <c r="H872">
        <f>F872-G872</f>
        <v/>
      </c>
      <c r="I872">
        <f>H872/F872</f>
        <v/>
      </c>
      <c r="J872">
        <f>'Net regReadDataA_27_'!G76</f>
        <v/>
      </c>
      <c r="K872">
        <f>'Net regReadDataA_27_'!G74</f>
        <v/>
      </c>
      <c r="L872">
        <f>J872-K872</f>
        <v/>
      </c>
      <c r="M872">
        <f>L872/J872</f>
        <v/>
      </c>
      <c r="N872">
        <f>'Net regReadDataA_27_'!H76</f>
        <v/>
      </c>
      <c r="O872">
        <f>'Net regReadDataA_27_'!H74</f>
        <v/>
      </c>
      <c r="P872">
        <f>N872-O872</f>
        <v/>
      </c>
      <c r="Q872">
        <f>P872/N872</f>
        <v/>
      </c>
    </row>
    <row r="873">
      <c r="A873" t="inlineStr">
        <is>
          <t>masterReg/readData1_reg[27]/Q to masterReg/register_reg_r1_0_31_0_5_i_58/I3</t>
        </is>
      </c>
      <c r="B873">
        <f>'Net regReadDataA_27_'!E92</f>
        <v/>
      </c>
      <c r="C873">
        <f>'Net regReadDataA_27_'!E90</f>
        <v/>
      </c>
      <c r="D873">
        <f>B873-C873</f>
        <v/>
      </c>
      <c r="E873">
        <f>D873/B873</f>
        <v/>
      </c>
      <c r="F873">
        <f>'Net regReadDataA_27_'!F92</f>
        <v/>
      </c>
      <c r="G873">
        <f>'Net regReadDataA_27_'!F90</f>
        <v/>
      </c>
      <c r="H873">
        <f>F873-G873</f>
        <v/>
      </c>
      <c r="I873">
        <f>H873/F873</f>
        <v/>
      </c>
      <c r="J873">
        <f>'Net regReadDataA_27_'!G92</f>
        <v/>
      </c>
      <c r="K873">
        <f>'Net regReadDataA_27_'!G90</f>
        <v/>
      </c>
      <c r="L873">
        <f>J873-K873</f>
        <v/>
      </c>
      <c r="M873">
        <f>L873/J873</f>
        <v/>
      </c>
      <c r="N873">
        <f>'Net regReadDataA_27_'!H92</f>
        <v/>
      </c>
      <c r="O873">
        <f>'Net regReadDataA_27_'!H90</f>
        <v/>
      </c>
      <c r="P873">
        <f>N873-O873</f>
        <v/>
      </c>
      <c r="Q873">
        <f>P873/N873</f>
        <v/>
      </c>
    </row>
    <row r="874">
      <c r="A874" t="inlineStr">
        <is>
          <t>masterReg/readData1_reg[27]/Q to masterReg/register_reg_r1_0_31_0_5_i_50/I5</t>
        </is>
      </c>
      <c r="B874">
        <f>'Net regReadDataA_27_'!E103</f>
        <v/>
      </c>
      <c r="C874">
        <f>'Net regReadDataA_27_'!E101</f>
        <v/>
      </c>
      <c r="D874">
        <f>B874-C874</f>
        <v/>
      </c>
      <c r="E874">
        <f>D874/B874</f>
        <v/>
      </c>
      <c r="F874">
        <f>'Net regReadDataA_27_'!F103</f>
        <v/>
      </c>
      <c r="G874">
        <f>'Net regReadDataA_27_'!F101</f>
        <v/>
      </c>
      <c r="H874">
        <f>F874-G874</f>
        <v/>
      </c>
      <c r="I874">
        <f>H874/F874</f>
        <v/>
      </c>
      <c r="J874">
        <f>'Net regReadDataA_27_'!G103</f>
        <v/>
      </c>
      <c r="K874">
        <f>'Net regReadDataA_27_'!G101</f>
        <v/>
      </c>
      <c r="L874">
        <f>J874-K874</f>
        <v/>
      </c>
      <c r="M874">
        <f>L874/J874</f>
        <v/>
      </c>
      <c r="N874">
        <f>'Net regReadDataA_27_'!H103</f>
        <v/>
      </c>
      <c r="O874">
        <f>'Net regReadDataA_27_'!H101</f>
        <v/>
      </c>
      <c r="P874">
        <f>N874-O874</f>
        <v/>
      </c>
      <c r="Q874">
        <f>P874/N874</f>
        <v/>
      </c>
    </row>
    <row r="875">
      <c r="A875" t="inlineStr">
        <is>
          <t>masterReg/readData1_reg[27]/Q to masterReg/readData2[29]_i_19/I1</t>
        </is>
      </c>
      <c r="B875">
        <f>'Net regReadDataA_27_'!E119</f>
        <v/>
      </c>
      <c r="C875">
        <f>'Net regReadDataA_27_'!E117</f>
        <v/>
      </c>
      <c r="D875">
        <f>B875-C875</f>
        <v/>
      </c>
      <c r="E875">
        <f>D875/B875</f>
        <v/>
      </c>
      <c r="F875">
        <f>'Net regReadDataA_27_'!F119</f>
        <v/>
      </c>
      <c r="G875">
        <f>'Net regReadDataA_27_'!F117</f>
        <v/>
      </c>
      <c r="H875">
        <f>F875-G875</f>
        <v/>
      </c>
      <c r="I875">
        <f>H875/F875</f>
        <v/>
      </c>
      <c r="J875">
        <f>'Net regReadDataA_27_'!G119</f>
        <v/>
      </c>
      <c r="K875">
        <f>'Net regReadDataA_27_'!G117</f>
        <v/>
      </c>
      <c r="L875">
        <f>J875-K875</f>
        <v/>
      </c>
      <c r="M875">
        <f>L875/J875</f>
        <v/>
      </c>
      <c r="N875">
        <f>'Net regReadDataA_27_'!H119</f>
        <v/>
      </c>
      <c r="O875">
        <f>'Net regReadDataA_27_'!H117</f>
        <v/>
      </c>
      <c r="P875">
        <f>N875-O875</f>
        <v/>
      </c>
      <c r="Q875">
        <f>P875/N875</f>
        <v/>
      </c>
    </row>
    <row r="876">
      <c r="A876" t="inlineStr">
        <is>
          <t>masterReg/readData1_reg[27]/Q to ALU1/result0_inferred__0/i__carry__5/DI[3]</t>
        </is>
      </c>
      <c r="B876">
        <f>'Net regReadDataA_27_'!E140</f>
        <v/>
      </c>
      <c r="C876">
        <f>'Net regReadDataA_27_'!E138</f>
        <v/>
      </c>
      <c r="D876">
        <f>B876-C876</f>
        <v/>
      </c>
      <c r="E876">
        <f>D876/B876</f>
        <v/>
      </c>
      <c r="F876">
        <f>'Net regReadDataA_27_'!F140</f>
        <v/>
      </c>
      <c r="G876">
        <f>'Net regReadDataA_27_'!F138</f>
        <v/>
      </c>
      <c r="H876">
        <f>F876-G876</f>
        <v/>
      </c>
      <c r="I876">
        <f>H876/F876</f>
        <v/>
      </c>
      <c r="J876">
        <f>'Net regReadDataA_27_'!G140</f>
        <v/>
      </c>
      <c r="K876">
        <f>'Net regReadDataA_27_'!G138</f>
        <v/>
      </c>
      <c r="L876">
        <f>J876-K876</f>
        <v/>
      </c>
      <c r="M876">
        <f>L876/J876</f>
        <v/>
      </c>
      <c r="N876">
        <f>'Net regReadDataA_27_'!H140</f>
        <v/>
      </c>
      <c r="O876">
        <f>'Net regReadDataA_27_'!H138</f>
        <v/>
      </c>
      <c r="P876">
        <f>N876-O876</f>
        <v/>
      </c>
      <c r="Q876">
        <f>P876/N876</f>
        <v/>
      </c>
    </row>
    <row r="877">
      <c r="A877" t="inlineStr">
        <is>
          <t>masterReg/readData1_reg[27]/Q to ALU1/result0_carry__5/DI[3]</t>
        </is>
      </c>
      <c r="B877">
        <f>'Net regReadDataA_27_'!E156</f>
        <v/>
      </c>
      <c r="C877">
        <f>'Net regReadDataA_27_'!E154</f>
        <v/>
      </c>
      <c r="D877">
        <f>B877-C877</f>
        <v/>
      </c>
      <c r="E877">
        <f>D877/B877</f>
        <v/>
      </c>
      <c r="F877">
        <f>'Net regReadDataA_27_'!F156</f>
        <v/>
      </c>
      <c r="G877">
        <f>'Net regReadDataA_27_'!F154</f>
        <v/>
      </c>
      <c r="H877">
        <f>F877-G877</f>
        <v/>
      </c>
      <c r="I877">
        <f>H877/F877</f>
        <v/>
      </c>
      <c r="J877">
        <f>'Net regReadDataA_27_'!G156</f>
        <v/>
      </c>
      <c r="K877">
        <f>'Net regReadDataA_27_'!G154</f>
        <v/>
      </c>
      <c r="L877">
        <f>J877-K877</f>
        <v/>
      </c>
      <c r="M877">
        <f>L877/J877</f>
        <v/>
      </c>
      <c r="N877">
        <f>'Net regReadDataA_27_'!H156</f>
        <v/>
      </c>
      <c r="O877">
        <f>'Net regReadDataA_27_'!H154</f>
        <v/>
      </c>
      <c r="P877">
        <f>N877-O877</f>
        <v/>
      </c>
      <c r="Q877">
        <f>P877/N877</f>
        <v/>
      </c>
    </row>
    <row r="878">
      <c r="A878" t="inlineStr">
        <is>
          <t>masterReg/readData1_reg[27]/Q to masterReg/result0_carry__5_i_1/I0</t>
        </is>
      </c>
      <c r="B878">
        <f>'Net regReadDataA_27_'!E167</f>
        <v/>
      </c>
      <c r="C878">
        <f>'Net regReadDataA_27_'!E165</f>
        <v/>
      </c>
      <c r="D878">
        <f>B878-C878</f>
        <v/>
      </c>
      <c r="E878">
        <f>D878/B878</f>
        <v/>
      </c>
      <c r="F878">
        <f>'Net regReadDataA_27_'!F167</f>
        <v/>
      </c>
      <c r="G878">
        <f>'Net regReadDataA_27_'!F165</f>
        <v/>
      </c>
      <c r="H878">
        <f>F878-G878</f>
        <v/>
      </c>
      <c r="I878">
        <f>H878/F878</f>
        <v/>
      </c>
      <c r="J878">
        <f>'Net regReadDataA_27_'!G167</f>
        <v/>
      </c>
      <c r="K878">
        <f>'Net regReadDataA_27_'!G165</f>
        <v/>
      </c>
      <c r="L878">
        <f>J878-K878</f>
        <v/>
      </c>
      <c r="M878">
        <f>L878/J878</f>
        <v/>
      </c>
      <c r="N878">
        <f>'Net regReadDataA_27_'!H167</f>
        <v/>
      </c>
      <c r="O878">
        <f>'Net regReadDataA_27_'!H165</f>
        <v/>
      </c>
      <c r="P878">
        <f>N878-O878</f>
        <v/>
      </c>
      <c r="Q878">
        <f>P878/N878</f>
        <v/>
      </c>
    </row>
    <row r="879">
      <c r="A879" t="inlineStr">
        <is>
          <t>masterReg/readData1_reg[27]/Q to masterReg/i__carry__5_i_1/I1</t>
        </is>
      </c>
      <c r="B879">
        <f>'Net regReadDataA_27_'!E178</f>
        <v/>
      </c>
      <c r="C879">
        <f>'Net regReadDataA_27_'!E176</f>
        <v/>
      </c>
      <c r="D879">
        <f>B879-C879</f>
        <v/>
      </c>
      <c r="E879">
        <f>D879/B879</f>
        <v/>
      </c>
      <c r="F879">
        <f>'Net regReadDataA_27_'!F178</f>
        <v/>
      </c>
      <c r="G879">
        <f>'Net regReadDataA_27_'!F176</f>
        <v/>
      </c>
      <c r="H879">
        <f>F879-G879</f>
        <v/>
      </c>
      <c r="I879">
        <f>H879/F879</f>
        <v/>
      </c>
      <c r="J879">
        <f>'Net regReadDataA_27_'!G178</f>
        <v/>
      </c>
      <c r="K879">
        <f>'Net regReadDataA_27_'!G176</f>
        <v/>
      </c>
      <c r="L879">
        <f>J879-K879</f>
        <v/>
      </c>
      <c r="M879">
        <f>L879/J879</f>
        <v/>
      </c>
      <c r="N879">
        <f>'Net regReadDataA_27_'!H178</f>
        <v/>
      </c>
      <c r="O879">
        <f>'Net regReadDataA_27_'!H176</f>
        <v/>
      </c>
      <c r="P879">
        <f>N879-O879</f>
        <v/>
      </c>
      <c r="Q879">
        <f>P879/N879</f>
        <v/>
      </c>
    </row>
    <row r="880">
      <c r="A880" t="inlineStr">
        <is>
          <t>masterReg/readData1_reg[27]/Q to masterReg/readData2[1]_i_15/I1</t>
        </is>
      </c>
      <c r="B880">
        <f>'Net regReadDataA_27_'!E196</f>
        <v/>
      </c>
      <c r="C880">
        <f>'Net regReadDataA_27_'!E194</f>
        <v/>
      </c>
      <c r="D880">
        <f>B880-C880</f>
        <v/>
      </c>
      <c r="E880">
        <f>D880/B880</f>
        <v/>
      </c>
      <c r="F880">
        <f>'Net regReadDataA_27_'!F196</f>
        <v/>
      </c>
      <c r="G880">
        <f>'Net regReadDataA_27_'!F194</f>
        <v/>
      </c>
      <c r="H880">
        <f>F880-G880</f>
        <v/>
      </c>
      <c r="I880">
        <f>H880/F880</f>
        <v/>
      </c>
      <c r="J880">
        <f>'Net regReadDataA_27_'!G196</f>
        <v/>
      </c>
      <c r="K880">
        <f>'Net regReadDataA_27_'!G194</f>
        <v/>
      </c>
      <c r="L880">
        <f>J880-K880</f>
        <v/>
      </c>
      <c r="M880">
        <f>L880/J880</f>
        <v/>
      </c>
      <c r="N880">
        <f>'Net regReadDataA_27_'!H196</f>
        <v/>
      </c>
      <c r="O880">
        <f>'Net regReadDataA_27_'!H194</f>
        <v/>
      </c>
      <c r="P880">
        <f>N880-O880</f>
        <v/>
      </c>
      <c r="Q880">
        <f>P880/N880</f>
        <v/>
      </c>
    </row>
    <row r="881">
      <c r="A881" t="inlineStr">
        <is>
          <t>masterReg/readData1_reg[27]/Q to masterReg/readData2[24]_i_11/I0</t>
        </is>
      </c>
      <c r="B881">
        <f>'Net regReadDataA_27_'!E207</f>
        <v/>
      </c>
      <c r="C881">
        <f>'Net regReadDataA_27_'!E205</f>
        <v/>
      </c>
      <c r="D881">
        <f>B881-C881</f>
        <v/>
      </c>
      <c r="E881">
        <f>D881/B881</f>
        <v/>
      </c>
      <c r="F881">
        <f>'Net regReadDataA_27_'!F207</f>
        <v/>
      </c>
      <c r="G881">
        <f>'Net regReadDataA_27_'!F205</f>
        <v/>
      </c>
      <c r="H881">
        <f>F881-G881</f>
        <v/>
      </c>
      <c r="I881">
        <f>H881/F881</f>
        <v/>
      </c>
      <c r="J881">
        <f>'Net regReadDataA_27_'!G207</f>
        <v/>
      </c>
      <c r="K881">
        <f>'Net regReadDataA_27_'!G205</f>
        <v/>
      </c>
      <c r="L881">
        <f>J881-K881</f>
        <v/>
      </c>
      <c r="M881">
        <f>L881/J881</f>
        <v/>
      </c>
      <c r="N881">
        <f>'Net regReadDataA_27_'!H207</f>
        <v/>
      </c>
      <c r="O881">
        <f>'Net regReadDataA_27_'!H205</f>
        <v/>
      </c>
      <c r="P881">
        <f>N881-O881</f>
        <v/>
      </c>
      <c r="Q881">
        <f>P881/N881</f>
        <v/>
      </c>
    </row>
    <row r="882">
      <c r="A882" t="inlineStr">
        <is>
          <t>masterReg/readData1_reg[27]/Q to masterReg/i__carry__2_i_7/I3</t>
        </is>
      </c>
      <c r="B882">
        <f>'Net regReadDataA_27_'!E223</f>
        <v/>
      </c>
      <c r="C882">
        <f>'Net regReadDataA_27_'!E221</f>
        <v/>
      </c>
      <c r="D882">
        <f>B882-C882</f>
        <v/>
      </c>
      <c r="E882">
        <f>D882/B882</f>
        <v/>
      </c>
      <c r="F882">
        <f>'Net regReadDataA_27_'!F223</f>
        <v/>
      </c>
      <c r="G882">
        <f>'Net regReadDataA_27_'!F221</f>
        <v/>
      </c>
      <c r="H882">
        <f>F882-G882</f>
        <v/>
      </c>
      <c r="I882">
        <f>H882/F882</f>
        <v/>
      </c>
      <c r="J882">
        <f>'Net regReadDataA_27_'!G223</f>
        <v/>
      </c>
      <c r="K882">
        <f>'Net regReadDataA_27_'!G221</f>
        <v/>
      </c>
      <c r="L882">
        <f>J882-K882</f>
        <v/>
      </c>
      <c r="M882">
        <f>L882/J882</f>
        <v/>
      </c>
      <c r="N882">
        <f>'Net regReadDataA_27_'!H223</f>
        <v/>
      </c>
      <c r="O882">
        <f>'Net regReadDataA_27_'!H221</f>
        <v/>
      </c>
      <c r="P882">
        <f>N882-O882</f>
        <v/>
      </c>
      <c r="Q882">
        <f>P882/N882</f>
        <v/>
      </c>
    </row>
    <row r="883">
      <c r="A883" t="inlineStr">
        <is>
          <t>masterReg/readData1_reg[27]/Q to masterReg/readData2[28]_i_19/I3</t>
        </is>
      </c>
      <c r="B883">
        <f>'Net regReadDataA_27_'!E234</f>
        <v/>
      </c>
      <c r="C883">
        <f>'Net regReadDataA_27_'!E232</f>
        <v/>
      </c>
      <c r="D883">
        <f>B883-C883</f>
        <v/>
      </c>
      <c r="E883">
        <f>D883/B883</f>
        <v/>
      </c>
      <c r="F883">
        <f>'Net regReadDataA_27_'!F234</f>
        <v/>
      </c>
      <c r="G883">
        <f>'Net regReadDataA_27_'!F232</f>
        <v/>
      </c>
      <c r="H883">
        <f>F883-G883</f>
        <v/>
      </c>
      <c r="I883">
        <f>H883/F883</f>
        <v/>
      </c>
      <c r="J883">
        <f>'Net regReadDataA_27_'!G234</f>
        <v/>
      </c>
      <c r="K883">
        <f>'Net regReadDataA_27_'!G232</f>
        <v/>
      </c>
      <c r="L883">
        <f>J883-K883</f>
        <v/>
      </c>
      <c r="M883">
        <f>L883/J883</f>
        <v/>
      </c>
      <c r="N883">
        <f>'Net regReadDataA_27_'!H234</f>
        <v/>
      </c>
      <c r="O883">
        <f>'Net regReadDataA_27_'!H232</f>
        <v/>
      </c>
      <c r="P883">
        <f>N883-O883</f>
        <v/>
      </c>
      <c r="Q883">
        <f>P883/N883</f>
        <v/>
      </c>
    </row>
    <row r="884">
      <c r="A884" t="inlineStr">
        <is>
          <t>masterReg/readData1_reg[28]/Q to masterReg/readData2[29]_i_19/I3</t>
        </is>
      </c>
      <c r="B884">
        <f>'Net regReadDataA_28_'!E20</f>
        <v/>
      </c>
      <c r="C884">
        <f>'Net regReadDataA_28_'!E18</f>
        <v/>
      </c>
      <c r="D884">
        <f>B884-C884</f>
        <v/>
      </c>
      <c r="E884">
        <f>D884/B884</f>
        <v/>
      </c>
      <c r="F884">
        <f>'Net regReadDataA_28_'!F20</f>
        <v/>
      </c>
      <c r="G884">
        <f>'Net regReadDataA_28_'!F18</f>
        <v/>
      </c>
      <c r="H884">
        <f>F884-G884</f>
        <v/>
      </c>
      <c r="I884">
        <f>H884/F884</f>
        <v/>
      </c>
      <c r="J884">
        <f>'Net regReadDataA_28_'!G20</f>
        <v/>
      </c>
      <c r="K884">
        <f>'Net regReadDataA_28_'!G18</f>
        <v/>
      </c>
      <c r="L884">
        <f>J884-K884</f>
        <v/>
      </c>
      <c r="M884">
        <f>L884/J884</f>
        <v/>
      </c>
      <c r="N884">
        <f>'Net regReadDataA_28_'!H20</f>
        <v/>
      </c>
      <c r="O884">
        <f>'Net regReadDataA_28_'!H18</f>
        <v/>
      </c>
      <c r="P884">
        <f>N884-O884</f>
        <v/>
      </c>
      <c r="Q884">
        <f>P884/N884</f>
        <v/>
      </c>
    </row>
    <row r="885">
      <c r="A885" t="inlineStr">
        <is>
          <t>masterReg/readData1_reg[28]/Q to masterReg/register_reg_r1_0_31_0_5_i_58/I1</t>
        </is>
      </c>
      <c r="B885">
        <f>'Net regReadDataA_28_'!E36</f>
        <v/>
      </c>
      <c r="C885">
        <f>'Net regReadDataA_28_'!E34</f>
        <v/>
      </c>
      <c r="D885">
        <f>B885-C885</f>
        <v/>
      </c>
      <c r="E885">
        <f>D885/B885</f>
        <v/>
      </c>
      <c r="F885">
        <f>'Net regReadDataA_28_'!F36</f>
        <v/>
      </c>
      <c r="G885">
        <f>'Net regReadDataA_28_'!F34</f>
        <v/>
      </c>
      <c r="H885">
        <f>F885-G885</f>
        <v/>
      </c>
      <c r="I885">
        <f>H885/F885</f>
        <v/>
      </c>
      <c r="J885">
        <f>'Net regReadDataA_28_'!G36</f>
        <v/>
      </c>
      <c r="K885">
        <f>'Net regReadDataA_28_'!G34</f>
        <v/>
      </c>
      <c r="L885">
        <f>J885-K885</f>
        <v/>
      </c>
      <c r="M885">
        <f>L885/J885</f>
        <v/>
      </c>
      <c r="N885">
        <f>'Net regReadDataA_28_'!H36</f>
        <v/>
      </c>
      <c r="O885">
        <f>'Net regReadDataA_28_'!H34</f>
        <v/>
      </c>
      <c r="P885">
        <f>N885-O885</f>
        <v/>
      </c>
      <c r="Q885">
        <f>P885/N885</f>
        <v/>
      </c>
    </row>
    <row r="886">
      <c r="A886" t="inlineStr">
        <is>
          <t>masterReg/readData1_reg[28]/Q to masterReg/register_reg_r1_0_31_0_5_i_50/I3</t>
        </is>
      </c>
      <c r="B886">
        <f>'Net regReadDataA_28_'!E47</f>
        <v/>
      </c>
      <c r="C886">
        <f>'Net regReadDataA_28_'!E45</f>
        <v/>
      </c>
      <c r="D886">
        <f>B886-C886</f>
        <v/>
      </c>
      <c r="E886">
        <f>D886/B886</f>
        <v/>
      </c>
      <c r="F886">
        <f>'Net regReadDataA_28_'!F47</f>
        <v/>
      </c>
      <c r="G886">
        <f>'Net regReadDataA_28_'!F45</f>
        <v/>
      </c>
      <c r="H886">
        <f>F886-G886</f>
        <v/>
      </c>
      <c r="I886">
        <f>H886/F886</f>
        <v/>
      </c>
      <c r="J886">
        <f>'Net regReadDataA_28_'!G47</f>
        <v/>
      </c>
      <c r="K886">
        <f>'Net regReadDataA_28_'!G45</f>
        <v/>
      </c>
      <c r="L886">
        <f>J886-K886</f>
        <v/>
      </c>
      <c r="M886">
        <f>L886/J886</f>
        <v/>
      </c>
      <c r="N886">
        <f>'Net regReadDataA_28_'!H47</f>
        <v/>
      </c>
      <c r="O886">
        <f>'Net regReadDataA_28_'!H45</f>
        <v/>
      </c>
      <c r="P886">
        <f>N886-O886</f>
        <v/>
      </c>
      <c r="Q886">
        <f>P886/N886</f>
        <v/>
      </c>
    </row>
    <row r="887">
      <c r="A887" t="inlineStr">
        <is>
          <t>masterReg/readData1_reg[28]/Q to masterReg/readData2[30]_i_19/I1</t>
        </is>
      </c>
      <c r="B887">
        <f>'Net regReadDataA_28_'!E69</f>
        <v/>
      </c>
      <c r="C887">
        <f>'Net regReadDataA_28_'!E67</f>
        <v/>
      </c>
      <c r="D887">
        <f>B887-C887</f>
        <v/>
      </c>
      <c r="E887">
        <f>D887/B887</f>
        <v/>
      </c>
      <c r="F887">
        <f>'Net regReadDataA_28_'!F69</f>
        <v/>
      </c>
      <c r="G887">
        <f>'Net regReadDataA_28_'!F67</f>
        <v/>
      </c>
      <c r="H887">
        <f>F887-G887</f>
        <v/>
      </c>
      <c r="I887">
        <f>H887/F887</f>
        <v/>
      </c>
      <c r="J887">
        <f>'Net regReadDataA_28_'!G69</f>
        <v/>
      </c>
      <c r="K887">
        <f>'Net regReadDataA_28_'!G67</f>
        <v/>
      </c>
      <c r="L887">
        <f>J887-K887</f>
        <v/>
      </c>
      <c r="M887">
        <f>L887/J887</f>
        <v/>
      </c>
      <c r="N887">
        <f>'Net regReadDataA_28_'!H69</f>
        <v/>
      </c>
      <c r="O887">
        <f>'Net regReadDataA_28_'!H67</f>
        <v/>
      </c>
      <c r="P887">
        <f>N887-O887</f>
        <v/>
      </c>
      <c r="Q887">
        <f>P887/N887</f>
        <v/>
      </c>
    </row>
    <row r="888">
      <c r="A888" t="inlineStr">
        <is>
          <t>masterReg/readData1_reg[28]/Q to masterReg/readData2[31]_i_19/I0</t>
        </is>
      </c>
      <c r="B888">
        <f>'Net regReadDataA_28_'!E96</f>
        <v/>
      </c>
      <c r="C888">
        <f>'Net regReadDataA_28_'!E94</f>
        <v/>
      </c>
      <c r="D888">
        <f>B888-C888</f>
        <v/>
      </c>
      <c r="E888">
        <f>D888/B888</f>
        <v/>
      </c>
      <c r="F888">
        <f>'Net regReadDataA_28_'!F96</f>
        <v/>
      </c>
      <c r="G888">
        <f>'Net regReadDataA_28_'!F94</f>
        <v/>
      </c>
      <c r="H888">
        <f>F888-G888</f>
        <v/>
      </c>
      <c r="I888">
        <f>H888/F888</f>
        <v/>
      </c>
      <c r="J888">
        <f>'Net regReadDataA_28_'!G96</f>
        <v/>
      </c>
      <c r="K888">
        <f>'Net regReadDataA_28_'!G94</f>
        <v/>
      </c>
      <c r="L888">
        <f>J888-K888</f>
        <v/>
      </c>
      <c r="M888">
        <f>L888/J888</f>
        <v/>
      </c>
      <c r="N888">
        <f>'Net regReadDataA_28_'!H96</f>
        <v/>
      </c>
      <c r="O888">
        <f>'Net regReadDataA_28_'!H94</f>
        <v/>
      </c>
      <c r="P888">
        <f>N888-O888</f>
        <v/>
      </c>
      <c r="Q888">
        <f>P888/N888</f>
        <v/>
      </c>
    </row>
    <row r="889">
      <c r="A889" t="inlineStr">
        <is>
          <t>masterReg/readData1_reg[28]/Q to masterReg/register_reg_r1_0_31_24_29_i_30/I2</t>
        </is>
      </c>
      <c r="B889">
        <f>'Net regReadDataA_28_'!E115</f>
        <v/>
      </c>
      <c r="C889">
        <f>'Net regReadDataA_28_'!E113</f>
        <v/>
      </c>
      <c r="D889">
        <f>B889-C889</f>
        <v/>
      </c>
      <c r="E889">
        <f>D889/B889</f>
        <v/>
      </c>
      <c r="F889">
        <f>'Net regReadDataA_28_'!F115</f>
        <v/>
      </c>
      <c r="G889">
        <f>'Net regReadDataA_28_'!F113</f>
        <v/>
      </c>
      <c r="H889">
        <f>F889-G889</f>
        <v/>
      </c>
      <c r="I889">
        <f>H889/F889</f>
        <v/>
      </c>
      <c r="J889">
        <f>'Net regReadDataA_28_'!G115</f>
        <v/>
      </c>
      <c r="K889">
        <f>'Net regReadDataA_28_'!G113</f>
        <v/>
      </c>
      <c r="L889">
        <f>J889-K889</f>
        <v/>
      </c>
      <c r="M889">
        <f>L889/J889</f>
        <v/>
      </c>
      <c r="N889">
        <f>'Net regReadDataA_28_'!H115</f>
        <v/>
      </c>
      <c r="O889">
        <f>'Net regReadDataA_28_'!H113</f>
        <v/>
      </c>
      <c r="P889">
        <f>N889-O889</f>
        <v/>
      </c>
      <c r="Q889">
        <f>P889/N889</f>
        <v/>
      </c>
    </row>
    <row r="890">
      <c r="A890" t="inlineStr">
        <is>
          <t>masterReg/readData1_reg[28]/Q to masterReg/register_reg_r1_0_31_24_29_i_29/I0</t>
        </is>
      </c>
      <c r="B890">
        <f>'Net regReadDataA_28_'!E126</f>
        <v/>
      </c>
      <c r="C890">
        <f>'Net regReadDataA_28_'!E124</f>
        <v/>
      </c>
      <c r="D890">
        <f>B890-C890</f>
        <v/>
      </c>
      <c r="E890">
        <f>D890/B890</f>
        <v/>
      </c>
      <c r="F890">
        <f>'Net regReadDataA_28_'!F126</f>
        <v/>
      </c>
      <c r="G890">
        <f>'Net regReadDataA_28_'!F124</f>
        <v/>
      </c>
      <c r="H890">
        <f>F890-G890</f>
        <v/>
      </c>
      <c r="I890">
        <f>H890/F890</f>
        <v/>
      </c>
      <c r="J890">
        <f>'Net regReadDataA_28_'!G126</f>
        <v/>
      </c>
      <c r="K890">
        <f>'Net regReadDataA_28_'!G124</f>
        <v/>
      </c>
      <c r="L890">
        <f>J890-K890</f>
        <v/>
      </c>
      <c r="M890">
        <f>L890/J890</f>
        <v/>
      </c>
      <c r="N890">
        <f>'Net regReadDataA_28_'!H126</f>
        <v/>
      </c>
      <c r="O890">
        <f>'Net regReadDataA_28_'!H124</f>
        <v/>
      </c>
      <c r="P890">
        <f>N890-O890</f>
        <v/>
      </c>
      <c r="Q890">
        <f>P890/N890</f>
        <v/>
      </c>
    </row>
    <row r="891">
      <c r="A891" t="inlineStr">
        <is>
          <t>masterReg/readData1_reg[28]/Q to masterReg/readData2[1]_i_15/I0</t>
        </is>
      </c>
      <c r="B891">
        <f>'Net regReadDataA_28_'!E141</f>
        <v/>
      </c>
      <c r="C891">
        <f>'Net regReadDataA_28_'!E139</f>
        <v/>
      </c>
      <c r="D891">
        <f>B891-C891</f>
        <v/>
      </c>
      <c r="E891">
        <f>D891/B891</f>
        <v/>
      </c>
      <c r="F891">
        <f>'Net regReadDataA_28_'!F141</f>
        <v/>
      </c>
      <c r="G891">
        <f>'Net regReadDataA_28_'!F139</f>
        <v/>
      </c>
      <c r="H891">
        <f>F891-G891</f>
        <v/>
      </c>
      <c r="I891">
        <f>H891/F891</f>
        <v/>
      </c>
      <c r="J891">
        <f>'Net regReadDataA_28_'!G141</f>
        <v/>
      </c>
      <c r="K891">
        <f>'Net regReadDataA_28_'!G139</f>
        <v/>
      </c>
      <c r="L891">
        <f>J891-K891</f>
        <v/>
      </c>
      <c r="M891">
        <f>L891/J891</f>
        <v/>
      </c>
      <c r="N891">
        <f>'Net regReadDataA_28_'!H141</f>
        <v/>
      </c>
      <c r="O891">
        <f>'Net regReadDataA_28_'!H139</f>
        <v/>
      </c>
      <c r="P891">
        <f>N891-O891</f>
        <v/>
      </c>
      <c r="Q891">
        <f>P891/N891</f>
        <v/>
      </c>
    </row>
    <row r="892">
      <c r="A892" t="inlineStr">
        <is>
          <t>masterReg/readData1_reg[28]/Q to ALU1/result0_carry__6/DI[0]</t>
        </is>
      </c>
      <c r="B892">
        <f>'Net regReadDataA_28_'!E161</f>
        <v/>
      </c>
      <c r="C892">
        <f>'Net regReadDataA_28_'!E159</f>
        <v/>
      </c>
      <c r="D892">
        <f>B892-C892</f>
        <v/>
      </c>
      <c r="E892">
        <f>D892/B892</f>
        <v/>
      </c>
      <c r="F892">
        <f>'Net regReadDataA_28_'!F161</f>
        <v/>
      </c>
      <c r="G892">
        <f>'Net regReadDataA_28_'!F159</f>
        <v/>
      </c>
      <c r="H892">
        <f>F892-G892</f>
        <v/>
      </c>
      <c r="I892">
        <f>H892/F892</f>
        <v/>
      </c>
      <c r="J892">
        <f>'Net regReadDataA_28_'!G161</f>
        <v/>
      </c>
      <c r="K892">
        <f>'Net regReadDataA_28_'!G159</f>
        <v/>
      </c>
      <c r="L892">
        <f>J892-K892</f>
        <v/>
      </c>
      <c r="M892">
        <f>L892/J892</f>
        <v/>
      </c>
      <c r="N892">
        <f>'Net regReadDataA_28_'!H161</f>
        <v/>
      </c>
      <c r="O892">
        <f>'Net regReadDataA_28_'!H159</f>
        <v/>
      </c>
      <c r="P892">
        <f>N892-O892</f>
        <v/>
      </c>
      <c r="Q892">
        <f>P892/N892</f>
        <v/>
      </c>
    </row>
    <row r="893">
      <c r="A893" t="inlineStr">
        <is>
          <t>masterReg/readData1_reg[28]/Q to masterReg/result0_carry__6_i_4/I0</t>
        </is>
      </c>
      <c r="B893">
        <f>'Net regReadDataA_28_'!E172</f>
        <v/>
      </c>
      <c r="C893">
        <f>'Net regReadDataA_28_'!E170</f>
        <v/>
      </c>
      <c r="D893">
        <f>B893-C893</f>
        <v/>
      </c>
      <c r="E893">
        <f>D893/B893</f>
        <v/>
      </c>
      <c r="F893">
        <f>'Net regReadDataA_28_'!F172</f>
        <v/>
      </c>
      <c r="G893">
        <f>'Net regReadDataA_28_'!F170</f>
        <v/>
      </c>
      <c r="H893">
        <f>F893-G893</f>
        <v/>
      </c>
      <c r="I893">
        <f>H893/F893</f>
        <v/>
      </c>
      <c r="J893">
        <f>'Net regReadDataA_28_'!G172</f>
        <v/>
      </c>
      <c r="K893">
        <f>'Net regReadDataA_28_'!G170</f>
        <v/>
      </c>
      <c r="L893">
        <f>J893-K893</f>
        <v/>
      </c>
      <c r="M893">
        <f>L893/J893</f>
        <v/>
      </c>
      <c r="N893">
        <f>'Net regReadDataA_28_'!H172</f>
        <v/>
      </c>
      <c r="O893">
        <f>'Net regReadDataA_28_'!H170</f>
        <v/>
      </c>
      <c r="P893">
        <f>N893-O893</f>
        <v/>
      </c>
      <c r="Q893">
        <f>P893/N893</f>
        <v/>
      </c>
    </row>
    <row r="894">
      <c r="A894" t="inlineStr">
        <is>
          <t>masterReg/readData1_reg[28]/Q to ALU1/result0_inferred__0/i__carry__6/DI[0]</t>
        </is>
      </c>
      <c r="B894">
        <f>'Net regReadDataA_28_'!E194</f>
        <v/>
      </c>
      <c r="C894">
        <f>'Net regReadDataA_28_'!E192</f>
        <v/>
      </c>
      <c r="D894">
        <f>B894-C894</f>
        <v/>
      </c>
      <c r="E894">
        <f>D894/B894</f>
        <v/>
      </c>
      <c r="F894">
        <f>'Net regReadDataA_28_'!F194</f>
        <v/>
      </c>
      <c r="G894">
        <f>'Net regReadDataA_28_'!F192</f>
        <v/>
      </c>
      <c r="H894">
        <f>F894-G894</f>
        <v/>
      </c>
      <c r="I894">
        <f>H894/F894</f>
        <v/>
      </c>
      <c r="J894">
        <f>'Net regReadDataA_28_'!G194</f>
        <v/>
      </c>
      <c r="K894">
        <f>'Net regReadDataA_28_'!G192</f>
        <v/>
      </c>
      <c r="L894">
        <f>J894-K894</f>
        <v/>
      </c>
      <c r="M894">
        <f>L894/J894</f>
        <v/>
      </c>
      <c r="N894">
        <f>'Net regReadDataA_28_'!H194</f>
        <v/>
      </c>
      <c r="O894">
        <f>'Net regReadDataA_28_'!H192</f>
        <v/>
      </c>
      <c r="P894">
        <f>N894-O894</f>
        <v/>
      </c>
      <c r="Q894">
        <f>P894/N894</f>
        <v/>
      </c>
    </row>
    <row r="895">
      <c r="A895" t="inlineStr">
        <is>
          <t>masterReg/readData1_reg[28]/Q to masterReg/i__carry__6_i_4/I1</t>
        </is>
      </c>
      <c r="B895">
        <f>'Net regReadDataA_28_'!E205</f>
        <v/>
      </c>
      <c r="C895">
        <f>'Net regReadDataA_28_'!E203</f>
        <v/>
      </c>
      <c r="D895">
        <f>B895-C895</f>
        <v/>
      </c>
      <c r="E895">
        <f>D895/B895</f>
        <v/>
      </c>
      <c r="F895">
        <f>'Net regReadDataA_28_'!F205</f>
        <v/>
      </c>
      <c r="G895">
        <f>'Net regReadDataA_28_'!F203</f>
        <v/>
      </c>
      <c r="H895">
        <f>F895-G895</f>
        <v/>
      </c>
      <c r="I895">
        <f>H895/F895</f>
        <v/>
      </c>
      <c r="J895">
        <f>'Net regReadDataA_28_'!G205</f>
        <v/>
      </c>
      <c r="K895">
        <f>'Net regReadDataA_28_'!G203</f>
        <v/>
      </c>
      <c r="L895">
        <f>J895-K895</f>
        <v/>
      </c>
      <c r="M895">
        <f>L895/J895</f>
        <v/>
      </c>
      <c r="N895">
        <f>'Net regReadDataA_28_'!H205</f>
        <v/>
      </c>
      <c r="O895">
        <f>'Net regReadDataA_28_'!H203</f>
        <v/>
      </c>
      <c r="P895">
        <f>N895-O895</f>
        <v/>
      </c>
      <c r="Q895">
        <f>P895/N895</f>
        <v/>
      </c>
    </row>
    <row r="896">
      <c r="A896" t="inlineStr">
        <is>
          <t>masterReg/readData1_reg[28]/Q to masterReg/readData2[28]_i_19/I5</t>
        </is>
      </c>
      <c r="B896">
        <f>'Net regReadDataA_28_'!E220</f>
        <v/>
      </c>
      <c r="C896">
        <f>'Net regReadDataA_28_'!E218</f>
        <v/>
      </c>
      <c r="D896">
        <f>B896-C896</f>
        <v/>
      </c>
      <c r="E896">
        <f>D896/B896</f>
        <v/>
      </c>
      <c r="F896">
        <f>'Net regReadDataA_28_'!F220</f>
        <v/>
      </c>
      <c r="G896">
        <f>'Net regReadDataA_28_'!F218</f>
        <v/>
      </c>
      <c r="H896">
        <f>F896-G896</f>
        <v/>
      </c>
      <c r="I896">
        <f>H896/F896</f>
        <v/>
      </c>
      <c r="J896">
        <f>'Net regReadDataA_28_'!G220</f>
        <v/>
      </c>
      <c r="K896">
        <f>'Net regReadDataA_28_'!G218</f>
        <v/>
      </c>
      <c r="L896">
        <f>J896-K896</f>
        <v/>
      </c>
      <c r="M896">
        <f>L896/J896</f>
        <v/>
      </c>
      <c r="N896">
        <f>'Net regReadDataA_28_'!H220</f>
        <v/>
      </c>
      <c r="O896">
        <f>'Net regReadDataA_28_'!H218</f>
        <v/>
      </c>
      <c r="P896">
        <f>N896-O896</f>
        <v/>
      </c>
      <c r="Q896">
        <f>P896/N896</f>
        <v/>
      </c>
    </row>
    <row r="897">
      <c r="A897" t="inlineStr">
        <is>
          <t>masterReg/readData1_reg[28]/Q to masterReg/readData2[28]_i_20/I5</t>
        </is>
      </c>
      <c r="B897">
        <f>'Net regReadDataA_28_'!E231</f>
        <v/>
      </c>
      <c r="C897">
        <f>'Net regReadDataA_28_'!E229</f>
        <v/>
      </c>
      <c r="D897">
        <f>B897-C897</f>
        <v/>
      </c>
      <c r="E897">
        <f>D897/B897</f>
        <v/>
      </c>
      <c r="F897">
        <f>'Net regReadDataA_28_'!F231</f>
        <v/>
      </c>
      <c r="G897">
        <f>'Net regReadDataA_28_'!F229</f>
        <v/>
      </c>
      <c r="H897">
        <f>F897-G897</f>
        <v/>
      </c>
      <c r="I897">
        <f>H897/F897</f>
        <v/>
      </c>
      <c r="J897">
        <f>'Net regReadDataA_28_'!G231</f>
        <v/>
      </c>
      <c r="K897">
        <f>'Net regReadDataA_28_'!G229</f>
        <v/>
      </c>
      <c r="L897">
        <f>J897-K897</f>
        <v/>
      </c>
      <c r="M897">
        <f>L897/J897</f>
        <v/>
      </c>
      <c r="N897">
        <f>'Net regReadDataA_28_'!H231</f>
        <v/>
      </c>
      <c r="O897">
        <f>'Net regReadDataA_28_'!H229</f>
        <v/>
      </c>
      <c r="P897">
        <f>N897-O897</f>
        <v/>
      </c>
      <c r="Q897">
        <f>P897/N897</f>
        <v/>
      </c>
    </row>
    <row r="898">
      <c r="A898" t="inlineStr">
        <is>
          <t>masterReg/readData1_reg[28]/Q to masterReg/i__carry__2_i_2/I2</t>
        </is>
      </c>
      <c r="B898">
        <f>'Net regReadDataA_28_'!E245</f>
        <v/>
      </c>
      <c r="C898">
        <f>'Net regReadDataA_28_'!E243</f>
        <v/>
      </c>
      <c r="D898">
        <f>B898-C898</f>
        <v/>
      </c>
      <c r="E898">
        <f>D898/B898</f>
        <v/>
      </c>
      <c r="F898">
        <f>'Net regReadDataA_28_'!F245</f>
        <v/>
      </c>
      <c r="G898">
        <f>'Net regReadDataA_28_'!F243</f>
        <v/>
      </c>
      <c r="H898">
        <f>F898-G898</f>
        <v/>
      </c>
      <c r="I898">
        <f>H898/F898</f>
        <v/>
      </c>
      <c r="J898">
        <f>'Net regReadDataA_28_'!G245</f>
        <v/>
      </c>
      <c r="K898">
        <f>'Net regReadDataA_28_'!G243</f>
        <v/>
      </c>
      <c r="L898">
        <f>J898-K898</f>
        <v/>
      </c>
      <c r="M898">
        <f>L898/J898</f>
        <v/>
      </c>
      <c r="N898">
        <f>'Net regReadDataA_28_'!H245</f>
        <v/>
      </c>
      <c r="O898">
        <f>'Net regReadDataA_28_'!H243</f>
        <v/>
      </c>
      <c r="P898">
        <f>N898-O898</f>
        <v/>
      </c>
      <c r="Q898">
        <f>P898/N898</f>
        <v/>
      </c>
    </row>
    <row r="899">
      <c r="A899" t="inlineStr">
        <is>
          <t>masterReg/readData1_reg[29]/Q to masterReg/readData2[25]_i_13/I2</t>
        </is>
      </c>
      <c r="B899">
        <f>'Net regReadDataA_29_'!E20</f>
        <v/>
      </c>
      <c r="C899">
        <f>'Net regReadDataA_29_'!E18</f>
        <v/>
      </c>
      <c r="D899">
        <f>B899-C899</f>
        <v/>
      </c>
      <c r="E899">
        <f>D899/B899</f>
        <v/>
      </c>
      <c r="F899">
        <f>'Net regReadDataA_29_'!F20</f>
        <v/>
      </c>
      <c r="G899">
        <f>'Net regReadDataA_29_'!F18</f>
        <v/>
      </c>
      <c r="H899">
        <f>F899-G899</f>
        <v/>
      </c>
      <c r="I899">
        <f>H899/F899</f>
        <v/>
      </c>
      <c r="J899">
        <f>'Net regReadDataA_29_'!G20</f>
        <v/>
      </c>
      <c r="K899">
        <f>'Net regReadDataA_29_'!G18</f>
        <v/>
      </c>
      <c r="L899">
        <f>J899-K899</f>
        <v/>
      </c>
      <c r="M899">
        <f>L899/J899</f>
        <v/>
      </c>
      <c r="N899">
        <f>'Net regReadDataA_29_'!H20</f>
        <v/>
      </c>
      <c r="O899">
        <f>'Net regReadDataA_29_'!H18</f>
        <v/>
      </c>
      <c r="P899">
        <f>N899-O899</f>
        <v/>
      </c>
      <c r="Q899">
        <f>P899/N899</f>
        <v/>
      </c>
    </row>
    <row r="900">
      <c r="A900" t="inlineStr">
        <is>
          <t>masterReg/readData1_reg[29]/Q to masterReg/register_reg_r1_0_31_0_5_i_58/I0</t>
        </is>
      </c>
      <c r="B900">
        <f>'Net regReadDataA_29_'!E31</f>
        <v/>
      </c>
      <c r="C900">
        <f>'Net regReadDataA_29_'!E29</f>
        <v/>
      </c>
      <c r="D900">
        <f>B900-C900</f>
        <v/>
      </c>
      <c r="E900">
        <f>D900/B900</f>
        <v/>
      </c>
      <c r="F900">
        <f>'Net regReadDataA_29_'!F31</f>
        <v/>
      </c>
      <c r="G900">
        <f>'Net regReadDataA_29_'!F29</f>
        <v/>
      </c>
      <c r="H900">
        <f>F900-G900</f>
        <v/>
      </c>
      <c r="I900">
        <f>H900/F900</f>
        <v/>
      </c>
      <c r="J900">
        <f>'Net regReadDataA_29_'!G31</f>
        <v/>
      </c>
      <c r="K900">
        <f>'Net regReadDataA_29_'!G29</f>
        <v/>
      </c>
      <c r="L900">
        <f>J900-K900</f>
        <v/>
      </c>
      <c r="M900">
        <f>L900/J900</f>
        <v/>
      </c>
      <c r="N900">
        <f>'Net regReadDataA_29_'!H31</f>
        <v/>
      </c>
      <c r="O900">
        <f>'Net regReadDataA_29_'!H29</f>
        <v/>
      </c>
      <c r="P900">
        <f>N900-O900</f>
        <v/>
      </c>
      <c r="Q900">
        <f>P900/N900</f>
        <v/>
      </c>
    </row>
    <row r="901">
      <c r="A901" t="inlineStr">
        <is>
          <t>masterReg/readData1_reg[29]/Q to masterReg/register_reg_r1_0_31_0_5_i_50/I1</t>
        </is>
      </c>
      <c r="B901">
        <f>'Net regReadDataA_29_'!E42</f>
        <v/>
      </c>
      <c r="C901">
        <f>'Net regReadDataA_29_'!E40</f>
        <v/>
      </c>
      <c r="D901">
        <f>B901-C901</f>
        <v/>
      </c>
      <c r="E901">
        <f>D901/B901</f>
        <v/>
      </c>
      <c r="F901">
        <f>'Net regReadDataA_29_'!F42</f>
        <v/>
      </c>
      <c r="G901">
        <f>'Net regReadDataA_29_'!F40</f>
        <v/>
      </c>
      <c r="H901">
        <f>F901-G901</f>
        <v/>
      </c>
      <c r="I901">
        <f>H901/F901</f>
        <v/>
      </c>
      <c r="J901">
        <f>'Net regReadDataA_29_'!G42</f>
        <v/>
      </c>
      <c r="K901">
        <f>'Net regReadDataA_29_'!G40</f>
        <v/>
      </c>
      <c r="L901">
        <f>J901-K901</f>
        <v/>
      </c>
      <c r="M901">
        <f>L901/J901</f>
        <v/>
      </c>
      <c r="N901">
        <f>'Net regReadDataA_29_'!H42</f>
        <v/>
      </c>
      <c r="O901">
        <f>'Net regReadDataA_29_'!H40</f>
        <v/>
      </c>
      <c r="P901">
        <f>N901-O901</f>
        <v/>
      </c>
      <c r="Q901">
        <f>P901/N901</f>
        <v/>
      </c>
    </row>
    <row r="902">
      <c r="A902" t="inlineStr">
        <is>
          <t>masterReg/readData1_reg[29]/Q to masterReg/register_reg_r1_0_31_24_29_i_28/I2</t>
        </is>
      </c>
      <c r="B902">
        <f>'Net regReadDataA_29_'!E61</f>
        <v/>
      </c>
      <c r="C902">
        <f>'Net regReadDataA_29_'!E59</f>
        <v/>
      </c>
      <c r="D902">
        <f>B902-C902</f>
        <v/>
      </c>
      <c r="E902">
        <f>D902/B902</f>
        <v/>
      </c>
      <c r="F902">
        <f>'Net regReadDataA_29_'!F61</f>
        <v/>
      </c>
      <c r="G902">
        <f>'Net regReadDataA_29_'!F59</f>
        <v/>
      </c>
      <c r="H902">
        <f>F902-G902</f>
        <v/>
      </c>
      <c r="I902">
        <f>H902/F902</f>
        <v/>
      </c>
      <c r="J902">
        <f>'Net regReadDataA_29_'!G61</f>
        <v/>
      </c>
      <c r="K902">
        <f>'Net regReadDataA_29_'!G59</f>
        <v/>
      </c>
      <c r="L902">
        <f>J902-K902</f>
        <v/>
      </c>
      <c r="M902">
        <f>L902/J902</f>
        <v/>
      </c>
      <c r="N902">
        <f>'Net regReadDataA_29_'!H61</f>
        <v/>
      </c>
      <c r="O902">
        <f>'Net regReadDataA_29_'!H59</f>
        <v/>
      </c>
      <c r="P902">
        <f>N902-O902</f>
        <v/>
      </c>
      <c r="Q902">
        <f>P902/N902</f>
        <v/>
      </c>
    </row>
    <row r="903">
      <c r="A903" t="inlineStr">
        <is>
          <t>masterReg/readData1_reg[29]/Q to masterReg/register_reg_r1_0_31_24_29_i_27/I0</t>
        </is>
      </c>
      <c r="B903">
        <f>'Net regReadDataA_29_'!E75</f>
        <v/>
      </c>
      <c r="C903">
        <f>'Net regReadDataA_29_'!E73</f>
        <v/>
      </c>
      <c r="D903">
        <f>B903-C903</f>
        <v/>
      </c>
      <c r="E903">
        <f>D903/B903</f>
        <v/>
      </c>
      <c r="F903">
        <f>'Net regReadDataA_29_'!F75</f>
        <v/>
      </c>
      <c r="G903">
        <f>'Net regReadDataA_29_'!F73</f>
        <v/>
      </c>
      <c r="H903">
        <f>F903-G903</f>
        <v/>
      </c>
      <c r="I903">
        <f>H903/F903</f>
        <v/>
      </c>
      <c r="J903">
        <f>'Net regReadDataA_29_'!G75</f>
        <v/>
      </c>
      <c r="K903">
        <f>'Net regReadDataA_29_'!G73</f>
        <v/>
      </c>
      <c r="L903">
        <f>J903-K903</f>
        <v/>
      </c>
      <c r="M903">
        <f>L903/J903</f>
        <v/>
      </c>
      <c r="N903">
        <f>'Net regReadDataA_29_'!H75</f>
        <v/>
      </c>
      <c r="O903">
        <f>'Net regReadDataA_29_'!H73</f>
        <v/>
      </c>
      <c r="P903">
        <f>N903-O903</f>
        <v/>
      </c>
      <c r="Q903">
        <f>P903/N903</f>
        <v/>
      </c>
    </row>
    <row r="904">
      <c r="A904" t="inlineStr">
        <is>
          <t>masterReg/readData1_reg[29]/Q to masterReg/readData2[30]_i_19/I3</t>
        </is>
      </c>
      <c r="B904">
        <f>'Net regReadDataA_29_'!E93</f>
        <v/>
      </c>
      <c r="C904">
        <f>'Net regReadDataA_29_'!E91</f>
        <v/>
      </c>
      <c r="D904">
        <f>B904-C904</f>
        <v/>
      </c>
      <c r="E904">
        <f>D904/B904</f>
        <v/>
      </c>
      <c r="F904">
        <f>'Net regReadDataA_29_'!F93</f>
        <v/>
      </c>
      <c r="G904">
        <f>'Net regReadDataA_29_'!F91</f>
        <v/>
      </c>
      <c r="H904">
        <f>F904-G904</f>
        <v/>
      </c>
      <c r="I904">
        <f>H904/F904</f>
        <v/>
      </c>
      <c r="J904">
        <f>'Net regReadDataA_29_'!G93</f>
        <v/>
      </c>
      <c r="K904">
        <f>'Net regReadDataA_29_'!G91</f>
        <v/>
      </c>
      <c r="L904">
        <f>J904-K904</f>
        <v/>
      </c>
      <c r="M904">
        <f>L904/J904</f>
        <v/>
      </c>
      <c r="N904">
        <f>'Net regReadDataA_29_'!H93</f>
        <v/>
      </c>
      <c r="O904">
        <f>'Net regReadDataA_29_'!H91</f>
        <v/>
      </c>
      <c r="P904">
        <f>N904-O904</f>
        <v/>
      </c>
      <c r="Q904">
        <f>P904/N904</f>
        <v/>
      </c>
    </row>
    <row r="905">
      <c r="A905" t="inlineStr">
        <is>
          <t>masterReg/readData1_reg[29]/Q to masterReg/readData2[31]_i_19/I1</t>
        </is>
      </c>
      <c r="B905">
        <f>'Net regReadDataA_29_'!E107</f>
        <v/>
      </c>
      <c r="C905">
        <f>'Net regReadDataA_29_'!E105</f>
        <v/>
      </c>
      <c r="D905">
        <f>B905-C905</f>
        <v/>
      </c>
      <c r="E905">
        <f>D905/B905</f>
        <v/>
      </c>
      <c r="F905">
        <f>'Net regReadDataA_29_'!F107</f>
        <v/>
      </c>
      <c r="G905">
        <f>'Net regReadDataA_29_'!F105</f>
        <v/>
      </c>
      <c r="H905">
        <f>F905-G905</f>
        <v/>
      </c>
      <c r="I905">
        <f>H905/F905</f>
        <v/>
      </c>
      <c r="J905">
        <f>'Net regReadDataA_29_'!G107</f>
        <v/>
      </c>
      <c r="K905">
        <f>'Net regReadDataA_29_'!G105</f>
        <v/>
      </c>
      <c r="L905">
        <f>J905-K905</f>
        <v/>
      </c>
      <c r="M905">
        <f>L905/J905</f>
        <v/>
      </c>
      <c r="N905">
        <f>'Net regReadDataA_29_'!H107</f>
        <v/>
      </c>
      <c r="O905">
        <f>'Net regReadDataA_29_'!H105</f>
        <v/>
      </c>
      <c r="P905">
        <f>N905-O905</f>
        <v/>
      </c>
      <c r="Q905">
        <f>P905/N905</f>
        <v/>
      </c>
    </row>
    <row r="906">
      <c r="A906" t="inlineStr">
        <is>
          <t>masterReg/readData1_reg[29]/Q to masterReg/readData2[29]_i_19/I5</t>
        </is>
      </c>
      <c r="B906">
        <f>'Net regReadDataA_29_'!E129</f>
        <v/>
      </c>
      <c r="C906">
        <f>'Net regReadDataA_29_'!E127</f>
        <v/>
      </c>
      <c r="D906">
        <f>B906-C906</f>
        <v/>
      </c>
      <c r="E906">
        <f>D906/B906</f>
        <v/>
      </c>
      <c r="F906">
        <f>'Net regReadDataA_29_'!F129</f>
        <v/>
      </c>
      <c r="G906">
        <f>'Net regReadDataA_29_'!F127</f>
        <v/>
      </c>
      <c r="H906">
        <f>F906-G906</f>
        <v/>
      </c>
      <c r="I906">
        <f>H906/F906</f>
        <v/>
      </c>
      <c r="J906">
        <f>'Net regReadDataA_29_'!G129</f>
        <v/>
      </c>
      <c r="K906">
        <f>'Net regReadDataA_29_'!G127</f>
        <v/>
      </c>
      <c r="L906">
        <f>J906-K906</f>
        <v/>
      </c>
      <c r="M906">
        <f>L906/J906</f>
        <v/>
      </c>
      <c r="N906">
        <f>'Net regReadDataA_29_'!H129</f>
        <v/>
      </c>
      <c r="O906">
        <f>'Net regReadDataA_29_'!H127</f>
        <v/>
      </c>
      <c r="P906">
        <f>N906-O906</f>
        <v/>
      </c>
      <c r="Q906">
        <f>P906/N906</f>
        <v/>
      </c>
    </row>
    <row r="907">
      <c r="A907" t="inlineStr">
        <is>
          <t>masterReg/readData1_reg[29]/Q to ALU1/result0_inferred__0/i__carry__6/DI[1]</t>
        </is>
      </c>
      <c r="B907">
        <f>'Net regReadDataA_29_'!E150</f>
        <v/>
      </c>
      <c r="C907">
        <f>'Net regReadDataA_29_'!E148</f>
        <v/>
      </c>
      <c r="D907">
        <f>B907-C907</f>
        <v/>
      </c>
      <c r="E907">
        <f>D907/B907</f>
        <v/>
      </c>
      <c r="F907">
        <f>'Net regReadDataA_29_'!F150</f>
        <v/>
      </c>
      <c r="G907">
        <f>'Net regReadDataA_29_'!F148</f>
        <v/>
      </c>
      <c r="H907">
        <f>F907-G907</f>
        <v/>
      </c>
      <c r="I907">
        <f>H907/F907</f>
        <v/>
      </c>
      <c r="J907">
        <f>'Net regReadDataA_29_'!G150</f>
        <v/>
      </c>
      <c r="K907">
        <f>'Net regReadDataA_29_'!G148</f>
        <v/>
      </c>
      <c r="L907">
        <f>J907-K907</f>
        <v/>
      </c>
      <c r="M907">
        <f>L907/J907</f>
        <v/>
      </c>
      <c r="N907">
        <f>'Net regReadDataA_29_'!H150</f>
        <v/>
      </c>
      <c r="O907">
        <f>'Net regReadDataA_29_'!H148</f>
        <v/>
      </c>
      <c r="P907">
        <f>N907-O907</f>
        <v/>
      </c>
      <c r="Q907">
        <f>P907/N907</f>
        <v/>
      </c>
    </row>
    <row r="908">
      <c r="A908" t="inlineStr">
        <is>
          <t>masterReg/readData1_reg[29]/Q to ALU1/result0_carry__6/DI[1]</t>
        </is>
      </c>
      <c r="B908">
        <f>'Net regReadDataA_29_'!E165</f>
        <v/>
      </c>
      <c r="C908">
        <f>'Net regReadDataA_29_'!E163</f>
        <v/>
      </c>
      <c r="D908">
        <f>B908-C908</f>
        <v/>
      </c>
      <c r="E908">
        <f>D908/B908</f>
        <v/>
      </c>
      <c r="F908">
        <f>'Net regReadDataA_29_'!F165</f>
        <v/>
      </c>
      <c r="G908">
        <f>'Net regReadDataA_29_'!F163</f>
        <v/>
      </c>
      <c r="H908">
        <f>F908-G908</f>
        <v/>
      </c>
      <c r="I908">
        <f>H908/F908</f>
        <v/>
      </c>
      <c r="J908">
        <f>'Net regReadDataA_29_'!G165</f>
        <v/>
      </c>
      <c r="K908">
        <f>'Net regReadDataA_29_'!G163</f>
        <v/>
      </c>
      <c r="L908">
        <f>J908-K908</f>
        <v/>
      </c>
      <c r="M908">
        <f>L908/J908</f>
        <v/>
      </c>
      <c r="N908">
        <f>'Net regReadDataA_29_'!H165</f>
        <v/>
      </c>
      <c r="O908">
        <f>'Net regReadDataA_29_'!H163</f>
        <v/>
      </c>
      <c r="P908">
        <f>N908-O908</f>
        <v/>
      </c>
      <c r="Q908">
        <f>P908/N908</f>
        <v/>
      </c>
    </row>
    <row r="909">
      <c r="A909" t="inlineStr">
        <is>
          <t>masterReg/readData1_reg[29]/Q to masterReg/i__carry__6_i_3/I1</t>
        </is>
      </c>
      <c r="B909">
        <f>'Net regReadDataA_29_'!E176</f>
        <v/>
      </c>
      <c r="C909">
        <f>'Net regReadDataA_29_'!E174</f>
        <v/>
      </c>
      <c r="D909">
        <f>B909-C909</f>
        <v/>
      </c>
      <c r="E909">
        <f>D909/B909</f>
        <v/>
      </c>
      <c r="F909">
        <f>'Net regReadDataA_29_'!F176</f>
        <v/>
      </c>
      <c r="G909">
        <f>'Net regReadDataA_29_'!F174</f>
        <v/>
      </c>
      <c r="H909">
        <f>F909-G909</f>
        <v/>
      </c>
      <c r="I909">
        <f>H909/F909</f>
        <v/>
      </c>
      <c r="J909">
        <f>'Net regReadDataA_29_'!G176</f>
        <v/>
      </c>
      <c r="K909">
        <f>'Net regReadDataA_29_'!G174</f>
        <v/>
      </c>
      <c r="L909">
        <f>J909-K909</f>
        <v/>
      </c>
      <c r="M909">
        <f>L909/J909</f>
        <v/>
      </c>
      <c r="N909">
        <f>'Net regReadDataA_29_'!H176</f>
        <v/>
      </c>
      <c r="O909">
        <f>'Net regReadDataA_29_'!H174</f>
        <v/>
      </c>
      <c r="P909">
        <f>N909-O909</f>
        <v/>
      </c>
      <c r="Q909">
        <f>P909/N909</f>
        <v/>
      </c>
    </row>
    <row r="910">
      <c r="A910" t="inlineStr">
        <is>
          <t>masterReg/readData1_reg[29]/Q to masterReg/result0_carry__6_i_3/I0</t>
        </is>
      </c>
      <c r="B910">
        <f>'Net regReadDataA_29_'!E187</f>
        <v/>
      </c>
      <c r="C910">
        <f>'Net regReadDataA_29_'!E185</f>
        <v/>
      </c>
      <c r="D910">
        <f>B910-C910</f>
        <v/>
      </c>
      <c r="E910">
        <f>D910/B910</f>
        <v/>
      </c>
      <c r="F910">
        <f>'Net regReadDataA_29_'!F187</f>
        <v/>
      </c>
      <c r="G910">
        <f>'Net regReadDataA_29_'!F185</f>
        <v/>
      </c>
      <c r="H910">
        <f>F910-G910</f>
        <v/>
      </c>
      <c r="I910">
        <f>H910/F910</f>
        <v/>
      </c>
      <c r="J910">
        <f>'Net regReadDataA_29_'!G187</f>
        <v/>
      </c>
      <c r="K910">
        <f>'Net regReadDataA_29_'!G185</f>
        <v/>
      </c>
      <c r="L910">
        <f>J910-K910</f>
        <v/>
      </c>
      <c r="M910">
        <f>L910/J910</f>
        <v/>
      </c>
      <c r="N910">
        <f>'Net regReadDataA_29_'!H187</f>
        <v/>
      </c>
      <c r="O910">
        <f>'Net regReadDataA_29_'!H185</f>
        <v/>
      </c>
      <c r="P910">
        <f>N910-O910</f>
        <v/>
      </c>
      <c r="Q910">
        <f>P910/N910</f>
        <v/>
      </c>
    </row>
    <row r="911">
      <c r="A911" t="inlineStr">
        <is>
          <t>masterReg/readData1_reg[29]/Q to masterReg/readData2[28]_i_20/I3</t>
        </is>
      </c>
      <c r="B911">
        <f>'Net regReadDataA_29_'!E202</f>
        <v/>
      </c>
      <c r="C911">
        <f>'Net regReadDataA_29_'!E200</f>
        <v/>
      </c>
      <c r="D911">
        <f>B911-C911</f>
        <v/>
      </c>
      <c r="E911">
        <f>D911/B911</f>
        <v/>
      </c>
      <c r="F911">
        <f>'Net regReadDataA_29_'!F202</f>
        <v/>
      </c>
      <c r="G911">
        <f>'Net regReadDataA_29_'!F200</f>
        <v/>
      </c>
      <c r="H911">
        <f>F911-G911</f>
        <v/>
      </c>
      <c r="I911">
        <f>H911/F911</f>
        <v/>
      </c>
      <c r="J911">
        <f>'Net regReadDataA_29_'!G202</f>
        <v/>
      </c>
      <c r="K911">
        <f>'Net regReadDataA_29_'!G200</f>
        <v/>
      </c>
      <c r="L911">
        <f>J911-K911</f>
        <v/>
      </c>
      <c r="M911">
        <f>L911/J911</f>
        <v/>
      </c>
      <c r="N911">
        <f>'Net regReadDataA_29_'!H202</f>
        <v/>
      </c>
      <c r="O911">
        <f>'Net regReadDataA_29_'!H200</f>
        <v/>
      </c>
      <c r="P911">
        <f>N911-O911</f>
        <v/>
      </c>
      <c r="Q911">
        <f>P911/N911</f>
        <v/>
      </c>
    </row>
    <row r="912">
      <c r="A912" t="inlineStr">
        <is>
          <t>masterReg/readData1_reg[29]/Q to masterReg/readData2[1]_i_19/I4</t>
        </is>
      </c>
      <c r="B912">
        <f>'Net regReadDataA_29_'!E234</f>
        <v/>
      </c>
      <c r="C912">
        <f>'Net regReadDataA_29_'!E232</f>
        <v/>
      </c>
      <c r="D912">
        <f>B912-C912</f>
        <v/>
      </c>
      <c r="E912">
        <f>D912/B912</f>
        <v/>
      </c>
      <c r="F912">
        <f>'Net regReadDataA_29_'!F234</f>
        <v/>
      </c>
      <c r="G912">
        <f>'Net regReadDataA_29_'!F232</f>
        <v/>
      </c>
      <c r="H912">
        <f>F912-G912</f>
        <v/>
      </c>
      <c r="I912">
        <f>H912/F912</f>
        <v/>
      </c>
      <c r="J912">
        <f>'Net regReadDataA_29_'!G234</f>
        <v/>
      </c>
      <c r="K912">
        <f>'Net regReadDataA_29_'!G232</f>
        <v/>
      </c>
      <c r="L912">
        <f>J912-K912</f>
        <v/>
      </c>
      <c r="M912">
        <f>L912/J912</f>
        <v/>
      </c>
      <c r="N912">
        <f>'Net regReadDataA_29_'!H234</f>
        <v/>
      </c>
      <c r="O912">
        <f>'Net regReadDataA_29_'!H232</f>
        <v/>
      </c>
      <c r="P912">
        <f>N912-O912</f>
        <v/>
      </c>
      <c r="Q912">
        <f>P912/N912</f>
        <v/>
      </c>
    </row>
    <row r="913">
      <c r="A913" t="inlineStr">
        <is>
          <t>masterReg/readData1_reg[29]/Q to masterReg/i__carry__2_i_6/I3</t>
        </is>
      </c>
      <c r="B913">
        <f>'Net regReadDataA_29_'!E252</f>
        <v/>
      </c>
      <c r="C913">
        <f>'Net regReadDataA_29_'!E250</f>
        <v/>
      </c>
      <c r="D913">
        <f>B913-C913</f>
        <v/>
      </c>
      <c r="E913">
        <f>D913/B913</f>
        <v/>
      </c>
      <c r="F913">
        <f>'Net regReadDataA_29_'!F252</f>
        <v/>
      </c>
      <c r="G913">
        <f>'Net regReadDataA_29_'!F250</f>
        <v/>
      </c>
      <c r="H913">
        <f>F913-G913</f>
        <v/>
      </c>
      <c r="I913">
        <f>H913/F913</f>
        <v/>
      </c>
      <c r="J913">
        <f>'Net regReadDataA_29_'!G252</f>
        <v/>
      </c>
      <c r="K913">
        <f>'Net regReadDataA_29_'!G250</f>
        <v/>
      </c>
      <c r="L913">
        <f>J913-K913</f>
        <v/>
      </c>
      <c r="M913">
        <f>L913/J913</f>
        <v/>
      </c>
      <c r="N913">
        <f>'Net regReadDataA_29_'!H252</f>
        <v/>
      </c>
      <c r="O913">
        <f>'Net regReadDataA_29_'!H250</f>
        <v/>
      </c>
      <c r="P913">
        <f>N913-O913</f>
        <v/>
      </c>
      <c r="Q913">
        <f>P913/N913</f>
        <v/>
      </c>
    </row>
    <row r="914">
      <c r="A914" t="inlineStr">
        <is>
          <t>masterReg/readData1_reg[29]/Q to masterReg/readData2[29]_i_10/I0</t>
        </is>
      </c>
      <c r="B914">
        <f>'Net regReadDataA_29_'!E266</f>
        <v/>
      </c>
      <c r="C914">
        <f>'Net regReadDataA_29_'!E264</f>
        <v/>
      </c>
      <c r="D914">
        <f>B914-C914</f>
        <v/>
      </c>
      <c r="E914">
        <f>D914/B914</f>
        <v/>
      </c>
      <c r="F914">
        <f>'Net regReadDataA_29_'!F266</f>
        <v/>
      </c>
      <c r="G914">
        <f>'Net regReadDataA_29_'!F264</f>
        <v/>
      </c>
      <c r="H914">
        <f>F914-G914</f>
        <v/>
      </c>
      <c r="I914">
        <f>H914/F914</f>
        <v/>
      </c>
      <c r="J914">
        <f>'Net regReadDataA_29_'!G266</f>
        <v/>
      </c>
      <c r="K914">
        <f>'Net regReadDataA_29_'!G264</f>
        <v/>
      </c>
      <c r="L914">
        <f>J914-K914</f>
        <v/>
      </c>
      <c r="M914">
        <f>L914/J914</f>
        <v/>
      </c>
      <c r="N914">
        <f>'Net regReadDataA_29_'!H266</f>
        <v/>
      </c>
      <c r="O914">
        <f>'Net regReadDataA_29_'!H264</f>
        <v/>
      </c>
      <c r="P914">
        <f>N914-O914</f>
        <v/>
      </c>
      <c r="Q914">
        <f>P914/N914</f>
        <v/>
      </c>
    </row>
    <row r="915">
      <c r="A915" t="inlineStr">
        <is>
          <t>masterReg/readData1_reg[29]/Q to masterReg/readData2[29]_i_11/I5</t>
        </is>
      </c>
      <c r="B915">
        <f>'Net regReadDataA_29_'!E277</f>
        <v/>
      </c>
      <c r="C915">
        <f>'Net regReadDataA_29_'!E275</f>
        <v/>
      </c>
      <c r="D915">
        <f>B915-C915</f>
        <v/>
      </c>
      <c r="E915">
        <f>D915/B915</f>
        <v/>
      </c>
      <c r="F915">
        <f>'Net regReadDataA_29_'!F277</f>
        <v/>
      </c>
      <c r="G915">
        <f>'Net regReadDataA_29_'!F275</f>
        <v/>
      </c>
      <c r="H915">
        <f>F915-G915</f>
        <v/>
      </c>
      <c r="I915">
        <f>H915/F915</f>
        <v/>
      </c>
      <c r="J915">
        <f>'Net regReadDataA_29_'!G277</f>
        <v/>
      </c>
      <c r="K915">
        <f>'Net regReadDataA_29_'!G275</f>
        <v/>
      </c>
      <c r="L915">
        <f>J915-K915</f>
        <v/>
      </c>
      <c r="M915">
        <f>L915/J915</f>
        <v/>
      </c>
      <c r="N915">
        <f>'Net regReadDataA_29_'!H277</f>
        <v/>
      </c>
      <c r="O915">
        <f>'Net regReadDataA_29_'!H275</f>
        <v/>
      </c>
      <c r="P915">
        <f>N915-O915</f>
        <v/>
      </c>
      <c r="Q915">
        <f>P915/N915</f>
        <v/>
      </c>
    </row>
    <row r="916">
      <c r="A916" t="inlineStr">
        <is>
          <t>masterReg/readData1_reg[2]/Q to masterReg/register_reg_r1_0_31_0_5_i_16/I2</t>
        </is>
      </c>
      <c r="B916">
        <f>'Net regReadDataA_2_'!E27</f>
        <v/>
      </c>
      <c r="C916">
        <f>'Net regReadDataA_2_'!E25</f>
        <v/>
      </c>
      <c r="D916">
        <f>B916-C916</f>
        <v/>
      </c>
      <c r="E916">
        <f>D916/B916</f>
        <v/>
      </c>
      <c r="F916">
        <f>'Net regReadDataA_2_'!F27</f>
        <v/>
      </c>
      <c r="G916">
        <f>'Net regReadDataA_2_'!F25</f>
        <v/>
      </c>
      <c r="H916">
        <f>F916-G916</f>
        <v/>
      </c>
      <c r="I916">
        <f>H916/F916</f>
        <v/>
      </c>
      <c r="J916">
        <f>'Net regReadDataA_2_'!G27</f>
        <v/>
      </c>
      <c r="K916">
        <f>'Net regReadDataA_2_'!G25</f>
        <v/>
      </c>
      <c r="L916">
        <f>J916-K916</f>
        <v/>
      </c>
      <c r="M916">
        <f>L916/J916</f>
        <v/>
      </c>
      <c r="N916">
        <f>'Net regReadDataA_2_'!H27</f>
        <v/>
      </c>
      <c r="O916">
        <f>'Net regReadDataA_2_'!H25</f>
        <v/>
      </c>
      <c r="P916">
        <f>N916-O916</f>
        <v/>
      </c>
      <c r="Q916">
        <f>P916/N916</f>
        <v/>
      </c>
    </row>
    <row r="917">
      <c r="A917" t="inlineStr">
        <is>
          <t>masterReg/readData1_reg[2]/Q to masterReg/result0_carry_i_2/I0</t>
        </is>
      </c>
      <c r="B917">
        <f>'Net regReadDataA_2_'!E46</f>
        <v/>
      </c>
      <c r="C917">
        <f>'Net regReadDataA_2_'!E44</f>
        <v/>
      </c>
      <c r="D917">
        <f>B917-C917</f>
        <v/>
      </c>
      <c r="E917">
        <f>D917/B917</f>
        <v/>
      </c>
      <c r="F917">
        <f>'Net regReadDataA_2_'!F46</f>
        <v/>
      </c>
      <c r="G917">
        <f>'Net regReadDataA_2_'!F44</f>
        <v/>
      </c>
      <c r="H917">
        <f>F917-G917</f>
        <v/>
      </c>
      <c r="I917">
        <f>H917/F917</f>
        <v/>
      </c>
      <c r="J917">
        <f>'Net regReadDataA_2_'!G46</f>
        <v/>
      </c>
      <c r="K917">
        <f>'Net regReadDataA_2_'!G44</f>
        <v/>
      </c>
      <c r="L917">
        <f>J917-K917</f>
        <v/>
      </c>
      <c r="M917">
        <f>L917/J917</f>
        <v/>
      </c>
      <c r="N917">
        <f>'Net regReadDataA_2_'!H46</f>
        <v/>
      </c>
      <c r="O917">
        <f>'Net regReadDataA_2_'!H44</f>
        <v/>
      </c>
      <c r="P917">
        <f>N917-O917</f>
        <v/>
      </c>
      <c r="Q917">
        <f>P917/N917</f>
        <v/>
      </c>
    </row>
    <row r="918">
      <c r="A918" t="inlineStr">
        <is>
          <t>masterReg/readData1_reg[2]/Q to masterReg/i__carry_i_2__0/I0</t>
        </is>
      </c>
      <c r="B918">
        <f>'Net regReadDataA_2_'!E57</f>
        <v/>
      </c>
      <c r="C918">
        <f>'Net regReadDataA_2_'!E55</f>
        <v/>
      </c>
      <c r="D918">
        <f>B918-C918</f>
        <v/>
      </c>
      <c r="E918">
        <f>D918/B918</f>
        <v/>
      </c>
      <c r="F918">
        <f>'Net regReadDataA_2_'!F57</f>
        <v/>
      </c>
      <c r="G918">
        <f>'Net regReadDataA_2_'!F55</f>
        <v/>
      </c>
      <c r="H918">
        <f>F918-G918</f>
        <v/>
      </c>
      <c r="I918">
        <f>H918/F918</f>
        <v/>
      </c>
      <c r="J918">
        <f>'Net regReadDataA_2_'!G57</f>
        <v/>
      </c>
      <c r="K918">
        <f>'Net regReadDataA_2_'!G55</f>
        <v/>
      </c>
      <c r="L918">
        <f>J918-K918</f>
        <v/>
      </c>
      <c r="M918">
        <f>L918/J918</f>
        <v/>
      </c>
      <c r="N918">
        <f>'Net regReadDataA_2_'!H57</f>
        <v/>
      </c>
      <c r="O918">
        <f>'Net regReadDataA_2_'!H55</f>
        <v/>
      </c>
      <c r="P918">
        <f>N918-O918</f>
        <v/>
      </c>
      <c r="Q918">
        <f>P918/N918</f>
        <v/>
      </c>
    </row>
    <row r="919">
      <c r="A919" t="inlineStr">
        <is>
          <t>masterReg/readData1_reg[2]/Q to masterReg/register_reg_r1_0_31_0_5_i_41/I0</t>
        </is>
      </c>
      <c r="B919">
        <f>'Net regReadDataA_2_'!E80</f>
        <v/>
      </c>
      <c r="C919">
        <f>'Net regReadDataA_2_'!E78</f>
        <v/>
      </c>
      <c r="D919">
        <f>B919-C919</f>
        <v/>
      </c>
      <c r="E919">
        <f>D919/B919</f>
        <v/>
      </c>
      <c r="F919">
        <f>'Net regReadDataA_2_'!F80</f>
        <v/>
      </c>
      <c r="G919">
        <f>'Net regReadDataA_2_'!F78</f>
        <v/>
      </c>
      <c r="H919">
        <f>F919-G919</f>
        <v/>
      </c>
      <c r="I919">
        <f>H919/F919</f>
        <v/>
      </c>
      <c r="J919">
        <f>'Net regReadDataA_2_'!G80</f>
        <v/>
      </c>
      <c r="K919">
        <f>'Net regReadDataA_2_'!G78</f>
        <v/>
      </c>
      <c r="L919">
        <f>J919-K919</f>
        <v/>
      </c>
      <c r="M919">
        <f>L919/J919</f>
        <v/>
      </c>
      <c r="N919">
        <f>'Net regReadDataA_2_'!H80</f>
        <v/>
      </c>
      <c r="O919">
        <f>'Net regReadDataA_2_'!H78</f>
        <v/>
      </c>
      <c r="P919">
        <f>N919-O919</f>
        <v/>
      </c>
      <c r="Q919">
        <f>P919/N919</f>
        <v/>
      </c>
    </row>
    <row r="920">
      <c r="A920" t="inlineStr">
        <is>
          <t>masterReg/readData1_reg[2]/Q to masterReg/register_reg_r1_0_31_0_5_i_45/I3</t>
        </is>
      </c>
      <c r="B920">
        <f>'Net regReadDataA_2_'!E99</f>
        <v/>
      </c>
      <c r="C920">
        <f>'Net regReadDataA_2_'!E97</f>
        <v/>
      </c>
      <c r="D920">
        <f>B920-C920</f>
        <v/>
      </c>
      <c r="E920">
        <f>D920/B920</f>
        <v/>
      </c>
      <c r="F920">
        <f>'Net regReadDataA_2_'!F99</f>
        <v/>
      </c>
      <c r="G920">
        <f>'Net regReadDataA_2_'!F97</f>
        <v/>
      </c>
      <c r="H920">
        <f>F920-G920</f>
        <v/>
      </c>
      <c r="I920">
        <f>H920/F920</f>
        <v/>
      </c>
      <c r="J920">
        <f>'Net regReadDataA_2_'!G99</f>
        <v/>
      </c>
      <c r="K920">
        <f>'Net regReadDataA_2_'!G97</f>
        <v/>
      </c>
      <c r="L920">
        <f>J920-K920</f>
        <v/>
      </c>
      <c r="M920">
        <f>L920/J920</f>
        <v/>
      </c>
      <c r="N920">
        <f>'Net regReadDataA_2_'!H99</f>
        <v/>
      </c>
      <c r="O920">
        <f>'Net regReadDataA_2_'!H97</f>
        <v/>
      </c>
      <c r="P920">
        <f>N920-O920</f>
        <v/>
      </c>
      <c r="Q920">
        <f>P920/N920</f>
        <v/>
      </c>
    </row>
    <row r="921">
      <c r="A921" t="inlineStr">
        <is>
          <t>masterReg/readData1_reg[2]/Q to masterReg/register_reg_r1_0_31_0_5_i_61/I5</t>
        </is>
      </c>
      <c r="B921">
        <f>'Net regReadDataA_2_'!E110</f>
        <v/>
      </c>
      <c r="C921">
        <f>'Net regReadDataA_2_'!E108</f>
        <v/>
      </c>
      <c r="D921">
        <f>B921-C921</f>
        <v/>
      </c>
      <c r="E921">
        <f>D921/B921</f>
        <v/>
      </c>
      <c r="F921">
        <f>'Net regReadDataA_2_'!F110</f>
        <v/>
      </c>
      <c r="G921">
        <f>'Net regReadDataA_2_'!F108</f>
        <v/>
      </c>
      <c r="H921">
        <f>F921-G921</f>
        <v/>
      </c>
      <c r="I921">
        <f>H921/F921</f>
        <v/>
      </c>
      <c r="J921">
        <f>'Net regReadDataA_2_'!G110</f>
        <v/>
      </c>
      <c r="K921">
        <f>'Net regReadDataA_2_'!G108</f>
        <v/>
      </c>
      <c r="L921">
        <f>J921-K921</f>
        <v/>
      </c>
      <c r="M921">
        <f>L921/J921</f>
        <v/>
      </c>
      <c r="N921">
        <f>'Net regReadDataA_2_'!H110</f>
        <v/>
      </c>
      <c r="O921">
        <f>'Net regReadDataA_2_'!H108</f>
        <v/>
      </c>
      <c r="P921">
        <f>N921-O921</f>
        <v/>
      </c>
      <c r="Q921">
        <f>P921/N921</f>
        <v/>
      </c>
    </row>
    <row r="922">
      <c r="A922" t="inlineStr">
        <is>
          <t>masterReg/readData1_reg[2]/Q to masterReg/readData2[30]_i_12/I4</t>
        </is>
      </c>
      <c r="B922">
        <f>'Net regReadDataA_2_'!E127</f>
        <v/>
      </c>
      <c r="C922">
        <f>'Net regReadDataA_2_'!E125</f>
        <v/>
      </c>
      <c r="D922">
        <f>B922-C922</f>
        <v/>
      </c>
      <c r="E922">
        <f>D922/B922</f>
        <v/>
      </c>
      <c r="F922">
        <f>'Net regReadDataA_2_'!F127</f>
        <v/>
      </c>
      <c r="G922">
        <f>'Net regReadDataA_2_'!F125</f>
        <v/>
      </c>
      <c r="H922">
        <f>F922-G922</f>
        <v/>
      </c>
      <c r="I922">
        <f>H922/F922</f>
        <v/>
      </c>
      <c r="J922">
        <f>'Net regReadDataA_2_'!G127</f>
        <v/>
      </c>
      <c r="K922">
        <f>'Net regReadDataA_2_'!G125</f>
        <v/>
      </c>
      <c r="L922">
        <f>J922-K922</f>
        <v/>
      </c>
      <c r="M922">
        <f>L922/J922</f>
        <v/>
      </c>
      <c r="N922">
        <f>'Net regReadDataA_2_'!H127</f>
        <v/>
      </c>
      <c r="O922">
        <f>'Net regReadDataA_2_'!H125</f>
        <v/>
      </c>
      <c r="P922">
        <f>N922-O922</f>
        <v/>
      </c>
      <c r="Q922">
        <f>P922/N922</f>
        <v/>
      </c>
    </row>
    <row r="923">
      <c r="A923" t="inlineStr">
        <is>
          <t>masterReg/readData1_reg[2]/Q to masterReg/readData2[29]_i_16/I0</t>
        </is>
      </c>
      <c r="B923">
        <f>'Net regReadDataA_2_'!E142</f>
        <v/>
      </c>
      <c r="C923">
        <f>'Net regReadDataA_2_'!E140</f>
        <v/>
      </c>
      <c r="D923">
        <f>B923-C923</f>
        <v/>
      </c>
      <c r="E923">
        <f>D923/B923</f>
        <v/>
      </c>
      <c r="F923">
        <f>'Net regReadDataA_2_'!F142</f>
        <v/>
      </c>
      <c r="G923">
        <f>'Net regReadDataA_2_'!F140</f>
        <v/>
      </c>
      <c r="H923">
        <f>F923-G923</f>
        <v/>
      </c>
      <c r="I923">
        <f>H923/F923</f>
        <v/>
      </c>
      <c r="J923">
        <f>'Net regReadDataA_2_'!G142</f>
        <v/>
      </c>
      <c r="K923">
        <f>'Net regReadDataA_2_'!G140</f>
        <v/>
      </c>
      <c r="L923">
        <f>J923-K923</f>
        <v/>
      </c>
      <c r="M923">
        <f>L923/J923</f>
        <v/>
      </c>
      <c r="N923">
        <f>'Net regReadDataA_2_'!H142</f>
        <v/>
      </c>
      <c r="O923">
        <f>'Net regReadDataA_2_'!H140</f>
        <v/>
      </c>
      <c r="P923">
        <f>N923-O923</f>
        <v/>
      </c>
      <c r="Q923">
        <f>P923/N923</f>
        <v/>
      </c>
    </row>
    <row r="924">
      <c r="A924" t="inlineStr">
        <is>
          <t>masterReg/readData1_reg[2]/Q to ALU1/result0_carry/DI[2]</t>
        </is>
      </c>
      <c r="B924">
        <f>'Net regReadDataA_2_'!E160</f>
        <v/>
      </c>
      <c r="C924">
        <f>'Net regReadDataA_2_'!E158</f>
        <v/>
      </c>
      <c r="D924">
        <f>B924-C924</f>
        <v/>
      </c>
      <c r="E924">
        <f>D924/B924</f>
        <v/>
      </c>
      <c r="F924">
        <f>'Net regReadDataA_2_'!F160</f>
        <v/>
      </c>
      <c r="G924">
        <f>'Net regReadDataA_2_'!F158</f>
        <v/>
      </c>
      <c r="H924">
        <f>F924-G924</f>
        <v/>
      </c>
      <c r="I924">
        <f>H924/F924</f>
        <v/>
      </c>
      <c r="J924">
        <f>'Net regReadDataA_2_'!G160</f>
        <v/>
      </c>
      <c r="K924">
        <f>'Net regReadDataA_2_'!G158</f>
        <v/>
      </c>
      <c r="L924">
        <f>J924-K924</f>
        <v/>
      </c>
      <c r="M924">
        <f>L924/J924</f>
        <v/>
      </c>
      <c r="N924">
        <f>'Net regReadDataA_2_'!H160</f>
        <v/>
      </c>
      <c r="O924">
        <f>'Net regReadDataA_2_'!H158</f>
        <v/>
      </c>
      <c r="P924">
        <f>N924-O924</f>
        <v/>
      </c>
      <c r="Q924">
        <f>P924/N924</f>
        <v/>
      </c>
    </row>
    <row r="925">
      <c r="A925" t="inlineStr">
        <is>
          <t>masterReg/readData1_reg[2]/Q to ALU1/result0_inferred__0/i__carry/DI[2]</t>
        </is>
      </c>
      <c r="B925">
        <f>'Net regReadDataA_2_'!E176</f>
        <v/>
      </c>
      <c r="C925">
        <f>'Net regReadDataA_2_'!E174</f>
        <v/>
      </c>
      <c r="D925">
        <f>B925-C925</f>
        <v/>
      </c>
      <c r="E925">
        <f>D925/B925</f>
        <v/>
      </c>
      <c r="F925">
        <f>'Net regReadDataA_2_'!F176</f>
        <v/>
      </c>
      <c r="G925">
        <f>'Net regReadDataA_2_'!F174</f>
        <v/>
      </c>
      <c r="H925">
        <f>F925-G925</f>
        <v/>
      </c>
      <c r="I925">
        <f>H925/F925</f>
        <v/>
      </c>
      <c r="J925">
        <f>'Net regReadDataA_2_'!G176</f>
        <v/>
      </c>
      <c r="K925">
        <f>'Net regReadDataA_2_'!G174</f>
        <v/>
      </c>
      <c r="L925">
        <f>J925-K925</f>
        <v/>
      </c>
      <c r="M925">
        <f>L925/J925</f>
        <v/>
      </c>
      <c r="N925">
        <f>'Net regReadDataA_2_'!H176</f>
        <v/>
      </c>
      <c r="O925">
        <f>'Net regReadDataA_2_'!H174</f>
        <v/>
      </c>
      <c r="P925">
        <f>N925-O925</f>
        <v/>
      </c>
      <c r="Q925">
        <f>P925/N925</f>
        <v/>
      </c>
    </row>
    <row r="926">
      <c r="A926" t="inlineStr">
        <is>
          <t>masterReg/readData1_reg[2]/Q to masterReg/readData2[28]_i_16/I1</t>
        </is>
      </c>
      <c r="B926">
        <f>'Net regReadDataA_2_'!E197</f>
        <v/>
      </c>
      <c r="C926">
        <f>'Net regReadDataA_2_'!E195</f>
        <v/>
      </c>
      <c r="D926">
        <f>B926-C926</f>
        <v/>
      </c>
      <c r="E926">
        <f>D926/B926</f>
        <v/>
      </c>
      <c r="F926">
        <f>'Net regReadDataA_2_'!F197</f>
        <v/>
      </c>
      <c r="G926">
        <f>'Net regReadDataA_2_'!F195</f>
        <v/>
      </c>
      <c r="H926">
        <f>F926-G926</f>
        <v/>
      </c>
      <c r="I926">
        <f>H926/F926</f>
        <v/>
      </c>
      <c r="J926">
        <f>'Net regReadDataA_2_'!G197</f>
        <v/>
      </c>
      <c r="K926">
        <f>'Net regReadDataA_2_'!G195</f>
        <v/>
      </c>
      <c r="L926">
        <f>J926-K926</f>
        <v/>
      </c>
      <c r="M926">
        <f>L926/J926</f>
        <v/>
      </c>
      <c r="N926">
        <f>'Net regReadDataA_2_'!H197</f>
        <v/>
      </c>
      <c r="O926">
        <f>'Net regReadDataA_2_'!H195</f>
        <v/>
      </c>
      <c r="P926">
        <f>N926-O926</f>
        <v/>
      </c>
      <c r="Q926">
        <f>P926/N926</f>
        <v/>
      </c>
    </row>
    <row r="927">
      <c r="A927" t="inlineStr">
        <is>
          <t>masterReg/readData1_reg[2]/Q to masterReg/readData2[1]_i_18/I3</t>
        </is>
      </c>
      <c r="B927">
        <f>'Net regReadDataA_2_'!E218</f>
        <v/>
      </c>
      <c r="C927">
        <f>'Net regReadDataA_2_'!E216</f>
        <v/>
      </c>
      <c r="D927">
        <f>B927-C927</f>
        <v/>
      </c>
      <c r="E927">
        <f>D927/B927</f>
        <v/>
      </c>
      <c r="F927">
        <f>'Net regReadDataA_2_'!F218</f>
        <v/>
      </c>
      <c r="G927">
        <f>'Net regReadDataA_2_'!F216</f>
        <v/>
      </c>
      <c r="H927">
        <f>F927-G927</f>
        <v/>
      </c>
      <c r="I927">
        <f>H927/F927</f>
        <v/>
      </c>
      <c r="J927">
        <f>'Net regReadDataA_2_'!G218</f>
        <v/>
      </c>
      <c r="K927">
        <f>'Net regReadDataA_2_'!G216</f>
        <v/>
      </c>
      <c r="L927">
        <f>J927-K927</f>
        <v/>
      </c>
      <c r="M927">
        <f>L927/J927</f>
        <v/>
      </c>
      <c r="N927">
        <f>'Net regReadDataA_2_'!H218</f>
        <v/>
      </c>
      <c r="O927">
        <f>'Net regReadDataA_2_'!H216</f>
        <v/>
      </c>
      <c r="P927">
        <f>N927-O927</f>
        <v/>
      </c>
      <c r="Q927">
        <f>P927/N927</f>
        <v/>
      </c>
    </row>
    <row r="928">
      <c r="A928" t="inlineStr">
        <is>
          <t>masterReg/readData1_reg[2]/Q to masterReg/i__carry_i_3/I2</t>
        </is>
      </c>
      <c r="B928">
        <f>'Net regReadDataA_2_'!E229</f>
        <v/>
      </c>
      <c r="C928">
        <f>'Net regReadDataA_2_'!E227</f>
        <v/>
      </c>
      <c r="D928">
        <f>B928-C928</f>
        <v/>
      </c>
      <c r="E928">
        <f>D928/B928</f>
        <v/>
      </c>
      <c r="F928">
        <f>'Net regReadDataA_2_'!F229</f>
        <v/>
      </c>
      <c r="G928">
        <f>'Net regReadDataA_2_'!F227</f>
        <v/>
      </c>
      <c r="H928">
        <f>F928-G928</f>
        <v/>
      </c>
      <c r="I928">
        <f>H928/F928</f>
        <v/>
      </c>
      <c r="J928">
        <f>'Net regReadDataA_2_'!G229</f>
        <v/>
      </c>
      <c r="K928">
        <f>'Net regReadDataA_2_'!G227</f>
        <v/>
      </c>
      <c r="L928">
        <f>J928-K928</f>
        <v/>
      </c>
      <c r="M928">
        <f>L928/J928</f>
        <v/>
      </c>
      <c r="N928">
        <f>'Net regReadDataA_2_'!H229</f>
        <v/>
      </c>
      <c r="O928">
        <f>'Net regReadDataA_2_'!H227</f>
        <v/>
      </c>
      <c r="P928">
        <f>N928-O928</f>
        <v/>
      </c>
      <c r="Q928">
        <f>P928/N928</f>
        <v/>
      </c>
    </row>
    <row r="929">
      <c r="A929" t="inlineStr">
        <is>
          <t>masterReg/readData1_reg[2]/Q to masterReg/led_OBUF[2]_inst_i_1/I2</t>
        </is>
      </c>
      <c r="B929">
        <f>'Net regReadDataA_2_'!E254</f>
        <v/>
      </c>
      <c r="C929">
        <f>'Net regReadDataA_2_'!E252</f>
        <v/>
      </c>
      <c r="D929">
        <f>B929-C929</f>
        <v/>
      </c>
      <c r="E929">
        <f>D929/B929</f>
        <v/>
      </c>
      <c r="F929">
        <f>'Net regReadDataA_2_'!F254</f>
        <v/>
      </c>
      <c r="G929">
        <f>'Net regReadDataA_2_'!F252</f>
        <v/>
      </c>
      <c r="H929">
        <f>F929-G929</f>
        <v/>
      </c>
      <c r="I929">
        <f>H929/F929</f>
        <v/>
      </c>
      <c r="J929">
        <f>'Net regReadDataA_2_'!G254</f>
        <v/>
      </c>
      <c r="K929">
        <f>'Net regReadDataA_2_'!G252</f>
        <v/>
      </c>
      <c r="L929">
        <f>J929-K929</f>
        <v/>
      </c>
      <c r="M929">
        <f>L929/J929</f>
        <v/>
      </c>
      <c r="N929">
        <f>'Net regReadDataA_2_'!H254</f>
        <v/>
      </c>
      <c r="O929">
        <f>'Net regReadDataA_2_'!H252</f>
        <v/>
      </c>
      <c r="P929">
        <f>N929-O929</f>
        <v/>
      </c>
      <c r="Q929">
        <f>P929/N929</f>
        <v/>
      </c>
    </row>
    <row r="930">
      <c r="A930" t="inlineStr">
        <is>
          <t>masterReg/readData1_reg[2]/Q to masterReg/readData2[0]_i_11/I1</t>
        </is>
      </c>
      <c r="B930">
        <f>'Net regReadDataA_2_'!E265</f>
        <v/>
      </c>
      <c r="C930">
        <f>'Net regReadDataA_2_'!E263</f>
        <v/>
      </c>
      <c r="D930">
        <f>B930-C930</f>
        <v/>
      </c>
      <c r="E930">
        <f>D930/B930</f>
        <v/>
      </c>
      <c r="F930">
        <f>'Net regReadDataA_2_'!F265</f>
        <v/>
      </c>
      <c r="G930">
        <f>'Net regReadDataA_2_'!F263</f>
        <v/>
      </c>
      <c r="H930">
        <f>F930-G930</f>
        <v/>
      </c>
      <c r="I930">
        <f>H930/F930</f>
        <v/>
      </c>
      <c r="J930">
        <f>'Net regReadDataA_2_'!G265</f>
        <v/>
      </c>
      <c r="K930">
        <f>'Net regReadDataA_2_'!G263</f>
        <v/>
      </c>
      <c r="L930">
        <f>J930-K930</f>
        <v/>
      </c>
      <c r="M930">
        <f>L930/J930</f>
        <v/>
      </c>
      <c r="N930">
        <f>'Net regReadDataA_2_'!H265</f>
        <v/>
      </c>
      <c r="O930">
        <f>'Net regReadDataA_2_'!H263</f>
        <v/>
      </c>
      <c r="P930">
        <f>N930-O930</f>
        <v/>
      </c>
      <c r="Q930">
        <f>P930/N930</f>
        <v/>
      </c>
    </row>
    <row r="931">
      <c r="A931" t="inlineStr">
        <is>
          <t>masterReg/readData1_reg[30]/Q to masterReg/register_reg_r1_0_31_30_31_i_5/I2</t>
        </is>
      </c>
      <c r="B931">
        <f>'Net regReadDataA_30_'!E19</f>
        <v/>
      </c>
      <c r="C931">
        <f>'Net regReadDataA_30_'!E17</f>
        <v/>
      </c>
      <c r="D931">
        <f>B931-C931</f>
        <v/>
      </c>
      <c r="E931">
        <f>D931/B931</f>
        <v/>
      </c>
      <c r="F931">
        <f>'Net regReadDataA_30_'!F19</f>
        <v/>
      </c>
      <c r="G931">
        <f>'Net regReadDataA_30_'!F17</f>
        <v/>
      </c>
      <c r="H931">
        <f>F931-G931</f>
        <v/>
      </c>
      <c r="I931">
        <f>H931/F931</f>
        <v/>
      </c>
      <c r="J931">
        <f>'Net regReadDataA_30_'!G19</f>
        <v/>
      </c>
      <c r="K931">
        <f>'Net regReadDataA_30_'!G17</f>
        <v/>
      </c>
      <c r="L931">
        <f>J931-K931</f>
        <v/>
      </c>
      <c r="M931">
        <f>L931/J931</f>
        <v/>
      </c>
      <c r="N931">
        <f>'Net regReadDataA_30_'!H19</f>
        <v/>
      </c>
      <c r="O931">
        <f>'Net regReadDataA_30_'!H17</f>
        <v/>
      </c>
      <c r="P931">
        <f>N931-O931</f>
        <v/>
      </c>
      <c r="Q931">
        <f>P931/N931</f>
        <v/>
      </c>
    </row>
    <row r="932">
      <c r="A932" t="inlineStr">
        <is>
          <t>masterReg/readData1_reg[30]/Q to masterReg/readData2[22]_i_11/I2</t>
        </is>
      </c>
      <c r="B932">
        <f>'Net regReadDataA_30_'!E30</f>
        <v/>
      </c>
      <c r="C932">
        <f>'Net regReadDataA_30_'!E28</f>
        <v/>
      </c>
      <c r="D932">
        <f>B932-C932</f>
        <v/>
      </c>
      <c r="E932">
        <f>D932/B932</f>
        <v/>
      </c>
      <c r="F932">
        <f>'Net regReadDataA_30_'!F30</f>
        <v/>
      </c>
      <c r="G932">
        <f>'Net regReadDataA_30_'!F28</f>
        <v/>
      </c>
      <c r="H932">
        <f>F932-G932</f>
        <v/>
      </c>
      <c r="I932">
        <f>H932/F932</f>
        <v/>
      </c>
      <c r="J932">
        <f>'Net regReadDataA_30_'!G30</f>
        <v/>
      </c>
      <c r="K932">
        <f>'Net regReadDataA_30_'!G28</f>
        <v/>
      </c>
      <c r="L932">
        <f>J932-K932</f>
        <v/>
      </c>
      <c r="M932">
        <f>L932/J932</f>
        <v/>
      </c>
      <c r="N932">
        <f>'Net regReadDataA_30_'!H30</f>
        <v/>
      </c>
      <c r="O932">
        <f>'Net regReadDataA_30_'!H28</f>
        <v/>
      </c>
      <c r="P932">
        <f>N932-O932</f>
        <v/>
      </c>
      <c r="Q932">
        <f>P932/N932</f>
        <v/>
      </c>
    </row>
    <row r="933">
      <c r="A933" t="inlineStr">
        <is>
          <t>masterReg/readData1_reg[30]/Q to masterReg/register_reg_r1_0_31_0_5_i_50/I0</t>
        </is>
      </c>
      <c r="B933">
        <f>'Net regReadDataA_30_'!E45</f>
        <v/>
      </c>
      <c r="C933">
        <f>'Net regReadDataA_30_'!E43</f>
        <v/>
      </c>
      <c r="D933">
        <f>B933-C933</f>
        <v/>
      </c>
      <c r="E933">
        <f>D933/B933</f>
        <v/>
      </c>
      <c r="F933">
        <f>'Net regReadDataA_30_'!F45</f>
        <v/>
      </c>
      <c r="G933">
        <f>'Net regReadDataA_30_'!F43</f>
        <v/>
      </c>
      <c r="H933">
        <f>F933-G933</f>
        <v/>
      </c>
      <c r="I933">
        <f>H933/F933</f>
        <v/>
      </c>
      <c r="J933">
        <f>'Net regReadDataA_30_'!G45</f>
        <v/>
      </c>
      <c r="K933">
        <f>'Net regReadDataA_30_'!G43</f>
        <v/>
      </c>
      <c r="L933">
        <f>J933-K933</f>
        <v/>
      </c>
      <c r="M933">
        <f>L933/J933</f>
        <v/>
      </c>
      <c r="N933">
        <f>'Net regReadDataA_30_'!H45</f>
        <v/>
      </c>
      <c r="O933">
        <f>'Net regReadDataA_30_'!H43</f>
        <v/>
      </c>
      <c r="P933">
        <f>N933-O933</f>
        <v/>
      </c>
      <c r="Q933">
        <f>P933/N933</f>
        <v/>
      </c>
    </row>
    <row r="934">
      <c r="A934" t="inlineStr">
        <is>
          <t>masterReg/readData1_reg[30]/Q to masterReg/readData2[31]_i_19/I3</t>
        </is>
      </c>
      <c r="B934">
        <f>'Net regReadDataA_30_'!E81</f>
        <v/>
      </c>
      <c r="C934">
        <f>'Net regReadDataA_30_'!E79</f>
        <v/>
      </c>
      <c r="D934">
        <f>B934-C934</f>
        <v/>
      </c>
      <c r="E934">
        <f>D934/B934</f>
        <v/>
      </c>
      <c r="F934">
        <f>'Net regReadDataA_30_'!F81</f>
        <v/>
      </c>
      <c r="G934">
        <f>'Net regReadDataA_30_'!F79</f>
        <v/>
      </c>
      <c r="H934">
        <f>F934-G934</f>
        <v/>
      </c>
      <c r="I934">
        <f>H934/F934</f>
        <v/>
      </c>
      <c r="J934">
        <f>'Net regReadDataA_30_'!G81</f>
        <v/>
      </c>
      <c r="K934">
        <f>'Net regReadDataA_30_'!G79</f>
        <v/>
      </c>
      <c r="L934">
        <f>J934-K934</f>
        <v/>
      </c>
      <c r="M934">
        <f>L934/J934</f>
        <v/>
      </c>
      <c r="N934">
        <f>'Net regReadDataA_30_'!H81</f>
        <v/>
      </c>
      <c r="O934">
        <f>'Net regReadDataA_30_'!H79</f>
        <v/>
      </c>
      <c r="P934">
        <f>N934-O934</f>
        <v/>
      </c>
      <c r="Q934">
        <f>P934/N934</f>
        <v/>
      </c>
    </row>
    <row r="935">
      <c r="A935" t="inlineStr">
        <is>
          <t>masterReg/readData1_reg[30]/Q to masterReg/readData2[14]_i_11/I4</t>
        </is>
      </c>
      <c r="B935">
        <f>'Net regReadDataA_30_'!E95</f>
        <v/>
      </c>
      <c r="C935">
        <f>'Net regReadDataA_30_'!E93</f>
        <v/>
      </c>
      <c r="D935">
        <f>B935-C935</f>
        <v/>
      </c>
      <c r="E935">
        <f>D935/B935</f>
        <v/>
      </c>
      <c r="F935">
        <f>'Net regReadDataA_30_'!F95</f>
        <v/>
      </c>
      <c r="G935">
        <f>'Net regReadDataA_30_'!F93</f>
        <v/>
      </c>
      <c r="H935">
        <f>F935-G935</f>
        <v/>
      </c>
      <c r="I935">
        <f>H935/F935</f>
        <v/>
      </c>
      <c r="J935">
        <f>'Net regReadDataA_30_'!G95</f>
        <v/>
      </c>
      <c r="K935">
        <f>'Net regReadDataA_30_'!G93</f>
        <v/>
      </c>
      <c r="L935">
        <f>J935-K935</f>
        <v/>
      </c>
      <c r="M935">
        <f>L935/J935</f>
        <v/>
      </c>
      <c r="N935">
        <f>'Net regReadDataA_30_'!H95</f>
        <v/>
      </c>
      <c r="O935">
        <f>'Net regReadDataA_30_'!H93</f>
        <v/>
      </c>
      <c r="P935">
        <f>N935-O935</f>
        <v/>
      </c>
      <c r="Q935">
        <f>P935/N935</f>
        <v/>
      </c>
    </row>
    <row r="936">
      <c r="A936" t="inlineStr">
        <is>
          <t>masterReg/readData1_reg[30]/Q to masterReg/readData2[1]_i_19/I2</t>
        </is>
      </c>
      <c r="B936">
        <f>'Net regReadDataA_30_'!E131</f>
        <v/>
      </c>
      <c r="C936">
        <f>'Net regReadDataA_30_'!E129</f>
        <v/>
      </c>
      <c r="D936">
        <f>B936-C936</f>
        <v/>
      </c>
      <c r="E936">
        <f>D936/B936</f>
        <v/>
      </c>
      <c r="F936">
        <f>'Net regReadDataA_30_'!F131</f>
        <v/>
      </c>
      <c r="G936">
        <f>'Net regReadDataA_30_'!F129</f>
        <v/>
      </c>
      <c r="H936">
        <f>F936-G936</f>
        <v/>
      </c>
      <c r="I936">
        <f>H936/F936</f>
        <v/>
      </c>
      <c r="J936">
        <f>'Net regReadDataA_30_'!G131</f>
        <v/>
      </c>
      <c r="K936">
        <f>'Net regReadDataA_30_'!G129</f>
        <v/>
      </c>
      <c r="L936">
        <f>J936-K936</f>
        <v/>
      </c>
      <c r="M936">
        <f>L936/J936</f>
        <v/>
      </c>
      <c r="N936">
        <f>'Net regReadDataA_30_'!H131</f>
        <v/>
      </c>
      <c r="O936">
        <f>'Net regReadDataA_30_'!H129</f>
        <v/>
      </c>
      <c r="P936">
        <f>N936-O936</f>
        <v/>
      </c>
      <c r="Q936">
        <f>P936/N936</f>
        <v/>
      </c>
    </row>
    <row r="937">
      <c r="A937" t="inlineStr">
        <is>
          <t>masterReg/readData1_reg[30]/Q to masterReg/register_reg_r1_0_31_0_5_i_62/I3</t>
        </is>
      </c>
      <c r="B937">
        <f>'Net regReadDataA_30_'!E142</f>
        <v/>
      </c>
      <c r="C937">
        <f>'Net regReadDataA_30_'!E140</f>
        <v/>
      </c>
      <c r="D937">
        <f>B937-C937</f>
        <v/>
      </c>
      <c r="E937">
        <f>D937/B937</f>
        <v/>
      </c>
      <c r="F937">
        <f>'Net regReadDataA_30_'!F142</f>
        <v/>
      </c>
      <c r="G937">
        <f>'Net regReadDataA_30_'!F140</f>
        <v/>
      </c>
      <c r="H937">
        <f>F937-G937</f>
        <v/>
      </c>
      <c r="I937">
        <f>H937/F937</f>
        <v/>
      </c>
      <c r="J937">
        <f>'Net regReadDataA_30_'!G142</f>
        <v/>
      </c>
      <c r="K937">
        <f>'Net regReadDataA_30_'!G140</f>
        <v/>
      </c>
      <c r="L937">
        <f>J937-K937</f>
        <v/>
      </c>
      <c r="M937">
        <f>L937/J937</f>
        <v/>
      </c>
      <c r="N937">
        <f>'Net regReadDataA_30_'!H142</f>
        <v/>
      </c>
      <c r="O937">
        <f>'Net regReadDataA_30_'!H140</f>
        <v/>
      </c>
      <c r="P937">
        <f>N937-O937</f>
        <v/>
      </c>
      <c r="Q937">
        <f>P937/N937</f>
        <v/>
      </c>
    </row>
    <row r="938">
      <c r="A938" t="inlineStr">
        <is>
          <t>masterReg/readData1_reg[30]/Q to masterReg/readData2[30]_i_10/I1</t>
        </is>
      </c>
      <c r="B938">
        <f>'Net regReadDataA_30_'!E165</f>
        <v/>
      </c>
      <c r="C938">
        <f>'Net regReadDataA_30_'!E163</f>
        <v/>
      </c>
      <c r="D938">
        <f>B938-C938</f>
        <v/>
      </c>
      <c r="E938">
        <f>D938/B938</f>
        <v/>
      </c>
      <c r="F938">
        <f>'Net regReadDataA_30_'!F165</f>
        <v/>
      </c>
      <c r="G938">
        <f>'Net regReadDataA_30_'!F163</f>
        <v/>
      </c>
      <c r="H938">
        <f>F938-G938</f>
        <v/>
      </c>
      <c r="I938">
        <f>H938/F938</f>
        <v/>
      </c>
      <c r="J938">
        <f>'Net regReadDataA_30_'!G165</f>
        <v/>
      </c>
      <c r="K938">
        <f>'Net regReadDataA_30_'!G163</f>
        <v/>
      </c>
      <c r="L938">
        <f>J938-K938</f>
        <v/>
      </c>
      <c r="M938">
        <f>L938/J938</f>
        <v/>
      </c>
      <c r="N938">
        <f>'Net regReadDataA_30_'!H165</f>
        <v/>
      </c>
      <c r="O938">
        <f>'Net regReadDataA_30_'!H163</f>
        <v/>
      </c>
      <c r="P938">
        <f>N938-O938</f>
        <v/>
      </c>
      <c r="Q938">
        <f>P938/N938</f>
        <v/>
      </c>
    </row>
    <row r="939">
      <c r="A939" t="inlineStr">
        <is>
          <t>masterReg/readData1_reg[30]/Q to masterReg/readData2[30]_i_11/I5</t>
        </is>
      </c>
      <c r="B939">
        <f>'Net regReadDataA_30_'!E176</f>
        <v/>
      </c>
      <c r="C939">
        <f>'Net regReadDataA_30_'!E174</f>
        <v/>
      </c>
      <c r="D939">
        <f>B939-C939</f>
        <v/>
      </c>
      <c r="E939">
        <f>D939/B939</f>
        <v/>
      </c>
      <c r="F939">
        <f>'Net regReadDataA_30_'!F176</f>
        <v/>
      </c>
      <c r="G939">
        <f>'Net regReadDataA_30_'!F174</f>
        <v/>
      </c>
      <c r="H939">
        <f>F939-G939</f>
        <v/>
      </c>
      <c r="I939">
        <f>H939/F939</f>
        <v/>
      </c>
      <c r="J939">
        <f>'Net regReadDataA_30_'!G176</f>
        <v/>
      </c>
      <c r="K939">
        <f>'Net regReadDataA_30_'!G174</f>
        <v/>
      </c>
      <c r="L939">
        <f>J939-K939</f>
        <v/>
      </c>
      <c r="M939">
        <f>L939/J939</f>
        <v/>
      </c>
      <c r="N939">
        <f>'Net regReadDataA_30_'!H176</f>
        <v/>
      </c>
      <c r="O939">
        <f>'Net regReadDataA_30_'!H174</f>
        <v/>
      </c>
      <c r="P939">
        <f>N939-O939</f>
        <v/>
      </c>
      <c r="Q939">
        <f>P939/N939</f>
        <v/>
      </c>
    </row>
    <row r="940">
      <c r="A940" t="inlineStr">
        <is>
          <t>masterReg/readData1_reg[30]/Q to masterReg/register_reg_r1_0_31_30_31_i_4/I0</t>
        </is>
      </c>
      <c r="B940">
        <f>'Net regReadDataA_30_'!E194</f>
        <v/>
      </c>
      <c r="C940">
        <f>'Net regReadDataA_30_'!E192</f>
        <v/>
      </c>
      <c r="D940">
        <f>B940-C940</f>
        <v/>
      </c>
      <c r="E940">
        <f>D940/B940</f>
        <v/>
      </c>
      <c r="F940">
        <f>'Net regReadDataA_30_'!F194</f>
        <v/>
      </c>
      <c r="G940">
        <f>'Net regReadDataA_30_'!F192</f>
        <v/>
      </c>
      <c r="H940">
        <f>F940-G940</f>
        <v/>
      </c>
      <c r="I940">
        <f>H940/F940</f>
        <v/>
      </c>
      <c r="J940">
        <f>'Net regReadDataA_30_'!G194</f>
        <v/>
      </c>
      <c r="K940">
        <f>'Net regReadDataA_30_'!G192</f>
        <v/>
      </c>
      <c r="L940">
        <f>J940-K940</f>
        <v/>
      </c>
      <c r="M940">
        <f>L940/J940</f>
        <v/>
      </c>
      <c r="N940">
        <f>'Net regReadDataA_30_'!H194</f>
        <v/>
      </c>
      <c r="O940">
        <f>'Net regReadDataA_30_'!H192</f>
        <v/>
      </c>
      <c r="P940">
        <f>N940-O940</f>
        <v/>
      </c>
      <c r="Q940">
        <f>P940/N940</f>
        <v/>
      </c>
    </row>
    <row r="941">
      <c r="A941" t="inlineStr">
        <is>
          <t>masterReg/readData1_reg[30]/Q to masterReg/readData2[30]_i_19/I5</t>
        </is>
      </c>
      <c r="B941">
        <f>'Net regReadDataA_30_'!E205</f>
        <v/>
      </c>
      <c r="C941">
        <f>'Net regReadDataA_30_'!E203</f>
        <v/>
      </c>
      <c r="D941">
        <f>B941-C941</f>
        <v/>
      </c>
      <c r="E941">
        <f>D941/B941</f>
        <v/>
      </c>
      <c r="F941">
        <f>'Net regReadDataA_30_'!F205</f>
        <v/>
      </c>
      <c r="G941">
        <f>'Net regReadDataA_30_'!F203</f>
        <v/>
      </c>
      <c r="H941">
        <f>F941-G941</f>
        <v/>
      </c>
      <c r="I941">
        <f>H941/F941</f>
        <v/>
      </c>
      <c r="J941">
        <f>'Net regReadDataA_30_'!G205</f>
        <v/>
      </c>
      <c r="K941">
        <f>'Net regReadDataA_30_'!G203</f>
        <v/>
      </c>
      <c r="L941">
        <f>J941-K941</f>
        <v/>
      </c>
      <c r="M941">
        <f>L941/J941</f>
        <v/>
      </c>
      <c r="N941">
        <f>'Net regReadDataA_30_'!H205</f>
        <v/>
      </c>
      <c r="O941">
        <f>'Net regReadDataA_30_'!H203</f>
        <v/>
      </c>
      <c r="P941">
        <f>N941-O941</f>
        <v/>
      </c>
      <c r="Q941">
        <f>P941/N941</f>
        <v/>
      </c>
    </row>
    <row r="942">
      <c r="A942" t="inlineStr">
        <is>
          <t>masterReg/readData1_reg[30]/Q to ALU1/result0_carry__6/DI[2]</t>
        </is>
      </c>
      <c r="B942">
        <f>'Net regReadDataA_30_'!E237</f>
        <v/>
      </c>
      <c r="C942">
        <f>'Net regReadDataA_30_'!E235</f>
        <v/>
      </c>
      <c r="D942">
        <f>B942-C942</f>
        <v/>
      </c>
      <c r="E942">
        <f>D942/B942</f>
        <v/>
      </c>
      <c r="F942">
        <f>'Net regReadDataA_30_'!F237</f>
        <v/>
      </c>
      <c r="G942">
        <f>'Net regReadDataA_30_'!F235</f>
        <v/>
      </c>
      <c r="H942">
        <f>F942-G942</f>
        <v/>
      </c>
      <c r="I942">
        <f>H942/F942</f>
        <v/>
      </c>
      <c r="J942">
        <f>'Net regReadDataA_30_'!G237</f>
        <v/>
      </c>
      <c r="K942">
        <f>'Net regReadDataA_30_'!G235</f>
        <v/>
      </c>
      <c r="L942">
        <f>J942-K942</f>
        <v/>
      </c>
      <c r="M942">
        <f>L942/J942</f>
        <v/>
      </c>
      <c r="N942">
        <f>'Net regReadDataA_30_'!H237</f>
        <v/>
      </c>
      <c r="O942">
        <f>'Net regReadDataA_30_'!H235</f>
        <v/>
      </c>
      <c r="P942">
        <f>N942-O942</f>
        <v/>
      </c>
      <c r="Q942">
        <f>P942/N942</f>
        <v/>
      </c>
    </row>
    <row r="943">
      <c r="A943" t="inlineStr">
        <is>
          <t>masterReg/readData1_reg[30]/Q to masterReg/readData2[29]_i_10/I2</t>
        </is>
      </c>
      <c r="B943">
        <f>'Net regReadDataA_30_'!E248</f>
        <v/>
      </c>
      <c r="C943">
        <f>'Net regReadDataA_30_'!E246</f>
        <v/>
      </c>
      <c r="D943">
        <f>B943-C943</f>
        <v/>
      </c>
      <c r="E943">
        <f>D943/B943</f>
        <v/>
      </c>
      <c r="F943">
        <f>'Net regReadDataA_30_'!F248</f>
        <v/>
      </c>
      <c r="G943">
        <f>'Net regReadDataA_30_'!F246</f>
        <v/>
      </c>
      <c r="H943">
        <f>F943-G943</f>
        <v/>
      </c>
      <c r="I943">
        <f>H943/F943</f>
        <v/>
      </c>
      <c r="J943">
        <f>'Net regReadDataA_30_'!G248</f>
        <v/>
      </c>
      <c r="K943">
        <f>'Net regReadDataA_30_'!G246</f>
        <v/>
      </c>
      <c r="L943">
        <f>J943-K943</f>
        <v/>
      </c>
      <c r="M943">
        <f>L943/J943</f>
        <v/>
      </c>
      <c r="N943">
        <f>'Net regReadDataA_30_'!H248</f>
        <v/>
      </c>
      <c r="O943">
        <f>'Net regReadDataA_30_'!H246</f>
        <v/>
      </c>
      <c r="P943">
        <f>N943-O943</f>
        <v/>
      </c>
      <c r="Q943">
        <f>P943/N943</f>
        <v/>
      </c>
    </row>
    <row r="944">
      <c r="A944" t="inlineStr">
        <is>
          <t>masterReg/readData1_reg[30]/Q to masterReg/readData2[29]_i_11/I3</t>
        </is>
      </c>
      <c r="B944">
        <f>'Net regReadDataA_30_'!E259</f>
        <v/>
      </c>
      <c r="C944">
        <f>'Net regReadDataA_30_'!E257</f>
        <v/>
      </c>
      <c r="D944">
        <f>B944-C944</f>
        <v/>
      </c>
      <c r="E944">
        <f>D944/B944</f>
        <v/>
      </c>
      <c r="F944">
        <f>'Net regReadDataA_30_'!F259</f>
        <v/>
      </c>
      <c r="G944">
        <f>'Net regReadDataA_30_'!F257</f>
        <v/>
      </c>
      <c r="H944">
        <f>F944-G944</f>
        <v/>
      </c>
      <c r="I944">
        <f>H944/F944</f>
        <v/>
      </c>
      <c r="J944">
        <f>'Net regReadDataA_30_'!G259</f>
        <v/>
      </c>
      <c r="K944">
        <f>'Net regReadDataA_30_'!G257</f>
        <v/>
      </c>
      <c r="L944">
        <f>J944-K944</f>
        <v/>
      </c>
      <c r="M944">
        <f>L944/J944</f>
        <v/>
      </c>
      <c r="N944">
        <f>'Net regReadDataA_30_'!H259</f>
        <v/>
      </c>
      <c r="O944">
        <f>'Net regReadDataA_30_'!H257</f>
        <v/>
      </c>
      <c r="P944">
        <f>N944-O944</f>
        <v/>
      </c>
      <c r="Q944">
        <f>P944/N944</f>
        <v/>
      </c>
    </row>
    <row r="945">
      <c r="A945" t="inlineStr">
        <is>
          <t>masterReg/readData1_reg[30]/Q to masterReg/readData2[28]_i_20/I1</t>
        </is>
      </c>
      <c r="B945">
        <f>'Net regReadDataA_30_'!E281</f>
        <v/>
      </c>
      <c r="C945">
        <f>'Net regReadDataA_30_'!E279</f>
        <v/>
      </c>
      <c r="D945">
        <f>B945-C945</f>
        <v/>
      </c>
      <c r="E945">
        <f>D945/B945</f>
        <v/>
      </c>
      <c r="F945">
        <f>'Net regReadDataA_30_'!F281</f>
        <v/>
      </c>
      <c r="G945">
        <f>'Net regReadDataA_30_'!F279</f>
        <v/>
      </c>
      <c r="H945">
        <f>F945-G945</f>
        <v/>
      </c>
      <c r="I945">
        <f>H945/F945</f>
        <v/>
      </c>
      <c r="J945">
        <f>'Net regReadDataA_30_'!G281</f>
        <v/>
      </c>
      <c r="K945">
        <f>'Net regReadDataA_30_'!G279</f>
        <v/>
      </c>
      <c r="L945">
        <f>J945-K945</f>
        <v/>
      </c>
      <c r="M945">
        <f>L945/J945</f>
        <v/>
      </c>
      <c r="N945">
        <f>'Net regReadDataA_30_'!H281</f>
        <v/>
      </c>
      <c r="O945">
        <f>'Net regReadDataA_30_'!H279</f>
        <v/>
      </c>
      <c r="P945">
        <f>N945-O945</f>
        <v/>
      </c>
      <c r="Q945">
        <f>P945/N945</f>
        <v/>
      </c>
    </row>
    <row r="946">
      <c r="A946" t="inlineStr">
        <is>
          <t>masterReg/readData1_reg[30]/Q to masterReg/i__carry__2_i_5/I3</t>
        </is>
      </c>
      <c r="B946">
        <f>'Net regReadDataA_30_'!E305</f>
        <v/>
      </c>
      <c r="C946">
        <f>'Net regReadDataA_30_'!E303</f>
        <v/>
      </c>
      <c r="D946">
        <f>B946-C946</f>
        <v/>
      </c>
      <c r="E946">
        <f>D946/B946</f>
        <v/>
      </c>
      <c r="F946">
        <f>'Net regReadDataA_30_'!F305</f>
        <v/>
      </c>
      <c r="G946">
        <f>'Net regReadDataA_30_'!F303</f>
        <v/>
      </c>
      <c r="H946">
        <f>F946-G946</f>
        <v/>
      </c>
      <c r="I946">
        <f>H946/F946</f>
        <v/>
      </c>
      <c r="J946">
        <f>'Net regReadDataA_30_'!G305</f>
        <v/>
      </c>
      <c r="K946">
        <f>'Net regReadDataA_30_'!G303</f>
        <v/>
      </c>
      <c r="L946">
        <f>J946-K946</f>
        <v/>
      </c>
      <c r="M946">
        <f>L946/J946</f>
        <v/>
      </c>
      <c r="N946">
        <f>'Net regReadDataA_30_'!H305</f>
        <v/>
      </c>
      <c r="O946">
        <f>'Net regReadDataA_30_'!H303</f>
        <v/>
      </c>
      <c r="P946">
        <f>N946-O946</f>
        <v/>
      </c>
      <c r="Q946">
        <f>P946/N946</f>
        <v/>
      </c>
    </row>
    <row r="947">
      <c r="A947" t="inlineStr">
        <is>
          <t>masterReg/readData1_reg[30]/Q to ALU1/result0_inferred__0/i__carry__6/DI[2]</t>
        </is>
      </c>
      <c r="B947">
        <f>'Net regReadDataA_30_'!E326</f>
        <v/>
      </c>
      <c r="C947">
        <f>'Net regReadDataA_30_'!E324</f>
        <v/>
      </c>
      <c r="D947">
        <f>B947-C947</f>
        <v/>
      </c>
      <c r="E947">
        <f>D947/B947</f>
        <v/>
      </c>
      <c r="F947">
        <f>'Net regReadDataA_30_'!F326</f>
        <v/>
      </c>
      <c r="G947">
        <f>'Net regReadDataA_30_'!F324</f>
        <v/>
      </c>
      <c r="H947">
        <f>F947-G947</f>
        <v/>
      </c>
      <c r="I947">
        <f>H947/F947</f>
        <v/>
      </c>
      <c r="J947">
        <f>'Net regReadDataA_30_'!G326</f>
        <v/>
      </c>
      <c r="K947">
        <f>'Net regReadDataA_30_'!G324</f>
        <v/>
      </c>
      <c r="L947">
        <f>J947-K947</f>
        <v/>
      </c>
      <c r="M947">
        <f>L947/J947</f>
        <v/>
      </c>
      <c r="N947">
        <f>'Net regReadDataA_30_'!H326</f>
        <v/>
      </c>
      <c r="O947">
        <f>'Net regReadDataA_30_'!H324</f>
        <v/>
      </c>
      <c r="P947">
        <f>N947-O947</f>
        <v/>
      </c>
      <c r="Q947">
        <f>P947/N947</f>
        <v/>
      </c>
    </row>
    <row r="948">
      <c r="A948" t="inlineStr">
        <is>
          <t>masterReg/readData1_reg[30]/Q to masterReg/result0_carry__6_i_2/I0</t>
        </is>
      </c>
      <c r="B948">
        <f>'Net regReadDataA_30_'!E337</f>
        <v/>
      </c>
      <c r="C948">
        <f>'Net regReadDataA_30_'!E335</f>
        <v/>
      </c>
      <c r="D948">
        <f>B948-C948</f>
        <v/>
      </c>
      <c r="E948">
        <f>D948/B948</f>
        <v/>
      </c>
      <c r="F948">
        <f>'Net regReadDataA_30_'!F337</f>
        <v/>
      </c>
      <c r="G948">
        <f>'Net regReadDataA_30_'!F335</f>
        <v/>
      </c>
      <c r="H948">
        <f>F948-G948</f>
        <v/>
      </c>
      <c r="I948">
        <f>H948/F948</f>
        <v/>
      </c>
      <c r="J948">
        <f>'Net regReadDataA_30_'!G337</f>
        <v/>
      </c>
      <c r="K948">
        <f>'Net regReadDataA_30_'!G335</f>
        <v/>
      </c>
      <c r="L948">
        <f>J948-K948</f>
        <v/>
      </c>
      <c r="M948">
        <f>L948/J948</f>
        <v/>
      </c>
      <c r="N948">
        <f>'Net regReadDataA_30_'!H337</f>
        <v/>
      </c>
      <c r="O948">
        <f>'Net regReadDataA_30_'!H335</f>
        <v/>
      </c>
      <c r="P948">
        <f>N948-O948</f>
        <v/>
      </c>
      <c r="Q948">
        <f>P948/N948</f>
        <v/>
      </c>
    </row>
    <row r="949">
      <c r="A949" t="inlineStr">
        <is>
          <t>masterReg/readData1_reg[30]/Q to masterReg/i__carry__6_i_2/I1</t>
        </is>
      </c>
      <c r="B949">
        <f>'Net regReadDataA_30_'!E348</f>
        <v/>
      </c>
      <c r="C949">
        <f>'Net regReadDataA_30_'!E346</f>
        <v/>
      </c>
      <c r="D949">
        <f>B949-C949</f>
        <v/>
      </c>
      <c r="E949">
        <f>D949/B949</f>
        <v/>
      </c>
      <c r="F949">
        <f>'Net regReadDataA_30_'!F348</f>
        <v/>
      </c>
      <c r="G949">
        <f>'Net regReadDataA_30_'!F346</f>
        <v/>
      </c>
      <c r="H949">
        <f>F949-G949</f>
        <v/>
      </c>
      <c r="I949">
        <f>H949/F949</f>
        <v/>
      </c>
      <c r="J949">
        <f>'Net regReadDataA_30_'!G348</f>
        <v/>
      </c>
      <c r="K949">
        <f>'Net regReadDataA_30_'!G346</f>
        <v/>
      </c>
      <c r="L949">
        <f>J949-K949</f>
        <v/>
      </c>
      <c r="M949">
        <f>L949/J949</f>
        <v/>
      </c>
      <c r="N949">
        <f>'Net regReadDataA_30_'!H348</f>
        <v/>
      </c>
      <c r="O949">
        <f>'Net regReadDataA_30_'!H346</f>
        <v/>
      </c>
      <c r="P949">
        <f>N949-O949</f>
        <v/>
      </c>
      <c r="Q949">
        <f>P949/N949</f>
        <v/>
      </c>
    </row>
    <row r="950">
      <c r="A950" t="inlineStr">
        <is>
          <t>masterReg/readData1_reg[31]/Q to masterReg/register_reg_r1_0_31_30_31__0_i_4/I0</t>
        </is>
      </c>
      <c r="B950">
        <f>'Net regReadDataA_31_'!E27</f>
        <v/>
      </c>
      <c r="C950">
        <f>'Net regReadDataA_31_'!E25</f>
        <v/>
      </c>
      <c r="D950">
        <f>B950-C950</f>
        <v/>
      </c>
      <c r="E950">
        <f>D950/B950</f>
        <v/>
      </c>
      <c r="F950">
        <f>'Net regReadDataA_31_'!F27</f>
        <v/>
      </c>
      <c r="G950">
        <f>'Net regReadDataA_31_'!F25</f>
        <v/>
      </c>
      <c r="H950">
        <f>F950-G950</f>
        <v/>
      </c>
      <c r="I950">
        <f>H950/F950</f>
        <v/>
      </c>
      <c r="J950">
        <f>'Net regReadDataA_31_'!G27</f>
        <v/>
      </c>
      <c r="K950">
        <f>'Net regReadDataA_31_'!G25</f>
        <v/>
      </c>
      <c r="L950">
        <f>J950-K950</f>
        <v/>
      </c>
      <c r="M950">
        <f>L950/J950</f>
        <v/>
      </c>
      <c r="N950">
        <f>'Net regReadDataA_31_'!H27</f>
        <v/>
      </c>
      <c r="O950">
        <f>'Net regReadDataA_31_'!H25</f>
        <v/>
      </c>
      <c r="P950">
        <f>N950-O950</f>
        <v/>
      </c>
      <c r="Q950">
        <f>P950/N950</f>
        <v/>
      </c>
    </row>
    <row r="951">
      <c r="A951" t="inlineStr">
        <is>
          <t>masterReg/readData1_reg[31]/Q to masterReg/readData2[22]_i_11/I0</t>
        </is>
      </c>
      <c r="B951">
        <f>'Net regReadDataA_31_'!E42</f>
        <v/>
      </c>
      <c r="C951">
        <f>'Net regReadDataA_31_'!E40</f>
        <v/>
      </c>
      <c r="D951">
        <f>B951-C951</f>
        <v/>
      </c>
      <c r="E951">
        <f>D951/B951</f>
        <v/>
      </c>
      <c r="F951">
        <f>'Net regReadDataA_31_'!F42</f>
        <v/>
      </c>
      <c r="G951">
        <f>'Net regReadDataA_31_'!F40</f>
        <v/>
      </c>
      <c r="H951">
        <f>F951-G951</f>
        <v/>
      </c>
      <c r="I951">
        <f>H951/F951</f>
        <v/>
      </c>
      <c r="J951">
        <f>'Net regReadDataA_31_'!G42</f>
        <v/>
      </c>
      <c r="K951">
        <f>'Net regReadDataA_31_'!G40</f>
        <v/>
      </c>
      <c r="L951">
        <f>J951-K951</f>
        <v/>
      </c>
      <c r="M951">
        <f>L951/J951</f>
        <v/>
      </c>
      <c r="N951">
        <f>'Net regReadDataA_31_'!H42</f>
        <v/>
      </c>
      <c r="O951">
        <f>'Net regReadDataA_31_'!H40</f>
        <v/>
      </c>
      <c r="P951">
        <f>N951-O951</f>
        <v/>
      </c>
      <c r="Q951">
        <f>P951/N951</f>
        <v/>
      </c>
    </row>
    <row r="952">
      <c r="A952" t="inlineStr">
        <is>
          <t>masterReg/readData1_reg[31]/Q to masterReg/readData2[27]_i_10/I1</t>
        </is>
      </c>
      <c r="B952">
        <f>'Net regReadDataA_31_'!E61</f>
        <v/>
      </c>
      <c r="C952">
        <f>'Net regReadDataA_31_'!E59</f>
        <v/>
      </c>
      <c r="D952">
        <f>B952-C952</f>
        <v/>
      </c>
      <c r="E952">
        <f>D952/B952</f>
        <v/>
      </c>
      <c r="F952">
        <f>'Net regReadDataA_31_'!F61</f>
        <v/>
      </c>
      <c r="G952">
        <f>'Net regReadDataA_31_'!F59</f>
        <v/>
      </c>
      <c r="H952">
        <f>F952-G952</f>
        <v/>
      </c>
      <c r="I952">
        <f>H952/F952</f>
        <v/>
      </c>
      <c r="J952">
        <f>'Net regReadDataA_31_'!G61</f>
        <v/>
      </c>
      <c r="K952">
        <f>'Net regReadDataA_31_'!G59</f>
        <v/>
      </c>
      <c r="L952">
        <f>J952-K952</f>
        <v/>
      </c>
      <c r="M952">
        <f>L952/J952</f>
        <v/>
      </c>
      <c r="N952">
        <f>'Net regReadDataA_31_'!H61</f>
        <v/>
      </c>
      <c r="O952">
        <f>'Net regReadDataA_31_'!H59</f>
        <v/>
      </c>
      <c r="P952">
        <f>N952-O952</f>
        <v/>
      </c>
      <c r="Q952">
        <f>P952/N952</f>
        <v/>
      </c>
    </row>
    <row r="953">
      <c r="A953" t="inlineStr">
        <is>
          <t>masterReg/readData1_reg[31]/Q to masterReg/readData2[23]_i_9/I3</t>
        </is>
      </c>
      <c r="B953">
        <f>'Net regReadDataA_31_'!E72</f>
        <v/>
      </c>
      <c r="C953">
        <f>'Net regReadDataA_31_'!E70</f>
        <v/>
      </c>
      <c r="D953">
        <f>B953-C953</f>
        <v/>
      </c>
      <c r="E953">
        <f>D953/B953</f>
        <v/>
      </c>
      <c r="F953">
        <f>'Net regReadDataA_31_'!F72</f>
        <v/>
      </c>
      <c r="G953">
        <f>'Net regReadDataA_31_'!F70</f>
        <v/>
      </c>
      <c r="H953">
        <f>F953-G953</f>
        <v/>
      </c>
      <c r="I953">
        <f>H953/F953</f>
        <v/>
      </c>
      <c r="J953">
        <f>'Net regReadDataA_31_'!G72</f>
        <v/>
      </c>
      <c r="K953">
        <f>'Net regReadDataA_31_'!G70</f>
        <v/>
      </c>
      <c r="L953">
        <f>J953-K953</f>
        <v/>
      </c>
      <c r="M953">
        <f>L953/J953</f>
        <v/>
      </c>
      <c r="N953">
        <f>'Net regReadDataA_31_'!H72</f>
        <v/>
      </c>
      <c r="O953">
        <f>'Net regReadDataA_31_'!H70</f>
        <v/>
      </c>
      <c r="P953">
        <f>N953-O953</f>
        <v/>
      </c>
      <c r="Q953">
        <f>P953/N953</f>
        <v/>
      </c>
    </row>
    <row r="954">
      <c r="A954" t="inlineStr">
        <is>
          <t>masterReg/readData1_reg[31]/Q to ALU1/readData2[31]_i_9/I2</t>
        </is>
      </c>
      <c r="B954">
        <f>'Net regReadDataA_31_'!E94</f>
        <v/>
      </c>
      <c r="C954">
        <f>'Net regReadDataA_31_'!E92</f>
        <v/>
      </c>
      <c r="D954">
        <f>B954-C954</f>
        <v/>
      </c>
      <c r="E954">
        <f>D954/B954</f>
        <v/>
      </c>
      <c r="F954">
        <f>'Net regReadDataA_31_'!F94</f>
        <v/>
      </c>
      <c r="G954">
        <f>'Net regReadDataA_31_'!F92</f>
        <v/>
      </c>
      <c r="H954">
        <f>F954-G954</f>
        <v/>
      </c>
      <c r="I954">
        <f>H954/F954</f>
        <v/>
      </c>
      <c r="J954">
        <f>'Net regReadDataA_31_'!G94</f>
        <v/>
      </c>
      <c r="K954">
        <f>'Net regReadDataA_31_'!G92</f>
        <v/>
      </c>
      <c r="L954">
        <f>J954-K954</f>
        <v/>
      </c>
      <c r="M954">
        <f>L954/J954</f>
        <v/>
      </c>
      <c r="N954">
        <f>'Net regReadDataA_31_'!H94</f>
        <v/>
      </c>
      <c r="O954">
        <f>'Net regReadDataA_31_'!H92</f>
        <v/>
      </c>
      <c r="P954">
        <f>N954-O954</f>
        <v/>
      </c>
      <c r="Q954">
        <f>P954/N954</f>
        <v/>
      </c>
    </row>
    <row r="955">
      <c r="A955" t="inlineStr">
        <is>
          <t>masterReg/readData1_reg[31]/Q to masterReg/register_reg_r1_0_31_30_31__0_i_5/I2</t>
        </is>
      </c>
      <c r="B955">
        <f>'Net regReadDataA_31_'!E105</f>
        <v/>
      </c>
      <c r="C955">
        <f>'Net regReadDataA_31_'!E103</f>
        <v/>
      </c>
      <c r="D955">
        <f>B955-C955</f>
        <v/>
      </c>
      <c r="E955">
        <f>D955/B955</f>
        <v/>
      </c>
      <c r="F955">
        <f>'Net regReadDataA_31_'!F105</f>
        <v/>
      </c>
      <c r="G955">
        <f>'Net regReadDataA_31_'!F103</f>
        <v/>
      </c>
      <c r="H955">
        <f>F955-G955</f>
        <v/>
      </c>
      <c r="I955">
        <f>H955/F955</f>
        <v/>
      </c>
      <c r="J955">
        <f>'Net regReadDataA_31_'!G105</f>
        <v/>
      </c>
      <c r="K955">
        <f>'Net regReadDataA_31_'!G103</f>
        <v/>
      </c>
      <c r="L955">
        <f>J955-K955</f>
        <v/>
      </c>
      <c r="M955">
        <f>L955/J955</f>
        <v/>
      </c>
      <c r="N955">
        <f>'Net regReadDataA_31_'!H105</f>
        <v/>
      </c>
      <c r="O955">
        <f>'Net regReadDataA_31_'!H103</f>
        <v/>
      </c>
      <c r="P955">
        <f>N955-O955</f>
        <v/>
      </c>
      <c r="Q955">
        <f>P955/N955</f>
        <v/>
      </c>
    </row>
    <row r="956">
      <c r="A956" t="inlineStr">
        <is>
          <t>masterReg/readData1_reg[31]/Q to masterReg/readData2[30]_i_7/I2</t>
        </is>
      </c>
      <c r="B956">
        <f>'Net regReadDataA_31_'!E120</f>
        <v/>
      </c>
      <c r="C956">
        <f>'Net regReadDataA_31_'!E118</f>
        <v/>
      </c>
      <c r="D956">
        <f>B956-C956</f>
        <v/>
      </c>
      <c r="E956">
        <f>D956/B956</f>
        <v/>
      </c>
      <c r="F956">
        <f>'Net regReadDataA_31_'!F120</f>
        <v/>
      </c>
      <c r="G956">
        <f>'Net regReadDataA_31_'!F118</f>
        <v/>
      </c>
      <c r="H956">
        <f>F956-G956</f>
        <v/>
      </c>
      <c r="I956">
        <f>H956/F956</f>
        <v/>
      </c>
      <c r="J956">
        <f>'Net regReadDataA_31_'!G120</f>
        <v/>
      </c>
      <c r="K956">
        <f>'Net regReadDataA_31_'!G118</f>
        <v/>
      </c>
      <c r="L956">
        <f>J956-K956</f>
        <v/>
      </c>
      <c r="M956">
        <f>L956/J956</f>
        <v/>
      </c>
      <c r="N956">
        <f>'Net regReadDataA_31_'!H120</f>
        <v/>
      </c>
      <c r="O956">
        <f>'Net regReadDataA_31_'!H118</f>
        <v/>
      </c>
      <c r="P956">
        <f>N956-O956</f>
        <v/>
      </c>
      <c r="Q956">
        <f>P956/N956</f>
        <v/>
      </c>
    </row>
    <row r="957">
      <c r="A957" t="inlineStr">
        <is>
          <t>masterReg/readData1_reg[31]/Q to masterReg/readData2[30]_i_10/I3</t>
        </is>
      </c>
      <c r="B957">
        <f>'Net regReadDataA_31_'!E131</f>
        <v/>
      </c>
      <c r="C957">
        <f>'Net regReadDataA_31_'!E129</f>
        <v/>
      </c>
      <c r="D957">
        <f>B957-C957</f>
        <v/>
      </c>
      <c r="E957">
        <f>D957/B957</f>
        <v/>
      </c>
      <c r="F957">
        <f>'Net regReadDataA_31_'!F131</f>
        <v/>
      </c>
      <c r="G957">
        <f>'Net regReadDataA_31_'!F129</f>
        <v/>
      </c>
      <c r="H957">
        <f>F957-G957</f>
        <v/>
      </c>
      <c r="I957">
        <f>H957/F957</f>
        <v/>
      </c>
      <c r="J957">
        <f>'Net regReadDataA_31_'!G131</f>
        <v/>
      </c>
      <c r="K957">
        <f>'Net regReadDataA_31_'!G129</f>
        <v/>
      </c>
      <c r="L957">
        <f>J957-K957</f>
        <v/>
      </c>
      <c r="M957">
        <f>L957/J957</f>
        <v/>
      </c>
      <c r="N957">
        <f>'Net regReadDataA_31_'!H131</f>
        <v/>
      </c>
      <c r="O957">
        <f>'Net regReadDataA_31_'!H129</f>
        <v/>
      </c>
      <c r="P957">
        <f>N957-O957</f>
        <v/>
      </c>
      <c r="Q957">
        <f>P957/N957</f>
        <v/>
      </c>
    </row>
    <row r="958">
      <c r="A958" t="inlineStr">
        <is>
          <t>masterReg/readData1_reg[31]/Q to masterReg/readData2[30]_i_11/I3</t>
        </is>
      </c>
      <c r="B958">
        <f>'Net regReadDataA_31_'!E142</f>
        <v/>
      </c>
      <c r="C958">
        <f>'Net regReadDataA_31_'!E140</f>
        <v/>
      </c>
      <c r="D958">
        <f>B958-C958</f>
        <v/>
      </c>
      <c r="E958">
        <f>D958/B958</f>
        <v/>
      </c>
      <c r="F958">
        <f>'Net regReadDataA_31_'!F142</f>
        <v/>
      </c>
      <c r="G958">
        <f>'Net regReadDataA_31_'!F140</f>
        <v/>
      </c>
      <c r="H958">
        <f>F958-G958</f>
        <v/>
      </c>
      <c r="I958">
        <f>H958/F958</f>
        <v/>
      </c>
      <c r="J958">
        <f>'Net regReadDataA_31_'!G142</f>
        <v/>
      </c>
      <c r="K958">
        <f>'Net regReadDataA_31_'!G140</f>
        <v/>
      </c>
      <c r="L958">
        <f>J958-K958</f>
        <v/>
      </c>
      <c r="M958">
        <f>L958/J958</f>
        <v/>
      </c>
      <c r="N958">
        <f>'Net regReadDataA_31_'!H142</f>
        <v/>
      </c>
      <c r="O958">
        <f>'Net regReadDataA_31_'!H140</f>
        <v/>
      </c>
      <c r="P958">
        <f>N958-O958</f>
        <v/>
      </c>
      <c r="Q958">
        <f>P958/N958</f>
        <v/>
      </c>
    </row>
    <row r="959">
      <c r="A959" t="inlineStr">
        <is>
          <t>masterReg/readData1_reg[31]/Q to masterReg/readData2[14]_i_11/I2</t>
        </is>
      </c>
      <c r="B959">
        <f>'Net regReadDataA_31_'!E165</f>
        <v/>
      </c>
      <c r="C959">
        <f>'Net regReadDataA_31_'!E163</f>
        <v/>
      </c>
      <c r="D959">
        <f>B959-C959</f>
        <v/>
      </c>
      <c r="E959">
        <f>D959/B959</f>
        <v/>
      </c>
      <c r="F959">
        <f>'Net regReadDataA_31_'!F165</f>
        <v/>
      </c>
      <c r="G959">
        <f>'Net regReadDataA_31_'!F163</f>
        <v/>
      </c>
      <c r="H959">
        <f>F959-G959</f>
        <v/>
      </c>
      <c r="I959">
        <f>H959/F959</f>
        <v/>
      </c>
      <c r="J959">
        <f>'Net regReadDataA_31_'!G165</f>
        <v/>
      </c>
      <c r="K959">
        <f>'Net regReadDataA_31_'!G163</f>
        <v/>
      </c>
      <c r="L959">
        <f>J959-K959</f>
        <v/>
      </c>
      <c r="M959">
        <f>L959/J959</f>
        <v/>
      </c>
      <c r="N959">
        <f>'Net regReadDataA_31_'!H165</f>
        <v/>
      </c>
      <c r="O959">
        <f>'Net regReadDataA_31_'!H163</f>
        <v/>
      </c>
      <c r="P959">
        <f>N959-O959</f>
        <v/>
      </c>
      <c r="Q959">
        <f>P959/N959</f>
        <v/>
      </c>
    </row>
    <row r="960">
      <c r="A960" t="inlineStr">
        <is>
          <t>masterReg/readData1_reg[31]/Q to masterReg/readData2[31]_i_12/I2</t>
        </is>
      </c>
      <c r="B960">
        <f>'Net regReadDataA_31_'!E176</f>
        <v/>
      </c>
      <c r="C960">
        <f>'Net regReadDataA_31_'!E174</f>
        <v/>
      </c>
      <c r="D960">
        <f>B960-C960</f>
        <v/>
      </c>
      <c r="E960">
        <f>D960/B960</f>
        <v/>
      </c>
      <c r="F960">
        <f>'Net regReadDataA_31_'!F176</f>
        <v/>
      </c>
      <c r="G960">
        <f>'Net regReadDataA_31_'!F174</f>
        <v/>
      </c>
      <c r="H960">
        <f>F960-G960</f>
        <v/>
      </c>
      <c r="I960">
        <f>H960/F960</f>
        <v/>
      </c>
      <c r="J960">
        <f>'Net regReadDataA_31_'!G176</f>
        <v/>
      </c>
      <c r="K960">
        <f>'Net regReadDataA_31_'!G174</f>
        <v/>
      </c>
      <c r="L960">
        <f>J960-K960</f>
        <v/>
      </c>
      <c r="M960">
        <f>L960/J960</f>
        <v/>
      </c>
      <c r="N960">
        <f>'Net regReadDataA_31_'!H176</f>
        <v/>
      </c>
      <c r="O960">
        <f>'Net regReadDataA_31_'!H174</f>
        <v/>
      </c>
      <c r="P960">
        <f>N960-O960</f>
        <v/>
      </c>
      <c r="Q960">
        <f>P960/N960</f>
        <v/>
      </c>
    </row>
    <row r="961">
      <c r="A961" t="inlineStr">
        <is>
          <t>masterReg/readData1_reg[31]/Q to masterReg/readData2[11]_i_10/I0</t>
        </is>
      </c>
      <c r="B961">
        <f>'Net regReadDataA_31_'!E200</f>
        <v/>
      </c>
      <c r="C961">
        <f>'Net regReadDataA_31_'!E198</f>
        <v/>
      </c>
      <c r="D961">
        <f>B961-C961</f>
        <v/>
      </c>
      <c r="E961">
        <f>D961/B961</f>
        <v/>
      </c>
      <c r="F961">
        <f>'Net regReadDataA_31_'!F200</f>
        <v/>
      </c>
      <c r="G961">
        <f>'Net regReadDataA_31_'!F198</f>
        <v/>
      </c>
      <c r="H961">
        <f>F961-G961</f>
        <v/>
      </c>
      <c r="I961">
        <f>H961/F961</f>
        <v/>
      </c>
      <c r="J961">
        <f>'Net regReadDataA_31_'!G200</f>
        <v/>
      </c>
      <c r="K961">
        <f>'Net regReadDataA_31_'!G198</f>
        <v/>
      </c>
      <c r="L961">
        <f>J961-K961</f>
        <v/>
      </c>
      <c r="M961">
        <f>L961/J961</f>
        <v/>
      </c>
      <c r="N961">
        <f>'Net regReadDataA_31_'!H200</f>
        <v/>
      </c>
      <c r="O961">
        <f>'Net regReadDataA_31_'!H198</f>
        <v/>
      </c>
      <c r="P961">
        <f>N961-O961</f>
        <v/>
      </c>
      <c r="Q961">
        <f>P961/N961</f>
        <v/>
      </c>
    </row>
    <row r="962">
      <c r="A962" t="inlineStr">
        <is>
          <t>masterReg/readData1_reg[31]/Q to masterReg/readData2[10]_i_10/I0</t>
        </is>
      </c>
      <c r="B962">
        <f>'Net regReadDataA_31_'!E213</f>
        <v/>
      </c>
      <c r="C962">
        <f>'Net regReadDataA_31_'!E211</f>
        <v/>
      </c>
      <c r="D962">
        <f>B962-C962</f>
        <v/>
      </c>
      <c r="E962">
        <f>D962/B962</f>
        <v/>
      </c>
      <c r="F962">
        <f>'Net regReadDataA_31_'!F213</f>
        <v/>
      </c>
      <c r="G962">
        <f>'Net regReadDataA_31_'!F211</f>
        <v/>
      </c>
      <c r="H962">
        <f>F962-G962</f>
        <v/>
      </c>
      <c r="I962">
        <f>H962/F962</f>
        <v/>
      </c>
      <c r="J962">
        <f>'Net regReadDataA_31_'!G213</f>
        <v/>
      </c>
      <c r="K962">
        <f>'Net regReadDataA_31_'!G211</f>
        <v/>
      </c>
      <c r="L962">
        <f>J962-K962</f>
        <v/>
      </c>
      <c r="M962">
        <f>L962/J962</f>
        <v/>
      </c>
      <c r="N962">
        <f>'Net regReadDataA_31_'!H213</f>
        <v/>
      </c>
      <c r="O962">
        <f>'Net regReadDataA_31_'!H211</f>
        <v/>
      </c>
      <c r="P962">
        <f>N962-O962</f>
        <v/>
      </c>
      <c r="Q962">
        <f>P962/N962</f>
        <v/>
      </c>
    </row>
    <row r="963">
      <c r="A963" t="inlineStr">
        <is>
          <t>masterReg/readData1_reg[31]/Q to masterReg/readData2[27]_i_7/I2</t>
        </is>
      </c>
      <c r="B963">
        <f>'Net regReadDataA_31_'!E227</f>
        <v/>
      </c>
      <c r="C963">
        <f>'Net regReadDataA_31_'!E225</f>
        <v/>
      </c>
      <c r="D963">
        <f>B963-C963</f>
        <v/>
      </c>
      <c r="E963">
        <f>D963/B963</f>
        <v/>
      </c>
      <c r="F963">
        <f>'Net regReadDataA_31_'!F227</f>
        <v/>
      </c>
      <c r="G963">
        <f>'Net regReadDataA_31_'!F225</f>
        <v/>
      </c>
      <c r="H963">
        <f>F963-G963</f>
        <v/>
      </c>
      <c r="I963">
        <f>H963/F963</f>
        <v/>
      </c>
      <c r="J963">
        <f>'Net regReadDataA_31_'!G227</f>
        <v/>
      </c>
      <c r="K963">
        <f>'Net regReadDataA_31_'!G225</f>
        <v/>
      </c>
      <c r="L963">
        <f>J963-K963</f>
        <v/>
      </c>
      <c r="M963">
        <f>L963/J963</f>
        <v/>
      </c>
      <c r="N963">
        <f>'Net regReadDataA_31_'!H227</f>
        <v/>
      </c>
      <c r="O963">
        <f>'Net regReadDataA_31_'!H225</f>
        <v/>
      </c>
      <c r="P963">
        <f>N963-O963</f>
        <v/>
      </c>
      <c r="Q963">
        <f>P963/N963</f>
        <v/>
      </c>
    </row>
    <row r="964">
      <c r="A964" t="inlineStr">
        <is>
          <t>masterReg/readData1_reg[31]/Q to masterReg/readData2[31]_i_19/I5</t>
        </is>
      </c>
      <c r="B964">
        <f>'Net regReadDataA_31_'!E242</f>
        <v/>
      </c>
      <c r="C964">
        <f>'Net regReadDataA_31_'!E240</f>
        <v/>
      </c>
      <c r="D964">
        <f>B964-C964</f>
        <v/>
      </c>
      <c r="E964">
        <f>D964/B964</f>
        <v/>
      </c>
      <c r="F964">
        <f>'Net regReadDataA_31_'!F242</f>
        <v/>
      </c>
      <c r="G964">
        <f>'Net regReadDataA_31_'!F240</f>
        <v/>
      </c>
      <c r="H964">
        <f>F964-G964</f>
        <v/>
      </c>
      <c r="I964">
        <f>H964/F964</f>
        <v/>
      </c>
      <c r="J964">
        <f>'Net regReadDataA_31_'!G242</f>
        <v/>
      </c>
      <c r="K964">
        <f>'Net regReadDataA_31_'!G240</f>
        <v/>
      </c>
      <c r="L964">
        <f>J964-K964</f>
        <v/>
      </c>
      <c r="M964">
        <f>L964/J964</f>
        <v/>
      </c>
      <c r="N964">
        <f>'Net regReadDataA_31_'!H242</f>
        <v/>
      </c>
      <c r="O964">
        <f>'Net regReadDataA_31_'!H240</f>
        <v/>
      </c>
      <c r="P964">
        <f>N964-O964</f>
        <v/>
      </c>
      <c r="Q964">
        <f>P964/N964</f>
        <v/>
      </c>
    </row>
    <row r="965">
      <c r="A965" t="inlineStr">
        <is>
          <t>masterReg/readData1_reg[31]/Q to masterReg/register_reg_r1_0_31_0_5_i_54/I2</t>
        </is>
      </c>
      <c r="B965">
        <f>'Net regReadDataA_31_'!E271</f>
        <v/>
      </c>
      <c r="C965">
        <f>'Net regReadDataA_31_'!E269</f>
        <v/>
      </c>
      <c r="D965">
        <f>B965-C965</f>
        <v/>
      </c>
      <c r="E965">
        <f>D965/B965</f>
        <v/>
      </c>
      <c r="F965">
        <f>'Net regReadDataA_31_'!F271</f>
        <v/>
      </c>
      <c r="G965">
        <f>'Net regReadDataA_31_'!F269</f>
        <v/>
      </c>
      <c r="H965">
        <f>F965-G965</f>
        <v/>
      </c>
      <c r="I965">
        <f>H965/F965</f>
        <v/>
      </c>
      <c r="J965">
        <f>'Net regReadDataA_31_'!G271</f>
        <v/>
      </c>
      <c r="K965">
        <f>'Net regReadDataA_31_'!G269</f>
        <v/>
      </c>
      <c r="L965">
        <f>J965-K965</f>
        <v/>
      </c>
      <c r="M965">
        <f>L965/J965</f>
        <v/>
      </c>
      <c r="N965">
        <f>'Net regReadDataA_31_'!H271</f>
        <v/>
      </c>
      <c r="O965">
        <f>'Net regReadDataA_31_'!H269</f>
        <v/>
      </c>
      <c r="P965">
        <f>N965-O965</f>
        <v/>
      </c>
      <c r="Q965">
        <f>P965/N965</f>
        <v/>
      </c>
    </row>
    <row r="966">
      <c r="A966" t="inlineStr">
        <is>
          <t>masterReg/readData1_reg[31]/Q to masterReg/readData2[25]_i_9/I1</t>
        </is>
      </c>
      <c r="B966">
        <f>'Net regReadDataA_31_'!E282</f>
        <v/>
      </c>
      <c r="C966">
        <f>'Net regReadDataA_31_'!E280</f>
        <v/>
      </c>
      <c r="D966">
        <f>B966-C966</f>
        <v/>
      </c>
      <c r="E966">
        <f>D966/B966</f>
        <v/>
      </c>
      <c r="F966">
        <f>'Net regReadDataA_31_'!F282</f>
        <v/>
      </c>
      <c r="G966">
        <f>'Net regReadDataA_31_'!F280</f>
        <v/>
      </c>
      <c r="H966">
        <f>F966-G966</f>
        <v/>
      </c>
      <c r="I966">
        <f>H966/F966</f>
        <v/>
      </c>
      <c r="J966">
        <f>'Net regReadDataA_31_'!G282</f>
        <v/>
      </c>
      <c r="K966">
        <f>'Net regReadDataA_31_'!G280</f>
        <v/>
      </c>
      <c r="L966">
        <f>J966-K966</f>
        <v/>
      </c>
      <c r="M966">
        <f>L966/J966</f>
        <v/>
      </c>
      <c r="N966">
        <f>'Net regReadDataA_31_'!H282</f>
        <v/>
      </c>
      <c r="O966">
        <f>'Net regReadDataA_31_'!H280</f>
        <v/>
      </c>
      <c r="P966">
        <f>N966-O966</f>
        <v/>
      </c>
      <c r="Q966">
        <f>P966/N966</f>
        <v/>
      </c>
    </row>
    <row r="967">
      <c r="A967" t="inlineStr">
        <is>
          <t>masterReg/readData1_reg[31]/Q to masterReg/readData2[25]_i_11/I2</t>
        </is>
      </c>
      <c r="B967">
        <f>'Net regReadDataA_31_'!E293</f>
        <v/>
      </c>
      <c r="C967">
        <f>'Net regReadDataA_31_'!E291</f>
        <v/>
      </c>
      <c r="D967">
        <f>B967-C967</f>
        <v/>
      </c>
      <c r="E967">
        <f>D967/B967</f>
        <v/>
      </c>
      <c r="F967">
        <f>'Net regReadDataA_31_'!F293</f>
        <v/>
      </c>
      <c r="G967">
        <f>'Net regReadDataA_31_'!F291</f>
        <v/>
      </c>
      <c r="H967">
        <f>F967-G967</f>
        <v/>
      </c>
      <c r="I967">
        <f>H967/F967</f>
        <v/>
      </c>
      <c r="J967">
        <f>'Net regReadDataA_31_'!G293</f>
        <v/>
      </c>
      <c r="K967">
        <f>'Net regReadDataA_31_'!G291</f>
        <v/>
      </c>
      <c r="L967">
        <f>J967-K967</f>
        <v/>
      </c>
      <c r="M967">
        <f>L967/J967</f>
        <v/>
      </c>
      <c r="N967">
        <f>'Net regReadDataA_31_'!H293</f>
        <v/>
      </c>
      <c r="O967">
        <f>'Net regReadDataA_31_'!H291</f>
        <v/>
      </c>
      <c r="P967">
        <f>N967-O967</f>
        <v/>
      </c>
      <c r="Q967">
        <f>P967/N967</f>
        <v/>
      </c>
    </row>
    <row r="968">
      <c r="A968" t="inlineStr">
        <is>
          <t>masterReg/readData1_reg[31]/Q to masterReg/readData2[29]_i_7/I3</t>
        </is>
      </c>
      <c r="B968">
        <f>'Net regReadDataA_31_'!E307</f>
        <v/>
      </c>
      <c r="C968">
        <f>'Net regReadDataA_31_'!E305</f>
        <v/>
      </c>
      <c r="D968">
        <f>B968-C968</f>
        <v/>
      </c>
      <c r="E968">
        <f>D968/B968</f>
        <v/>
      </c>
      <c r="F968">
        <f>'Net regReadDataA_31_'!F307</f>
        <v/>
      </c>
      <c r="G968">
        <f>'Net regReadDataA_31_'!F305</f>
        <v/>
      </c>
      <c r="H968">
        <f>F968-G968</f>
        <v/>
      </c>
      <c r="I968">
        <f>H968/F968</f>
        <v/>
      </c>
      <c r="J968">
        <f>'Net regReadDataA_31_'!G307</f>
        <v/>
      </c>
      <c r="K968">
        <f>'Net regReadDataA_31_'!G305</f>
        <v/>
      </c>
      <c r="L968">
        <f>J968-K968</f>
        <v/>
      </c>
      <c r="M968">
        <f>L968/J968</f>
        <v/>
      </c>
      <c r="N968">
        <f>'Net regReadDataA_31_'!H307</f>
        <v/>
      </c>
      <c r="O968">
        <f>'Net regReadDataA_31_'!H305</f>
        <v/>
      </c>
      <c r="P968">
        <f>N968-O968</f>
        <v/>
      </c>
      <c r="Q968">
        <f>P968/N968</f>
        <v/>
      </c>
    </row>
    <row r="969">
      <c r="A969" t="inlineStr">
        <is>
          <t>masterReg/readData1_reg[31]/Q to masterReg/readData2[23]_i_10/I1</t>
        </is>
      </c>
      <c r="B969">
        <f>'Net regReadDataA_31_'!E329</f>
        <v/>
      </c>
      <c r="C969">
        <f>'Net regReadDataA_31_'!E327</f>
        <v/>
      </c>
      <c r="D969">
        <f>B969-C969</f>
        <v/>
      </c>
      <c r="E969">
        <f>D969/B969</f>
        <v/>
      </c>
      <c r="F969">
        <f>'Net regReadDataA_31_'!F329</f>
        <v/>
      </c>
      <c r="G969">
        <f>'Net regReadDataA_31_'!F327</f>
        <v/>
      </c>
      <c r="H969">
        <f>F969-G969</f>
        <v/>
      </c>
      <c r="I969">
        <f>H969/F969</f>
        <v/>
      </c>
      <c r="J969">
        <f>'Net regReadDataA_31_'!G329</f>
        <v/>
      </c>
      <c r="K969">
        <f>'Net regReadDataA_31_'!G327</f>
        <v/>
      </c>
      <c r="L969">
        <f>J969-K969</f>
        <v/>
      </c>
      <c r="M969">
        <f>L969/J969</f>
        <v/>
      </c>
      <c r="N969">
        <f>'Net regReadDataA_31_'!H329</f>
        <v/>
      </c>
      <c r="O969">
        <f>'Net regReadDataA_31_'!H327</f>
        <v/>
      </c>
      <c r="P969">
        <f>N969-O969</f>
        <v/>
      </c>
      <c r="Q969">
        <f>P969/N969</f>
        <v/>
      </c>
    </row>
    <row r="970">
      <c r="A970" t="inlineStr">
        <is>
          <t>masterReg/readData1_reg[31]/Q to masterReg/readData2[28]_i_7/I2</t>
        </is>
      </c>
      <c r="B970">
        <f>'Net regReadDataA_31_'!E351</f>
        <v/>
      </c>
      <c r="C970">
        <f>'Net regReadDataA_31_'!E349</f>
        <v/>
      </c>
      <c r="D970">
        <f>B970-C970</f>
        <v/>
      </c>
      <c r="E970">
        <f>D970/B970</f>
        <v/>
      </c>
      <c r="F970">
        <f>'Net regReadDataA_31_'!F351</f>
        <v/>
      </c>
      <c r="G970">
        <f>'Net regReadDataA_31_'!F349</f>
        <v/>
      </c>
      <c r="H970">
        <f>F970-G970</f>
        <v/>
      </c>
      <c r="I970">
        <f>H970/F970</f>
        <v/>
      </c>
      <c r="J970">
        <f>'Net regReadDataA_31_'!G351</f>
        <v/>
      </c>
      <c r="K970">
        <f>'Net regReadDataA_31_'!G349</f>
        <v/>
      </c>
      <c r="L970">
        <f>J970-K970</f>
        <v/>
      </c>
      <c r="M970">
        <f>L970/J970</f>
        <v/>
      </c>
      <c r="N970">
        <f>'Net regReadDataA_31_'!H351</f>
        <v/>
      </c>
      <c r="O970">
        <f>'Net regReadDataA_31_'!H349</f>
        <v/>
      </c>
      <c r="P970">
        <f>N970-O970</f>
        <v/>
      </c>
      <c r="Q970">
        <f>P970/N970</f>
        <v/>
      </c>
    </row>
    <row r="971">
      <c r="A971" t="inlineStr">
        <is>
          <t>masterReg/readData1_reg[31]/Q to masterReg/readData2[24]_i_10/I1</t>
        </is>
      </c>
      <c r="B971">
        <f>'Net regReadDataA_31_'!E376</f>
        <v/>
      </c>
      <c r="C971">
        <f>'Net regReadDataA_31_'!E374</f>
        <v/>
      </c>
      <c r="D971">
        <f>B971-C971</f>
        <v/>
      </c>
      <c r="E971">
        <f>D971/B971</f>
        <v/>
      </c>
      <c r="F971">
        <f>'Net regReadDataA_31_'!F376</f>
        <v/>
      </c>
      <c r="G971">
        <f>'Net regReadDataA_31_'!F374</f>
        <v/>
      </c>
      <c r="H971">
        <f>F971-G971</f>
        <v/>
      </c>
      <c r="I971">
        <f>H971/F971</f>
        <v/>
      </c>
      <c r="J971">
        <f>'Net regReadDataA_31_'!G376</f>
        <v/>
      </c>
      <c r="K971">
        <f>'Net regReadDataA_31_'!G374</f>
        <v/>
      </c>
      <c r="L971">
        <f>J971-K971</f>
        <v/>
      </c>
      <c r="M971">
        <f>L971/J971</f>
        <v/>
      </c>
      <c r="N971">
        <f>'Net regReadDataA_31_'!H376</f>
        <v/>
      </c>
      <c r="O971">
        <f>'Net regReadDataA_31_'!H374</f>
        <v/>
      </c>
      <c r="P971">
        <f>N971-O971</f>
        <v/>
      </c>
      <c r="Q971">
        <f>P971/N971</f>
        <v/>
      </c>
    </row>
    <row r="972">
      <c r="A972" t="inlineStr">
        <is>
          <t>masterReg/readData1_reg[31]/Q to masterReg/result0_carry__6_i_1/I0</t>
        </is>
      </c>
      <c r="B972">
        <f>'Net regReadDataA_31_'!E387</f>
        <v/>
      </c>
      <c r="C972">
        <f>'Net regReadDataA_31_'!E385</f>
        <v/>
      </c>
      <c r="D972">
        <f>B972-C972</f>
        <v/>
      </c>
      <c r="E972">
        <f>D972/B972</f>
        <v/>
      </c>
      <c r="F972">
        <f>'Net regReadDataA_31_'!F387</f>
        <v/>
      </c>
      <c r="G972">
        <f>'Net regReadDataA_31_'!F385</f>
        <v/>
      </c>
      <c r="H972">
        <f>F972-G972</f>
        <v/>
      </c>
      <c r="I972">
        <f>H972/F972</f>
        <v/>
      </c>
      <c r="J972">
        <f>'Net regReadDataA_31_'!G387</f>
        <v/>
      </c>
      <c r="K972">
        <f>'Net regReadDataA_31_'!G385</f>
        <v/>
      </c>
      <c r="L972">
        <f>J972-K972</f>
        <v/>
      </c>
      <c r="M972">
        <f>L972/J972</f>
        <v/>
      </c>
      <c r="N972">
        <f>'Net regReadDataA_31_'!H387</f>
        <v/>
      </c>
      <c r="O972">
        <f>'Net regReadDataA_31_'!H385</f>
        <v/>
      </c>
      <c r="P972">
        <f>N972-O972</f>
        <v/>
      </c>
      <c r="Q972">
        <f>P972/N972</f>
        <v/>
      </c>
    </row>
    <row r="973">
      <c r="A973" t="inlineStr">
        <is>
          <t>masterReg/readData1_reg[31]/Q to masterReg/i__carry__6_i_1/I0</t>
        </is>
      </c>
      <c r="B973">
        <f>'Net regReadDataA_31_'!E398</f>
        <v/>
      </c>
      <c r="C973">
        <f>'Net regReadDataA_31_'!E396</f>
        <v/>
      </c>
      <c r="D973">
        <f>B973-C973</f>
        <v/>
      </c>
      <c r="E973">
        <f>D973/B973</f>
        <v/>
      </c>
      <c r="F973">
        <f>'Net regReadDataA_31_'!F398</f>
        <v/>
      </c>
      <c r="G973">
        <f>'Net regReadDataA_31_'!F396</f>
        <v/>
      </c>
      <c r="H973">
        <f>F973-G973</f>
        <v/>
      </c>
      <c r="I973">
        <f>H973/F973</f>
        <v/>
      </c>
      <c r="J973">
        <f>'Net regReadDataA_31_'!G398</f>
        <v/>
      </c>
      <c r="K973">
        <f>'Net regReadDataA_31_'!G396</f>
        <v/>
      </c>
      <c r="L973">
        <f>J973-K973</f>
        <v/>
      </c>
      <c r="M973">
        <f>L973/J973</f>
        <v/>
      </c>
      <c r="N973">
        <f>'Net regReadDataA_31_'!H398</f>
        <v/>
      </c>
      <c r="O973">
        <f>'Net regReadDataA_31_'!H396</f>
        <v/>
      </c>
      <c r="P973">
        <f>N973-O973</f>
        <v/>
      </c>
      <c r="Q973">
        <f>P973/N973</f>
        <v/>
      </c>
    </row>
    <row r="974">
      <c r="A974" t="inlineStr">
        <is>
          <t>masterReg/readData1_reg[31]/Q to masterReg/readData2[29]_i_10/I4</t>
        </is>
      </c>
      <c r="B974">
        <f>'Net regReadDataA_31_'!E412</f>
        <v/>
      </c>
      <c r="C974">
        <f>'Net regReadDataA_31_'!E410</f>
        <v/>
      </c>
      <c r="D974">
        <f>B974-C974</f>
        <v/>
      </c>
      <c r="E974">
        <f>D974/B974</f>
        <v/>
      </c>
      <c r="F974">
        <f>'Net regReadDataA_31_'!F412</f>
        <v/>
      </c>
      <c r="G974">
        <f>'Net regReadDataA_31_'!F410</f>
        <v/>
      </c>
      <c r="H974">
        <f>F974-G974</f>
        <v/>
      </c>
      <c r="I974">
        <f>H974/F974</f>
        <v/>
      </c>
      <c r="J974">
        <f>'Net regReadDataA_31_'!G412</f>
        <v/>
      </c>
      <c r="K974">
        <f>'Net regReadDataA_31_'!G410</f>
        <v/>
      </c>
      <c r="L974">
        <f>J974-K974</f>
        <v/>
      </c>
      <c r="M974">
        <f>L974/J974</f>
        <v/>
      </c>
      <c r="N974">
        <f>'Net regReadDataA_31_'!H412</f>
        <v/>
      </c>
      <c r="O974">
        <f>'Net regReadDataA_31_'!H410</f>
        <v/>
      </c>
      <c r="P974">
        <f>N974-O974</f>
        <v/>
      </c>
      <c r="Q974">
        <f>P974/N974</f>
        <v/>
      </c>
    </row>
    <row r="975">
      <c r="A975" t="inlineStr">
        <is>
          <t>masterReg/readData1_reg[31]/Q to masterReg/readData2[29]_i_11/I1</t>
        </is>
      </c>
      <c r="B975">
        <f>'Net regReadDataA_31_'!E423</f>
        <v/>
      </c>
      <c r="C975">
        <f>'Net regReadDataA_31_'!E421</f>
        <v/>
      </c>
      <c r="D975">
        <f>B975-C975</f>
        <v/>
      </c>
      <c r="E975">
        <f>D975/B975</f>
        <v/>
      </c>
      <c r="F975">
        <f>'Net regReadDataA_31_'!F423</f>
        <v/>
      </c>
      <c r="G975">
        <f>'Net regReadDataA_31_'!F421</f>
        <v/>
      </c>
      <c r="H975">
        <f>F975-G975</f>
        <v/>
      </c>
      <c r="I975">
        <f>H975/F975</f>
        <v/>
      </c>
      <c r="J975">
        <f>'Net regReadDataA_31_'!G423</f>
        <v/>
      </c>
      <c r="K975">
        <f>'Net regReadDataA_31_'!G421</f>
        <v/>
      </c>
      <c r="L975">
        <f>J975-K975</f>
        <v/>
      </c>
      <c r="M975">
        <f>L975/J975</f>
        <v/>
      </c>
      <c r="N975">
        <f>'Net regReadDataA_31_'!H423</f>
        <v/>
      </c>
      <c r="O975">
        <f>'Net regReadDataA_31_'!H421</f>
        <v/>
      </c>
      <c r="P975">
        <f>N975-O975</f>
        <v/>
      </c>
      <c r="Q975">
        <f>P975/N975</f>
        <v/>
      </c>
    </row>
    <row r="976">
      <c r="A976" t="inlineStr">
        <is>
          <t>masterReg/readData1_reg[31]/Q to masterReg/readData2[21]_i_10/I1</t>
        </is>
      </c>
      <c r="B976">
        <f>'Net regReadDataA_31_'!E437</f>
        <v/>
      </c>
      <c r="C976">
        <f>'Net regReadDataA_31_'!E435</f>
        <v/>
      </c>
      <c r="D976">
        <f>B976-C976</f>
        <v/>
      </c>
      <c r="E976">
        <f>D976/B976</f>
        <v/>
      </c>
      <c r="F976">
        <f>'Net regReadDataA_31_'!F437</f>
        <v/>
      </c>
      <c r="G976">
        <f>'Net regReadDataA_31_'!F435</f>
        <v/>
      </c>
      <c r="H976">
        <f>F976-G976</f>
        <v/>
      </c>
      <c r="I976">
        <f>H976/F976</f>
        <v/>
      </c>
      <c r="J976">
        <f>'Net regReadDataA_31_'!G437</f>
        <v/>
      </c>
      <c r="K976">
        <f>'Net regReadDataA_31_'!G435</f>
        <v/>
      </c>
      <c r="L976">
        <f>J976-K976</f>
        <v/>
      </c>
      <c r="M976">
        <f>L976/J976</f>
        <v/>
      </c>
      <c r="N976">
        <f>'Net regReadDataA_31_'!H437</f>
        <v/>
      </c>
      <c r="O976">
        <f>'Net regReadDataA_31_'!H435</f>
        <v/>
      </c>
      <c r="P976">
        <f>N976-O976</f>
        <v/>
      </c>
      <c r="Q976">
        <f>P976/N976</f>
        <v/>
      </c>
    </row>
    <row r="977">
      <c r="A977" t="inlineStr">
        <is>
          <t>masterReg/readData1_reg[31]/Q to masterReg/readData2[28]_i_11/I1</t>
        </is>
      </c>
      <c r="B977">
        <f>'Net regReadDataA_31_'!E462</f>
        <v/>
      </c>
      <c r="C977">
        <f>'Net regReadDataA_31_'!E460</f>
        <v/>
      </c>
      <c r="D977">
        <f>B977-C977</f>
        <v/>
      </c>
      <c r="E977">
        <f>D977/B977</f>
        <v/>
      </c>
      <c r="F977">
        <f>'Net regReadDataA_31_'!F462</f>
        <v/>
      </c>
      <c r="G977">
        <f>'Net regReadDataA_31_'!F460</f>
        <v/>
      </c>
      <c r="H977">
        <f>F977-G977</f>
        <v/>
      </c>
      <c r="I977">
        <f>H977/F977</f>
        <v/>
      </c>
      <c r="J977">
        <f>'Net regReadDataA_31_'!G462</f>
        <v/>
      </c>
      <c r="K977">
        <f>'Net regReadDataA_31_'!G460</f>
        <v/>
      </c>
      <c r="L977">
        <f>J977-K977</f>
        <v/>
      </c>
      <c r="M977">
        <f>L977/J977</f>
        <v/>
      </c>
      <c r="N977">
        <f>'Net regReadDataA_31_'!H462</f>
        <v/>
      </c>
      <c r="O977">
        <f>'Net regReadDataA_31_'!H460</f>
        <v/>
      </c>
      <c r="P977">
        <f>N977-O977</f>
        <v/>
      </c>
      <c r="Q977">
        <f>P977/N977</f>
        <v/>
      </c>
    </row>
    <row r="978">
      <c r="A978" t="inlineStr">
        <is>
          <t>masterReg/readData1_reg[31]/Q to masterReg/readData2[28]_i_20/I0</t>
        </is>
      </c>
      <c r="B978">
        <f>'Net regReadDataA_31_'!E484</f>
        <v/>
      </c>
      <c r="C978">
        <f>'Net regReadDataA_31_'!E482</f>
        <v/>
      </c>
      <c r="D978">
        <f>B978-C978</f>
        <v/>
      </c>
      <c r="E978">
        <f>D978/B978</f>
        <v/>
      </c>
      <c r="F978">
        <f>'Net regReadDataA_31_'!F484</f>
        <v/>
      </c>
      <c r="G978">
        <f>'Net regReadDataA_31_'!F482</f>
        <v/>
      </c>
      <c r="H978">
        <f>F978-G978</f>
        <v/>
      </c>
      <c r="I978">
        <f>H978/F978</f>
        <v/>
      </c>
      <c r="J978">
        <f>'Net regReadDataA_31_'!G484</f>
        <v/>
      </c>
      <c r="K978">
        <f>'Net regReadDataA_31_'!G482</f>
        <v/>
      </c>
      <c r="L978">
        <f>J978-K978</f>
        <v/>
      </c>
      <c r="M978">
        <f>L978/J978</f>
        <v/>
      </c>
      <c r="N978">
        <f>'Net regReadDataA_31_'!H484</f>
        <v/>
      </c>
      <c r="O978">
        <f>'Net regReadDataA_31_'!H482</f>
        <v/>
      </c>
      <c r="P978">
        <f>N978-O978</f>
        <v/>
      </c>
      <c r="Q978">
        <f>P978/N978</f>
        <v/>
      </c>
    </row>
    <row r="979">
      <c r="A979" t="inlineStr">
        <is>
          <t>masterReg/readData1_reg[31]/Q to masterReg/readData2[25]_i_12/I1</t>
        </is>
      </c>
      <c r="B979">
        <f>'Net regReadDataA_31_'!E510</f>
        <v/>
      </c>
      <c r="C979">
        <f>'Net regReadDataA_31_'!E508</f>
        <v/>
      </c>
      <c r="D979">
        <f>B979-C979</f>
        <v/>
      </c>
      <c r="E979">
        <f>D979/B979</f>
        <v/>
      </c>
      <c r="F979">
        <f>'Net regReadDataA_31_'!F510</f>
        <v/>
      </c>
      <c r="G979">
        <f>'Net regReadDataA_31_'!F508</f>
        <v/>
      </c>
      <c r="H979">
        <f>F979-G979</f>
        <v/>
      </c>
      <c r="I979">
        <f>H979/F979</f>
        <v/>
      </c>
      <c r="J979">
        <f>'Net regReadDataA_31_'!G510</f>
        <v/>
      </c>
      <c r="K979">
        <f>'Net regReadDataA_31_'!G508</f>
        <v/>
      </c>
      <c r="L979">
        <f>J979-K979</f>
        <v/>
      </c>
      <c r="M979">
        <f>L979/J979</f>
        <v/>
      </c>
      <c r="N979">
        <f>'Net regReadDataA_31_'!H510</f>
        <v/>
      </c>
      <c r="O979">
        <f>'Net regReadDataA_31_'!H508</f>
        <v/>
      </c>
      <c r="P979">
        <f>N979-O979</f>
        <v/>
      </c>
      <c r="Q979">
        <f>P979/N979</f>
        <v/>
      </c>
    </row>
    <row r="980">
      <c r="A980" t="inlineStr">
        <is>
          <t>masterReg/readData1_reg[31]/Q to masterReg/i__carry__2_i_5/I1</t>
        </is>
      </c>
      <c r="B980">
        <f>'Net regReadDataA_31_'!E521</f>
        <v/>
      </c>
      <c r="C980">
        <f>'Net regReadDataA_31_'!E519</f>
        <v/>
      </c>
      <c r="D980">
        <f>B980-C980</f>
        <v/>
      </c>
      <c r="E980">
        <f>D980/B980</f>
        <v/>
      </c>
      <c r="F980">
        <f>'Net regReadDataA_31_'!F521</f>
        <v/>
      </c>
      <c r="G980">
        <f>'Net regReadDataA_31_'!F519</f>
        <v/>
      </c>
      <c r="H980">
        <f>F980-G980</f>
        <v/>
      </c>
      <c r="I980">
        <f>H980/F980</f>
        <v/>
      </c>
      <c r="J980">
        <f>'Net regReadDataA_31_'!G521</f>
        <v/>
      </c>
      <c r="K980">
        <f>'Net regReadDataA_31_'!G519</f>
        <v/>
      </c>
      <c r="L980">
        <f>J980-K980</f>
        <v/>
      </c>
      <c r="M980">
        <f>L980/J980</f>
        <v/>
      </c>
      <c r="N980">
        <f>'Net regReadDataA_31_'!H521</f>
        <v/>
      </c>
      <c r="O980">
        <f>'Net regReadDataA_31_'!H519</f>
        <v/>
      </c>
      <c r="P980">
        <f>N980-O980</f>
        <v/>
      </c>
      <c r="Q980">
        <f>P980/N980</f>
        <v/>
      </c>
    </row>
    <row r="981">
      <c r="A981" t="inlineStr">
        <is>
          <t>masterReg/readData1_reg[31]/Q to masterReg/readData2[9]_i_10/I0</t>
        </is>
      </c>
      <c r="B981">
        <f>'Net regReadDataA_31_'!E541</f>
        <v/>
      </c>
      <c r="C981">
        <f>'Net regReadDataA_31_'!E539</f>
        <v/>
      </c>
      <c r="D981">
        <f>B981-C981</f>
        <v/>
      </c>
      <c r="E981">
        <f>D981/B981</f>
        <v/>
      </c>
      <c r="F981">
        <f>'Net regReadDataA_31_'!F541</f>
        <v/>
      </c>
      <c r="G981">
        <f>'Net regReadDataA_31_'!F539</f>
        <v/>
      </c>
      <c r="H981">
        <f>F981-G981</f>
        <v/>
      </c>
      <c r="I981">
        <f>H981/F981</f>
        <v/>
      </c>
      <c r="J981">
        <f>'Net regReadDataA_31_'!G541</f>
        <v/>
      </c>
      <c r="K981">
        <f>'Net regReadDataA_31_'!G539</f>
        <v/>
      </c>
      <c r="L981">
        <f>J981-K981</f>
        <v/>
      </c>
      <c r="M981">
        <f>L981/J981</f>
        <v/>
      </c>
      <c r="N981">
        <f>'Net regReadDataA_31_'!H541</f>
        <v/>
      </c>
      <c r="O981">
        <f>'Net regReadDataA_31_'!H539</f>
        <v/>
      </c>
      <c r="P981">
        <f>N981-O981</f>
        <v/>
      </c>
      <c r="Q981">
        <f>P981/N981</f>
        <v/>
      </c>
    </row>
    <row r="982">
      <c r="A982" t="inlineStr">
        <is>
          <t>masterReg/readData1_reg[31]/Q to masterReg/readData2[12]_i_10/I0</t>
        </is>
      </c>
      <c r="B982">
        <f>'Net regReadDataA_31_'!E557</f>
        <v/>
      </c>
      <c r="C982">
        <f>'Net regReadDataA_31_'!E555</f>
        <v/>
      </c>
      <c r="D982">
        <f>B982-C982</f>
        <v/>
      </c>
      <c r="E982">
        <f>D982/B982</f>
        <v/>
      </c>
      <c r="F982">
        <f>'Net regReadDataA_31_'!F557</f>
        <v/>
      </c>
      <c r="G982">
        <f>'Net regReadDataA_31_'!F555</f>
        <v/>
      </c>
      <c r="H982">
        <f>F982-G982</f>
        <v/>
      </c>
      <c r="I982">
        <f>H982/F982</f>
        <v/>
      </c>
      <c r="J982">
        <f>'Net regReadDataA_31_'!G557</f>
        <v/>
      </c>
      <c r="K982">
        <f>'Net regReadDataA_31_'!G555</f>
        <v/>
      </c>
      <c r="L982">
        <f>J982-K982</f>
        <v/>
      </c>
      <c r="M982">
        <f>L982/J982</f>
        <v/>
      </c>
      <c r="N982">
        <f>'Net regReadDataA_31_'!H557</f>
        <v/>
      </c>
      <c r="O982">
        <f>'Net regReadDataA_31_'!H555</f>
        <v/>
      </c>
      <c r="P982">
        <f>N982-O982</f>
        <v/>
      </c>
      <c r="Q982">
        <f>P982/N982</f>
        <v/>
      </c>
    </row>
    <row r="983">
      <c r="A983" t="inlineStr">
        <is>
          <t>masterReg/readData1_reg[31]/Q to masterReg/readData2[1]_i_19/I0</t>
        </is>
      </c>
      <c r="B983">
        <f>'Net regReadDataA_31_'!E571</f>
        <v/>
      </c>
      <c r="C983">
        <f>'Net regReadDataA_31_'!E569</f>
        <v/>
      </c>
      <c r="D983">
        <f>B983-C983</f>
        <v/>
      </c>
      <c r="E983">
        <f>D983/B983</f>
        <v/>
      </c>
      <c r="F983">
        <f>'Net regReadDataA_31_'!F571</f>
        <v/>
      </c>
      <c r="G983">
        <f>'Net regReadDataA_31_'!F569</f>
        <v/>
      </c>
      <c r="H983">
        <f>F983-G983</f>
        <v/>
      </c>
      <c r="I983">
        <f>H983/F983</f>
        <v/>
      </c>
      <c r="J983">
        <f>'Net regReadDataA_31_'!G571</f>
        <v/>
      </c>
      <c r="K983">
        <f>'Net regReadDataA_31_'!G569</f>
        <v/>
      </c>
      <c r="L983">
        <f>J983-K983</f>
        <v/>
      </c>
      <c r="M983">
        <f>L983/J983</f>
        <v/>
      </c>
      <c r="N983">
        <f>'Net regReadDataA_31_'!H571</f>
        <v/>
      </c>
      <c r="O983">
        <f>'Net regReadDataA_31_'!H569</f>
        <v/>
      </c>
      <c r="P983">
        <f>N983-O983</f>
        <v/>
      </c>
      <c r="Q983">
        <f>P983/N983</f>
        <v/>
      </c>
    </row>
    <row r="984">
      <c r="A984" t="inlineStr">
        <is>
          <t>masterReg/readData1_reg[31]/Q to masterReg/readData2[8]_i_10/I0</t>
        </is>
      </c>
      <c r="B984">
        <f>'Net regReadDataA_31_'!E587</f>
        <v/>
      </c>
      <c r="C984">
        <f>'Net regReadDataA_31_'!E585</f>
        <v/>
      </c>
      <c r="D984">
        <f>B984-C984</f>
        <v/>
      </c>
      <c r="E984">
        <f>D984/B984</f>
        <v/>
      </c>
      <c r="F984">
        <f>'Net regReadDataA_31_'!F587</f>
        <v/>
      </c>
      <c r="G984">
        <f>'Net regReadDataA_31_'!F585</f>
        <v/>
      </c>
      <c r="H984">
        <f>F984-G984</f>
        <v/>
      </c>
      <c r="I984">
        <f>H984/F984</f>
        <v/>
      </c>
      <c r="J984">
        <f>'Net regReadDataA_31_'!G587</f>
        <v/>
      </c>
      <c r="K984">
        <f>'Net regReadDataA_31_'!G585</f>
        <v/>
      </c>
      <c r="L984">
        <f>J984-K984</f>
        <v/>
      </c>
      <c r="M984">
        <f>L984/J984</f>
        <v/>
      </c>
      <c r="N984">
        <f>'Net regReadDataA_31_'!H587</f>
        <v/>
      </c>
      <c r="O984">
        <f>'Net regReadDataA_31_'!H585</f>
        <v/>
      </c>
      <c r="P984">
        <f>N984-O984</f>
        <v/>
      </c>
      <c r="Q984">
        <f>P984/N984</f>
        <v/>
      </c>
    </row>
    <row r="985">
      <c r="A985" t="inlineStr">
        <is>
          <t>masterReg/readData1_reg[31]/Q to masterReg/register_reg_r1_0_31_0_5_i_40/I0</t>
        </is>
      </c>
      <c r="B985">
        <f>'Net regReadDataA_31_'!E615</f>
        <v/>
      </c>
      <c r="C985">
        <f>'Net regReadDataA_31_'!E613</f>
        <v/>
      </c>
      <c r="D985">
        <f>B985-C985</f>
        <v/>
      </c>
      <c r="E985">
        <f>D985/B985</f>
        <v/>
      </c>
      <c r="F985">
        <f>'Net regReadDataA_31_'!F615</f>
        <v/>
      </c>
      <c r="G985">
        <f>'Net regReadDataA_31_'!F613</f>
        <v/>
      </c>
      <c r="H985">
        <f>F985-G985</f>
        <v/>
      </c>
      <c r="I985">
        <f>H985/F985</f>
        <v/>
      </c>
      <c r="J985">
        <f>'Net regReadDataA_31_'!G615</f>
        <v/>
      </c>
      <c r="K985">
        <f>'Net regReadDataA_31_'!G613</f>
        <v/>
      </c>
      <c r="L985">
        <f>J985-K985</f>
        <v/>
      </c>
      <c r="M985">
        <f>L985/J985</f>
        <v/>
      </c>
      <c r="N985">
        <f>'Net regReadDataA_31_'!H615</f>
        <v/>
      </c>
      <c r="O985">
        <f>'Net regReadDataA_31_'!H613</f>
        <v/>
      </c>
      <c r="P985">
        <f>N985-O985</f>
        <v/>
      </c>
      <c r="Q985">
        <f>P985/N985</f>
        <v/>
      </c>
    </row>
    <row r="986">
      <c r="A986" t="inlineStr">
        <is>
          <t>masterReg/readData1_reg[31]/Q to masterReg/readData2[26]_i_10/I1</t>
        </is>
      </c>
      <c r="B986">
        <f>'Net regReadDataA_31_'!E634</f>
        <v/>
      </c>
      <c r="C986">
        <f>'Net regReadDataA_31_'!E632</f>
        <v/>
      </c>
      <c r="D986">
        <f>B986-C986</f>
        <v/>
      </c>
      <c r="E986">
        <f>D986/B986</f>
        <v/>
      </c>
      <c r="F986">
        <f>'Net regReadDataA_31_'!F634</f>
        <v/>
      </c>
      <c r="G986">
        <f>'Net regReadDataA_31_'!F632</f>
        <v/>
      </c>
      <c r="H986">
        <f>F986-G986</f>
        <v/>
      </c>
      <c r="I986">
        <f>H986/F986</f>
        <v/>
      </c>
      <c r="J986">
        <f>'Net regReadDataA_31_'!G634</f>
        <v/>
      </c>
      <c r="K986">
        <f>'Net regReadDataA_31_'!G632</f>
        <v/>
      </c>
      <c r="L986">
        <f>J986-K986</f>
        <v/>
      </c>
      <c r="M986">
        <f>L986/J986</f>
        <v/>
      </c>
      <c r="N986">
        <f>'Net regReadDataA_31_'!H634</f>
        <v/>
      </c>
      <c r="O986">
        <f>'Net regReadDataA_31_'!H632</f>
        <v/>
      </c>
      <c r="P986">
        <f>N986-O986</f>
        <v/>
      </c>
      <c r="Q986">
        <f>P986/N986</f>
        <v/>
      </c>
    </row>
    <row r="987">
      <c r="A987" t="inlineStr">
        <is>
          <t>masterReg/readData1_reg[31]/Q to masterReg/readData2[22]_i_10/I1</t>
        </is>
      </c>
      <c r="B987">
        <f>'Net regReadDataA_31_'!E645</f>
        <v/>
      </c>
      <c r="C987">
        <f>'Net regReadDataA_31_'!E643</f>
        <v/>
      </c>
      <c r="D987">
        <f>B987-C987</f>
        <v/>
      </c>
      <c r="E987">
        <f>D987/B987</f>
        <v/>
      </c>
      <c r="F987">
        <f>'Net regReadDataA_31_'!F645</f>
        <v/>
      </c>
      <c r="G987">
        <f>'Net regReadDataA_31_'!F643</f>
        <v/>
      </c>
      <c r="H987">
        <f>F987-G987</f>
        <v/>
      </c>
      <c r="I987">
        <f>H987/F987</f>
        <v/>
      </c>
      <c r="J987">
        <f>'Net regReadDataA_31_'!G645</f>
        <v/>
      </c>
      <c r="K987">
        <f>'Net regReadDataA_31_'!G643</f>
        <v/>
      </c>
      <c r="L987">
        <f>J987-K987</f>
        <v/>
      </c>
      <c r="M987">
        <f>L987/J987</f>
        <v/>
      </c>
      <c r="N987">
        <f>'Net regReadDataA_31_'!H645</f>
        <v/>
      </c>
      <c r="O987">
        <f>'Net regReadDataA_31_'!H643</f>
        <v/>
      </c>
      <c r="P987">
        <f>N987-O987</f>
        <v/>
      </c>
      <c r="Q987">
        <f>P987/N987</f>
        <v/>
      </c>
    </row>
    <row r="988">
      <c r="A988" t="inlineStr">
        <is>
          <t>masterReg/readData1_reg[3]/Q to masterReg/register_reg_r1_0_31_0_5_i_14/I2</t>
        </is>
      </c>
      <c r="B988">
        <f>'Net regReadDataA_3_'!E25</f>
        <v/>
      </c>
      <c r="C988">
        <f>'Net regReadDataA_3_'!E23</f>
        <v/>
      </c>
      <c r="D988">
        <f>B988-C988</f>
        <v/>
      </c>
      <c r="E988">
        <f>D988/B988</f>
        <v/>
      </c>
      <c r="F988">
        <f>'Net regReadDataA_3_'!F25</f>
        <v/>
      </c>
      <c r="G988">
        <f>'Net regReadDataA_3_'!F23</f>
        <v/>
      </c>
      <c r="H988">
        <f>F988-G988</f>
        <v/>
      </c>
      <c r="I988">
        <f>H988/F988</f>
        <v/>
      </c>
      <c r="J988">
        <f>'Net regReadDataA_3_'!G25</f>
        <v/>
      </c>
      <c r="K988">
        <f>'Net regReadDataA_3_'!G23</f>
        <v/>
      </c>
      <c r="L988">
        <f>J988-K988</f>
        <v/>
      </c>
      <c r="M988">
        <f>L988/J988</f>
        <v/>
      </c>
      <c r="N988">
        <f>'Net regReadDataA_3_'!H25</f>
        <v/>
      </c>
      <c r="O988">
        <f>'Net regReadDataA_3_'!H23</f>
        <v/>
      </c>
      <c r="P988">
        <f>N988-O988</f>
        <v/>
      </c>
      <c r="Q988">
        <f>P988/N988</f>
        <v/>
      </c>
    </row>
    <row r="989">
      <c r="A989" t="inlineStr">
        <is>
          <t>masterReg/readData1_reg[3]/Q to masterReg/readData2[1]_i_18/I1</t>
        </is>
      </c>
      <c r="B989">
        <f>'Net regReadDataA_3_'!E51</f>
        <v/>
      </c>
      <c r="C989">
        <f>'Net regReadDataA_3_'!E49</f>
        <v/>
      </c>
      <c r="D989">
        <f>B989-C989</f>
        <v/>
      </c>
      <c r="E989">
        <f>D989/B989</f>
        <v/>
      </c>
      <c r="F989">
        <f>'Net regReadDataA_3_'!F51</f>
        <v/>
      </c>
      <c r="G989">
        <f>'Net regReadDataA_3_'!F49</f>
        <v/>
      </c>
      <c r="H989">
        <f>F989-G989</f>
        <v/>
      </c>
      <c r="I989">
        <f>H989/F989</f>
        <v/>
      </c>
      <c r="J989">
        <f>'Net regReadDataA_3_'!G51</f>
        <v/>
      </c>
      <c r="K989">
        <f>'Net regReadDataA_3_'!G49</f>
        <v/>
      </c>
      <c r="L989">
        <f>J989-K989</f>
        <v/>
      </c>
      <c r="M989">
        <f>L989/J989</f>
        <v/>
      </c>
      <c r="N989">
        <f>'Net regReadDataA_3_'!H51</f>
        <v/>
      </c>
      <c r="O989">
        <f>'Net regReadDataA_3_'!H49</f>
        <v/>
      </c>
      <c r="P989">
        <f>N989-O989</f>
        <v/>
      </c>
      <c r="Q989">
        <f>P989/N989</f>
        <v/>
      </c>
    </row>
    <row r="990">
      <c r="A990" t="inlineStr">
        <is>
          <t>masterReg/readData1_reg[3]/Q to ALU1/result0_inferred__0/i__carry/DI[3]</t>
        </is>
      </c>
      <c r="B990">
        <f>'Net regReadDataA_3_'!E66</f>
        <v/>
      </c>
      <c r="C990">
        <f>'Net regReadDataA_3_'!E64</f>
        <v/>
      </c>
      <c r="D990">
        <f>B990-C990</f>
        <v/>
      </c>
      <c r="E990">
        <f>D990/B990</f>
        <v/>
      </c>
      <c r="F990">
        <f>'Net regReadDataA_3_'!F66</f>
        <v/>
      </c>
      <c r="G990">
        <f>'Net regReadDataA_3_'!F64</f>
        <v/>
      </c>
      <c r="H990">
        <f>F990-G990</f>
        <v/>
      </c>
      <c r="I990">
        <f>H990/F990</f>
        <v/>
      </c>
      <c r="J990">
        <f>'Net regReadDataA_3_'!G66</f>
        <v/>
      </c>
      <c r="K990">
        <f>'Net regReadDataA_3_'!G64</f>
        <v/>
      </c>
      <c r="L990">
        <f>J990-K990</f>
        <v/>
      </c>
      <c r="M990">
        <f>L990/J990</f>
        <v/>
      </c>
      <c r="N990">
        <f>'Net regReadDataA_3_'!H66</f>
        <v/>
      </c>
      <c r="O990">
        <f>'Net regReadDataA_3_'!H64</f>
        <v/>
      </c>
      <c r="P990">
        <f>N990-O990</f>
        <v/>
      </c>
      <c r="Q990">
        <f>P990/N990</f>
        <v/>
      </c>
    </row>
    <row r="991">
      <c r="A991" t="inlineStr">
        <is>
          <t>masterReg/readData1_reg[3]/Q to ALU1/result0_carry/DI[3]</t>
        </is>
      </c>
      <c r="B991">
        <f>'Net regReadDataA_3_'!E82</f>
        <v/>
      </c>
      <c r="C991">
        <f>'Net regReadDataA_3_'!E80</f>
        <v/>
      </c>
      <c r="D991">
        <f>B991-C991</f>
        <v/>
      </c>
      <c r="E991">
        <f>D991/B991</f>
        <v/>
      </c>
      <c r="F991">
        <f>'Net regReadDataA_3_'!F82</f>
        <v/>
      </c>
      <c r="G991">
        <f>'Net regReadDataA_3_'!F80</f>
        <v/>
      </c>
      <c r="H991">
        <f>F991-G991</f>
        <v/>
      </c>
      <c r="I991">
        <f>H991/F991</f>
        <v/>
      </c>
      <c r="J991">
        <f>'Net regReadDataA_3_'!G82</f>
        <v/>
      </c>
      <c r="K991">
        <f>'Net regReadDataA_3_'!G80</f>
        <v/>
      </c>
      <c r="L991">
        <f>J991-K991</f>
        <v/>
      </c>
      <c r="M991">
        <f>L991/J991</f>
        <v/>
      </c>
      <c r="N991">
        <f>'Net regReadDataA_3_'!H82</f>
        <v/>
      </c>
      <c r="O991">
        <f>'Net regReadDataA_3_'!H80</f>
        <v/>
      </c>
      <c r="P991">
        <f>N991-O991</f>
        <v/>
      </c>
      <c r="Q991">
        <f>P991/N991</f>
        <v/>
      </c>
    </row>
    <row r="992">
      <c r="A992" t="inlineStr">
        <is>
          <t>masterReg/readData1_reg[3]/Q to masterReg/result0_carry_i_1/I0</t>
        </is>
      </c>
      <c r="B992">
        <f>'Net regReadDataA_3_'!E93</f>
        <v/>
      </c>
      <c r="C992">
        <f>'Net regReadDataA_3_'!E91</f>
        <v/>
      </c>
      <c r="D992">
        <f>B992-C992</f>
        <v/>
      </c>
      <c r="E992">
        <f>D992/B992</f>
        <v/>
      </c>
      <c r="F992">
        <f>'Net regReadDataA_3_'!F93</f>
        <v/>
      </c>
      <c r="G992">
        <f>'Net regReadDataA_3_'!F91</f>
        <v/>
      </c>
      <c r="H992">
        <f>F992-G992</f>
        <v/>
      </c>
      <c r="I992">
        <f>H992/F992</f>
        <v/>
      </c>
      <c r="J992">
        <f>'Net regReadDataA_3_'!G93</f>
        <v/>
      </c>
      <c r="K992">
        <f>'Net regReadDataA_3_'!G91</f>
        <v/>
      </c>
      <c r="L992">
        <f>J992-K992</f>
        <v/>
      </c>
      <c r="M992">
        <f>L992/J992</f>
        <v/>
      </c>
      <c r="N992">
        <f>'Net regReadDataA_3_'!H93</f>
        <v/>
      </c>
      <c r="O992">
        <f>'Net regReadDataA_3_'!H91</f>
        <v/>
      </c>
      <c r="P992">
        <f>N992-O992</f>
        <v/>
      </c>
      <c r="Q992">
        <f>P992/N992</f>
        <v/>
      </c>
    </row>
    <row r="993">
      <c r="A993" t="inlineStr">
        <is>
          <t>masterReg/readData1_reg[3]/Q to masterReg/i__carry_i_1__0/I0</t>
        </is>
      </c>
      <c r="B993">
        <f>'Net regReadDataA_3_'!E104</f>
        <v/>
      </c>
      <c r="C993">
        <f>'Net regReadDataA_3_'!E102</f>
        <v/>
      </c>
      <c r="D993">
        <f>B993-C993</f>
        <v/>
      </c>
      <c r="E993">
        <f>D993/B993</f>
        <v/>
      </c>
      <c r="F993">
        <f>'Net regReadDataA_3_'!F104</f>
        <v/>
      </c>
      <c r="G993">
        <f>'Net regReadDataA_3_'!F102</f>
        <v/>
      </c>
      <c r="H993">
        <f>F993-G993</f>
        <v/>
      </c>
      <c r="I993">
        <f>H993/F993</f>
        <v/>
      </c>
      <c r="J993">
        <f>'Net regReadDataA_3_'!G104</f>
        <v/>
      </c>
      <c r="K993">
        <f>'Net regReadDataA_3_'!G102</f>
        <v/>
      </c>
      <c r="L993">
        <f>J993-K993</f>
        <v/>
      </c>
      <c r="M993">
        <f>L993/J993</f>
        <v/>
      </c>
      <c r="N993">
        <f>'Net regReadDataA_3_'!H104</f>
        <v/>
      </c>
      <c r="O993">
        <f>'Net regReadDataA_3_'!H102</f>
        <v/>
      </c>
      <c r="P993">
        <f>N993-O993</f>
        <v/>
      </c>
      <c r="Q993">
        <f>P993/N993</f>
        <v/>
      </c>
    </row>
    <row r="994">
      <c r="A994" t="inlineStr">
        <is>
          <t>masterReg/readData1_reg[3]/Q to masterReg/register_reg_r1_0_31_0_5_i_53/I5</t>
        </is>
      </c>
      <c r="B994">
        <f>'Net regReadDataA_3_'!E126</f>
        <v/>
      </c>
      <c r="C994">
        <f>'Net regReadDataA_3_'!E124</f>
        <v/>
      </c>
      <c r="D994">
        <f>B994-C994</f>
        <v/>
      </c>
      <c r="E994">
        <f>D994/B994</f>
        <v/>
      </c>
      <c r="F994">
        <f>'Net regReadDataA_3_'!F126</f>
        <v/>
      </c>
      <c r="G994">
        <f>'Net regReadDataA_3_'!F124</f>
        <v/>
      </c>
      <c r="H994">
        <f>F994-G994</f>
        <v/>
      </c>
      <c r="I994">
        <f>H994/F994</f>
        <v/>
      </c>
      <c r="J994">
        <f>'Net regReadDataA_3_'!G126</f>
        <v/>
      </c>
      <c r="K994">
        <f>'Net regReadDataA_3_'!G124</f>
        <v/>
      </c>
      <c r="L994">
        <f>J994-K994</f>
        <v/>
      </c>
      <c r="M994">
        <f>L994/J994</f>
        <v/>
      </c>
      <c r="N994">
        <f>'Net regReadDataA_3_'!H126</f>
        <v/>
      </c>
      <c r="O994">
        <f>'Net regReadDataA_3_'!H124</f>
        <v/>
      </c>
      <c r="P994">
        <f>N994-O994</f>
        <v/>
      </c>
      <c r="Q994">
        <f>P994/N994</f>
        <v/>
      </c>
    </row>
    <row r="995">
      <c r="A995" t="inlineStr">
        <is>
          <t>masterReg/readData1_reg[3]/Q to masterReg/register_reg_r1_0_31_0_5_i_61/I3</t>
        </is>
      </c>
      <c r="B995">
        <f>'Net regReadDataA_3_'!E137</f>
        <v/>
      </c>
      <c r="C995">
        <f>'Net regReadDataA_3_'!E135</f>
        <v/>
      </c>
      <c r="D995">
        <f>B995-C995</f>
        <v/>
      </c>
      <c r="E995">
        <f>D995/B995</f>
        <v/>
      </c>
      <c r="F995">
        <f>'Net regReadDataA_3_'!F137</f>
        <v/>
      </c>
      <c r="G995">
        <f>'Net regReadDataA_3_'!F135</f>
        <v/>
      </c>
      <c r="H995">
        <f>F995-G995</f>
        <v/>
      </c>
      <c r="I995">
        <f>H995/F995</f>
        <v/>
      </c>
      <c r="J995">
        <f>'Net regReadDataA_3_'!G137</f>
        <v/>
      </c>
      <c r="K995">
        <f>'Net regReadDataA_3_'!G135</f>
        <v/>
      </c>
      <c r="L995">
        <f>J995-K995</f>
        <v/>
      </c>
      <c r="M995">
        <f>L995/J995</f>
        <v/>
      </c>
      <c r="N995">
        <f>'Net regReadDataA_3_'!H137</f>
        <v/>
      </c>
      <c r="O995">
        <f>'Net regReadDataA_3_'!H135</f>
        <v/>
      </c>
      <c r="P995">
        <f>N995-O995</f>
        <v/>
      </c>
      <c r="Q995">
        <f>P995/N995</f>
        <v/>
      </c>
    </row>
    <row r="996">
      <c r="A996" t="inlineStr">
        <is>
          <t>masterReg/readData1_reg[3]/Q to masterReg/readData2[29]_i_16/I1</t>
        </is>
      </c>
      <c r="B996">
        <f>'Net regReadDataA_3_'!E155</f>
        <v/>
      </c>
      <c r="C996">
        <f>'Net regReadDataA_3_'!E153</f>
        <v/>
      </c>
      <c r="D996">
        <f>B996-C996</f>
        <v/>
      </c>
      <c r="E996">
        <f>D996/B996</f>
        <v/>
      </c>
      <c r="F996">
        <f>'Net regReadDataA_3_'!F155</f>
        <v/>
      </c>
      <c r="G996">
        <f>'Net regReadDataA_3_'!F153</f>
        <v/>
      </c>
      <c r="H996">
        <f>F996-G996</f>
        <v/>
      </c>
      <c r="I996">
        <f>H996/F996</f>
        <v/>
      </c>
      <c r="J996">
        <f>'Net regReadDataA_3_'!G155</f>
        <v/>
      </c>
      <c r="K996">
        <f>'Net regReadDataA_3_'!G153</f>
        <v/>
      </c>
      <c r="L996">
        <f>J996-K996</f>
        <v/>
      </c>
      <c r="M996">
        <f>L996/J996</f>
        <v/>
      </c>
      <c r="N996">
        <f>'Net regReadDataA_3_'!H155</f>
        <v/>
      </c>
      <c r="O996">
        <f>'Net regReadDataA_3_'!H153</f>
        <v/>
      </c>
      <c r="P996">
        <f>N996-O996</f>
        <v/>
      </c>
      <c r="Q996">
        <f>P996/N996</f>
        <v/>
      </c>
    </row>
    <row r="997">
      <c r="A997" t="inlineStr">
        <is>
          <t>masterReg/readData1_reg[3]/Q to masterReg/readData2[30]_i_16/I0</t>
        </is>
      </c>
      <c r="B997">
        <f>'Net regReadDataA_3_'!E166</f>
        <v/>
      </c>
      <c r="C997">
        <f>'Net regReadDataA_3_'!E164</f>
        <v/>
      </c>
      <c r="D997">
        <f>B997-C997</f>
        <v/>
      </c>
      <c r="E997">
        <f>D997/B997</f>
        <v/>
      </c>
      <c r="F997">
        <f>'Net regReadDataA_3_'!F166</f>
        <v/>
      </c>
      <c r="G997">
        <f>'Net regReadDataA_3_'!F164</f>
        <v/>
      </c>
      <c r="H997">
        <f>F997-G997</f>
        <v/>
      </c>
      <c r="I997">
        <f>H997/F997</f>
        <v/>
      </c>
      <c r="J997">
        <f>'Net regReadDataA_3_'!G166</f>
        <v/>
      </c>
      <c r="K997">
        <f>'Net regReadDataA_3_'!G164</f>
        <v/>
      </c>
      <c r="L997">
        <f>J997-K997</f>
        <v/>
      </c>
      <c r="M997">
        <f>L997/J997</f>
        <v/>
      </c>
      <c r="N997">
        <f>'Net regReadDataA_3_'!H166</f>
        <v/>
      </c>
      <c r="O997">
        <f>'Net regReadDataA_3_'!H164</f>
        <v/>
      </c>
      <c r="P997">
        <f>N997-O997</f>
        <v/>
      </c>
      <c r="Q997">
        <f>P997/N997</f>
        <v/>
      </c>
    </row>
    <row r="998">
      <c r="A998" t="inlineStr">
        <is>
          <t>masterReg/readData1_reg[3]/Q to masterReg/register_reg_r1_0_31_0_5_i_45/I5</t>
        </is>
      </c>
      <c r="B998">
        <f>'Net regReadDataA_3_'!E177</f>
        <v/>
      </c>
      <c r="C998">
        <f>'Net regReadDataA_3_'!E175</f>
        <v/>
      </c>
      <c r="D998">
        <f>B998-C998</f>
        <v/>
      </c>
      <c r="E998">
        <f>D998/B998</f>
        <v/>
      </c>
      <c r="F998">
        <f>'Net regReadDataA_3_'!F177</f>
        <v/>
      </c>
      <c r="G998">
        <f>'Net regReadDataA_3_'!F175</f>
        <v/>
      </c>
      <c r="H998">
        <f>F998-G998</f>
        <v/>
      </c>
      <c r="I998">
        <f>H998/F998</f>
        <v/>
      </c>
      <c r="J998">
        <f>'Net regReadDataA_3_'!G177</f>
        <v/>
      </c>
      <c r="K998">
        <f>'Net regReadDataA_3_'!G175</f>
        <v/>
      </c>
      <c r="L998">
        <f>J998-K998</f>
        <v/>
      </c>
      <c r="M998">
        <f>L998/J998</f>
        <v/>
      </c>
      <c r="N998">
        <f>'Net regReadDataA_3_'!H177</f>
        <v/>
      </c>
      <c r="O998">
        <f>'Net regReadDataA_3_'!H175</f>
        <v/>
      </c>
      <c r="P998">
        <f>N998-O998</f>
        <v/>
      </c>
      <c r="Q998">
        <f>P998/N998</f>
        <v/>
      </c>
    </row>
    <row r="999">
      <c r="A999" t="inlineStr">
        <is>
          <t>masterReg/readData1_reg[3]/Q to masterReg/readData2[28]_i_16/I3</t>
        </is>
      </c>
      <c r="B999">
        <f>'Net regReadDataA_3_'!E192</f>
        <v/>
      </c>
      <c r="C999">
        <f>'Net regReadDataA_3_'!E190</f>
        <v/>
      </c>
      <c r="D999">
        <f>B999-C999</f>
        <v/>
      </c>
      <c r="E999">
        <f>D999/B999</f>
        <v/>
      </c>
      <c r="F999">
        <f>'Net regReadDataA_3_'!F192</f>
        <v/>
      </c>
      <c r="G999">
        <f>'Net regReadDataA_3_'!F190</f>
        <v/>
      </c>
      <c r="H999">
        <f>F999-G999</f>
        <v/>
      </c>
      <c r="I999">
        <f>H999/F999</f>
        <v/>
      </c>
      <c r="J999">
        <f>'Net regReadDataA_3_'!G192</f>
        <v/>
      </c>
      <c r="K999">
        <f>'Net regReadDataA_3_'!G190</f>
        <v/>
      </c>
      <c r="L999">
        <f>J999-K999</f>
        <v/>
      </c>
      <c r="M999">
        <f>L999/J999</f>
        <v/>
      </c>
      <c r="N999">
        <f>'Net regReadDataA_3_'!H192</f>
        <v/>
      </c>
      <c r="O999">
        <f>'Net regReadDataA_3_'!H190</f>
        <v/>
      </c>
      <c r="P999">
        <f>N999-O999</f>
        <v/>
      </c>
      <c r="Q999">
        <f>P999/N999</f>
        <v/>
      </c>
    </row>
    <row r="1000">
      <c r="A1000" t="inlineStr">
        <is>
          <t>masterReg/readData1_reg[3]/Q to masterReg/led_OBUF[3]_inst_i_1/I2</t>
        </is>
      </c>
      <c r="B1000">
        <f>'Net regReadDataA_3_'!E212</f>
        <v/>
      </c>
      <c r="C1000">
        <f>'Net regReadDataA_3_'!E210</f>
        <v/>
      </c>
      <c r="D1000">
        <f>B1000-C1000</f>
        <v/>
      </c>
      <c r="E1000">
        <f>D1000/B1000</f>
        <v/>
      </c>
      <c r="F1000">
        <f>'Net regReadDataA_3_'!F212</f>
        <v/>
      </c>
      <c r="G1000">
        <f>'Net regReadDataA_3_'!F210</f>
        <v/>
      </c>
      <c r="H1000">
        <f>F1000-G1000</f>
        <v/>
      </c>
      <c r="I1000">
        <f>H1000/F1000</f>
        <v/>
      </c>
      <c r="J1000">
        <f>'Net regReadDataA_3_'!G212</f>
        <v/>
      </c>
      <c r="K1000">
        <f>'Net regReadDataA_3_'!G210</f>
        <v/>
      </c>
      <c r="L1000">
        <f>J1000-K1000</f>
        <v/>
      </c>
      <c r="M1000">
        <f>L1000/J1000</f>
        <v/>
      </c>
      <c r="N1000">
        <f>'Net regReadDataA_3_'!H212</f>
        <v/>
      </c>
      <c r="O1000">
        <f>'Net regReadDataA_3_'!H210</f>
        <v/>
      </c>
      <c r="P1000">
        <f>N1000-O1000</f>
        <v/>
      </c>
      <c r="Q1000">
        <f>P1000/N1000</f>
        <v/>
      </c>
    </row>
    <row r="1001">
      <c r="A1001" t="inlineStr">
        <is>
          <t>masterReg/readData1_reg[3]/Q to masterReg/i__carry_i_7/I3</t>
        </is>
      </c>
      <c r="B1001">
        <f>'Net regReadDataA_3_'!E223</f>
        <v/>
      </c>
      <c r="C1001">
        <f>'Net regReadDataA_3_'!E221</f>
        <v/>
      </c>
      <c r="D1001">
        <f>B1001-C1001</f>
        <v/>
      </c>
      <c r="E1001">
        <f>D1001/B1001</f>
        <v/>
      </c>
      <c r="F1001">
        <f>'Net regReadDataA_3_'!F223</f>
        <v/>
      </c>
      <c r="G1001">
        <f>'Net regReadDataA_3_'!F221</f>
        <v/>
      </c>
      <c r="H1001">
        <f>F1001-G1001</f>
        <v/>
      </c>
      <c r="I1001">
        <f>H1001/F1001</f>
        <v/>
      </c>
      <c r="J1001">
        <f>'Net regReadDataA_3_'!G223</f>
        <v/>
      </c>
      <c r="K1001">
        <f>'Net regReadDataA_3_'!G221</f>
        <v/>
      </c>
      <c r="L1001">
        <f>J1001-K1001</f>
        <v/>
      </c>
      <c r="M1001">
        <f>L1001/J1001</f>
        <v/>
      </c>
      <c r="N1001">
        <f>'Net regReadDataA_3_'!H223</f>
        <v/>
      </c>
      <c r="O1001">
        <f>'Net regReadDataA_3_'!H221</f>
        <v/>
      </c>
      <c r="P1001">
        <f>N1001-O1001</f>
        <v/>
      </c>
      <c r="Q1001">
        <f>P1001/N1001</f>
        <v/>
      </c>
    </row>
    <row r="1002">
      <c r="A1002" t="inlineStr">
        <is>
          <t>masterReg/readData1_reg[3]/Q to masterReg/readData2[0]_i_11/I0</t>
        </is>
      </c>
      <c r="B1002">
        <f>'Net regReadDataA_3_'!E239</f>
        <v/>
      </c>
      <c r="C1002">
        <f>'Net regReadDataA_3_'!E237</f>
        <v/>
      </c>
      <c r="D1002">
        <f>B1002-C1002</f>
        <v/>
      </c>
      <c r="E1002">
        <f>D1002/B1002</f>
        <v/>
      </c>
      <c r="F1002">
        <f>'Net regReadDataA_3_'!F239</f>
        <v/>
      </c>
      <c r="G1002">
        <f>'Net regReadDataA_3_'!F237</f>
        <v/>
      </c>
      <c r="H1002">
        <f>F1002-G1002</f>
        <v/>
      </c>
      <c r="I1002">
        <f>H1002/F1002</f>
        <v/>
      </c>
      <c r="J1002">
        <f>'Net regReadDataA_3_'!G239</f>
        <v/>
      </c>
      <c r="K1002">
        <f>'Net regReadDataA_3_'!G237</f>
        <v/>
      </c>
      <c r="L1002">
        <f>J1002-K1002</f>
        <v/>
      </c>
      <c r="M1002">
        <f>L1002/J1002</f>
        <v/>
      </c>
      <c r="N1002">
        <f>'Net regReadDataA_3_'!H239</f>
        <v/>
      </c>
      <c r="O1002">
        <f>'Net regReadDataA_3_'!H237</f>
        <v/>
      </c>
      <c r="P1002">
        <f>N1002-O1002</f>
        <v/>
      </c>
      <c r="Q1002">
        <f>P1002/N1002</f>
        <v/>
      </c>
    </row>
    <row r="1003">
      <c r="A1003" t="inlineStr">
        <is>
          <t>masterReg/readData1_reg[4]/Q to masterReg/readData2[1]_i_18/I0</t>
        </is>
      </c>
      <c r="B1003">
        <f>'Net regReadDataA_4_'!E29</f>
        <v/>
      </c>
      <c r="C1003">
        <f>'Net regReadDataA_4_'!E27</f>
        <v/>
      </c>
      <c r="D1003">
        <f>B1003-C1003</f>
        <v/>
      </c>
      <c r="E1003">
        <f>D1003/B1003</f>
        <v/>
      </c>
      <c r="F1003">
        <f>'Net regReadDataA_4_'!F29</f>
        <v/>
      </c>
      <c r="G1003">
        <f>'Net regReadDataA_4_'!F27</f>
        <v/>
      </c>
      <c r="H1003">
        <f>F1003-G1003</f>
        <v/>
      </c>
      <c r="I1003">
        <f>H1003/F1003</f>
        <v/>
      </c>
      <c r="J1003">
        <f>'Net regReadDataA_4_'!G29</f>
        <v/>
      </c>
      <c r="K1003">
        <f>'Net regReadDataA_4_'!G27</f>
        <v/>
      </c>
      <c r="L1003">
        <f>J1003-K1003</f>
        <v/>
      </c>
      <c r="M1003">
        <f>L1003/J1003</f>
        <v/>
      </c>
      <c r="N1003">
        <f>'Net regReadDataA_4_'!H29</f>
        <v/>
      </c>
      <c r="O1003">
        <f>'Net regReadDataA_4_'!H27</f>
        <v/>
      </c>
      <c r="P1003">
        <f>N1003-O1003</f>
        <v/>
      </c>
      <c r="Q1003">
        <f>P1003/N1003</f>
        <v/>
      </c>
    </row>
    <row r="1004">
      <c r="A1004" t="inlineStr">
        <is>
          <t>masterReg/readData1_reg[4]/Q to masterReg/readData2[28]_i_16/I5</t>
        </is>
      </c>
      <c r="B1004">
        <f>'Net regReadDataA_4_'!E40</f>
        <v/>
      </c>
      <c r="C1004">
        <f>'Net regReadDataA_4_'!E38</f>
        <v/>
      </c>
      <c r="D1004">
        <f>B1004-C1004</f>
        <v/>
      </c>
      <c r="E1004">
        <f>D1004/B1004</f>
        <v/>
      </c>
      <c r="F1004">
        <f>'Net regReadDataA_4_'!F40</f>
        <v/>
      </c>
      <c r="G1004">
        <f>'Net regReadDataA_4_'!F38</f>
        <v/>
      </c>
      <c r="H1004">
        <f>F1004-G1004</f>
        <v/>
      </c>
      <c r="I1004">
        <f>H1004/F1004</f>
        <v/>
      </c>
      <c r="J1004">
        <f>'Net regReadDataA_4_'!G40</f>
        <v/>
      </c>
      <c r="K1004">
        <f>'Net regReadDataA_4_'!G38</f>
        <v/>
      </c>
      <c r="L1004">
        <f>J1004-K1004</f>
        <v/>
      </c>
      <c r="M1004">
        <f>L1004/J1004</f>
        <v/>
      </c>
      <c r="N1004">
        <f>'Net regReadDataA_4_'!H40</f>
        <v/>
      </c>
      <c r="O1004">
        <f>'Net regReadDataA_4_'!H38</f>
        <v/>
      </c>
      <c r="P1004">
        <f>N1004-O1004</f>
        <v/>
      </c>
      <c r="Q1004">
        <f>P1004/N1004</f>
        <v/>
      </c>
    </row>
    <row r="1005">
      <c r="A1005" t="inlineStr">
        <is>
          <t>masterReg/readData1_reg[4]/Q to masterReg/readData2[31]_i_16/I0</t>
        </is>
      </c>
      <c r="B1005">
        <f>'Net regReadDataA_4_'!E51</f>
        <v/>
      </c>
      <c r="C1005">
        <f>'Net regReadDataA_4_'!E49</f>
        <v/>
      </c>
      <c r="D1005">
        <f>B1005-C1005</f>
        <v/>
      </c>
      <c r="E1005">
        <f>D1005/B1005</f>
        <v/>
      </c>
      <c r="F1005">
        <f>'Net regReadDataA_4_'!F51</f>
        <v/>
      </c>
      <c r="G1005">
        <f>'Net regReadDataA_4_'!F49</f>
        <v/>
      </c>
      <c r="H1005">
        <f>F1005-G1005</f>
        <v/>
      </c>
      <c r="I1005">
        <f>H1005/F1005</f>
        <v/>
      </c>
      <c r="J1005">
        <f>'Net regReadDataA_4_'!G51</f>
        <v/>
      </c>
      <c r="K1005">
        <f>'Net regReadDataA_4_'!G49</f>
        <v/>
      </c>
      <c r="L1005">
        <f>J1005-K1005</f>
        <v/>
      </c>
      <c r="M1005">
        <f>L1005/J1005</f>
        <v/>
      </c>
      <c r="N1005">
        <f>'Net regReadDataA_4_'!H51</f>
        <v/>
      </c>
      <c r="O1005">
        <f>'Net regReadDataA_4_'!H49</f>
        <v/>
      </c>
      <c r="P1005">
        <f>N1005-O1005</f>
        <v/>
      </c>
      <c r="Q1005">
        <f>P1005/N1005</f>
        <v/>
      </c>
    </row>
    <row r="1006">
      <c r="A1006" t="inlineStr">
        <is>
          <t>masterReg/readData1_reg[4]/Q to masterReg/readData2[4]_i_4/I2</t>
        </is>
      </c>
      <c r="B1006">
        <f>'Net regReadDataA_4_'!E65</f>
        <v/>
      </c>
      <c r="C1006">
        <f>'Net regReadDataA_4_'!E63</f>
        <v/>
      </c>
      <c r="D1006">
        <f>B1006-C1006</f>
        <v/>
      </c>
      <c r="E1006">
        <f>D1006/B1006</f>
        <v/>
      </c>
      <c r="F1006">
        <f>'Net regReadDataA_4_'!F65</f>
        <v/>
      </c>
      <c r="G1006">
        <f>'Net regReadDataA_4_'!F63</f>
        <v/>
      </c>
      <c r="H1006">
        <f>F1006-G1006</f>
        <v/>
      </c>
      <c r="I1006">
        <f>H1006/F1006</f>
        <v/>
      </c>
      <c r="J1006">
        <f>'Net regReadDataA_4_'!G65</f>
        <v/>
      </c>
      <c r="K1006">
        <f>'Net regReadDataA_4_'!G63</f>
        <v/>
      </c>
      <c r="L1006">
        <f>J1006-K1006</f>
        <v/>
      </c>
      <c r="M1006">
        <f>L1006/J1006</f>
        <v/>
      </c>
      <c r="N1006">
        <f>'Net regReadDataA_4_'!H65</f>
        <v/>
      </c>
      <c r="O1006">
        <f>'Net regReadDataA_4_'!H63</f>
        <v/>
      </c>
      <c r="P1006">
        <f>N1006-O1006</f>
        <v/>
      </c>
      <c r="Q1006">
        <f>P1006/N1006</f>
        <v/>
      </c>
    </row>
    <row r="1007">
      <c r="A1007" t="inlineStr">
        <is>
          <t>masterReg/readData1_reg[4]/Q to masterReg/readData2[4]_i_10/I5</t>
        </is>
      </c>
      <c r="B1007">
        <f>'Net regReadDataA_4_'!E83</f>
        <v/>
      </c>
      <c r="C1007">
        <f>'Net regReadDataA_4_'!E81</f>
        <v/>
      </c>
      <c r="D1007">
        <f>B1007-C1007</f>
        <v/>
      </c>
      <c r="E1007">
        <f>D1007/B1007</f>
        <v/>
      </c>
      <c r="F1007">
        <f>'Net regReadDataA_4_'!F83</f>
        <v/>
      </c>
      <c r="G1007">
        <f>'Net regReadDataA_4_'!F81</f>
        <v/>
      </c>
      <c r="H1007">
        <f>F1007-G1007</f>
        <v/>
      </c>
      <c r="I1007">
        <f>H1007/F1007</f>
        <v/>
      </c>
      <c r="J1007">
        <f>'Net regReadDataA_4_'!G83</f>
        <v/>
      </c>
      <c r="K1007">
        <f>'Net regReadDataA_4_'!G81</f>
        <v/>
      </c>
      <c r="L1007">
        <f>J1007-K1007</f>
        <v/>
      </c>
      <c r="M1007">
        <f>L1007/J1007</f>
        <v/>
      </c>
      <c r="N1007">
        <f>'Net regReadDataA_4_'!H83</f>
        <v/>
      </c>
      <c r="O1007">
        <f>'Net regReadDataA_4_'!H81</f>
        <v/>
      </c>
      <c r="P1007">
        <f>N1007-O1007</f>
        <v/>
      </c>
      <c r="Q1007">
        <f>P1007/N1007</f>
        <v/>
      </c>
    </row>
    <row r="1008">
      <c r="A1008" t="inlineStr">
        <is>
          <t>masterReg/readData1_reg[4]/Q to ALU1/result0_carry__0/DI[0]</t>
        </is>
      </c>
      <c r="B1008">
        <f>'Net regReadDataA_4_'!E107</f>
        <v/>
      </c>
      <c r="C1008">
        <f>'Net regReadDataA_4_'!E105</f>
        <v/>
      </c>
      <c r="D1008">
        <f>B1008-C1008</f>
        <v/>
      </c>
      <c r="E1008">
        <f>D1008/B1008</f>
        <v/>
      </c>
      <c r="F1008">
        <f>'Net regReadDataA_4_'!F107</f>
        <v/>
      </c>
      <c r="G1008">
        <f>'Net regReadDataA_4_'!F105</f>
        <v/>
      </c>
      <c r="H1008">
        <f>F1008-G1008</f>
        <v/>
      </c>
      <c r="I1008">
        <f>H1008/F1008</f>
        <v/>
      </c>
      <c r="J1008">
        <f>'Net regReadDataA_4_'!G107</f>
        <v/>
      </c>
      <c r="K1008">
        <f>'Net regReadDataA_4_'!G105</f>
        <v/>
      </c>
      <c r="L1008">
        <f>J1008-K1008</f>
        <v/>
      </c>
      <c r="M1008">
        <f>L1008/J1008</f>
        <v/>
      </c>
      <c r="N1008">
        <f>'Net regReadDataA_4_'!H107</f>
        <v/>
      </c>
      <c r="O1008">
        <f>'Net regReadDataA_4_'!H105</f>
        <v/>
      </c>
      <c r="P1008">
        <f>N1008-O1008</f>
        <v/>
      </c>
      <c r="Q1008">
        <f>P1008/N1008</f>
        <v/>
      </c>
    </row>
    <row r="1009">
      <c r="A1009" t="inlineStr">
        <is>
          <t>masterReg/readData1_reg[4]/Q to ALU1/result0_inferred__0/i__carry__0/DI[0]</t>
        </is>
      </c>
      <c r="B1009">
        <f>'Net regReadDataA_4_'!E125</f>
        <v/>
      </c>
      <c r="C1009">
        <f>'Net regReadDataA_4_'!E123</f>
        <v/>
      </c>
      <c r="D1009">
        <f>B1009-C1009</f>
        <v/>
      </c>
      <c r="E1009">
        <f>D1009/B1009</f>
        <v/>
      </c>
      <c r="F1009">
        <f>'Net regReadDataA_4_'!F125</f>
        <v/>
      </c>
      <c r="G1009">
        <f>'Net regReadDataA_4_'!F123</f>
        <v/>
      </c>
      <c r="H1009">
        <f>F1009-G1009</f>
        <v/>
      </c>
      <c r="I1009">
        <f>H1009/F1009</f>
        <v/>
      </c>
      <c r="J1009">
        <f>'Net regReadDataA_4_'!G125</f>
        <v/>
      </c>
      <c r="K1009">
        <f>'Net regReadDataA_4_'!G123</f>
        <v/>
      </c>
      <c r="L1009">
        <f>J1009-K1009</f>
        <v/>
      </c>
      <c r="M1009">
        <f>L1009/J1009</f>
        <v/>
      </c>
      <c r="N1009">
        <f>'Net regReadDataA_4_'!H125</f>
        <v/>
      </c>
      <c r="O1009">
        <f>'Net regReadDataA_4_'!H123</f>
        <v/>
      </c>
      <c r="P1009">
        <f>N1009-O1009</f>
        <v/>
      </c>
      <c r="Q1009">
        <f>P1009/N1009</f>
        <v/>
      </c>
    </row>
    <row r="1010">
      <c r="A1010" t="inlineStr">
        <is>
          <t>masterReg/readData1_reg[4]/Q to masterReg/result0_carry__0_i_4/I0</t>
        </is>
      </c>
      <c r="B1010">
        <f>'Net regReadDataA_4_'!E136</f>
        <v/>
      </c>
      <c r="C1010">
        <f>'Net regReadDataA_4_'!E134</f>
        <v/>
      </c>
      <c r="D1010">
        <f>B1010-C1010</f>
        <v/>
      </c>
      <c r="E1010">
        <f>D1010/B1010</f>
        <v/>
      </c>
      <c r="F1010">
        <f>'Net regReadDataA_4_'!F136</f>
        <v/>
      </c>
      <c r="G1010">
        <f>'Net regReadDataA_4_'!F134</f>
        <v/>
      </c>
      <c r="H1010">
        <f>F1010-G1010</f>
        <v/>
      </c>
      <c r="I1010">
        <f>H1010/F1010</f>
        <v/>
      </c>
      <c r="J1010">
        <f>'Net regReadDataA_4_'!G136</f>
        <v/>
      </c>
      <c r="K1010">
        <f>'Net regReadDataA_4_'!G134</f>
        <v/>
      </c>
      <c r="L1010">
        <f>J1010-K1010</f>
        <v/>
      </c>
      <c r="M1010">
        <f>L1010/J1010</f>
        <v/>
      </c>
      <c r="N1010">
        <f>'Net regReadDataA_4_'!H136</f>
        <v/>
      </c>
      <c r="O1010">
        <f>'Net regReadDataA_4_'!H134</f>
        <v/>
      </c>
      <c r="P1010">
        <f>N1010-O1010</f>
        <v/>
      </c>
      <c r="Q1010">
        <f>P1010/N1010</f>
        <v/>
      </c>
    </row>
    <row r="1011">
      <c r="A1011" t="inlineStr">
        <is>
          <t>masterReg/readData1_reg[4]/Q to masterReg/i__carry__0_i_4__0/I0</t>
        </is>
      </c>
      <c r="B1011">
        <f>'Net regReadDataA_4_'!E147</f>
        <v/>
      </c>
      <c r="C1011">
        <f>'Net regReadDataA_4_'!E145</f>
        <v/>
      </c>
      <c r="D1011">
        <f>B1011-C1011</f>
        <v/>
      </c>
      <c r="E1011">
        <f>D1011/B1011</f>
        <v/>
      </c>
      <c r="F1011">
        <f>'Net regReadDataA_4_'!F147</f>
        <v/>
      </c>
      <c r="G1011">
        <f>'Net regReadDataA_4_'!F145</f>
        <v/>
      </c>
      <c r="H1011">
        <f>F1011-G1011</f>
        <v/>
      </c>
      <c r="I1011">
        <f>H1011/F1011</f>
        <v/>
      </c>
      <c r="J1011">
        <f>'Net regReadDataA_4_'!G147</f>
        <v/>
      </c>
      <c r="K1011">
        <f>'Net regReadDataA_4_'!G145</f>
        <v/>
      </c>
      <c r="L1011">
        <f>J1011-K1011</f>
        <v/>
      </c>
      <c r="M1011">
        <f>L1011/J1011</f>
        <v/>
      </c>
      <c r="N1011">
        <f>'Net regReadDataA_4_'!H147</f>
        <v/>
      </c>
      <c r="O1011">
        <f>'Net regReadDataA_4_'!H145</f>
        <v/>
      </c>
      <c r="P1011">
        <f>N1011-O1011</f>
        <v/>
      </c>
      <c r="Q1011">
        <f>P1011/N1011</f>
        <v/>
      </c>
    </row>
    <row r="1012">
      <c r="A1012" t="inlineStr">
        <is>
          <t>masterReg/readData1_reg[4]/Q to masterReg/register_reg_r1_0_31_0_5_i_35/I1</t>
        </is>
      </c>
      <c r="B1012">
        <f>'Net regReadDataA_4_'!E170</f>
        <v/>
      </c>
      <c r="C1012">
        <f>'Net regReadDataA_4_'!E168</f>
        <v/>
      </c>
      <c r="D1012">
        <f>B1012-C1012</f>
        <v/>
      </c>
      <c r="E1012">
        <f>D1012/B1012</f>
        <v/>
      </c>
      <c r="F1012">
        <f>'Net regReadDataA_4_'!F170</f>
        <v/>
      </c>
      <c r="G1012">
        <f>'Net regReadDataA_4_'!F168</f>
        <v/>
      </c>
      <c r="H1012">
        <f>F1012-G1012</f>
        <v/>
      </c>
      <c r="I1012">
        <f>H1012/F1012</f>
        <v/>
      </c>
      <c r="J1012">
        <f>'Net regReadDataA_4_'!G170</f>
        <v/>
      </c>
      <c r="K1012">
        <f>'Net regReadDataA_4_'!G168</f>
        <v/>
      </c>
      <c r="L1012">
        <f>J1012-K1012</f>
        <v/>
      </c>
      <c r="M1012">
        <f>L1012/J1012</f>
        <v/>
      </c>
      <c r="N1012">
        <f>'Net regReadDataA_4_'!H170</f>
        <v/>
      </c>
      <c r="O1012">
        <f>'Net regReadDataA_4_'!H168</f>
        <v/>
      </c>
      <c r="P1012">
        <f>N1012-O1012</f>
        <v/>
      </c>
      <c r="Q1012">
        <f>P1012/N1012</f>
        <v/>
      </c>
    </row>
    <row r="1013">
      <c r="A1013" t="inlineStr">
        <is>
          <t>masterReg/readData1_reg[4]/Q to masterReg/readData2[29]_i_16/I3</t>
        </is>
      </c>
      <c r="B1013">
        <f>'Net regReadDataA_4_'!E188</f>
        <v/>
      </c>
      <c r="C1013">
        <f>'Net regReadDataA_4_'!E186</f>
        <v/>
      </c>
      <c r="D1013">
        <f>B1013-C1013</f>
        <v/>
      </c>
      <c r="E1013">
        <f>D1013/B1013</f>
        <v/>
      </c>
      <c r="F1013">
        <f>'Net regReadDataA_4_'!F188</f>
        <v/>
      </c>
      <c r="G1013">
        <f>'Net regReadDataA_4_'!F186</f>
        <v/>
      </c>
      <c r="H1013">
        <f>F1013-G1013</f>
        <v/>
      </c>
      <c r="I1013">
        <f>H1013/F1013</f>
        <v/>
      </c>
      <c r="J1013">
        <f>'Net regReadDataA_4_'!G188</f>
        <v/>
      </c>
      <c r="K1013">
        <f>'Net regReadDataA_4_'!G186</f>
        <v/>
      </c>
      <c r="L1013">
        <f>J1013-K1013</f>
        <v/>
      </c>
      <c r="M1013">
        <f>L1013/J1013</f>
        <v/>
      </c>
      <c r="N1013">
        <f>'Net regReadDataA_4_'!H188</f>
        <v/>
      </c>
      <c r="O1013">
        <f>'Net regReadDataA_4_'!H186</f>
        <v/>
      </c>
      <c r="P1013">
        <f>N1013-O1013</f>
        <v/>
      </c>
      <c r="Q1013">
        <f>P1013/N1013</f>
        <v/>
      </c>
    </row>
    <row r="1014">
      <c r="A1014" t="inlineStr">
        <is>
          <t>masterReg/readData1_reg[4]/Q to masterReg/readData2[30]_i_16/I1</t>
        </is>
      </c>
      <c r="B1014">
        <f>'Net regReadDataA_4_'!E199</f>
        <v/>
      </c>
      <c r="C1014">
        <f>'Net regReadDataA_4_'!E197</f>
        <v/>
      </c>
      <c r="D1014">
        <f>B1014-C1014</f>
        <v/>
      </c>
      <c r="E1014">
        <f>D1014/B1014</f>
        <v/>
      </c>
      <c r="F1014">
        <f>'Net regReadDataA_4_'!F199</f>
        <v/>
      </c>
      <c r="G1014">
        <f>'Net regReadDataA_4_'!F197</f>
        <v/>
      </c>
      <c r="H1014">
        <f>F1014-G1014</f>
        <v/>
      </c>
      <c r="I1014">
        <f>H1014/F1014</f>
        <v/>
      </c>
      <c r="J1014">
        <f>'Net regReadDataA_4_'!G199</f>
        <v/>
      </c>
      <c r="K1014">
        <f>'Net regReadDataA_4_'!G197</f>
        <v/>
      </c>
      <c r="L1014">
        <f>J1014-K1014</f>
        <v/>
      </c>
      <c r="M1014">
        <f>L1014/J1014</f>
        <v/>
      </c>
      <c r="N1014">
        <f>'Net regReadDataA_4_'!H199</f>
        <v/>
      </c>
      <c r="O1014">
        <f>'Net regReadDataA_4_'!H197</f>
        <v/>
      </c>
      <c r="P1014">
        <f>N1014-O1014</f>
        <v/>
      </c>
      <c r="Q1014">
        <f>P1014/N1014</f>
        <v/>
      </c>
    </row>
    <row r="1015">
      <c r="A1015" t="inlineStr">
        <is>
          <t>masterReg/readData1_reg[4]/Q to masterReg/register_reg_r1_0_31_0_5_i_53/I3</t>
        </is>
      </c>
      <c r="B1015">
        <f>'Net regReadDataA_4_'!E213</f>
        <v/>
      </c>
      <c r="C1015">
        <f>'Net regReadDataA_4_'!E211</f>
        <v/>
      </c>
      <c r="D1015">
        <f>B1015-C1015</f>
        <v/>
      </c>
      <c r="E1015">
        <f>D1015/B1015</f>
        <v/>
      </c>
      <c r="F1015">
        <f>'Net regReadDataA_4_'!F213</f>
        <v/>
      </c>
      <c r="G1015">
        <f>'Net regReadDataA_4_'!F211</f>
        <v/>
      </c>
      <c r="H1015">
        <f>F1015-G1015</f>
        <v/>
      </c>
      <c r="I1015">
        <f>H1015/F1015</f>
        <v/>
      </c>
      <c r="J1015">
        <f>'Net regReadDataA_4_'!G213</f>
        <v/>
      </c>
      <c r="K1015">
        <f>'Net regReadDataA_4_'!G211</f>
        <v/>
      </c>
      <c r="L1015">
        <f>J1015-K1015</f>
        <v/>
      </c>
      <c r="M1015">
        <f>L1015/J1015</f>
        <v/>
      </c>
      <c r="N1015">
        <f>'Net regReadDataA_4_'!H213</f>
        <v/>
      </c>
      <c r="O1015">
        <f>'Net regReadDataA_4_'!H211</f>
        <v/>
      </c>
      <c r="P1015">
        <f>N1015-O1015</f>
        <v/>
      </c>
      <c r="Q1015">
        <f>P1015/N1015</f>
        <v/>
      </c>
    </row>
    <row r="1016">
      <c r="A1016" t="inlineStr">
        <is>
          <t>masterReg/readData1_reg[4]/Q to masterReg/register_reg_r1_0_31_0_5_i_61/I1</t>
        </is>
      </c>
      <c r="B1016">
        <f>'Net regReadDataA_4_'!E224</f>
        <v/>
      </c>
      <c r="C1016">
        <f>'Net regReadDataA_4_'!E222</f>
        <v/>
      </c>
      <c r="D1016">
        <f>B1016-C1016</f>
        <v/>
      </c>
      <c r="E1016">
        <f>D1016/B1016</f>
        <v/>
      </c>
      <c r="F1016">
        <f>'Net regReadDataA_4_'!F224</f>
        <v/>
      </c>
      <c r="G1016">
        <f>'Net regReadDataA_4_'!F222</f>
        <v/>
      </c>
      <c r="H1016">
        <f>F1016-G1016</f>
        <v/>
      </c>
      <c r="I1016">
        <f>H1016/F1016</f>
        <v/>
      </c>
      <c r="J1016">
        <f>'Net regReadDataA_4_'!G224</f>
        <v/>
      </c>
      <c r="K1016">
        <f>'Net regReadDataA_4_'!G222</f>
        <v/>
      </c>
      <c r="L1016">
        <f>J1016-K1016</f>
        <v/>
      </c>
      <c r="M1016">
        <f>L1016/J1016</f>
        <v/>
      </c>
      <c r="N1016">
        <f>'Net regReadDataA_4_'!H224</f>
        <v/>
      </c>
      <c r="O1016">
        <f>'Net regReadDataA_4_'!H222</f>
        <v/>
      </c>
      <c r="P1016">
        <f>N1016-O1016</f>
        <v/>
      </c>
      <c r="Q1016">
        <f>P1016/N1016</f>
        <v/>
      </c>
    </row>
    <row r="1017">
      <c r="A1017" t="inlineStr">
        <is>
          <t>masterReg/readData1_reg[4]/Q to masterReg/led_OBUF[4]_inst_i_1/I2</t>
        </is>
      </c>
      <c r="B1017">
        <f>'Net regReadDataA_4_'!E252</f>
        <v/>
      </c>
      <c r="C1017">
        <f>'Net regReadDataA_4_'!E250</f>
        <v/>
      </c>
      <c r="D1017">
        <f>B1017-C1017</f>
        <v/>
      </c>
      <c r="E1017">
        <f>D1017/B1017</f>
        <v/>
      </c>
      <c r="F1017">
        <f>'Net regReadDataA_4_'!F252</f>
        <v/>
      </c>
      <c r="G1017">
        <f>'Net regReadDataA_4_'!F250</f>
        <v/>
      </c>
      <c r="H1017">
        <f>F1017-G1017</f>
        <v/>
      </c>
      <c r="I1017">
        <f>H1017/F1017</f>
        <v/>
      </c>
      <c r="J1017">
        <f>'Net regReadDataA_4_'!G252</f>
        <v/>
      </c>
      <c r="K1017">
        <f>'Net regReadDataA_4_'!G250</f>
        <v/>
      </c>
      <c r="L1017">
        <f>J1017-K1017</f>
        <v/>
      </c>
      <c r="M1017">
        <f>L1017/J1017</f>
        <v/>
      </c>
      <c r="N1017">
        <f>'Net regReadDataA_4_'!H252</f>
        <v/>
      </c>
      <c r="O1017">
        <f>'Net regReadDataA_4_'!H250</f>
        <v/>
      </c>
      <c r="P1017">
        <f>N1017-O1017</f>
        <v/>
      </c>
      <c r="Q1017">
        <f>P1017/N1017</f>
        <v/>
      </c>
    </row>
    <row r="1018">
      <c r="A1018" t="inlineStr">
        <is>
          <t>masterReg/readData1_reg[4]/Q to masterReg/i__carry_i_2/I2</t>
        </is>
      </c>
      <c r="B1018">
        <f>'Net regReadDataA_4_'!E263</f>
        <v/>
      </c>
      <c r="C1018">
        <f>'Net regReadDataA_4_'!E261</f>
        <v/>
      </c>
      <c r="D1018">
        <f>B1018-C1018</f>
        <v/>
      </c>
      <c r="E1018">
        <f>D1018/B1018</f>
        <v/>
      </c>
      <c r="F1018">
        <f>'Net regReadDataA_4_'!F263</f>
        <v/>
      </c>
      <c r="G1018">
        <f>'Net regReadDataA_4_'!F261</f>
        <v/>
      </c>
      <c r="H1018">
        <f>F1018-G1018</f>
        <v/>
      </c>
      <c r="I1018">
        <f>H1018/F1018</f>
        <v/>
      </c>
      <c r="J1018">
        <f>'Net regReadDataA_4_'!G263</f>
        <v/>
      </c>
      <c r="K1018">
        <f>'Net regReadDataA_4_'!G261</f>
        <v/>
      </c>
      <c r="L1018">
        <f>J1018-K1018</f>
        <v/>
      </c>
      <c r="M1018">
        <f>L1018/J1018</f>
        <v/>
      </c>
      <c r="N1018">
        <f>'Net regReadDataA_4_'!H263</f>
        <v/>
      </c>
      <c r="O1018">
        <f>'Net regReadDataA_4_'!H261</f>
        <v/>
      </c>
      <c r="P1018">
        <f>N1018-O1018</f>
        <v/>
      </c>
      <c r="Q1018">
        <f>P1018/N1018</f>
        <v/>
      </c>
    </row>
    <row r="1019">
      <c r="A1019" t="inlineStr">
        <is>
          <t>masterReg/readData1_reg[5]/Q to masterReg/register_reg_r1_0_31_0_5_i_34/I2</t>
        </is>
      </c>
      <c r="B1019">
        <f>'Net regReadDataA_5_'!E21</f>
        <v/>
      </c>
      <c r="C1019">
        <f>'Net regReadDataA_5_'!E19</f>
        <v/>
      </c>
      <c r="D1019">
        <f>B1019-C1019</f>
        <v/>
      </c>
      <c r="E1019">
        <f>D1019/B1019</f>
        <v/>
      </c>
      <c r="F1019">
        <f>'Net regReadDataA_5_'!F21</f>
        <v/>
      </c>
      <c r="G1019">
        <f>'Net regReadDataA_5_'!F19</f>
        <v/>
      </c>
      <c r="H1019">
        <f>F1019-G1019</f>
        <v/>
      </c>
      <c r="I1019">
        <f>H1019/F1019</f>
        <v/>
      </c>
      <c r="J1019">
        <f>'Net regReadDataA_5_'!G21</f>
        <v/>
      </c>
      <c r="K1019">
        <f>'Net regReadDataA_5_'!G19</f>
        <v/>
      </c>
      <c r="L1019">
        <f>J1019-K1019</f>
        <v/>
      </c>
      <c r="M1019">
        <f>L1019/J1019</f>
        <v/>
      </c>
      <c r="N1019">
        <f>'Net regReadDataA_5_'!H21</f>
        <v/>
      </c>
      <c r="O1019">
        <f>'Net regReadDataA_5_'!H19</f>
        <v/>
      </c>
      <c r="P1019">
        <f>N1019-O1019</f>
        <v/>
      </c>
      <c r="Q1019">
        <f>P1019/N1019</f>
        <v/>
      </c>
    </row>
    <row r="1020">
      <c r="A1020" t="inlineStr">
        <is>
          <t>masterReg/readData1_reg[5]/Q to masterReg/register_reg_r1_0_31_0_5_i_33/I0</t>
        </is>
      </c>
      <c r="B1020">
        <f>'Net regReadDataA_5_'!E35</f>
        <v/>
      </c>
      <c r="C1020">
        <f>'Net regReadDataA_5_'!E33</f>
        <v/>
      </c>
      <c r="D1020">
        <f>B1020-C1020</f>
        <v/>
      </c>
      <c r="E1020">
        <f>D1020/B1020</f>
        <v/>
      </c>
      <c r="F1020">
        <f>'Net regReadDataA_5_'!F35</f>
        <v/>
      </c>
      <c r="G1020">
        <f>'Net regReadDataA_5_'!F33</f>
        <v/>
      </c>
      <c r="H1020">
        <f>F1020-G1020</f>
        <v/>
      </c>
      <c r="I1020">
        <f>H1020/F1020</f>
        <v/>
      </c>
      <c r="J1020">
        <f>'Net regReadDataA_5_'!G35</f>
        <v/>
      </c>
      <c r="K1020">
        <f>'Net regReadDataA_5_'!G33</f>
        <v/>
      </c>
      <c r="L1020">
        <f>J1020-K1020</f>
        <v/>
      </c>
      <c r="M1020">
        <f>L1020/J1020</f>
        <v/>
      </c>
      <c r="N1020">
        <f>'Net regReadDataA_5_'!H35</f>
        <v/>
      </c>
      <c r="O1020">
        <f>'Net regReadDataA_5_'!H33</f>
        <v/>
      </c>
      <c r="P1020">
        <f>N1020-O1020</f>
        <v/>
      </c>
      <c r="Q1020">
        <f>P1020/N1020</f>
        <v/>
      </c>
    </row>
    <row r="1021">
      <c r="A1021" t="inlineStr">
        <is>
          <t>masterReg/readData1_reg[5]/Q to masterReg/readData2[28]_i_13/I0</t>
        </is>
      </c>
      <c r="B1021">
        <f>'Net regReadDataA_5_'!E59</f>
        <v/>
      </c>
      <c r="C1021">
        <f>'Net regReadDataA_5_'!E57</f>
        <v/>
      </c>
      <c r="D1021">
        <f>B1021-C1021</f>
        <v/>
      </c>
      <c r="E1021">
        <f>D1021/B1021</f>
        <v/>
      </c>
      <c r="F1021">
        <f>'Net regReadDataA_5_'!F59</f>
        <v/>
      </c>
      <c r="G1021">
        <f>'Net regReadDataA_5_'!F57</f>
        <v/>
      </c>
      <c r="H1021">
        <f>F1021-G1021</f>
        <v/>
      </c>
      <c r="I1021">
        <f>H1021/F1021</f>
        <v/>
      </c>
      <c r="J1021">
        <f>'Net regReadDataA_5_'!G59</f>
        <v/>
      </c>
      <c r="K1021">
        <f>'Net regReadDataA_5_'!G57</f>
        <v/>
      </c>
      <c r="L1021">
        <f>J1021-K1021</f>
        <v/>
      </c>
      <c r="M1021">
        <f>L1021/J1021</f>
        <v/>
      </c>
      <c r="N1021">
        <f>'Net regReadDataA_5_'!H59</f>
        <v/>
      </c>
      <c r="O1021">
        <f>'Net regReadDataA_5_'!H57</f>
        <v/>
      </c>
      <c r="P1021">
        <f>N1021-O1021</f>
        <v/>
      </c>
      <c r="Q1021">
        <f>P1021/N1021</f>
        <v/>
      </c>
    </row>
    <row r="1022">
      <c r="A1022" t="inlineStr">
        <is>
          <t>masterReg/readData1_reg[5]/Q to masterReg/readData2[1]_i_14/I5</t>
        </is>
      </c>
      <c r="B1022">
        <f>'Net regReadDataA_5_'!E70</f>
        <v/>
      </c>
      <c r="C1022">
        <f>'Net regReadDataA_5_'!E68</f>
        <v/>
      </c>
      <c r="D1022">
        <f>B1022-C1022</f>
        <v/>
      </c>
      <c r="E1022">
        <f>D1022/B1022</f>
        <v/>
      </c>
      <c r="F1022">
        <f>'Net regReadDataA_5_'!F70</f>
        <v/>
      </c>
      <c r="G1022">
        <f>'Net regReadDataA_5_'!F68</f>
        <v/>
      </c>
      <c r="H1022">
        <f>F1022-G1022</f>
        <v/>
      </c>
      <c r="I1022">
        <f>H1022/F1022</f>
        <v/>
      </c>
      <c r="J1022">
        <f>'Net regReadDataA_5_'!G70</f>
        <v/>
      </c>
      <c r="K1022">
        <f>'Net regReadDataA_5_'!G68</f>
        <v/>
      </c>
      <c r="L1022">
        <f>J1022-K1022</f>
        <v/>
      </c>
      <c r="M1022">
        <f>L1022/J1022</f>
        <v/>
      </c>
      <c r="N1022">
        <f>'Net regReadDataA_5_'!H70</f>
        <v/>
      </c>
      <c r="O1022">
        <f>'Net regReadDataA_5_'!H68</f>
        <v/>
      </c>
      <c r="P1022">
        <f>N1022-O1022</f>
        <v/>
      </c>
      <c r="Q1022">
        <f>P1022/N1022</f>
        <v/>
      </c>
    </row>
    <row r="1023">
      <c r="A1023" t="inlineStr">
        <is>
          <t>masterReg/readData1_reg[5]/Q to masterReg/readData2[4]_i_10/I3</t>
        </is>
      </c>
      <c r="B1023">
        <f>'Net regReadDataA_5_'!E89</f>
        <v/>
      </c>
      <c r="C1023">
        <f>'Net regReadDataA_5_'!E87</f>
        <v/>
      </c>
      <c r="D1023">
        <f>B1023-C1023</f>
        <v/>
      </c>
      <c r="E1023">
        <f>D1023/B1023</f>
        <v/>
      </c>
      <c r="F1023">
        <f>'Net regReadDataA_5_'!F89</f>
        <v/>
      </c>
      <c r="G1023">
        <f>'Net regReadDataA_5_'!F87</f>
        <v/>
      </c>
      <c r="H1023">
        <f>F1023-G1023</f>
        <v/>
      </c>
      <c r="I1023">
        <f>H1023/F1023</f>
        <v/>
      </c>
      <c r="J1023">
        <f>'Net regReadDataA_5_'!G89</f>
        <v/>
      </c>
      <c r="K1023">
        <f>'Net regReadDataA_5_'!G87</f>
        <v/>
      </c>
      <c r="L1023">
        <f>J1023-K1023</f>
        <v/>
      </c>
      <c r="M1023">
        <f>L1023/J1023</f>
        <v/>
      </c>
      <c r="N1023">
        <f>'Net regReadDataA_5_'!H89</f>
        <v/>
      </c>
      <c r="O1023">
        <f>'Net regReadDataA_5_'!H87</f>
        <v/>
      </c>
      <c r="P1023">
        <f>N1023-O1023</f>
        <v/>
      </c>
      <c r="Q1023">
        <f>P1023/N1023</f>
        <v/>
      </c>
    </row>
    <row r="1024">
      <c r="A1024" t="inlineStr">
        <is>
          <t>masterReg/readData1_reg[5]/Q to masterReg/readData2[31]_i_16/I1</t>
        </is>
      </c>
      <c r="B1024">
        <f>'Net regReadDataA_5_'!E100</f>
        <v/>
      </c>
      <c r="C1024">
        <f>'Net regReadDataA_5_'!E98</f>
        <v/>
      </c>
      <c r="D1024">
        <f>B1024-C1024</f>
        <v/>
      </c>
      <c r="E1024">
        <f>D1024/B1024</f>
        <v/>
      </c>
      <c r="F1024">
        <f>'Net regReadDataA_5_'!F100</f>
        <v/>
      </c>
      <c r="G1024">
        <f>'Net regReadDataA_5_'!F98</f>
        <v/>
      </c>
      <c r="H1024">
        <f>F1024-G1024</f>
        <v/>
      </c>
      <c r="I1024">
        <f>H1024/F1024</f>
        <v/>
      </c>
      <c r="J1024">
        <f>'Net regReadDataA_5_'!G100</f>
        <v/>
      </c>
      <c r="K1024">
        <f>'Net regReadDataA_5_'!G98</f>
        <v/>
      </c>
      <c r="L1024">
        <f>J1024-K1024</f>
        <v/>
      </c>
      <c r="M1024">
        <f>L1024/J1024</f>
        <v/>
      </c>
      <c r="N1024">
        <f>'Net regReadDataA_5_'!H100</f>
        <v/>
      </c>
      <c r="O1024">
        <f>'Net regReadDataA_5_'!H98</f>
        <v/>
      </c>
      <c r="P1024">
        <f>N1024-O1024</f>
        <v/>
      </c>
      <c r="Q1024">
        <f>P1024/N1024</f>
        <v/>
      </c>
    </row>
    <row r="1025">
      <c r="A1025" t="inlineStr">
        <is>
          <t>masterReg/readData1_reg[5]/Q to masterReg/led_OBUF[5]_inst_i_1/I2</t>
        </is>
      </c>
      <c r="B1025">
        <f>'Net regReadDataA_5_'!E125</f>
        <v/>
      </c>
      <c r="C1025">
        <f>'Net regReadDataA_5_'!E123</f>
        <v/>
      </c>
      <c r="D1025">
        <f>B1025-C1025</f>
        <v/>
      </c>
      <c r="E1025">
        <f>D1025/B1025</f>
        <v/>
      </c>
      <c r="F1025">
        <f>'Net regReadDataA_5_'!F125</f>
        <v/>
      </c>
      <c r="G1025">
        <f>'Net regReadDataA_5_'!F123</f>
        <v/>
      </c>
      <c r="H1025">
        <f>F1025-G1025</f>
        <v/>
      </c>
      <c r="I1025">
        <f>H1025/F1025</f>
        <v/>
      </c>
      <c r="J1025">
        <f>'Net regReadDataA_5_'!G125</f>
        <v/>
      </c>
      <c r="K1025">
        <f>'Net regReadDataA_5_'!G123</f>
        <v/>
      </c>
      <c r="L1025">
        <f>J1025-K1025</f>
        <v/>
      </c>
      <c r="M1025">
        <f>L1025/J1025</f>
        <v/>
      </c>
      <c r="N1025">
        <f>'Net regReadDataA_5_'!H125</f>
        <v/>
      </c>
      <c r="O1025">
        <f>'Net regReadDataA_5_'!H123</f>
        <v/>
      </c>
      <c r="P1025">
        <f>N1025-O1025</f>
        <v/>
      </c>
      <c r="Q1025">
        <f>P1025/N1025</f>
        <v/>
      </c>
    </row>
    <row r="1026">
      <c r="A1026" t="inlineStr">
        <is>
          <t>masterReg/readData1_reg[5]/Q to masterReg/i__carry_i_6/I3</t>
        </is>
      </c>
      <c r="B1026">
        <f>'Net regReadDataA_5_'!E136</f>
        <v/>
      </c>
      <c r="C1026">
        <f>'Net regReadDataA_5_'!E134</f>
        <v/>
      </c>
      <c r="D1026">
        <f>B1026-C1026</f>
        <v/>
      </c>
      <c r="E1026">
        <f>D1026/B1026</f>
        <v/>
      </c>
      <c r="F1026">
        <f>'Net regReadDataA_5_'!F136</f>
        <v/>
      </c>
      <c r="G1026">
        <f>'Net regReadDataA_5_'!F134</f>
        <v/>
      </c>
      <c r="H1026">
        <f>F1026-G1026</f>
        <v/>
      </c>
      <c r="I1026">
        <f>H1026/F1026</f>
        <v/>
      </c>
      <c r="J1026">
        <f>'Net regReadDataA_5_'!G136</f>
        <v/>
      </c>
      <c r="K1026">
        <f>'Net regReadDataA_5_'!G134</f>
        <v/>
      </c>
      <c r="L1026">
        <f>J1026-K1026</f>
        <v/>
      </c>
      <c r="M1026">
        <f>L1026/J1026</f>
        <v/>
      </c>
      <c r="N1026">
        <f>'Net regReadDataA_5_'!H136</f>
        <v/>
      </c>
      <c r="O1026">
        <f>'Net regReadDataA_5_'!H134</f>
        <v/>
      </c>
      <c r="P1026">
        <f>N1026-O1026</f>
        <v/>
      </c>
      <c r="Q1026">
        <f>P1026/N1026</f>
        <v/>
      </c>
    </row>
    <row r="1027">
      <c r="A1027" t="inlineStr">
        <is>
          <t>masterReg/readData1_reg[5]/Q to masterReg/readData2[29]_i_16/I5</t>
        </is>
      </c>
      <c r="B1027">
        <f>'Net regReadDataA_5_'!E155</f>
        <v/>
      </c>
      <c r="C1027">
        <f>'Net regReadDataA_5_'!E153</f>
        <v/>
      </c>
      <c r="D1027">
        <f>B1027-C1027</f>
        <v/>
      </c>
      <c r="E1027">
        <f>D1027/B1027</f>
        <v/>
      </c>
      <c r="F1027">
        <f>'Net regReadDataA_5_'!F155</f>
        <v/>
      </c>
      <c r="G1027">
        <f>'Net regReadDataA_5_'!F153</f>
        <v/>
      </c>
      <c r="H1027">
        <f>F1027-G1027</f>
        <v/>
      </c>
      <c r="I1027">
        <f>H1027/F1027</f>
        <v/>
      </c>
      <c r="J1027">
        <f>'Net regReadDataA_5_'!G155</f>
        <v/>
      </c>
      <c r="K1027">
        <f>'Net regReadDataA_5_'!G153</f>
        <v/>
      </c>
      <c r="L1027">
        <f>J1027-K1027</f>
        <v/>
      </c>
      <c r="M1027">
        <f>L1027/J1027</f>
        <v/>
      </c>
      <c r="N1027">
        <f>'Net regReadDataA_5_'!H155</f>
        <v/>
      </c>
      <c r="O1027">
        <f>'Net regReadDataA_5_'!H153</f>
        <v/>
      </c>
      <c r="P1027">
        <f>N1027-O1027</f>
        <v/>
      </c>
      <c r="Q1027">
        <f>P1027/N1027</f>
        <v/>
      </c>
    </row>
    <row r="1028">
      <c r="A1028" t="inlineStr">
        <is>
          <t>masterReg/readData1_reg[5]/Q to masterReg/readData2[30]_i_16/I3</t>
        </is>
      </c>
      <c r="B1028">
        <f>'Net regReadDataA_5_'!E166</f>
        <v/>
      </c>
      <c r="C1028">
        <f>'Net regReadDataA_5_'!E164</f>
        <v/>
      </c>
      <c r="D1028">
        <f>B1028-C1028</f>
        <v/>
      </c>
      <c r="E1028">
        <f>D1028/B1028</f>
        <v/>
      </c>
      <c r="F1028">
        <f>'Net regReadDataA_5_'!F166</f>
        <v/>
      </c>
      <c r="G1028">
        <f>'Net regReadDataA_5_'!F164</f>
        <v/>
      </c>
      <c r="H1028">
        <f>F1028-G1028</f>
        <v/>
      </c>
      <c r="I1028">
        <f>H1028/F1028</f>
        <v/>
      </c>
      <c r="J1028">
        <f>'Net regReadDataA_5_'!G166</f>
        <v/>
      </c>
      <c r="K1028">
        <f>'Net regReadDataA_5_'!G164</f>
        <v/>
      </c>
      <c r="L1028">
        <f>J1028-K1028</f>
        <v/>
      </c>
      <c r="M1028">
        <f>L1028/J1028</f>
        <v/>
      </c>
      <c r="N1028">
        <f>'Net regReadDataA_5_'!H166</f>
        <v/>
      </c>
      <c r="O1028">
        <f>'Net regReadDataA_5_'!H164</f>
        <v/>
      </c>
      <c r="P1028">
        <f>N1028-O1028</f>
        <v/>
      </c>
      <c r="Q1028">
        <f>P1028/N1028</f>
        <v/>
      </c>
    </row>
    <row r="1029">
      <c r="A1029" t="inlineStr">
        <is>
          <t>masterReg/readData1_reg[5]/Q to masterReg/register_reg_r1_0_31_0_5_i_53/I1</t>
        </is>
      </c>
      <c r="B1029">
        <f>'Net regReadDataA_5_'!E189</f>
        <v/>
      </c>
      <c r="C1029">
        <f>'Net regReadDataA_5_'!E187</f>
        <v/>
      </c>
      <c r="D1029">
        <f>B1029-C1029</f>
        <v/>
      </c>
      <c r="E1029">
        <f>D1029/B1029</f>
        <v/>
      </c>
      <c r="F1029">
        <f>'Net regReadDataA_5_'!F189</f>
        <v/>
      </c>
      <c r="G1029">
        <f>'Net regReadDataA_5_'!F187</f>
        <v/>
      </c>
      <c r="H1029">
        <f>F1029-G1029</f>
        <v/>
      </c>
      <c r="I1029">
        <f>H1029/F1029</f>
        <v/>
      </c>
      <c r="J1029">
        <f>'Net regReadDataA_5_'!G189</f>
        <v/>
      </c>
      <c r="K1029">
        <f>'Net regReadDataA_5_'!G187</f>
        <v/>
      </c>
      <c r="L1029">
        <f>J1029-K1029</f>
        <v/>
      </c>
      <c r="M1029">
        <f>L1029/J1029</f>
        <v/>
      </c>
      <c r="N1029">
        <f>'Net regReadDataA_5_'!H189</f>
        <v/>
      </c>
      <c r="O1029">
        <f>'Net regReadDataA_5_'!H187</f>
        <v/>
      </c>
      <c r="P1029">
        <f>N1029-O1029</f>
        <v/>
      </c>
      <c r="Q1029">
        <f>P1029/N1029</f>
        <v/>
      </c>
    </row>
    <row r="1030">
      <c r="A1030" t="inlineStr">
        <is>
          <t>masterReg/readData1_reg[5]/Q to masterReg/register_reg_r1_0_31_0_5_i_61/I0</t>
        </is>
      </c>
      <c r="B1030">
        <f>'Net regReadDataA_5_'!E200</f>
        <v/>
      </c>
      <c r="C1030">
        <f>'Net regReadDataA_5_'!E198</f>
        <v/>
      </c>
      <c r="D1030">
        <f>B1030-C1030</f>
        <v/>
      </c>
      <c r="E1030">
        <f>D1030/B1030</f>
        <v/>
      </c>
      <c r="F1030">
        <f>'Net regReadDataA_5_'!F200</f>
        <v/>
      </c>
      <c r="G1030">
        <f>'Net regReadDataA_5_'!F198</f>
        <v/>
      </c>
      <c r="H1030">
        <f>F1030-G1030</f>
        <v/>
      </c>
      <c r="I1030">
        <f>H1030/F1030</f>
        <v/>
      </c>
      <c r="J1030">
        <f>'Net regReadDataA_5_'!G200</f>
        <v/>
      </c>
      <c r="K1030">
        <f>'Net regReadDataA_5_'!G198</f>
        <v/>
      </c>
      <c r="L1030">
        <f>J1030-K1030</f>
        <v/>
      </c>
      <c r="M1030">
        <f>L1030/J1030</f>
        <v/>
      </c>
      <c r="N1030">
        <f>'Net regReadDataA_5_'!H200</f>
        <v/>
      </c>
      <c r="O1030">
        <f>'Net regReadDataA_5_'!H198</f>
        <v/>
      </c>
      <c r="P1030">
        <f>N1030-O1030</f>
        <v/>
      </c>
      <c r="Q1030">
        <f>P1030/N1030</f>
        <v/>
      </c>
    </row>
    <row r="1031">
      <c r="A1031" t="inlineStr">
        <is>
          <t>masterReg/readData1_reg[5]/Q to ALU1/result0_carry__0/DI[1]</t>
        </is>
      </c>
      <c r="B1031">
        <f>'Net regReadDataA_5_'!E220</f>
        <v/>
      </c>
      <c r="C1031">
        <f>'Net regReadDataA_5_'!E218</f>
        <v/>
      </c>
      <c r="D1031">
        <f>B1031-C1031</f>
        <v/>
      </c>
      <c r="E1031">
        <f>D1031/B1031</f>
        <v/>
      </c>
      <c r="F1031">
        <f>'Net regReadDataA_5_'!F220</f>
        <v/>
      </c>
      <c r="G1031">
        <f>'Net regReadDataA_5_'!F218</f>
        <v/>
      </c>
      <c r="H1031">
        <f>F1031-G1031</f>
        <v/>
      </c>
      <c r="I1031">
        <f>H1031/F1031</f>
        <v/>
      </c>
      <c r="J1031">
        <f>'Net regReadDataA_5_'!G220</f>
        <v/>
      </c>
      <c r="K1031">
        <f>'Net regReadDataA_5_'!G218</f>
        <v/>
      </c>
      <c r="L1031">
        <f>J1031-K1031</f>
        <v/>
      </c>
      <c r="M1031">
        <f>L1031/J1031</f>
        <v/>
      </c>
      <c r="N1031">
        <f>'Net regReadDataA_5_'!H220</f>
        <v/>
      </c>
      <c r="O1031">
        <f>'Net regReadDataA_5_'!H218</f>
        <v/>
      </c>
      <c r="P1031">
        <f>N1031-O1031</f>
        <v/>
      </c>
      <c r="Q1031">
        <f>P1031/N1031</f>
        <v/>
      </c>
    </row>
    <row r="1032">
      <c r="A1032" t="inlineStr">
        <is>
          <t>masterReg/readData1_reg[5]/Q to masterReg/i__carry__0_i_3__0/I1</t>
        </is>
      </c>
      <c r="B1032">
        <f>'Net regReadDataA_5_'!E231</f>
        <v/>
      </c>
      <c r="C1032">
        <f>'Net regReadDataA_5_'!E229</f>
        <v/>
      </c>
      <c r="D1032">
        <f>B1032-C1032</f>
        <v/>
      </c>
      <c r="E1032">
        <f>D1032/B1032</f>
        <v/>
      </c>
      <c r="F1032">
        <f>'Net regReadDataA_5_'!F231</f>
        <v/>
      </c>
      <c r="G1032">
        <f>'Net regReadDataA_5_'!F229</f>
        <v/>
      </c>
      <c r="H1032">
        <f>F1032-G1032</f>
        <v/>
      </c>
      <c r="I1032">
        <f>H1032/F1032</f>
        <v/>
      </c>
      <c r="J1032">
        <f>'Net regReadDataA_5_'!G231</f>
        <v/>
      </c>
      <c r="K1032">
        <f>'Net regReadDataA_5_'!G229</f>
        <v/>
      </c>
      <c r="L1032">
        <f>J1032-K1032</f>
        <v/>
      </c>
      <c r="M1032">
        <f>L1032/J1032</f>
        <v/>
      </c>
      <c r="N1032">
        <f>'Net regReadDataA_5_'!H231</f>
        <v/>
      </c>
      <c r="O1032">
        <f>'Net regReadDataA_5_'!H229</f>
        <v/>
      </c>
      <c r="P1032">
        <f>N1032-O1032</f>
        <v/>
      </c>
      <c r="Q1032">
        <f>P1032/N1032</f>
        <v/>
      </c>
    </row>
    <row r="1033">
      <c r="A1033" t="inlineStr">
        <is>
          <t>masterReg/readData1_reg[5]/Q to ALU1/result0_inferred__0/i__carry__0/DI[1]</t>
        </is>
      </c>
      <c r="B1033">
        <f>'Net regReadDataA_5_'!E242</f>
        <v/>
      </c>
      <c r="C1033">
        <f>'Net regReadDataA_5_'!E240</f>
        <v/>
      </c>
      <c r="D1033">
        <f>B1033-C1033</f>
        <v/>
      </c>
      <c r="E1033">
        <f>D1033/B1033</f>
        <v/>
      </c>
      <c r="F1033">
        <f>'Net regReadDataA_5_'!F242</f>
        <v/>
      </c>
      <c r="G1033">
        <f>'Net regReadDataA_5_'!F240</f>
        <v/>
      </c>
      <c r="H1033">
        <f>F1033-G1033</f>
        <v/>
      </c>
      <c r="I1033">
        <f>H1033/F1033</f>
        <v/>
      </c>
      <c r="J1033">
        <f>'Net regReadDataA_5_'!G242</f>
        <v/>
      </c>
      <c r="K1033">
        <f>'Net regReadDataA_5_'!G240</f>
        <v/>
      </c>
      <c r="L1033">
        <f>J1033-K1033</f>
        <v/>
      </c>
      <c r="M1033">
        <f>L1033/J1033</f>
        <v/>
      </c>
      <c r="N1033">
        <f>'Net regReadDataA_5_'!H242</f>
        <v/>
      </c>
      <c r="O1033">
        <f>'Net regReadDataA_5_'!H240</f>
        <v/>
      </c>
      <c r="P1033">
        <f>N1033-O1033</f>
        <v/>
      </c>
      <c r="Q1033">
        <f>P1033/N1033</f>
        <v/>
      </c>
    </row>
    <row r="1034">
      <c r="A1034" t="inlineStr">
        <is>
          <t>masterReg/readData1_reg[5]/Q to masterReg/result0_carry__0_i_3/I0</t>
        </is>
      </c>
      <c r="B1034">
        <f>'Net regReadDataA_5_'!E253</f>
        <v/>
      </c>
      <c r="C1034">
        <f>'Net regReadDataA_5_'!E251</f>
        <v/>
      </c>
      <c r="D1034">
        <f>B1034-C1034</f>
        <v/>
      </c>
      <c r="E1034">
        <f>D1034/B1034</f>
        <v/>
      </c>
      <c r="F1034">
        <f>'Net regReadDataA_5_'!F253</f>
        <v/>
      </c>
      <c r="G1034">
        <f>'Net regReadDataA_5_'!F251</f>
        <v/>
      </c>
      <c r="H1034">
        <f>F1034-G1034</f>
        <v/>
      </c>
      <c r="I1034">
        <f>H1034/F1034</f>
        <v/>
      </c>
      <c r="J1034">
        <f>'Net regReadDataA_5_'!G253</f>
        <v/>
      </c>
      <c r="K1034">
        <f>'Net regReadDataA_5_'!G251</f>
        <v/>
      </c>
      <c r="L1034">
        <f>J1034-K1034</f>
        <v/>
      </c>
      <c r="M1034">
        <f>L1034/J1034</f>
        <v/>
      </c>
      <c r="N1034">
        <f>'Net regReadDataA_5_'!H253</f>
        <v/>
      </c>
      <c r="O1034">
        <f>'Net regReadDataA_5_'!H251</f>
        <v/>
      </c>
      <c r="P1034">
        <f>N1034-O1034</f>
        <v/>
      </c>
      <c r="Q1034">
        <f>P1034/N1034</f>
        <v/>
      </c>
    </row>
    <row r="1035">
      <c r="A1035" t="inlineStr">
        <is>
          <t>masterReg/readData1_reg[6]/Q to masterReg/register_reg_r1_0_31_0_5_i_57/I5</t>
        </is>
      </c>
      <c r="B1035">
        <f>'Net regReadDataA_6_'!E23</f>
        <v/>
      </c>
      <c r="C1035">
        <f>'Net regReadDataA_6_'!E21</f>
        <v/>
      </c>
      <c r="D1035">
        <f>B1035-C1035</f>
        <v/>
      </c>
      <c r="E1035">
        <f>D1035/B1035</f>
        <v/>
      </c>
      <c r="F1035">
        <f>'Net regReadDataA_6_'!F23</f>
        <v/>
      </c>
      <c r="G1035">
        <f>'Net regReadDataA_6_'!F21</f>
        <v/>
      </c>
      <c r="H1035">
        <f>F1035-G1035</f>
        <v/>
      </c>
      <c r="I1035">
        <f>H1035/F1035</f>
        <v/>
      </c>
      <c r="J1035">
        <f>'Net regReadDataA_6_'!G23</f>
        <v/>
      </c>
      <c r="K1035">
        <f>'Net regReadDataA_6_'!G21</f>
        <v/>
      </c>
      <c r="L1035">
        <f>J1035-K1035</f>
        <v/>
      </c>
      <c r="M1035">
        <f>L1035/J1035</f>
        <v/>
      </c>
      <c r="N1035">
        <f>'Net regReadDataA_6_'!H23</f>
        <v/>
      </c>
      <c r="O1035">
        <f>'Net regReadDataA_6_'!H21</f>
        <v/>
      </c>
      <c r="P1035">
        <f>N1035-O1035</f>
        <v/>
      </c>
      <c r="Q1035">
        <f>P1035/N1035</f>
        <v/>
      </c>
    </row>
    <row r="1036">
      <c r="A1036" t="inlineStr">
        <is>
          <t>masterReg/readData1_reg[6]/Q to masterReg/register_reg_r1_0_31_6_11_i_22/I2</t>
        </is>
      </c>
      <c r="B1036">
        <f>'Net regReadDataA_6_'!E39</f>
        <v/>
      </c>
      <c r="C1036">
        <f>'Net regReadDataA_6_'!E37</f>
        <v/>
      </c>
      <c r="D1036">
        <f>B1036-C1036</f>
        <v/>
      </c>
      <c r="E1036">
        <f>D1036/B1036</f>
        <v/>
      </c>
      <c r="F1036">
        <f>'Net regReadDataA_6_'!F39</f>
        <v/>
      </c>
      <c r="G1036">
        <f>'Net regReadDataA_6_'!F37</f>
        <v/>
      </c>
      <c r="H1036">
        <f>F1036-G1036</f>
        <v/>
      </c>
      <c r="I1036">
        <f>H1036/F1036</f>
        <v/>
      </c>
      <c r="J1036">
        <f>'Net regReadDataA_6_'!G39</f>
        <v/>
      </c>
      <c r="K1036">
        <f>'Net regReadDataA_6_'!G37</f>
        <v/>
      </c>
      <c r="L1036">
        <f>J1036-K1036</f>
        <v/>
      </c>
      <c r="M1036">
        <f>L1036/J1036</f>
        <v/>
      </c>
      <c r="N1036">
        <f>'Net regReadDataA_6_'!H39</f>
        <v/>
      </c>
      <c r="O1036">
        <f>'Net regReadDataA_6_'!H37</f>
        <v/>
      </c>
      <c r="P1036">
        <f>N1036-O1036</f>
        <v/>
      </c>
      <c r="Q1036">
        <f>P1036/N1036</f>
        <v/>
      </c>
    </row>
    <row r="1037">
      <c r="A1037" t="inlineStr">
        <is>
          <t>masterReg/readData1_reg[6]/Q to masterReg/register_reg_r1_0_31_6_11_i_21/I0</t>
        </is>
      </c>
      <c r="B1037">
        <f>'Net regReadDataA_6_'!E50</f>
        <v/>
      </c>
      <c r="C1037">
        <f>'Net regReadDataA_6_'!E48</f>
        <v/>
      </c>
      <c r="D1037">
        <f>B1037-C1037</f>
        <v/>
      </c>
      <c r="E1037">
        <f>D1037/B1037</f>
        <v/>
      </c>
      <c r="F1037">
        <f>'Net regReadDataA_6_'!F50</f>
        <v/>
      </c>
      <c r="G1037">
        <f>'Net regReadDataA_6_'!F48</f>
        <v/>
      </c>
      <c r="H1037">
        <f>F1037-G1037</f>
        <v/>
      </c>
      <c r="I1037">
        <f>H1037/F1037</f>
        <v/>
      </c>
      <c r="J1037">
        <f>'Net regReadDataA_6_'!G50</f>
        <v/>
      </c>
      <c r="K1037">
        <f>'Net regReadDataA_6_'!G48</f>
        <v/>
      </c>
      <c r="L1037">
        <f>J1037-K1037</f>
        <v/>
      </c>
      <c r="M1037">
        <f>L1037/J1037</f>
        <v/>
      </c>
      <c r="N1037">
        <f>'Net regReadDataA_6_'!H50</f>
        <v/>
      </c>
      <c r="O1037">
        <f>'Net regReadDataA_6_'!H48</f>
        <v/>
      </c>
      <c r="P1037">
        <f>N1037-O1037</f>
        <v/>
      </c>
      <c r="Q1037">
        <f>P1037/N1037</f>
        <v/>
      </c>
    </row>
    <row r="1038">
      <c r="A1038" t="inlineStr">
        <is>
          <t>masterReg/readData1_reg[6]/Q to masterReg/readData2[30]_i_16/I5</t>
        </is>
      </c>
      <c r="B1038">
        <f>'Net regReadDataA_6_'!E68</f>
        <v/>
      </c>
      <c r="C1038">
        <f>'Net regReadDataA_6_'!E66</f>
        <v/>
      </c>
      <c r="D1038">
        <f>B1038-C1038</f>
        <v/>
      </c>
      <c r="E1038">
        <f>D1038/B1038</f>
        <v/>
      </c>
      <c r="F1038">
        <f>'Net regReadDataA_6_'!F68</f>
        <v/>
      </c>
      <c r="G1038">
        <f>'Net regReadDataA_6_'!F66</f>
        <v/>
      </c>
      <c r="H1038">
        <f>F1038-G1038</f>
        <v/>
      </c>
      <c r="I1038">
        <f>H1038/F1038</f>
        <v/>
      </c>
      <c r="J1038">
        <f>'Net regReadDataA_6_'!G68</f>
        <v/>
      </c>
      <c r="K1038">
        <f>'Net regReadDataA_6_'!G66</f>
        <v/>
      </c>
      <c r="L1038">
        <f>J1038-K1038</f>
        <v/>
      </c>
      <c r="M1038">
        <f>L1038/J1038</f>
        <v/>
      </c>
      <c r="N1038">
        <f>'Net regReadDataA_6_'!H68</f>
        <v/>
      </c>
      <c r="O1038">
        <f>'Net regReadDataA_6_'!H66</f>
        <v/>
      </c>
      <c r="P1038">
        <f>N1038-O1038</f>
        <v/>
      </c>
      <c r="Q1038">
        <f>P1038/N1038</f>
        <v/>
      </c>
    </row>
    <row r="1039">
      <c r="A1039" t="inlineStr">
        <is>
          <t>masterReg/readData1_reg[6]/Q to masterReg/register_reg_r1_0_31_0_5_i_53/I0</t>
        </is>
      </c>
      <c r="B1039">
        <f>'Net regReadDataA_6_'!E79</f>
        <v/>
      </c>
      <c r="C1039">
        <f>'Net regReadDataA_6_'!E77</f>
        <v/>
      </c>
      <c r="D1039">
        <f>B1039-C1039</f>
        <v/>
      </c>
      <c r="E1039">
        <f>D1039/B1039</f>
        <v/>
      </c>
      <c r="F1039">
        <f>'Net regReadDataA_6_'!F79</f>
        <v/>
      </c>
      <c r="G1039">
        <f>'Net regReadDataA_6_'!F77</f>
        <v/>
      </c>
      <c r="H1039">
        <f>F1039-G1039</f>
        <v/>
      </c>
      <c r="I1039">
        <f>H1039/F1039</f>
        <v/>
      </c>
      <c r="J1039">
        <f>'Net regReadDataA_6_'!G79</f>
        <v/>
      </c>
      <c r="K1039">
        <f>'Net regReadDataA_6_'!G77</f>
        <v/>
      </c>
      <c r="L1039">
        <f>J1039-K1039</f>
        <v/>
      </c>
      <c r="M1039">
        <f>L1039/J1039</f>
        <v/>
      </c>
      <c r="N1039">
        <f>'Net regReadDataA_6_'!H79</f>
        <v/>
      </c>
      <c r="O1039">
        <f>'Net regReadDataA_6_'!H77</f>
        <v/>
      </c>
      <c r="P1039">
        <f>N1039-O1039</f>
        <v/>
      </c>
      <c r="Q1039">
        <f>P1039/N1039</f>
        <v/>
      </c>
    </row>
    <row r="1040">
      <c r="A1040" t="inlineStr">
        <is>
          <t>masterReg/readData1_reg[6]/Q to masterReg/led_OBUF[6]_inst_i_1/I2</t>
        </is>
      </c>
      <c r="B1040">
        <f>'Net regReadDataA_6_'!E113</f>
        <v/>
      </c>
      <c r="C1040">
        <f>'Net regReadDataA_6_'!E111</f>
        <v/>
      </c>
      <c r="D1040">
        <f>B1040-C1040</f>
        <v/>
      </c>
      <c r="E1040">
        <f>D1040/B1040</f>
        <v/>
      </c>
      <c r="F1040">
        <f>'Net regReadDataA_6_'!F113</f>
        <v/>
      </c>
      <c r="G1040">
        <f>'Net regReadDataA_6_'!F111</f>
        <v/>
      </c>
      <c r="H1040">
        <f>F1040-G1040</f>
        <v/>
      </c>
      <c r="I1040">
        <f>H1040/F1040</f>
        <v/>
      </c>
      <c r="J1040">
        <f>'Net regReadDataA_6_'!G113</f>
        <v/>
      </c>
      <c r="K1040">
        <f>'Net regReadDataA_6_'!G111</f>
        <v/>
      </c>
      <c r="L1040">
        <f>J1040-K1040</f>
        <v/>
      </c>
      <c r="M1040">
        <f>L1040/J1040</f>
        <v/>
      </c>
      <c r="N1040">
        <f>'Net regReadDataA_6_'!H113</f>
        <v/>
      </c>
      <c r="O1040">
        <f>'Net regReadDataA_6_'!H111</f>
        <v/>
      </c>
      <c r="P1040">
        <f>N1040-O1040</f>
        <v/>
      </c>
      <c r="Q1040">
        <f>P1040/N1040</f>
        <v/>
      </c>
    </row>
    <row r="1041">
      <c r="A1041" t="inlineStr">
        <is>
          <t>masterReg/readData1_reg[6]/Q to masterReg/readData2[29]_i_13/I0</t>
        </is>
      </c>
      <c r="B1041">
        <f>'Net regReadDataA_6_'!E129</f>
        <v/>
      </c>
      <c r="C1041">
        <f>'Net regReadDataA_6_'!E127</f>
        <v/>
      </c>
      <c r="D1041">
        <f>B1041-C1041</f>
        <v/>
      </c>
      <c r="E1041">
        <f>D1041/B1041</f>
        <v/>
      </c>
      <c r="F1041">
        <f>'Net regReadDataA_6_'!F129</f>
        <v/>
      </c>
      <c r="G1041">
        <f>'Net regReadDataA_6_'!F127</f>
        <v/>
      </c>
      <c r="H1041">
        <f>F1041-G1041</f>
        <v/>
      </c>
      <c r="I1041">
        <f>H1041/F1041</f>
        <v/>
      </c>
      <c r="J1041">
        <f>'Net regReadDataA_6_'!G129</f>
        <v/>
      </c>
      <c r="K1041">
        <f>'Net regReadDataA_6_'!G127</f>
        <v/>
      </c>
      <c r="L1041">
        <f>J1041-K1041</f>
        <v/>
      </c>
      <c r="M1041">
        <f>L1041/J1041</f>
        <v/>
      </c>
      <c r="N1041">
        <f>'Net regReadDataA_6_'!H129</f>
        <v/>
      </c>
      <c r="O1041">
        <f>'Net regReadDataA_6_'!H127</f>
        <v/>
      </c>
      <c r="P1041">
        <f>N1041-O1041</f>
        <v/>
      </c>
      <c r="Q1041">
        <f>P1041/N1041</f>
        <v/>
      </c>
    </row>
    <row r="1042">
      <c r="A1042" t="inlineStr">
        <is>
          <t>masterReg/readData1_reg[6]/Q to ALU1/result0_carry__0/DI[2]</t>
        </is>
      </c>
      <c r="B1042">
        <f>'Net regReadDataA_6_'!E150</f>
        <v/>
      </c>
      <c r="C1042">
        <f>'Net regReadDataA_6_'!E148</f>
        <v/>
      </c>
      <c r="D1042">
        <f>B1042-C1042</f>
        <v/>
      </c>
      <c r="E1042">
        <f>D1042/B1042</f>
        <v/>
      </c>
      <c r="F1042">
        <f>'Net regReadDataA_6_'!F150</f>
        <v/>
      </c>
      <c r="G1042">
        <f>'Net regReadDataA_6_'!F148</f>
        <v/>
      </c>
      <c r="H1042">
        <f>F1042-G1042</f>
        <v/>
      </c>
      <c r="I1042">
        <f>H1042/F1042</f>
        <v/>
      </c>
      <c r="J1042">
        <f>'Net regReadDataA_6_'!G150</f>
        <v/>
      </c>
      <c r="K1042">
        <f>'Net regReadDataA_6_'!G148</f>
        <v/>
      </c>
      <c r="L1042">
        <f>J1042-K1042</f>
        <v/>
      </c>
      <c r="M1042">
        <f>L1042/J1042</f>
        <v/>
      </c>
      <c r="N1042">
        <f>'Net regReadDataA_6_'!H150</f>
        <v/>
      </c>
      <c r="O1042">
        <f>'Net regReadDataA_6_'!H148</f>
        <v/>
      </c>
      <c r="P1042">
        <f>N1042-O1042</f>
        <v/>
      </c>
      <c r="Q1042">
        <f>P1042/N1042</f>
        <v/>
      </c>
    </row>
    <row r="1043">
      <c r="A1043" t="inlineStr">
        <is>
          <t>masterReg/readData1_reg[6]/Q to ALU1/result0_inferred__0/i__carry__0/DI[2]</t>
        </is>
      </c>
      <c r="B1043">
        <f>'Net regReadDataA_6_'!E166</f>
        <v/>
      </c>
      <c r="C1043">
        <f>'Net regReadDataA_6_'!E164</f>
        <v/>
      </c>
      <c r="D1043">
        <f>B1043-C1043</f>
        <v/>
      </c>
      <c r="E1043">
        <f>D1043/B1043</f>
        <v/>
      </c>
      <c r="F1043">
        <f>'Net regReadDataA_6_'!F166</f>
        <v/>
      </c>
      <c r="G1043">
        <f>'Net regReadDataA_6_'!F164</f>
        <v/>
      </c>
      <c r="H1043">
        <f>F1043-G1043</f>
        <v/>
      </c>
      <c r="I1043">
        <f>H1043/F1043</f>
        <v/>
      </c>
      <c r="J1043">
        <f>'Net regReadDataA_6_'!G166</f>
        <v/>
      </c>
      <c r="K1043">
        <f>'Net regReadDataA_6_'!G164</f>
        <v/>
      </c>
      <c r="L1043">
        <f>J1043-K1043</f>
        <v/>
      </c>
      <c r="M1043">
        <f>L1043/J1043</f>
        <v/>
      </c>
      <c r="N1043">
        <f>'Net regReadDataA_6_'!H166</f>
        <v/>
      </c>
      <c r="O1043">
        <f>'Net regReadDataA_6_'!H164</f>
        <v/>
      </c>
      <c r="P1043">
        <f>N1043-O1043</f>
        <v/>
      </c>
      <c r="Q1043">
        <f>P1043/N1043</f>
        <v/>
      </c>
    </row>
    <row r="1044">
      <c r="A1044" t="inlineStr">
        <is>
          <t>masterReg/readData1_reg[6]/Q to masterReg/readData2[4]_i_10/I1</t>
        </is>
      </c>
      <c r="B1044">
        <f>'Net regReadDataA_6_'!E183</f>
        <v/>
      </c>
      <c r="C1044">
        <f>'Net regReadDataA_6_'!E181</f>
        <v/>
      </c>
      <c r="D1044">
        <f>B1044-C1044</f>
        <v/>
      </c>
      <c r="E1044">
        <f>D1044/B1044</f>
        <v/>
      </c>
      <c r="F1044">
        <f>'Net regReadDataA_6_'!F183</f>
        <v/>
      </c>
      <c r="G1044">
        <f>'Net regReadDataA_6_'!F181</f>
        <v/>
      </c>
      <c r="H1044">
        <f>F1044-G1044</f>
        <v/>
      </c>
      <c r="I1044">
        <f>H1044/F1044</f>
        <v/>
      </c>
      <c r="J1044">
        <f>'Net regReadDataA_6_'!G183</f>
        <v/>
      </c>
      <c r="K1044">
        <f>'Net regReadDataA_6_'!G181</f>
        <v/>
      </c>
      <c r="L1044">
        <f>J1044-K1044</f>
        <v/>
      </c>
      <c r="M1044">
        <f>L1044/J1044</f>
        <v/>
      </c>
      <c r="N1044">
        <f>'Net regReadDataA_6_'!H183</f>
        <v/>
      </c>
      <c r="O1044">
        <f>'Net regReadDataA_6_'!H181</f>
        <v/>
      </c>
      <c r="P1044">
        <f>N1044-O1044</f>
        <v/>
      </c>
      <c r="Q1044">
        <f>P1044/N1044</f>
        <v/>
      </c>
    </row>
    <row r="1045">
      <c r="A1045" t="inlineStr">
        <is>
          <t>masterReg/readData1_reg[6]/Q to masterReg/result0_carry__0_i_2/I0</t>
        </is>
      </c>
      <c r="B1045">
        <f>'Net regReadDataA_6_'!E194</f>
        <v/>
      </c>
      <c r="C1045">
        <f>'Net regReadDataA_6_'!E192</f>
        <v/>
      </c>
      <c r="D1045">
        <f>B1045-C1045</f>
        <v/>
      </c>
      <c r="E1045">
        <f>D1045/B1045</f>
        <v/>
      </c>
      <c r="F1045">
        <f>'Net regReadDataA_6_'!F194</f>
        <v/>
      </c>
      <c r="G1045">
        <f>'Net regReadDataA_6_'!F192</f>
        <v/>
      </c>
      <c r="H1045">
        <f>F1045-G1045</f>
        <v/>
      </c>
      <c r="I1045">
        <f>H1045/F1045</f>
        <v/>
      </c>
      <c r="J1045">
        <f>'Net regReadDataA_6_'!G194</f>
        <v/>
      </c>
      <c r="K1045">
        <f>'Net regReadDataA_6_'!G192</f>
        <v/>
      </c>
      <c r="L1045">
        <f>J1045-K1045</f>
        <v/>
      </c>
      <c r="M1045">
        <f>L1045/J1045</f>
        <v/>
      </c>
      <c r="N1045">
        <f>'Net regReadDataA_6_'!H194</f>
        <v/>
      </c>
      <c r="O1045">
        <f>'Net regReadDataA_6_'!H192</f>
        <v/>
      </c>
      <c r="P1045">
        <f>N1045-O1045</f>
        <v/>
      </c>
      <c r="Q1045">
        <f>P1045/N1045</f>
        <v/>
      </c>
    </row>
    <row r="1046">
      <c r="A1046" t="inlineStr">
        <is>
          <t>masterReg/readData1_reg[6]/Q to masterReg/i__carry__0_i_2__0/I1</t>
        </is>
      </c>
      <c r="B1046">
        <f>'Net regReadDataA_6_'!E205</f>
        <v/>
      </c>
      <c r="C1046">
        <f>'Net regReadDataA_6_'!E203</f>
        <v/>
      </c>
      <c r="D1046">
        <f>B1046-C1046</f>
        <v/>
      </c>
      <c r="E1046">
        <f>D1046/B1046</f>
        <v/>
      </c>
      <c r="F1046">
        <f>'Net regReadDataA_6_'!F205</f>
        <v/>
      </c>
      <c r="G1046">
        <f>'Net regReadDataA_6_'!F203</f>
        <v/>
      </c>
      <c r="H1046">
        <f>F1046-G1046</f>
        <v/>
      </c>
      <c r="I1046">
        <f>H1046/F1046</f>
        <v/>
      </c>
      <c r="J1046">
        <f>'Net regReadDataA_6_'!G205</f>
        <v/>
      </c>
      <c r="K1046">
        <f>'Net regReadDataA_6_'!G203</f>
        <v/>
      </c>
      <c r="L1046">
        <f>J1046-K1046</f>
        <v/>
      </c>
      <c r="M1046">
        <f>L1046/J1046</f>
        <v/>
      </c>
      <c r="N1046">
        <f>'Net regReadDataA_6_'!H205</f>
        <v/>
      </c>
      <c r="O1046">
        <f>'Net regReadDataA_6_'!H203</f>
        <v/>
      </c>
      <c r="P1046">
        <f>N1046-O1046</f>
        <v/>
      </c>
      <c r="Q1046">
        <f>P1046/N1046</f>
        <v/>
      </c>
    </row>
    <row r="1047">
      <c r="A1047" t="inlineStr">
        <is>
          <t>masterReg/readData1_reg[6]/Q to masterReg/readData2[31]_i_16/I3</t>
        </is>
      </c>
      <c r="B1047">
        <f>'Net regReadDataA_6_'!E219</f>
        <v/>
      </c>
      <c r="C1047">
        <f>'Net regReadDataA_6_'!E217</f>
        <v/>
      </c>
      <c r="D1047">
        <f>B1047-C1047</f>
        <v/>
      </c>
      <c r="E1047">
        <f>D1047/B1047</f>
        <v/>
      </c>
      <c r="F1047">
        <f>'Net regReadDataA_6_'!F219</f>
        <v/>
      </c>
      <c r="G1047">
        <f>'Net regReadDataA_6_'!F217</f>
        <v/>
      </c>
      <c r="H1047">
        <f>F1047-G1047</f>
        <v/>
      </c>
      <c r="I1047">
        <f>H1047/F1047</f>
        <v/>
      </c>
      <c r="J1047">
        <f>'Net regReadDataA_6_'!G219</f>
        <v/>
      </c>
      <c r="K1047">
        <f>'Net regReadDataA_6_'!G217</f>
        <v/>
      </c>
      <c r="L1047">
        <f>J1047-K1047</f>
        <v/>
      </c>
      <c r="M1047">
        <f>L1047/J1047</f>
        <v/>
      </c>
      <c r="N1047">
        <f>'Net regReadDataA_6_'!H219</f>
        <v/>
      </c>
      <c r="O1047">
        <f>'Net regReadDataA_6_'!H217</f>
        <v/>
      </c>
      <c r="P1047">
        <f>N1047-O1047</f>
        <v/>
      </c>
      <c r="Q1047">
        <f>P1047/N1047</f>
        <v/>
      </c>
    </row>
    <row r="1048">
      <c r="A1048" t="inlineStr">
        <is>
          <t>masterReg/readData1_reg[6]/Q to masterReg/i__carry_i_1/I2</t>
        </is>
      </c>
      <c r="B1048">
        <f>'Net regReadDataA_6_'!E239</f>
        <v/>
      </c>
      <c r="C1048">
        <f>'Net regReadDataA_6_'!E237</f>
        <v/>
      </c>
      <c r="D1048">
        <f>B1048-C1048</f>
        <v/>
      </c>
      <c r="E1048">
        <f>D1048/B1048</f>
        <v/>
      </c>
      <c r="F1048">
        <f>'Net regReadDataA_6_'!F239</f>
        <v/>
      </c>
      <c r="G1048">
        <f>'Net regReadDataA_6_'!F237</f>
        <v/>
      </c>
      <c r="H1048">
        <f>F1048-G1048</f>
        <v/>
      </c>
      <c r="I1048">
        <f>H1048/F1048</f>
        <v/>
      </c>
      <c r="J1048">
        <f>'Net regReadDataA_6_'!G239</f>
        <v/>
      </c>
      <c r="K1048">
        <f>'Net regReadDataA_6_'!G237</f>
        <v/>
      </c>
      <c r="L1048">
        <f>J1048-K1048</f>
        <v/>
      </c>
      <c r="M1048">
        <f>L1048/J1048</f>
        <v/>
      </c>
      <c r="N1048">
        <f>'Net regReadDataA_6_'!H239</f>
        <v/>
      </c>
      <c r="O1048">
        <f>'Net regReadDataA_6_'!H237</f>
        <v/>
      </c>
      <c r="P1048">
        <f>N1048-O1048</f>
        <v/>
      </c>
      <c r="Q1048">
        <f>P1048/N1048</f>
        <v/>
      </c>
    </row>
    <row r="1049">
      <c r="A1049" t="inlineStr">
        <is>
          <t>masterReg/readData1_reg[6]/Q to masterReg/readData2[28]_i_13/I1</t>
        </is>
      </c>
      <c r="B1049">
        <f>'Net regReadDataA_6_'!E259</f>
        <v/>
      </c>
      <c r="C1049">
        <f>'Net regReadDataA_6_'!E257</f>
        <v/>
      </c>
      <c r="D1049">
        <f>B1049-C1049</f>
        <v/>
      </c>
      <c r="E1049">
        <f>D1049/B1049</f>
        <v/>
      </c>
      <c r="F1049">
        <f>'Net regReadDataA_6_'!F259</f>
        <v/>
      </c>
      <c r="G1049">
        <f>'Net regReadDataA_6_'!F257</f>
        <v/>
      </c>
      <c r="H1049">
        <f>F1049-G1049</f>
        <v/>
      </c>
      <c r="I1049">
        <f>H1049/F1049</f>
        <v/>
      </c>
      <c r="J1049">
        <f>'Net regReadDataA_6_'!G259</f>
        <v/>
      </c>
      <c r="K1049">
        <f>'Net regReadDataA_6_'!G257</f>
        <v/>
      </c>
      <c r="L1049">
        <f>J1049-K1049</f>
        <v/>
      </c>
      <c r="M1049">
        <f>L1049/J1049</f>
        <v/>
      </c>
      <c r="N1049">
        <f>'Net regReadDataA_6_'!H259</f>
        <v/>
      </c>
      <c r="O1049">
        <f>'Net regReadDataA_6_'!H257</f>
        <v/>
      </c>
      <c r="P1049">
        <f>N1049-O1049</f>
        <v/>
      </c>
      <c r="Q1049">
        <f>P1049/N1049</f>
        <v/>
      </c>
    </row>
    <row r="1050">
      <c r="A1050" t="inlineStr">
        <is>
          <t>masterReg/readData1_reg[6]/Q to masterReg/readData2[1]_i_14/I3</t>
        </is>
      </c>
      <c r="B1050">
        <f>'Net regReadDataA_6_'!E270</f>
        <v/>
      </c>
      <c r="C1050">
        <f>'Net regReadDataA_6_'!E268</f>
        <v/>
      </c>
      <c r="D1050">
        <f>B1050-C1050</f>
        <v/>
      </c>
      <c r="E1050">
        <f>D1050/B1050</f>
        <v/>
      </c>
      <c r="F1050">
        <f>'Net regReadDataA_6_'!F270</f>
        <v/>
      </c>
      <c r="G1050">
        <f>'Net regReadDataA_6_'!F268</f>
        <v/>
      </c>
      <c r="H1050">
        <f>F1050-G1050</f>
        <v/>
      </c>
      <c r="I1050">
        <f>H1050/F1050</f>
        <v/>
      </c>
      <c r="J1050">
        <f>'Net regReadDataA_6_'!G270</f>
        <v/>
      </c>
      <c r="K1050">
        <f>'Net regReadDataA_6_'!G268</f>
        <v/>
      </c>
      <c r="L1050">
        <f>J1050-K1050</f>
        <v/>
      </c>
      <c r="M1050">
        <f>L1050/J1050</f>
        <v/>
      </c>
      <c r="N1050">
        <f>'Net regReadDataA_6_'!H270</f>
        <v/>
      </c>
      <c r="O1050">
        <f>'Net regReadDataA_6_'!H268</f>
        <v/>
      </c>
      <c r="P1050">
        <f>N1050-O1050</f>
        <v/>
      </c>
      <c r="Q1050">
        <f>P1050/N1050</f>
        <v/>
      </c>
    </row>
    <row r="1051">
      <c r="A1051" t="inlineStr">
        <is>
          <t>masterReg/readData1_reg[7]/Q to masterReg/register_reg_r1_0_31_6_11_i_20/I2</t>
        </is>
      </c>
      <c r="B1051">
        <f>'Net regReadDataA_7_'!E21</f>
        <v/>
      </c>
      <c r="C1051">
        <f>'Net regReadDataA_7_'!E19</f>
        <v/>
      </c>
      <c r="D1051">
        <f>B1051-C1051</f>
        <v/>
      </c>
      <c r="E1051">
        <f>D1051/B1051</f>
        <v/>
      </c>
      <c r="F1051">
        <f>'Net regReadDataA_7_'!F21</f>
        <v/>
      </c>
      <c r="G1051">
        <f>'Net regReadDataA_7_'!F19</f>
        <v/>
      </c>
      <c r="H1051">
        <f>F1051-G1051</f>
        <v/>
      </c>
      <c r="I1051">
        <f>H1051/F1051</f>
        <v/>
      </c>
      <c r="J1051">
        <f>'Net regReadDataA_7_'!G21</f>
        <v/>
      </c>
      <c r="K1051">
        <f>'Net regReadDataA_7_'!G19</f>
        <v/>
      </c>
      <c r="L1051">
        <f>J1051-K1051</f>
        <v/>
      </c>
      <c r="M1051">
        <f>L1051/J1051</f>
        <v/>
      </c>
      <c r="N1051">
        <f>'Net regReadDataA_7_'!H21</f>
        <v/>
      </c>
      <c r="O1051">
        <f>'Net regReadDataA_7_'!H19</f>
        <v/>
      </c>
      <c r="P1051">
        <f>N1051-O1051</f>
        <v/>
      </c>
      <c r="Q1051">
        <f>P1051/N1051</f>
        <v/>
      </c>
    </row>
    <row r="1052">
      <c r="A1052" t="inlineStr">
        <is>
          <t>masterReg/readData1_reg[7]/Q to masterReg/register_reg_r1_0_31_6_11_i_19/I0</t>
        </is>
      </c>
      <c r="B1052">
        <f>'Net regReadDataA_7_'!E34</f>
        <v/>
      </c>
      <c r="C1052">
        <f>'Net regReadDataA_7_'!E32</f>
        <v/>
      </c>
      <c r="D1052">
        <f>B1052-C1052</f>
        <v/>
      </c>
      <c r="E1052">
        <f>D1052/B1052</f>
        <v/>
      </c>
      <c r="F1052">
        <f>'Net regReadDataA_7_'!F34</f>
        <v/>
      </c>
      <c r="G1052">
        <f>'Net regReadDataA_7_'!F32</f>
        <v/>
      </c>
      <c r="H1052">
        <f>F1052-G1052</f>
        <v/>
      </c>
      <c r="I1052">
        <f>H1052/F1052</f>
        <v/>
      </c>
      <c r="J1052">
        <f>'Net regReadDataA_7_'!G34</f>
        <v/>
      </c>
      <c r="K1052">
        <f>'Net regReadDataA_7_'!G32</f>
        <v/>
      </c>
      <c r="L1052">
        <f>J1052-K1052</f>
        <v/>
      </c>
      <c r="M1052">
        <f>L1052/J1052</f>
        <v/>
      </c>
      <c r="N1052">
        <f>'Net regReadDataA_7_'!H34</f>
        <v/>
      </c>
      <c r="O1052">
        <f>'Net regReadDataA_7_'!H32</f>
        <v/>
      </c>
      <c r="P1052">
        <f>N1052-O1052</f>
        <v/>
      </c>
      <c r="Q1052">
        <f>P1052/N1052</f>
        <v/>
      </c>
    </row>
    <row r="1053">
      <c r="A1053" t="inlineStr">
        <is>
          <t>masterReg/readData1_reg[7]/Q to masterReg/readData2[1]_i_14/I1</t>
        </is>
      </c>
      <c r="B1053">
        <f>'Net regReadDataA_7_'!E53</f>
        <v/>
      </c>
      <c r="C1053">
        <f>'Net regReadDataA_7_'!E51</f>
        <v/>
      </c>
      <c r="D1053">
        <f>B1053-C1053</f>
        <v/>
      </c>
      <c r="E1053">
        <f>D1053/B1053</f>
        <v/>
      </c>
      <c r="F1053">
        <f>'Net regReadDataA_7_'!F53</f>
        <v/>
      </c>
      <c r="G1053">
        <f>'Net regReadDataA_7_'!F51</f>
        <v/>
      </c>
      <c r="H1053">
        <f>F1053-G1053</f>
        <v/>
      </c>
      <c r="I1053">
        <f>H1053/F1053</f>
        <v/>
      </c>
      <c r="J1053">
        <f>'Net regReadDataA_7_'!G53</f>
        <v/>
      </c>
      <c r="K1053">
        <f>'Net regReadDataA_7_'!G51</f>
        <v/>
      </c>
      <c r="L1053">
        <f>J1053-K1053</f>
        <v/>
      </c>
      <c r="M1053">
        <f>L1053/J1053</f>
        <v/>
      </c>
      <c r="N1053">
        <f>'Net regReadDataA_7_'!H53</f>
        <v/>
      </c>
      <c r="O1053">
        <f>'Net regReadDataA_7_'!H51</f>
        <v/>
      </c>
      <c r="P1053">
        <f>N1053-O1053</f>
        <v/>
      </c>
      <c r="Q1053">
        <f>P1053/N1053</f>
        <v/>
      </c>
    </row>
    <row r="1054">
      <c r="A1054" t="inlineStr">
        <is>
          <t>masterReg/readData1_reg[7]/Q to masterReg/readData2[28]_i_13/I3</t>
        </is>
      </c>
      <c r="B1054">
        <f>'Net regReadDataA_7_'!E69</f>
        <v/>
      </c>
      <c r="C1054">
        <f>'Net regReadDataA_7_'!E67</f>
        <v/>
      </c>
      <c r="D1054">
        <f>B1054-C1054</f>
        <v/>
      </c>
      <c r="E1054">
        <f>D1054/B1054</f>
        <v/>
      </c>
      <c r="F1054">
        <f>'Net regReadDataA_7_'!F69</f>
        <v/>
      </c>
      <c r="G1054">
        <f>'Net regReadDataA_7_'!F67</f>
        <v/>
      </c>
      <c r="H1054">
        <f>F1054-G1054</f>
        <v/>
      </c>
      <c r="I1054">
        <f>H1054/F1054</f>
        <v/>
      </c>
      <c r="J1054">
        <f>'Net regReadDataA_7_'!G69</f>
        <v/>
      </c>
      <c r="K1054">
        <f>'Net regReadDataA_7_'!G67</f>
        <v/>
      </c>
      <c r="L1054">
        <f>J1054-K1054</f>
        <v/>
      </c>
      <c r="M1054">
        <f>L1054/J1054</f>
        <v/>
      </c>
      <c r="N1054">
        <f>'Net regReadDataA_7_'!H69</f>
        <v/>
      </c>
      <c r="O1054">
        <f>'Net regReadDataA_7_'!H67</f>
        <v/>
      </c>
      <c r="P1054">
        <f>N1054-O1054</f>
        <v/>
      </c>
      <c r="Q1054">
        <f>P1054/N1054</f>
        <v/>
      </c>
    </row>
    <row r="1055">
      <c r="A1055" t="inlineStr">
        <is>
          <t>masterReg/readData1_reg[7]/Q to masterReg/readData2[4]_i_10/I0</t>
        </is>
      </c>
      <c r="B1055">
        <f>'Net regReadDataA_7_'!E83</f>
        <v/>
      </c>
      <c r="C1055">
        <f>'Net regReadDataA_7_'!E81</f>
        <v/>
      </c>
      <c r="D1055">
        <f>B1055-C1055</f>
        <v/>
      </c>
      <c r="E1055">
        <f>D1055/B1055</f>
        <v/>
      </c>
      <c r="F1055">
        <f>'Net regReadDataA_7_'!F83</f>
        <v/>
      </c>
      <c r="G1055">
        <f>'Net regReadDataA_7_'!F81</f>
        <v/>
      </c>
      <c r="H1055">
        <f>F1055-G1055</f>
        <v/>
      </c>
      <c r="I1055">
        <f>H1055/F1055</f>
        <v/>
      </c>
      <c r="J1055">
        <f>'Net regReadDataA_7_'!G83</f>
        <v/>
      </c>
      <c r="K1055">
        <f>'Net regReadDataA_7_'!G81</f>
        <v/>
      </c>
      <c r="L1055">
        <f>J1055-K1055</f>
        <v/>
      </c>
      <c r="M1055">
        <f>L1055/J1055</f>
        <v/>
      </c>
      <c r="N1055">
        <f>'Net regReadDataA_7_'!H83</f>
        <v/>
      </c>
      <c r="O1055">
        <f>'Net regReadDataA_7_'!H81</f>
        <v/>
      </c>
      <c r="P1055">
        <f>N1055-O1055</f>
        <v/>
      </c>
      <c r="Q1055">
        <f>P1055/N1055</f>
        <v/>
      </c>
    </row>
    <row r="1056">
      <c r="A1056" t="inlineStr">
        <is>
          <t>masterReg/readData1_reg[7]/Q to masterReg/readData2[29]_i_13/I1</t>
        </is>
      </c>
      <c r="B1056">
        <f>'Net regReadDataA_7_'!E112</f>
        <v/>
      </c>
      <c r="C1056">
        <f>'Net regReadDataA_7_'!E110</f>
        <v/>
      </c>
      <c r="D1056">
        <f>B1056-C1056</f>
        <v/>
      </c>
      <c r="E1056">
        <f>D1056/B1056</f>
        <v/>
      </c>
      <c r="F1056">
        <f>'Net regReadDataA_7_'!F112</f>
        <v/>
      </c>
      <c r="G1056">
        <f>'Net regReadDataA_7_'!F110</f>
        <v/>
      </c>
      <c r="H1056">
        <f>F1056-G1056</f>
        <v/>
      </c>
      <c r="I1056">
        <f>H1056/F1056</f>
        <v/>
      </c>
      <c r="J1056">
        <f>'Net regReadDataA_7_'!G112</f>
        <v/>
      </c>
      <c r="K1056">
        <f>'Net regReadDataA_7_'!G110</f>
        <v/>
      </c>
      <c r="L1056">
        <f>J1056-K1056</f>
        <v/>
      </c>
      <c r="M1056">
        <f>L1056/J1056</f>
        <v/>
      </c>
      <c r="N1056">
        <f>'Net regReadDataA_7_'!H112</f>
        <v/>
      </c>
      <c r="O1056">
        <f>'Net regReadDataA_7_'!H110</f>
        <v/>
      </c>
      <c r="P1056">
        <f>N1056-O1056</f>
        <v/>
      </c>
      <c r="Q1056">
        <f>P1056/N1056</f>
        <v/>
      </c>
    </row>
    <row r="1057">
      <c r="A1057" t="inlineStr">
        <is>
          <t>masterReg/readData1_reg[7]/Q to masterReg/led_OBUF[7]_inst_i_1/I2</t>
        </is>
      </c>
      <c r="B1057">
        <f>'Net regReadDataA_7_'!E123</f>
        <v/>
      </c>
      <c r="C1057">
        <f>'Net regReadDataA_7_'!E121</f>
        <v/>
      </c>
      <c r="D1057">
        <f>B1057-C1057</f>
        <v/>
      </c>
      <c r="E1057">
        <f>D1057/B1057</f>
        <v/>
      </c>
      <c r="F1057">
        <f>'Net regReadDataA_7_'!F123</f>
        <v/>
      </c>
      <c r="G1057">
        <f>'Net regReadDataA_7_'!F121</f>
        <v/>
      </c>
      <c r="H1057">
        <f>F1057-G1057</f>
        <v/>
      </c>
      <c r="I1057">
        <f>H1057/F1057</f>
        <v/>
      </c>
      <c r="J1057">
        <f>'Net regReadDataA_7_'!G123</f>
        <v/>
      </c>
      <c r="K1057">
        <f>'Net regReadDataA_7_'!G121</f>
        <v/>
      </c>
      <c r="L1057">
        <f>J1057-K1057</f>
        <v/>
      </c>
      <c r="M1057">
        <f>L1057/J1057</f>
        <v/>
      </c>
      <c r="N1057">
        <f>'Net regReadDataA_7_'!H123</f>
        <v/>
      </c>
      <c r="O1057">
        <f>'Net regReadDataA_7_'!H121</f>
        <v/>
      </c>
      <c r="P1057">
        <f>N1057-O1057</f>
        <v/>
      </c>
      <c r="Q1057">
        <f>P1057/N1057</f>
        <v/>
      </c>
    </row>
    <row r="1058">
      <c r="A1058" t="inlineStr">
        <is>
          <t>masterReg/readData1_reg[7]/Q to masterReg/result0_carry__0_i_1/I0</t>
        </is>
      </c>
      <c r="B1058">
        <f>'Net regReadDataA_7_'!E137</f>
        <v/>
      </c>
      <c r="C1058">
        <f>'Net regReadDataA_7_'!E135</f>
        <v/>
      </c>
      <c r="D1058">
        <f>B1058-C1058</f>
        <v/>
      </c>
      <c r="E1058">
        <f>D1058/B1058</f>
        <v/>
      </c>
      <c r="F1058">
        <f>'Net regReadDataA_7_'!F137</f>
        <v/>
      </c>
      <c r="G1058">
        <f>'Net regReadDataA_7_'!F135</f>
        <v/>
      </c>
      <c r="H1058">
        <f>F1058-G1058</f>
        <v/>
      </c>
      <c r="I1058">
        <f>H1058/F1058</f>
        <v/>
      </c>
      <c r="J1058">
        <f>'Net regReadDataA_7_'!G137</f>
        <v/>
      </c>
      <c r="K1058">
        <f>'Net regReadDataA_7_'!G135</f>
        <v/>
      </c>
      <c r="L1058">
        <f>J1058-K1058</f>
        <v/>
      </c>
      <c r="M1058">
        <f>L1058/J1058</f>
        <v/>
      </c>
      <c r="N1058">
        <f>'Net regReadDataA_7_'!H137</f>
        <v/>
      </c>
      <c r="O1058">
        <f>'Net regReadDataA_7_'!H135</f>
        <v/>
      </c>
      <c r="P1058">
        <f>N1058-O1058</f>
        <v/>
      </c>
      <c r="Q1058">
        <f>P1058/N1058</f>
        <v/>
      </c>
    </row>
    <row r="1059">
      <c r="A1059" t="inlineStr">
        <is>
          <t>masterReg/readData1_reg[7]/Q to ALU1/result0_inferred__0/i__carry__0/DI[3]</t>
        </is>
      </c>
      <c r="B1059">
        <f>'Net regReadDataA_7_'!E152</f>
        <v/>
      </c>
      <c r="C1059">
        <f>'Net regReadDataA_7_'!E150</f>
        <v/>
      </c>
      <c r="D1059">
        <f>B1059-C1059</f>
        <v/>
      </c>
      <c r="E1059">
        <f>D1059/B1059</f>
        <v/>
      </c>
      <c r="F1059">
        <f>'Net regReadDataA_7_'!F152</f>
        <v/>
      </c>
      <c r="G1059">
        <f>'Net regReadDataA_7_'!F150</f>
        <v/>
      </c>
      <c r="H1059">
        <f>F1059-G1059</f>
        <v/>
      </c>
      <c r="I1059">
        <f>H1059/F1059</f>
        <v/>
      </c>
      <c r="J1059">
        <f>'Net regReadDataA_7_'!G152</f>
        <v/>
      </c>
      <c r="K1059">
        <f>'Net regReadDataA_7_'!G150</f>
        <v/>
      </c>
      <c r="L1059">
        <f>J1059-K1059</f>
        <v/>
      </c>
      <c r="M1059">
        <f>L1059/J1059</f>
        <v/>
      </c>
      <c r="N1059">
        <f>'Net regReadDataA_7_'!H152</f>
        <v/>
      </c>
      <c r="O1059">
        <f>'Net regReadDataA_7_'!H150</f>
        <v/>
      </c>
      <c r="P1059">
        <f>N1059-O1059</f>
        <v/>
      </c>
      <c r="Q1059">
        <f>P1059/N1059</f>
        <v/>
      </c>
    </row>
    <row r="1060">
      <c r="A1060" t="inlineStr">
        <is>
          <t>masterReg/readData1_reg[7]/Q to ALU1/result0_carry__0/DI[3]</t>
        </is>
      </c>
      <c r="B1060">
        <f>'Net regReadDataA_7_'!E168</f>
        <v/>
      </c>
      <c r="C1060">
        <f>'Net regReadDataA_7_'!E166</f>
        <v/>
      </c>
      <c r="D1060">
        <f>B1060-C1060</f>
        <v/>
      </c>
      <c r="E1060">
        <f>D1060/B1060</f>
        <v/>
      </c>
      <c r="F1060">
        <f>'Net regReadDataA_7_'!F168</f>
        <v/>
      </c>
      <c r="G1060">
        <f>'Net regReadDataA_7_'!F166</f>
        <v/>
      </c>
      <c r="H1060">
        <f>F1060-G1060</f>
        <v/>
      </c>
      <c r="I1060">
        <f>H1060/F1060</f>
        <v/>
      </c>
      <c r="J1060">
        <f>'Net regReadDataA_7_'!G168</f>
        <v/>
      </c>
      <c r="K1060">
        <f>'Net regReadDataA_7_'!G166</f>
        <v/>
      </c>
      <c r="L1060">
        <f>J1060-K1060</f>
        <v/>
      </c>
      <c r="M1060">
        <f>L1060/J1060</f>
        <v/>
      </c>
      <c r="N1060">
        <f>'Net regReadDataA_7_'!H168</f>
        <v/>
      </c>
      <c r="O1060">
        <f>'Net regReadDataA_7_'!H166</f>
        <v/>
      </c>
      <c r="P1060">
        <f>N1060-O1060</f>
        <v/>
      </c>
      <c r="Q1060">
        <f>P1060/N1060</f>
        <v/>
      </c>
    </row>
    <row r="1061">
      <c r="A1061" t="inlineStr">
        <is>
          <t>masterReg/readData1_reg[7]/Q to masterReg/i__carry__0_i_1__0/I1</t>
        </is>
      </c>
      <c r="B1061">
        <f>'Net regReadDataA_7_'!E179</f>
        <v/>
      </c>
      <c r="C1061">
        <f>'Net regReadDataA_7_'!E177</f>
        <v/>
      </c>
      <c r="D1061">
        <f>B1061-C1061</f>
        <v/>
      </c>
      <c r="E1061">
        <f>D1061/B1061</f>
        <v/>
      </c>
      <c r="F1061">
        <f>'Net regReadDataA_7_'!F179</f>
        <v/>
      </c>
      <c r="G1061">
        <f>'Net regReadDataA_7_'!F177</f>
        <v/>
      </c>
      <c r="H1061">
        <f>F1061-G1061</f>
        <v/>
      </c>
      <c r="I1061">
        <f>H1061/F1061</f>
        <v/>
      </c>
      <c r="J1061">
        <f>'Net regReadDataA_7_'!G179</f>
        <v/>
      </c>
      <c r="K1061">
        <f>'Net regReadDataA_7_'!G177</f>
        <v/>
      </c>
      <c r="L1061">
        <f>J1061-K1061</f>
        <v/>
      </c>
      <c r="M1061">
        <f>L1061/J1061</f>
        <v/>
      </c>
      <c r="N1061">
        <f>'Net regReadDataA_7_'!H179</f>
        <v/>
      </c>
      <c r="O1061">
        <f>'Net regReadDataA_7_'!H177</f>
        <v/>
      </c>
      <c r="P1061">
        <f>N1061-O1061</f>
        <v/>
      </c>
      <c r="Q1061">
        <f>P1061/N1061</f>
        <v/>
      </c>
    </row>
    <row r="1062">
      <c r="A1062" t="inlineStr">
        <is>
          <t>masterReg/readData1_reg[7]/Q to masterReg/i__carry_i_5/I3</t>
        </is>
      </c>
      <c r="B1062">
        <f>'Net regReadDataA_7_'!E195</f>
        <v/>
      </c>
      <c r="C1062">
        <f>'Net regReadDataA_7_'!E193</f>
        <v/>
      </c>
      <c r="D1062">
        <f>B1062-C1062</f>
        <v/>
      </c>
      <c r="E1062">
        <f>D1062/B1062</f>
        <v/>
      </c>
      <c r="F1062">
        <f>'Net regReadDataA_7_'!F195</f>
        <v/>
      </c>
      <c r="G1062">
        <f>'Net regReadDataA_7_'!F193</f>
        <v/>
      </c>
      <c r="H1062">
        <f>F1062-G1062</f>
        <v/>
      </c>
      <c r="I1062">
        <f>H1062/F1062</f>
        <v/>
      </c>
      <c r="J1062">
        <f>'Net regReadDataA_7_'!G195</f>
        <v/>
      </c>
      <c r="K1062">
        <f>'Net regReadDataA_7_'!G193</f>
        <v/>
      </c>
      <c r="L1062">
        <f>J1062-K1062</f>
        <v/>
      </c>
      <c r="M1062">
        <f>L1062/J1062</f>
        <v/>
      </c>
      <c r="N1062">
        <f>'Net regReadDataA_7_'!H195</f>
        <v/>
      </c>
      <c r="O1062">
        <f>'Net regReadDataA_7_'!H193</f>
        <v/>
      </c>
      <c r="P1062">
        <f>N1062-O1062</f>
        <v/>
      </c>
      <c r="Q1062">
        <f>P1062/N1062</f>
        <v/>
      </c>
    </row>
    <row r="1063">
      <c r="A1063" t="inlineStr">
        <is>
          <t>masterReg/readData1_reg[7]/Q to masterReg/readData2[31]_i_16/I5</t>
        </is>
      </c>
      <c r="B1063">
        <f>'Net regReadDataA_7_'!E206</f>
        <v/>
      </c>
      <c r="C1063">
        <f>'Net regReadDataA_7_'!E204</f>
        <v/>
      </c>
      <c r="D1063">
        <f>B1063-C1063</f>
        <v/>
      </c>
      <c r="E1063">
        <f>D1063/B1063</f>
        <v/>
      </c>
      <c r="F1063">
        <f>'Net regReadDataA_7_'!F206</f>
        <v/>
      </c>
      <c r="G1063">
        <f>'Net regReadDataA_7_'!F204</f>
        <v/>
      </c>
      <c r="H1063">
        <f>F1063-G1063</f>
        <v/>
      </c>
      <c r="I1063">
        <f>H1063/F1063</f>
        <v/>
      </c>
      <c r="J1063">
        <f>'Net regReadDataA_7_'!G206</f>
        <v/>
      </c>
      <c r="K1063">
        <f>'Net regReadDataA_7_'!G204</f>
        <v/>
      </c>
      <c r="L1063">
        <f>J1063-K1063</f>
        <v/>
      </c>
      <c r="M1063">
        <f>L1063/J1063</f>
        <v/>
      </c>
      <c r="N1063">
        <f>'Net regReadDataA_7_'!H206</f>
        <v/>
      </c>
      <c r="O1063">
        <f>'Net regReadDataA_7_'!H204</f>
        <v/>
      </c>
      <c r="P1063">
        <f>N1063-O1063</f>
        <v/>
      </c>
      <c r="Q1063">
        <f>P1063/N1063</f>
        <v/>
      </c>
    </row>
    <row r="1064">
      <c r="A1064" t="inlineStr">
        <is>
          <t>masterReg/readData1_reg[7]/Q to masterReg/register_reg_r1_0_31_0_5_i_57/I3</t>
        </is>
      </c>
      <c r="B1064">
        <f>'Net regReadDataA_7_'!E232</f>
        <v/>
      </c>
      <c r="C1064">
        <f>'Net regReadDataA_7_'!E230</f>
        <v/>
      </c>
      <c r="D1064">
        <f>B1064-C1064</f>
        <v/>
      </c>
      <c r="E1064">
        <f>D1064/B1064</f>
        <v/>
      </c>
      <c r="F1064">
        <f>'Net regReadDataA_7_'!F232</f>
        <v/>
      </c>
      <c r="G1064">
        <f>'Net regReadDataA_7_'!F230</f>
        <v/>
      </c>
      <c r="H1064">
        <f>F1064-G1064</f>
        <v/>
      </c>
      <c r="I1064">
        <f>H1064/F1064</f>
        <v/>
      </c>
      <c r="J1064">
        <f>'Net regReadDataA_7_'!G232</f>
        <v/>
      </c>
      <c r="K1064">
        <f>'Net regReadDataA_7_'!G230</f>
        <v/>
      </c>
      <c r="L1064">
        <f>J1064-K1064</f>
        <v/>
      </c>
      <c r="M1064">
        <f>L1064/J1064</f>
        <v/>
      </c>
      <c r="N1064">
        <f>'Net regReadDataA_7_'!H232</f>
        <v/>
      </c>
      <c r="O1064">
        <f>'Net regReadDataA_7_'!H230</f>
        <v/>
      </c>
      <c r="P1064">
        <f>N1064-O1064</f>
        <v/>
      </c>
      <c r="Q1064">
        <f>P1064/N1064</f>
        <v/>
      </c>
    </row>
    <row r="1065">
      <c r="A1065" t="inlineStr">
        <is>
          <t>masterReg/readData1_reg[7]/Q to masterReg/register_reg_r1_0_31_0_5_i_49/I5</t>
        </is>
      </c>
      <c r="B1065">
        <f>'Net regReadDataA_7_'!E254</f>
        <v/>
      </c>
      <c r="C1065">
        <f>'Net regReadDataA_7_'!E252</f>
        <v/>
      </c>
      <c r="D1065">
        <f>B1065-C1065</f>
        <v/>
      </c>
      <c r="E1065">
        <f>D1065/B1065</f>
        <v/>
      </c>
      <c r="F1065">
        <f>'Net regReadDataA_7_'!F254</f>
        <v/>
      </c>
      <c r="G1065">
        <f>'Net regReadDataA_7_'!F252</f>
        <v/>
      </c>
      <c r="H1065">
        <f>F1065-G1065</f>
        <v/>
      </c>
      <c r="I1065">
        <f>H1065/F1065</f>
        <v/>
      </c>
      <c r="J1065">
        <f>'Net regReadDataA_7_'!G254</f>
        <v/>
      </c>
      <c r="K1065">
        <f>'Net regReadDataA_7_'!G252</f>
        <v/>
      </c>
      <c r="L1065">
        <f>J1065-K1065</f>
        <v/>
      </c>
      <c r="M1065">
        <f>L1065/J1065</f>
        <v/>
      </c>
      <c r="N1065">
        <f>'Net regReadDataA_7_'!H254</f>
        <v/>
      </c>
      <c r="O1065">
        <f>'Net regReadDataA_7_'!H252</f>
        <v/>
      </c>
      <c r="P1065">
        <f>N1065-O1065</f>
        <v/>
      </c>
      <c r="Q1065">
        <f>P1065/N1065</f>
        <v/>
      </c>
    </row>
    <row r="1066">
      <c r="A1066" t="inlineStr">
        <is>
          <t>masterReg/readData1_reg[7]/Q to masterReg/readData2[30]_i_13/I0</t>
        </is>
      </c>
      <c r="B1066">
        <f>'Net regReadDataA_7_'!E272</f>
        <v/>
      </c>
      <c r="C1066">
        <f>'Net regReadDataA_7_'!E270</f>
        <v/>
      </c>
      <c r="D1066">
        <f>B1066-C1066</f>
        <v/>
      </c>
      <c r="E1066">
        <f>D1066/B1066</f>
        <v/>
      </c>
      <c r="F1066">
        <f>'Net regReadDataA_7_'!F272</f>
        <v/>
      </c>
      <c r="G1066">
        <f>'Net regReadDataA_7_'!F270</f>
        <v/>
      </c>
      <c r="H1066">
        <f>F1066-G1066</f>
        <v/>
      </c>
      <c r="I1066">
        <f>H1066/F1066</f>
        <v/>
      </c>
      <c r="J1066">
        <f>'Net regReadDataA_7_'!G272</f>
        <v/>
      </c>
      <c r="K1066">
        <f>'Net regReadDataA_7_'!G270</f>
        <v/>
      </c>
      <c r="L1066">
        <f>J1066-K1066</f>
        <v/>
      </c>
      <c r="M1066">
        <f>L1066/J1066</f>
        <v/>
      </c>
      <c r="N1066">
        <f>'Net regReadDataA_7_'!H272</f>
        <v/>
      </c>
      <c r="O1066">
        <f>'Net regReadDataA_7_'!H270</f>
        <v/>
      </c>
      <c r="P1066">
        <f>N1066-O1066</f>
        <v/>
      </c>
      <c r="Q1066">
        <f>P1066/N1066</f>
        <v/>
      </c>
    </row>
    <row r="1067">
      <c r="A1067" t="inlineStr">
        <is>
          <t>masterReg/readData1_reg[8]/Q to masterReg/readData2[28]_i_13/I5</t>
        </is>
      </c>
      <c r="B1067">
        <f>'Net regReadDataA_8_'!E41</f>
        <v/>
      </c>
      <c r="C1067">
        <f>'Net regReadDataA_8_'!E39</f>
        <v/>
      </c>
      <c r="D1067">
        <f>B1067-C1067</f>
        <v/>
      </c>
      <c r="E1067">
        <f>D1067/B1067</f>
        <v/>
      </c>
      <c r="F1067">
        <f>'Net regReadDataA_8_'!F41</f>
        <v/>
      </c>
      <c r="G1067">
        <f>'Net regReadDataA_8_'!F39</f>
        <v/>
      </c>
      <c r="H1067">
        <f>F1067-G1067</f>
        <v/>
      </c>
      <c r="I1067">
        <f>H1067/F1067</f>
        <v/>
      </c>
      <c r="J1067">
        <f>'Net regReadDataA_8_'!G41</f>
        <v/>
      </c>
      <c r="K1067">
        <f>'Net regReadDataA_8_'!G39</f>
        <v/>
      </c>
      <c r="L1067">
        <f>J1067-K1067</f>
        <v/>
      </c>
      <c r="M1067">
        <f>L1067/J1067</f>
        <v/>
      </c>
      <c r="N1067">
        <f>'Net regReadDataA_8_'!H41</f>
        <v/>
      </c>
      <c r="O1067">
        <f>'Net regReadDataA_8_'!H39</f>
        <v/>
      </c>
      <c r="P1067">
        <f>N1067-O1067</f>
        <v/>
      </c>
      <c r="Q1067">
        <f>P1067/N1067</f>
        <v/>
      </c>
    </row>
    <row r="1068">
      <c r="A1068" t="inlineStr">
        <is>
          <t>masterReg/readData1_reg[8]/Q to masterReg/register_reg_r1_0_31_6_11_i_26/I2</t>
        </is>
      </c>
      <c r="B1068">
        <f>'Net regReadDataA_8_'!E62</f>
        <v/>
      </c>
      <c r="C1068">
        <f>'Net regReadDataA_8_'!E60</f>
        <v/>
      </c>
      <c r="D1068">
        <f>B1068-C1068</f>
        <v/>
      </c>
      <c r="E1068">
        <f>D1068/B1068</f>
        <v/>
      </c>
      <c r="F1068">
        <f>'Net regReadDataA_8_'!F62</f>
        <v/>
      </c>
      <c r="G1068">
        <f>'Net regReadDataA_8_'!F60</f>
        <v/>
      </c>
      <c r="H1068">
        <f>F1068-G1068</f>
        <v/>
      </c>
      <c r="I1068">
        <f>H1068/F1068</f>
        <v/>
      </c>
      <c r="J1068">
        <f>'Net regReadDataA_8_'!G62</f>
        <v/>
      </c>
      <c r="K1068">
        <f>'Net regReadDataA_8_'!G60</f>
        <v/>
      </c>
      <c r="L1068">
        <f>J1068-K1068</f>
        <v/>
      </c>
      <c r="M1068">
        <f>L1068/J1068</f>
        <v/>
      </c>
      <c r="N1068">
        <f>'Net regReadDataA_8_'!H62</f>
        <v/>
      </c>
      <c r="O1068">
        <f>'Net regReadDataA_8_'!H60</f>
        <v/>
      </c>
      <c r="P1068">
        <f>N1068-O1068</f>
        <v/>
      </c>
      <c r="Q1068">
        <f>P1068/N1068</f>
        <v/>
      </c>
    </row>
    <row r="1069">
      <c r="A1069" t="inlineStr">
        <is>
          <t>masterReg/readData1_reg[8]/Q to masterReg/register_reg_r1_0_31_6_11_i_25/I0</t>
        </is>
      </c>
      <c r="B1069">
        <f>'Net regReadDataA_8_'!E73</f>
        <v/>
      </c>
      <c r="C1069">
        <f>'Net regReadDataA_8_'!E71</f>
        <v/>
      </c>
      <c r="D1069">
        <f>B1069-C1069</f>
        <v/>
      </c>
      <c r="E1069">
        <f>D1069/B1069</f>
        <v/>
      </c>
      <c r="F1069">
        <f>'Net regReadDataA_8_'!F73</f>
        <v/>
      </c>
      <c r="G1069">
        <f>'Net regReadDataA_8_'!F71</f>
        <v/>
      </c>
      <c r="H1069">
        <f>F1069-G1069</f>
        <v/>
      </c>
      <c r="I1069">
        <f>H1069/F1069</f>
        <v/>
      </c>
      <c r="J1069">
        <f>'Net regReadDataA_8_'!G73</f>
        <v/>
      </c>
      <c r="K1069">
        <f>'Net regReadDataA_8_'!G71</f>
        <v/>
      </c>
      <c r="L1069">
        <f>J1069-K1069</f>
        <v/>
      </c>
      <c r="M1069">
        <f>L1069/J1069</f>
        <v/>
      </c>
      <c r="N1069">
        <f>'Net regReadDataA_8_'!H73</f>
        <v/>
      </c>
      <c r="O1069">
        <f>'Net regReadDataA_8_'!H71</f>
        <v/>
      </c>
      <c r="P1069">
        <f>N1069-O1069</f>
        <v/>
      </c>
      <c r="Q1069">
        <f>P1069/N1069</f>
        <v/>
      </c>
    </row>
    <row r="1070">
      <c r="A1070" t="inlineStr">
        <is>
          <t>masterReg/readData1_reg[8]/Q to masterReg/readData2[29]_i_13/I3</t>
        </is>
      </c>
      <c r="B1070">
        <f>'Net regReadDataA_8_'!E115</f>
        <v/>
      </c>
      <c r="C1070">
        <f>'Net regReadDataA_8_'!E113</f>
        <v/>
      </c>
      <c r="D1070">
        <f>B1070-C1070</f>
        <v/>
      </c>
      <c r="E1070">
        <f>D1070/B1070</f>
        <v/>
      </c>
      <c r="F1070">
        <f>'Net regReadDataA_8_'!F115</f>
        <v/>
      </c>
      <c r="G1070">
        <f>'Net regReadDataA_8_'!F113</f>
        <v/>
      </c>
      <c r="H1070">
        <f>F1070-G1070</f>
        <v/>
      </c>
      <c r="I1070">
        <f>H1070/F1070</f>
        <v/>
      </c>
      <c r="J1070">
        <f>'Net regReadDataA_8_'!G115</f>
        <v/>
      </c>
      <c r="K1070">
        <f>'Net regReadDataA_8_'!G113</f>
        <v/>
      </c>
      <c r="L1070">
        <f>J1070-K1070</f>
        <v/>
      </c>
      <c r="M1070">
        <f>L1070/J1070</f>
        <v/>
      </c>
      <c r="N1070">
        <f>'Net regReadDataA_8_'!H115</f>
        <v/>
      </c>
      <c r="O1070">
        <f>'Net regReadDataA_8_'!H113</f>
        <v/>
      </c>
      <c r="P1070">
        <f>N1070-O1070</f>
        <v/>
      </c>
      <c r="Q1070">
        <f>P1070/N1070</f>
        <v/>
      </c>
    </row>
    <row r="1071">
      <c r="A1071" t="inlineStr">
        <is>
          <t>masterReg/readData1_reg[8]/Q to masterReg/readData2[8]_i_11/I5</t>
        </is>
      </c>
      <c r="B1071">
        <f>'Net regReadDataA_8_'!E130</f>
        <v/>
      </c>
      <c r="C1071">
        <f>'Net regReadDataA_8_'!E128</f>
        <v/>
      </c>
      <c r="D1071">
        <f>B1071-C1071</f>
        <v/>
      </c>
      <c r="E1071">
        <f>D1071/B1071</f>
        <v/>
      </c>
      <c r="F1071">
        <f>'Net regReadDataA_8_'!F130</f>
        <v/>
      </c>
      <c r="G1071">
        <f>'Net regReadDataA_8_'!F128</f>
        <v/>
      </c>
      <c r="H1071">
        <f>F1071-G1071</f>
        <v/>
      </c>
      <c r="I1071">
        <f>H1071/F1071</f>
        <v/>
      </c>
      <c r="J1071">
        <f>'Net regReadDataA_8_'!G130</f>
        <v/>
      </c>
      <c r="K1071">
        <f>'Net regReadDataA_8_'!G128</f>
        <v/>
      </c>
      <c r="L1071">
        <f>J1071-K1071</f>
        <v/>
      </c>
      <c r="M1071">
        <f>L1071/J1071</f>
        <v/>
      </c>
      <c r="N1071">
        <f>'Net regReadDataA_8_'!H130</f>
        <v/>
      </c>
      <c r="O1071">
        <f>'Net regReadDataA_8_'!H128</f>
        <v/>
      </c>
      <c r="P1071">
        <f>N1071-O1071</f>
        <v/>
      </c>
      <c r="Q1071">
        <f>P1071/N1071</f>
        <v/>
      </c>
    </row>
    <row r="1072">
      <c r="A1072" t="inlineStr">
        <is>
          <t>masterReg/readData1_reg[8]/Q to masterReg/register_reg_r1_0_31_0_5_i_57/I1</t>
        </is>
      </c>
      <c r="B1072">
        <f>'Net regReadDataA_8_'!E146</f>
        <v/>
      </c>
      <c r="C1072">
        <f>'Net regReadDataA_8_'!E144</f>
        <v/>
      </c>
      <c r="D1072">
        <f>B1072-C1072</f>
        <v/>
      </c>
      <c r="E1072">
        <f>D1072/B1072</f>
        <v/>
      </c>
      <c r="F1072">
        <f>'Net regReadDataA_8_'!F146</f>
        <v/>
      </c>
      <c r="G1072">
        <f>'Net regReadDataA_8_'!F144</f>
        <v/>
      </c>
      <c r="H1072">
        <f>F1072-G1072</f>
        <v/>
      </c>
      <c r="I1072">
        <f>H1072/F1072</f>
        <v/>
      </c>
      <c r="J1072">
        <f>'Net regReadDataA_8_'!G146</f>
        <v/>
      </c>
      <c r="K1072">
        <f>'Net regReadDataA_8_'!G144</f>
        <v/>
      </c>
      <c r="L1072">
        <f>J1072-K1072</f>
        <v/>
      </c>
      <c r="M1072">
        <f>L1072/J1072</f>
        <v/>
      </c>
      <c r="N1072">
        <f>'Net regReadDataA_8_'!H146</f>
        <v/>
      </c>
      <c r="O1072">
        <f>'Net regReadDataA_8_'!H144</f>
        <v/>
      </c>
      <c r="P1072">
        <f>N1072-O1072</f>
        <v/>
      </c>
      <c r="Q1072">
        <f>P1072/N1072</f>
        <v/>
      </c>
    </row>
    <row r="1073">
      <c r="A1073" t="inlineStr">
        <is>
          <t>masterReg/readData1_reg[8]/Q to masterReg/readData2[1]_i_14/I0</t>
        </is>
      </c>
      <c r="B1073">
        <f>'Net regReadDataA_8_'!E175</f>
        <v/>
      </c>
      <c r="C1073">
        <f>'Net regReadDataA_8_'!E173</f>
        <v/>
      </c>
      <c r="D1073">
        <f>B1073-C1073</f>
        <v/>
      </c>
      <c r="E1073">
        <f>D1073/B1073</f>
        <v/>
      </c>
      <c r="F1073">
        <f>'Net regReadDataA_8_'!F175</f>
        <v/>
      </c>
      <c r="G1073">
        <f>'Net regReadDataA_8_'!F173</f>
        <v/>
      </c>
      <c r="H1073">
        <f>F1073-G1073</f>
        <v/>
      </c>
      <c r="I1073">
        <f>H1073/F1073</f>
        <v/>
      </c>
      <c r="J1073">
        <f>'Net regReadDataA_8_'!G175</f>
        <v/>
      </c>
      <c r="K1073">
        <f>'Net regReadDataA_8_'!G173</f>
        <v/>
      </c>
      <c r="L1073">
        <f>J1073-K1073</f>
        <v/>
      </c>
      <c r="M1073">
        <f>L1073/J1073</f>
        <v/>
      </c>
      <c r="N1073">
        <f>'Net regReadDataA_8_'!H175</f>
        <v/>
      </c>
      <c r="O1073">
        <f>'Net regReadDataA_8_'!H173</f>
        <v/>
      </c>
      <c r="P1073">
        <f>N1073-O1073</f>
        <v/>
      </c>
      <c r="Q1073">
        <f>P1073/N1073</f>
        <v/>
      </c>
    </row>
    <row r="1074">
      <c r="A1074" t="inlineStr">
        <is>
          <t>masterReg/readData1_reg[8]/Q to masterReg/result0_carry__1_i_4/I0</t>
        </is>
      </c>
      <c r="B1074">
        <f>'Net regReadDataA_8_'!E199</f>
        <v/>
      </c>
      <c r="C1074">
        <f>'Net regReadDataA_8_'!E197</f>
        <v/>
      </c>
      <c r="D1074">
        <f>B1074-C1074</f>
        <v/>
      </c>
      <c r="E1074">
        <f>D1074/B1074</f>
        <v/>
      </c>
      <c r="F1074">
        <f>'Net regReadDataA_8_'!F199</f>
        <v/>
      </c>
      <c r="G1074">
        <f>'Net regReadDataA_8_'!F197</f>
        <v/>
      </c>
      <c r="H1074">
        <f>F1074-G1074</f>
        <v/>
      </c>
      <c r="I1074">
        <f>H1074/F1074</f>
        <v/>
      </c>
      <c r="J1074">
        <f>'Net regReadDataA_8_'!G199</f>
        <v/>
      </c>
      <c r="K1074">
        <f>'Net regReadDataA_8_'!G197</f>
        <v/>
      </c>
      <c r="L1074">
        <f>J1074-K1074</f>
        <v/>
      </c>
      <c r="M1074">
        <f>L1074/J1074</f>
        <v/>
      </c>
      <c r="N1074">
        <f>'Net regReadDataA_8_'!H199</f>
        <v/>
      </c>
      <c r="O1074">
        <f>'Net regReadDataA_8_'!H197</f>
        <v/>
      </c>
      <c r="P1074">
        <f>N1074-O1074</f>
        <v/>
      </c>
      <c r="Q1074">
        <f>P1074/N1074</f>
        <v/>
      </c>
    </row>
    <row r="1075">
      <c r="A1075" t="inlineStr">
        <is>
          <t>masterReg/readData1_reg[8]/Q to masterReg/i__carry__0_i_4/I2</t>
        </is>
      </c>
      <c r="B1075">
        <f>'Net regReadDataA_8_'!E215</f>
        <v/>
      </c>
      <c r="C1075">
        <f>'Net regReadDataA_8_'!E213</f>
        <v/>
      </c>
      <c r="D1075">
        <f>B1075-C1075</f>
        <v/>
      </c>
      <c r="E1075">
        <f>D1075/B1075</f>
        <v/>
      </c>
      <c r="F1075">
        <f>'Net regReadDataA_8_'!F215</f>
        <v/>
      </c>
      <c r="G1075">
        <f>'Net regReadDataA_8_'!F213</f>
        <v/>
      </c>
      <c r="H1075">
        <f>F1075-G1075</f>
        <v/>
      </c>
      <c r="I1075">
        <f>H1075/F1075</f>
        <v/>
      </c>
      <c r="J1075">
        <f>'Net regReadDataA_8_'!G215</f>
        <v/>
      </c>
      <c r="K1075">
        <f>'Net regReadDataA_8_'!G213</f>
        <v/>
      </c>
      <c r="L1075">
        <f>J1075-K1075</f>
        <v/>
      </c>
      <c r="M1075">
        <f>L1075/J1075</f>
        <v/>
      </c>
      <c r="N1075">
        <f>'Net regReadDataA_8_'!H215</f>
        <v/>
      </c>
      <c r="O1075">
        <f>'Net regReadDataA_8_'!H213</f>
        <v/>
      </c>
      <c r="P1075">
        <f>N1075-O1075</f>
        <v/>
      </c>
      <c r="Q1075">
        <f>P1075/N1075</f>
        <v/>
      </c>
    </row>
    <row r="1076">
      <c r="A1076" t="inlineStr">
        <is>
          <t>masterReg/readData1_reg[8]/Q to masterReg/led_OBUF[8]_inst_i_1/I2</t>
        </is>
      </c>
      <c r="B1076">
        <f>'Net regReadDataA_8_'!E241</f>
        <v/>
      </c>
      <c r="C1076">
        <f>'Net regReadDataA_8_'!E239</f>
        <v/>
      </c>
      <c r="D1076">
        <f>B1076-C1076</f>
        <v/>
      </c>
      <c r="E1076">
        <f>D1076/B1076</f>
        <v/>
      </c>
      <c r="F1076">
        <f>'Net regReadDataA_8_'!F241</f>
        <v/>
      </c>
      <c r="G1076">
        <f>'Net regReadDataA_8_'!F239</f>
        <v/>
      </c>
      <c r="H1076">
        <f>F1076-G1076</f>
        <v/>
      </c>
      <c r="I1076">
        <f>H1076/F1076</f>
        <v/>
      </c>
      <c r="J1076">
        <f>'Net regReadDataA_8_'!G241</f>
        <v/>
      </c>
      <c r="K1076">
        <f>'Net regReadDataA_8_'!G239</f>
        <v/>
      </c>
      <c r="L1076">
        <f>J1076-K1076</f>
        <v/>
      </c>
      <c r="M1076">
        <f>L1076/J1076</f>
        <v/>
      </c>
      <c r="N1076">
        <f>'Net regReadDataA_8_'!H241</f>
        <v/>
      </c>
      <c r="O1076">
        <f>'Net regReadDataA_8_'!H239</f>
        <v/>
      </c>
      <c r="P1076">
        <f>N1076-O1076</f>
        <v/>
      </c>
      <c r="Q1076">
        <f>P1076/N1076</f>
        <v/>
      </c>
    </row>
    <row r="1077">
      <c r="A1077" t="inlineStr">
        <is>
          <t>masterReg/readData1_reg[8]/Q to ALU1/result0_carry__1/DI[0]</t>
        </is>
      </c>
      <c r="B1077">
        <f>'Net regReadDataA_8_'!E254</f>
        <v/>
      </c>
      <c r="C1077">
        <f>'Net regReadDataA_8_'!E252</f>
        <v/>
      </c>
      <c r="D1077">
        <f>B1077-C1077</f>
        <v/>
      </c>
      <c r="E1077">
        <f>D1077/B1077</f>
        <v/>
      </c>
      <c r="F1077">
        <f>'Net regReadDataA_8_'!F254</f>
        <v/>
      </c>
      <c r="G1077">
        <f>'Net regReadDataA_8_'!F252</f>
        <v/>
      </c>
      <c r="H1077">
        <f>F1077-G1077</f>
        <v/>
      </c>
      <c r="I1077">
        <f>H1077/F1077</f>
        <v/>
      </c>
      <c r="J1077">
        <f>'Net regReadDataA_8_'!G254</f>
        <v/>
      </c>
      <c r="K1077">
        <f>'Net regReadDataA_8_'!G252</f>
        <v/>
      </c>
      <c r="L1077">
        <f>J1077-K1077</f>
        <v/>
      </c>
      <c r="M1077">
        <f>L1077/J1077</f>
        <v/>
      </c>
      <c r="N1077">
        <f>'Net regReadDataA_8_'!H254</f>
        <v/>
      </c>
      <c r="O1077">
        <f>'Net regReadDataA_8_'!H252</f>
        <v/>
      </c>
      <c r="P1077">
        <f>N1077-O1077</f>
        <v/>
      </c>
      <c r="Q1077">
        <f>P1077/N1077</f>
        <v/>
      </c>
    </row>
    <row r="1078">
      <c r="A1078" t="inlineStr">
        <is>
          <t>masterReg/readData1_reg[8]/Q to ALU1/result0_inferred__0/i__carry__1/DI[0]</t>
        </is>
      </c>
      <c r="B1078">
        <f>'Net regReadDataA_8_'!E269</f>
        <v/>
      </c>
      <c r="C1078">
        <f>'Net regReadDataA_8_'!E267</f>
        <v/>
      </c>
      <c r="D1078">
        <f>B1078-C1078</f>
        <v/>
      </c>
      <c r="E1078">
        <f>D1078/B1078</f>
        <v/>
      </c>
      <c r="F1078">
        <f>'Net regReadDataA_8_'!F269</f>
        <v/>
      </c>
      <c r="G1078">
        <f>'Net regReadDataA_8_'!F267</f>
        <v/>
      </c>
      <c r="H1078">
        <f>F1078-G1078</f>
        <v/>
      </c>
      <c r="I1078">
        <f>H1078/F1078</f>
        <v/>
      </c>
      <c r="J1078">
        <f>'Net regReadDataA_8_'!G269</f>
        <v/>
      </c>
      <c r="K1078">
        <f>'Net regReadDataA_8_'!G267</f>
        <v/>
      </c>
      <c r="L1078">
        <f>J1078-K1078</f>
        <v/>
      </c>
      <c r="M1078">
        <f>L1078/J1078</f>
        <v/>
      </c>
      <c r="N1078">
        <f>'Net regReadDataA_8_'!H269</f>
        <v/>
      </c>
      <c r="O1078">
        <f>'Net regReadDataA_8_'!H267</f>
        <v/>
      </c>
      <c r="P1078">
        <f>N1078-O1078</f>
        <v/>
      </c>
      <c r="Q1078">
        <f>P1078/N1078</f>
        <v/>
      </c>
    </row>
    <row r="1079">
      <c r="A1079" t="inlineStr">
        <is>
          <t>masterReg/readData1_reg[8]/Q to masterReg/register_reg_r1_0_31_0_5_i_49/I3</t>
        </is>
      </c>
      <c r="B1079">
        <f>'Net regReadDataA_8_'!E286</f>
        <v/>
      </c>
      <c r="C1079">
        <f>'Net regReadDataA_8_'!E284</f>
        <v/>
      </c>
      <c r="D1079">
        <f>B1079-C1079</f>
        <v/>
      </c>
      <c r="E1079">
        <f>D1079/B1079</f>
        <v/>
      </c>
      <c r="F1079">
        <f>'Net regReadDataA_8_'!F286</f>
        <v/>
      </c>
      <c r="G1079">
        <f>'Net regReadDataA_8_'!F284</f>
        <v/>
      </c>
      <c r="H1079">
        <f>F1079-G1079</f>
        <v/>
      </c>
      <c r="I1079">
        <f>H1079/F1079</f>
        <v/>
      </c>
      <c r="J1079">
        <f>'Net regReadDataA_8_'!G286</f>
        <v/>
      </c>
      <c r="K1079">
        <f>'Net regReadDataA_8_'!G284</f>
        <v/>
      </c>
      <c r="L1079">
        <f>J1079-K1079</f>
        <v/>
      </c>
      <c r="M1079">
        <f>L1079/J1079</f>
        <v/>
      </c>
      <c r="N1079">
        <f>'Net regReadDataA_8_'!H286</f>
        <v/>
      </c>
      <c r="O1079">
        <f>'Net regReadDataA_8_'!H284</f>
        <v/>
      </c>
      <c r="P1079">
        <f>N1079-O1079</f>
        <v/>
      </c>
      <c r="Q1079">
        <f>P1079/N1079</f>
        <v/>
      </c>
    </row>
    <row r="1080">
      <c r="A1080" t="inlineStr">
        <is>
          <t>masterReg/readData1_reg[8]/Q to masterReg/i__carry__1_i_4__0/I1</t>
        </is>
      </c>
      <c r="B1080">
        <f>'Net regReadDataA_8_'!E313</f>
        <v/>
      </c>
      <c r="C1080">
        <f>'Net regReadDataA_8_'!E311</f>
        <v/>
      </c>
      <c r="D1080">
        <f>B1080-C1080</f>
        <v/>
      </c>
      <c r="E1080">
        <f>D1080/B1080</f>
        <v/>
      </c>
      <c r="F1080">
        <f>'Net regReadDataA_8_'!F313</f>
        <v/>
      </c>
      <c r="G1080">
        <f>'Net regReadDataA_8_'!F311</f>
        <v/>
      </c>
      <c r="H1080">
        <f>F1080-G1080</f>
        <v/>
      </c>
      <c r="I1080">
        <f>H1080/F1080</f>
        <v/>
      </c>
      <c r="J1080">
        <f>'Net regReadDataA_8_'!G313</f>
        <v/>
      </c>
      <c r="K1080">
        <f>'Net regReadDataA_8_'!G311</f>
        <v/>
      </c>
      <c r="L1080">
        <f>J1080-K1080</f>
        <v/>
      </c>
      <c r="M1080">
        <f>L1080/J1080</f>
        <v/>
      </c>
      <c r="N1080">
        <f>'Net regReadDataA_8_'!H313</f>
        <v/>
      </c>
      <c r="O1080">
        <f>'Net regReadDataA_8_'!H311</f>
        <v/>
      </c>
      <c r="P1080">
        <f>N1080-O1080</f>
        <v/>
      </c>
      <c r="Q1080">
        <f>P1080/N1080</f>
        <v/>
      </c>
    </row>
    <row r="1081">
      <c r="A1081" t="inlineStr">
        <is>
          <t>masterReg/readData1_reg[8]/Q to masterReg/readData2[31]_i_13/I0</t>
        </is>
      </c>
      <c r="B1081">
        <f>'Net regReadDataA_8_'!E342</f>
        <v/>
      </c>
      <c r="C1081">
        <f>'Net regReadDataA_8_'!E340</f>
        <v/>
      </c>
      <c r="D1081">
        <f>B1081-C1081</f>
        <v/>
      </c>
      <c r="E1081">
        <f>D1081/B1081</f>
        <v/>
      </c>
      <c r="F1081">
        <f>'Net regReadDataA_8_'!F342</f>
        <v/>
      </c>
      <c r="G1081">
        <f>'Net regReadDataA_8_'!F340</f>
        <v/>
      </c>
      <c r="H1081">
        <f>F1081-G1081</f>
        <v/>
      </c>
      <c r="I1081">
        <f>H1081/F1081</f>
        <v/>
      </c>
      <c r="J1081">
        <f>'Net regReadDataA_8_'!G342</f>
        <v/>
      </c>
      <c r="K1081">
        <f>'Net regReadDataA_8_'!G340</f>
        <v/>
      </c>
      <c r="L1081">
        <f>J1081-K1081</f>
        <v/>
      </c>
      <c r="M1081">
        <f>L1081/J1081</f>
        <v/>
      </c>
      <c r="N1081">
        <f>'Net regReadDataA_8_'!H342</f>
        <v/>
      </c>
      <c r="O1081">
        <f>'Net regReadDataA_8_'!H340</f>
        <v/>
      </c>
      <c r="P1081">
        <f>N1081-O1081</f>
        <v/>
      </c>
      <c r="Q1081">
        <f>P1081/N1081</f>
        <v/>
      </c>
    </row>
    <row r="1082">
      <c r="A1082" t="inlineStr">
        <is>
          <t>masterReg/readData1_reg[8]/Q to masterReg/readData2[30]_i_13/I1</t>
        </is>
      </c>
      <c r="B1082">
        <f>'Net regReadDataA_8_'!E359</f>
        <v/>
      </c>
      <c r="C1082">
        <f>'Net regReadDataA_8_'!E357</f>
        <v/>
      </c>
      <c r="D1082">
        <f>B1082-C1082</f>
        <v/>
      </c>
      <c r="E1082">
        <f>D1082/B1082</f>
        <v/>
      </c>
      <c r="F1082">
        <f>'Net regReadDataA_8_'!F359</f>
        <v/>
      </c>
      <c r="G1082">
        <f>'Net regReadDataA_8_'!F357</f>
        <v/>
      </c>
      <c r="H1082">
        <f>F1082-G1082</f>
        <v/>
      </c>
      <c r="I1082">
        <f>H1082/F1082</f>
        <v/>
      </c>
      <c r="J1082">
        <f>'Net regReadDataA_8_'!G359</f>
        <v/>
      </c>
      <c r="K1082">
        <f>'Net regReadDataA_8_'!G357</f>
        <v/>
      </c>
      <c r="L1082">
        <f>J1082-K1082</f>
        <v/>
      </c>
      <c r="M1082">
        <f>L1082/J1082</f>
        <v/>
      </c>
      <c r="N1082">
        <f>'Net regReadDataA_8_'!H359</f>
        <v/>
      </c>
      <c r="O1082">
        <f>'Net regReadDataA_8_'!H357</f>
        <v/>
      </c>
      <c r="P1082">
        <f>N1082-O1082</f>
        <v/>
      </c>
      <c r="Q1082">
        <f>P1082/N1082</f>
        <v/>
      </c>
    </row>
    <row r="1083">
      <c r="A1083" t="inlineStr">
        <is>
          <t>masterReg/readData1_reg[9]/Q to masterReg/register_reg_r1_0_31_6_11_i_24/I2</t>
        </is>
      </c>
      <c r="B1083">
        <f>'Net regReadDataA_9_'!E26</f>
        <v/>
      </c>
      <c r="C1083">
        <f>'Net regReadDataA_9_'!E24</f>
        <v/>
      </c>
      <c r="D1083">
        <f>B1083-C1083</f>
        <v/>
      </c>
      <c r="E1083">
        <f>D1083/B1083</f>
        <v/>
      </c>
      <c r="F1083">
        <f>'Net regReadDataA_9_'!F26</f>
        <v/>
      </c>
      <c r="G1083">
        <f>'Net regReadDataA_9_'!F24</f>
        <v/>
      </c>
      <c r="H1083">
        <f>F1083-G1083</f>
        <v/>
      </c>
      <c r="I1083">
        <f>H1083/F1083</f>
        <v/>
      </c>
      <c r="J1083">
        <f>'Net regReadDataA_9_'!G26</f>
        <v/>
      </c>
      <c r="K1083">
        <f>'Net regReadDataA_9_'!G24</f>
        <v/>
      </c>
      <c r="L1083">
        <f>J1083-K1083</f>
        <v/>
      </c>
      <c r="M1083">
        <f>L1083/J1083</f>
        <v/>
      </c>
      <c r="N1083">
        <f>'Net regReadDataA_9_'!H26</f>
        <v/>
      </c>
      <c r="O1083">
        <f>'Net regReadDataA_9_'!H24</f>
        <v/>
      </c>
      <c r="P1083">
        <f>N1083-O1083</f>
        <v/>
      </c>
      <c r="Q1083">
        <f>P1083/N1083</f>
        <v/>
      </c>
    </row>
    <row r="1084">
      <c r="A1084" t="inlineStr">
        <is>
          <t>masterReg/readData1_reg[9]/Q to masterReg/register_reg_r1_0_31_6_11_i_23/I0</t>
        </is>
      </c>
      <c r="B1084">
        <f>'Net regReadDataA_9_'!E37</f>
        <v/>
      </c>
      <c r="C1084">
        <f>'Net regReadDataA_9_'!E35</f>
        <v/>
      </c>
      <c r="D1084">
        <f>B1084-C1084</f>
        <v/>
      </c>
      <c r="E1084">
        <f>D1084/B1084</f>
        <v/>
      </c>
      <c r="F1084">
        <f>'Net regReadDataA_9_'!F37</f>
        <v/>
      </c>
      <c r="G1084">
        <f>'Net regReadDataA_9_'!F35</f>
        <v/>
      </c>
      <c r="H1084">
        <f>F1084-G1084</f>
        <v/>
      </c>
      <c r="I1084">
        <f>H1084/F1084</f>
        <v/>
      </c>
      <c r="J1084">
        <f>'Net regReadDataA_9_'!G37</f>
        <v/>
      </c>
      <c r="K1084">
        <f>'Net regReadDataA_9_'!G35</f>
        <v/>
      </c>
      <c r="L1084">
        <f>J1084-K1084</f>
        <v/>
      </c>
      <c r="M1084">
        <f>L1084/J1084</f>
        <v/>
      </c>
      <c r="N1084">
        <f>'Net regReadDataA_9_'!H37</f>
        <v/>
      </c>
      <c r="O1084">
        <f>'Net regReadDataA_9_'!H35</f>
        <v/>
      </c>
      <c r="P1084">
        <f>N1084-O1084</f>
        <v/>
      </c>
      <c r="Q1084">
        <f>P1084/N1084</f>
        <v/>
      </c>
    </row>
    <row r="1085">
      <c r="A1085" t="inlineStr">
        <is>
          <t>masterReg/readData1_reg[9]/Q to masterReg/register_reg_r1_0_31_0_5_i_57/I0</t>
        </is>
      </c>
      <c r="B1085">
        <f>'Net regReadDataA_9_'!E58</f>
        <v/>
      </c>
      <c r="C1085">
        <f>'Net regReadDataA_9_'!E56</f>
        <v/>
      </c>
      <c r="D1085">
        <f>B1085-C1085</f>
        <v/>
      </c>
      <c r="E1085">
        <f>D1085/B1085</f>
        <v/>
      </c>
      <c r="F1085">
        <f>'Net regReadDataA_9_'!F58</f>
        <v/>
      </c>
      <c r="G1085">
        <f>'Net regReadDataA_9_'!F56</f>
        <v/>
      </c>
      <c r="H1085">
        <f>F1085-G1085</f>
        <v/>
      </c>
      <c r="I1085">
        <f>H1085/F1085</f>
        <v/>
      </c>
      <c r="J1085">
        <f>'Net regReadDataA_9_'!G58</f>
        <v/>
      </c>
      <c r="K1085">
        <f>'Net regReadDataA_9_'!G56</f>
        <v/>
      </c>
      <c r="L1085">
        <f>J1085-K1085</f>
        <v/>
      </c>
      <c r="M1085">
        <f>L1085/J1085</f>
        <v/>
      </c>
      <c r="N1085">
        <f>'Net regReadDataA_9_'!H58</f>
        <v/>
      </c>
      <c r="O1085">
        <f>'Net regReadDataA_9_'!H56</f>
        <v/>
      </c>
      <c r="P1085">
        <f>N1085-O1085</f>
        <v/>
      </c>
      <c r="Q1085">
        <f>P1085/N1085</f>
        <v/>
      </c>
    </row>
    <row r="1086">
      <c r="A1086" t="inlineStr">
        <is>
          <t>masterReg/readData1_reg[9]/Q to masterReg/readData2[28]_i_17/I0</t>
        </is>
      </c>
      <c r="B1086">
        <f>'Net regReadDataA_9_'!E92</f>
        <v/>
      </c>
      <c r="C1086">
        <f>'Net regReadDataA_9_'!E90</f>
        <v/>
      </c>
      <c r="D1086">
        <f>B1086-C1086</f>
        <v/>
      </c>
      <c r="E1086">
        <f>D1086/B1086</f>
        <v/>
      </c>
      <c r="F1086">
        <f>'Net regReadDataA_9_'!F92</f>
        <v/>
      </c>
      <c r="G1086">
        <f>'Net regReadDataA_9_'!F90</f>
        <v/>
      </c>
      <c r="H1086">
        <f>F1086-G1086</f>
        <v/>
      </c>
      <c r="I1086">
        <f>H1086/F1086</f>
        <v/>
      </c>
      <c r="J1086">
        <f>'Net regReadDataA_9_'!G92</f>
        <v/>
      </c>
      <c r="K1086">
        <f>'Net regReadDataA_9_'!G90</f>
        <v/>
      </c>
      <c r="L1086">
        <f>J1086-K1086</f>
        <v/>
      </c>
      <c r="M1086">
        <f>L1086/J1086</f>
        <v/>
      </c>
      <c r="N1086">
        <f>'Net regReadDataA_9_'!H92</f>
        <v/>
      </c>
      <c r="O1086">
        <f>'Net regReadDataA_9_'!H90</f>
        <v/>
      </c>
      <c r="P1086">
        <f>N1086-O1086</f>
        <v/>
      </c>
      <c r="Q1086">
        <f>P1086/N1086</f>
        <v/>
      </c>
    </row>
    <row r="1087">
      <c r="A1087" t="inlineStr">
        <is>
          <t>masterReg/readData1_reg[9]/Q to masterReg/register_reg_r1_0_31_0_5_i_49/I1</t>
        </is>
      </c>
      <c r="B1087">
        <f>'Net regReadDataA_9_'!E107</f>
        <v/>
      </c>
      <c r="C1087">
        <f>'Net regReadDataA_9_'!E105</f>
        <v/>
      </c>
      <c r="D1087">
        <f>B1087-C1087</f>
        <v/>
      </c>
      <c r="E1087">
        <f>D1087/B1087</f>
        <v/>
      </c>
      <c r="F1087">
        <f>'Net regReadDataA_9_'!F107</f>
        <v/>
      </c>
      <c r="G1087">
        <f>'Net regReadDataA_9_'!F105</f>
        <v/>
      </c>
      <c r="H1087">
        <f>F1087-G1087</f>
        <v/>
      </c>
      <c r="I1087">
        <f>H1087/F1087</f>
        <v/>
      </c>
      <c r="J1087">
        <f>'Net regReadDataA_9_'!G107</f>
        <v/>
      </c>
      <c r="K1087">
        <f>'Net regReadDataA_9_'!G105</f>
        <v/>
      </c>
      <c r="L1087">
        <f>J1087-K1087</f>
        <v/>
      </c>
      <c r="M1087">
        <f>L1087/J1087</f>
        <v/>
      </c>
      <c r="N1087">
        <f>'Net regReadDataA_9_'!H107</f>
        <v/>
      </c>
      <c r="O1087">
        <f>'Net regReadDataA_9_'!H105</f>
        <v/>
      </c>
      <c r="P1087">
        <f>N1087-O1087</f>
        <v/>
      </c>
      <c r="Q1087">
        <f>P1087/N1087</f>
        <v/>
      </c>
    </row>
    <row r="1088">
      <c r="A1088" t="inlineStr">
        <is>
          <t>masterReg/readData1_reg[9]/Q to masterReg/readData2[30]_i_13/I3</t>
        </is>
      </c>
      <c r="B1088">
        <f>'Net regReadDataA_9_'!E121</f>
        <v/>
      </c>
      <c r="C1088">
        <f>'Net regReadDataA_9_'!E119</f>
        <v/>
      </c>
      <c r="D1088">
        <f>B1088-C1088</f>
        <v/>
      </c>
      <c r="E1088">
        <f>D1088/B1088</f>
        <v/>
      </c>
      <c r="F1088">
        <f>'Net regReadDataA_9_'!F121</f>
        <v/>
      </c>
      <c r="G1088">
        <f>'Net regReadDataA_9_'!F119</f>
        <v/>
      </c>
      <c r="H1088">
        <f>F1088-G1088</f>
        <v/>
      </c>
      <c r="I1088">
        <f>H1088/F1088</f>
        <v/>
      </c>
      <c r="J1088">
        <f>'Net regReadDataA_9_'!G121</f>
        <v/>
      </c>
      <c r="K1088">
        <f>'Net regReadDataA_9_'!G119</f>
        <v/>
      </c>
      <c r="L1088">
        <f>J1088-K1088</f>
        <v/>
      </c>
      <c r="M1088">
        <f>L1088/J1088</f>
        <v/>
      </c>
      <c r="N1088">
        <f>'Net regReadDataA_9_'!H121</f>
        <v/>
      </c>
      <c r="O1088">
        <f>'Net regReadDataA_9_'!H119</f>
        <v/>
      </c>
      <c r="P1088">
        <f>N1088-O1088</f>
        <v/>
      </c>
      <c r="Q1088">
        <f>P1088/N1088</f>
        <v/>
      </c>
    </row>
    <row r="1089">
      <c r="A1089" t="inlineStr">
        <is>
          <t>masterReg/readData1_reg[9]/Q to masterReg/led_OBUF[9]_inst_i_1/I2</t>
        </is>
      </c>
      <c r="B1089">
        <f>'Net regReadDataA_9_'!E148</f>
        <v/>
      </c>
      <c r="C1089">
        <f>'Net regReadDataA_9_'!E146</f>
        <v/>
      </c>
      <c r="D1089">
        <f>B1089-C1089</f>
        <v/>
      </c>
      <c r="E1089">
        <f>D1089/B1089</f>
        <v/>
      </c>
      <c r="F1089">
        <f>'Net regReadDataA_9_'!F148</f>
        <v/>
      </c>
      <c r="G1089">
        <f>'Net regReadDataA_9_'!F146</f>
        <v/>
      </c>
      <c r="H1089">
        <f>F1089-G1089</f>
        <v/>
      </c>
      <c r="I1089">
        <f>H1089/F1089</f>
        <v/>
      </c>
      <c r="J1089">
        <f>'Net regReadDataA_9_'!G148</f>
        <v/>
      </c>
      <c r="K1089">
        <f>'Net regReadDataA_9_'!G146</f>
        <v/>
      </c>
      <c r="L1089">
        <f>J1089-K1089</f>
        <v/>
      </c>
      <c r="M1089">
        <f>L1089/J1089</f>
        <v/>
      </c>
      <c r="N1089">
        <f>'Net regReadDataA_9_'!H148</f>
        <v/>
      </c>
      <c r="O1089">
        <f>'Net regReadDataA_9_'!H146</f>
        <v/>
      </c>
      <c r="P1089">
        <f>N1089-O1089</f>
        <v/>
      </c>
      <c r="Q1089">
        <f>P1089/N1089</f>
        <v/>
      </c>
    </row>
    <row r="1090">
      <c r="A1090" t="inlineStr">
        <is>
          <t>masterReg/readData1_reg[9]/Q to masterReg/readData2[31]_i_13/I1</t>
        </is>
      </c>
      <c r="B1090">
        <f>'Net regReadDataA_9_'!E169</f>
        <v/>
      </c>
      <c r="C1090">
        <f>'Net regReadDataA_9_'!E167</f>
        <v/>
      </c>
      <c r="D1090">
        <f>B1090-C1090</f>
        <v/>
      </c>
      <c r="E1090">
        <f>D1090/B1090</f>
        <v/>
      </c>
      <c r="F1090">
        <f>'Net regReadDataA_9_'!F169</f>
        <v/>
      </c>
      <c r="G1090">
        <f>'Net regReadDataA_9_'!F167</f>
        <v/>
      </c>
      <c r="H1090">
        <f>F1090-G1090</f>
        <v/>
      </c>
      <c r="I1090">
        <f>H1090/F1090</f>
        <v/>
      </c>
      <c r="J1090">
        <f>'Net regReadDataA_9_'!G169</f>
        <v/>
      </c>
      <c r="K1090">
        <f>'Net regReadDataA_9_'!G167</f>
        <v/>
      </c>
      <c r="L1090">
        <f>J1090-K1090</f>
        <v/>
      </c>
      <c r="M1090">
        <f>L1090/J1090</f>
        <v/>
      </c>
      <c r="N1090">
        <f>'Net regReadDataA_9_'!H169</f>
        <v/>
      </c>
      <c r="O1090">
        <f>'Net regReadDataA_9_'!H167</f>
        <v/>
      </c>
      <c r="P1090">
        <f>N1090-O1090</f>
        <v/>
      </c>
      <c r="Q1090">
        <f>P1090/N1090</f>
        <v/>
      </c>
    </row>
    <row r="1091">
      <c r="A1091" t="inlineStr">
        <is>
          <t>masterReg/readData1_reg[9]/Q to ALU1/result0_inferred__0/i__carry__1/DI[1]</t>
        </is>
      </c>
      <c r="B1091">
        <f>'Net regReadDataA_9_'!E200</f>
        <v/>
      </c>
      <c r="C1091">
        <f>'Net regReadDataA_9_'!E198</f>
        <v/>
      </c>
      <c r="D1091">
        <f>B1091-C1091</f>
        <v/>
      </c>
      <c r="E1091">
        <f>D1091/B1091</f>
        <v/>
      </c>
      <c r="F1091">
        <f>'Net regReadDataA_9_'!F200</f>
        <v/>
      </c>
      <c r="G1091">
        <f>'Net regReadDataA_9_'!F198</f>
        <v/>
      </c>
      <c r="H1091">
        <f>F1091-G1091</f>
        <v/>
      </c>
      <c r="I1091">
        <f>H1091/F1091</f>
        <v/>
      </c>
      <c r="J1091">
        <f>'Net regReadDataA_9_'!G200</f>
        <v/>
      </c>
      <c r="K1091">
        <f>'Net regReadDataA_9_'!G198</f>
        <v/>
      </c>
      <c r="L1091">
        <f>J1091-K1091</f>
        <v/>
      </c>
      <c r="M1091">
        <f>L1091/J1091</f>
        <v/>
      </c>
      <c r="N1091">
        <f>'Net regReadDataA_9_'!H200</f>
        <v/>
      </c>
      <c r="O1091">
        <f>'Net regReadDataA_9_'!H198</f>
        <v/>
      </c>
      <c r="P1091">
        <f>N1091-O1091</f>
        <v/>
      </c>
      <c r="Q1091">
        <f>P1091/N1091</f>
        <v/>
      </c>
    </row>
    <row r="1092">
      <c r="A1092" t="inlineStr">
        <is>
          <t>masterReg/readData1_reg[9]/Q to ALU1/result0_carry__1/DI[1]</t>
        </is>
      </c>
      <c r="B1092">
        <f>'Net regReadDataA_9_'!E213</f>
        <v/>
      </c>
      <c r="C1092">
        <f>'Net regReadDataA_9_'!E211</f>
        <v/>
      </c>
      <c r="D1092">
        <f>B1092-C1092</f>
        <v/>
      </c>
      <c r="E1092">
        <f>D1092/B1092</f>
        <v/>
      </c>
      <c r="F1092">
        <f>'Net regReadDataA_9_'!F213</f>
        <v/>
      </c>
      <c r="G1092">
        <f>'Net regReadDataA_9_'!F211</f>
        <v/>
      </c>
      <c r="H1092">
        <f>F1092-G1092</f>
        <v/>
      </c>
      <c r="I1092">
        <f>H1092/F1092</f>
        <v/>
      </c>
      <c r="J1092">
        <f>'Net regReadDataA_9_'!G213</f>
        <v/>
      </c>
      <c r="K1092">
        <f>'Net regReadDataA_9_'!G211</f>
        <v/>
      </c>
      <c r="L1092">
        <f>J1092-K1092</f>
        <v/>
      </c>
      <c r="M1092">
        <f>L1092/J1092</f>
        <v/>
      </c>
      <c r="N1092">
        <f>'Net regReadDataA_9_'!H213</f>
        <v/>
      </c>
      <c r="O1092">
        <f>'Net regReadDataA_9_'!H211</f>
        <v/>
      </c>
      <c r="P1092">
        <f>N1092-O1092</f>
        <v/>
      </c>
      <c r="Q1092">
        <f>P1092/N1092</f>
        <v/>
      </c>
    </row>
    <row r="1093">
      <c r="A1093" t="inlineStr">
        <is>
          <t>masterReg/readData1_reg[9]/Q to masterReg/i__carry__0_i_8/I3</t>
        </is>
      </c>
      <c r="B1093">
        <f>'Net regReadDataA_9_'!E228</f>
        <v/>
      </c>
      <c r="C1093">
        <f>'Net regReadDataA_9_'!E226</f>
        <v/>
      </c>
      <c r="D1093">
        <f>B1093-C1093</f>
        <v/>
      </c>
      <c r="E1093">
        <f>D1093/B1093</f>
        <v/>
      </c>
      <c r="F1093">
        <f>'Net regReadDataA_9_'!F228</f>
        <v/>
      </c>
      <c r="G1093">
        <f>'Net regReadDataA_9_'!F226</f>
        <v/>
      </c>
      <c r="H1093">
        <f>F1093-G1093</f>
        <v/>
      </c>
      <c r="I1093">
        <f>H1093/F1093</f>
        <v/>
      </c>
      <c r="J1093">
        <f>'Net regReadDataA_9_'!G228</f>
        <v/>
      </c>
      <c r="K1093">
        <f>'Net regReadDataA_9_'!G226</f>
        <v/>
      </c>
      <c r="L1093">
        <f>J1093-K1093</f>
        <v/>
      </c>
      <c r="M1093">
        <f>L1093/J1093</f>
        <v/>
      </c>
      <c r="N1093">
        <f>'Net regReadDataA_9_'!H228</f>
        <v/>
      </c>
      <c r="O1093">
        <f>'Net regReadDataA_9_'!H226</f>
        <v/>
      </c>
      <c r="P1093">
        <f>N1093-O1093</f>
        <v/>
      </c>
      <c r="Q1093">
        <f>P1093/N1093</f>
        <v/>
      </c>
    </row>
    <row r="1094">
      <c r="A1094" t="inlineStr">
        <is>
          <t>masterReg/readData1_reg[9]/Q to masterReg/i__carry__1_i_3__0/I1</t>
        </is>
      </c>
      <c r="B1094">
        <f>'Net regReadDataA_9_'!E239</f>
        <v/>
      </c>
      <c r="C1094">
        <f>'Net regReadDataA_9_'!E237</f>
        <v/>
      </c>
      <c r="D1094">
        <f>B1094-C1094</f>
        <v/>
      </c>
      <c r="E1094">
        <f>D1094/B1094</f>
        <v/>
      </c>
      <c r="F1094">
        <f>'Net regReadDataA_9_'!F239</f>
        <v/>
      </c>
      <c r="G1094">
        <f>'Net regReadDataA_9_'!F237</f>
        <v/>
      </c>
      <c r="H1094">
        <f>F1094-G1094</f>
        <v/>
      </c>
      <c r="I1094">
        <f>H1094/F1094</f>
        <v/>
      </c>
      <c r="J1094">
        <f>'Net regReadDataA_9_'!G239</f>
        <v/>
      </c>
      <c r="K1094">
        <f>'Net regReadDataA_9_'!G237</f>
        <v/>
      </c>
      <c r="L1094">
        <f>J1094-K1094</f>
        <v/>
      </c>
      <c r="M1094">
        <f>L1094/J1094</f>
        <v/>
      </c>
      <c r="N1094">
        <f>'Net regReadDataA_9_'!H239</f>
        <v/>
      </c>
      <c r="O1094">
        <f>'Net regReadDataA_9_'!H237</f>
        <v/>
      </c>
      <c r="P1094">
        <f>N1094-O1094</f>
        <v/>
      </c>
      <c r="Q1094">
        <f>P1094/N1094</f>
        <v/>
      </c>
    </row>
    <row r="1095">
      <c r="A1095" t="inlineStr">
        <is>
          <t>masterReg/readData1_reg[9]/Q to masterReg/result0_carry__1_i_3/I0</t>
        </is>
      </c>
      <c r="B1095">
        <f>'Net regReadDataA_9_'!E250</f>
        <v/>
      </c>
      <c r="C1095">
        <f>'Net regReadDataA_9_'!E248</f>
        <v/>
      </c>
      <c r="D1095">
        <f>B1095-C1095</f>
        <v/>
      </c>
      <c r="E1095">
        <f>D1095/B1095</f>
        <v/>
      </c>
      <c r="F1095">
        <f>'Net regReadDataA_9_'!F250</f>
        <v/>
      </c>
      <c r="G1095">
        <f>'Net regReadDataA_9_'!F248</f>
        <v/>
      </c>
      <c r="H1095">
        <f>F1095-G1095</f>
        <v/>
      </c>
      <c r="I1095">
        <f>H1095/F1095</f>
        <v/>
      </c>
      <c r="J1095">
        <f>'Net regReadDataA_9_'!G250</f>
        <v/>
      </c>
      <c r="K1095">
        <f>'Net regReadDataA_9_'!G248</f>
        <v/>
      </c>
      <c r="L1095">
        <f>J1095-K1095</f>
        <v/>
      </c>
      <c r="M1095">
        <f>L1095/J1095</f>
        <v/>
      </c>
      <c r="N1095">
        <f>'Net regReadDataA_9_'!H250</f>
        <v/>
      </c>
      <c r="O1095">
        <f>'Net regReadDataA_9_'!H248</f>
        <v/>
      </c>
      <c r="P1095">
        <f>N1095-O1095</f>
        <v/>
      </c>
      <c r="Q1095">
        <f>P1095/N1095</f>
        <v/>
      </c>
    </row>
    <row r="1096">
      <c r="A1096" t="inlineStr">
        <is>
          <t>masterReg/readData1_reg[9]/Q to masterReg/readData2[8]_i_11/I3</t>
        </is>
      </c>
      <c r="B1096">
        <f>'Net regReadDataA_9_'!E268</f>
        <v/>
      </c>
      <c r="C1096">
        <f>'Net regReadDataA_9_'!E266</f>
        <v/>
      </c>
      <c r="D1096">
        <f>B1096-C1096</f>
        <v/>
      </c>
      <c r="E1096">
        <f>D1096/B1096</f>
        <v/>
      </c>
      <c r="F1096">
        <f>'Net regReadDataA_9_'!F268</f>
        <v/>
      </c>
      <c r="G1096">
        <f>'Net regReadDataA_9_'!F266</f>
        <v/>
      </c>
      <c r="H1096">
        <f>F1096-G1096</f>
        <v/>
      </c>
      <c r="I1096">
        <f>H1096/F1096</f>
        <v/>
      </c>
      <c r="J1096">
        <f>'Net regReadDataA_9_'!G268</f>
        <v/>
      </c>
      <c r="K1096">
        <f>'Net regReadDataA_9_'!G266</f>
        <v/>
      </c>
      <c r="L1096">
        <f>J1096-K1096</f>
        <v/>
      </c>
      <c r="M1096">
        <f>L1096/J1096</f>
        <v/>
      </c>
      <c r="N1096">
        <f>'Net regReadDataA_9_'!H268</f>
        <v/>
      </c>
      <c r="O1096">
        <f>'Net regReadDataA_9_'!H266</f>
        <v/>
      </c>
      <c r="P1096">
        <f>N1096-O1096</f>
        <v/>
      </c>
      <c r="Q1096">
        <f>P1096/N1096</f>
        <v/>
      </c>
    </row>
    <row r="1097">
      <c r="A1097" t="inlineStr">
        <is>
          <t>masterReg/readData1_reg[9]/Q to masterReg/readData2[29]_i_13/I5</t>
        </is>
      </c>
      <c r="B1097">
        <f>'Net regReadDataA_9_'!E313</f>
        <v/>
      </c>
      <c r="C1097">
        <f>'Net regReadDataA_9_'!E311</f>
        <v/>
      </c>
      <c r="D1097">
        <f>B1097-C1097</f>
        <v/>
      </c>
      <c r="E1097">
        <f>D1097/B1097</f>
        <v/>
      </c>
      <c r="F1097">
        <f>'Net regReadDataA_9_'!F313</f>
        <v/>
      </c>
      <c r="G1097">
        <f>'Net regReadDataA_9_'!F311</f>
        <v/>
      </c>
      <c r="H1097">
        <f>F1097-G1097</f>
        <v/>
      </c>
      <c r="I1097">
        <f>H1097/F1097</f>
        <v/>
      </c>
      <c r="J1097">
        <f>'Net regReadDataA_9_'!G313</f>
        <v/>
      </c>
      <c r="K1097">
        <f>'Net regReadDataA_9_'!G311</f>
        <v/>
      </c>
      <c r="L1097">
        <f>J1097-K1097</f>
        <v/>
      </c>
      <c r="M1097">
        <f>L1097/J1097</f>
        <v/>
      </c>
      <c r="N1097">
        <f>'Net regReadDataA_9_'!H313</f>
        <v/>
      </c>
      <c r="O1097">
        <f>'Net regReadDataA_9_'!H311</f>
        <v/>
      </c>
      <c r="P1097">
        <f>N1097-O1097</f>
        <v/>
      </c>
      <c r="Q1097">
        <f>P1097/N1097</f>
        <v/>
      </c>
    </row>
    <row r="1098">
      <c r="A1098" t="inlineStr">
        <is>
          <t>masterReg/readData1_reg[9]/Q to masterReg/readData2[1]_i_17/I5</t>
        </is>
      </c>
      <c r="B1098">
        <f>'Net regReadDataA_9_'!E342</f>
        <v/>
      </c>
      <c r="C1098">
        <f>'Net regReadDataA_9_'!E340</f>
        <v/>
      </c>
      <c r="D1098">
        <f>B1098-C1098</f>
        <v/>
      </c>
      <c r="E1098">
        <f>D1098/B1098</f>
        <v/>
      </c>
      <c r="F1098">
        <f>'Net regReadDataA_9_'!F342</f>
        <v/>
      </c>
      <c r="G1098">
        <f>'Net regReadDataA_9_'!F340</f>
        <v/>
      </c>
      <c r="H1098">
        <f>F1098-G1098</f>
        <v/>
      </c>
      <c r="I1098">
        <f>H1098/F1098</f>
        <v/>
      </c>
      <c r="J1098">
        <f>'Net regReadDataA_9_'!G342</f>
        <v/>
      </c>
      <c r="K1098">
        <f>'Net regReadDataA_9_'!G340</f>
        <v/>
      </c>
      <c r="L1098">
        <f>J1098-K1098</f>
        <v/>
      </c>
      <c r="M1098">
        <f>L1098/J1098</f>
        <v/>
      </c>
      <c r="N1098">
        <f>'Net regReadDataA_9_'!H342</f>
        <v/>
      </c>
      <c r="O1098">
        <f>'Net regReadDataA_9_'!H340</f>
        <v/>
      </c>
      <c r="P1098">
        <f>N1098-O1098</f>
        <v/>
      </c>
      <c r="Q1098">
        <f>P1098/N1098</f>
        <v/>
      </c>
    </row>
    <row r="1099">
      <c r="A1099" t="inlineStr">
        <is>
          <t>sw_IBUF[0]_inst/O to masterReg/readData2[0]_i_9/I1</t>
        </is>
      </c>
      <c r="B1099">
        <f>'Net sw_IBUF_0_'!E82</f>
        <v/>
      </c>
      <c r="C1099">
        <f>'Net sw_IBUF_0_'!E80</f>
        <v/>
      </c>
      <c r="D1099">
        <f>B1099-C1099</f>
        <v/>
      </c>
      <c r="E1099">
        <f>D1099/B1099</f>
        <v/>
      </c>
      <c r="F1099">
        <f>'Net sw_IBUF_0_'!F82</f>
        <v/>
      </c>
      <c r="G1099">
        <f>'Net sw_IBUF_0_'!F80</f>
        <v/>
      </c>
      <c r="H1099">
        <f>F1099-G1099</f>
        <v/>
      </c>
      <c r="I1099">
        <f>H1099/F1099</f>
        <v/>
      </c>
      <c r="J1099">
        <f>'Net sw_IBUF_0_'!G82</f>
        <v/>
      </c>
      <c r="K1099">
        <f>'Net sw_IBUF_0_'!G80</f>
        <v/>
      </c>
      <c r="L1099">
        <f>J1099-K1099</f>
        <v/>
      </c>
      <c r="M1099">
        <f>L1099/J1099</f>
        <v/>
      </c>
      <c r="N1099">
        <f>'Net sw_IBUF_0_'!H82</f>
        <v/>
      </c>
      <c r="O1099">
        <f>'Net sw_IBUF_0_'!H80</f>
        <v/>
      </c>
      <c r="P1099">
        <f>N1099-O1099</f>
        <v/>
      </c>
      <c r="Q1099">
        <f>P1099/N1099</f>
        <v/>
      </c>
    </row>
    <row r="1100">
      <c r="A1100" t="inlineStr">
        <is>
          <t>sw_IBUF[0]_inst/O to masterReg/readData2[0]_i_8/I1</t>
        </is>
      </c>
      <c r="B1100">
        <f>'Net sw_IBUF_0_'!E93</f>
        <v/>
      </c>
      <c r="C1100">
        <f>'Net sw_IBUF_0_'!E91</f>
        <v/>
      </c>
      <c r="D1100">
        <f>B1100-C1100</f>
        <v/>
      </c>
      <c r="E1100">
        <f>D1100/B1100</f>
        <v/>
      </c>
      <c r="F1100">
        <f>'Net sw_IBUF_0_'!F93</f>
        <v/>
      </c>
      <c r="G1100">
        <f>'Net sw_IBUF_0_'!F91</f>
        <v/>
      </c>
      <c r="H1100">
        <f>F1100-G1100</f>
        <v/>
      </c>
      <c r="I1100">
        <f>H1100/F1100</f>
        <v/>
      </c>
      <c r="J1100">
        <f>'Net sw_IBUF_0_'!G93</f>
        <v/>
      </c>
      <c r="K1100">
        <f>'Net sw_IBUF_0_'!G91</f>
        <v/>
      </c>
      <c r="L1100">
        <f>J1100-K1100</f>
        <v/>
      </c>
      <c r="M1100">
        <f>L1100/J1100</f>
        <v/>
      </c>
      <c r="N1100">
        <f>'Net sw_IBUF_0_'!H93</f>
        <v/>
      </c>
      <c r="O1100">
        <f>'Net sw_IBUF_0_'!H91</f>
        <v/>
      </c>
      <c r="P1100">
        <f>N1100-O1100</f>
        <v/>
      </c>
      <c r="Q1100">
        <f>P1100/N1100</f>
        <v/>
      </c>
    </row>
    <row r="1101">
      <c r="A1101" t="inlineStr">
        <is>
          <t>sw_IBUF[0]_inst/O to masterReg/readData2[4]_i_6/I2</t>
        </is>
      </c>
      <c r="B1101">
        <f>'Net sw_IBUF_0_'!E111</f>
        <v/>
      </c>
      <c r="C1101">
        <f>'Net sw_IBUF_0_'!E109</f>
        <v/>
      </c>
      <c r="D1101">
        <f>B1101-C1101</f>
        <v/>
      </c>
      <c r="E1101">
        <f>D1101/B1101</f>
        <v/>
      </c>
      <c r="F1101">
        <f>'Net sw_IBUF_0_'!F111</f>
        <v/>
      </c>
      <c r="G1101">
        <f>'Net sw_IBUF_0_'!F109</f>
        <v/>
      </c>
      <c r="H1101">
        <f>F1101-G1101</f>
        <v/>
      </c>
      <c r="I1101">
        <f>H1101/F1101</f>
        <v/>
      </c>
      <c r="J1101">
        <f>'Net sw_IBUF_0_'!G111</f>
        <v/>
      </c>
      <c r="K1101">
        <f>'Net sw_IBUF_0_'!G109</f>
        <v/>
      </c>
      <c r="L1101">
        <f>J1101-K1101</f>
        <v/>
      </c>
      <c r="M1101">
        <f>L1101/J1101</f>
        <v/>
      </c>
      <c r="N1101">
        <f>'Net sw_IBUF_0_'!H111</f>
        <v/>
      </c>
      <c r="O1101">
        <f>'Net sw_IBUF_0_'!H109</f>
        <v/>
      </c>
      <c r="P1101">
        <f>N1101-O1101</f>
        <v/>
      </c>
      <c r="Q1101">
        <f>P1101/N1101</f>
        <v/>
      </c>
    </row>
    <row r="1102">
      <c r="A1102" t="inlineStr">
        <is>
          <t>sw_IBUF[0]_inst/O to masterReg/readData2[12]_i_7/I1</t>
        </is>
      </c>
      <c r="B1102">
        <f>'Net sw_IBUF_0_'!E133</f>
        <v/>
      </c>
      <c r="C1102">
        <f>'Net sw_IBUF_0_'!E131</f>
        <v/>
      </c>
      <c r="D1102">
        <f>B1102-C1102</f>
        <v/>
      </c>
      <c r="E1102">
        <f>D1102/B1102</f>
        <v/>
      </c>
      <c r="F1102">
        <f>'Net sw_IBUF_0_'!F133</f>
        <v/>
      </c>
      <c r="G1102">
        <f>'Net sw_IBUF_0_'!F131</f>
        <v/>
      </c>
      <c r="H1102">
        <f>F1102-G1102</f>
        <v/>
      </c>
      <c r="I1102">
        <f>H1102/F1102</f>
        <v/>
      </c>
      <c r="J1102">
        <f>'Net sw_IBUF_0_'!G133</f>
        <v/>
      </c>
      <c r="K1102">
        <f>'Net sw_IBUF_0_'!G131</f>
        <v/>
      </c>
      <c r="L1102">
        <f>J1102-K1102</f>
        <v/>
      </c>
      <c r="M1102">
        <f>L1102/J1102</f>
        <v/>
      </c>
      <c r="N1102">
        <f>'Net sw_IBUF_0_'!H133</f>
        <v/>
      </c>
      <c r="O1102">
        <f>'Net sw_IBUF_0_'!H131</f>
        <v/>
      </c>
      <c r="P1102">
        <f>N1102-O1102</f>
        <v/>
      </c>
      <c r="Q1102">
        <f>P1102/N1102</f>
        <v/>
      </c>
    </row>
    <row r="1103">
      <c r="A1103" t="inlineStr">
        <is>
          <t>sw_IBUF[0]_inst/O to masterReg/readData2[4]_i_7/I1</t>
        </is>
      </c>
      <c r="B1103">
        <f>'Net sw_IBUF_0_'!E144</f>
        <v/>
      </c>
      <c r="C1103">
        <f>'Net sw_IBUF_0_'!E142</f>
        <v/>
      </c>
      <c r="D1103">
        <f>B1103-C1103</f>
        <v/>
      </c>
      <c r="E1103">
        <f>D1103/B1103</f>
        <v/>
      </c>
      <c r="F1103">
        <f>'Net sw_IBUF_0_'!F144</f>
        <v/>
      </c>
      <c r="G1103">
        <f>'Net sw_IBUF_0_'!F142</f>
        <v/>
      </c>
      <c r="H1103">
        <f>F1103-G1103</f>
        <v/>
      </c>
      <c r="I1103">
        <f>H1103/F1103</f>
        <v/>
      </c>
      <c r="J1103">
        <f>'Net sw_IBUF_0_'!G144</f>
        <v/>
      </c>
      <c r="K1103">
        <f>'Net sw_IBUF_0_'!G142</f>
        <v/>
      </c>
      <c r="L1103">
        <f>J1103-K1103</f>
        <v/>
      </c>
      <c r="M1103">
        <f>L1103/J1103</f>
        <v/>
      </c>
      <c r="N1103">
        <f>'Net sw_IBUF_0_'!H144</f>
        <v/>
      </c>
      <c r="O1103">
        <f>'Net sw_IBUF_0_'!H142</f>
        <v/>
      </c>
      <c r="P1103">
        <f>N1103-O1103</f>
        <v/>
      </c>
      <c r="Q1103">
        <f>P1103/N1103</f>
        <v/>
      </c>
    </row>
    <row r="1104">
      <c r="A1104" t="inlineStr">
        <is>
          <t>sw_IBUF[0]_inst/O to masterReg/readData2[12]_i_6/I2</t>
        </is>
      </c>
      <c r="B1104">
        <f>'Net sw_IBUF_0_'!E155</f>
        <v/>
      </c>
      <c r="C1104">
        <f>'Net sw_IBUF_0_'!E153</f>
        <v/>
      </c>
      <c r="D1104">
        <f>B1104-C1104</f>
        <v/>
      </c>
      <c r="E1104">
        <f>D1104/B1104</f>
        <v/>
      </c>
      <c r="F1104">
        <f>'Net sw_IBUF_0_'!F155</f>
        <v/>
      </c>
      <c r="G1104">
        <f>'Net sw_IBUF_0_'!F153</f>
        <v/>
      </c>
      <c r="H1104">
        <f>F1104-G1104</f>
        <v/>
      </c>
      <c r="I1104">
        <f>H1104/F1104</f>
        <v/>
      </c>
      <c r="J1104">
        <f>'Net sw_IBUF_0_'!G155</f>
        <v/>
      </c>
      <c r="K1104">
        <f>'Net sw_IBUF_0_'!G153</f>
        <v/>
      </c>
      <c r="L1104">
        <f>J1104-K1104</f>
        <v/>
      </c>
      <c r="M1104">
        <f>L1104/J1104</f>
        <v/>
      </c>
      <c r="N1104">
        <f>'Net sw_IBUF_0_'!H155</f>
        <v/>
      </c>
      <c r="O1104">
        <f>'Net sw_IBUF_0_'!H153</f>
        <v/>
      </c>
      <c r="P1104">
        <f>N1104-O1104</f>
        <v/>
      </c>
      <c r="Q1104">
        <f>P1104/N1104</f>
        <v/>
      </c>
    </row>
    <row r="1105">
      <c r="A1105" t="inlineStr">
        <is>
          <t>sw_IBUF[0]_inst/O to masterReg/readData2[8]_i_7/I1</t>
        </is>
      </c>
      <c r="B1105">
        <f>'Net sw_IBUF_0_'!E166</f>
        <v/>
      </c>
      <c r="C1105">
        <f>'Net sw_IBUF_0_'!E164</f>
        <v/>
      </c>
      <c r="D1105">
        <f>B1105-C1105</f>
        <v/>
      </c>
      <c r="E1105">
        <f>D1105/B1105</f>
        <v/>
      </c>
      <c r="F1105">
        <f>'Net sw_IBUF_0_'!F166</f>
        <v/>
      </c>
      <c r="G1105">
        <f>'Net sw_IBUF_0_'!F164</f>
        <v/>
      </c>
      <c r="H1105">
        <f>F1105-G1105</f>
        <v/>
      </c>
      <c r="I1105">
        <f>H1105/F1105</f>
        <v/>
      </c>
      <c r="J1105">
        <f>'Net sw_IBUF_0_'!G166</f>
        <v/>
      </c>
      <c r="K1105">
        <f>'Net sw_IBUF_0_'!G164</f>
        <v/>
      </c>
      <c r="L1105">
        <f>J1105-K1105</f>
        <v/>
      </c>
      <c r="M1105">
        <f>L1105/J1105</f>
        <v/>
      </c>
      <c r="N1105">
        <f>'Net sw_IBUF_0_'!H166</f>
        <v/>
      </c>
      <c r="O1105">
        <f>'Net sw_IBUF_0_'!H164</f>
        <v/>
      </c>
      <c r="P1105">
        <f>N1105-O1105</f>
        <v/>
      </c>
      <c r="Q1105">
        <f>P1105/N1105</f>
        <v/>
      </c>
    </row>
    <row r="1106">
      <c r="A1106" t="inlineStr">
        <is>
          <t>sw_IBUF[0]_inst/O to masterReg/readData2[4]_i_4/I3</t>
        </is>
      </c>
      <c r="B1106">
        <f>'Net sw_IBUF_0_'!E181</f>
        <v/>
      </c>
      <c r="C1106">
        <f>'Net sw_IBUF_0_'!E179</f>
        <v/>
      </c>
      <c r="D1106">
        <f>B1106-C1106</f>
        <v/>
      </c>
      <c r="E1106">
        <f>D1106/B1106</f>
        <v/>
      </c>
      <c r="F1106">
        <f>'Net sw_IBUF_0_'!F181</f>
        <v/>
      </c>
      <c r="G1106">
        <f>'Net sw_IBUF_0_'!F179</f>
        <v/>
      </c>
      <c r="H1106">
        <f>F1106-G1106</f>
        <v/>
      </c>
      <c r="I1106">
        <f>H1106/F1106</f>
        <v/>
      </c>
      <c r="J1106">
        <f>'Net sw_IBUF_0_'!G181</f>
        <v/>
      </c>
      <c r="K1106">
        <f>'Net sw_IBUF_0_'!G179</f>
        <v/>
      </c>
      <c r="L1106">
        <f>J1106-K1106</f>
        <v/>
      </c>
      <c r="M1106">
        <f>L1106/J1106</f>
        <v/>
      </c>
      <c r="N1106">
        <f>'Net sw_IBUF_0_'!H181</f>
        <v/>
      </c>
      <c r="O1106">
        <f>'Net sw_IBUF_0_'!H179</f>
        <v/>
      </c>
      <c r="P1106">
        <f>N1106-O1106</f>
        <v/>
      </c>
      <c r="Q1106">
        <f>P1106/N1106</f>
        <v/>
      </c>
    </row>
    <row r="1107">
      <c r="A1107" t="inlineStr">
        <is>
          <t>sw_IBUF[0]_inst/O to ALU1/register_reg_r1_0_31_0_5_i_22/I1</t>
        </is>
      </c>
      <c r="B1107">
        <f>'Net sw_IBUF_0_'!E192</f>
        <v/>
      </c>
      <c r="C1107">
        <f>'Net sw_IBUF_0_'!E190</f>
        <v/>
      </c>
      <c r="D1107">
        <f>B1107-C1107</f>
        <v/>
      </c>
      <c r="E1107">
        <f>D1107/B1107</f>
        <v/>
      </c>
      <c r="F1107">
        <f>'Net sw_IBUF_0_'!F192</f>
        <v/>
      </c>
      <c r="G1107">
        <f>'Net sw_IBUF_0_'!F190</f>
        <v/>
      </c>
      <c r="H1107">
        <f>F1107-G1107</f>
        <v/>
      </c>
      <c r="I1107">
        <f>H1107/F1107</f>
        <v/>
      </c>
      <c r="J1107">
        <f>'Net sw_IBUF_0_'!G192</f>
        <v/>
      </c>
      <c r="K1107">
        <f>'Net sw_IBUF_0_'!G190</f>
        <v/>
      </c>
      <c r="L1107">
        <f>J1107-K1107</f>
        <v/>
      </c>
      <c r="M1107">
        <f>L1107/J1107</f>
        <v/>
      </c>
      <c r="N1107">
        <f>'Net sw_IBUF_0_'!H192</f>
        <v/>
      </c>
      <c r="O1107">
        <f>'Net sw_IBUF_0_'!H190</f>
        <v/>
      </c>
      <c r="P1107">
        <f>N1107-O1107</f>
        <v/>
      </c>
      <c r="Q1107">
        <f>P1107/N1107</f>
        <v/>
      </c>
    </row>
    <row r="1108">
      <c r="A1108" t="inlineStr">
        <is>
          <t>sw_IBUF[0]_inst/O to masterReg/readData2[0]_i_2/I0</t>
        </is>
      </c>
      <c r="B1108">
        <f>'Net sw_IBUF_0_'!E203</f>
        <v/>
      </c>
      <c r="C1108">
        <f>'Net sw_IBUF_0_'!E201</f>
        <v/>
      </c>
      <c r="D1108">
        <f>B1108-C1108</f>
        <v/>
      </c>
      <c r="E1108">
        <f>D1108/B1108</f>
        <v/>
      </c>
      <c r="F1108">
        <f>'Net sw_IBUF_0_'!F203</f>
        <v/>
      </c>
      <c r="G1108">
        <f>'Net sw_IBUF_0_'!F201</f>
        <v/>
      </c>
      <c r="H1108">
        <f>F1108-G1108</f>
        <v/>
      </c>
      <c r="I1108">
        <f>H1108/F1108</f>
        <v/>
      </c>
      <c r="J1108">
        <f>'Net sw_IBUF_0_'!G203</f>
        <v/>
      </c>
      <c r="K1108">
        <f>'Net sw_IBUF_0_'!G201</f>
        <v/>
      </c>
      <c r="L1108">
        <f>J1108-K1108</f>
        <v/>
      </c>
      <c r="M1108">
        <f>L1108/J1108</f>
        <v/>
      </c>
      <c r="N1108">
        <f>'Net sw_IBUF_0_'!H203</f>
        <v/>
      </c>
      <c r="O1108">
        <f>'Net sw_IBUF_0_'!H201</f>
        <v/>
      </c>
      <c r="P1108">
        <f>N1108-O1108</f>
        <v/>
      </c>
      <c r="Q1108">
        <f>P1108/N1108</f>
        <v/>
      </c>
    </row>
    <row r="1109">
      <c r="A1109" t="inlineStr">
        <is>
          <t>sw_IBUF[0]_inst/O to masterReg/register_reg_r1_0_31_0_5_i_3/I2</t>
        </is>
      </c>
      <c r="B1109">
        <f>'Net sw_IBUF_0_'!E214</f>
        <v/>
      </c>
      <c r="C1109">
        <f>'Net sw_IBUF_0_'!E212</f>
        <v/>
      </c>
      <c r="D1109">
        <f>B1109-C1109</f>
        <v/>
      </c>
      <c r="E1109">
        <f>D1109/B1109</f>
        <v/>
      </c>
      <c r="F1109">
        <f>'Net sw_IBUF_0_'!F214</f>
        <v/>
      </c>
      <c r="G1109">
        <f>'Net sw_IBUF_0_'!F212</f>
        <v/>
      </c>
      <c r="H1109">
        <f>F1109-G1109</f>
        <v/>
      </c>
      <c r="I1109">
        <f>H1109/F1109</f>
        <v/>
      </c>
      <c r="J1109">
        <f>'Net sw_IBUF_0_'!G214</f>
        <v/>
      </c>
      <c r="K1109">
        <f>'Net sw_IBUF_0_'!G212</f>
        <v/>
      </c>
      <c r="L1109">
        <f>J1109-K1109</f>
        <v/>
      </c>
      <c r="M1109">
        <f>L1109/J1109</f>
        <v/>
      </c>
      <c r="N1109">
        <f>'Net sw_IBUF_0_'!H214</f>
        <v/>
      </c>
      <c r="O1109">
        <f>'Net sw_IBUF_0_'!H212</f>
        <v/>
      </c>
      <c r="P1109">
        <f>N1109-O1109</f>
        <v/>
      </c>
      <c r="Q1109">
        <f>P1109/N1109</f>
        <v/>
      </c>
    </row>
    <row r="1110">
      <c r="A1110" t="inlineStr">
        <is>
          <t>sw_IBUF[0]_inst/O to ALU1/register_reg_r1_0_31_0_5_i_10/I1</t>
        </is>
      </c>
      <c r="B1110">
        <f>'Net sw_IBUF_0_'!E231</f>
        <v/>
      </c>
      <c r="C1110">
        <f>'Net sw_IBUF_0_'!E229</f>
        <v/>
      </c>
      <c r="D1110">
        <f>B1110-C1110</f>
        <v/>
      </c>
      <c r="E1110">
        <f>D1110/B1110</f>
        <v/>
      </c>
      <c r="F1110">
        <f>'Net sw_IBUF_0_'!F231</f>
        <v/>
      </c>
      <c r="G1110">
        <f>'Net sw_IBUF_0_'!F229</f>
        <v/>
      </c>
      <c r="H1110">
        <f>F1110-G1110</f>
        <v/>
      </c>
      <c r="I1110">
        <f>H1110/F1110</f>
        <v/>
      </c>
      <c r="J1110">
        <f>'Net sw_IBUF_0_'!G231</f>
        <v/>
      </c>
      <c r="K1110">
        <f>'Net sw_IBUF_0_'!G229</f>
        <v/>
      </c>
      <c r="L1110">
        <f>J1110-K1110</f>
        <v/>
      </c>
      <c r="M1110">
        <f>L1110/J1110</f>
        <v/>
      </c>
      <c r="N1110">
        <f>'Net sw_IBUF_0_'!H231</f>
        <v/>
      </c>
      <c r="O1110">
        <f>'Net sw_IBUF_0_'!H229</f>
        <v/>
      </c>
      <c r="P1110">
        <f>N1110-O1110</f>
        <v/>
      </c>
      <c r="Q1110">
        <f>P1110/N1110</f>
        <v/>
      </c>
    </row>
    <row r="1111">
      <c r="A1111" t="inlineStr">
        <is>
          <t>sw_IBUF[0]_inst/O to ALU1/register_reg_r1_0_31_18_23_i_8/I1</t>
        </is>
      </c>
      <c r="B1111">
        <f>'Net sw_IBUF_0_'!E257</f>
        <v/>
      </c>
      <c r="C1111">
        <f>'Net sw_IBUF_0_'!E255</f>
        <v/>
      </c>
      <c r="D1111">
        <f>B1111-C1111</f>
        <v/>
      </c>
      <c r="E1111">
        <f>D1111/B1111</f>
        <v/>
      </c>
      <c r="F1111">
        <f>'Net sw_IBUF_0_'!F257</f>
        <v/>
      </c>
      <c r="G1111">
        <f>'Net sw_IBUF_0_'!F255</f>
        <v/>
      </c>
      <c r="H1111">
        <f>F1111-G1111</f>
        <v/>
      </c>
      <c r="I1111">
        <f>H1111/F1111</f>
        <v/>
      </c>
      <c r="J1111">
        <f>'Net sw_IBUF_0_'!G257</f>
        <v/>
      </c>
      <c r="K1111">
        <f>'Net sw_IBUF_0_'!G255</f>
        <v/>
      </c>
      <c r="L1111">
        <f>J1111-K1111</f>
        <v/>
      </c>
      <c r="M1111">
        <f>L1111/J1111</f>
        <v/>
      </c>
      <c r="N1111">
        <f>'Net sw_IBUF_0_'!H257</f>
        <v/>
      </c>
      <c r="O1111">
        <f>'Net sw_IBUF_0_'!H255</f>
        <v/>
      </c>
      <c r="P1111">
        <f>N1111-O1111</f>
        <v/>
      </c>
      <c r="Q1111">
        <f>P1111/N1111</f>
        <v/>
      </c>
    </row>
    <row r="1112">
      <c r="A1112" t="inlineStr">
        <is>
          <t>sw_IBUF[0]_inst/O to masterReg/readData2[17]_i_4/I3</t>
        </is>
      </c>
      <c r="B1112">
        <f>'Net sw_IBUF_0_'!E273</f>
        <v/>
      </c>
      <c r="C1112">
        <f>'Net sw_IBUF_0_'!E271</f>
        <v/>
      </c>
      <c r="D1112">
        <f>B1112-C1112</f>
        <v/>
      </c>
      <c r="E1112">
        <f>D1112/B1112</f>
        <v/>
      </c>
      <c r="F1112">
        <f>'Net sw_IBUF_0_'!F273</f>
        <v/>
      </c>
      <c r="G1112">
        <f>'Net sw_IBUF_0_'!F271</f>
        <v/>
      </c>
      <c r="H1112">
        <f>F1112-G1112</f>
        <v/>
      </c>
      <c r="I1112">
        <f>H1112/F1112</f>
        <v/>
      </c>
      <c r="J1112">
        <f>'Net sw_IBUF_0_'!G273</f>
        <v/>
      </c>
      <c r="K1112">
        <f>'Net sw_IBUF_0_'!G271</f>
        <v/>
      </c>
      <c r="L1112">
        <f>J1112-K1112</f>
        <v/>
      </c>
      <c r="M1112">
        <f>L1112/J1112</f>
        <v/>
      </c>
      <c r="N1112">
        <f>'Net sw_IBUF_0_'!H273</f>
        <v/>
      </c>
      <c r="O1112">
        <f>'Net sw_IBUF_0_'!H271</f>
        <v/>
      </c>
      <c r="P1112">
        <f>N1112-O1112</f>
        <v/>
      </c>
      <c r="Q1112">
        <f>P1112/N1112</f>
        <v/>
      </c>
    </row>
    <row r="1113">
      <c r="A1113" t="inlineStr">
        <is>
          <t>sw_IBUF[0]_inst/O to masterReg/register_reg_r1_0_31_12_17_i_15/I2</t>
        </is>
      </c>
      <c r="B1113">
        <f>'Net sw_IBUF_0_'!E284</f>
        <v/>
      </c>
      <c r="C1113">
        <f>'Net sw_IBUF_0_'!E282</f>
        <v/>
      </c>
      <c r="D1113">
        <f>B1113-C1113</f>
        <v/>
      </c>
      <c r="E1113">
        <f>D1113/B1113</f>
        <v/>
      </c>
      <c r="F1113">
        <f>'Net sw_IBUF_0_'!F284</f>
        <v/>
      </c>
      <c r="G1113">
        <f>'Net sw_IBUF_0_'!F282</f>
        <v/>
      </c>
      <c r="H1113">
        <f>F1113-G1113</f>
        <v/>
      </c>
      <c r="I1113">
        <f>H1113/F1113</f>
        <v/>
      </c>
      <c r="J1113">
        <f>'Net sw_IBUF_0_'!G284</f>
        <v/>
      </c>
      <c r="K1113">
        <f>'Net sw_IBUF_0_'!G282</f>
        <v/>
      </c>
      <c r="L1113">
        <f>J1113-K1113</f>
        <v/>
      </c>
      <c r="M1113">
        <f>L1113/J1113</f>
        <v/>
      </c>
      <c r="N1113">
        <f>'Net sw_IBUF_0_'!H284</f>
        <v/>
      </c>
      <c r="O1113">
        <f>'Net sw_IBUF_0_'!H282</f>
        <v/>
      </c>
      <c r="P1113">
        <f>N1113-O1113</f>
        <v/>
      </c>
      <c r="Q1113">
        <f>P1113/N1113</f>
        <v/>
      </c>
    </row>
    <row r="1114">
      <c r="A1114" t="inlineStr">
        <is>
          <t>sw_IBUF[0]_inst/O to masterReg/register_reg_r1_0_31_18_23_i_7/I2</t>
        </is>
      </c>
      <c r="B1114">
        <f>'Net sw_IBUF_0_'!E295</f>
        <v/>
      </c>
      <c r="C1114">
        <f>'Net sw_IBUF_0_'!E293</f>
        <v/>
      </c>
      <c r="D1114">
        <f>B1114-C1114</f>
        <v/>
      </c>
      <c r="E1114">
        <f>D1114/B1114</f>
        <v/>
      </c>
      <c r="F1114">
        <f>'Net sw_IBUF_0_'!F295</f>
        <v/>
      </c>
      <c r="G1114">
        <f>'Net sw_IBUF_0_'!F293</f>
        <v/>
      </c>
      <c r="H1114">
        <f>F1114-G1114</f>
        <v/>
      </c>
      <c r="I1114">
        <f>H1114/F1114</f>
        <v/>
      </c>
      <c r="J1114">
        <f>'Net sw_IBUF_0_'!G295</f>
        <v/>
      </c>
      <c r="K1114">
        <f>'Net sw_IBUF_0_'!G293</f>
        <v/>
      </c>
      <c r="L1114">
        <f>J1114-K1114</f>
        <v/>
      </c>
      <c r="M1114">
        <f>L1114/J1114</f>
        <v/>
      </c>
      <c r="N1114">
        <f>'Net sw_IBUF_0_'!H295</f>
        <v/>
      </c>
      <c r="O1114">
        <f>'Net sw_IBUF_0_'!H293</f>
        <v/>
      </c>
      <c r="P1114">
        <f>N1114-O1114</f>
        <v/>
      </c>
      <c r="Q1114">
        <f>P1114/N1114</f>
        <v/>
      </c>
    </row>
    <row r="1115">
      <c r="A1115" t="inlineStr">
        <is>
          <t>sw_IBUF[0]_inst/O to masterReg/readData2[18]_i_4/I3</t>
        </is>
      </c>
      <c r="B1115">
        <f>'Net sw_IBUF_0_'!E310</f>
        <v/>
      </c>
      <c r="C1115">
        <f>'Net sw_IBUF_0_'!E308</f>
        <v/>
      </c>
      <c r="D1115">
        <f>B1115-C1115</f>
        <v/>
      </c>
      <c r="E1115">
        <f>D1115/B1115</f>
        <v/>
      </c>
      <c r="F1115">
        <f>'Net sw_IBUF_0_'!F310</f>
        <v/>
      </c>
      <c r="G1115">
        <f>'Net sw_IBUF_0_'!F308</f>
        <v/>
      </c>
      <c r="H1115">
        <f>F1115-G1115</f>
        <v/>
      </c>
      <c r="I1115">
        <f>H1115/F1115</f>
        <v/>
      </c>
      <c r="J1115">
        <f>'Net sw_IBUF_0_'!G310</f>
        <v/>
      </c>
      <c r="K1115">
        <f>'Net sw_IBUF_0_'!G308</f>
        <v/>
      </c>
      <c r="L1115">
        <f>J1115-K1115</f>
        <v/>
      </c>
      <c r="M1115">
        <f>L1115/J1115</f>
        <v/>
      </c>
      <c r="N1115">
        <f>'Net sw_IBUF_0_'!H310</f>
        <v/>
      </c>
      <c r="O1115">
        <f>'Net sw_IBUF_0_'!H308</f>
        <v/>
      </c>
      <c r="P1115">
        <f>N1115-O1115</f>
        <v/>
      </c>
      <c r="Q1115">
        <f>P1115/N1115</f>
        <v/>
      </c>
    </row>
    <row r="1116">
      <c r="A1116" t="inlineStr">
        <is>
          <t>sw_IBUF[0]_inst/O to masterReg/register_reg_r1_0_31_18_23_i_9/I2</t>
        </is>
      </c>
      <c r="B1116">
        <f>'Net sw_IBUF_0_'!E321</f>
        <v/>
      </c>
      <c r="C1116">
        <f>'Net sw_IBUF_0_'!E319</f>
        <v/>
      </c>
      <c r="D1116">
        <f>B1116-C1116</f>
        <v/>
      </c>
      <c r="E1116">
        <f>D1116/B1116</f>
        <v/>
      </c>
      <c r="F1116">
        <f>'Net sw_IBUF_0_'!F321</f>
        <v/>
      </c>
      <c r="G1116">
        <f>'Net sw_IBUF_0_'!F319</f>
        <v/>
      </c>
      <c r="H1116">
        <f>F1116-G1116</f>
        <v/>
      </c>
      <c r="I1116">
        <f>H1116/F1116</f>
        <v/>
      </c>
      <c r="J1116">
        <f>'Net sw_IBUF_0_'!G321</f>
        <v/>
      </c>
      <c r="K1116">
        <f>'Net sw_IBUF_0_'!G319</f>
        <v/>
      </c>
      <c r="L1116">
        <f>J1116-K1116</f>
        <v/>
      </c>
      <c r="M1116">
        <f>L1116/J1116</f>
        <v/>
      </c>
      <c r="N1116">
        <f>'Net sw_IBUF_0_'!H321</f>
        <v/>
      </c>
      <c r="O1116">
        <f>'Net sw_IBUF_0_'!H319</f>
        <v/>
      </c>
      <c r="P1116">
        <f>N1116-O1116</f>
        <v/>
      </c>
      <c r="Q1116">
        <f>P1116/N1116</f>
        <v/>
      </c>
    </row>
    <row r="1117">
      <c r="A1117" t="inlineStr">
        <is>
          <t>sw_IBUF[0]_inst/O to masterReg/register_reg_r1_0_31_18_23_i_13/I2</t>
        </is>
      </c>
      <c r="B1117">
        <f>'Net sw_IBUF_0_'!E332</f>
        <v/>
      </c>
      <c r="C1117">
        <f>'Net sw_IBUF_0_'!E330</f>
        <v/>
      </c>
      <c r="D1117">
        <f>B1117-C1117</f>
        <v/>
      </c>
      <c r="E1117">
        <f>D1117/B1117</f>
        <v/>
      </c>
      <c r="F1117">
        <f>'Net sw_IBUF_0_'!F332</f>
        <v/>
      </c>
      <c r="G1117">
        <f>'Net sw_IBUF_0_'!F330</f>
        <v/>
      </c>
      <c r="H1117">
        <f>F1117-G1117</f>
        <v/>
      </c>
      <c r="I1117">
        <f>H1117/F1117</f>
        <v/>
      </c>
      <c r="J1117">
        <f>'Net sw_IBUF_0_'!G332</f>
        <v/>
      </c>
      <c r="K1117">
        <f>'Net sw_IBUF_0_'!G330</f>
        <v/>
      </c>
      <c r="L1117">
        <f>J1117-K1117</f>
        <v/>
      </c>
      <c r="M1117">
        <f>L1117/J1117</f>
        <v/>
      </c>
      <c r="N1117">
        <f>'Net sw_IBUF_0_'!H332</f>
        <v/>
      </c>
      <c r="O1117">
        <f>'Net sw_IBUF_0_'!H330</f>
        <v/>
      </c>
      <c r="P1117">
        <f>N1117-O1117</f>
        <v/>
      </c>
      <c r="Q1117">
        <f>P1117/N1117</f>
        <v/>
      </c>
    </row>
    <row r="1118">
      <c r="A1118" t="inlineStr">
        <is>
          <t>sw_IBUF[0]_inst/O to masterReg/readData2[17]_i_7/I1</t>
        </is>
      </c>
      <c r="B1118">
        <f>'Net sw_IBUF_0_'!E352</f>
        <v/>
      </c>
      <c r="C1118">
        <f>'Net sw_IBUF_0_'!E350</f>
        <v/>
      </c>
      <c r="D1118">
        <f>B1118-C1118</f>
        <v/>
      </c>
      <c r="E1118">
        <f>D1118/B1118</f>
        <v/>
      </c>
      <c r="F1118">
        <f>'Net sw_IBUF_0_'!F352</f>
        <v/>
      </c>
      <c r="G1118">
        <f>'Net sw_IBUF_0_'!F350</f>
        <v/>
      </c>
      <c r="H1118">
        <f>F1118-G1118</f>
        <v/>
      </c>
      <c r="I1118">
        <f>H1118/F1118</f>
        <v/>
      </c>
      <c r="J1118">
        <f>'Net sw_IBUF_0_'!G352</f>
        <v/>
      </c>
      <c r="K1118">
        <f>'Net sw_IBUF_0_'!G350</f>
        <v/>
      </c>
      <c r="L1118">
        <f>J1118-K1118</f>
        <v/>
      </c>
      <c r="M1118">
        <f>L1118/J1118</f>
        <v/>
      </c>
      <c r="N1118">
        <f>'Net sw_IBUF_0_'!H352</f>
        <v/>
      </c>
      <c r="O1118">
        <f>'Net sw_IBUF_0_'!H350</f>
        <v/>
      </c>
      <c r="P1118">
        <f>N1118-O1118</f>
        <v/>
      </c>
      <c r="Q1118">
        <f>P1118/N1118</f>
        <v/>
      </c>
    </row>
    <row r="1119">
      <c r="A1119" t="inlineStr">
        <is>
          <t>sw_IBUF[0]_inst/O to masterReg/readData2[19]_i_4/I3</t>
        </is>
      </c>
      <c r="B1119">
        <f>'Net sw_IBUF_0_'!E372</f>
        <v/>
      </c>
      <c r="C1119">
        <f>'Net sw_IBUF_0_'!E370</f>
        <v/>
      </c>
      <c r="D1119">
        <f>B1119-C1119</f>
        <v/>
      </c>
      <c r="E1119">
        <f>D1119/B1119</f>
        <v/>
      </c>
      <c r="F1119">
        <f>'Net sw_IBUF_0_'!F372</f>
        <v/>
      </c>
      <c r="G1119">
        <f>'Net sw_IBUF_0_'!F370</f>
        <v/>
      </c>
      <c r="H1119">
        <f>F1119-G1119</f>
        <v/>
      </c>
      <c r="I1119">
        <f>H1119/F1119</f>
        <v/>
      </c>
      <c r="J1119">
        <f>'Net sw_IBUF_0_'!G372</f>
        <v/>
      </c>
      <c r="K1119">
        <f>'Net sw_IBUF_0_'!G370</f>
        <v/>
      </c>
      <c r="L1119">
        <f>J1119-K1119</f>
        <v/>
      </c>
      <c r="M1119">
        <f>L1119/J1119</f>
        <v/>
      </c>
      <c r="N1119">
        <f>'Net sw_IBUF_0_'!H372</f>
        <v/>
      </c>
      <c r="O1119">
        <f>'Net sw_IBUF_0_'!H370</f>
        <v/>
      </c>
      <c r="P1119">
        <f>N1119-O1119</f>
        <v/>
      </c>
      <c r="Q1119">
        <f>P1119/N1119</f>
        <v/>
      </c>
    </row>
    <row r="1120">
      <c r="A1120" t="inlineStr">
        <is>
          <t>sw_IBUF[0]_inst/O to masterReg/readData2[20]_i_6/I2</t>
        </is>
      </c>
      <c r="B1120">
        <f>'Net sw_IBUF_0_'!E383</f>
        <v/>
      </c>
      <c r="C1120">
        <f>'Net sw_IBUF_0_'!E381</f>
        <v/>
      </c>
      <c r="D1120">
        <f>B1120-C1120</f>
        <v/>
      </c>
      <c r="E1120">
        <f>D1120/B1120</f>
        <v/>
      </c>
      <c r="F1120">
        <f>'Net sw_IBUF_0_'!F383</f>
        <v/>
      </c>
      <c r="G1120">
        <f>'Net sw_IBUF_0_'!F381</f>
        <v/>
      </c>
      <c r="H1120">
        <f>F1120-G1120</f>
        <v/>
      </c>
      <c r="I1120">
        <f>H1120/F1120</f>
        <v/>
      </c>
      <c r="J1120">
        <f>'Net sw_IBUF_0_'!G383</f>
        <v/>
      </c>
      <c r="K1120">
        <f>'Net sw_IBUF_0_'!G381</f>
        <v/>
      </c>
      <c r="L1120">
        <f>J1120-K1120</f>
        <v/>
      </c>
      <c r="M1120">
        <f>L1120/J1120</f>
        <v/>
      </c>
      <c r="N1120">
        <f>'Net sw_IBUF_0_'!H383</f>
        <v/>
      </c>
      <c r="O1120">
        <f>'Net sw_IBUF_0_'!H381</f>
        <v/>
      </c>
      <c r="P1120">
        <f>N1120-O1120</f>
        <v/>
      </c>
      <c r="Q1120">
        <f>P1120/N1120</f>
        <v/>
      </c>
    </row>
    <row r="1121">
      <c r="A1121" t="inlineStr">
        <is>
          <t>sw_IBUF[0]_inst/O to ALU1/register_reg_r1_0_31_18_23_i_10/I1</t>
        </is>
      </c>
      <c r="B1121">
        <f>'Net sw_IBUF_0_'!E397</f>
        <v/>
      </c>
      <c r="C1121">
        <f>'Net sw_IBUF_0_'!E395</f>
        <v/>
      </c>
      <c r="D1121">
        <f>B1121-C1121</f>
        <v/>
      </c>
      <c r="E1121">
        <f>D1121/B1121</f>
        <v/>
      </c>
      <c r="F1121">
        <f>'Net sw_IBUF_0_'!F397</f>
        <v/>
      </c>
      <c r="G1121">
        <f>'Net sw_IBUF_0_'!F395</f>
        <v/>
      </c>
      <c r="H1121">
        <f>F1121-G1121</f>
        <v/>
      </c>
      <c r="I1121">
        <f>H1121/F1121</f>
        <v/>
      </c>
      <c r="J1121">
        <f>'Net sw_IBUF_0_'!G397</f>
        <v/>
      </c>
      <c r="K1121">
        <f>'Net sw_IBUF_0_'!G395</f>
        <v/>
      </c>
      <c r="L1121">
        <f>J1121-K1121</f>
        <v/>
      </c>
      <c r="M1121">
        <f>L1121/J1121</f>
        <v/>
      </c>
      <c r="N1121">
        <f>'Net sw_IBUF_0_'!H397</f>
        <v/>
      </c>
      <c r="O1121">
        <f>'Net sw_IBUF_0_'!H395</f>
        <v/>
      </c>
      <c r="P1121">
        <f>N1121-O1121</f>
        <v/>
      </c>
      <c r="Q1121">
        <f>P1121/N1121</f>
        <v/>
      </c>
    </row>
    <row r="1122">
      <c r="A1122" t="inlineStr">
        <is>
          <t>sw_IBUF[0]_inst/O to ALU1/register_reg_r1_0_31_12_17_i_16/I1</t>
        </is>
      </c>
      <c r="B1122">
        <f>'Net sw_IBUF_0_'!E408</f>
        <v/>
      </c>
      <c r="C1122">
        <f>'Net sw_IBUF_0_'!E406</f>
        <v/>
      </c>
      <c r="D1122">
        <f>B1122-C1122</f>
        <v/>
      </c>
      <c r="E1122">
        <f>D1122/B1122</f>
        <v/>
      </c>
      <c r="F1122">
        <f>'Net sw_IBUF_0_'!F408</f>
        <v/>
      </c>
      <c r="G1122">
        <f>'Net sw_IBUF_0_'!F406</f>
        <v/>
      </c>
      <c r="H1122">
        <f>F1122-G1122</f>
        <v/>
      </c>
      <c r="I1122">
        <f>H1122/F1122</f>
        <v/>
      </c>
      <c r="J1122">
        <f>'Net sw_IBUF_0_'!G408</f>
        <v/>
      </c>
      <c r="K1122">
        <f>'Net sw_IBUF_0_'!G406</f>
        <v/>
      </c>
      <c r="L1122">
        <f>J1122-K1122</f>
        <v/>
      </c>
      <c r="M1122">
        <f>L1122/J1122</f>
        <v/>
      </c>
      <c r="N1122">
        <f>'Net sw_IBUF_0_'!H408</f>
        <v/>
      </c>
      <c r="O1122">
        <f>'Net sw_IBUF_0_'!H406</f>
        <v/>
      </c>
      <c r="P1122">
        <f>N1122-O1122</f>
        <v/>
      </c>
      <c r="Q1122">
        <f>P1122/N1122</f>
        <v/>
      </c>
    </row>
    <row r="1123">
      <c r="A1123" t="inlineStr">
        <is>
          <t>sw_IBUF[0]_inst/O to masterReg/readData2[24]_i_7/I1</t>
        </is>
      </c>
      <c r="B1123">
        <f>'Net sw_IBUF_0_'!E431</f>
        <v/>
      </c>
      <c r="C1123">
        <f>'Net sw_IBUF_0_'!E429</f>
        <v/>
      </c>
      <c r="D1123">
        <f>B1123-C1123</f>
        <v/>
      </c>
      <c r="E1123">
        <f>D1123/B1123</f>
        <v/>
      </c>
      <c r="F1123">
        <f>'Net sw_IBUF_0_'!F431</f>
        <v/>
      </c>
      <c r="G1123">
        <f>'Net sw_IBUF_0_'!F429</f>
        <v/>
      </c>
      <c r="H1123">
        <f>F1123-G1123</f>
        <v/>
      </c>
      <c r="I1123">
        <f>H1123/F1123</f>
        <v/>
      </c>
      <c r="J1123">
        <f>'Net sw_IBUF_0_'!G431</f>
        <v/>
      </c>
      <c r="K1123">
        <f>'Net sw_IBUF_0_'!G429</f>
        <v/>
      </c>
      <c r="L1123">
        <f>J1123-K1123</f>
        <v/>
      </c>
      <c r="M1123">
        <f>L1123/J1123</f>
        <v/>
      </c>
      <c r="N1123">
        <f>'Net sw_IBUF_0_'!H431</f>
        <v/>
      </c>
      <c r="O1123">
        <f>'Net sw_IBUF_0_'!H429</f>
        <v/>
      </c>
      <c r="P1123">
        <f>N1123-O1123</f>
        <v/>
      </c>
      <c r="Q1123">
        <f>P1123/N1123</f>
        <v/>
      </c>
    </row>
    <row r="1124">
      <c r="A1124" t="inlineStr">
        <is>
          <t>sw_IBUF[0]_inst/O to masterReg/readData2[20]_i_7/I1</t>
        </is>
      </c>
      <c r="B1124">
        <f>'Net sw_IBUF_0_'!E442</f>
        <v/>
      </c>
      <c r="C1124">
        <f>'Net sw_IBUF_0_'!E440</f>
        <v/>
      </c>
      <c r="D1124">
        <f>B1124-C1124</f>
        <v/>
      </c>
      <c r="E1124">
        <f>D1124/B1124</f>
        <v/>
      </c>
      <c r="F1124">
        <f>'Net sw_IBUF_0_'!F442</f>
        <v/>
      </c>
      <c r="G1124">
        <f>'Net sw_IBUF_0_'!F440</f>
        <v/>
      </c>
      <c r="H1124">
        <f>F1124-G1124</f>
        <v/>
      </c>
      <c r="I1124">
        <f>H1124/F1124</f>
        <v/>
      </c>
      <c r="J1124">
        <f>'Net sw_IBUF_0_'!G442</f>
        <v/>
      </c>
      <c r="K1124">
        <f>'Net sw_IBUF_0_'!G440</f>
        <v/>
      </c>
      <c r="L1124">
        <f>J1124-K1124</f>
        <v/>
      </c>
      <c r="M1124">
        <f>L1124/J1124</f>
        <v/>
      </c>
      <c r="N1124">
        <f>'Net sw_IBUF_0_'!H442</f>
        <v/>
      </c>
      <c r="O1124">
        <f>'Net sw_IBUF_0_'!H440</f>
        <v/>
      </c>
      <c r="P1124">
        <f>N1124-O1124</f>
        <v/>
      </c>
      <c r="Q1124">
        <f>P1124/N1124</f>
        <v/>
      </c>
    </row>
    <row r="1125">
      <c r="A1125" t="inlineStr">
        <is>
          <t>sw_IBUF[0]_inst/O to ALU1/readData2[0]_i_6/I1</t>
        </is>
      </c>
      <c r="B1125">
        <f>'Net sw_IBUF_0_'!E459</f>
        <v/>
      </c>
      <c r="C1125">
        <f>'Net sw_IBUF_0_'!E457</f>
        <v/>
      </c>
      <c r="D1125">
        <f>B1125-C1125</f>
        <v/>
      </c>
      <c r="E1125">
        <f>D1125/B1125</f>
        <v/>
      </c>
      <c r="F1125">
        <f>'Net sw_IBUF_0_'!F459</f>
        <v/>
      </c>
      <c r="G1125">
        <f>'Net sw_IBUF_0_'!F457</f>
        <v/>
      </c>
      <c r="H1125">
        <f>F1125-G1125</f>
        <v/>
      </c>
      <c r="I1125">
        <f>H1125/F1125</f>
        <v/>
      </c>
      <c r="J1125">
        <f>'Net sw_IBUF_0_'!G459</f>
        <v/>
      </c>
      <c r="K1125">
        <f>'Net sw_IBUF_0_'!G457</f>
        <v/>
      </c>
      <c r="L1125">
        <f>J1125-K1125</f>
        <v/>
      </c>
      <c r="M1125">
        <f>L1125/J1125</f>
        <v/>
      </c>
      <c r="N1125">
        <f>'Net sw_IBUF_0_'!H459</f>
        <v/>
      </c>
      <c r="O1125">
        <f>'Net sw_IBUF_0_'!H457</f>
        <v/>
      </c>
      <c r="P1125">
        <f>N1125-O1125</f>
        <v/>
      </c>
      <c r="Q1125">
        <f>P1125/N1125</f>
        <v/>
      </c>
    </row>
    <row r="1126">
      <c r="A1126" t="inlineStr">
        <is>
          <t>sw_IBUF[0]_inst/O to masterReg/readData2[1]_i_6/I1</t>
        </is>
      </c>
      <c r="B1126">
        <f>'Net sw_IBUF_0_'!E470</f>
        <v/>
      </c>
      <c r="C1126">
        <f>'Net sw_IBUF_0_'!E468</f>
        <v/>
      </c>
      <c r="D1126">
        <f>B1126-C1126</f>
        <v/>
      </c>
      <c r="E1126">
        <f>D1126/B1126</f>
        <v/>
      </c>
      <c r="F1126">
        <f>'Net sw_IBUF_0_'!F470</f>
        <v/>
      </c>
      <c r="G1126">
        <f>'Net sw_IBUF_0_'!F468</f>
        <v/>
      </c>
      <c r="H1126">
        <f>F1126-G1126</f>
        <v/>
      </c>
      <c r="I1126">
        <f>H1126/F1126</f>
        <v/>
      </c>
      <c r="J1126">
        <f>'Net sw_IBUF_0_'!G470</f>
        <v/>
      </c>
      <c r="K1126">
        <f>'Net sw_IBUF_0_'!G468</f>
        <v/>
      </c>
      <c r="L1126">
        <f>J1126-K1126</f>
        <v/>
      </c>
      <c r="M1126">
        <f>L1126/J1126</f>
        <v/>
      </c>
      <c r="N1126">
        <f>'Net sw_IBUF_0_'!H470</f>
        <v/>
      </c>
      <c r="O1126">
        <f>'Net sw_IBUF_0_'!H468</f>
        <v/>
      </c>
      <c r="P1126">
        <f>N1126-O1126</f>
        <v/>
      </c>
      <c r="Q1126">
        <f>P1126/N1126</f>
        <v/>
      </c>
    </row>
    <row r="1127">
      <c r="A1127" t="inlineStr">
        <is>
          <t>sw_IBUF[0]_inst/O to masterReg/register_reg_r1_0_31_0_5_i_19/I2</t>
        </is>
      </c>
      <c r="B1127">
        <f>'Net sw_IBUF_0_'!E481</f>
        <v/>
      </c>
      <c r="C1127">
        <f>'Net sw_IBUF_0_'!E479</f>
        <v/>
      </c>
      <c r="D1127">
        <f>B1127-C1127</f>
        <v/>
      </c>
      <c r="E1127">
        <f>D1127/B1127</f>
        <v/>
      </c>
      <c r="F1127">
        <f>'Net sw_IBUF_0_'!F481</f>
        <v/>
      </c>
      <c r="G1127">
        <f>'Net sw_IBUF_0_'!F479</f>
        <v/>
      </c>
      <c r="H1127">
        <f>F1127-G1127</f>
        <v/>
      </c>
      <c r="I1127">
        <f>H1127/F1127</f>
        <v/>
      </c>
      <c r="J1127">
        <f>'Net sw_IBUF_0_'!G481</f>
        <v/>
      </c>
      <c r="K1127">
        <f>'Net sw_IBUF_0_'!G479</f>
        <v/>
      </c>
      <c r="L1127">
        <f>J1127-K1127</f>
        <v/>
      </c>
      <c r="M1127">
        <f>L1127/J1127</f>
        <v/>
      </c>
      <c r="N1127">
        <f>'Net sw_IBUF_0_'!H481</f>
        <v/>
      </c>
      <c r="O1127">
        <f>'Net sw_IBUF_0_'!H479</f>
        <v/>
      </c>
      <c r="P1127">
        <f>N1127-O1127</f>
        <v/>
      </c>
      <c r="Q1127">
        <f>P1127/N1127</f>
        <v/>
      </c>
    </row>
    <row r="1128">
      <c r="A1128" t="inlineStr">
        <is>
          <t>sw_IBUF[0]_inst/O to Address_register_reg[0]/D</t>
        </is>
      </c>
      <c r="B1128">
        <f>'Net sw_IBUF_0_'!E501</f>
        <v/>
      </c>
      <c r="C1128">
        <f>'Net sw_IBUF_0_'!E499</f>
        <v/>
      </c>
      <c r="D1128">
        <f>B1128-C1128</f>
        <v/>
      </c>
      <c r="E1128">
        <f>D1128/B1128</f>
        <v/>
      </c>
      <c r="F1128">
        <f>'Net sw_IBUF_0_'!F501</f>
        <v/>
      </c>
      <c r="G1128">
        <f>'Net sw_IBUF_0_'!F499</f>
        <v/>
      </c>
      <c r="H1128">
        <f>F1128-G1128</f>
        <v/>
      </c>
      <c r="I1128">
        <f>H1128/F1128</f>
        <v/>
      </c>
      <c r="J1128">
        <f>'Net sw_IBUF_0_'!G501</f>
        <v/>
      </c>
      <c r="K1128">
        <f>'Net sw_IBUF_0_'!G499</f>
        <v/>
      </c>
      <c r="L1128">
        <f>J1128-K1128</f>
        <v/>
      </c>
      <c r="M1128">
        <f>L1128/J1128</f>
        <v/>
      </c>
      <c r="N1128">
        <f>'Net sw_IBUF_0_'!H501</f>
        <v/>
      </c>
      <c r="O1128">
        <f>'Net sw_IBUF_0_'!H499</f>
        <v/>
      </c>
      <c r="P1128">
        <f>N1128-O1128</f>
        <v/>
      </c>
      <c r="Q1128">
        <f>P1128/N1128</f>
        <v/>
      </c>
    </row>
    <row r="1129">
      <c r="A1129" t="inlineStr">
        <is>
          <t>sw_IBUF[0]_inst/O to masterReg/readData2[7]_i_4/I3</t>
        </is>
      </c>
      <c r="B1129">
        <f>'Net sw_IBUF_0_'!E512</f>
        <v/>
      </c>
      <c r="C1129">
        <f>'Net sw_IBUF_0_'!E510</f>
        <v/>
      </c>
      <c r="D1129">
        <f>B1129-C1129</f>
        <v/>
      </c>
      <c r="E1129">
        <f>D1129/B1129</f>
        <v/>
      </c>
      <c r="F1129">
        <f>'Net sw_IBUF_0_'!F512</f>
        <v/>
      </c>
      <c r="G1129">
        <f>'Net sw_IBUF_0_'!F510</f>
        <v/>
      </c>
      <c r="H1129">
        <f>F1129-G1129</f>
        <v/>
      </c>
      <c r="I1129">
        <f>H1129/F1129</f>
        <v/>
      </c>
      <c r="J1129">
        <f>'Net sw_IBUF_0_'!G512</f>
        <v/>
      </c>
      <c r="K1129">
        <f>'Net sw_IBUF_0_'!G510</f>
        <v/>
      </c>
      <c r="L1129">
        <f>J1129-K1129</f>
        <v/>
      </c>
      <c r="M1129">
        <f>L1129/J1129</f>
        <v/>
      </c>
      <c r="N1129">
        <f>'Net sw_IBUF_0_'!H512</f>
        <v/>
      </c>
      <c r="O1129">
        <f>'Net sw_IBUF_0_'!H510</f>
        <v/>
      </c>
      <c r="P1129">
        <f>N1129-O1129</f>
        <v/>
      </c>
      <c r="Q1129">
        <f>P1129/N1129</f>
        <v/>
      </c>
    </row>
    <row r="1130">
      <c r="A1130" t="inlineStr">
        <is>
          <t>sw_IBUF[0]_inst/O to ALU1/register_reg_r1_0_31_6_11_i_8/I1</t>
        </is>
      </c>
      <c r="B1130">
        <f>'Net sw_IBUF_0_'!E523</f>
        <v/>
      </c>
      <c r="C1130">
        <f>'Net sw_IBUF_0_'!E521</f>
        <v/>
      </c>
      <c r="D1130">
        <f>B1130-C1130</f>
        <v/>
      </c>
      <c r="E1130">
        <f>D1130/B1130</f>
        <v/>
      </c>
      <c r="F1130">
        <f>'Net sw_IBUF_0_'!F523</f>
        <v/>
      </c>
      <c r="G1130">
        <f>'Net sw_IBUF_0_'!F521</f>
        <v/>
      </c>
      <c r="H1130">
        <f>F1130-G1130</f>
        <v/>
      </c>
      <c r="I1130">
        <f>H1130/F1130</f>
        <v/>
      </c>
      <c r="J1130">
        <f>'Net sw_IBUF_0_'!G523</f>
        <v/>
      </c>
      <c r="K1130">
        <f>'Net sw_IBUF_0_'!G521</f>
        <v/>
      </c>
      <c r="L1130">
        <f>J1130-K1130</f>
        <v/>
      </c>
      <c r="M1130">
        <f>L1130/J1130</f>
        <v/>
      </c>
      <c r="N1130">
        <f>'Net sw_IBUF_0_'!H523</f>
        <v/>
      </c>
      <c r="O1130">
        <f>'Net sw_IBUF_0_'!H521</f>
        <v/>
      </c>
      <c r="P1130">
        <f>N1130-O1130</f>
        <v/>
      </c>
      <c r="Q1130">
        <f>P1130/N1130</f>
        <v/>
      </c>
    </row>
    <row r="1131">
      <c r="A1131" t="inlineStr">
        <is>
          <t>sw_IBUF[0]_inst/O to masterReg/register_reg_r1_0_31_6_11_i_7/I2</t>
        </is>
      </c>
      <c r="B1131">
        <f>'Net sw_IBUF_0_'!E534</f>
        <v/>
      </c>
      <c r="C1131">
        <f>'Net sw_IBUF_0_'!E532</f>
        <v/>
      </c>
      <c r="D1131">
        <f>B1131-C1131</f>
        <v/>
      </c>
      <c r="E1131">
        <f>D1131/B1131</f>
        <v/>
      </c>
      <c r="F1131">
        <f>'Net sw_IBUF_0_'!F534</f>
        <v/>
      </c>
      <c r="G1131">
        <f>'Net sw_IBUF_0_'!F532</f>
        <v/>
      </c>
      <c r="H1131">
        <f>F1131-G1131</f>
        <v/>
      </c>
      <c r="I1131">
        <f>H1131/F1131</f>
        <v/>
      </c>
      <c r="J1131">
        <f>'Net sw_IBUF_0_'!G534</f>
        <v/>
      </c>
      <c r="K1131">
        <f>'Net sw_IBUF_0_'!G532</f>
        <v/>
      </c>
      <c r="L1131">
        <f>J1131-K1131</f>
        <v/>
      </c>
      <c r="M1131">
        <f>L1131/J1131</f>
        <v/>
      </c>
      <c r="N1131">
        <f>'Net sw_IBUF_0_'!H534</f>
        <v/>
      </c>
      <c r="O1131">
        <f>'Net sw_IBUF_0_'!H532</f>
        <v/>
      </c>
      <c r="P1131">
        <f>N1131-O1131</f>
        <v/>
      </c>
      <c r="Q1131">
        <f>P1131/N1131</f>
        <v/>
      </c>
    </row>
    <row r="1132">
      <c r="A1132" t="inlineStr">
        <is>
          <t>sw_IBUF[0]_inst/O to masterReg/register_reg_r1_0_31_0_5_i_16/I3</t>
        </is>
      </c>
      <c r="B1132">
        <f>'Net sw_IBUF_0_'!E549</f>
        <v/>
      </c>
      <c r="C1132">
        <f>'Net sw_IBUF_0_'!E547</f>
        <v/>
      </c>
      <c r="D1132">
        <f>B1132-C1132</f>
        <v/>
      </c>
      <c r="E1132">
        <f>D1132/B1132</f>
        <v/>
      </c>
      <c r="F1132">
        <f>'Net sw_IBUF_0_'!F549</f>
        <v/>
      </c>
      <c r="G1132">
        <f>'Net sw_IBUF_0_'!F547</f>
        <v/>
      </c>
      <c r="H1132">
        <f>F1132-G1132</f>
        <v/>
      </c>
      <c r="I1132">
        <f>H1132/F1132</f>
        <v/>
      </c>
      <c r="J1132">
        <f>'Net sw_IBUF_0_'!G549</f>
        <v/>
      </c>
      <c r="K1132">
        <f>'Net sw_IBUF_0_'!G547</f>
        <v/>
      </c>
      <c r="L1132">
        <f>J1132-K1132</f>
        <v/>
      </c>
      <c r="M1132">
        <f>L1132/J1132</f>
        <v/>
      </c>
      <c r="N1132">
        <f>'Net sw_IBUF_0_'!H549</f>
        <v/>
      </c>
      <c r="O1132">
        <f>'Net sw_IBUF_0_'!H547</f>
        <v/>
      </c>
      <c r="P1132">
        <f>N1132-O1132</f>
        <v/>
      </c>
      <c r="Q1132">
        <f>P1132/N1132</f>
        <v/>
      </c>
    </row>
    <row r="1133">
      <c r="A1133" t="inlineStr">
        <is>
          <t>sw_IBUF[0]_inst/O to masterReg/register_reg_r1_0_31_0_5_i_14/I3</t>
        </is>
      </c>
      <c r="B1133">
        <f>'Net sw_IBUF_0_'!E560</f>
        <v/>
      </c>
      <c r="C1133">
        <f>'Net sw_IBUF_0_'!E558</f>
        <v/>
      </c>
      <c r="D1133">
        <f>B1133-C1133</f>
        <v/>
      </c>
      <c r="E1133">
        <f>D1133/B1133</f>
        <v/>
      </c>
      <c r="F1133">
        <f>'Net sw_IBUF_0_'!F560</f>
        <v/>
      </c>
      <c r="G1133">
        <f>'Net sw_IBUF_0_'!F558</f>
        <v/>
      </c>
      <c r="H1133">
        <f>F1133-G1133</f>
        <v/>
      </c>
      <c r="I1133">
        <f>H1133/F1133</f>
        <v/>
      </c>
      <c r="J1133">
        <f>'Net sw_IBUF_0_'!G560</f>
        <v/>
      </c>
      <c r="K1133">
        <f>'Net sw_IBUF_0_'!G558</f>
        <v/>
      </c>
      <c r="L1133">
        <f>J1133-K1133</f>
        <v/>
      </c>
      <c r="M1133">
        <f>L1133/J1133</f>
        <v/>
      </c>
      <c r="N1133">
        <f>'Net sw_IBUF_0_'!H560</f>
        <v/>
      </c>
      <c r="O1133">
        <f>'Net sw_IBUF_0_'!H558</f>
        <v/>
      </c>
      <c r="P1133">
        <f>N1133-O1133</f>
        <v/>
      </c>
      <c r="Q1133">
        <f>P1133/N1133</f>
        <v/>
      </c>
    </row>
    <row r="1134">
      <c r="A1134" t="inlineStr">
        <is>
          <t>sw_IBUF[0]_inst/O to ALU1/register_reg_r1_0_31_0_5_i_18/I1</t>
        </is>
      </c>
      <c r="B1134">
        <f>'Net sw_IBUF_0_'!E577</f>
        <v/>
      </c>
      <c r="C1134">
        <f>'Net sw_IBUF_0_'!E575</f>
        <v/>
      </c>
      <c r="D1134">
        <f>B1134-C1134</f>
        <v/>
      </c>
      <c r="E1134">
        <f>D1134/B1134</f>
        <v/>
      </c>
      <c r="F1134">
        <f>'Net sw_IBUF_0_'!F577</f>
        <v/>
      </c>
      <c r="G1134">
        <f>'Net sw_IBUF_0_'!F575</f>
        <v/>
      </c>
      <c r="H1134">
        <f>F1134-G1134</f>
        <v/>
      </c>
      <c r="I1134">
        <f>H1134/F1134</f>
        <v/>
      </c>
      <c r="J1134">
        <f>'Net sw_IBUF_0_'!G577</f>
        <v/>
      </c>
      <c r="K1134">
        <f>'Net sw_IBUF_0_'!G575</f>
        <v/>
      </c>
      <c r="L1134">
        <f>J1134-K1134</f>
        <v/>
      </c>
      <c r="M1134">
        <f>L1134/J1134</f>
        <v/>
      </c>
      <c r="N1134">
        <f>'Net sw_IBUF_0_'!H577</f>
        <v/>
      </c>
      <c r="O1134">
        <f>'Net sw_IBUF_0_'!H575</f>
        <v/>
      </c>
      <c r="P1134">
        <f>N1134-O1134</f>
        <v/>
      </c>
      <c r="Q1134">
        <f>P1134/N1134</f>
        <v/>
      </c>
    </row>
    <row r="1135">
      <c r="A1135" t="inlineStr">
        <is>
          <t>sw_IBUF[0]_inst/O to ALU1/register_reg_r1_0_31_0_5_i_15/I1</t>
        </is>
      </c>
      <c r="B1135">
        <f>'Net sw_IBUF_0_'!E588</f>
        <v/>
      </c>
      <c r="C1135">
        <f>'Net sw_IBUF_0_'!E586</f>
        <v/>
      </c>
      <c r="D1135">
        <f>B1135-C1135</f>
        <v/>
      </c>
      <c r="E1135">
        <f>D1135/B1135</f>
        <v/>
      </c>
      <c r="F1135">
        <f>'Net sw_IBUF_0_'!F588</f>
        <v/>
      </c>
      <c r="G1135">
        <f>'Net sw_IBUF_0_'!F586</f>
        <v/>
      </c>
      <c r="H1135">
        <f>F1135-G1135</f>
        <v/>
      </c>
      <c r="I1135">
        <f>H1135/F1135</f>
        <v/>
      </c>
      <c r="J1135">
        <f>'Net sw_IBUF_0_'!G588</f>
        <v/>
      </c>
      <c r="K1135">
        <f>'Net sw_IBUF_0_'!G586</f>
        <v/>
      </c>
      <c r="L1135">
        <f>J1135-K1135</f>
        <v/>
      </c>
      <c r="M1135">
        <f>L1135/J1135</f>
        <v/>
      </c>
      <c r="N1135">
        <f>'Net sw_IBUF_0_'!H588</f>
        <v/>
      </c>
      <c r="O1135">
        <f>'Net sw_IBUF_0_'!H586</f>
        <v/>
      </c>
      <c r="P1135">
        <f>N1135-O1135</f>
        <v/>
      </c>
      <c r="Q1135">
        <f>P1135/N1135</f>
        <v/>
      </c>
    </row>
    <row r="1136">
      <c r="A1136" t="inlineStr">
        <is>
          <t>sw_IBUF[0]_inst/O to masterReg/readData2[8]_i_4/I3</t>
        </is>
      </c>
      <c r="B1136">
        <f>'Net sw_IBUF_0_'!E612</f>
        <v/>
      </c>
      <c r="C1136">
        <f>'Net sw_IBUF_0_'!E610</f>
        <v/>
      </c>
      <c r="D1136">
        <f>B1136-C1136</f>
        <v/>
      </c>
      <c r="E1136">
        <f>D1136/B1136</f>
        <v/>
      </c>
      <c r="F1136">
        <f>'Net sw_IBUF_0_'!F612</f>
        <v/>
      </c>
      <c r="G1136">
        <f>'Net sw_IBUF_0_'!F610</f>
        <v/>
      </c>
      <c r="H1136">
        <f>F1136-G1136</f>
        <v/>
      </c>
      <c r="I1136">
        <f>H1136/F1136</f>
        <v/>
      </c>
      <c r="J1136">
        <f>'Net sw_IBUF_0_'!G612</f>
        <v/>
      </c>
      <c r="K1136">
        <f>'Net sw_IBUF_0_'!G610</f>
        <v/>
      </c>
      <c r="L1136">
        <f>J1136-K1136</f>
        <v/>
      </c>
      <c r="M1136">
        <f>L1136/J1136</f>
        <v/>
      </c>
      <c r="N1136">
        <f>'Net sw_IBUF_0_'!H612</f>
        <v/>
      </c>
      <c r="O1136">
        <f>'Net sw_IBUF_0_'!H610</f>
        <v/>
      </c>
      <c r="P1136">
        <f>N1136-O1136</f>
        <v/>
      </c>
      <c r="Q1136">
        <f>P1136/N1136</f>
        <v/>
      </c>
    </row>
    <row r="1137">
      <c r="A1137" t="inlineStr">
        <is>
          <t>sw_IBUF[0]_inst/O to ALU1/register_reg_r1_0_31_6_11_i_10/I1</t>
        </is>
      </c>
      <c r="B1137">
        <f>'Net sw_IBUF_0_'!E623</f>
        <v/>
      </c>
      <c r="C1137">
        <f>'Net sw_IBUF_0_'!E621</f>
        <v/>
      </c>
      <c r="D1137">
        <f>B1137-C1137</f>
        <v/>
      </c>
      <c r="E1137">
        <f>D1137/B1137</f>
        <v/>
      </c>
      <c r="F1137">
        <f>'Net sw_IBUF_0_'!F623</f>
        <v/>
      </c>
      <c r="G1137">
        <f>'Net sw_IBUF_0_'!F621</f>
        <v/>
      </c>
      <c r="H1137">
        <f>F1137-G1137</f>
        <v/>
      </c>
      <c r="I1137">
        <f>H1137/F1137</f>
        <v/>
      </c>
      <c r="J1137">
        <f>'Net sw_IBUF_0_'!G623</f>
        <v/>
      </c>
      <c r="K1137">
        <f>'Net sw_IBUF_0_'!G621</f>
        <v/>
      </c>
      <c r="L1137">
        <f>J1137-K1137</f>
        <v/>
      </c>
      <c r="M1137">
        <f>L1137/J1137</f>
        <v/>
      </c>
      <c r="N1137">
        <f>'Net sw_IBUF_0_'!H623</f>
        <v/>
      </c>
      <c r="O1137">
        <f>'Net sw_IBUF_0_'!H621</f>
        <v/>
      </c>
      <c r="P1137">
        <f>N1137-O1137</f>
        <v/>
      </c>
      <c r="Q1137">
        <f>P1137/N1137</f>
        <v/>
      </c>
    </row>
    <row r="1138">
      <c r="A1138" t="inlineStr">
        <is>
          <t>sw_IBUF[0]_inst/O to ALU1/register_reg_r1_0_31_6_11_i_14/I1</t>
        </is>
      </c>
      <c r="B1138">
        <f>'Net sw_IBUF_0_'!E634</f>
        <v/>
      </c>
      <c r="C1138">
        <f>'Net sw_IBUF_0_'!E632</f>
        <v/>
      </c>
      <c r="D1138">
        <f>B1138-C1138</f>
        <v/>
      </c>
      <c r="E1138">
        <f>D1138/B1138</f>
        <v/>
      </c>
      <c r="F1138">
        <f>'Net sw_IBUF_0_'!F634</f>
        <v/>
      </c>
      <c r="G1138">
        <f>'Net sw_IBUF_0_'!F632</f>
        <v/>
      </c>
      <c r="H1138">
        <f>F1138-G1138</f>
        <v/>
      </c>
      <c r="I1138">
        <f>H1138/F1138</f>
        <v/>
      </c>
      <c r="J1138">
        <f>'Net sw_IBUF_0_'!G634</f>
        <v/>
      </c>
      <c r="K1138">
        <f>'Net sw_IBUF_0_'!G632</f>
        <v/>
      </c>
      <c r="L1138">
        <f>J1138-K1138</f>
        <v/>
      </c>
      <c r="M1138">
        <f>L1138/J1138</f>
        <v/>
      </c>
      <c r="N1138">
        <f>'Net sw_IBUF_0_'!H634</f>
        <v/>
      </c>
      <c r="O1138">
        <f>'Net sw_IBUF_0_'!H632</f>
        <v/>
      </c>
      <c r="P1138">
        <f>N1138-O1138</f>
        <v/>
      </c>
      <c r="Q1138">
        <f>P1138/N1138</f>
        <v/>
      </c>
    </row>
    <row r="1139">
      <c r="A1139" t="inlineStr">
        <is>
          <t>sw_IBUF[0]_inst/O to masterReg/register_reg_r1_0_31_6_11_i_13/I2</t>
        </is>
      </c>
      <c r="B1139">
        <f>'Net sw_IBUF_0_'!E645</f>
        <v/>
      </c>
      <c r="C1139">
        <f>'Net sw_IBUF_0_'!E643</f>
        <v/>
      </c>
      <c r="D1139">
        <f>B1139-C1139</f>
        <v/>
      </c>
      <c r="E1139">
        <f>D1139/B1139</f>
        <v/>
      </c>
      <c r="F1139">
        <f>'Net sw_IBUF_0_'!F645</f>
        <v/>
      </c>
      <c r="G1139">
        <f>'Net sw_IBUF_0_'!F643</f>
        <v/>
      </c>
      <c r="H1139">
        <f>F1139-G1139</f>
        <v/>
      </c>
      <c r="I1139">
        <f>H1139/F1139</f>
        <v/>
      </c>
      <c r="J1139">
        <f>'Net sw_IBUF_0_'!G645</f>
        <v/>
      </c>
      <c r="K1139">
        <f>'Net sw_IBUF_0_'!G643</f>
        <v/>
      </c>
      <c r="L1139">
        <f>J1139-K1139</f>
        <v/>
      </c>
      <c r="M1139">
        <f>L1139/J1139</f>
        <v/>
      </c>
      <c r="N1139">
        <f>'Net sw_IBUF_0_'!H645</f>
        <v/>
      </c>
      <c r="O1139">
        <f>'Net sw_IBUF_0_'!H643</f>
        <v/>
      </c>
      <c r="P1139">
        <f>N1139-O1139</f>
        <v/>
      </c>
      <c r="Q1139">
        <f>P1139/N1139</f>
        <v/>
      </c>
    </row>
    <row r="1140">
      <c r="A1140" t="inlineStr">
        <is>
          <t>sw_IBUF[0]_inst/O to masterReg/register_reg_r1_0_31_6_11_i_17/I2</t>
        </is>
      </c>
      <c r="B1140">
        <f>'Net sw_IBUF_0_'!E664</f>
        <v/>
      </c>
      <c r="C1140">
        <f>'Net sw_IBUF_0_'!E662</f>
        <v/>
      </c>
      <c r="D1140">
        <f>B1140-C1140</f>
        <v/>
      </c>
      <c r="E1140">
        <f>D1140/B1140</f>
        <v/>
      </c>
      <c r="F1140">
        <f>'Net sw_IBUF_0_'!F664</f>
        <v/>
      </c>
      <c r="G1140">
        <f>'Net sw_IBUF_0_'!F662</f>
        <v/>
      </c>
      <c r="H1140">
        <f>F1140-G1140</f>
        <v/>
      </c>
      <c r="I1140">
        <f>H1140/F1140</f>
        <v/>
      </c>
      <c r="J1140">
        <f>'Net sw_IBUF_0_'!G664</f>
        <v/>
      </c>
      <c r="K1140">
        <f>'Net sw_IBUF_0_'!G662</f>
        <v/>
      </c>
      <c r="L1140">
        <f>J1140-K1140</f>
        <v/>
      </c>
      <c r="M1140">
        <f>L1140/J1140</f>
        <v/>
      </c>
      <c r="N1140">
        <f>'Net sw_IBUF_0_'!H664</f>
        <v/>
      </c>
      <c r="O1140">
        <f>'Net sw_IBUF_0_'!H662</f>
        <v/>
      </c>
      <c r="P1140">
        <f>N1140-O1140</f>
        <v/>
      </c>
      <c r="Q1140">
        <f>P1140/N1140</f>
        <v/>
      </c>
    </row>
    <row r="1141">
      <c r="A1141" t="inlineStr">
        <is>
          <t>sw_IBUF[0]_inst/O to masterReg/readData2[12]_i_4/I3</t>
        </is>
      </c>
      <c r="B1141">
        <f>'Net sw_IBUF_0_'!E681</f>
        <v/>
      </c>
      <c r="C1141">
        <f>'Net sw_IBUF_0_'!E679</f>
        <v/>
      </c>
      <c r="D1141">
        <f>B1141-C1141</f>
        <v/>
      </c>
      <c r="E1141">
        <f>D1141/B1141</f>
        <v/>
      </c>
      <c r="F1141">
        <f>'Net sw_IBUF_0_'!F681</f>
        <v/>
      </c>
      <c r="G1141">
        <f>'Net sw_IBUF_0_'!F679</f>
        <v/>
      </c>
      <c r="H1141">
        <f>F1141-G1141</f>
        <v/>
      </c>
      <c r="I1141">
        <f>H1141/F1141</f>
        <v/>
      </c>
      <c r="J1141">
        <f>'Net sw_IBUF_0_'!G681</f>
        <v/>
      </c>
      <c r="K1141">
        <f>'Net sw_IBUF_0_'!G679</f>
        <v/>
      </c>
      <c r="L1141">
        <f>J1141-K1141</f>
        <v/>
      </c>
      <c r="M1141">
        <f>L1141/J1141</f>
        <v/>
      </c>
      <c r="N1141">
        <f>'Net sw_IBUF_0_'!H681</f>
        <v/>
      </c>
      <c r="O1141">
        <f>'Net sw_IBUF_0_'!H679</f>
        <v/>
      </c>
      <c r="P1141">
        <f>N1141-O1141</f>
        <v/>
      </c>
      <c r="Q1141">
        <f>P1141/N1141</f>
        <v/>
      </c>
    </row>
    <row r="1142">
      <c r="A1142" t="inlineStr">
        <is>
          <t>sw_IBUF[0]_inst/O to masterReg/readData2[6]_i_6/I2</t>
        </is>
      </c>
      <c r="B1142">
        <f>'Net sw_IBUF_0_'!E692</f>
        <v/>
      </c>
      <c r="C1142">
        <f>'Net sw_IBUF_0_'!E690</f>
        <v/>
      </c>
      <c r="D1142">
        <f>B1142-C1142</f>
        <v/>
      </c>
      <c r="E1142">
        <f>D1142/B1142</f>
        <v/>
      </c>
      <c r="F1142">
        <f>'Net sw_IBUF_0_'!F692</f>
        <v/>
      </c>
      <c r="G1142">
        <f>'Net sw_IBUF_0_'!F690</f>
        <v/>
      </c>
      <c r="H1142">
        <f>F1142-G1142</f>
        <v/>
      </c>
      <c r="I1142">
        <f>H1142/F1142</f>
        <v/>
      </c>
      <c r="J1142">
        <f>'Net sw_IBUF_0_'!G692</f>
        <v/>
      </c>
      <c r="K1142">
        <f>'Net sw_IBUF_0_'!G690</f>
        <v/>
      </c>
      <c r="L1142">
        <f>J1142-K1142</f>
        <v/>
      </c>
      <c r="M1142">
        <f>L1142/J1142</f>
        <v/>
      </c>
      <c r="N1142">
        <f>'Net sw_IBUF_0_'!H692</f>
        <v/>
      </c>
      <c r="O1142">
        <f>'Net sw_IBUF_0_'!H690</f>
        <v/>
      </c>
      <c r="P1142">
        <f>N1142-O1142</f>
        <v/>
      </c>
      <c r="Q1142">
        <f>P1142/N1142</f>
        <v/>
      </c>
    </row>
    <row r="1143">
      <c r="A1143" t="inlineStr">
        <is>
          <t>sw_IBUF[0]_inst/O to masterReg/readData2[25]_i_7/I1</t>
        </is>
      </c>
      <c r="B1143">
        <f>'Net sw_IBUF_0_'!E715</f>
        <v/>
      </c>
      <c r="C1143">
        <f>'Net sw_IBUF_0_'!E713</f>
        <v/>
      </c>
      <c r="D1143">
        <f>B1143-C1143</f>
        <v/>
      </c>
      <c r="E1143">
        <f>D1143/B1143</f>
        <v/>
      </c>
      <c r="F1143">
        <f>'Net sw_IBUF_0_'!F715</f>
        <v/>
      </c>
      <c r="G1143">
        <f>'Net sw_IBUF_0_'!F713</f>
        <v/>
      </c>
      <c r="H1143">
        <f>F1143-G1143</f>
        <v/>
      </c>
      <c r="I1143">
        <f>H1143/F1143</f>
        <v/>
      </c>
      <c r="J1143">
        <f>'Net sw_IBUF_0_'!G715</f>
        <v/>
      </c>
      <c r="K1143">
        <f>'Net sw_IBUF_0_'!G713</f>
        <v/>
      </c>
      <c r="L1143">
        <f>J1143-K1143</f>
        <v/>
      </c>
      <c r="M1143">
        <f>L1143/J1143</f>
        <v/>
      </c>
      <c r="N1143">
        <f>'Net sw_IBUF_0_'!H715</f>
        <v/>
      </c>
      <c r="O1143">
        <f>'Net sw_IBUF_0_'!H713</f>
        <v/>
      </c>
      <c r="P1143">
        <f>N1143-O1143</f>
        <v/>
      </c>
      <c r="Q1143">
        <f>P1143/N1143</f>
        <v/>
      </c>
    </row>
    <row r="1144">
      <c r="A1144" t="inlineStr">
        <is>
          <t>sw_IBUF[0]_inst/O to masterReg/readData2[29]_i_7/I1</t>
        </is>
      </c>
      <c r="B1144">
        <f>'Net sw_IBUF_0_'!E736</f>
        <v/>
      </c>
      <c r="C1144">
        <f>'Net sw_IBUF_0_'!E734</f>
        <v/>
      </c>
      <c r="D1144">
        <f>B1144-C1144</f>
        <v/>
      </c>
      <c r="E1144">
        <f>D1144/B1144</f>
        <v/>
      </c>
      <c r="F1144">
        <f>'Net sw_IBUF_0_'!F736</f>
        <v/>
      </c>
      <c r="G1144">
        <f>'Net sw_IBUF_0_'!F734</f>
        <v/>
      </c>
      <c r="H1144">
        <f>F1144-G1144</f>
        <v/>
      </c>
      <c r="I1144">
        <f>H1144/F1144</f>
        <v/>
      </c>
      <c r="J1144">
        <f>'Net sw_IBUF_0_'!G736</f>
        <v/>
      </c>
      <c r="K1144">
        <f>'Net sw_IBUF_0_'!G734</f>
        <v/>
      </c>
      <c r="L1144">
        <f>J1144-K1144</f>
        <v/>
      </c>
      <c r="M1144">
        <f>L1144/J1144</f>
        <v/>
      </c>
      <c r="N1144">
        <f>'Net sw_IBUF_0_'!H736</f>
        <v/>
      </c>
      <c r="O1144">
        <f>'Net sw_IBUF_0_'!H734</f>
        <v/>
      </c>
      <c r="P1144">
        <f>N1144-O1144</f>
        <v/>
      </c>
      <c r="Q1144">
        <f>P1144/N1144</f>
        <v/>
      </c>
    </row>
    <row r="1145">
      <c r="A1145" t="inlineStr">
        <is>
          <t>sw_IBUF[0]_inst/O to masterReg/readData2[29]_i_6/I2</t>
        </is>
      </c>
      <c r="B1145">
        <f>'Net sw_IBUF_0_'!E751</f>
        <v/>
      </c>
      <c r="C1145">
        <f>'Net sw_IBUF_0_'!E749</f>
        <v/>
      </c>
      <c r="D1145">
        <f>B1145-C1145</f>
        <v/>
      </c>
      <c r="E1145">
        <f>D1145/B1145</f>
        <v/>
      </c>
      <c r="F1145">
        <f>'Net sw_IBUF_0_'!F751</f>
        <v/>
      </c>
      <c r="G1145">
        <f>'Net sw_IBUF_0_'!F749</f>
        <v/>
      </c>
      <c r="H1145">
        <f>F1145-G1145</f>
        <v/>
      </c>
      <c r="I1145">
        <f>H1145/F1145</f>
        <v/>
      </c>
      <c r="J1145">
        <f>'Net sw_IBUF_0_'!G751</f>
        <v/>
      </c>
      <c r="K1145">
        <f>'Net sw_IBUF_0_'!G749</f>
        <v/>
      </c>
      <c r="L1145">
        <f>J1145-K1145</f>
        <v/>
      </c>
      <c r="M1145">
        <f>L1145/J1145</f>
        <v/>
      </c>
      <c r="N1145">
        <f>'Net sw_IBUF_0_'!H751</f>
        <v/>
      </c>
      <c r="O1145">
        <f>'Net sw_IBUF_0_'!H749</f>
        <v/>
      </c>
      <c r="P1145">
        <f>N1145-O1145</f>
        <v/>
      </c>
      <c r="Q1145">
        <f>P1145/N1145</f>
        <v/>
      </c>
    </row>
    <row r="1146">
      <c r="A1146" t="inlineStr">
        <is>
          <t>sw_IBUF[0]_inst/O to masterReg/readData2[25]_i_6/I2</t>
        </is>
      </c>
      <c r="B1146">
        <f>'Net sw_IBUF_0_'!E762</f>
        <v/>
      </c>
      <c r="C1146">
        <f>'Net sw_IBUF_0_'!E760</f>
        <v/>
      </c>
      <c r="D1146">
        <f>B1146-C1146</f>
        <v/>
      </c>
      <c r="E1146">
        <f>D1146/B1146</f>
        <v/>
      </c>
      <c r="F1146">
        <f>'Net sw_IBUF_0_'!F762</f>
        <v/>
      </c>
      <c r="G1146">
        <f>'Net sw_IBUF_0_'!F760</f>
        <v/>
      </c>
      <c r="H1146">
        <f>F1146-G1146</f>
        <v/>
      </c>
      <c r="I1146">
        <f>H1146/F1146</f>
        <v/>
      </c>
      <c r="J1146">
        <f>'Net sw_IBUF_0_'!G762</f>
        <v/>
      </c>
      <c r="K1146">
        <f>'Net sw_IBUF_0_'!G760</f>
        <v/>
      </c>
      <c r="L1146">
        <f>J1146-K1146</f>
        <v/>
      </c>
      <c r="M1146">
        <f>L1146/J1146</f>
        <v/>
      </c>
      <c r="N1146">
        <f>'Net sw_IBUF_0_'!H762</f>
        <v/>
      </c>
      <c r="O1146">
        <f>'Net sw_IBUF_0_'!H760</f>
        <v/>
      </c>
      <c r="P1146">
        <f>N1146-O1146</f>
        <v/>
      </c>
      <c r="Q1146">
        <f>P1146/N1146</f>
        <v/>
      </c>
    </row>
    <row r="1147">
      <c r="A1147" t="inlineStr">
        <is>
          <t>sw_IBUF[0]_inst/O to masterReg/readData2[28]_i_7/I1</t>
        </is>
      </c>
      <c r="B1147">
        <f>'Net sw_IBUF_0_'!E781</f>
        <v/>
      </c>
      <c r="C1147">
        <f>'Net sw_IBUF_0_'!E779</f>
        <v/>
      </c>
      <c r="D1147">
        <f>B1147-C1147</f>
        <v/>
      </c>
      <c r="E1147">
        <f>D1147/B1147</f>
        <v/>
      </c>
      <c r="F1147">
        <f>'Net sw_IBUF_0_'!F781</f>
        <v/>
      </c>
      <c r="G1147">
        <f>'Net sw_IBUF_0_'!F779</f>
        <v/>
      </c>
      <c r="H1147">
        <f>F1147-G1147</f>
        <v/>
      </c>
      <c r="I1147">
        <f>H1147/F1147</f>
        <v/>
      </c>
      <c r="J1147">
        <f>'Net sw_IBUF_0_'!G781</f>
        <v/>
      </c>
      <c r="K1147">
        <f>'Net sw_IBUF_0_'!G779</f>
        <v/>
      </c>
      <c r="L1147">
        <f>J1147-K1147</f>
        <v/>
      </c>
      <c r="M1147">
        <f>L1147/J1147</f>
        <v/>
      </c>
      <c r="N1147">
        <f>'Net sw_IBUF_0_'!H781</f>
        <v/>
      </c>
      <c r="O1147">
        <f>'Net sw_IBUF_0_'!H779</f>
        <v/>
      </c>
      <c r="P1147">
        <f>N1147-O1147</f>
        <v/>
      </c>
      <c r="Q1147">
        <f>P1147/N1147</f>
        <v/>
      </c>
    </row>
    <row r="1148">
      <c r="A1148" t="inlineStr">
        <is>
          <t>sw_IBUF[0]_inst/O to masterReg/readData2[28]_i_6/I2</t>
        </is>
      </c>
      <c r="B1148">
        <f>'Net sw_IBUF_0_'!E792</f>
        <v/>
      </c>
      <c r="C1148">
        <f>'Net sw_IBUF_0_'!E790</f>
        <v/>
      </c>
      <c r="D1148">
        <f>B1148-C1148</f>
        <v/>
      </c>
      <c r="E1148">
        <f>D1148/B1148</f>
        <v/>
      </c>
      <c r="F1148">
        <f>'Net sw_IBUF_0_'!F792</f>
        <v/>
      </c>
      <c r="G1148">
        <f>'Net sw_IBUF_0_'!F790</f>
        <v/>
      </c>
      <c r="H1148">
        <f>F1148-G1148</f>
        <v/>
      </c>
      <c r="I1148">
        <f>H1148/F1148</f>
        <v/>
      </c>
      <c r="J1148">
        <f>'Net sw_IBUF_0_'!G792</f>
        <v/>
      </c>
      <c r="K1148">
        <f>'Net sw_IBUF_0_'!G790</f>
        <v/>
      </c>
      <c r="L1148">
        <f>J1148-K1148</f>
        <v/>
      </c>
      <c r="M1148">
        <f>L1148/J1148</f>
        <v/>
      </c>
      <c r="N1148">
        <f>'Net sw_IBUF_0_'!H792</f>
        <v/>
      </c>
      <c r="O1148">
        <f>'Net sw_IBUF_0_'!H790</f>
        <v/>
      </c>
      <c r="P1148">
        <f>N1148-O1148</f>
        <v/>
      </c>
      <c r="Q1148">
        <f>P1148/N1148</f>
        <v/>
      </c>
    </row>
    <row r="1149">
      <c r="A1149" t="inlineStr">
        <is>
          <t>sw_IBUF[0]_inst/O to masterReg/readData2[20]_i_4/I3</t>
        </is>
      </c>
      <c r="B1149">
        <f>'Net sw_IBUF_0_'!E803</f>
        <v/>
      </c>
      <c r="C1149">
        <f>'Net sw_IBUF_0_'!E801</f>
        <v/>
      </c>
      <c r="D1149">
        <f>B1149-C1149</f>
        <v/>
      </c>
      <c r="E1149">
        <f>D1149/B1149</f>
        <v/>
      </c>
      <c r="F1149">
        <f>'Net sw_IBUF_0_'!F803</f>
        <v/>
      </c>
      <c r="G1149">
        <f>'Net sw_IBUF_0_'!F801</f>
        <v/>
      </c>
      <c r="H1149">
        <f>F1149-G1149</f>
        <v/>
      </c>
      <c r="I1149">
        <f>H1149/F1149</f>
        <v/>
      </c>
      <c r="J1149">
        <f>'Net sw_IBUF_0_'!G803</f>
        <v/>
      </c>
      <c r="K1149">
        <f>'Net sw_IBUF_0_'!G801</f>
        <v/>
      </c>
      <c r="L1149">
        <f>J1149-K1149</f>
        <v/>
      </c>
      <c r="M1149">
        <f>L1149/J1149</f>
        <v/>
      </c>
      <c r="N1149">
        <f>'Net sw_IBUF_0_'!H803</f>
        <v/>
      </c>
      <c r="O1149">
        <f>'Net sw_IBUF_0_'!H801</f>
        <v/>
      </c>
      <c r="P1149">
        <f>N1149-O1149</f>
        <v/>
      </c>
      <c r="Q1149">
        <f>P1149/N1149</f>
        <v/>
      </c>
    </row>
    <row r="1150">
      <c r="A1150" t="inlineStr">
        <is>
          <t>sw_IBUF[0]_inst/O to ALU1/register_reg_r1_0_31_18_23_i_14/I1</t>
        </is>
      </c>
      <c r="B1150">
        <f>'Net sw_IBUF_0_'!E814</f>
        <v/>
      </c>
      <c r="C1150">
        <f>'Net sw_IBUF_0_'!E812</f>
        <v/>
      </c>
      <c r="D1150">
        <f>B1150-C1150</f>
        <v/>
      </c>
      <c r="E1150">
        <f>D1150/B1150</f>
        <v/>
      </c>
      <c r="F1150">
        <f>'Net sw_IBUF_0_'!F814</f>
        <v/>
      </c>
      <c r="G1150">
        <f>'Net sw_IBUF_0_'!F812</f>
        <v/>
      </c>
      <c r="H1150">
        <f>F1150-G1150</f>
        <v/>
      </c>
      <c r="I1150">
        <f>H1150/F1150</f>
        <v/>
      </c>
      <c r="J1150">
        <f>'Net sw_IBUF_0_'!G814</f>
        <v/>
      </c>
      <c r="K1150">
        <f>'Net sw_IBUF_0_'!G812</f>
        <v/>
      </c>
      <c r="L1150">
        <f>J1150-K1150</f>
        <v/>
      </c>
      <c r="M1150">
        <f>L1150/J1150</f>
        <v/>
      </c>
      <c r="N1150">
        <f>'Net sw_IBUF_0_'!H814</f>
        <v/>
      </c>
      <c r="O1150">
        <f>'Net sw_IBUF_0_'!H812</f>
        <v/>
      </c>
      <c r="P1150">
        <f>N1150-O1150</f>
        <v/>
      </c>
      <c r="Q1150">
        <f>P1150/N1150</f>
        <v/>
      </c>
    </row>
    <row r="1151">
      <c r="A1151" t="inlineStr">
        <is>
          <t>sw_IBUF[0]_inst/O to masterReg/readData2[21]_i_4/I3</t>
        </is>
      </c>
      <c r="B1151">
        <f>'Net sw_IBUF_0_'!E831</f>
        <v/>
      </c>
      <c r="C1151">
        <f>'Net sw_IBUF_0_'!E829</f>
        <v/>
      </c>
      <c r="D1151">
        <f>B1151-C1151</f>
        <v/>
      </c>
      <c r="E1151">
        <f>D1151/B1151</f>
        <v/>
      </c>
      <c r="F1151">
        <f>'Net sw_IBUF_0_'!F831</f>
        <v/>
      </c>
      <c r="G1151">
        <f>'Net sw_IBUF_0_'!F829</f>
        <v/>
      </c>
      <c r="H1151">
        <f>F1151-G1151</f>
        <v/>
      </c>
      <c r="I1151">
        <f>H1151/F1151</f>
        <v/>
      </c>
      <c r="J1151">
        <f>'Net sw_IBUF_0_'!G831</f>
        <v/>
      </c>
      <c r="K1151">
        <f>'Net sw_IBUF_0_'!G829</f>
        <v/>
      </c>
      <c r="L1151">
        <f>J1151-K1151</f>
        <v/>
      </c>
      <c r="M1151">
        <f>L1151/J1151</f>
        <v/>
      </c>
      <c r="N1151">
        <f>'Net sw_IBUF_0_'!H831</f>
        <v/>
      </c>
      <c r="O1151">
        <f>'Net sw_IBUF_0_'!H829</f>
        <v/>
      </c>
      <c r="P1151">
        <f>N1151-O1151</f>
        <v/>
      </c>
      <c r="Q1151">
        <f>P1151/N1151</f>
        <v/>
      </c>
    </row>
    <row r="1152">
      <c r="A1152" t="inlineStr">
        <is>
          <t>sw_IBUF[0]_inst/O to ALU1/register_reg_r1_0_31_18_23_i_12/I1</t>
        </is>
      </c>
      <c r="B1152">
        <f>'Net sw_IBUF_0_'!E842</f>
        <v/>
      </c>
      <c r="C1152">
        <f>'Net sw_IBUF_0_'!E840</f>
        <v/>
      </c>
      <c r="D1152">
        <f>B1152-C1152</f>
        <v/>
      </c>
      <c r="E1152">
        <f>D1152/B1152</f>
        <v/>
      </c>
      <c r="F1152">
        <f>'Net sw_IBUF_0_'!F842</f>
        <v/>
      </c>
      <c r="G1152">
        <f>'Net sw_IBUF_0_'!F840</f>
        <v/>
      </c>
      <c r="H1152">
        <f>F1152-G1152</f>
        <v/>
      </c>
      <c r="I1152">
        <f>H1152/F1152</f>
        <v/>
      </c>
      <c r="J1152">
        <f>'Net sw_IBUF_0_'!G842</f>
        <v/>
      </c>
      <c r="K1152">
        <f>'Net sw_IBUF_0_'!G840</f>
        <v/>
      </c>
      <c r="L1152">
        <f>J1152-K1152</f>
        <v/>
      </c>
      <c r="M1152">
        <f>L1152/J1152</f>
        <v/>
      </c>
      <c r="N1152">
        <f>'Net sw_IBUF_0_'!H842</f>
        <v/>
      </c>
      <c r="O1152">
        <f>'Net sw_IBUF_0_'!H840</f>
        <v/>
      </c>
      <c r="P1152">
        <f>N1152-O1152</f>
        <v/>
      </c>
      <c r="Q1152">
        <f>P1152/N1152</f>
        <v/>
      </c>
    </row>
    <row r="1153">
      <c r="A1153" t="inlineStr">
        <is>
          <t>sw_IBUF[0]_inst/O to masterReg/readData2[23]_i_4/I3</t>
        </is>
      </c>
      <c r="B1153">
        <f>'Net sw_IBUF_0_'!E861</f>
        <v/>
      </c>
      <c r="C1153">
        <f>'Net sw_IBUF_0_'!E859</f>
        <v/>
      </c>
      <c r="D1153">
        <f>B1153-C1153</f>
        <v/>
      </c>
      <c r="E1153">
        <f>D1153/B1153</f>
        <v/>
      </c>
      <c r="F1153">
        <f>'Net sw_IBUF_0_'!F861</f>
        <v/>
      </c>
      <c r="G1153">
        <f>'Net sw_IBUF_0_'!F859</f>
        <v/>
      </c>
      <c r="H1153">
        <f>F1153-G1153</f>
        <v/>
      </c>
      <c r="I1153">
        <f>H1153/F1153</f>
        <v/>
      </c>
      <c r="J1153">
        <f>'Net sw_IBUF_0_'!G861</f>
        <v/>
      </c>
      <c r="K1153">
        <f>'Net sw_IBUF_0_'!G859</f>
        <v/>
      </c>
      <c r="L1153">
        <f>J1153-K1153</f>
        <v/>
      </c>
      <c r="M1153">
        <f>L1153/J1153</f>
        <v/>
      </c>
      <c r="N1153">
        <f>'Net sw_IBUF_0_'!H861</f>
        <v/>
      </c>
      <c r="O1153">
        <f>'Net sw_IBUF_0_'!H859</f>
        <v/>
      </c>
      <c r="P1153">
        <f>N1153-O1153</f>
        <v/>
      </c>
      <c r="Q1153">
        <f>P1153/N1153</f>
        <v/>
      </c>
    </row>
    <row r="1154">
      <c r="A1154" t="inlineStr">
        <is>
          <t>sw_IBUF[0]_inst/O to ALU1/register_reg_r1_0_31_24_29_i_18/I1</t>
        </is>
      </c>
      <c r="B1154">
        <f>'Net sw_IBUF_0_'!E872</f>
        <v/>
      </c>
      <c r="C1154">
        <f>'Net sw_IBUF_0_'!E870</f>
        <v/>
      </c>
      <c r="D1154">
        <f>B1154-C1154</f>
        <v/>
      </c>
      <c r="E1154">
        <f>D1154/B1154</f>
        <v/>
      </c>
      <c r="F1154">
        <f>'Net sw_IBUF_0_'!F872</f>
        <v/>
      </c>
      <c r="G1154">
        <f>'Net sw_IBUF_0_'!F870</f>
        <v/>
      </c>
      <c r="H1154">
        <f>F1154-G1154</f>
        <v/>
      </c>
      <c r="I1154">
        <f>H1154/F1154</f>
        <v/>
      </c>
      <c r="J1154">
        <f>'Net sw_IBUF_0_'!G872</f>
        <v/>
      </c>
      <c r="K1154">
        <f>'Net sw_IBUF_0_'!G870</f>
        <v/>
      </c>
      <c r="L1154">
        <f>J1154-K1154</f>
        <v/>
      </c>
      <c r="M1154">
        <f>L1154/J1154</f>
        <v/>
      </c>
      <c r="N1154">
        <f>'Net sw_IBUF_0_'!H872</f>
        <v/>
      </c>
      <c r="O1154">
        <f>'Net sw_IBUF_0_'!H870</f>
        <v/>
      </c>
      <c r="P1154">
        <f>N1154-O1154</f>
        <v/>
      </c>
      <c r="Q1154">
        <f>P1154/N1154</f>
        <v/>
      </c>
    </row>
    <row r="1155">
      <c r="A1155" t="inlineStr">
        <is>
          <t>sw_IBUF[0]_inst/O to masterReg/readData2[21]_i_7/I1</t>
        </is>
      </c>
      <c r="B1155">
        <f>'Net sw_IBUF_0_'!E886</f>
        <v/>
      </c>
      <c r="C1155">
        <f>'Net sw_IBUF_0_'!E884</f>
        <v/>
      </c>
      <c r="D1155">
        <f>B1155-C1155</f>
        <v/>
      </c>
      <c r="E1155">
        <f>D1155/B1155</f>
        <v/>
      </c>
      <c r="F1155">
        <f>'Net sw_IBUF_0_'!F886</f>
        <v/>
      </c>
      <c r="G1155">
        <f>'Net sw_IBUF_0_'!F884</f>
        <v/>
      </c>
      <c r="H1155">
        <f>F1155-G1155</f>
        <v/>
      </c>
      <c r="I1155">
        <f>H1155/F1155</f>
        <v/>
      </c>
      <c r="J1155">
        <f>'Net sw_IBUF_0_'!G886</f>
        <v/>
      </c>
      <c r="K1155">
        <f>'Net sw_IBUF_0_'!G884</f>
        <v/>
      </c>
      <c r="L1155">
        <f>J1155-K1155</f>
        <v/>
      </c>
      <c r="M1155">
        <f>L1155/J1155</f>
        <v/>
      </c>
      <c r="N1155">
        <f>'Net sw_IBUF_0_'!H886</f>
        <v/>
      </c>
      <c r="O1155">
        <f>'Net sw_IBUF_0_'!H884</f>
        <v/>
      </c>
      <c r="P1155">
        <f>N1155-O1155</f>
        <v/>
      </c>
      <c r="Q1155">
        <f>P1155/N1155</f>
        <v/>
      </c>
    </row>
    <row r="1156">
      <c r="A1156" t="inlineStr">
        <is>
          <t>sw_IBUF[0]_inst/O to masterReg/register_reg_r1_0_31_18_23_i_15/I2</t>
        </is>
      </c>
      <c r="B1156">
        <f>'Net sw_IBUF_0_'!E897</f>
        <v/>
      </c>
      <c r="C1156">
        <f>'Net sw_IBUF_0_'!E895</f>
        <v/>
      </c>
      <c r="D1156">
        <f>B1156-C1156</f>
        <v/>
      </c>
      <c r="E1156">
        <f>D1156/B1156</f>
        <v/>
      </c>
      <c r="F1156">
        <f>'Net sw_IBUF_0_'!F897</f>
        <v/>
      </c>
      <c r="G1156">
        <f>'Net sw_IBUF_0_'!F895</f>
        <v/>
      </c>
      <c r="H1156">
        <f>F1156-G1156</f>
        <v/>
      </c>
      <c r="I1156">
        <f>H1156/F1156</f>
        <v/>
      </c>
      <c r="J1156">
        <f>'Net sw_IBUF_0_'!G897</f>
        <v/>
      </c>
      <c r="K1156">
        <f>'Net sw_IBUF_0_'!G895</f>
        <v/>
      </c>
      <c r="L1156">
        <f>J1156-K1156</f>
        <v/>
      </c>
      <c r="M1156">
        <f>L1156/J1156</f>
        <v/>
      </c>
      <c r="N1156">
        <f>'Net sw_IBUF_0_'!H897</f>
        <v/>
      </c>
      <c r="O1156">
        <f>'Net sw_IBUF_0_'!H895</f>
        <v/>
      </c>
      <c r="P1156">
        <f>N1156-O1156</f>
        <v/>
      </c>
      <c r="Q1156">
        <f>P1156/N1156</f>
        <v/>
      </c>
    </row>
    <row r="1157">
      <c r="A1157" t="inlineStr">
        <is>
          <t>sw_IBUF[0]_inst/O to masterReg/register_reg_r1_0_31_18_23_i_11/I2</t>
        </is>
      </c>
      <c r="B1157">
        <f>'Net sw_IBUF_0_'!E916</f>
        <v/>
      </c>
      <c r="C1157">
        <f>'Net sw_IBUF_0_'!E914</f>
        <v/>
      </c>
      <c r="D1157">
        <f>B1157-C1157</f>
        <v/>
      </c>
      <c r="E1157">
        <f>D1157/B1157</f>
        <v/>
      </c>
      <c r="F1157">
        <f>'Net sw_IBUF_0_'!F916</f>
        <v/>
      </c>
      <c r="G1157">
        <f>'Net sw_IBUF_0_'!F914</f>
        <v/>
      </c>
      <c r="H1157">
        <f>F1157-G1157</f>
        <v/>
      </c>
      <c r="I1157">
        <f>H1157/F1157</f>
        <v/>
      </c>
      <c r="J1157">
        <f>'Net sw_IBUF_0_'!G916</f>
        <v/>
      </c>
      <c r="K1157">
        <f>'Net sw_IBUF_0_'!G914</f>
        <v/>
      </c>
      <c r="L1157">
        <f>J1157-K1157</f>
        <v/>
      </c>
      <c r="M1157">
        <f>L1157/J1157</f>
        <v/>
      </c>
      <c r="N1157">
        <f>'Net sw_IBUF_0_'!H916</f>
        <v/>
      </c>
      <c r="O1157">
        <f>'Net sw_IBUF_0_'!H914</f>
        <v/>
      </c>
      <c r="P1157">
        <f>N1157-O1157</f>
        <v/>
      </c>
      <c r="Q1157">
        <f>P1157/N1157</f>
        <v/>
      </c>
    </row>
    <row r="1158">
      <c r="A1158" t="inlineStr">
        <is>
          <t>sw_IBUF[0]_inst/O to masterReg/register_reg_r1_0_31_18_23_i_17/I2</t>
        </is>
      </c>
      <c r="B1158">
        <f>'Net sw_IBUF_0_'!E927</f>
        <v/>
      </c>
      <c r="C1158">
        <f>'Net sw_IBUF_0_'!E925</f>
        <v/>
      </c>
      <c r="D1158">
        <f>B1158-C1158</f>
        <v/>
      </c>
      <c r="E1158">
        <f>D1158/B1158</f>
        <v/>
      </c>
      <c r="F1158">
        <f>'Net sw_IBUF_0_'!F927</f>
        <v/>
      </c>
      <c r="G1158">
        <f>'Net sw_IBUF_0_'!F925</f>
        <v/>
      </c>
      <c r="H1158">
        <f>F1158-G1158</f>
        <v/>
      </c>
      <c r="I1158">
        <f>H1158/F1158</f>
        <v/>
      </c>
      <c r="J1158">
        <f>'Net sw_IBUF_0_'!G927</f>
        <v/>
      </c>
      <c r="K1158">
        <f>'Net sw_IBUF_0_'!G925</f>
        <v/>
      </c>
      <c r="L1158">
        <f>J1158-K1158</f>
        <v/>
      </c>
      <c r="M1158">
        <f>L1158/J1158</f>
        <v/>
      </c>
      <c r="N1158">
        <f>'Net sw_IBUF_0_'!H927</f>
        <v/>
      </c>
      <c r="O1158">
        <f>'Net sw_IBUF_0_'!H925</f>
        <v/>
      </c>
      <c r="P1158">
        <f>N1158-O1158</f>
        <v/>
      </c>
      <c r="Q1158">
        <f>P1158/N1158</f>
        <v/>
      </c>
    </row>
    <row r="1159">
      <c r="A1159" t="inlineStr">
        <is>
          <t>sw_IBUF[0]_inst/O to masterReg/readData2[24]_i_6/I2</t>
        </is>
      </c>
      <c r="B1159">
        <f>'Net sw_IBUF_0_'!E950</f>
        <v/>
      </c>
      <c r="C1159">
        <f>'Net sw_IBUF_0_'!E948</f>
        <v/>
      </c>
      <c r="D1159">
        <f>B1159-C1159</f>
        <v/>
      </c>
      <c r="E1159">
        <f>D1159/B1159</f>
        <v/>
      </c>
      <c r="F1159">
        <f>'Net sw_IBUF_0_'!F950</f>
        <v/>
      </c>
      <c r="G1159">
        <f>'Net sw_IBUF_0_'!F948</f>
        <v/>
      </c>
      <c r="H1159">
        <f>F1159-G1159</f>
        <v/>
      </c>
      <c r="I1159">
        <f>H1159/F1159</f>
        <v/>
      </c>
      <c r="J1159">
        <f>'Net sw_IBUF_0_'!G950</f>
        <v/>
      </c>
      <c r="K1159">
        <f>'Net sw_IBUF_0_'!G948</f>
        <v/>
      </c>
      <c r="L1159">
        <f>J1159-K1159</f>
        <v/>
      </c>
      <c r="M1159">
        <f>L1159/J1159</f>
        <v/>
      </c>
      <c r="N1159">
        <f>'Net sw_IBUF_0_'!H950</f>
        <v/>
      </c>
      <c r="O1159">
        <f>'Net sw_IBUF_0_'!H948</f>
        <v/>
      </c>
      <c r="P1159">
        <f>N1159-O1159</f>
        <v/>
      </c>
      <c r="Q1159">
        <f>P1159/N1159</f>
        <v/>
      </c>
    </row>
    <row r="1160">
      <c r="A1160" t="inlineStr">
        <is>
          <t>sw_IBUF[0]_inst/O to masterReg/readData2[22]_i_4/I3</t>
        </is>
      </c>
      <c r="B1160">
        <f>'Net sw_IBUF_0_'!E965</f>
        <v/>
      </c>
      <c r="C1160">
        <f>'Net sw_IBUF_0_'!E963</f>
        <v/>
      </c>
      <c r="D1160">
        <f>B1160-C1160</f>
        <v/>
      </c>
      <c r="E1160">
        <f>D1160/B1160</f>
        <v/>
      </c>
      <c r="F1160">
        <f>'Net sw_IBUF_0_'!F965</f>
        <v/>
      </c>
      <c r="G1160">
        <f>'Net sw_IBUF_0_'!F963</f>
        <v/>
      </c>
      <c r="H1160">
        <f>F1160-G1160</f>
        <v/>
      </c>
      <c r="I1160">
        <f>H1160/F1160</f>
        <v/>
      </c>
      <c r="J1160">
        <f>'Net sw_IBUF_0_'!G965</f>
        <v/>
      </c>
      <c r="K1160">
        <f>'Net sw_IBUF_0_'!G963</f>
        <v/>
      </c>
      <c r="L1160">
        <f>J1160-K1160</f>
        <v/>
      </c>
      <c r="M1160">
        <f>L1160/J1160</f>
        <v/>
      </c>
      <c r="N1160">
        <f>'Net sw_IBUF_0_'!H965</f>
        <v/>
      </c>
      <c r="O1160">
        <f>'Net sw_IBUF_0_'!H963</f>
        <v/>
      </c>
      <c r="P1160">
        <f>N1160-O1160</f>
        <v/>
      </c>
      <c r="Q1160">
        <f>P1160/N1160</f>
        <v/>
      </c>
    </row>
    <row r="1161">
      <c r="A1161" t="inlineStr">
        <is>
          <t>sw_IBUF[0]_inst/O to ALU1/register_reg_r1_0_31_18_23_i_18/I1</t>
        </is>
      </c>
      <c r="B1161">
        <f>'Net sw_IBUF_0_'!E976</f>
        <v/>
      </c>
      <c r="C1161">
        <f>'Net sw_IBUF_0_'!E974</f>
        <v/>
      </c>
      <c r="D1161">
        <f>B1161-C1161</f>
        <v/>
      </c>
      <c r="E1161">
        <f>D1161/B1161</f>
        <v/>
      </c>
      <c r="F1161">
        <f>'Net sw_IBUF_0_'!F976</f>
        <v/>
      </c>
      <c r="G1161">
        <f>'Net sw_IBUF_0_'!F974</f>
        <v/>
      </c>
      <c r="H1161">
        <f>F1161-G1161</f>
        <v/>
      </c>
      <c r="I1161">
        <f>H1161/F1161</f>
        <v/>
      </c>
      <c r="J1161">
        <f>'Net sw_IBUF_0_'!G976</f>
        <v/>
      </c>
      <c r="K1161">
        <f>'Net sw_IBUF_0_'!G974</f>
        <v/>
      </c>
      <c r="L1161">
        <f>J1161-K1161</f>
        <v/>
      </c>
      <c r="M1161">
        <f>L1161/J1161</f>
        <v/>
      </c>
      <c r="N1161">
        <f>'Net sw_IBUF_0_'!H976</f>
        <v/>
      </c>
      <c r="O1161">
        <f>'Net sw_IBUF_0_'!H974</f>
        <v/>
      </c>
      <c r="P1161">
        <f>N1161-O1161</f>
        <v/>
      </c>
      <c r="Q1161">
        <f>P1161/N1161</f>
        <v/>
      </c>
    </row>
    <row r="1162">
      <c r="A1162" t="inlineStr">
        <is>
          <t>sw_IBUF[0]_inst/O to masterReg/readData2[21]_i_6/I2</t>
        </is>
      </c>
      <c r="B1162">
        <f>'Net sw_IBUF_0_'!E992</f>
        <v/>
      </c>
      <c r="C1162">
        <f>'Net sw_IBUF_0_'!E990</f>
        <v/>
      </c>
      <c r="D1162">
        <f>B1162-C1162</f>
        <v/>
      </c>
      <c r="E1162">
        <f>D1162/B1162</f>
        <v/>
      </c>
      <c r="F1162">
        <f>'Net sw_IBUF_0_'!F992</f>
        <v/>
      </c>
      <c r="G1162">
        <f>'Net sw_IBUF_0_'!F990</f>
        <v/>
      </c>
      <c r="H1162">
        <f>F1162-G1162</f>
        <v/>
      </c>
      <c r="I1162">
        <f>H1162/F1162</f>
        <v/>
      </c>
      <c r="J1162">
        <f>'Net sw_IBUF_0_'!G992</f>
        <v/>
      </c>
      <c r="K1162">
        <f>'Net sw_IBUF_0_'!G990</f>
        <v/>
      </c>
      <c r="L1162">
        <f>J1162-K1162</f>
        <v/>
      </c>
      <c r="M1162">
        <f>L1162/J1162</f>
        <v/>
      </c>
      <c r="N1162">
        <f>'Net sw_IBUF_0_'!H992</f>
        <v/>
      </c>
      <c r="O1162">
        <f>'Net sw_IBUF_0_'!H990</f>
        <v/>
      </c>
      <c r="P1162">
        <f>N1162-O1162</f>
        <v/>
      </c>
      <c r="Q1162">
        <f>P1162/N1162</f>
        <v/>
      </c>
    </row>
    <row r="1163">
      <c r="A1163" t="inlineStr">
        <is>
          <t>sw_IBUF[0]_inst/O to masterReg/readData2[28]_i_4/I3</t>
        </is>
      </c>
      <c r="B1163">
        <f>'Net sw_IBUF_0_'!E1007</f>
        <v/>
      </c>
      <c r="C1163">
        <f>'Net sw_IBUF_0_'!E1005</f>
        <v/>
      </c>
      <c r="D1163">
        <f>B1163-C1163</f>
        <v/>
      </c>
      <c r="E1163">
        <f>D1163/B1163</f>
        <v/>
      </c>
      <c r="F1163">
        <f>'Net sw_IBUF_0_'!F1007</f>
        <v/>
      </c>
      <c r="G1163">
        <f>'Net sw_IBUF_0_'!F1005</f>
        <v/>
      </c>
      <c r="H1163">
        <f>F1163-G1163</f>
        <v/>
      </c>
      <c r="I1163">
        <f>H1163/F1163</f>
        <v/>
      </c>
      <c r="J1163">
        <f>'Net sw_IBUF_0_'!G1007</f>
        <v/>
      </c>
      <c r="K1163">
        <f>'Net sw_IBUF_0_'!G1005</f>
        <v/>
      </c>
      <c r="L1163">
        <f>J1163-K1163</f>
        <v/>
      </c>
      <c r="M1163">
        <f>L1163/J1163</f>
        <v/>
      </c>
      <c r="N1163">
        <f>'Net sw_IBUF_0_'!H1007</f>
        <v/>
      </c>
      <c r="O1163">
        <f>'Net sw_IBUF_0_'!H1005</f>
        <v/>
      </c>
      <c r="P1163">
        <f>N1163-O1163</f>
        <v/>
      </c>
      <c r="Q1163">
        <f>P1163/N1163</f>
        <v/>
      </c>
    </row>
    <row r="1164">
      <c r="A1164" t="inlineStr">
        <is>
          <t>sw_IBUF[0]_inst/O to masterReg/readData2[24]_i_4/I3</t>
        </is>
      </c>
      <c r="B1164">
        <f>'Net sw_IBUF_0_'!E1021</f>
        <v/>
      </c>
      <c r="C1164">
        <f>'Net sw_IBUF_0_'!E1019</f>
        <v/>
      </c>
      <c r="D1164">
        <f>B1164-C1164</f>
        <v/>
      </c>
      <c r="E1164">
        <f>D1164/B1164</f>
        <v/>
      </c>
      <c r="F1164">
        <f>'Net sw_IBUF_0_'!F1021</f>
        <v/>
      </c>
      <c r="G1164">
        <f>'Net sw_IBUF_0_'!F1019</f>
        <v/>
      </c>
      <c r="H1164">
        <f>F1164-G1164</f>
        <v/>
      </c>
      <c r="I1164">
        <f>H1164/F1164</f>
        <v/>
      </c>
      <c r="J1164">
        <f>'Net sw_IBUF_0_'!G1021</f>
        <v/>
      </c>
      <c r="K1164">
        <f>'Net sw_IBUF_0_'!G1019</f>
        <v/>
      </c>
      <c r="L1164">
        <f>J1164-K1164</f>
        <v/>
      </c>
      <c r="M1164">
        <f>L1164/J1164</f>
        <v/>
      </c>
      <c r="N1164">
        <f>'Net sw_IBUF_0_'!H1021</f>
        <v/>
      </c>
      <c r="O1164">
        <f>'Net sw_IBUF_0_'!H1019</f>
        <v/>
      </c>
      <c r="P1164">
        <f>N1164-O1164</f>
        <v/>
      </c>
      <c r="Q1164">
        <f>P1164/N1164</f>
        <v/>
      </c>
    </row>
    <row r="1165">
      <c r="A1165" t="inlineStr">
        <is>
          <t>sw_IBUF[0]_inst/O to masterReg/register_reg_r1_0_31_24_29_i_17/I2</t>
        </is>
      </c>
      <c r="B1165">
        <f>'Net sw_IBUF_0_'!E1034</f>
        <v/>
      </c>
      <c r="C1165">
        <f>'Net sw_IBUF_0_'!E1032</f>
        <v/>
      </c>
      <c r="D1165">
        <f>B1165-C1165</f>
        <v/>
      </c>
      <c r="E1165">
        <f>D1165/B1165</f>
        <v/>
      </c>
      <c r="F1165">
        <f>'Net sw_IBUF_0_'!F1034</f>
        <v/>
      </c>
      <c r="G1165">
        <f>'Net sw_IBUF_0_'!F1032</f>
        <v/>
      </c>
      <c r="H1165">
        <f>F1165-G1165</f>
        <v/>
      </c>
      <c r="I1165">
        <f>H1165/F1165</f>
        <v/>
      </c>
      <c r="J1165">
        <f>'Net sw_IBUF_0_'!G1034</f>
        <v/>
      </c>
      <c r="K1165">
        <f>'Net sw_IBUF_0_'!G1032</f>
        <v/>
      </c>
      <c r="L1165">
        <f>J1165-K1165</f>
        <v/>
      </c>
      <c r="M1165">
        <f>L1165/J1165</f>
        <v/>
      </c>
      <c r="N1165">
        <f>'Net sw_IBUF_0_'!H1034</f>
        <v/>
      </c>
      <c r="O1165">
        <f>'Net sw_IBUF_0_'!H1032</f>
        <v/>
      </c>
      <c r="P1165">
        <f>N1165-O1165</f>
        <v/>
      </c>
      <c r="Q1165">
        <f>P1165/N1165</f>
        <v/>
      </c>
    </row>
    <row r="1166">
      <c r="A1166" t="inlineStr">
        <is>
          <t>sw_IBUF[0]_inst/O to ALU1/register_reg_r1_0_31_18_23_i_16/I1</t>
        </is>
      </c>
      <c r="B1166">
        <f>'Net sw_IBUF_0_'!E1045</f>
        <v/>
      </c>
      <c r="C1166">
        <f>'Net sw_IBUF_0_'!E1043</f>
        <v/>
      </c>
      <c r="D1166">
        <f>B1166-C1166</f>
        <v/>
      </c>
      <c r="E1166">
        <f>D1166/B1166</f>
        <v/>
      </c>
      <c r="F1166">
        <f>'Net sw_IBUF_0_'!F1045</f>
        <v/>
      </c>
      <c r="G1166">
        <f>'Net sw_IBUF_0_'!F1043</f>
        <v/>
      </c>
      <c r="H1166">
        <f>F1166-G1166</f>
        <v/>
      </c>
      <c r="I1166">
        <f>H1166/F1166</f>
        <v/>
      </c>
      <c r="J1166">
        <f>'Net sw_IBUF_0_'!G1045</f>
        <v/>
      </c>
      <c r="K1166">
        <f>'Net sw_IBUF_0_'!G1043</f>
        <v/>
      </c>
      <c r="L1166">
        <f>J1166-K1166</f>
        <v/>
      </c>
      <c r="M1166">
        <f>L1166/J1166</f>
        <v/>
      </c>
      <c r="N1166">
        <f>'Net sw_IBUF_0_'!H1045</f>
        <v/>
      </c>
      <c r="O1166">
        <f>'Net sw_IBUF_0_'!H1043</f>
        <v/>
      </c>
      <c r="P1166">
        <f>N1166-O1166</f>
        <v/>
      </c>
      <c r="Q1166">
        <f>P1166/N1166</f>
        <v/>
      </c>
    </row>
    <row r="1167">
      <c r="A1167" t="inlineStr">
        <is>
          <t>sw_IBUF[0]_inst/O to ALU1/register_reg_r1_0_31_24_29_i_10/I1</t>
        </is>
      </c>
      <c r="B1167">
        <f>'Net sw_IBUF_0_'!E1059</f>
        <v/>
      </c>
      <c r="C1167">
        <f>'Net sw_IBUF_0_'!E1057</f>
        <v/>
      </c>
      <c r="D1167">
        <f>B1167-C1167</f>
        <v/>
      </c>
      <c r="E1167">
        <f>D1167/B1167</f>
        <v/>
      </c>
      <c r="F1167">
        <f>'Net sw_IBUF_0_'!F1059</f>
        <v/>
      </c>
      <c r="G1167">
        <f>'Net sw_IBUF_0_'!F1057</f>
        <v/>
      </c>
      <c r="H1167">
        <f>F1167-G1167</f>
        <v/>
      </c>
      <c r="I1167">
        <f>H1167/F1167</f>
        <v/>
      </c>
      <c r="J1167">
        <f>'Net sw_IBUF_0_'!G1059</f>
        <v/>
      </c>
      <c r="K1167">
        <f>'Net sw_IBUF_0_'!G1057</f>
        <v/>
      </c>
      <c r="L1167">
        <f>J1167-K1167</f>
        <v/>
      </c>
      <c r="M1167">
        <f>L1167/J1167</f>
        <v/>
      </c>
      <c r="N1167">
        <f>'Net sw_IBUF_0_'!H1059</f>
        <v/>
      </c>
      <c r="O1167">
        <f>'Net sw_IBUF_0_'!H1057</f>
        <v/>
      </c>
      <c r="P1167">
        <f>N1167-O1167</f>
        <v/>
      </c>
      <c r="Q1167">
        <f>P1167/N1167</f>
        <v/>
      </c>
    </row>
    <row r="1168">
      <c r="A1168" t="inlineStr">
        <is>
          <t>sw_IBUF[0]_inst/O to masterReg/register_reg_r1_0_31_24_29_i_9/I2</t>
        </is>
      </c>
      <c r="B1168">
        <f>'Net sw_IBUF_0_'!E1070</f>
        <v/>
      </c>
      <c r="C1168">
        <f>'Net sw_IBUF_0_'!E1068</f>
        <v/>
      </c>
      <c r="D1168">
        <f>B1168-C1168</f>
        <v/>
      </c>
      <c r="E1168">
        <f>D1168/B1168</f>
        <v/>
      </c>
      <c r="F1168">
        <f>'Net sw_IBUF_0_'!F1070</f>
        <v/>
      </c>
      <c r="G1168">
        <f>'Net sw_IBUF_0_'!F1068</f>
        <v/>
      </c>
      <c r="H1168">
        <f>F1168-G1168</f>
        <v/>
      </c>
      <c r="I1168">
        <f>H1168/F1168</f>
        <v/>
      </c>
      <c r="J1168">
        <f>'Net sw_IBUF_0_'!G1070</f>
        <v/>
      </c>
      <c r="K1168">
        <f>'Net sw_IBUF_0_'!G1068</f>
        <v/>
      </c>
      <c r="L1168">
        <f>J1168-K1168</f>
        <v/>
      </c>
      <c r="M1168">
        <f>L1168/J1168</f>
        <v/>
      </c>
      <c r="N1168">
        <f>'Net sw_IBUF_0_'!H1070</f>
        <v/>
      </c>
      <c r="O1168">
        <f>'Net sw_IBUF_0_'!H1068</f>
        <v/>
      </c>
      <c r="P1168">
        <f>N1168-O1168</f>
        <v/>
      </c>
      <c r="Q1168">
        <f>P1168/N1168</f>
        <v/>
      </c>
    </row>
    <row r="1169">
      <c r="A1169" t="inlineStr">
        <is>
          <t>sw_IBUF[0]_inst/O to masterReg/readData2[30]_i_4/I3</t>
        </is>
      </c>
      <c r="B1169">
        <f>'Net sw_IBUF_0_'!E1087</f>
        <v/>
      </c>
      <c r="C1169">
        <f>'Net sw_IBUF_0_'!E1085</f>
        <v/>
      </c>
      <c r="D1169">
        <f>B1169-C1169</f>
        <v/>
      </c>
      <c r="E1169">
        <f>D1169/B1169</f>
        <v/>
      </c>
      <c r="F1169">
        <f>'Net sw_IBUF_0_'!F1087</f>
        <v/>
      </c>
      <c r="G1169">
        <f>'Net sw_IBUF_0_'!F1085</f>
        <v/>
      </c>
      <c r="H1169">
        <f>F1169-G1169</f>
        <v/>
      </c>
      <c r="I1169">
        <f>H1169/F1169</f>
        <v/>
      </c>
      <c r="J1169">
        <f>'Net sw_IBUF_0_'!G1087</f>
        <v/>
      </c>
      <c r="K1169">
        <f>'Net sw_IBUF_0_'!G1085</f>
        <v/>
      </c>
      <c r="L1169">
        <f>J1169-K1169</f>
        <v/>
      </c>
      <c r="M1169">
        <f>L1169/J1169</f>
        <v/>
      </c>
      <c r="N1169">
        <f>'Net sw_IBUF_0_'!H1087</f>
        <v/>
      </c>
      <c r="O1169">
        <f>'Net sw_IBUF_0_'!H1085</f>
        <v/>
      </c>
      <c r="P1169">
        <f>N1169-O1169</f>
        <v/>
      </c>
      <c r="Q1169">
        <f>P1169/N1169</f>
        <v/>
      </c>
    </row>
    <row r="1170">
      <c r="A1170" t="inlineStr">
        <is>
          <t>sw_IBUF[0]_inst/O to ALU1/register_reg_r1_0_31_30_31_i_3/I1</t>
        </is>
      </c>
      <c r="B1170">
        <f>'Net sw_IBUF_0_'!E1098</f>
        <v/>
      </c>
      <c r="C1170">
        <f>'Net sw_IBUF_0_'!E1096</f>
        <v/>
      </c>
      <c r="D1170">
        <f>B1170-C1170</f>
        <v/>
      </c>
      <c r="E1170">
        <f>D1170/B1170</f>
        <v/>
      </c>
      <c r="F1170">
        <f>'Net sw_IBUF_0_'!F1098</f>
        <v/>
      </c>
      <c r="G1170">
        <f>'Net sw_IBUF_0_'!F1096</f>
        <v/>
      </c>
      <c r="H1170">
        <f>F1170-G1170</f>
        <v/>
      </c>
      <c r="I1170">
        <f>H1170/F1170</f>
        <v/>
      </c>
      <c r="J1170">
        <f>'Net sw_IBUF_0_'!G1098</f>
        <v/>
      </c>
      <c r="K1170">
        <f>'Net sw_IBUF_0_'!G1096</f>
        <v/>
      </c>
      <c r="L1170">
        <f>J1170-K1170</f>
        <v/>
      </c>
      <c r="M1170">
        <f>L1170/J1170</f>
        <v/>
      </c>
      <c r="N1170">
        <f>'Net sw_IBUF_0_'!H1098</f>
        <v/>
      </c>
      <c r="O1170">
        <f>'Net sw_IBUF_0_'!H1096</f>
        <v/>
      </c>
      <c r="P1170">
        <f>N1170-O1170</f>
        <v/>
      </c>
      <c r="Q1170">
        <f>P1170/N1170</f>
        <v/>
      </c>
    </row>
    <row r="1171">
      <c r="A1171" t="inlineStr">
        <is>
          <t>sw_IBUF[0]_inst/O to masterReg/readData2[23]_i_7/I1</t>
        </is>
      </c>
      <c r="B1171">
        <f>'Net sw_IBUF_0_'!E1115</f>
        <v/>
      </c>
      <c r="C1171">
        <f>'Net sw_IBUF_0_'!E1113</f>
        <v/>
      </c>
      <c r="D1171">
        <f>B1171-C1171</f>
        <v/>
      </c>
      <c r="E1171">
        <f>D1171/B1171</f>
        <v/>
      </c>
      <c r="F1171">
        <f>'Net sw_IBUF_0_'!F1115</f>
        <v/>
      </c>
      <c r="G1171">
        <f>'Net sw_IBUF_0_'!F1113</f>
        <v/>
      </c>
      <c r="H1171">
        <f>F1171-G1171</f>
        <v/>
      </c>
      <c r="I1171">
        <f>H1171/F1171</f>
        <v/>
      </c>
      <c r="J1171">
        <f>'Net sw_IBUF_0_'!G1115</f>
        <v/>
      </c>
      <c r="K1171">
        <f>'Net sw_IBUF_0_'!G1113</f>
        <v/>
      </c>
      <c r="L1171">
        <f>J1171-K1171</f>
        <v/>
      </c>
      <c r="M1171">
        <f>L1171/J1171</f>
        <v/>
      </c>
      <c r="N1171">
        <f>'Net sw_IBUF_0_'!H1115</f>
        <v/>
      </c>
      <c r="O1171">
        <f>'Net sw_IBUF_0_'!H1113</f>
        <v/>
      </c>
      <c r="P1171">
        <f>N1171-O1171</f>
        <v/>
      </c>
      <c r="Q1171">
        <f>P1171/N1171</f>
        <v/>
      </c>
    </row>
    <row r="1172">
      <c r="A1172" t="inlineStr">
        <is>
          <t>sw_IBUF[0]_inst/O to masterReg/readData2[23]_i_6/I2</t>
        </is>
      </c>
      <c r="B1172">
        <f>'Net sw_IBUF_0_'!E1126</f>
        <v/>
      </c>
      <c r="C1172">
        <f>'Net sw_IBUF_0_'!E1124</f>
        <v/>
      </c>
      <c r="D1172">
        <f>B1172-C1172</f>
        <v/>
      </c>
      <c r="E1172">
        <f>D1172/B1172</f>
        <v/>
      </c>
      <c r="F1172">
        <f>'Net sw_IBUF_0_'!F1126</f>
        <v/>
      </c>
      <c r="G1172">
        <f>'Net sw_IBUF_0_'!F1124</f>
        <v/>
      </c>
      <c r="H1172">
        <f>F1172-G1172</f>
        <v/>
      </c>
      <c r="I1172">
        <f>H1172/F1172</f>
        <v/>
      </c>
      <c r="J1172">
        <f>'Net sw_IBUF_0_'!G1126</f>
        <v/>
      </c>
      <c r="K1172">
        <f>'Net sw_IBUF_0_'!G1124</f>
        <v/>
      </c>
      <c r="L1172">
        <f>J1172-K1172</f>
        <v/>
      </c>
      <c r="M1172">
        <f>L1172/J1172</f>
        <v/>
      </c>
      <c r="N1172">
        <f>'Net sw_IBUF_0_'!H1126</f>
        <v/>
      </c>
      <c r="O1172">
        <f>'Net sw_IBUF_0_'!H1124</f>
        <v/>
      </c>
      <c r="P1172">
        <f>N1172-O1172</f>
        <v/>
      </c>
      <c r="Q1172">
        <f>P1172/N1172</f>
        <v/>
      </c>
    </row>
    <row r="1173">
      <c r="A1173" t="inlineStr">
        <is>
          <t>sw_IBUF[0]_inst/O to masterReg/readData2[13]_i_6/I2</t>
        </is>
      </c>
      <c r="B1173">
        <f>'Net sw_IBUF_0_'!E1143</f>
        <v/>
      </c>
      <c r="C1173">
        <f>'Net sw_IBUF_0_'!E1141</f>
        <v/>
      </c>
      <c r="D1173">
        <f>B1173-C1173</f>
        <v/>
      </c>
      <c r="E1173">
        <f>D1173/B1173</f>
        <v/>
      </c>
      <c r="F1173">
        <f>'Net sw_IBUF_0_'!F1143</f>
        <v/>
      </c>
      <c r="G1173">
        <f>'Net sw_IBUF_0_'!F1141</f>
        <v/>
      </c>
      <c r="H1173">
        <f>F1173-G1173</f>
        <v/>
      </c>
      <c r="I1173">
        <f>H1173/F1173</f>
        <v/>
      </c>
      <c r="J1173">
        <f>'Net sw_IBUF_0_'!G1143</f>
        <v/>
      </c>
      <c r="K1173">
        <f>'Net sw_IBUF_0_'!G1141</f>
        <v/>
      </c>
      <c r="L1173">
        <f>J1173-K1173</f>
        <v/>
      </c>
      <c r="M1173">
        <f>L1173/J1173</f>
        <v/>
      </c>
      <c r="N1173">
        <f>'Net sw_IBUF_0_'!H1143</f>
        <v/>
      </c>
      <c r="O1173">
        <f>'Net sw_IBUF_0_'!H1141</f>
        <v/>
      </c>
      <c r="P1173">
        <f>N1173-O1173</f>
        <v/>
      </c>
      <c r="Q1173">
        <f>P1173/N1173</f>
        <v/>
      </c>
    </row>
    <row r="1174">
      <c r="A1174" t="inlineStr">
        <is>
          <t>sw_IBUF[0]_inst/O to masterReg/readData2[30]_i_7/I1</t>
        </is>
      </c>
      <c r="B1174">
        <f>'Net sw_IBUF_0_'!E1164</f>
        <v/>
      </c>
      <c r="C1174">
        <f>'Net sw_IBUF_0_'!E1162</f>
        <v/>
      </c>
      <c r="D1174">
        <f>B1174-C1174</f>
        <v/>
      </c>
      <c r="E1174">
        <f>D1174/B1174</f>
        <v/>
      </c>
      <c r="F1174">
        <f>'Net sw_IBUF_0_'!F1164</f>
        <v/>
      </c>
      <c r="G1174">
        <f>'Net sw_IBUF_0_'!F1162</f>
        <v/>
      </c>
      <c r="H1174">
        <f>F1174-G1174</f>
        <v/>
      </c>
      <c r="I1174">
        <f>H1174/F1174</f>
        <v/>
      </c>
      <c r="J1174">
        <f>'Net sw_IBUF_0_'!G1164</f>
        <v/>
      </c>
      <c r="K1174">
        <f>'Net sw_IBUF_0_'!G1162</f>
        <v/>
      </c>
      <c r="L1174">
        <f>J1174-K1174</f>
        <v/>
      </c>
      <c r="M1174">
        <f>L1174/J1174</f>
        <v/>
      </c>
      <c r="N1174">
        <f>'Net sw_IBUF_0_'!H1164</f>
        <v/>
      </c>
      <c r="O1174">
        <f>'Net sw_IBUF_0_'!H1162</f>
        <v/>
      </c>
      <c r="P1174">
        <f>N1174-O1174</f>
        <v/>
      </c>
      <c r="Q1174">
        <f>P1174/N1174</f>
        <v/>
      </c>
    </row>
    <row r="1175">
      <c r="A1175" t="inlineStr">
        <is>
          <t>sw_IBUF[0]_inst/O to masterReg/readData2[26]_i_7/I1</t>
        </is>
      </c>
      <c r="B1175">
        <f>'Net sw_IBUF_0_'!E1180</f>
        <v/>
      </c>
      <c r="C1175">
        <f>'Net sw_IBUF_0_'!E1178</f>
        <v/>
      </c>
      <c r="D1175">
        <f>B1175-C1175</f>
        <v/>
      </c>
      <c r="E1175">
        <f>D1175/B1175</f>
        <v/>
      </c>
      <c r="F1175">
        <f>'Net sw_IBUF_0_'!F1180</f>
        <v/>
      </c>
      <c r="G1175">
        <f>'Net sw_IBUF_0_'!F1178</f>
        <v/>
      </c>
      <c r="H1175">
        <f>F1175-G1175</f>
        <v/>
      </c>
      <c r="I1175">
        <f>H1175/F1175</f>
        <v/>
      </c>
      <c r="J1175">
        <f>'Net sw_IBUF_0_'!G1180</f>
        <v/>
      </c>
      <c r="K1175">
        <f>'Net sw_IBUF_0_'!G1178</f>
        <v/>
      </c>
      <c r="L1175">
        <f>J1175-K1175</f>
        <v/>
      </c>
      <c r="M1175">
        <f>L1175/J1175</f>
        <v/>
      </c>
      <c r="N1175">
        <f>'Net sw_IBUF_0_'!H1180</f>
        <v/>
      </c>
      <c r="O1175">
        <f>'Net sw_IBUF_0_'!H1178</f>
        <v/>
      </c>
      <c r="P1175">
        <f>N1175-O1175</f>
        <v/>
      </c>
      <c r="Q1175">
        <f>P1175/N1175</f>
        <v/>
      </c>
    </row>
    <row r="1176">
      <c r="A1176" t="inlineStr">
        <is>
          <t>sw_IBUF[0]_inst/O to masterReg/readData2[26]_i_6/I2</t>
        </is>
      </c>
      <c r="B1176">
        <f>'Net sw_IBUF_0_'!E1191</f>
        <v/>
      </c>
      <c r="C1176">
        <f>'Net sw_IBUF_0_'!E1189</f>
        <v/>
      </c>
      <c r="D1176">
        <f>B1176-C1176</f>
        <v/>
      </c>
      <c r="E1176">
        <f>D1176/B1176</f>
        <v/>
      </c>
      <c r="F1176">
        <f>'Net sw_IBUF_0_'!F1191</f>
        <v/>
      </c>
      <c r="G1176">
        <f>'Net sw_IBUF_0_'!F1189</f>
        <v/>
      </c>
      <c r="H1176">
        <f>F1176-G1176</f>
        <v/>
      </c>
      <c r="I1176">
        <f>H1176/F1176</f>
        <v/>
      </c>
      <c r="J1176">
        <f>'Net sw_IBUF_0_'!G1191</f>
        <v/>
      </c>
      <c r="K1176">
        <f>'Net sw_IBUF_0_'!G1189</f>
        <v/>
      </c>
      <c r="L1176">
        <f>J1176-K1176</f>
        <v/>
      </c>
      <c r="M1176">
        <f>L1176/J1176</f>
        <v/>
      </c>
      <c r="N1176">
        <f>'Net sw_IBUF_0_'!H1191</f>
        <v/>
      </c>
      <c r="O1176">
        <f>'Net sw_IBUF_0_'!H1189</f>
        <v/>
      </c>
      <c r="P1176">
        <f>N1176-O1176</f>
        <v/>
      </c>
      <c r="Q1176">
        <f>P1176/N1176</f>
        <v/>
      </c>
    </row>
    <row r="1177">
      <c r="A1177" t="inlineStr">
        <is>
          <t>sw_IBUF[0]_inst/O to masterReg/readData2[30]_i_6/I2</t>
        </is>
      </c>
      <c r="B1177">
        <f>'Net sw_IBUF_0_'!E1202</f>
        <v/>
      </c>
      <c r="C1177">
        <f>'Net sw_IBUF_0_'!E1200</f>
        <v/>
      </c>
      <c r="D1177">
        <f>B1177-C1177</f>
        <v/>
      </c>
      <c r="E1177">
        <f>D1177/B1177</f>
        <v/>
      </c>
      <c r="F1177">
        <f>'Net sw_IBUF_0_'!F1202</f>
        <v/>
      </c>
      <c r="G1177">
        <f>'Net sw_IBUF_0_'!F1200</f>
        <v/>
      </c>
      <c r="H1177">
        <f>F1177-G1177</f>
        <v/>
      </c>
      <c r="I1177">
        <f>H1177/F1177</f>
        <v/>
      </c>
      <c r="J1177">
        <f>'Net sw_IBUF_0_'!G1202</f>
        <v/>
      </c>
      <c r="K1177">
        <f>'Net sw_IBUF_0_'!G1200</f>
        <v/>
      </c>
      <c r="L1177">
        <f>J1177-K1177</f>
        <v/>
      </c>
      <c r="M1177">
        <f>L1177/J1177</f>
        <v/>
      </c>
      <c r="N1177">
        <f>'Net sw_IBUF_0_'!H1202</f>
        <v/>
      </c>
      <c r="O1177">
        <f>'Net sw_IBUF_0_'!H1200</f>
        <v/>
      </c>
      <c r="P1177">
        <f>N1177-O1177</f>
        <v/>
      </c>
      <c r="Q1177">
        <f>P1177/N1177</f>
        <v/>
      </c>
    </row>
    <row r="1178">
      <c r="A1178" t="inlineStr">
        <is>
          <t>sw_IBUF[0]_inst/O to masterReg/register_reg_r1_0_31_24_29_i_13/I2</t>
        </is>
      </c>
      <c r="B1178">
        <f>'Net sw_IBUF_0_'!E1213</f>
        <v/>
      </c>
      <c r="C1178">
        <f>'Net sw_IBUF_0_'!E1211</f>
        <v/>
      </c>
      <c r="D1178">
        <f>B1178-C1178</f>
        <v/>
      </c>
      <c r="E1178">
        <f>D1178/B1178</f>
        <v/>
      </c>
      <c r="F1178">
        <f>'Net sw_IBUF_0_'!F1213</f>
        <v/>
      </c>
      <c r="G1178">
        <f>'Net sw_IBUF_0_'!F1211</f>
        <v/>
      </c>
      <c r="H1178">
        <f>F1178-G1178</f>
        <v/>
      </c>
      <c r="I1178">
        <f>H1178/F1178</f>
        <v/>
      </c>
      <c r="J1178">
        <f>'Net sw_IBUF_0_'!G1213</f>
        <v/>
      </c>
      <c r="K1178">
        <f>'Net sw_IBUF_0_'!G1211</f>
        <v/>
      </c>
      <c r="L1178">
        <f>J1178-K1178</f>
        <v/>
      </c>
      <c r="M1178">
        <f>L1178/J1178</f>
        <v/>
      </c>
      <c r="N1178">
        <f>'Net sw_IBUF_0_'!H1213</f>
        <v/>
      </c>
      <c r="O1178">
        <f>'Net sw_IBUF_0_'!H1211</f>
        <v/>
      </c>
      <c r="P1178">
        <f>N1178-O1178</f>
        <v/>
      </c>
      <c r="Q1178">
        <f>P1178/N1178</f>
        <v/>
      </c>
    </row>
    <row r="1179">
      <c r="A1179" t="inlineStr">
        <is>
          <t>sw_IBUF[0]_inst/O to masterReg/register_reg_r1_0_31_30_31_i_2/I2</t>
        </is>
      </c>
      <c r="B1179">
        <f>'Net sw_IBUF_0_'!E1224</f>
        <v/>
      </c>
      <c r="C1179">
        <f>'Net sw_IBUF_0_'!E1222</f>
        <v/>
      </c>
      <c r="D1179">
        <f>B1179-C1179</f>
        <v/>
      </c>
      <c r="E1179">
        <f>D1179/B1179</f>
        <v/>
      </c>
      <c r="F1179">
        <f>'Net sw_IBUF_0_'!F1224</f>
        <v/>
      </c>
      <c r="G1179">
        <f>'Net sw_IBUF_0_'!F1222</f>
        <v/>
      </c>
      <c r="H1179">
        <f>F1179-G1179</f>
        <v/>
      </c>
      <c r="I1179">
        <f>H1179/F1179</f>
        <v/>
      </c>
      <c r="J1179">
        <f>'Net sw_IBUF_0_'!G1224</f>
        <v/>
      </c>
      <c r="K1179">
        <f>'Net sw_IBUF_0_'!G1222</f>
        <v/>
      </c>
      <c r="L1179">
        <f>J1179-K1179</f>
        <v/>
      </c>
      <c r="M1179">
        <f>L1179/J1179</f>
        <v/>
      </c>
      <c r="N1179">
        <f>'Net sw_IBUF_0_'!H1224</f>
        <v/>
      </c>
      <c r="O1179">
        <f>'Net sw_IBUF_0_'!H1222</f>
        <v/>
      </c>
      <c r="P1179">
        <f>N1179-O1179</f>
        <v/>
      </c>
      <c r="Q1179">
        <f>P1179/N1179</f>
        <v/>
      </c>
    </row>
    <row r="1180">
      <c r="A1180" t="inlineStr">
        <is>
          <t>sw_IBUF[0]_inst/O to masterReg/readData2[27]_i_7/I1</t>
        </is>
      </c>
      <c r="B1180">
        <f>'Net sw_IBUF_0_'!E1240</f>
        <v/>
      </c>
      <c r="C1180">
        <f>'Net sw_IBUF_0_'!E1238</f>
        <v/>
      </c>
      <c r="D1180">
        <f>B1180-C1180</f>
        <v/>
      </c>
      <c r="E1180">
        <f>D1180/B1180</f>
        <v/>
      </c>
      <c r="F1180">
        <f>'Net sw_IBUF_0_'!F1240</f>
        <v/>
      </c>
      <c r="G1180">
        <f>'Net sw_IBUF_0_'!F1238</f>
        <v/>
      </c>
      <c r="H1180">
        <f>F1180-G1180</f>
        <v/>
      </c>
      <c r="I1180">
        <f>H1180/F1180</f>
        <v/>
      </c>
      <c r="J1180">
        <f>'Net sw_IBUF_0_'!G1240</f>
        <v/>
      </c>
      <c r="K1180">
        <f>'Net sw_IBUF_0_'!G1238</f>
        <v/>
      </c>
      <c r="L1180">
        <f>J1180-K1180</f>
        <v/>
      </c>
      <c r="M1180">
        <f>L1180/J1180</f>
        <v/>
      </c>
      <c r="N1180">
        <f>'Net sw_IBUF_0_'!H1240</f>
        <v/>
      </c>
      <c r="O1180">
        <f>'Net sw_IBUF_0_'!H1238</f>
        <v/>
      </c>
      <c r="P1180">
        <f>N1180-O1180</f>
        <v/>
      </c>
      <c r="Q1180">
        <f>P1180/N1180</f>
        <v/>
      </c>
    </row>
    <row r="1181">
      <c r="A1181" t="inlineStr">
        <is>
          <t>sw_IBUF[0]_inst/O to masterReg/readData2[27]_i_6/I2</t>
        </is>
      </c>
      <c r="B1181">
        <f>'Net sw_IBUF_0_'!E1251</f>
        <v/>
      </c>
      <c r="C1181">
        <f>'Net sw_IBUF_0_'!E1249</f>
        <v/>
      </c>
      <c r="D1181">
        <f>B1181-C1181</f>
        <v/>
      </c>
      <c r="E1181">
        <f>D1181/B1181</f>
        <v/>
      </c>
      <c r="F1181">
        <f>'Net sw_IBUF_0_'!F1251</f>
        <v/>
      </c>
      <c r="G1181">
        <f>'Net sw_IBUF_0_'!F1249</f>
        <v/>
      </c>
      <c r="H1181">
        <f>F1181-G1181</f>
        <v/>
      </c>
      <c r="I1181">
        <f>H1181/F1181</f>
        <v/>
      </c>
      <c r="J1181">
        <f>'Net sw_IBUF_0_'!G1251</f>
        <v/>
      </c>
      <c r="K1181">
        <f>'Net sw_IBUF_0_'!G1249</f>
        <v/>
      </c>
      <c r="L1181">
        <f>J1181-K1181</f>
        <v/>
      </c>
      <c r="M1181">
        <f>L1181/J1181</f>
        <v/>
      </c>
      <c r="N1181">
        <f>'Net sw_IBUF_0_'!H1251</f>
        <v/>
      </c>
      <c r="O1181">
        <f>'Net sw_IBUF_0_'!H1249</f>
        <v/>
      </c>
      <c r="P1181">
        <f>N1181-O1181</f>
        <v/>
      </c>
      <c r="Q1181">
        <f>P1181/N1181</f>
        <v/>
      </c>
    </row>
    <row r="1182">
      <c r="A1182" t="inlineStr">
        <is>
          <t>sw_IBUF[0]_inst/O to masterReg/readData2[13]_i_7/I1</t>
        </is>
      </c>
      <c r="B1182">
        <f>'Net sw_IBUF_0_'!E1274</f>
        <v/>
      </c>
      <c r="C1182">
        <f>'Net sw_IBUF_0_'!E1272</f>
        <v/>
      </c>
      <c r="D1182">
        <f>B1182-C1182</f>
        <v/>
      </c>
      <c r="E1182">
        <f>D1182/B1182</f>
        <v/>
      </c>
      <c r="F1182">
        <f>'Net sw_IBUF_0_'!F1274</f>
        <v/>
      </c>
      <c r="G1182">
        <f>'Net sw_IBUF_0_'!F1272</f>
        <v/>
      </c>
      <c r="H1182">
        <f>F1182-G1182</f>
        <v/>
      </c>
      <c r="I1182">
        <f>H1182/F1182</f>
        <v/>
      </c>
      <c r="J1182">
        <f>'Net sw_IBUF_0_'!G1274</f>
        <v/>
      </c>
      <c r="K1182">
        <f>'Net sw_IBUF_0_'!G1272</f>
        <v/>
      </c>
      <c r="L1182">
        <f>J1182-K1182</f>
        <v/>
      </c>
      <c r="M1182">
        <f>L1182/J1182</f>
        <v/>
      </c>
      <c r="N1182">
        <f>'Net sw_IBUF_0_'!H1274</f>
        <v/>
      </c>
      <c r="O1182">
        <f>'Net sw_IBUF_0_'!H1272</f>
        <v/>
      </c>
      <c r="P1182">
        <f>N1182-O1182</f>
        <v/>
      </c>
      <c r="Q1182">
        <f>P1182/N1182</f>
        <v/>
      </c>
    </row>
    <row r="1183">
      <c r="A1183" t="inlineStr">
        <is>
          <t>sw_IBUF[0]_inst/O to masterReg/readData2[19]_i_7/I1</t>
        </is>
      </c>
      <c r="B1183">
        <f>'Net sw_IBUF_0_'!E1285</f>
        <v/>
      </c>
      <c r="C1183">
        <f>'Net sw_IBUF_0_'!E1283</f>
        <v/>
      </c>
      <c r="D1183">
        <f>B1183-C1183</f>
        <v/>
      </c>
      <c r="E1183">
        <f>D1183/B1183</f>
        <v/>
      </c>
      <c r="F1183">
        <f>'Net sw_IBUF_0_'!F1285</f>
        <v/>
      </c>
      <c r="G1183">
        <f>'Net sw_IBUF_0_'!F1283</f>
        <v/>
      </c>
      <c r="H1183">
        <f>F1183-G1183</f>
        <v/>
      </c>
      <c r="I1183">
        <f>H1183/F1183</f>
        <v/>
      </c>
      <c r="J1183">
        <f>'Net sw_IBUF_0_'!G1285</f>
        <v/>
      </c>
      <c r="K1183">
        <f>'Net sw_IBUF_0_'!G1283</f>
        <v/>
      </c>
      <c r="L1183">
        <f>J1183-K1183</f>
        <v/>
      </c>
      <c r="M1183">
        <f>L1183/J1183</f>
        <v/>
      </c>
      <c r="N1183">
        <f>'Net sw_IBUF_0_'!H1285</f>
        <v/>
      </c>
      <c r="O1183">
        <f>'Net sw_IBUF_0_'!H1283</f>
        <v/>
      </c>
      <c r="P1183">
        <f>N1183-O1183</f>
        <v/>
      </c>
      <c r="Q1183">
        <f>P1183/N1183</f>
        <v/>
      </c>
    </row>
    <row r="1184">
      <c r="A1184" t="inlineStr">
        <is>
          <t>sw_IBUF[0]_inst/O to masterReg/readData2[19]_i_6/I2</t>
        </is>
      </c>
      <c r="B1184">
        <f>'Net sw_IBUF_0_'!E1296</f>
        <v/>
      </c>
      <c r="C1184">
        <f>'Net sw_IBUF_0_'!E1294</f>
        <v/>
      </c>
      <c r="D1184">
        <f>B1184-C1184</f>
        <v/>
      </c>
      <c r="E1184">
        <f>D1184/B1184</f>
        <v/>
      </c>
      <c r="F1184">
        <f>'Net sw_IBUF_0_'!F1296</f>
        <v/>
      </c>
      <c r="G1184">
        <f>'Net sw_IBUF_0_'!F1294</f>
        <v/>
      </c>
      <c r="H1184">
        <f>F1184-G1184</f>
        <v/>
      </c>
      <c r="I1184">
        <f>H1184/F1184</f>
        <v/>
      </c>
      <c r="J1184">
        <f>'Net sw_IBUF_0_'!G1296</f>
        <v/>
      </c>
      <c r="K1184">
        <f>'Net sw_IBUF_0_'!G1294</f>
        <v/>
      </c>
      <c r="L1184">
        <f>J1184-K1184</f>
        <v/>
      </c>
      <c r="M1184">
        <f>L1184/J1184</f>
        <v/>
      </c>
      <c r="N1184">
        <f>'Net sw_IBUF_0_'!H1296</f>
        <v/>
      </c>
      <c r="O1184">
        <f>'Net sw_IBUF_0_'!H1294</f>
        <v/>
      </c>
      <c r="P1184">
        <f>N1184-O1184</f>
        <v/>
      </c>
      <c r="Q1184">
        <f>P1184/N1184</f>
        <v/>
      </c>
    </row>
    <row r="1185">
      <c r="A1185" t="inlineStr">
        <is>
          <t>sw_IBUF[0]_inst/O to ALU1/readData2[31]_i_9/I1</t>
        </is>
      </c>
      <c r="B1185">
        <f>'Net sw_IBUF_0_'!E1315</f>
        <v/>
      </c>
      <c r="C1185">
        <f>'Net sw_IBUF_0_'!E1313</f>
        <v/>
      </c>
      <c r="D1185">
        <f>B1185-C1185</f>
        <v/>
      </c>
      <c r="E1185">
        <f>D1185/B1185</f>
        <v/>
      </c>
      <c r="F1185">
        <f>'Net sw_IBUF_0_'!F1315</f>
        <v/>
      </c>
      <c r="G1185">
        <f>'Net sw_IBUF_0_'!F1313</f>
        <v/>
      </c>
      <c r="H1185">
        <f>F1185-G1185</f>
        <v/>
      </c>
      <c r="I1185">
        <f>H1185/F1185</f>
        <v/>
      </c>
      <c r="J1185">
        <f>'Net sw_IBUF_0_'!G1315</f>
        <v/>
      </c>
      <c r="K1185">
        <f>'Net sw_IBUF_0_'!G1313</f>
        <v/>
      </c>
      <c r="L1185">
        <f>J1185-K1185</f>
        <v/>
      </c>
      <c r="M1185">
        <f>L1185/J1185</f>
        <v/>
      </c>
      <c r="N1185">
        <f>'Net sw_IBUF_0_'!H1315</f>
        <v/>
      </c>
      <c r="O1185">
        <f>'Net sw_IBUF_0_'!H1313</f>
        <v/>
      </c>
      <c r="P1185">
        <f>N1185-O1185</f>
        <v/>
      </c>
      <c r="Q1185">
        <f>P1185/N1185</f>
        <v/>
      </c>
    </row>
    <row r="1186">
      <c r="A1186" t="inlineStr">
        <is>
          <t>sw_IBUF[0]_inst/O to masterReg/readData2[31]_i_8/I2</t>
        </is>
      </c>
      <c r="B1186">
        <f>'Net sw_IBUF_0_'!E1326</f>
        <v/>
      </c>
      <c r="C1186">
        <f>'Net sw_IBUF_0_'!E1324</f>
        <v/>
      </c>
      <c r="D1186">
        <f>B1186-C1186</f>
        <v/>
      </c>
      <c r="E1186">
        <f>D1186/B1186</f>
        <v/>
      </c>
      <c r="F1186">
        <f>'Net sw_IBUF_0_'!F1326</f>
        <v/>
      </c>
      <c r="G1186">
        <f>'Net sw_IBUF_0_'!F1324</f>
        <v/>
      </c>
      <c r="H1186">
        <f>F1186-G1186</f>
        <v/>
      </c>
      <c r="I1186">
        <f>H1186/F1186</f>
        <v/>
      </c>
      <c r="J1186">
        <f>'Net sw_IBUF_0_'!G1326</f>
        <v/>
      </c>
      <c r="K1186">
        <f>'Net sw_IBUF_0_'!G1324</f>
        <v/>
      </c>
      <c r="L1186">
        <f>J1186-K1186</f>
        <v/>
      </c>
      <c r="M1186">
        <f>L1186/J1186</f>
        <v/>
      </c>
      <c r="N1186">
        <f>'Net sw_IBUF_0_'!H1326</f>
        <v/>
      </c>
      <c r="O1186">
        <f>'Net sw_IBUF_0_'!H1324</f>
        <v/>
      </c>
      <c r="P1186">
        <f>N1186-O1186</f>
        <v/>
      </c>
      <c r="Q1186">
        <f>P1186/N1186</f>
        <v/>
      </c>
    </row>
    <row r="1187">
      <c r="A1187" t="inlineStr">
        <is>
          <t>sw_IBUF[0]_inst/O to ALU1/register_reg_r1_0_31_30_31__0_i_3/I1</t>
        </is>
      </c>
      <c r="B1187">
        <f>'Net sw_IBUF_0_'!E1337</f>
        <v/>
      </c>
      <c r="C1187">
        <f>'Net sw_IBUF_0_'!E1335</f>
        <v/>
      </c>
      <c r="D1187">
        <f>B1187-C1187</f>
        <v/>
      </c>
      <c r="E1187">
        <f>D1187/B1187</f>
        <v/>
      </c>
      <c r="F1187">
        <f>'Net sw_IBUF_0_'!F1337</f>
        <v/>
      </c>
      <c r="G1187">
        <f>'Net sw_IBUF_0_'!F1335</f>
        <v/>
      </c>
      <c r="H1187">
        <f>F1187-G1187</f>
        <v/>
      </c>
      <c r="I1187">
        <f>H1187/F1187</f>
        <v/>
      </c>
      <c r="J1187">
        <f>'Net sw_IBUF_0_'!G1337</f>
        <v/>
      </c>
      <c r="K1187">
        <f>'Net sw_IBUF_0_'!G1335</f>
        <v/>
      </c>
      <c r="L1187">
        <f>J1187-K1187</f>
        <v/>
      </c>
      <c r="M1187">
        <f>L1187/J1187</f>
        <v/>
      </c>
      <c r="N1187">
        <f>'Net sw_IBUF_0_'!H1337</f>
        <v/>
      </c>
      <c r="O1187">
        <f>'Net sw_IBUF_0_'!H1335</f>
        <v/>
      </c>
      <c r="P1187">
        <f>N1187-O1187</f>
        <v/>
      </c>
      <c r="Q1187">
        <f>P1187/N1187</f>
        <v/>
      </c>
    </row>
    <row r="1188">
      <c r="A1188" t="inlineStr">
        <is>
          <t>sw_IBUF[0]_inst/O to masterReg/readData2[29]_i_4/I3</t>
        </is>
      </c>
      <c r="B1188">
        <f>'Net sw_IBUF_0_'!E1351</f>
        <v/>
      </c>
      <c r="C1188">
        <f>'Net sw_IBUF_0_'!E1349</f>
        <v/>
      </c>
      <c r="D1188">
        <f>B1188-C1188</f>
        <v/>
      </c>
      <c r="E1188">
        <f>D1188/B1188</f>
        <v/>
      </c>
      <c r="F1188">
        <f>'Net sw_IBUF_0_'!F1351</f>
        <v/>
      </c>
      <c r="G1188">
        <f>'Net sw_IBUF_0_'!F1349</f>
        <v/>
      </c>
      <c r="H1188">
        <f>F1188-G1188</f>
        <v/>
      </c>
      <c r="I1188">
        <f>H1188/F1188</f>
        <v/>
      </c>
      <c r="J1188">
        <f>'Net sw_IBUF_0_'!G1351</f>
        <v/>
      </c>
      <c r="K1188">
        <f>'Net sw_IBUF_0_'!G1349</f>
        <v/>
      </c>
      <c r="L1188">
        <f>J1188-K1188</f>
        <v/>
      </c>
      <c r="M1188">
        <f>L1188/J1188</f>
        <v/>
      </c>
      <c r="N1188">
        <f>'Net sw_IBUF_0_'!H1351</f>
        <v/>
      </c>
      <c r="O1188">
        <f>'Net sw_IBUF_0_'!H1349</f>
        <v/>
      </c>
      <c r="P1188">
        <f>N1188-O1188</f>
        <v/>
      </c>
      <c r="Q1188">
        <f>P1188/N1188</f>
        <v/>
      </c>
    </row>
    <row r="1189">
      <c r="A1189" t="inlineStr">
        <is>
          <t>sw_IBUF[0]_inst/O to masterReg/readData2[31]_i_5/I3</t>
        </is>
      </c>
      <c r="B1189">
        <f>'Net sw_IBUF_0_'!E1362</f>
        <v/>
      </c>
      <c r="C1189">
        <f>'Net sw_IBUF_0_'!E1360</f>
        <v/>
      </c>
      <c r="D1189">
        <f>B1189-C1189</f>
        <v/>
      </c>
      <c r="E1189">
        <f>D1189/B1189</f>
        <v/>
      </c>
      <c r="F1189">
        <f>'Net sw_IBUF_0_'!F1362</f>
        <v/>
      </c>
      <c r="G1189">
        <f>'Net sw_IBUF_0_'!F1360</f>
        <v/>
      </c>
      <c r="H1189">
        <f>F1189-G1189</f>
        <v/>
      </c>
      <c r="I1189">
        <f>H1189/F1189</f>
        <v/>
      </c>
      <c r="J1189">
        <f>'Net sw_IBUF_0_'!G1362</f>
        <v/>
      </c>
      <c r="K1189">
        <f>'Net sw_IBUF_0_'!G1360</f>
        <v/>
      </c>
      <c r="L1189">
        <f>J1189-K1189</f>
        <v/>
      </c>
      <c r="M1189">
        <f>L1189/J1189</f>
        <v/>
      </c>
      <c r="N1189">
        <f>'Net sw_IBUF_0_'!H1362</f>
        <v/>
      </c>
      <c r="O1189">
        <f>'Net sw_IBUF_0_'!H1360</f>
        <v/>
      </c>
      <c r="P1189">
        <f>N1189-O1189</f>
        <v/>
      </c>
      <c r="Q1189">
        <f>P1189/N1189</f>
        <v/>
      </c>
    </row>
    <row r="1190">
      <c r="A1190" t="inlineStr">
        <is>
          <t>sw_IBUF[0]_inst/O to ALU1/register_reg_r1_0_31_24_29_i_16/I1</t>
        </is>
      </c>
      <c r="B1190">
        <f>'Net sw_IBUF_0_'!E1375</f>
        <v/>
      </c>
      <c r="C1190">
        <f>'Net sw_IBUF_0_'!E1373</f>
        <v/>
      </c>
      <c r="D1190">
        <f>B1190-C1190</f>
        <v/>
      </c>
      <c r="E1190">
        <f>D1190/B1190</f>
        <v/>
      </c>
      <c r="F1190">
        <f>'Net sw_IBUF_0_'!F1375</f>
        <v/>
      </c>
      <c r="G1190">
        <f>'Net sw_IBUF_0_'!F1373</f>
        <v/>
      </c>
      <c r="H1190">
        <f>F1190-G1190</f>
        <v/>
      </c>
      <c r="I1190">
        <f>H1190/F1190</f>
        <v/>
      </c>
      <c r="J1190">
        <f>'Net sw_IBUF_0_'!G1375</f>
        <v/>
      </c>
      <c r="K1190">
        <f>'Net sw_IBUF_0_'!G1373</f>
        <v/>
      </c>
      <c r="L1190">
        <f>J1190-K1190</f>
        <v/>
      </c>
      <c r="M1190">
        <f>L1190/J1190</f>
        <v/>
      </c>
      <c r="N1190">
        <f>'Net sw_IBUF_0_'!H1375</f>
        <v/>
      </c>
      <c r="O1190">
        <f>'Net sw_IBUF_0_'!H1373</f>
        <v/>
      </c>
      <c r="P1190">
        <f>N1190-O1190</f>
        <v/>
      </c>
      <c r="Q1190">
        <f>P1190/N1190</f>
        <v/>
      </c>
    </row>
    <row r="1191">
      <c r="A1191" t="inlineStr">
        <is>
          <t>sw_IBUF[0]_inst/O to masterReg/register_reg_r1_0_31_24_29_i_15/I2</t>
        </is>
      </c>
      <c r="B1191">
        <f>'Net sw_IBUF_0_'!E1386</f>
        <v/>
      </c>
      <c r="C1191">
        <f>'Net sw_IBUF_0_'!E1384</f>
        <v/>
      </c>
      <c r="D1191">
        <f>B1191-C1191</f>
        <v/>
      </c>
      <c r="E1191">
        <f>D1191/B1191</f>
        <v/>
      </c>
      <c r="F1191">
        <f>'Net sw_IBUF_0_'!F1386</f>
        <v/>
      </c>
      <c r="G1191">
        <f>'Net sw_IBUF_0_'!F1384</f>
        <v/>
      </c>
      <c r="H1191">
        <f>F1191-G1191</f>
        <v/>
      </c>
      <c r="I1191">
        <f>H1191/F1191</f>
        <v/>
      </c>
      <c r="J1191">
        <f>'Net sw_IBUF_0_'!G1386</f>
        <v/>
      </c>
      <c r="K1191">
        <f>'Net sw_IBUF_0_'!G1384</f>
        <v/>
      </c>
      <c r="L1191">
        <f>J1191-K1191</f>
        <v/>
      </c>
      <c r="M1191">
        <f>L1191/J1191</f>
        <v/>
      </c>
      <c r="N1191">
        <f>'Net sw_IBUF_0_'!H1386</f>
        <v/>
      </c>
      <c r="O1191">
        <f>'Net sw_IBUF_0_'!H1384</f>
        <v/>
      </c>
      <c r="P1191">
        <f>N1191-O1191</f>
        <v/>
      </c>
      <c r="Q1191">
        <f>P1191/N1191</f>
        <v/>
      </c>
    </row>
    <row r="1192">
      <c r="A1192" t="inlineStr">
        <is>
          <t>sw_IBUF[0]_inst/O to masterReg/readData2[27]_i_4/I3</t>
        </is>
      </c>
      <c r="B1192">
        <f>'Net sw_IBUF_0_'!E1405</f>
        <v/>
      </c>
      <c r="C1192">
        <f>'Net sw_IBUF_0_'!E1403</f>
        <v/>
      </c>
      <c r="D1192">
        <f>B1192-C1192</f>
        <v/>
      </c>
      <c r="E1192">
        <f>D1192/B1192</f>
        <v/>
      </c>
      <c r="F1192">
        <f>'Net sw_IBUF_0_'!F1405</f>
        <v/>
      </c>
      <c r="G1192">
        <f>'Net sw_IBUF_0_'!F1403</f>
        <v/>
      </c>
      <c r="H1192">
        <f>F1192-G1192</f>
        <v/>
      </c>
      <c r="I1192">
        <f>H1192/F1192</f>
        <v/>
      </c>
      <c r="J1192">
        <f>'Net sw_IBUF_0_'!G1405</f>
        <v/>
      </c>
      <c r="K1192">
        <f>'Net sw_IBUF_0_'!G1403</f>
        <v/>
      </c>
      <c r="L1192">
        <f>J1192-K1192</f>
        <v/>
      </c>
      <c r="M1192">
        <f>L1192/J1192</f>
        <v/>
      </c>
      <c r="N1192">
        <f>'Net sw_IBUF_0_'!H1405</f>
        <v/>
      </c>
      <c r="O1192">
        <f>'Net sw_IBUF_0_'!H1403</f>
        <v/>
      </c>
      <c r="P1192">
        <f>N1192-O1192</f>
        <v/>
      </c>
      <c r="Q1192">
        <f>P1192/N1192</f>
        <v/>
      </c>
    </row>
    <row r="1193">
      <c r="A1193" t="inlineStr">
        <is>
          <t>sw_IBUF[0]_inst/O to masterReg/readData2[25]_i_4/I3</t>
        </is>
      </c>
      <c r="B1193">
        <f>'Net sw_IBUF_0_'!E1419</f>
        <v/>
      </c>
      <c r="C1193">
        <f>'Net sw_IBUF_0_'!E1417</f>
        <v/>
      </c>
      <c r="D1193">
        <f>B1193-C1193</f>
        <v/>
      </c>
      <c r="E1193">
        <f>D1193/B1193</f>
        <v/>
      </c>
      <c r="F1193">
        <f>'Net sw_IBUF_0_'!F1419</f>
        <v/>
      </c>
      <c r="G1193">
        <f>'Net sw_IBUF_0_'!F1417</f>
        <v/>
      </c>
      <c r="H1193">
        <f>F1193-G1193</f>
        <v/>
      </c>
      <c r="I1193">
        <f>H1193/F1193</f>
        <v/>
      </c>
      <c r="J1193">
        <f>'Net sw_IBUF_0_'!G1419</f>
        <v/>
      </c>
      <c r="K1193">
        <f>'Net sw_IBUF_0_'!G1417</f>
        <v/>
      </c>
      <c r="L1193">
        <f>J1193-K1193</f>
        <v/>
      </c>
      <c r="M1193">
        <f>L1193/J1193</f>
        <v/>
      </c>
      <c r="N1193">
        <f>'Net sw_IBUF_0_'!H1419</f>
        <v/>
      </c>
      <c r="O1193">
        <f>'Net sw_IBUF_0_'!H1417</f>
        <v/>
      </c>
      <c r="P1193">
        <f>N1193-O1193</f>
        <v/>
      </c>
      <c r="Q1193">
        <f>P1193/N1193</f>
        <v/>
      </c>
    </row>
    <row r="1194">
      <c r="A1194" t="inlineStr">
        <is>
          <t>sw_IBUF[0]_inst/O to ALU1/register_reg_r1_0_31_24_29_i_12/I1</t>
        </is>
      </c>
      <c r="B1194">
        <f>'Net sw_IBUF_0_'!E1434</f>
        <v/>
      </c>
      <c r="C1194">
        <f>'Net sw_IBUF_0_'!E1432</f>
        <v/>
      </c>
      <c r="D1194">
        <f>B1194-C1194</f>
        <v/>
      </c>
      <c r="E1194">
        <f>D1194/B1194</f>
        <v/>
      </c>
      <c r="F1194">
        <f>'Net sw_IBUF_0_'!F1434</f>
        <v/>
      </c>
      <c r="G1194">
        <f>'Net sw_IBUF_0_'!F1432</f>
        <v/>
      </c>
      <c r="H1194">
        <f>F1194-G1194</f>
        <v/>
      </c>
      <c r="I1194">
        <f>H1194/F1194</f>
        <v/>
      </c>
      <c r="J1194">
        <f>'Net sw_IBUF_0_'!G1434</f>
        <v/>
      </c>
      <c r="K1194">
        <f>'Net sw_IBUF_0_'!G1432</f>
        <v/>
      </c>
      <c r="L1194">
        <f>J1194-K1194</f>
        <v/>
      </c>
      <c r="M1194">
        <f>L1194/J1194</f>
        <v/>
      </c>
      <c r="N1194">
        <f>'Net sw_IBUF_0_'!H1434</f>
        <v/>
      </c>
      <c r="O1194">
        <f>'Net sw_IBUF_0_'!H1432</f>
        <v/>
      </c>
      <c r="P1194">
        <f>N1194-O1194</f>
        <v/>
      </c>
      <c r="Q1194">
        <f>P1194/N1194</f>
        <v/>
      </c>
    </row>
    <row r="1195">
      <c r="A1195" t="inlineStr">
        <is>
          <t>sw_IBUF[0]_inst/O to masterReg/register_reg_r1_0_31_24_29_i_11/I2</t>
        </is>
      </c>
      <c r="B1195">
        <f>'Net sw_IBUF_0_'!E1448</f>
        <v/>
      </c>
      <c r="C1195">
        <f>'Net sw_IBUF_0_'!E1446</f>
        <v/>
      </c>
      <c r="D1195">
        <f>B1195-C1195</f>
        <v/>
      </c>
      <c r="E1195">
        <f>D1195/B1195</f>
        <v/>
      </c>
      <c r="F1195">
        <f>'Net sw_IBUF_0_'!F1448</f>
        <v/>
      </c>
      <c r="G1195">
        <f>'Net sw_IBUF_0_'!F1446</f>
        <v/>
      </c>
      <c r="H1195">
        <f>F1195-G1195</f>
        <v/>
      </c>
      <c r="I1195">
        <f>H1195/F1195</f>
        <v/>
      </c>
      <c r="J1195">
        <f>'Net sw_IBUF_0_'!G1448</f>
        <v/>
      </c>
      <c r="K1195">
        <f>'Net sw_IBUF_0_'!G1446</f>
        <v/>
      </c>
      <c r="L1195">
        <f>J1195-K1195</f>
        <v/>
      </c>
      <c r="M1195">
        <f>L1195/J1195</f>
        <v/>
      </c>
      <c r="N1195">
        <f>'Net sw_IBUF_0_'!H1448</f>
        <v/>
      </c>
      <c r="O1195">
        <f>'Net sw_IBUF_0_'!H1446</f>
        <v/>
      </c>
      <c r="P1195">
        <f>N1195-O1195</f>
        <v/>
      </c>
      <c r="Q1195">
        <f>P1195/N1195</f>
        <v/>
      </c>
    </row>
    <row r="1196">
      <c r="A1196" t="inlineStr">
        <is>
          <t>sw_IBUF[0]_inst/O to masterReg/readData2[13]_i_4/I3</t>
        </is>
      </c>
      <c r="B1196">
        <f>'Net sw_IBUF_0_'!E1464</f>
        <v/>
      </c>
      <c r="C1196">
        <f>'Net sw_IBUF_0_'!E1462</f>
        <v/>
      </c>
      <c r="D1196">
        <f>B1196-C1196</f>
        <v/>
      </c>
      <c r="E1196">
        <f>D1196/B1196</f>
        <v/>
      </c>
      <c r="F1196">
        <f>'Net sw_IBUF_0_'!F1464</f>
        <v/>
      </c>
      <c r="G1196">
        <f>'Net sw_IBUF_0_'!F1462</f>
        <v/>
      </c>
      <c r="H1196">
        <f>F1196-G1196</f>
        <v/>
      </c>
      <c r="I1196">
        <f>H1196/F1196</f>
        <v/>
      </c>
      <c r="J1196">
        <f>'Net sw_IBUF_0_'!G1464</f>
        <v/>
      </c>
      <c r="K1196">
        <f>'Net sw_IBUF_0_'!G1462</f>
        <v/>
      </c>
      <c r="L1196">
        <f>J1196-K1196</f>
        <v/>
      </c>
      <c r="M1196">
        <f>L1196/J1196</f>
        <v/>
      </c>
      <c r="N1196">
        <f>'Net sw_IBUF_0_'!H1464</f>
        <v/>
      </c>
      <c r="O1196">
        <f>'Net sw_IBUF_0_'!H1462</f>
        <v/>
      </c>
      <c r="P1196">
        <f>N1196-O1196</f>
        <v/>
      </c>
      <c r="Q1196">
        <f>P1196/N1196</f>
        <v/>
      </c>
    </row>
    <row r="1197">
      <c r="A1197" t="inlineStr">
        <is>
          <t>sw_IBUF[0]_inst/O to masterReg/register_reg_r1_0_31_12_17_i_7/I2</t>
        </is>
      </c>
      <c r="B1197">
        <f>'Net sw_IBUF_0_'!E1475</f>
        <v/>
      </c>
      <c r="C1197">
        <f>'Net sw_IBUF_0_'!E1473</f>
        <v/>
      </c>
      <c r="D1197">
        <f>B1197-C1197</f>
        <v/>
      </c>
      <c r="E1197">
        <f>D1197/B1197</f>
        <v/>
      </c>
      <c r="F1197">
        <f>'Net sw_IBUF_0_'!F1475</f>
        <v/>
      </c>
      <c r="G1197">
        <f>'Net sw_IBUF_0_'!F1473</f>
        <v/>
      </c>
      <c r="H1197">
        <f>F1197-G1197</f>
        <v/>
      </c>
      <c r="I1197">
        <f>H1197/F1197</f>
        <v/>
      </c>
      <c r="J1197">
        <f>'Net sw_IBUF_0_'!G1475</f>
        <v/>
      </c>
      <c r="K1197">
        <f>'Net sw_IBUF_0_'!G1473</f>
        <v/>
      </c>
      <c r="L1197">
        <f>J1197-K1197</f>
        <v/>
      </c>
      <c r="M1197">
        <f>L1197/J1197</f>
        <v/>
      </c>
      <c r="N1197">
        <f>'Net sw_IBUF_0_'!H1475</f>
        <v/>
      </c>
      <c r="O1197">
        <f>'Net sw_IBUF_0_'!H1473</f>
        <v/>
      </c>
      <c r="P1197">
        <f>N1197-O1197</f>
        <v/>
      </c>
      <c r="Q1197">
        <f>P1197/N1197</f>
        <v/>
      </c>
    </row>
    <row r="1198">
      <c r="A1198" t="inlineStr">
        <is>
          <t>sw_IBUF[0]_inst/O to masterReg/register_reg_r1_0_31_12_17_i_13/I2</t>
        </is>
      </c>
      <c r="B1198">
        <f>'Net sw_IBUF_0_'!E1489</f>
        <v/>
      </c>
      <c r="C1198">
        <f>'Net sw_IBUF_0_'!E1487</f>
        <v/>
      </c>
      <c r="D1198">
        <f>B1198-C1198</f>
        <v/>
      </c>
      <c r="E1198">
        <f>D1198/B1198</f>
        <v/>
      </c>
      <c r="F1198">
        <f>'Net sw_IBUF_0_'!F1489</f>
        <v/>
      </c>
      <c r="G1198">
        <f>'Net sw_IBUF_0_'!F1487</f>
        <v/>
      </c>
      <c r="H1198">
        <f>F1198-G1198</f>
        <v/>
      </c>
      <c r="I1198">
        <f>H1198/F1198</f>
        <v/>
      </c>
      <c r="J1198">
        <f>'Net sw_IBUF_0_'!G1489</f>
        <v/>
      </c>
      <c r="K1198">
        <f>'Net sw_IBUF_0_'!G1487</f>
        <v/>
      </c>
      <c r="L1198">
        <f>J1198-K1198</f>
        <v/>
      </c>
      <c r="M1198">
        <f>L1198/J1198</f>
        <v/>
      </c>
      <c r="N1198">
        <f>'Net sw_IBUF_0_'!H1489</f>
        <v/>
      </c>
      <c r="O1198">
        <f>'Net sw_IBUF_0_'!H1487</f>
        <v/>
      </c>
      <c r="P1198">
        <f>N1198-O1198</f>
        <v/>
      </c>
      <c r="Q1198">
        <f>P1198/N1198</f>
        <v/>
      </c>
    </row>
    <row r="1199">
      <c r="A1199" t="inlineStr">
        <is>
          <t>sw_IBUF[0]_inst/O to masterReg/readData2[15]_i_4/I3</t>
        </is>
      </c>
      <c r="B1199">
        <f>'Net sw_IBUF_0_'!E1503</f>
        <v/>
      </c>
      <c r="C1199">
        <f>'Net sw_IBUF_0_'!E1501</f>
        <v/>
      </c>
      <c r="D1199">
        <f>B1199-C1199</f>
        <v/>
      </c>
      <c r="E1199">
        <f>D1199/B1199</f>
        <v/>
      </c>
      <c r="F1199">
        <f>'Net sw_IBUF_0_'!F1503</f>
        <v/>
      </c>
      <c r="G1199">
        <f>'Net sw_IBUF_0_'!F1501</f>
        <v/>
      </c>
      <c r="H1199">
        <f>F1199-G1199</f>
        <v/>
      </c>
      <c r="I1199">
        <f>H1199/F1199</f>
        <v/>
      </c>
      <c r="J1199">
        <f>'Net sw_IBUF_0_'!G1503</f>
        <v/>
      </c>
      <c r="K1199">
        <f>'Net sw_IBUF_0_'!G1501</f>
        <v/>
      </c>
      <c r="L1199">
        <f>J1199-K1199</f>
        <v/>
      </c>
      <c r="M1199">
        <f>L1199/J1199</f>
        <v/>
      </c>
      <c r="N1199">
        <f>'Net sw_IBUF_0_'!H1503</f>
        <v/>
      </c>
      <c r="O1199">
        <f>'Net sw_IBUF_0_'!H1501</f>
        <v/>
      </c>
      <c r="P1199">
        <f>N1199-O1199</f>
        <v/>
      </c>
      <c r="Q1199">
        <f>P1199/N1199</f>
        <v/>
      </c>
    </row>
    <row r="1200">
      <c r="A1200" t="inlineStr">
        <is>
          <t>sw_IBUF[0]_inst/O to ALU1/register_reg_r1_0_31_12_17_i_12/I1</t>
        </is>
      </c>
      <c r="B1200">
        <f>'Net sw_IBUF_0_'!E1514</f>
        <v/>
      </c>
      <c r="C1200">
        <f>'Net sw_IBUF_0_'!E1512</f>
        <v/>
      </c>
      <c r="D1200">
        <f>B1200-C1200</f>
        <v/>
      </c>
      <c r="E1200">
        <f>D1200/B1200</f>
        <v/>
      </c>
      <c r="F1200">
        <f>'Net sw_IBUF_0_'!F1514</f>
        <v/>
      </c>
      <c r="G1200">
        <f>'Net sw_IBUF_0_'!F1512</f>
        <v/>
      </c>
      <c r="H1200">
        <f>F1200-G1200</f>
        <v/>
      </c>
      <c r="I1200">
        <f>H1200/F1200</f>
        <v/>
      </c>
      <c r="J1200">
        <f>'Net sw_IBUF_0_'!G1514</f>
        <v/>
      </c>
      <c r="K1200">
        <f>'Net sw_IBUF_0_'!G1512</f>
        <v/>
      </c>
      <c r="L1200">
        <f>J1200-K1200</f>
        <v/>
      </c>
      <c r="M1200">
        <f>L1200/J1200</f>
        <v/>
      </c>
      <c r="N1200">
        <f>'Net sw_IBUF_0_'!H1514</f>
        <v/>
      </c>
      <c r="O1200">
        <f>'Net sw_IBUF_0_'!H1512</f>
        <v/>
      </c>
      <c r="P1200">
        <f>N1200-O1200</f>
        <v/>
      </c>
      <c r="Q1200">
        <f>P1200/N1200</f>
        <v/>
      </c>
    </row>
    <row r="1201">
      <c r="A1201" t="inlineStr">
        <is>
          <t>sw_IBUF[0]_inst/O to ALU1/register_reg_r1_0_31_12_17_i_8/I1</t>
        </is>
      </c>
      <c r="B1201">
        <f>'Net sw_IBUF_0_'!E1525</f>
        <v/>
      </c>
      <c r="C1201">
        <f>'Net sw_IBUF_0_'!E1523</f>
        <v/>
      </c>
      <c r="D1201">
        <f>B1201-C1201</f>
        <v/>
      </c>
      <c r="E1201">
        <f>D1201/B1201</f>
        <v/>
      </c>
      <c r="F1201">
        <f>'Net sw_IBUF_0_'!F1525</f>
        <v/>
      </c>
      <c r="G1201">
        <f>'Net sw_IBUF_0_'!F1523</f>
        <v/>
      </c>
      <c r="H1201">
        <f>F1201-G1201</f>
        <v/>
      </c>
      <c r="I1201">
        <f>H1201/F1201</f>
        <v/>
      </c>
      <c r="J1201">
        <f>'Net sw_IBUF_0_'!G1525</f>
        <v/>
      </c>
      <c r="K1201">
        <f>'Net sw_IBUF_0_'!G1523</f>
        <v/>
      </c>
      <c r="L1201">
        <f>J1201-K1201</f>
        <v/>
      </c>
      <c r="M1201">
        <f>L1201/J1201</f>
        <v/>
      </c>
      <c r="N1201">
        <f>'Net sw_IBUF_0_'!H1525</f>
        <v/>
      </c>
      <c r="O1201">
        <f>'Net sw_IBUF_0_'!H1523</f>
        <v/>
      </c>
      <c r="P1201">
        <f>N1201-O1201</f>
        <v/>
      </c>
      <c r="Q1201">
        <f>P1201/N1201</f>
        <v/>
      </c>
    </row>
    <row r="1202">
      <c r="A1202" t="inlineStr">
        <is>
          <t>sw_IBUF[0]_inst/O to masterReg/register_reg_r1_0_31_12_17_i_11/I2</t>
        </is>
      </c>
      <c r="B1202">
        <f>'Net sw_IBUF_0_'!E1540</f>
        <v/>
      </c>
      <c r="C1202">
        <f>'Net sw_IBUF_0_'!E1538</f>
        <v/>
      </c>
      <c r="D1202">
        <f>B1202-C1202</f>
        <v/>
      </c>
      <c r="E1202">
        <f>D1202/B1202</f>
        <v/>
      </c>
      <c r="F1202">
        <f>'Net sw_IBUF_0_'!F1540</f>
        <v/>
      </c>
      <c r="G1202">
        <f>'Net sw_IBUF_0_'!F1538</f>
        <v/>
      </c>
      <c r="H1202">
        <f>F1202-G1202</f>
        <v/>
      </c>
      <c r="I1202">
        <f>H1202/F1202</f>
        <v/>
      </c>
      <c r="J1202">
        <f>'Net sw_IBUF_0_'!G1540</f>
        <v/>
      </c>
      <c r="K1202">
        <f>'Net sw_IBUF_0_'!G1538</f>
        <v/>
      </c>
      <c r="L1202">
        <f>J1202-K1202</f>
        <v/>
      </c>
      <c r="M1202">
        <f>L1202/J1202</f>
        <v/>
      </c>
      <c r="N1202">
        <f>'Net sw_IBUF_0_'!H1540</f>
        <v/>
      </c>
      <c r="O1202">
        <f>'Net sw_IBUF_0_'!H1538</f>
        <v/>
      </c>
      <c r="P1202">
        <f>N1202-O1202</f>
        <v/>
      </c>
      <c r="Q1202">
        <f>P1202/N1202</f>
        <v/>
      </c>
    </row>
    <row r="1203">
      <c r="A1203" t="inlineStr">
        <is>
          <t>sw_IBUF[0]_inst/O to masterReg/register_reg_r1_0_31_24_29_i_7/I2</t>
        </is>
      </c>
      <c r="B1203">
        <f>'Net sw_IBUF_0_'!E1558</f>
        <v/>
      </c>
      <c r="C1203">
        <f>'Net sw_IBUF_0_'!E1556</f>
        <v/>
      </c>
      <c r="D1203">
        <f>B1203-C1203</f>
        <v/>
      </c>
      <c r="E1203">
        <f>D1203/B1203</f>
        <v/>
      </c>
      <c r="F1203">
        <f>'Net sw_IBUF_0_'!F1558</f>
        <v/>
      </c>
      <c r="G1203">
        <f>'Net sw_IBUF_0_'!F1556</f>
        <v/>
      </c>
      <c r="H1203">
        <f>F1203-G1203</f>
        <v/>
      </c>
      <c r="I1203">
        <f>H1203/F1203</f>
        <v/>
      </c>
      <c r="J1203">
        <f>'Net sw_IBUF_0_'!G1558</f>
        <v/>
      </c>
      <c r="K1203">
        <f>'Net sw_IBUF_0_'!G1556</f>
        <v/>
      </c>
      <c r="L1203">
        <f>J1203-K1203</f>
        <v/>
      </c>
      <c r="M1203">
        <f>L1203/J1203</f>
        <v/>
      </c>
      <c r="N1203">
        <f>'Net sw_IBUF_0_'!H1558</f>
        <v/>
      </c>
      <c r="O1203">
        <f>'Net sw_IBUF_0_'!H1556</f>
        <v/>
      </c>
      <c r="P1203">
        <f>N1203-O1203</f>
        <v/>
      </c>
      <c r="Q1203">
        <f>P1203/N1203</f>
        <v/>
      </c>
    </row>
    <row r="1204">
      <c r="A1204" t="inlineStr">
        <is>
          <t>sw_IBUF[0]_inst/O to masterReg/readData2[14]_i_4/I3</t>
        </is>
      </c>
      <c r="B1204">
        <f>'Net sw_IBUF_0_'!E1583</f>
        <v/>
      </c>
      <c r="C1204">
        <f>'Net sw_IBUF_0_'!E1581</f>
        <v/>
      </c>
      <c r="D1204">
        <f>B1204-C1204</f>
        <v/>
      </c>
      <c r="E1204">
        <f>D1204/B1204</f>
        <v/>
      </c>
      <c r="F1204">
        <f>'Net sw_IBUF_0_'!F1583</f>
        <v/>
      </c>
      <c r="G1204">
        <f>'Net sw_IBUF_0_'!F1581</f>
        <v/>
      </c>
      <c r="H1204">
        <f>F1204-G1204</f>
        <v/>
      </c>
      <c r="I1204">
        <f>H1204/F1204</f>
        <v/>
      </c>
      <c r="J1204">
        <f>'Net sw_IBUF_0_'!G1583</f>
        <v/>
      </c>
      <c r="K1204">
        <f>'Net sw_IBUF_0_'!G1581</f>
        <v/>
      </c>
      <c r="L1204">
        <f>J1204-K1204</f>
        <v/>
      </c>
      <c r="M1204">
        <f>L1204/J1204</f>
        <v/>
      </c>
      <c r="N1204">
        <f>'Net sw_IBUF_0_'!H1583</f>
        <v/>
      </c>
      <c r="O1204">
        <f>'Net sw_IBUF_0_'!H1581</f>
        <v/>
      </c>
      <c r="P1204">
        <f>N1204-O1204</f>
        <v/>
      </c>
      <c r="Q1204">
        <f>P1204/N1204</f>
        <v/>
      </c>
    </row>
    <row r="1205">
      <c r="A1205" t="inlineStr">
        <is>
          <t>sw_IBUF[0]_inst/O to ALU1/register_reg_r1_0_31_24_29_i_8/I1</t>
        </is>
      </c>
      <c r="B1205">
        <f>'Net sw_IBUF_0_'!E1594</f>
        <v/>
      </c>
      <c r="C1205">
        <f>'Net sw_IBUF_0_'!E1592</f>
        <v/>
      </c>
      <c r="D1205">
        <f>B1205-C1205</f>
        <v/>
      </c>
      <c r="E1205">
        <f>D1205/B1205</f>
        <v/>
      </c>
      <c r="F1205">
        <f>'Net sw_IBUF_0_'!F1594</f>
        <v/>
      </c>
      <c r="G1205">
        <f>'Net sw_IBUF_0_'!F1592</f>
        <v/>
      </c>
      <c r="H1205">
        <f>F1205-G1205</f>
        <v/>
      </c>
      <c r="I1205">
        <f>H1205/F1205</f>
        <v/>
      </c>
      <c r="J1205">
        <f>'Net sw_IBUF_0_'!G1594</f>
        <v/>
      </c>
      <c r="K1205">
        <f>'Net sw_IBUF_0_'!G1592</f>
        <v/>
      </c>
      <c r="L1205">
        <f>J1205-K1205</f>
        <v/>
      </c>
      <c r="M1205">
        <f>L1205/J1205</f>
        <v/>
      </c>
      <c r="N1205">
        <f>'Net sw_IBUF_0_'!H1594</f>
        <v/>
      </c>
      <c r="O1205">
        <f>'Net sw_IBUF_0_'!H1592</f>
        <v/>
      </c>
      <c r="P1205">
        <f>N1205-O1205</f>
        <v/>
      </c>
      <c r="Q1205">
        <f>P1205/N1205</f>
        <v/>
      </c>
    </row>
    <row r="1206">
      <c r="A1206" t="inlineStr">
        <is>
          <t>sw_IBUF[0]_inst/O to masterReg/readData2[26]_i_4/I3</t>
        </is>
      </c>
      <c r="B1206">
        <f>'Net sw_IBUF_0_'!E1613</f>
        <v/>
      </c>
      <c r="C1206">
        <f>'Net sw_IBUF_0_'!E1611</f>
        <v/>
      </c>
      <c r="D1206">
        <f>B1206-C1206</f>
        <v/>
      </c>
      <c r="E1206">
        <f>D1206/B1206</f>
        <v/>
      </c>
      <c r="F1206">
        <f>'Net sw_IBUF_0_'!F1613</f>
        <v/>
      </c>
      <c r="G1206">
        <f>'Net sw_IBUF_0_'!F1611</f>
        <v/>
      </c>
      <c r="H1206">
        <f>F1206-G1206</f>
        <v/>
      </c>
      <c r="I1206">
        <f>H1206/F1206</f>
        <v/>
      </c>
      <c r="J1206">
        <f>'Net sw_IBUF_0_'!G1613</f>
        <v/>
      </c>
      <c r="K1206">
        <f>'Net sw_IBUF_0_'!G1611</f>
        <v/>
      </c>
      <c r="L1206">
        <f>J1206-K1206</f>
        <v/>
      </c>
      <c r="M1206">
        <f>L1206/J1206</f>
        <v/>
      </c>
      <c r="N1206">
        <f>'Net sw_IBUF_0_'!H1613</f>
        <v/>
      </c>
      <c r="O1206">
        <f>'Net sw_IBUF_0_'!H1611</f>
        <v/>
      </c>
      <c r="P1206">
        <f>N1206-O1206</f>
        <v/>
      </c>
      <c r="Q1206">
        <f>P1206/N1206</f>
        <v/>
      </c>
    </row>
    <row r="1207">
      <c r="A1207" t="inlineStr">
        <is>
          <t>sw_IBUF[0]_inst/O to masterReg/register_reg_r1_0_31_30_31__0_i_2/I2</t>
        </is>
      </c>
      <c r="B1207">
        <f>'Net sw_IBUF_0_'!E1628</f>
        <v/>
      </c>
      <c r="C1207">
        <f>'Net sw_IBUF_0_'!E1626</f>
        <v/>
      </c>
      <c r="D1207">
        <f>B1207-C1207</f>
        <v/>
      </c>
      <c r="E1207">
        <f>D1207/B1207</f>
        <v/>
      </c>
      <c r="F1207">
        <f>'Net sw_IBUF_0_'!F1628</f>
        <v/>
      </c>
      <c r="G1207">
        <f>'Net sw_IBUF_0_'!F1626</f>
        <v/>
      </c>
      <c r="H1207">
        <f>F1207-G1207</f>
        <v/>
      </c>
      <c r="I1207">
        <f>H1207/F1207</f>
        <v/>
      </c>
      <c r="J1207">
        <f>'Net sw_IBUF_0_'!G1628</f>
        <v/>
      </c>
      <c r="K1207">
        <f>'Net sw_IBUF_0_'!G1626</f>
        <v/>
      </c>
      <c r="L1207">
        <f>J1207-K1207</f>
        <v/>
      </c>
      <c r="M1207">
        <f>L1207/J1207</f>
        <v/>
      </c>
      <c r="N1207">
        <f>'Net sw_IBUF_0_'!H1628</f>
        <v/>
      </c>
      <c r="O1207">
        <f>'Net sw_IBUF_0_'!H1626</f>
        <v/>
      </c>
      <c r="P1207">
        <f>N1207-O1207</f>
        <v/>
      </c>
      <c r="Q1207">
        <f>P1207/N1207</f>
        <v/>
      </c>
    </row>
    <row r="1208">
      <c r="A1208" t="inlineStr">
        <is>
          <t>sw_IBUF[0]_inst/O to ALU1/register_reg_r1_0_31_24_29_i_14/I1</t>
        </is>
      </c>
      <c r="B1208">
        <f>'Net sw_IBUF_0_'!E1639</f>
        <v/>
      </c>
      <c r="C1208">
        <f>'Net sw_IBUF_0_'!E1637</f>
        <v/>
      </c>
      <c r="D1208">
        <f>B1208-C1208</f>
        <v/>
      </c>
      <c r="E1208">
        <f>D1208/B1208</f>
        <v/>
      </c>
      <c r="F1208">
        <f>'Net sw_IBUF_0_'!F1639</f>
        <v/>
      </c>
      <c r="G1208">
        <f>'Net sw_IBUF_0_'!F1637</f>
        <v/>
      </c>
      <c r="H1208">
        <f>F1208-G1208</f>
        <v/>
      </c>
      <c r="I1208">
        <f>H1208/F1208</f>
        <v/>
      </c>
      <c r="J1208">
        <f>'Net sw_IBUF_0_'!G1639</f>
        <v/>
      </c>
      <c r="K1208">
        <f>'Net sw_IBUF_0_'!G1637</f>
        <v/>
      </c>
      <c r="L1208">
        <f>J1208-K1208</f>
        <v/>
      </c>
      <c r="M1208">
        <f>L1208/J1208</f>
        <v/>
      </c>
      <c r="N1208">
        <f>'Net sw_IBUF_0_'!H1639</f>
        <v/>
      </c>
      <c r="O1208">
        <f>'Net sw_IBUF_0_'!H1637</f>
        <v/>
      </c>
      <c r="P1208">
        <f>N1208-O1208</f>
        <v/>
      </c>
      <c r="Q1208">
        <f>P1208/N1208</f>
        <v/>
      </c>
    </row>
    <row r="1209">
      <c r="A1209" t="inlineStr">
        <is>
          <t>sw_IBUF[0]_inst/O to masterReg/readData2[22]_i_7/I1</t>
        </is>
      </c>
      <c r="B1209">
        <f>'Net sw_IBUF_0_'!E1653</f>
        <v/>
      </c>
      <c r="C1209">
        <f>'Net sw_IBUF_0_'!E1651</f>
        <v/>
      </c>
      <c r="D1209">
        <f>B1209-C1209</f>
        <v/>
      </c>
      <c r="E1209">
        <f>D1209/B1209</f>
        <v/>
      </c>
      <c r="F1209">
        <f>'Net sw_IBUF_0_'!F1653</f>
        <v/>
      </c>
      <c r="G1209">
        <f>'Net sw_IBUF_0_'!F1651</f>
        <v/>
      </c>
      <c r="H1209">
        <f>F1209-G1209</f>
        <v/>
      </c>
      <c r="I1209">
        <f>H1209/F1209</f>
        <v/>
      </c>
      <c r="J1209">
        <f>'Net sw_IBUF_0_'!G1653</f>
        <v/>
      </c>
      <c r="K1209">
        <f>'Net sw_IBUF_0_'!G1651</f>
        <v/>
      </c>
      <c r="L1209">
        <f>J1209-K1209</f>
        <v/>
      </c>
      <c r="M1209">
        <f>L1209/J1209</f>
        <v/>
      </c>
      <c r="N1209">
        <f>'Net sw_IBUF_0_'!H1653</f>
        <v/>
      </c>
      <c r="O1209">
        <f>'Net sw_IBUF_0_'!H1651</f>
        <v/>
      </c>
      <c r="P1209">
        <f>N1209-O1209</f>
        <v/>
      </c>
      <c r="Q1209">
        <f>P1209/N1209</f>
        <v/>
      </c>
    </row>
    <row r="1210">
      <c r="A1210" t="inlineStr">
        <is>
          <t>sw_IBUF[0]_inst/O to masterReg/readData2[22]_i_6/I2</t>
        </is>
      </c>
      <c r="B1210">
        <f>'Net sw_IBUF_0_'!E1664</f>
        <v/>
      </c>
      <c r="C1210">
        <f>'Net sw_IBUF_0_'!E1662</f>
        <v/>
      </c>
      <c r="D1210">
        <f>B1210-C1210</f>
        <v/>
      </c>
      <c r="E1210">
        <f>D1210/B1210</f>
        <v/>
      </c>
      <c r="F1210">
        <f>'Net sw_IBUF_0_'!F1664</f>
        <v/>
      </c>
      <c r="G1210">
        <f>'Net sw_IBUF_0_'!F1662</f>
        <v/>
      </c>
      <c r="H1210">
        <f>F1210-G1210</f>
        <v/>
      </c>
      <c r="I1210">
        <f>H1210/F1210</f>
        <v/>
      </c>
      <c r="J1210">
        <f>'Net sw_IBUF_0_'!G1664</f>
        <v/>
      </c>
      <c r="K1210">
        <f>'Net sw_IBUF_0_'!G1662</f>
        <v/>
      </c>
      <c r="L1210">
        <f>J1210-K1210</f>
        <v/>
      </c>
      <c r="M1210">
        <f>L1210/J1210</f>
        <v/>
      </c>
      <c r="N1210">
        <f>'Net sw_IBUF_0_'!H1664</f>
        <v/>
      </c>
      <c r="O1210">
        <f>'Net sw_IBUF_0_'!H1662</f>
        <v/>
      </c>
      <c r="P1210">
        <f>N1210-O1210</f>
        <v/>
      </c>
      <c r="Q1210">
        <f>P1210/N1210</f>
        <v/>
      </c>
    </row>
    <row r="1211">
      <c r="A1211" t="inlineStr">
        <is>
          <t>sw_IBUF[0]_inst/O to masterReg/readData2[18]_i_7/I1</t>
        </is>
      </c>
      <c r="B1211">
        <f>'Net sw_IBUF_0_'!E1679</f>
        <v/>
      </c>
      <c r="C1211">
        <f>'Net sw_IBUF_0_'!E1677</f>
        <v/>
      </c>
      <c r="D1211">
        <f>B1211-C1211</f>
        <v/>
      </c>
      <c r="E1211">
        <f>D1211/B1211</f>
        <v/>
      </c>
      <c r="F1211">
        <f>'Net sw_IBUF_0_'!F1679</f>
        <v/>
      </c>
      <c r="G1211">
        <f>'Net sw_IBUF_0_'!F1677</f>
        <v/>
      </c>
      <c r="H1211">
        <f>F1211-G1211</f>
        <v/>
      </c>
      <c r="I1211">
        <f>H1211/F1211</f>
        <v/>
      </c>
      <c r="J1211">
        <f>'Net sw_IBUF_0_'!G1679</f>
        <v/>
      </c>
      <c r="K1211">
        <f>'Net sw_IBUF_0_'!G1677</f>
        <v/>
      </c>
      <c r="L1211">
        <f>J1211-K1211</f>
        <v/>
      </c>
      <c r="M1211">
        <f>L1211/J1211</f>
        <v/>
      </c>
      <c r="N1211">
        <f>'Net sw_IBUF_0_'!H1679</f>
        <v/>
      </c>
      <c r="O1211">
        <f>'Net sw_IBUF_0_'!H1677</f>
        <v/>
      </c>
      <c r="P1211">
        <f>N1211-O1211</f>
        <v/>
      </c>
      <c r="Q1211">
        <f>P1211/N1211</f>
        <v/>
      </c>
    </row>
    <row r="1212">
      <c r="A1212" t="inlineStr">
        <is>
          <t>sw_IBUF[0]_inst/O to masterReg/readData2[18]_i_6/I2</t>
        </is>
      </c>
      <c r="B1212">
        <f>'Net sw_IBUF_0_'!E1695</f>
        <v/>
      </c>
      <c r="C1212">
        <f>'Net sw_IBUF_0_'!E1693</f>
        <v/>
      </c>
      <c r="D1212">
        <f>B1212-C1212</f>
        <v/>
      </c>
      <c r="E1212">
        <f>D1212/B1212</f>
        <v/>
      </c>
      <c r="F1212">
        <f>'Net sw_IBUF_0_'!F1695</f>
        <v/>
      </c>
      <c r="G1212">
        <f>'Net sw_IBUF_0_'!F1693</f>
        <v/>
      </c>
      <c r="H1212">
        <f>F1212-G1212</f>
        <v/>
      </c>
      <c r="I1212">
        <f>H1212/F1212</f>
        <v/>
      </c>
      <c r="J1212">
        <f>'Net sw_IBUF_0_'!G1695</f>
        <v/>
      </c>
      <c r="K1212">
        <f>'Net sw_IBUF_0_'!G1693</f>
        <v/>
      </c>
      <c r="L1212">
        <f>J1212-K1212</f>
        <v/>
      </c>
      <c r="M1212">
        <f>L1212/J1212</f>
        <v/>
      </c>
      <c r="N1212">
        <f>'Net sw_IBUF_0_'!H1695</f>
        <v/>
      </c>
      <c r="O1212">
        <f>'Net sw_IBUF_0_'!H1693</f>
        <v/>
      </c>
      <c r="P1212">
        <f>N1212-O1212</f>
        <v/>
      </c>
      <c r="Q1212">
        <f>P1212/N1212</f>
        <v/>
      </c>
    </row>
    <row r="1213">
      <c r="A1213" t="inlineStr">
        <is>
          <t>sw_IBUF[0]_inst/O to masterReg/readData2[15]_i_7/I1</t>
        </is>
      </c>
      <c r="B1213">
        <f>'Net sw_IBUF_0_'!E1716</f>
        <v/>
      </c>
      <c r="C1213">
        <f>'Net sw_IBUF_0_'!E1714</f>
        <v/>
      </c>
      <c r="D1213">
        <f>B1213-C1213</f>
        <v/>
      </c>
      <c r="E1213">
        <f>D1213/B1213</f>
        <v/>
      </c>
      <c r="F1213">
        <f>'Net sw_IBUF_0_'!F1716</f>
        <v/>
      </c>
      <c r="G1213">
        <f>'Net sw_IBUF_0_'!F1714</f>
        <v/>
      </c>
      <c r="H1213">
        <f>F1213-G1213</f>
        <v/>
      </c>
      <c r="I1213">
        <f>H1213/F1213</f>
        <v/>
      </c>
      <c r="J1213">
        <f>'Net sw_IBUF_0_'!G1716</f>
        <v/>
      </c>
      <c r="K1213">
        <f>'Net sw_IBUF_0_'!G1714</f>
        <v/>
      </c>
      <c r="L1213">
        <f>J1213-K1213</f>
        <v/>
      </c>
      <c r="M1213">
        <f>L1213/J1213</f>
        <v/>
      </c>
      <c r="N1213">
        <f>'Net sw_IBUF_0_'!H1716</f>
        <v/>
      </c>
      <c r="O1213">
        <f>'Net sw_IBUF_0_'!H1714</f>
        <v/>
      </c>
      <c r="P1213">
        <f>N1213-O1213</f>
        <v/>
      </c>
      <c r="Q1213">
        <f>P1213/N1213</f>
        <v/>
      </c>
    </row>
    <row r="1214">
      <c r="A1214" t="inlineStr">
        <is>
          <t>sw_IBUF[0]_inst/O to masterReg/readData2[7]_i_7/I1</t>
        </is>
      </c>
      <c r="B1214">
        <f>'Net sw_IBUF_0_'!E1732</f>
        <v/>
      </c>
      <c r="C1214">
        <f>'Net sw_IBUF_0_'!E1730</f>
        <v/>
      </c>
      <c r="D1214">
        <f>B1214-C1214</f>
        <v/>
      </c>
      <c r="E1214">
        <f>D1214/B1214</f>
        <v/>
      </c>
      <c r="F1214">
        <f>'Net sw_IBUF_0_'!F1732</f>
        <v/>
      </c>
      <c r="G1214">
        <f>'Net sw_IBUF_0_'!F1730</f>
        <v/>
      </c>
      <c r="H1214">
        <f>F1214-G1214</f>
        <v/>
      </c>
      <c r="I1214">
        <f>H1214/F1214</f>
        <v/>
      </c>
      <c r="J1214">
        <f>'Net sw_IBUF_0_'!G1732</f>
        <v/>
      </c>
      <c r="K1214">
        <f>'Net sw_IBUF_0_'!G1730</f>
        <v/>
      </c>
      <c r="L1214">
        <f>J1214-K1214</f>
        <v/>
      </c>
      <c r="M1214">
        <f>L1214/J1214</f>
        <v/>
      </c>
      <c r="N1214">
        <f>'Net sw_IBUF_0_'!H1732</f>
        <v/>
      </c>
      <c r="O1214">
        <f>'Net sw_IBUF_0_'!H1730</f>
        <v/>
      </c>
      <c r="P1214">
        <f>N1214-O1214</f>
        <v/>
      </c>
      <c r="Q1214">
        <f>P1214/N1214</f>
        <v/>
      </c>
    </row>
    <row r="1215">
      <c r="A1215" t="inlineStr">
        <is>
          <t>sw_IBUF[0]_inst/O to masterReg/readData2[11]_i_6/I2</t>
        </is>
      </c>
      <c r="B1215">
        <f>'Net sw_IBUF_0_'!E1743</f>
        <v/>
      </c>
      <c r="C1215">
        <f>'Net sw_IBUF_0_'!E1741</f>
        <v/>
      </c>
      <c r="D1215">
        <f>B1215-C1215</f>
        <v/>
      </c>
      <c r="E1215">
        <f>D1215/B1215</f>
        <v/>
      </c>
      <c r="F1215">
        <f>'Net sw_IBUF_0_'!F1743</f>
        <v/>
      </c>
      <c r="G1215">
        <f>'Net sw_IBUF_0_'!F1741</f>
        <v/>
      </c>
      <c r="H1215">
        <f>F1215-G1215</f>
        <v/>
      </c>
      <c r="I1215">
        <f>H1215/F1215</f>
        <v/>
      </c>
      <c r="J1215">
        <f>'Net sw_IBUF_0_'!G1743</f>
        <v/>
      </c>
      <c r="K1215">
        <f>'Net sw_IBUF_0_'!G1741</f>
        <v/>
      </c>
      <c r="L1215">
        <f>J1215-K1215</f>
        <v/>
      </c>
      <c r="M1215">
        <f>L1215/J1215</f>
        <v/>
      </c>
      <c r="N1215">
        <f>'Net sw_IBUF_0_'!H1743</f>
        <v/>
      </c>
      <c r="O1215">
        <f>'Net sw_IBUF_0_'!H1741</f>
        <v/>
      </c>
      <c r="P1215">
        <f>N1215-O1215</f>
        <v/>
      </c>
      <c r="Q1215">
        <f>P1215/N1215</f>
        <v/>
      </c>
    </row>
    <row r="1216">
      <c r="A1216" t="inlineStr">
        <is>
          <t>sw_IBUF[0]_inst/O to masterReg/readData2[6]_i_7/I1</t>
        </is>
      </c>
      <c r="B1216">
        <f>'Net sw_IBUF_0_'!E1758</f>
        <v/>
      </c>
      <c r="C1216">
        <f>'Net sw_IBUF_0_'!E1756</f>
        <v/>
      </c>
      <c r="D1216">
        <f>B1216-C1216</f>
        <v/>
      </c>
      <c r="E1216">
        <f>D1216/B1216</f>
        <v/>
      </c>
      <c r="F1216">
        <f>'Net sw_IBUF_0_'!F1758</f>
        <v/>
      </c>
      <c r="G1216">
        <f>'Net sw_IBUF_0_'!F1756</f>
        <v/>
      </c>
      <c r="H1216">
        <f>F1216-G1216</f>
        <v/>
      </c>
      <c r="I1216">
        <f>H1216/F1216</f>
        <v/>
      </c>
      <c r="J1216">
        <f>'Net sw_IBUF_0_'!G1758</f>
        <v/>
      </c>
      <c r="K1216">
        <f>'Net sw_IBUF_0_'!G1756</f>
        <v/>
      </c>
      <c r="L1216">
        <f>J1216-K1216</f>
        <v/>
      </c>
      <c r="M1216">
        <f>L1216/J1216</f>
        <v/>
      </c>
      <c r="N1216">
        <f>'Net sw_IBUF_0_'!H1758</f>
        <v/>
      </c>
      <c r="O1216">
        <f>'Net sw_IBUF_0_'!H1756</f>
        <v/>
      </c>
      <c r="P1216">
        <f>N1216-O1216</f>
        <v/>
      </c>
      <c r="Q1216">
        <f>P1216/N1216</f>
        <v/>
      </c>
    </row>
    <row r="1217">
      <c r="A1217" t="inlineStr">
        <is>
          <t>sw_IBUF[0]_inst/O to ALU1/register_reg_r1_0_31_12_17_i_10/I1</t>
        </is>
      </c>
      <c r="B1217">
        <f>'Net sw_IBUF_0_'!E1769</f>
        <v/>
      </c>
      <c r="C1217">
        <f>'Net sw_IBUF_0_'!E1767</f>
        <v/>
      </c>
      <c r="D1217">
        <f>B1217-C1217</f>
        <v/>
      </c>
      <c r="E1217">
        <f>D1217/B1217</f>
        <v/>
      </c>
      <c r="F1217">
        <f>'Net sw_IBUF_0_'!F1769</f>
        <v/>
      </c>
      <c r="G1217">
        <f>'Net sw_IBUF_0_'!F1767</f>
        <v/>
      </c>
      <c r="H1217">
        <f>F1217-G1217</f>
        <v/>
      </c>
      <c r="I1217">
        <f>H1217/F1217</f>
        <v/>
      </c>
      <c r="J1217">
        <f>'Net sw_IBUF_0_'!G1769</f>
        <v/>
      </c>
      <c r="K1217">
        <f>'Net sw_IBUF_0_'!G1767</f>
        <v/>
      </c>
      <c r="L1217">
        <f>J1217-K1217</f>
        <v/>
      </c>
      <c r="M1217">
        <f>L1217/J1217</f>
        <v/>
      </c>
      <c r="N1217">
        <f>'Net sw_IBUF_0_'!H1769</f>
        <v/>
      </c>
      <c r="O1217">
        <f>'Net sw_IBUF_0_'!H1767</f>
        <v/>
      </c>
      <c r="P1217">
        <f>N1217-O1217</f>
        <v/>
      </c>
      <c r="Q1217">
        <f>P1217/N1217</f>
        <v/>
      </c>
    </row>
    <row r="1218">
      <c r="A1218" t="inlineStr">
        <is>
          <t>sw_IBUF[0]_inst/O to masterReg/register_reg_r1_0_31_12_17_i_9/I2</t>
        </is>
      </c>
      <c r="B1218">
        <f>'Net sw_IBUF_0_'!E1780</f>
        <v/>
      </c>
      <c r="C1218">
        <f>'Net sw_IBUF_0_'!E1778</f>
        <v/>
      </c>
      <c r="D1218">
        <f>B1218-C1218</f>
        <v/>
      </c>
      <c r="E1218">
        <f>D1218/B1218</f>
        <v/>
      </c>
      <c r="F1218">
        <f>'Net sw_IBUF_0_'!F1780</f>
        <v/>
      </c>
      <c r="G1218">
        <f>'Net sw_IBUF_0_'!F1778</f>
        <v/>
      </c>
      <c r="H1218">
        <f>F1218-G1218</f>
        <v/>
      </c>
      <c r="I1218">
        <f>H1218/F1218</f>
        <v/>
      </c>
      <c r="J1218">
        <f>'Net sw_IBUF_0_'!G1780</f>
        <v/>
      </c>
      <c r="K1218">
        <f>'Net sw_IBUF_0_'!G1778</f>
        <v/>
      </c>
      <c r="L1218">
        <f>J1218-K1218</f>
        <v/>
      </c>
      <c r="M1218">
        <f>L1218/J1218</f>
        <v/>
      </c>
      <c r="N1218">
        <f>'Net sw_IBUF_0_'!H1780</f>
        <v/>
      </c>
      <c r="O1218">
        <f>'Net sw_IBUF_0_'!H1778</f>
        <v/>
      </c>
      <c r="P1218">
        <f>N1218-O1218</f>
        <v/>
      </c>
      <c r="Q1218">
        <f>P1218/N1218</f>
        <v/>
      </c>
    </row>
    <row r="1219">
      <c r="A1219" t="inlineStr">
        <is>
          <t>sw_IBUF[0]_inst/O to masterReg/readData2[11]_i_7/I1</t>
        </is>
      </c>
      <c r="B1219">
        <f>'Net sw_IBUF_0_'!E1797</f>
        <v/>
      </c>
      <c r="C1219">
        <f>'Net sw_IBUF_0_'!E1795</f>
        <v/>
      </c>
      <c r="D1219">
        <f>B1219-C1219</f>
        <v/>
      </c>
      <c r="E1219">
        <f>D1219/B1219</f>
        <v/>
      </c>
      <c r="F1219">
        <f>'Net sw_IBUF_0_'!F1797</f>
        <v/>
      </c>
      <c r="G1219">
        <f>'Net sw_IBUF_0_'!F1795</f>
        <v/>
      </c>
      <c r="H1219">
        <f>F1219-G1219</f>
        <v/>
      </c>
      <c r="I1219">
        <f>H1219/F1219</f>
        <v/>
      </c>
      <c r="J1219">
        <f>'Net sw_IBUF_0_'!G1797</f>
        <v/>
      </c>
      <c r="K1219">
        <f>'Net sw_IBUF_0_'!G1795</f>
        <v/>
      </c>
      <c r="L1219">
        <f>J1219-K1219</f>
        <v/>
      </c>
      <c r="M1219">
        <f>L1219/J1219</f>
        <v/>
      </c>
      <c r="N1219">
        <f>'Net sw_IBUF_0_'!H1797</f>
        <v/>
      </c>
      <c r="O1219">
        <f>'Net sw_IBUF_0_'!H1795</f>
        <v/>
      </c>
      <c r="P1219">
        <f>N1219-O1219</f>
        <v/>
      </c>
      <c r="Q1219">
        <f>P1219/N1219</f>
        <v/>
      </c>
    </row>
    <row r="1220">
      <c r="A1220" t="inlineStr">
        <is>
          <t>sw_IBUF[0]_inst/O to masterReg/readData2[7]_i_6/I2</t>
        </is>
      </c>
      <c r="B1220">
        <f>'Net sw_IBUF_0_'!E1808</f>
        <v/>
      </c>
      <c r="C1220">
        <f>'Net sw_IBUF_0_'!E1806</f>
        <v/>
      </c>
      <c r="D1220">
        <f>B1220-C1220</f>
        <v/>
      </c>
      <c r="E1220">
        <f>D1220/B1220</f>
        <v/>
      </c>
      <c r="F1220">
        <f>'Net sw_IBUF_0_'!F1808</f>
        <v/>
      </c>
      <c r="G1220">
        <f>'Net sw_IBUF_0_'!F1806</f>
        <v/>
      </c>
      <c r="H1220">
        <f>F1220-G1220</f>
        <v/>
      </c>
      <c r="I1220">
        <f>H1220/F1220</f>
        <v/>
      </c>
      <c r="J1220">
        <f>'Net sw_IBUF_0_'!G1808</f>
        <v/>
      </c>
      <c r="K1220">
        <f>'Net sw_IBUF_0_'!G1806</f>
        <v/>
      </c>
      <c r="L1220">
        <f>J1220-K1220</f>
        <v/>
      </c>
      <c r="M1220">
        <f>L1220/J1220</f>
        <v/>
      </c>
      <c r="N1220">
        <f>'Net sw_IBUF_0_'!H1808</f>
        <v/>
      </c>
      <c r="O1220">
        <f>'Net sw_IBUF_0_'!H1806</f>
        <v/>
      </c>
      <c r="P1220">
        <f>N1220-O1220</f>
        <v/>
      </c>
      <c r="Q1220">
        <f>P1220/N1220</f>
        <v/>
      </c>
    </row>
    <row r="1221">
      <c r="A1221" t="inlineStr">
        <is>
          <t>sw_IBUF[0]_inst/O to masterReg/readData2[15]_i_6/I2</t>
        </is>
      </c>
      <c r="B1221">
        <f>'Net sw_IBUF_0_'!E1827</f>
        <v/>
      </c>
      <c r="C1221">
        <f>'Net sw_IBUF_0_'!E1825</f>
        <v/>
      </c>
      <c r="D1221">
        <f>B1221-C1221</f>
        <v/>
      </c>
      <c r="E1221">
        <f>D1221/B1221</f>
        <v/>
      </c>
      <c r="F1221">
        <f>'Net sw_IBUF_0_'!F1827</f>
        <v/>
      </c>
      <c r="G1221">
        <f>'Net sw_IBUF_0_'!F1825</f>
        <v/>
      </c>
      <c r="H1221">
        <f>F1221-G1221</f>
        <v/>
      </c>
      <c r="I1221">
        <f>H1221/F1221</f>
        <v/>
      </c>
      <c r="J1221">
        <f>'Net sw_IBUF_0_'!G1827</f>
        <v/>
      </c>
      <c r="K1221">
        <f>'Net sw_IBUF_0_'!G1825</f>
        <v/>
      </c>
      <c r="L1221">
        <f>J1221-K1221</f>
        <v/>
      </c>
      <c r="M1221">
        <f>L1221/J1221</f>
        <v/>
      </c>
      <c r="N1221">
        <f>'Net sw_IBUF_0_'!H1827</f>
        <v/>
      </c>
      <c r="O1221">
        <f>'Net sw_IBUF_0_'!H1825</f>
        <v/>
      </c>
      <c r="P1221">
        <f>N1221-O1221</f>
        <v/>
      </c>
      <c r="Q1221">
        <f>P1221/N1221</f>
        <v/>
      </c>
    </row>
    <row r="1222">
      <c r="A1222" t="inlineStr">
        <is>
          <t>sw_IBUF[0]_inst/O to masterReg/readData2[9]_i_4/I3</t>
        </is>
      </c>
      <c r="B1222">
        <f>'Net sw_IBUF_0_'!E1849</f>
        <v/>
      </c>
      <c r="C1222">
        <f>'Net sw_IBUF_0_'!E1847</f>
        <v/>
      </c>
      <c r="D1222">
        <f>B1222-C1222</f>
        <v/>
      </c>
      <c r="E1222">
        <f>D1222/B1222</f>
        <v/>
      </c>
      <c r="F1222">
        <f>'Net sw_IBUF_0_'!F1849</f>
        <v/>
      </c>
      <c r="G1222">
        <f>'Net sw_IBUF_0_'!F1847</f>
        <v/>
      </c>
      <c r="H1222">
        <f>F1222-G1222</f>
        <v/>
      </c>
      <c r="I1222">
        <f>H1222/F1222</f>
        <v/>
      </c>
      <c r="J1222">
        <f>'Net sw_IBUF_0_'!G1849</f>
        <v/>
      </c>
      <c r="K1222">
        <f>'Net sw_IBUF_0_'!G1847</f>
        <v/>
      </c>
      <c r="L1222">
        <f>J1222-K1222</f>
        <v/>
      </c>
      <c r="M1222">
        <f>L1222/J1222</f>
        <v/>
      </c>
      <c r="N1222">
        <f>'Net sw_IBUF_0_'!H1849</f>
        <v/>
      </c>
      <c r="O1222">
        <f>'Net sw_IBUF_0_'!H1847</f>
        <v/>
      </c>
      <c r="P1222">
        <f>N1222-O1222</f>
        <v/>
      </c>
      <c r="Q1222">
        <f>P1222/N1222</f>
        <v/>
      </c>
    </row>
    <row r="1223">
      <c r="A1223" t="inlineStr">
        <is>
          <t>sw_IBUF[0]_inst/O to ALU1/register_reg_r1_0_31_6_11_i_12/I1</t>
        </is>
      </c>
      <c r="B1223">
        <f>'Net sw_IBUF_0_'!E1860</f>
        <v/>
      </c>
      <c r="C1223">
        <f>'Net sw_IBUF_0_'!E1858</f>
        <v/>
      </c>
      <c r="D1223">
        <f>B1223-C1223</f>
        <v/>
      </c>
      <c r="E1223">
        <f>D1223/B1223</f>
        <v/>
      </c>
      <c r="F1223">
        <f>'Net sw_IBUF_0_'!F1860</f>
        <v/>
      </c>
      <c r="G1223">
        <f>'Net sw_IBUF_0_'!F1858</f>
        <v/>
      </c>
      <c r="H1223">
        <f>F1223-G1223</f>
        <v/>
      </c>
      <c r="I1223">
        <f>H1223/F1223</f>
        <v/>
      </c>
      <c r="J1223">
        <f>'Net sw_IBUF_0_'!G1860</f>
        <v/>
      </c>
      <c r="K1223">
        <f>'Net sw_IBUF_0_'!G1858</f>
        <v/>
      </c>
      <c r="L1223">
        <f>J1223-K1223</f>
        <v/>
      </c>
      <c r="M1223">
        <f>L1223/J1223</f>
        <v/>
      </c>
      <c r="N1223">
        <f>'Net sw_IBUF_0_'!H1860</f>
        <v/>
      </c>
      <c r="O1223">
        <f>'Net sw_IBUF_0_'!H1858</f>
        <v/>
      </c>
      <c r="P1223">
        <f>N1223-O1223</f>
        <v/>
      </c>
      <c r="Q1223">
        <f>P1223/N1223</f>
        <v/>
      </c>
    </row>
    <row r="1224">
      <c r="A1224" t="inlineStr">
        <is>
          <t>sw_IBUF[0]_inst/O to ALU1/register_reg_r1_0_31_6_11_i_16/I1</t>
        </is>
      </c>
      <c r="B1224">
        <f>'Net sw_IBUF_0_'!E1874</f>
        <v/>
      </c>
      <c r="C1224">
        <f>'Net sw_IBUF_0_'!E1872</f>
        <v/>
      </c>
      <c r="D1224">
        <f>B1224-C1224</f>
        <v/>
      </c>
      <c r="E1224">
        <f>D1224/B1224</f>
        <v/>
      </c>
      <c r="F1224">
        <f>'Net sw_IBUF_0_'!F1874</f>
        <v/>
      </c>
      <c r="G1224">
        <f>'Net sw_IBUF_0_'!F1872</f>
        <v/>
      </c>
      <c r="H1224">
        <f>F1224-G1224</f>
        <v/>
      </c>
      <c r="I1224">
        <f>H1224/F1224</f>
        <v/>
      </c>
      <c r="J1224">
        <f>'Net sw_IBUF_0_'!G1874</f>
        <v/>
      </c>
      <c r="K1224">
        <f>'Net sw_IBUF_0_'!G1872</f>
        <v/>
      </c>
      <c r="L1224">
        <f>J1224-K1224</f>
        <v/>
      </c>
      <c r="M1224">
        <f>L1224/J1224</f>
        <v/>
      </c>
      <c r="N1224">
        <f>'Net sw_IBUF_0_'!H1874</f>
        <v/>
      </c>
      <c r="O1224">
        <f>'Net sw_IBUF_0_'!H1872</f>
        <v/>
      </c>
      <c r="P1224">
        <f>N1224-O1224</f>
        <v/>
      </c>
      <c r="Q1224">
        <f>P1224/N1224</f>
        <v/>
      </c>
    </row>
    <row r="1225">
      <c r="A1225" t="inlineStr">
        <is>
          <t>sw_IBUF[0]_inst/O to masterReg/readData2[11]_i_4/I3</t>
        </is>
      </c>
      <c r="B1225">
        <f>'Net sw_IBUF_0_'!E1885</f>
        <v/>
      </c>
      <c r="C1225">
        <f>'Net sw_IBUF_0_'!E1883</f>
        <v/>
      </c>
      <c r="D1225">
        <f>B1225-C1225</f>
        <v/>
      </c>
      <c r="E1225">
        <f>D1225/B1225</f>
        <v/>
      </c>
      <c r="F1225">
        <f>'Net sw_IBUF_0_'!F1885</f>
        <v/>
      </c>
      <c r="G1225">
        <f>'Net sw_IBUF_0_'!F1883</f>
        <v/>
      </c>
      <c r="H1225">
        <f>F1225-G1225</f>
        <v/>
      </c>
      <c r="I1225">
        <f>H1225/F1225</f>
        <v/>
      </c>
      <c r="J1225">
        <f>'Net sw_IBUF_0_'!G1885</f>
        <v/>
      </c>
      <c r="K1225">
        <f>'Net sw_IBUF_0_'!G1883</f>
        <v/>
      </c>
      <c r="L1225">
        <f>J1225-K1225</f>
        <v/>
      </c>
      <c r="M1225">
        <f>L1225/J1225</f>
        <v/>
      </c>
      <c r="N1225">
        <f>'Net sw_IBUF_0_'!H1885</f>
        <v/>
      </c>
      <c r="O1225">
        <f>'Net sw_IBUF_0_'!H1883</f>
        <v/>
      </c>
      <c r="P1225">
        <f>N1225-O1225</f>
        <v/>
      </c>
      <c r="Q1225">
        <f>P1225/N1225</f>
        <v/>
      </c>
    </row>
    <row r="1226">
      <c r="A1226" t="inlineStr">
        <is>
          <t>sw_IBUF[0]_inst/O to masterReg/register_reg_r1_0_31_6_11_i_15/I2</t>
        </is>
      </c>
      <c r="B1226">
        <f>'Net sw_IBUF_0_'!E1896</f>
        <v/>
      </c>
      <c r="C1226">
        <f>'Net sw_IBUF_0_'!E1894</f>
        <v/>
      </c>
      <c r="D1226">
        <f>B1226-C1226</f>
        <v/>
      </c>
      <c r="E1226">
        <f>D1226/B1226</f>
        <v/>
      </c>
      <c r="F1226">
        <f>'Net sw_IBUF_0_'!F1896</f>
        <v/>
      </c>
      <c r="G1226">
        <f>'Net sw_IBUF_0_'!F1894</f>
        <v/>
      </c>
      <c r="H1226">
        <f>F1226-G1226</f>
        <v/>
      </c>
      <c r="I1226">
        <f>H1226/F1226</f>
        <v/>
      </c>
      <c r="J1226">
        <f>'Net sw_IBUF_0_'!G1896</f>
        <v/>
      </c>
      <c r="K1226">
        <f>'Net sw_IBUF_0_'!G1894</f>
        <v/>
      </c>
      <c r="L1226">
        <f>J1226-K1226</f>
        <v/>
      </c>
      <c r="M1226">
        <f>L1226/J1226</f>
        <v/>
      </c>
      <c r="N1226">
        <f>'Net sw_IBUF_0_'!H1896</f>
        <v/>
      </c>
      <c r="O1226">
        <f>'Net sw_IBUF_0_'!H1894</f>
        <v/>
      </c>
      <c r="P1226">
        <f>N1226-O1226</f>
        <v/>
      </c>
      <c r="Q1226">
        <f>P1226/N1226</f>
        <v/>
      </c>
    </row>
    <row r="1227">
      <c r="A1227" t="inlineStr">
        <is>
          <t>sw_IBUF[0]_inst/O to masterReg/readData2[14]_i_7/I1</t>
        </is>
      </c>
      <c r="B1227">
        <f>'Net sw_IBUF_0_'!E1915</f>
        <v/>
      </c>
      <c r="C1227">
        <f>'Net sw_IBUF_0_'!E1913</f>
        <v/>
      </c>
      <c r="D1227">
        <f>B1227-C1227</f>
        <v/>
      </c>
      <c r="E1227">
        <f>D1227/B1227</f>
        <v/>
      </c>
      <c r="F1227">
        <f>'Net sw_IBUF_0_'!F1915</f>
        <v/>
      </c>
      <c r="G1227">
        <f>'Net sw_IBUF_0_'!F1913</f>
        <v/>
      </c>
      <c r="H1227">
        <f>F1227-G1227</f>
        <v/>
      </c>
      <c r="I1227">
        <f>H1227/F1227</f>
        <v/>
      </c>
      <c r="J1227">
        <f>'Net sw_IBUF_0_'!G1915</f>
        <v/>
      </c>
      <c r="K1227">
        <f>'Net sw_IBUF_0_'!G1913</f>
        <v/>
      </c>
      <c r="L1227">
        <f>J1227-K1227</f>
        <v/>
      </c>
      <c r="M1227">
        <f>L1227/J1227</f>
        <v/>
      </c>
      <c r="N1227">
        <f>'Net sw_IBUF_0_'!H1915</f>
        <v/>
      </c>
      <c r="O1227">
        <f>'Net sw_IBUF_0_'!H1913</f>
        <v/>
      </c>
      <c r="P1227">
        <f>N1227-O1227</f>
        <v/>
      </c>
      <c r="Q1227">
        <f>P1227/N1227</f>
        <v/>
      </c>
    </row>
    <row r="1228">
      <c r="A1228" t="inlineStr">
        <is>
          <t>sw_IBUF[0]_inst/O to masterReg/readData2[14]_i_6/I2</t>
        </is>
      </c>
      <c r="B1228">
        <f>'Net sw_IBUF_0_'!E1926</f>
        <v/>
      </c>
      <c r="C1228">
        <f>'Net sw_IBUF_0_'!E1924</f>
        <v/>
      </c>
      <c r="D1228">
        <f>B1228-C1228</f>
        <v/>
      </c>
      <c r="E1228">
        <f>D1228/B1228</f>
        <v/>
      </c>
      <c r="F1228">
        <f>'Net sw_IBUF_0_'!F1926</f>
        <v/>
      </c>
      <c r="G1228">
        <f>'Net sw_IBUF_0_'!F1924</f>
        <v/>
      </c>
      <c r="H1228">
        <f>F1228-G1228</f>
        <v/>
      </c>
      <c r="I1228">
        <f>H1228/F1228</f>
        <v/>
      </c>
      <c r="J1228">
        <f>'Net sw_IBUF_0_'!G1926</f>
        <v/>
      </c>
      <c r="K1228">
        <f>'Net sw_IBUF_0_'!G1924</f>
        <v/>
      </c>
      <c r="L1228">
        <f>J1228-K1228</f>
        <v/>
      </c>
      <c r="M1228">
        <f>L1228/J1228</f>
        <v/>
      </c>
      <c r="N1228">
        <f>'Net sw_IBUF_0_'!H1926</f>
        <v/>
      </c>
      <c r="O1228">
        <f>'Net sw_IBUF_0_'!H1924</f>
        <v/>
      </c>
      <c r="P1228">
        <f>N1228-O1228</f>
        <v/>
      </c>
      <c r="Q1228">
        <f>P1228/N1228</f>
        <v/>
      </c>
    </row>
    <row r="1229">
      <c r="A1229" t="inlineStr">
        <is>
          <t>sw_IBUF[0]_inst/O to ALU1/register_reg_r1_0_31_12_17_i_14/I1</t>
        </is>
      </c>
      <c r="B1229">
        <f>'Net sw_IBUF_0_'!E1937</f>
        <v/>
      </c>
      <c r="C1229">
        <f>'Net sw_IBUF_0_'!E1935</f>
        <v/>
      </c>
      <c r="D1229">
        <f>B1229-C1229</f>
        <v/>
      </c>
      <c r="E1229">
        <f>D1229/B1229</f>
        <v/>
      </c>
      <c r="F1229">
        <f>'Net sw_IBUF_0_'!F1937</f>
        <v/>
      </c>
      <c r="G1229">
        <f>'Net sw_IBUF_0_'!F1935</f>
        <v/>
      </c>
      <c r="H1229">
        <f>F1229-G1229</f>
        <v/>
      </c>
      <c r="I1229">
        <f>H1229/F1229</f>
        <v/>
      </c>
      <c r="J1229">
        <f>'Net sw_IBUF_0_'!G1937</f>
        <v/>
      </c>
      <c r="K1229">
        <f>'Net sw_IBUF_0_'!G1935</f>
        <v/>
      </c>
      <c r="L1229">
        <f>J1229-K1229</f>
        <v/>
      </c>
      <c r="M1229">
        <f>L1229/J1229</f>
        <v/>
      </c>
      <c r="N1229">
        <f>'Net sw_IBUF_0_'!H1937</f>
        <v/>
      </c>
      <c r="O1229">
        <f>'Net sw_IBUF_0_'!H1935</f>
        <v/>
      </c>
      <c r="P1229">
        <f>N1229-O1229</f>
        <v/>
      </c>
      <c r="Q1229">
        <f>P1229/N1229</f>
        <v/>
      </c>
    </row>
    <row r="1230">
      <c r="A1230" t="inlineStr">
        <is>
          <t>sw_IBUF[0]_inst/O to masterReg/readData2[10]_i_7/I1</t>
        </is>
      </c>
      <c r="B1230">
        <f>'Net sw_IBUF_0_'!E1956</f>
        <v/>
      </c>
      <c r="C1230">
        <f>'Net sw_IBUF_0_'!E1954</f>
        <v/>
      </c>
      <c r="D1230">
        <f>B1230-C1230</f>
        <v/>
      </c>
      <c r="E1230">
        <f>D1230/B1230</f>
        <v/>
      </c>
      <c r="F1230">
        <f>'Net sw_IBUF_0_'!F1956</f>
        <v/>
      </c>
      <c r="G1230">
        <f>'Net sw_IBUF_0_'!F1954</f>
        <v/>
      </c>
      <c r="H1230">
        <f>F1230-G1230</f>
        <v/>
      </c>
      <c r="I1230">
        <f>H1230/F1230</f>
        <v/>
      </c>
      <c r="J1230">
        <f>'Net sw_IBUF_0_'!G1956</f>
        <v/>
      </c>
      <c r="K1230">
        <f>'Net sw_IBUF_0_'!G1954</f>
        <v/>
      </c>
      <c r="L1230">
        <f>J1230-K1230</f>
        <v/>
      </c>
      <c r="M1230">
        <f>L1230/J1230</f>
        <v/>
      </c>
      <c r="N1230">
        <f>'Net sw_IBUF_0_'!H1956</f>
        <v/>
      </c>
      <c r="O1230">
        <f>'Net sw_IBUF_0_'!H1954</f>
        <v/>
      </c>
      <c r="P1230">
        <f>N1230-O1230</f>
        <v/>
      </c>
      <c r="Q1230">
        <f>P1230/N1230</f>
        <v/>
      </c>
    </row>
    <row r="1231">
      <c r="A1231" t="inlineStr">
        <is>
          <t>sw_IBUF[0]_inst/O to masterReg/readData2[10]_i_6/I2</t>
        </is>
      </c>
      <c r="B1231">
        <f>'Net sw_IBUF_0_'!E1967</f>
        <v/>
      </c>
      <c r="C1231">
        <f>'Net sw_IBUF_0_'!E1965</f>
        <v/>
      </c>
      <c r="D1231">
        <f>B1231-C1231</f>
        <v/>
      </c>
      <c r="E1231">
        <f>D1231/B1231</f>
        <v/>
      </c>
      <c r="F1231">
        <f>'Net sw_IBUF_0_'!F1967</f>
        <v/>
      </c>
      <c r="G1231">
        <f>'Net sw_IBUF_0_'!F1965</f>
        <v/>
      </c>
      <c r="H1231">
        <f>F1231-G1231</f>
        <v/>
      </c>
      <c r="I1231">
        <f>H1231/F1231</f>
        <v/>
      </c>
      <c r="J1231">
        <f>'Net sw_IBUF_0_'!G1967</f>
        <v/>
      </c>
      <c r="K1231">
        <f>'Net sw_IBUF_0_'!G1965</f>
        <v/>
      </c>
      <c r="L1231">
        <f>J1231-K1231</f>
        <v/>
      </c>
      <c r="M1231">
        <f>L1231/J1231</f>
        <v/>
      </c>
      <c r="N1231">
        <f>'Net sw_IBUF_0_'!H1967</f>
        <v/>
      </c>
      <c r="O1231">
        <f>'Net sw_IBUF_0_'!H1965</f>
        <v/>
      </c>
      <c r="P1231">
        <f>N1231-O1231</f>
        <v/>
      </c>
      <c r="Q1231">
        <f>P1231/N1231</f>
        <v/>
      </c>
    </row>
    <row r="1232">
      <c r="A1232" t="inlineStr">
        <is>
          <t>sw_IBUF[0]_inst/O to masterReg/register_reg_r1_0_31_6_11_i_11/I2</t>
        </is>
      </c>
      <c r="B1232">
        <f>'Net sw_IBUF_0_'!E1978</f>
        <v/>
      </c>
      <c r="C1232">
        <f>'Net sw_IBUF_0_'!E1976</f>
        <v/>
      </c>
      <c r="D1232">
        <f>B1232-C1232</f>
        <v/>
      </c>
      <c r="E1232">
        <f>D1232/B1232</f>
        <v/>
      </c>
      <c r="F1232">
        <f>'Net sw_IBUF_0_'!F1978</f>
        <v/>
      </c>
      <c r="G1232">
        <f>'Net sw_IBUF_0_'!F1976</f>
        <v/>
      </c>
      <c r="H1232">
        <f>F1232-G1232</f>
        <v/>
      </c>
      <c r="I1232">
        <f>H1232/F1232</f>
        <v/>
      </c>
      <c r="J1232">
        <f>'Net sw_IBUF_0_'!G1978</f>
        <v/>
      </c>
      <c r="K1232">
        <f>'Net sw_IBUF_0_'!G1976</f>
        <v/>
      </c>
      <c r="L1232">
        <f>J1232-K1232</f>
        <v/>
      </c>
      <c r="M1232">
        <f>L1232/J1232</f>
        <v/>
      </c>
      <c r="N1232">
        <f>'Net sw_IBUF_0_'!H1978</f>
        <v/>
      </c>
      <c r="O1232">
        <f>'Net sw_IBUF_0_'!H1976</f>
        <v/>
      </c>
      <c r="P1232">
        <f>N1232-O1232</f>
        <v/>
      </c>
      <c r="Q1232">
        <f>P1232/N1232</f>
        <v/>
      </c>
    </row>
    <row r="1233">
      <c r="A1233" t="inlineStr">
        <is>
          <t>sw_IBUF[0]_inst/O to masterReg/register_reg_r1_0_31_0_5_i_28/I1</t>
        </is>
      </c>
      <c r="B1233">
        <f>'Net sw_IBUF_0_'!E1994</f>
        <v/>
      </c>
      <c r="C1233">
        <f>'Net sw_IBUF_0_'!E1992</f>
        <v/>
      </c>
      <c r="D1233">
        <f>B1233-C1233</f>
        <v/>
      </c>
      <c r="E1233">
        <f>D1233/B1233</f>
        <v/>
      </c>
      <c r="F1233">
        <f>'Net sw_IBUF_0_'!F1994</f>
        <v/>
      </c>
      <c r="G1233">
        <f>'Net sw_IBUF_0_'!F1992</f>
        <v/>
      </c>
      <c r="H1233">
        <f>F1233-G1233</f>
        <v/>
      </c>
      <c r="I1233">
        <f>H1233/F1233</f>
        <v/>
      </c>
      <c r="J1233">
        <f>'Net sw_IBUF_0_'!G1994</f>
        <v/>
      </c>
      <c r="K1233">
        <f>'Net sw_IBUF_0_'!G1992</f>
        <v/>
      </c>
      <c r="L1233">
        <f>J1233-K1233</f>
        <v/>
      </c>
      <c r="M1233">
        <f>L1233/J1233</f>
        <v/>
      </c>
      <c r="N1233">
        <f>'Net sw_IBUF_0_'!H1994</f>
        <v/>
      </c>
      <c r="O1233">
        <f>'Net sw_IBUF_0_'!H1992</f>
        <v/>
      </c>
      <c r="P1233">
        <f>N1233-O1233</f>
        <v/>
      </c>
      <c r="Q1233">
        <f>P1233/N1233</f>
        <v/>
      </c>
    </row>
    <row r="1234">
      <c r="A1234" t="inlineStr">
        <is>
          <t>sw_IBUF[0]_inst/O to masterReg/register_reg_r1_0_31_0_5_i_27/I1</t>
        </is>
      </c>
      <c r="B1234">
        <f>'Net sw_IBUF_0_'!E2005</f>
        <v/>
      </c>
      <c r="C1234">
        <f>'Net sw_IBUF_0_'!E2003</f>
        <v/>
      </c>
      <c r="D1234">
        <f>B1234-C1234</f>
        <v/>
      </c>
      <c r="E1234">
        <f>D1234/B1234</f>
        <v/>
      </c>
      <c r="F1234">
        <f>'Net sw_IBUF_0_'!F2005</f>
        <v/>
      </c>
      <c r="G1234">
        <f>'Net sw_IBUF_0_'!F2003</f>
        <v/>
      </c>
      <c r="H1234">
        <f>F1234-G1234</f>
        <v/>
      </c>
      <c r="I1234">
        <f>H1234/F1234</f>
        <v/>
      </c>
      <c r="J1234">
        <f>'Net sw_IBUF_0_'!G2005</f>
        <v/>
      </c>
      <c r="K1234">
        <f>'Net sw_IBUF_0_'!G2003</f>
        <v/>
      </c>
      <c r="L1234">
        <f>J1234-K1234</f>
        <v/>
      </c>
      <c r="M1234">
        <f>L1234/J1234</f>
        <v/>
      </c>
      <c r="N1234">
        <f>'Net sw_IBUF_0_'!H2005</f>
        <v/>
      </c>
      <c r="O1234">
        <f>'Net sw_IBUF_0_'!H2003</f>
        <v/>
      </c>
      <c r="P1234">
        <f>N1234-O1234</f>
        <v/>
      </c>
      <c r="Q1234">
        <f>P1234/N1234</f>
        <v/>
      </c>
    </row>
    <row r="1235">
      <c r="A1235" t="inlineStr">
        <is>
          <t>sw_IBUF[0]_inst/O to masterReg/register_reg_r1_0_31_0_5_i_31/I1</t>
        </is>
      </c>
      <c r="B1235">
        <f>'Net sw_IBUF_0_'!E2019</f>
        <v/>
      </c>
      <c r="C1235">
        <f>'Net sw_IBUF_0_'!E2017</f>
        <v/>
      </c>
      <c r="D1235">
        <f>B1235-C1235</f>
        <v/>
      </c>
      <c r="E1235">
        <f>D1235/B1235</f>
        <v/>
      </c>
      <c r="F1235">
        <f>'Net sw_IBUF_0_'!F2019</f>
        <v/>
      </c>
      <c r="G1235">
        <f>'Net sw_IBUF_0_'!F2017</f>
        <v/>
      </c>
      <c r="H1235">
        <f>F1235-G1235</f>
        <v/>
      </c>
      <c r="I1235">
        <f>H1235/F1235</f>
        <v/>
      </c>
      <c r="J1235">
        <f>'Net sw_IBUF_0_'!G2019</f>
        <v/>
      </c>
      <c r="K1235">
        <f>'Net sw_IBUF_0_'!G2017</f>
        <v/>
      </c>
      <c r="L1235">
        <f>J1235-K1235</f>
        <v/>
      </c>
      <c r="M1235">
        <f>L1235/J1235</f>
        <v/>
      </c>
      <c r="N1235">
        <f>'Net sw_IBUF_0_'!H2019</f>
        <v/>
      </c>
      <c r="O1235">
        <f>'Net sw_IBUF_0_'!H2017</f>
        <v/>
      </c>
      <c r="P1235">
        <f>N1235-O1235</f>
        <v/>
      </c>
      <c r="Q1235">
        <f>P1235/N1235</f>
        <v/>
      </c>
    </row>
    <row r="1236">
      <c r="A1236" t="inlineStr">
        <is>
          <t>sw_IBUF[0]_inst/O to masterReg/readData2[6]_i_4/I3</t>
        </is>
      </c>
      <c r="B1236">
        <f>'Net sw_IBUF_0_'!E2035</f>
        <v/>
      </c>
      <c r="C1236">
        <f>'Net sw_IBUF_0_'!E2033</f>
        <v/>
      </c>
      <c r="D1236">
        <f>B1236-C1236</f>
        <v/>
      </c>
      <c r="E1236">
        <f>D1236/B1236</f>
        <v/>
      </c>
      <c r="F1236">
        <f>'Net sw_IBUF_0_'!F2035</f>
        <v/>
      </c>
      <c r="G1236">
        <f>'Net sw_IBUF_0_'!F2033</f>
        <v/>
      </c>
      <c r="H1236">
        <f>F1236-G1236</f>
        <v/>
      </c>
      <c r="I1236">
        <f>H1236/F1236</f>
        <v/>
      </c>
      <c r="J1236">
        <f>'Net sw_IBUF_0_'!G2035</f>
        <v/>
      </c>
      <c r="K1236">
        <f>'Net sw_IBUF_0_'!G2033</f>
        <v/>
      </c>
      <c r="L1236">
        <f>J1236-K1236</f>
        <v/>
      </c>
      <c r="M1236">
        <f>L1236/J1236</f>
        <v/>
      </c>
      <c r="N1236">
        <f>'Net sw_IBUF_0_'!H2035</f>
        <v/>
      </c>
      <c r="O1236">
        <f>'Net sw_IBUF_0_'!H2033</f>
        <v/>
      </c>
      <c r="P1236">
        <f>N1236-O1236</f>
        <v/>
      </c>
      <c r="Q1236">
        <f>P1236/N1236</f>
        <v/>
      </c>
    </row>
    <row r="1237">
      <c r="A1237" t="inlineStr">
        <is>
          <t>sw_IBUF[0]_inst/O to masterReg/register_reg_r1_0_31_0_5_i_30/I2</t>
        </is>
      </c>
      <c r="B1237">
        <f>'Net sw_IBUF_0_'!E2046</f>
        <v/>
      </c>
      <c r="C1237">
        <f>'Net sw_IBUF_0_'!E2044</f>
        <v/>
      </c>
      <c r="D1237">
        <f>B1237-C1237</f>
        <v/>
      </c>
      <c r="E1237">
        <f>D1237/B1237</f>
        <v/>
      </c>
      <c r="F1237">
        <f>'Net sw_IBUF_0_'!F2046</f>
        <v/>
      </c>
      <c r="G1237">
        <f>'Net sw_IBUF_0_'!F2044</f>
        <v/>
      </c>
      <c r="H1237">
        <f>F1237-G1237</f>
        <v/>
      </c>
      <c r="I1237">
        <f>H1237/F1237</f>
        <v/>
      </c>
      <c r="J1237">
        <f>'Net sw_IBUF_0_'!G2046</f>
        <v/>
      </c>
      <c r="K1237">
        <f>'Net sw_IBUF_0_'!G2044</f>
        <v/>
      </c>
      <c r="L1237">
        <f>J1237-K1237</f>
        <v/>
      </c>
      <c r="M1237">
        <f>L1237/J1237</f>
        <v/>
      </c>
      <c r="N1237">
        <f>'Net sw_IBUF_0_'!H2046</f>
        <v/>
      </c>
      <c r="O1237">
        <f>'Net sw_IBUF_0_'!H2044</f>
        <v/>
      </c>
      <c r="P1237">
        <f>N1237-O1237</f>
        <v/>
      </c>
      <c r="Q1237">
        <f>P1237/N1237</f>
        <v/>
      </c>
    </row>
    <row r="1238">
      <c r="A1238" t="inlineStr">
        <is>
          <t>sw_IBUF[0]_inst/O to masterReg/register_reg_r1_0_31_6_11_i_9/I2</t>
        </is>
      </c>
      <c r="B1238">
        <f>'Net sw_IBUF_0_'!E2057</f>
        <v/>
      </c>
      <c r="C1238">
        <f>'Net sw_IBUF_0_'!E2055</f>
        <v/>
      </c>
      <c r="D1238">
        <f>B1238-C1238</f>
        <v/>
      </c>
      <c r="E1238">
        <f>D1238/B1238</f>
        <v/>
      </c>
      <c r="F1238">
        <f>'Net sw_IBUF_0_'!F2057</f>
        <v/>
      </c>
      <c r="G1238">
        <f>'Net sw_IBUF_0_'!F2055</f>
        <v/>
      </c>
      <c r="H1238">
        <f>F1238-G1238</f>
        <v/>
      </c>
      <c r="I1238">
        <f>H1238/F1238</f>
        <v/>
      </c>
      <c r="J1238">
        <f>'Net sw_IBUF_0_'!G2057</f>
        <v/>
      </c>
      <c r="K1238">
        <f>'Net sw_IBUF_0_'!G2055</f>
        <v/>
      </c>
      <c r="L1238">
        <f>J1238-K1238</f>
        <v/>
      </c>
      <c r="M1238">
        <f>L1238/J1238</f>
        <v/>
      </c>
      <c r="N1238">
        <f>'Net sw_IBUF_0_'!H2057</f>
        <v/>
      </c>
      <c r="O1238">
        <f>'Net sw_IBUF_0_'!H2055</f>
        <v/>
      </c>
      <c r="P1238">
        <f>N1238-O1238</f>
        <v/>
      </c>
      <c r="Q1238">
        <f>P1238/N1238</f>
        <v/>
      </c>
    </row>
    <row r="1239">
      <c r="A1239" t="inlineStr">
        <is>
          <t>sw_IBUF[0]_inst/O to masterReg/readData2[10]_i_4/I3</t>
        </is>
      </c>
      <c r="B1239">
        <f>'Net sw_IBUF_0_'!E2077</f>
        <v/>
      </c>
      <c r="C1239">
        <f>'Net sw_IBUF_0_'!E2075</f>
        <v/>
      </c>
      <c r="D1239">
        <f>B1239-C1239</f>
        <v/>
      </c>
      <c r="E1239">
        <f>D1239/B1239</f>
        <v/>
      </c>
      <c r="F1239">
        <f>'Net sw_IBUF_0_'!F2077</f>
        <v/>
      </c>
      <c r="G1239">
        <f>'Net sw_IBUF_0_'!F2075</f>
        <v/>
      </c>
      <c r="H1239">
        <f>F1239-G1239</f>
        <v/>
      </c>
      <c r="I1239">
        <f>H1239/F1239</f>
        <v/>
      </c>
      <c r="J1239">
        <f>'Net sw_IBUF_0_'!G2077</f>
        <v/>
      </c>
      <c r="K1239">
        <f>'Net sw_IBUF_0_'!G2075</f>
        <v/>
      </c>
      <c r="L1239">
        <f>J1239-K1239</f>
        <v/>
      </c>
      <c r="M1239">
        <f>L1239/J1239</f>
        <v/>
      </c>
      <c r="N1239">
        <f>'Net sw_IBUF_0_'!H2077</f>
        <v/>
      </c>
      <c r="O1239">
        <f>'Net sw_IBUF_0_'!H2075</f>
        <v/>
      </c>
      <c r="P1239">
        <f>N1239-O1239</f>
        <v/>
      </c>
      <c r="Q1239">
        <f>P1239/N1239</f>
        <v/>
      </c>
    </row>
    <row r="1240">
      <c r="A1240" t="inlineStr">
        <is>
          <t>sw_IBUF[0]_inst/O to ALU1/register_reg_r1_0_31_6_11_i_18/I1</t>
        </is>
      </c>
      <c r="B1240">
        <f>'Net sw_IBUF_0_'!E2088</f>
        <v/>
      </c>
      <c r="C1240">
        <f>'Net sw_IBUF_0_'!E2086</f>
        <v/>
      </c>
      <c r="D1240">
        <f>B1240-C1240</f>
        <v/>
      </c>
      <c r="E1240">
        <f>D1240/B1240</f>
        <v/>
      </c>
      <c r="F1240">
        <f>'Net sw_IBUF_0_'!F2088</f>
        <v/>
      </c>
      <c r="G1240">
        <f>'Net sw_IBUF_0_'!F2086</f>
        <v/>
      </c>
      <c r="H1240">
        <f>F1240-G1240</f>
        <v/>
      </c>
      <c r="I1240">
        <f>H1240/F1240</f>
        <v/>
      </c>
      <c r="J1240">
        <f>'Net sw_IBUF_0_'!G2088</f>
        <v/>
      </c>
      <c r="K1240">
        <f>'Net sw_IBUF_0_'!G2086</f>
        <v/>
      </c>
      <c r="L1240">
        <f>J1240-K1240</f>
        <v/>
      </c>
      <c r="M1240">
        <f>L1240/J1240</f>
        <v/>
      </c>
      <c r="N1240">
        <f>'Net sw_IBUF_0_'!H2088</f>
        <v/>
      </c>
      <c r="O1240">
        <f>'Net sw_IBUF_0_'!H2086</f>
        <v/>
      </c>
      <c r="P1240">
        <f>N1240-O1240</f>
        <v/>
      </c>
      <c r="Q1240">
        <f>P1240/N1240</f>
        <v/>
      </c>
    </row>
    <row r="1241">
      <c r="A1241" t="inlineStr">
        <is>
          <t>sw_IBUF[0]_inst/O to masterReg/readData2[1]_i_4/I3</t>
        </is>
      </c>
      <c r="B1241">
        <f>'Net sw_IBUF_0_'!E2103</f>
        <v/>
      </c>
      <c r="C1241">
        <f>'Net sw_IBUF_0_'!E2101</f>
        <v/>
      </c>
      <c r="D1241">
        <f>B1241-C1241</f>
        <v/>
      </c>
      <c r="E1241">
        <f>D1241/B1241</f>
        <v/>
      </c>
      <c r="F1241">
        <f>'Net sw_IBUF_0_'!F2103</f>
        <v/>
      </c>
      <c r="G1241">
        <f>'Net sw_IBUF_0_'!F2101</f>
        <v/>
      </c>
      <c r="H1241">
        <f>F1241-G1241</f>
        <v/>
      </c>
      <c r="I1241">
        <f>H1241/F1241</f>
        <v/>
      </c>
      <c r="J1241">
        <f>'Net sw_IBUF_0_'!G2103</f>
        <v/>
      </c>
      <c r="K1241">
        <f>'Net sw_IBUF_0_'!G2101</f>
        <v/>
      </c>
      <c r="L1241">
        <f>J1241-K1241</f>
        <v/>
      </c>
      <c r="M1241">
        <f>L1241/J1241</f>
        <v/>
      </c>
      <c r="N1241">
        <f>'Net sw_IBUF_0_'!H2103</f>
        <v/>
      </c>
      <c r="O1241">
        <f>'Net sw_IBUF_0_'!H2101</f>
        <v/>
      </c>
      <c r="P1241">
        <f>N1241-O1241</f>
        <v/>
      </c>
      <c r="Q1241">
        <f>P1241/N1241</f>
        <v/>
      </c>
    </row>
    <row r="1242">
      <c r="A1242" t="inlineStr">
        <is>
          <t>sw_IBUF[0]_inst/O to masterReg/register_reg_r1_0_31_0_5_i_9/I2</t>
        </is>
      </c>
      <c r="B1242">
        <f>'Net sw_IBUF_0_'!E2114</f>
        <v/>
      </c>
      <c r="C1242">
        <f>'Net sw_IBUF_0_'!E2112</f>
        <v/>
      </c>
      <c r="D1242">
        <f>B1242-C1242</f>
        <v/>
      </c>
      <c r="E1242">
        <f>D1242/B1242</f>
        <v/>
      </c>
      <c r="F1242">
        <f>'Net sw_IBUF_0_'!F2114</f>
        <v/>
      </c>
      <c r="G1242">
        <f>'Net sw_IBUF_0_'!F2112</f>
        <v/>
      </c>
      <c r="H1242">
        <f>F1242-G1242</f>
        <v/>
      </c>
      <c r="I1242">
        <f>H1242/F1242</f>
        <v/>
      </c>
      <c r="J1242">
        <f>'Net sw_IBUF_0_'!G2114</f>
        <v/>
      </c>
      <c r="K1242">
        <f>'Net sw_IBUF_0_'!G2112</f>
        <v/>
      </c>
      <c r="L1242">
        <f>J1242-K1242</f>
        <v/>
      </c>
      <c r="M1242">
        <f>L1242/J1242</f>
        <v/>
      </c>
      <c r="N1242">
        <f>'Net sw_IBUF_0_'!H2114</f>
        <v/>
      </c>
      <c r="O1242">
        <f>'Net sw_IBUF_0_'!H2112</f>
        <v/>
      </c>
      <c r="P1242">
        <f>N1242-O1242</f>
        <v/>
      </c>
      <c r="Q1242">
        <f>P1242/N1242</f>
        <v/>
      </c>
    </row>
    <row r="1243">
      <c r="A1243" t="inlineStr">
        <is>
          <t>sw_IBUF[0]_inst/O to masterReg/readData2[5]_i_4/I3</t>
        </is>
      </c>
      <c r="B1243">
        <f>'Net sw_IBUF_0_'!E2129</f>
        <v/>
      </c>
      <c r="C1243">
        <f>'Net sw_IBUF_0_'!E2127</f>
        <v/>
      </c>
      <c r="D1243">
        <f>B1243-C1243</f>
        <v/>
      </c>
      <c r="E1243">
        <f>D1243/B1243</f>
        <v/>
      </c>
      <c r="F1243">
        <f>'Net sw_IBUF_0_'!F2129</f>
        <v/>
      </c>
      <c r="G1243">
        <f>'Net sw_IBUF_0_'!F2127</f>
        <v/>
      </c>
      <c r="H1243">
        <f>F1243-G1243</f>
        <v/>
      </c>
      <c r="I1243">
        <f>H1243/F1243</f>
        <v/>
      </c>
      <c r="J1243">
        <f>'Net sw_IBUF_0_'!G2129</f>
        <v/>
      </c>
      <c r="K1243">
        <f>'Net sw_IBUF_0_'!G2127</f>
        <v/>
      </c>
      <c r="L1243">
        <f>J1243-K1243</f>
        <v/>
      </c>
      <c r="M1243">
        <f>L1243/J1243</f>
        <v/>
      </c>
      <c r="N1243">
        <f>'Net sw_IBUF_0_'!H2129</f>
        <v/>
      </c>
      <c r="O1243">
        <f>'Net sw_IBUF_0_'!H2127</f>
        <v/>
      </c>
      <c r="P1243">
        <f>N1243-O1243</f>
        <v/>
      </c>
      <c r="Q1243">
        <f>P1243/N1243</f>
        <v/>
      </c>
    </row>
    <row r="1244">
      <c r="A1244" t="inlineStr">
        <is>
          <t>sw_IBUF[0]_inst/O to ALU1/register_reg_r1_0_31_0_5_i_20/I1</t>
        </is>
      </c>
      <c r="B1244">
        <f>'Net sw_IBUF_0_'!E2144</f>
        <v/>
      </c>
      <c r="C1244">
        <f>'Net sw_IBUF_0_'!E2142</f>
        <v/>
      </c>
      <c r="D1244">
        <f>B1244-C1244</f>
        <v/>
      </c>
      <c r="E1244">
        <f>D1244/B1244</f>
        <v/>
      </c>
      <c r="F1244">
        <f>'Net sw_IBUF_0_'!F2144</f>
        <v/>
      </c>
      <c r="G1244">
        <f>'Net sw_IBUF_0_'!F2142</f>
        <v/>
      </c>
      <c r="H1244">
        <f>F1244-G1244</f>
        <v/>
      </c>
      <c r="I1244">
        <f>H1244/F1244</f>
        <v/>
      </c>
      <c r="J1244">
        <f>'Net sw_IBUF_0_'!G2144</f>
        <v/>
      </c>
      <c r="K1244">
        <f>'Net sw_IBUF_0_'!G2142</f>
        <v/>
      </c>
      <c r="L1244">
        <f>J1244-K1244</f>
        <v/>
      </c>
      <c r="M1244">
        <f>L1244/J1244</f>
        <v/>
      </c>
      <c r="N1244">
        <f>'Net sw_IBUF_0_'!H2144</f>
        <v/>
      </c>
      <c r="O1244">
        <f>'Net sw_IBUF_0_'!H2142</f>
        <v/>
      </c>
      <c r="P1244">
        <f>N1244-O1244</f>
        <v/>
      </c>
      <c r="Q1244">
        <f>P1244/N1244</f>
        <v/>
      </c>
    </row>
    <row r="1245">
      <c r="A1245" t="inlineStr">
        <is>
          <t>sw_IBUF[0]_inst/O to masterReg/readData2[0]_i_4/I3</t>
        </is>
      </c>
      <c r="B1245">
        <f>'Net sw_IBUF_0_'!E2159</f>
        <v/>
      </c>
      <c r="C1245">
        <f>'Net sw_IBUF_0_'!E2157</f>
        <v/>
      </c>
      <c r="D1245">
        <f>B1245-C1245</f>
        <v/>
      </c>
      <c r="E1245">
        <f>D1245/B1245</f>
        <v/>
      </c>
      <c r="F1245">
        <f>'Net sw_IBUF_0_'!F2159</f>
        <v/>
      </c>
      <c r="G1245">
        <f>'Net sw_IBUF_0_'!F2157</f>
        <v/>
      </c>
      <c r="H1245">
        <f>F1245-G1245</f>
        <v/>
      </c>
      <c r="I1245">
        <f>H1245/F1245</f>
        <v/>
      </c>
      <c r="J1245">
        <f>'Net sw_IBUF_0_'!G2159</f>
        <v/>
      </c>
      <c r="K1245">
        <f>'Net sw_IBUF_0_'!G2157</f>
        <v/>
      </c>
      <c r="L1245">
        <f>J1245-K1245</f>
        <v/>
      </c>
      <c r="M1245">
        <f>L1245/J1245</f>
        <v/>
      </c>
      <c r="N1245">
        <f>'Net sw_IBUF_0_'!H2159</f>
        <v/>
      </c>
      <c r="O1245">
        <f>'Net sw_IBUF_0_'!H2157</f>
        <v/>
      </c>
      <c r="P1245">
        <f>N1245-O1245</f>
        <v/>
      </c>
      <c r="Q1245">
        <f>P1245/N1245</f>
        <v/>
      </c>
    </row>
    <row r="1246">
      <c r="A1246" t="inlineStr">
        <is>
          <t>sw_IBUF[0]_inst/O to masterReg/register_reg_r1_0_31_0_5_i_11/I2</t>
        </is>
      </c>
      <c r="B1246">
        <f>'Net sw_IBUF_0_'!E2170</f>
        <v/>
      </c>
      <c r="C1246">
        <f>'Net sw_IBUF_0_'!E2168</f>
        <v/>
      </c>
      <c r="D1246">
        <f>B1246-C1246</f>
        <v/>
      </c>
      <c r="E1246">
        <f>D1246/B1246</f>
        <v/>
      </c>
      <c r="F1246">
        <f>'Net sw_IBUF_0_'!F2170</f>
        <v/>
      </c>
      <c r="G1246">
        <f>'Net sw_IBUF_0_'!F2168</f>
        <v/>
      </c>
      <c r="H1246">
        <f>F1246-G1246</f>
        <v/>
      </c>
      <c r="I1246">
        <f>H1246/F1246</f>
        <v/>
      </c>
      <c r="J1246">
        <f>'Net sw_IBUF_0_'!G2170</f>
        <v/>
      </c>
      <c r="K1246">
        <f>'Net sw_IBUF_0_'!G2168</f>
        <v/>
      </c>
      <c r="L1246">
        <f>J1246-K1246</f>
        <v/>
      </c>
      <c r="M1246">
        <f>L1246/J1246</f>
        <v/>
      </c>
      <c r="N1246">
        <f>'Net sw_IBUF_0_'!H2170</f>
        <v/>
      </c>
      <c r="O1246">
        <f>'Net sw_IBUF_0_'!H2168</f>
        <v/>
      </c>
      <c r="P1246">
        <f>N1246-O1246</f>
        <v/>
      </c>
      <c r="Q1246">
        <f>P1246/N1246</f>
        <v/>
      </c>
    </row>
    <row r="1247">
      <c r="A1247" t="inlineStr">
        <is>
          <t>sw_IBUF[0]_inst/O to masterReg/register_reg_r1_0_31_0_5_i_21/I2</t>
        </is>
      </c>
      <c r="B1247">
        <f>'Net sw_IBUF_0_'!E2181</f>
        <v/>
      </c>
      <c r="C1247">
        <f>'Net sw_IBUF_0_'!E2179</f>
        <v/>
      </c>
      <c r="D1247">
        <f>B1247-C1247</f>
        <v/>
      </c>
      <c r="E1247">
        <f>D1247/B1247</f>
        <v/>
      </c>
      <c r="F1247">
        <f>'Net sw_IBUF_0_'!F2181</f>
        <v/>
      </c>
      <c r="G1247">
        <f>'Net sw_IBUF_0_'!F2179</f>
        <v/>
      </c>
      <c r="H1247">
        <f>F1247-G1247</f>
        <v/>
      </c>
      <c r="I1247">
        <f>H1247/F1247</f>
        <v/>
      </c>
      <c r="J1247">
        <f>'Net sw_IBUF_0_'!G2181</f>
        <v/>
      </c>
      <c r="K1247">
        <f>'Net sw_IBUF_0_'!G2179</f>
        <v/>
      </c>
      <c r="L1247">
        <f>J1247-K1247</f>
        <v/>
      </c>
      <c r="M1247">
        <f>L1247/J1247</f>
        <v/>
      </c>
      <c r="N1247">
        <f>'Net sw_IBUF_0_'!H2181</f>
        <v/>
      </c>
      <c r="O1247">
        <f>'Net sw_IBUF_0_'!H2179</f>
        <v/>
      </c>
      <c r="P1247">
        <f>N1247-O1247</f>
        <v/>
      </c>
      <c r="Q1247">
        <f>P1247/N1247</f>
        <v/>
      </c>
    </row>
    <row r="1248">
      <c r="A1248" t="inlineStr">
        <is>
          <t>sw_IBUF[0]_inst/O to masterReg/readData2[1]_i_5/I1</t>
        </is>
      </c>
      <c r="B1248">
        <f>'Net sw_IBUF_0_'!E2207</f>
        <v/>
      </c>
      <c r="C1248">
        <f>'Net sw_IBUF_0_'!E2205</f>
        <v/>
      </c>
      <c r="D1248">
        <f>B1248-C1248</f>
        <v/>
      </c>
      <c r="E1248">
        <f>D1248/B1248</f>
        <v/>
      </c>
      <c r="F1248">
        <f>'Net sw_IBUF_0_'!F2207</f>
        <v/>
      </c>
      <c r="G1248">
        <f>'Net sw_IBUF_0_'!F2205</f>
        <v/>
      </c>
      <c r="H1248">
        <f>F1248-G1248</f>
        <v/>
      </c>
      <c r="I1248">
        <f>H1248/F1248</f>
        <v/>
      </c>
      <c r="J1248">
        <f>'Net sw_IBUF_0_'!G2207</f>
        <v/>
      </c>
      <c r="K1248">
        <f>'Net sw_IBUF_0_'!G2205</f>
        <v/>
      </c>
      <c r="L1248">
        <f>J1248-K1248</f>
        <v/>
      </c>
      <c r="M1248">
        <f>L1248/J1248</f>
        <v/>
      </c>
      <c r="N1248">
        <f>'Net sw_IBUF_0_'!H2207</f>
        <v/>
      </c>
      <c r="O1248">
        <f>'Net sw_IBUF_0_'!H2205</f>
        <v/>
      </c>
      <c r="P1248">
        <f>N1248-O1248</f>
        <v/>
      </c>
      <c r="Q1248">
        <f>P1248/N1248</f>
        <v/>
      </c>
    </row>
    <row r="1249">
      <c r="A1249" t="inlineStr">
        <is>
          <t>sw_IBUF[0]_inst/O to masterReg/readData2[0]_i_7/I2</t>
        </is>
      </c>
      <c r="B1249">
        <f>'Net sw_IBUF_0_'!E2218</f>
        <v/>
      </c>
      <c r="C1249">
        <f>'Net sw_IBUF_0_'!E2216</f>
        <v/>
      </c>
      <c r="D1249">
        <f>B1249-C1249</f>
        <v/>
      </c>
      <c r="E1249">
        <f>D1249/B1249</f>
        <v/>
      </c>
      <c r="F1249">
        <f>'Net sw_IBUF_0_'!F2218</f>
        <v/>
      </c>
      <c r="G1249">
        <f>'Net sw_IBUF_0_'!F2216</f>
        <v/>
      </c>
      <c r="H1249">
        <f>F1249-G1249</f>
        <v/>
      </c>
      <c r="I1249">
        <f>H1249/F1249</f>
        <v/>
      </c>
      <c r="J1249">
        <f>'Net sw_IBUF_0_'!G2218</f>
        <v/>
      </c>
      <c r="K1249">
        <f>'Net sw_IBUF_0_'!G2216</f>
        <v/>
      </c>
      <c r="L1249">
        <f>J1249-K1249</f>
        <v/>
      </c>
      <c r="M1249">
        <f>L1249/J1249</f>
        <v/>
      </c>
      <c r="N1249">
        <f>'Net sw_IBUF_0_'!H2218</f>
        <v/>
      </c>
      <c r="O1249">
        <f>'Net sw_IBUF_0_'!H2216</f>
        <v/>
      </c>
      <c r="P1249">
        <f>N1249-O1249</f>
        <v/>
      </c>
      <c r="Q1249">
        <f>P1249/N1249</f>
        <v/>
      </c>
    </row>
    <row r="1250">
      <c r="A1250" t="inlineStr">
        <is>
          <t>sw_IBUF[0]_inst/O to ALU1/readData2[0]_i_3/I0</t>
        </is>
      </c>
      <c r="B1250">
        <f>'Net sw_IBUF_0_'!E2229</f>
        <v/>
      </c>
      <c r="C1250">
        <f>'Net sw_IBUF_0_'!E2227</f>
        <v/>
      </c>
      <c r="D1250">
        <f>B1250-C1250</f>
        <v/>
      </c>
      <c r="E1250">
        <f>D1250/B1250</f>
        <v/>
      </c>
      <c r="F1250">
        <f>'Net sw_IBUF_0_'!F2229</f>
        <v/>
      </c>
      <c r="G1250">
        <f>'Net sw_IBUF_0_'!F2227</f>
        <v/>
      </c>
      <c r="H1250">
        <f>F1250-G1250</f>
        <v/>
      </c>
      <c r="I1250">
        <f>H1250/F1250</f>
        <v/>
      </c>
      <c r="J1250">
        <f>'Net sw_IBUF_0_'!G2229</f>
        <v/>
      </c>
      <c r="K1250">
        <f>'Net sw_IBUF_0_'!G2227</f>
        <v/>
      </c>
      <c r="L1250">
        <f>J1250-K1250</f>
        <v/>
      </c>
      <c r="M1250">
        <f>L1250/J1250</f>
        <v/>
      </c>
      <c r="N1250">
        <f>'Net sw_IBUF_0_'!H2229</f>
        <v/>
      </c>
      <c r="O1250">
        <f>'Net sw_IBUF_0_'!H2227</f>
        <v/>
      </c>
      <c r="P1250">
        <f>N1250-O1250</f>
        <v/>
      </c>
      <c r="Q1250">
        <f>P1250/N1250</f>
        <v/>
      </c>
    </row>
    <row r="1251">
      <c r="A1251" t="inlineStr">
        <is>
          <t>sw_IBUF[0]_inst/O to masterReg/readData2[5]_i_7/I1</t>
        </is>
      </c>
      <c r="B1251">
        <f>'Net sw_IBUF_0_'!E2246</f>
        <v/>
      </c>
      <c r="C1251">
        <f>'Net sw_IBUF_0_'!E2244</f>
        <v/>
      </c>
      <c r="D1251">
        <f>B1251-C1251</f>
        <v/>
      </c>
      <c r="E1251">
        <f>D1251/B1251</f>
        <v/>
      </c>
      <c r="F1251">
        <f>'Net sw_IBUF_0_'!F2246</f>
        <v/>
      </c>
      <c r="G1251">
        <f>'Net sw_IBUF_0_'!F2244</f>
        <v/>
      </c>
      <c r="H1251">
        <f>F1251-G1251</f>
        <v/>
      </c>
      <c r="I1251">
        <f>H1251/F1251</f>
        <v/>
      </c>
      <c r="J1251">
        <f>'Net sw_IBUF_0_'!G2246</f>
        <v/>
      </c>
      <c r="K1251">
        <f>'Net sw_IBUF_0_'!G2244</f>
        <v/>
      </c>
      <c r="L1251">
        <f>J1251-K1251</f>
        <v/>
      </c>
      <c r="M1251">
        <f>L1251/J1251</f>
        <v/>
      </c>
      <c r="N1251">
        <f>'Net sw_IBUF_0_'!H2246</f>
        <v/>
      </c>
      <c r="O1251">
        <f>'Net sw_IBUF_0_'!H2244</f>
        <v/>
      </c>
      <c r="P1251">
        <f>N1251-O1251</f>
        <v/>
      </c>
      <c r="Q1251">
        <f>P1251/N1251</f>
        <v/>
      </c>
    </row>
    <row r="1252">
      <c r="A1252" t="inlineStr">
        <is>
          <t>sw_IBUF[0]_inst/O to masterReg/readData2[5]_i_6/I2</t>
        </is>
      </c>
      <c r="B1252">
        <f>'Net sw_IBUF_0_'!E2262</f>
        <v/>
      </c>
      <c r="C1252">
        <f>'Net sw_IBUF_0_'!E2260</f>
        <v/>
      </c>
      <c r="D1252">
        <f>B1252-C1252</f>
        <v/>
      </c>
      <c r="E1252">
        <f>D1252/B1252</f>
        <v/>
      </c>
      <c r="F1252">
        <f>'Net sw_IBUF_0_'!F2262</f>
        <v/>
      </c>
      <c r="G1252">
        <f>'Net sw_IBUF_0_'!F2260</f>
        <v/>
      </c>
      <c r="H1252">
        <f>F1252-G1252</f>
        <v/>
      </c>
      <c r="I1252">
        <f>H1252/F1252</f>
        <v/>
      </c>
      <c r="J1252">
        <f>'Net sw_IBUF_0_'!G2262</f>
        <v/>
      </c>
      <c r="K1252">
        <f>'Net sw_IBUF_0_'!G2260</f>
        <v/>
      </c>
      <c r="L1252">
        <f>J1252-K1252</f>
        <v/>
      </c>
      <c r="M1252">
        <f>L1252/J1252</f>
        <v/>
      </c>
      <c r="N1252">
        <f>'Net sw_IBUF_0_'!H2262</f>
        <v/>
      </c>
      <c r="O1252">
        <f>'Net sw_IBUF_0_'!H2260</f>
        <v/>
      </c>
      <c r="P1252">
        <f>N1252-O1252</f>
        <v/>
      </c>
      <c r="Q1252">
        <f>P1252/N1252</f>
        <v/>
      </c>
    </row>
    <row r="1253">
      <c r="A1253" t="inlineStr">
        <is>
          <t>sw_IBUF[0]_inst/O to masterReg/readData2[8]_i_6/I2</t>
        </is>
      </c>
      <c r="B1253">
        <f>'Net sw_IBUF_0_'!E2278</f>
        <v/>
      </c>
      <c r="C1253">
        <f>'Net sw_IBUF_0_'!E2276</f>
        <v/>
      </c>
      <c r="D1253">
        <f>B1253-C1253</f>
        <v/>
      </c>
      <c r="E1253">
        <f>D1253/B1253</f>
        <v/>
      </c>
      <c r="F1253">
        <f>'Net sw_IBUF_0_'!F2278</f>
        <v/>
      </c>
      <c r="G1253">
        <f>'Net sw_IBUF_0_'!F2276</f>
        <v/>
      </c>
      <c r="H1253">
        <f>F1253-G1253</f>
        <v/>
      </c>
      <c r="I1253">
        <f>H1253/F1253</f>
        <v/>
      </c>
      <c r="J1253">
        <f>'Net sw_IBUF_0_'!G2278</f>
        <v/>
      </c>
      <c r="K1253">
        <f>'Net sw_IBUF_0_'!G2276</f>
        <v/>
      </c>
      <c r="L1253">
        <f>J1253-K1253</f>
        <v/>
      </c>
      <c r="M1253">
        <f>L1253/J1253</f>
        <v/>
      </c>
      <c r="N1253">
        <f>'Net sw_IBUF_0_'!H2278</f>
        <v/>
      </c>
      <c r="O1253">
        <f>'Net sw_IBUF_0_'!H2276</f>
        <v/>
      </c>
      <c r="P1253">
        <f>N1253-O1253</f>
        <v/>
      </c>
      <c r="Q1253">
        <f>P1253/N1253</f>
        <v/>
      </c>
    </row>
    <row r="1254">
      <c r="A1254" t="inlineStr">
        <is>
          <t>sw_IBUF[0]_inst/O to masterReg/register_reg_r1_0_31_12_17_i_17/I2</t>
        </is>
      </c>
      <c r="B1254">
        <f>'Net sw_IBUF_0_'!E2293</f>
        <v/>
      </c>
      <c r="C1254">
        <f>'Net sw_IBUF_0_'!E2291</f>
        <v/>
      </c>
      <c r="D1254">
        <f>B1254-C1254</f>
        <v/>
      </c>
      <c r="E1254">
        <f>D1254/B1254</f>
        <v/>
      </c>
      <c r="F1254">
        <f>'Net sw_IBUF_0_'!F2293</f>
        <v/>
      </c>
      <c r="G1254">
        <f>'Net sw_IBUF_0_'!F2291</f>
        <v/>
      </c>
      <c r="H1254">
        <f>F1254-G1254</f>
        <v/>
      </c>
      <c r="I1254">
        <f>H1254/F1254</f>
        <v/>
      </c>
      <c r="J1254">
        <f>'Net sw_IBUF_0_'!G2293</f>
        <v/>
      </c>
      <c r="K1254">
        <f>'Net sw_IBUF_0_'!G2291</f>
        <v/>
      </c>
      <c r="L1254">
        <f>J1254-K1254</f>
        <v/>
      </c>
      <c r="M1254">
        <f>L1254/J1254</f>
        <v/>
      </c>
      <c r="N1254">
        <f>'Net sw_IBUF_0_'!H2293</f>
        <v/>
      </c>
      <c r="O1254">
        <f>'Net sw_IBUF_0_'!H2291</f>
        <v/>
      </c>
      <c r="P1254">
        <f>N1254-O1254</f>
        <v/>
      </c>
      <c r="Q1254">
        <f>P1254/N1254</f>
        <v/>
      </c>
    </row>
    <row r="1255">
      <c r="A1255" t="inlineStr">
        <is>
          <t>sw_IBUF[0]_inst/O to masterReg/readData2[16]_i_7/I1</t>
        </is>
      </c>
      <c r="B1255">
        <f>'Net sw_IBUF_0_'!E2308</f>
        <v/>
      </c>
      <c r="C1255">
        <f>'Net sw_IBUF_0_'!E2306</f>
        <v/>
      </c>
      <c r="D1255">
        <f>B1255-C1255</f>
        <v/>
      </c>
      <c r="E1255">
        <f>D1255/B1255</f>
        <v/>
      </c>
      <c r="F1255">
        <f>'Net sw_IBUF_0_'!F2308</f>
        <v/>
      </c>
      <c r="G1255">
        <f>'Net sw_IBUF_0_'!F2306</f>
        <v/>
      </c>
      <c r="H1255">
        <f>F1255-G1255</f>
        <v/>
      </c>
      <c r="I1255">
        <f>H1255/F1255</f>
        <v/>
      </c>
      <c r="J1255">
        <f>'Net sw_IBUF_0_'!G2308</f>
        <v/>
      </c>
      <c r="K1255">
        <f>'Net sw_IBUF_0_'!G2306</f>
        <v/>
      </c>
      <c r="L1255">
        <f>J1255-K1255</f>
        <v/>
      </c>
      <c r="M1255">
        <f>L1255/J1255</f>
        <v/>
      </c>
      <c r="N1255">
        <f>'Net sw_IBUF_0_'!H2308</f>
        <v/>
      </c>
      <c r="O1255">
        <f>'Net sw_IBUF_0_'!H2306</f>
        <v/>
      </c>
      <c r="P1255">
        <f>N1255-O1255</f>
        <v/>
      </c>
      <c r="Q1255">
        <f>P1255/N1255</f>
        <v/>
      </c>
    </row>
    <row r="1256">
      <c r="A1256" t="inlineStr">
        <is>
          <t>sw_IBUF[0]_inst/O to masterReg/readData2[16]_i_6/I2</t>
        </is>
      </c>
      <c r="B1256">
        <f>'Net sw_IBUF_0_'!E2319</f>
        <v/>
      </c>
      <c r="C1256">
        <f>'Net sw_IBUF_0_'!E2317</f>
        <v/>
      </c>
      <c r="D1256">
        <f>B1256-C1256</f>
        <v/>
      </c>
      <c r="E1256">
        <f>D1256/B1256</f>
        <v/>
      </c>
      <c r="F1256">
        <f>'Net sw_IBUF_0_'!F2319</f>
        <v/>
      </c>
      <c r="G1256">
        <f>'Net sw_IBUF_0_'!F2317</f>
        <v/>
      </c>
      <c r="H1256">
        <f>F1256-G1256</f>
        <v/>
      </c>
      <c r="I1256">
        <f>H1256/F1256</f>
        <v/>
      </c>
      <c r="J1256">
        <f>'Net sw_IBUF_0_'!G2319</f>
        <v/>
      </c>
      <c r="K1256">
        <f>'Net sw_IBUF_0_'!G2317</f>
        <v/>
      </c>
      <c r="L1256">
        <f>J1256-K1256</f>
        <v/>
      </c>
      <c r="M1256">
        <f>L1256/J1256</f>
        <v/>
      </c>
      <c r="N1256">
        <f>'Net sw_IBUF_0_'!H2319</f>
        <v/>
      </c>
      <c r="O1256">
        <f>'Net sw_IBUF_0_'!H2317</f>
        <v/>
      </c>
      <c r="P1256">
        <f>N1256-O1256</f>
        <v/>
      </c>
      <c r="Q1256">
        <f>P1256/N1256</f>
        <v/>
      </c>
    </row>
    <row r="1257">
      <c r="A1257" t="inlineStr">
        <is>
          <t>sw_IBUF[0]_inst/O to masterReg/readData2[9]_i_6/I2</t>
        </is>
      </c>
      <c r="B1257">
        <f>'Net sw_IBUF_0_'!E2335</f>
        <v/>
      </c>
      <c r="C1257">
        <f>'Net sw_IBUF_0_'!E2333</f>
        <v/>
      </c>
      <c r="D1257">
        <f>B1257-C1257</f>
        <v/>
      </c>
      <c r="E1257">
        <f>D1257/B1257</f>
        <v/>
      </c>
      <c r="F1257">
        <f>'Net sw_IBUF_0_'!F2335</f>
        <v/>
      </c>
      <c r="G1257">
        <f>'Net sw_IBUF_0_'!F2333</f>
        <v/>
      </c>
      <c r="H1257">
        <f>F1257-G1257</f>
        <v/>
      </c>
      <c r="I1257">
        <f>H1257/F1257</f>
        <v/>
      </c>
      <c r="J1257">
        <f>'Net sw_IBUF_0_'!G2335</f>
        <v/>
      </c>
      <c r="K1257">
        <f>'Net sw_IBUF_0_'!G2333</f>
        <v/>
      </c>
      <c r="L1257">
        <f>J1257-K1257</f>
        <v/>
      </c>
      <c r="M1257">
        <f>L1257/J1257</f>
        <v/>
      </c>
      <c r="N1257">
        <f>'Net sw_IBUF_0_'!H2335</f>
        <v/>
      </c>
      <c r="O1257">
        <f>'Net sw_IBUF_0_'!H2333</f>
        <v/>
      </c>
      <c r="P1257">
        <f>N1257-O1257</f>
        <v/>
      </c>
      <c r="Q1257">
        <f>P1257/N1257</f>
        <v/>
      </c>
    </row>
    <row r="1258">
      <c r="A1258" t="inlineStr">
        <is>
          <t>sw_IBUF[0]_inst/O to masterReg/readData2[16]_i_4/I3</t>
        </is>
      </c>
      <c r="B1258">
        <f>'Net sw_IBUF_0_'!E2349</f>
        <v/>
      </c>
      <c r="C1258">
        <f>'Net sw_IBUF_0_'!E2347</f>
        <v/>
      </c>
      <c r="D1258">
        <f>B1258-C1258</f>
        <v/>
      </c>
      <c r="E1258">
        <f>D1258/B1258</f>
        <v/>
      </c>
      <c r="F1258">
        <f>'Net sw_IBUF_0_'!F2349</f>
        <v/>
      </c>
      <c r="G1258">
        <f>'Net sw_IBUF_0_'!F2347</f>
        <v/>
      </c>
      <c r="H1258">
        <f>F1258-G1258</f>
        <v/>
      </c>
      <c r="I1258">
        <f>H1258/F1258</f>
        <v/>
      </c>
      <c r="J1258">
        <f>'Net sw_IBUF_0_'!G2349</f>
        <v/>
      </c>
      <c r="K1258">
        <f>'Net sw_IBUF_0_'!G2347</f>
        <v/>
      </c>
      <c r="L1258">
        <f>J1258-K1258</f>
        <v/>
      </c>
      <c r="M1258">
        <f>L1258/J1258</f>
        <v/>
      </c>
      <c r="N1258">
        <f>'Net sw_IBUF_0_'!H2349</f>
        <v/>
      </c>
      <c r="O1258">
        <f>'Net sw_IBUF_0_'!H2347</f>
        <v/>
      </c>
      <c r="P1258">
        <f>N1258-O1258</f>
        <v/>
      </c>
      <c r="Q1258">
        <f>P1258/N1258</f>
        <v/>
      </c>
    </row>
    <row r="1259">
      <c r="A1259" t="inlineStr">
        <is>
          <t>sw_IBUF[0]_inst/O to ALU1/register_reg_r1_0_31_12_17_i_18/I1</t>
        </is>
      </c>
      <c r="B1259">
        <f>'Net sw_IBUF_0_'!E2362</f>
        <v/>
      </c>
      <c r="C1259">
        <f>'Net sw_IBUF_0_'!E2360</f>
        <v/>
      </c>
      <c r="D1259">
        <f>B1259-C1259</f>
        <v/>
      </c>
      <c r="E1259">
        <f>D1259/B1259</f>
        <v/>
      </c>
      <c r="F1259">
        <f>'Net sw_IBUF_0_'!F2362</f>
        <v/>
      </c>
      <c r="G1259">
        <f>'Net sw_IBUF_0_'!F2360</f>
        <v/>
      </c>
      <c r="H1259">
        <f>F1259-G1259</f>
        <v/>
      </c>
      <c r="I1259">
        <f>H1259/F1259</f>
        <v/>
      </c>
      <c r="J1259">
        <f>'Net sw_IBUF_0_'!G2362</f>
        <v/>
      </c>
      <c r="K1259">
        <f>'Net sw_IBUF_0_'!G2360</f>
        <v/>
      </c>
      <c r="L1259">
        <f>J1259-K1259</f>
        <v/>
      </c>
      <c r="M1259">
        <f>L1259/J1259</f>
        <v/>
      </c>
      <c r="N1259">
        <f>'Net sw_IBUF_0_'!H2362</f>
        <v/>
      </c>
      <c r="O1259">
        <f>'Net sw_IBUF_0_'!H2360</f>
        <v/>
      </c>
      <c r="P1259">
        <f>N1259-O1259</f>
        <v/>
      </c>
      <c r="Q1259">
        <f>P1259/N1259</f>
        <v/>
      </c>
    </row>
    <row r="1260">
      <c r="A1260" t="inlineStr">
        <is>
          <t>sw_IBUF[0]_inst/O to masterReg/readData2[9]_i_7/I1</t>
        </is>
      </c>
      <c r="B1260">
        <f>'Net sw_IBUF_0_'!E2379</f>
        <v/>
      </c>
      <c r="C1260">
        <f>'Net sw_IBUF_0_'!E2377</f>
        <v/>
      </c>
      <c r="D1260">
        <f>B1260-C1260</f>
        <v/>
      </c>
      <c r="E1260">
        <f>D1260/B1260</f>
        <v/>
      </c>
      <c r="F1260">
        <f>'Net sw_IBUF_0_'!F2379</f>
        <v/>
      </c>
      <c r="G1260">
        <f>'Net sw_IBUF_0_'!F2377</f>
        <v/>
      </c>
      <c r="H1260">
        <f>F1260-G1260</f>
        <v/>
      </c>
      <c r="I1260">
        <f>H1260/F1260</f>
        <v/>
      </c>
      <c r="J1260">
        <f>'Net sw_IBUF_0_'!G2379</f>
        <v/>
      </c>
      <c r="K1260">
        <f>'Net sw_IBUF_0_'!G2377</f>
        <v/>
      </c>
      <c r="L1260">
        <f>J1260-K1260</f>
        <v/>
      </c>
      <c r="M1260">
        <f>L1260/J1260</f>
        <v/>
      </c>
      <c r="N1260">
        <f>'Net sw_IBUF_0_'!H2379</f>
        <v/>
      </c>
      <c r="O1260">
        <f>'Net sw_IBUF_0_'!H2377</f>
        <v/>
      </c>
      <c r="P1260">
        <f>N1260-O1260</f>
        <v/>
      </c>
      <c r="Q1260">
        <f>P1260/N1260</f>
        <v/>
      </c>
    </row>
    <row r="1261">
      <c r="A1261" t="inlineStr">
        <is>
          <t>sw_IBUF[0]_inst/O to masterReg/readData2[17]_i_6/I2</t>
        </is>
      </c>
      <c r="B1261">
        <f>'Net sw_IBUF_0_'!E2399</f>
        <v/>
      </c>
      <c r="C1261">
        <f>'Net sw_IBUF_0_'!E2397</f>
        <v/>
      </c>
      <c r="D1261">
        <f>B1261-C1261</f>
        <v/>
      </c>
      <c r="E1261">
        <f>D1261/B1261</f>
        <v/>
      </c>
      <c r="F1261">
        <f>'Net sw_IBUF_0_'!F2399</f>
        <v/>
      </c>
      <c r="G1261">
        <f>'Net sw_IBUF_0_'!F2397</f>
        <v/>
      </c>
      <c r="H1261">
        <f>F1261-G1261</f>
        <v/>
      </c>
      <c r="I1261">
        <f>H1261/F1261</f>
        <v/>
      </c>
      <c r="J1261">
        <f>'Net sw_IBUF_0_'!G2399</f>
        <v/>
      </c>
      <c r="K1261">
        <f>'Net sw_IBUF_0_'!G2397</f>
        <v/>
      </c>
      <c r="L1261">
        <f>J1261-K1261</f>
        <v/>
      </c>
      <c r="M1261">
        <f>L1261/J1261</f>
        <v/>
      </c>
      <c r="N1261">
        <f>'Net sw_IBUF_0_'!H2399</f>
        <v/>
      </c>
      <c r="O1261">
        <f>'Net sw_IBUF_0_'!H2397</f>
        <v/>
      </c>
      <c r="P1261">
        <f>N1261-O1261</f>
        <v/>
      </c>
      <c r="Q1261">
        <f>P1261/N1261</f>
        <v/>
      </c>
    </row>
    <row r="1262">
      <c r="A1262" t="inlineStr">
        <is>
          <t>sw_IBUF[10]_inst/O to masterReg/readData2[10]_i_2/I0</t>
        </is>
      </c>
      <c r="B1262">
        <f>'Net sw_IBUF_10_'!E135</f>
        <v/>
      </c>
      <c r="C1262">
        <f>'Net sw_IBUF_10_'!E133</f>
        <v/>
      </c>
      <c r="D1262">
        <f>B1262-C1262</f>
        <v/>
      </c>
      <c r="E1262">
        <f>D1262/B1262</f>
        <v/>
      </c>
      <c r="F1262">
        <f>'Net sw_IBUF_10_'!F135</f>
        <v/>
      </c>
      <c r="G1262">
        <f>'Net sw_IBUF_10_'!F133</f>
        <v/>
      </c>
      <c r="H1262">
        <f>F1262-G1262</f>
        <v/>
      </c>
      <c r="I1262">
        <f>H1262/F1262</f>
        <v/>
      </c>
      <c r="J1262">
        <f>'Net sw_IBUF_10_'!G135</f>
        <v/>
      </c>
      <c r="K1262">
        <f>'Net sw_IBUF_10_'!G133</f>
        <v/>
      </c>
      <c r="L1262">
        <f>J1262-K1262</f>
        <v/>
      </c>
      <c r="M1262">
        <f>L1262/J1262</f>
        <v/>
      </c>
      <c r="N1262">
        <f>'Net sw_IBUF_10_'!H135</f>
        <v/>
      </c>
      <c r="O1262">
        <f>'Net sw_IBUF_10_'!H133</f>
        <v/>
      </c>
      <c r="P1262">
        <f>N1262-O1262</f>
        <v/>
      </c>
      <c r="Q1262">
        <f>P1262/N1262</f>
        <v/>
      </c>
    </row>
    <row r="1263">
      <c r="A1263" t="inlineStr">
        <is>
          <t>sw_IBUF[10]_inst/O to masterReg/register_reg_r1_0_31_6_11_i_6/I2</t>
        </is>
      </c>
      <c r="B1263">
        <f>'Net sw_IBUF_10_'!E146</f>
        <v/>
      </c>
      <c r="C1263">
        <f>'Net sw_IBUF_10_'!E144</f>
        <v/>
      </c>
      <c r="D1263">
        <f>B1263-C1263</f>
        <v/>
      </c>
      <c r="E1263">
        <f>D1263/B1263</f>
        <v/>
      </c>
      <c r="F1263">
        <f>'Net sw_IBUF_10_'!F146</f>
        <v/>
      </c>
      <c r="G1263">
        <f>'Net sw_IBUF_10_'!F144</f>
        <v/>
      </c>
      <c r="H1263">
        <f>F1263-G1263</f>
        <v/>
      </c>
      <c r="I1263">
        <f>H1263/F1263</f>
        <v/>
      </c>
      <c r="J1263">
        <f>'Net sw_IBUF_10_'!G146</f>
        <v/>
      </c>
      <c r="K1263">
        <f>'Net sw_IBUF_10_'!G144</f>
        <v/>
      </c>
      <c r="L1263">
        <f>J1263-K1263</f>
        <v/>
      </c>
      <c r="M1263">
        <f>L1263/J1263</f>
        <v/>
      </c>
      <c r="N1263">
        <f>'Net sw_IBUF_10_'!H146</f>
        <v/>
      </c>
      <c r="O1263">
        <f>'Net sw_IBUF_10_'!H144</f>
        <v/>
      </c>
      <c r="P1263">
        <f>N1263-O1263</f>
        <v/>
      </c>
      <c r="Q1263">
        <f>P1263/N1263</f>
        <v/>
      </c>
    </row>
    <row r="1264">
      <c r="A1264" t="inlineStr">
        <is>
          <t>sw_IBUF[10]_inst/O to Address_register_reg[10]/D</t>
        </is>
      </c>
      <c r="B1264">
        <f>'Net sw_IBUF_10_'!E164</f>
        <v/>
      </c>
      <c r="C1264">
        <f>'Net sw_IBUF_10_'!E162</f>
        <v/>
      </c>
      <c r="D1264">
        <f>B1264-C1264</f>
        <v/>
      </c>
      <c r="E1264">
        <f>D1264/B1264</f>
        <v/>
      </c>
      <c r="F1264">
        <f>'Net sw_IBUF_10_'!F164</f>
        <v/>
      </c>
      <c r="G1264">
        <f>'Net sw_IBUF_10_'!F162</f>
        <v/>
      </c>
      <c r="H1264">
        <f>F1264-G1264</f>
        <v/>
      </c>
      <c r="I1264">
        <f>H1264/F1264</f>
        <v/>
      </c>
      <c r="J1264">
        <f>'Net sw_IBUF_10_'!G164</f>
        <v/>
      </c>
      <c r="K1264">
        <f>'Net sw_IBUF_10_'!G162</f>
        <v/>
      </c>
      <c r="L1264">
        <f>J1264-K1264</f>
        <v/>
      </c>
      <c r="M1264">
        <f>L1264/J1264</f>
        <v/>
      </c>
      <c r="N1264">
        <f>'Net sw_IBUF_10_'!H164</f>
        <v/>
      </c>
      <c r="O1264">
        <f>'Net sw_IBUF_10_'!H162</f>
        <v/>
      </c>
      <c r="P1264">
        <f>N1264-O1264</f>
        <v/>
      </c>
      <c r="Q1264">
        <f>P1264/N1264</f>
        <v/>
      </c>
    </row>
    <row r="1265">
      <c r="A1265" t="inlineStr">
        <is>
          <t>sw_IBUF[10]_inst/O to ALU1/readData2[10]_i_3/I0</t>
        </is>
      </c>
      <c r="B1265">
        <f>'Net sw_IBUF_10_'!E175</f>
        <v/>
      </c>
      <c r="C1265">
        <f>'Net sw_IBUF_10_'!E173</f>
        <v/>
      </c>
      <c r="D1265">
        <f>B1265-C1265</f>
        <v/>
      </c>
      <c r="E1265">
        <f>D1265/B1265</f>
        <v/>
      </c>
      <c r="F1265">
        <f>'Net sw_IBUF_10_'!F175</f>
        <v/>
      </c>
      <c r="G1265">
        <f>'Net sw_IBUF_10_'!F173</f>
        <v/>
      </c>
      <c r="H1265">
        <f>F1265-G1265</f>
        <v/>
      </c>
      <c r="I1265">
        <f>H1265/F1265</f>
        <v/>
      </c>
      <c r="J1265">
        <f>'Net sw_IBUF_10_'!G175</f>
        <v/>
      </c>
      <c r="K1265">
        <f>'Net sw_IBUF_10_'!G173</f>
        <v/>
      </c>
      <c r="L1265">
        <f>J1265-K1265</f>
        <v/>
      </c>
      <c r="M1265">
        <f>L1265/J1265</f>
        <v/>
      </c>
      <c r="N1265">
        <f>'Net sw_IBUF_10_'!H175</f>
        <v/>
      </c>
      <c r="O1265">
        <f>'Net sw_IBUF_10_'!H173</f>
        <v/>
      </c>
      <c r="P1265">
        <f>N1265-O1265</f>
        <v/>
      </c>
      <c r="Q1265">
        <f>P1265/N1265</f>
        <v/>
      </c>
    </row>
    <row r="1266">
      <c r="A1266" t="inlineStr">
        <is>
          <t>sw_IBUF[11]_inst/O to Address_register_reg[11]/D</t>
        </is>
      </c>
      <c r="B1266">
        <f>'Net sw_IBUF_11_'!E143</f>
        <v/>
      </c>
      <c r="C1266">
        <f>'Net sw_IBUF_11_'!E141</f>
        <v/>
      </c>
      <c r="D1266">
        <f>B1266-C1266</f>
        <v/>
      </c>
      <c r="E1266">
        <f>D1266/B1266</f>
        <v/>
      </c>
      <c r="F1266">
        <f>'Net sw_IBUF_11_'!F143</f>
        <v/>
      </c>
      <c r="G1266">
        <f>'Net sw_IBUF_11_'!F141</f>
        <v/>
      </c>
      <c r="H1266">
        <f>F1266-G1266</f>
        <v/>
      </c>
      <c r="I1266">
        <f>H1266/F1266</f>
        <v/>
      </c>
      <c r="J1266">
        <f>'Net sw_IBUF_11_'!G143</f>
        <v/>
      </c>
      <c r="K1266">
        <f>'Net sw_IBUF_11_'!G141</f>
        <v/>
      </c>
      <c r="L1266">
        <f>J1266-K1266</f>
        <v/>
      </c>
      <c r="M1266">
        <f>L1266/J1266</f>
        <v/>
      </c>
      <c r="N1266">
        <f>'Net sw_IBUF_11_'!H143</f>
        <v/>
      </c>
      <c r="O1266">
        <f>'Net sw_IBUF_11_'!H141</f>
        <v/>
      </c>
      <c r="P1266">
        <f>N1266-O1266</f>
        <v/>
      </c>
      <c r="Q1266">
        <f>P1266/N1266</f>
        <v/>
      </c>
    </row>
    <row r="1267">
      <c r="A1267" t="inlineStr">
        <is>
          <t>sw_IBUF[11]_inst/O to ALU1/readData2[11]_i_3/I0</t>
        </is>
      </c>
      <c r="B1267">
        <f>'Net sw_IBUF_11_'!E164</f>
        <v/>
      </c>
      <c r="C1267">
        <f>'Net sw_IBUF_11_'!E162</f>
        <v/>
      </c>
      <c r="D1267">
        <f>B1267-C1267</f>
        <v/>
      </c>
      <c r="E1267">
        <f>D1267/B1267</f>
        <v/>
      </c>
      <c r="F1267">
        <f>'Net sw_IBUF_11_'!F164</f>
        <v/>
      </c>
      <c r="G1267">
        <f>'Net sw_IBUF_11_'!F162</f>
        <v/>
      </c>
      <c r="H1267">
        <f>F1267-G1267</f>
        <v/>
      </c>
      <c r="I1267">
        <f>H1267/F1267</f>
        <v/>
      </c>
      <c r="J1267">
        <f>'Net sw_IBUF_11_'!G164</f>
        <v/>
      </c>
      <c r="K1267">
        <f>'Net sw_IBUF_11_'!G162</f>
        <v/>
      </c>
      <c r="L1267">
        <f>J1267-K1267</f>
        <v/>
      </c>
      <c r="M1267">
        <f>L1267/J1267</f>
        <v/>
      </c>
      <c r="N1267">
        <f>'Net sw_IBUF_11_'!H164</f>
        <v/>
      </c>
      <c r="O1267">
        <f>'Net sw_IBUF_11_'!H162</f>
        <v/>
      </c>
      <c r="P1267">
        <f>N1267-O1267</f>
        <v/>
      </c>
      <c r="Q1267">
        <f>P1267/N1267</f>
        <v/>
      </c>
    </row>
    <row r="1268">
      <c r="A1268" t="inlineStr">
        <is>
          <t>sw_IBUF[11]_inst/O to masterReg/readData2[11]_i_2/I0</t>
        </is>
      </c>
      <c r="B1268">
        <f>'Net sw_IBUF_11_'!E178</f>
        <v/>
      </c>
      <c r="C1268">
        <f>'Net sw_IBUF_11_'!E176</f>
        <v/>
      </c>
      <c r="D1268">
        <f>B1268-C1268</f>
        <v/>
      </c>
      <c r="E1268">
        <f>D1268/B1268</f>
        <v/>
      </c>
      <c r="F1268">
        <f>'Net sw_IBUF_11_'!F178</f>
        <v/>
      </c>
      <c r="G1268">
        <f>'Net sw_IBUF_11_'!F176</f>
        <v/>
      </c>
      <c r="H1268">
        <f>F1268-G1268</f>
        <v/>
      </c>
      <c r="I1268">
        <f>H1268/F1268</f>
        <v/>
      </c>
      <c r="J1268">
        <f>'Net sw_IBUF_11_'!G178</f>
        <v/>
      </c>
      <c r="K1268">
        <f>'Net sw_IBUF_11_'!G176</f>
        <v/>
      </c>
      <c r="L1268">
        <f>J1268-K1268</f>
        <v/>
      </c>
      <c r="M1268">
        <f>L1268/J1268</f>
        <v/>
      </c>
      <c r="N1268">
        <f>'Net sw_IBUF_11_'!H178</f>
        <v/>
      </c>
      <c r="O1268">
        <f>'Net sw_IBUF_11_'!H176</f>
        <v/>
      </c>
      <c r="P1268">
        <f>N1268-O1268</f>
        <v/>
      </c>
      <c r="Q1268">
        <f>P1268/N1268</f>
        <v/>
      </c>
    </row>
    <row r="1269">
      <c r="A1269" t="inlineStr">
        <is>
          <t>sw_IBUF[11]_inst/O to masterReg/register_reg_r1_0_31_6_11_i_5/I2</t>
        </is>
      </c>
      <c r="B1269">
        <f>'Net sw_IBUF_11_'!E189</f>
        <v/>
      </c>
      <c r="C1269">
        <f>'Net sw_IBUF_11_'!E187</f>
        <v/>
      </c>
      <c r="D1269">
        <f>B1269-C1269</f>
        <v/>
      </c>
      <c r="E1269">
        <f>D1269/B1269</f>
        <v/>
      </c>
      <c r="F1269">
        <f>'Net sw_IBUF_11_'!F189</f>
        <v/>
      </c>
      <c r="G1269">
        <f>'Net sw_IBUF_11_'!F187</f>
        <v/>
      </c>
      <c r="H1269">
        <f>F1269-G1269</f>
        <v/>
      </c>
      <c r="I1269">
        <f>H1269/F1269</f>
        <v/>
      </c>
      <c r="J1269">
        <f>'Net sw_IBUF_11_'!G189</f>
        <v/>
      </c>
      <c r="K1269">
        <f>'Net sw_IBUF_11_'!G187</f>
        <v/>
      </c>
      <c r="L1269">
        <f>J1269-K1269</f>
        <v/>
      </c>
      <c r="M1269">
        <f>L1269/J1269</f>
        <v/>
      </c>
      <c r="N1269">
        <f>'Net sw_IBUF_11_'!H189</f>
        <v/>
      </c>
      <c r="O1269">
        <f>'Net sw_IBUF_11_'!H187</f>
        <v/>
      </c>
      <c r="P1269">
        <f>N1269-O1269</f>
        <v/>
      </c>
      <c r="Q1269">
        <f>P1269/N1269</f>
        <v/>
      </c>
    </row>
    <row r="1270">
      <c r="A1270" t="inlineStr">
        <is>
          <t>sw_IBUF[12]_inst/O to ALU1/readData2[12]_i_3/I0</t>
        </is>
      </c>
      <c r="B1270">
        <f>'Net sw_IBUF_12_'!E152</f>
        <v/>
      </c>
      <c r="C1270">
        <f>'Net sw_IBUF_12_'!E150</f>
        <v/>
      </c>
      <c r="D1270">
        <f>B1270-C1270</f>
        <v/>
      </c>
      <c r="E1270">
        <f>D1270/B1270</f>
        <v/>
      </c>
      <c r="F1270">
        <f>'Net sw_IBUF_12_'!F152</f>
        <v/>
      </c>
      <c r="G1270">
        <f>'Net sw_IBUF_12_'!F150</f>
        <v/>
      </c>
      <c r="H1270">
        <f>F1270-G1270</f>
        <v/>
      </c>
      <c r="I1270">
        <f>H1270/F1270</f>
        <v/>
      </c>
      <c r="J1270">
        <f>'Net sw_IBUF_12_'!G152</f>
        <v/>
      </c>
      <c r="K1270">
        <f>'Net sw_IBUF_12_'!G150</f>
        <v/>
      </c>
      <c r="L1270">
        <f>J1270-K1270</f>
        <v/>
      </c>
      <c r="M1270">
        <f>L1270/J1270</f>
        <v/>
      </c>
      <c r="N1270">
        <f>'Net sw_IBUF_12_'!H152</f>
        <v/>
      </c>
      <c r="O1270">
        <f>'Net sw_IBUF_12_'!H150</f>
        <v/>
      </c>
      <c r="P1270">
        <f>N1270-O1270</f>
        <v/>
      </c>
      <c r="Q1270">
        <f>P1270/N1270</f>
        <v/>
      </c>
    </row>
    <row r="1271">
      <c r="A1271" t="inlineStr">
        <is>
          <t>sw_IBUF[12]_inst/O to Address_register_reg[12]/D</t>
        </is>
      </c>
      <c r="B1271">
        <f>'Net sw_IBUF_12_'!E175</f>
        <v/>
      </c>
      <c r="C1271">
        <f>'Net sw_IBUF_12_'!E173</f>
        <v/>
      </c>
      <c r="D1271">
        <f>B1271-C1271</f>
        <v/>
      </c>
      <c r="E1271">
        <f>D1271/B1271</f>
        <v/>
      </c>
      <c r="F1271">
        <f>'Net sw_IBUF_12_'!F175</f>
        <v/>
      </c>
      <c r="G1271">
        <f>'Net sw_IBUF_12_'!F173</f>
        <v/>
      </c>
      <c r="H1271">
        <f>F1271-G1271</f>
        <v/>
      </c>
      <c r="I1271">
        <f>H1271/F1271</f>
        <v/>
      </c>
      <c r="J1271">
        <f>'Net sw_IBUF_12_'!G175</f>
        <v/>
      </c>
      <c r="K1271">
        <f>'Net sw_IBUF_12_'!G173</f>
        <v/>
      </c>
      <c r="L1271">
        <f>J1271-K1271</f>
        <v/>
      </c>
      <c r="M1271">
        <f>L1271/J1271</f>
        <v/>
      </c>
      <c r="N1271">
        <f>'Net sw_IBUF_12_'!H175</f>
        <v/>
      </c>
      <c r="O1271">
        <f>'Net sw_IBUF_12_'!H173</f>
        <v/>
      </c>
      <c r="P1271">
        <f>N1271-O1271</f>
        <v/>
      </c>
      <c r="Q1271">
        <f>P1271/N1271</f>
        <v/>
      </c>
    </row>
    <row r="1272">
      <c r="A1272" t="inlineStr">
        <is>
          <t>sw_IBUF[12]_inst/O to masterReg/readData2[12]_i_2/I0</t>
        </is>
      </c>
      <c r="B1272">
        <f>'Net sw_IBUF_12_'!E188</f>
        <v/>
      </c>
      <c r="C1272">
        <f>'Net sw_IBUF_12_'!E186</f>
        <v/>
      </c>
      <c r="D1272">
        <f>B1272-C1272</f>
        <v/>
      </c>
      <c r="E1272">
        <f>D1272/B1272</f>
        <v/>
      </c>
      <c r="F1272">
        <f>'Net sw_IBUF_12_'!F188</f>
        <v/>
      </c>
      <c r="G1272">
        <f>'Net sw_IBUF_12_'!F186</f>
        <v/>
      </c>
      <c r="H1272">
        <f>F1272-G1272</f>
        <v/>
      </c>
      <c r="I1272">
        <f>H1272/F1272</f>
        <v/>
      </c>
      <c r="J1272">
        <f>'Net sw_IBUF_12_'!G188</f>
        <v/>
      </c>
      <c r="K1272">
        <f>'Net sw_IBUF_12_'!G186</f>
        <v/>
      </c>
      <c r="L1272">
        <f>J1272-K1272</f>
        <v/>
      </c>
      <c r="M1272">
        <f>L1272/J1272</f>
        <v/>
      </c>
      <c r="N1272">
        <f>'Net sw_IBUF_12_'!H188</f>
        <v/>
      </c>
      <c r="O1272">
        <f>'Net sw_IBUF_12_'!H186</f>
        <v/>
      </c>
      <c r="P1272">
        <f>N1272-O1272</f>
        <v/>
      </c>
      <c r="Q1272">
        <f>P1272/N1272</f>
        <v/>
      </c>
    </row>
    <row r="1273">
      <c r="A1273" t="inlineStr">
        <is>
          <t>sw_IBUF[12]_inst/O to masterReg/register_reg_r1_0_31_12_17_i_2/I2</t>
        </is>
      </c>
      <c r="B1273">
        <f>'Net sw_IBUF_12_'!E199</f>
        <v/>
      </c>
      <c r="C1273">
        <f>'Net sw_IBUF_12_'!E197</f>
        <v/>
      </c>
      <c r="D1273">
        <f>B1273-C1273</f>
        <v/>
      </c>
      <c r="E1273">
        <f>D1273/B1273</f>
        <v/>
      </c>
      <c r="F1273">
        <f>'Net sw_IBUF_12_'!F199</f>
        <v/>
      </c>
      <c r="G1273">
        <f>'Net sw_IBUF_12_'!F197</f>
        <v/>
      </c>
      <c r="H1273">
        <f>F1273-G1273</f>
        <v/>
      </c>
      <c r="I1273">
        <f>H1273/F1273</f>
        <v/>
      </c>
      <c r="J1273">
        <f>'Net sw_IBUF_12_'!G199</f>
        <v/>
      </c>
      <c r="K1273">
        <f>'Net sw_IBUF_12_'!G197</f>
        <v/>
      </c>
      <c r="L1273">
        <f>J1273-K1273</f>
        <v/>
      </c>
      <c r="M1273">
        <f>L1273/J1273</f>
        <v/>
      </c>
      <c r="N1273">
        <f>'Net sw_IBUF_12_'!H199</f>
        <v/>
      </c>
      <c r="O1273">
        <f>'Net sw_IBUF_12_'!H197</f>
        <v/>
      </c>
      <c r="P1273">
        <f>N1273-O1273</f>
        <v/>
      </c>
      <c r="Q1273">
        <f>P1273/N1273</f>
        <v/>
      </c>
    </row>
    <row r="1274">
      <c r="A1274" t="inlineStr">
        <is>
          <t>sw_IBUF[13]_inst/O to Address_register_reg[13]/D</t>
        </is>
      </c>
      <c r="B1274">
        <f>'Net sw_IBUF_13_'!E153</f>
        <v/>
      </c>
      <c r="C1274">
        <f>'Net sw_IBUF_13_'!E151</f>
        <v/>
      </c>
      <c r="D1274">
        <f>B1274-C1274</f>
        <v/>
      </c>
      <c r="E1274">
        <f>D1274/B1274</f>
        <v/>
      </c>
      <c r="F1274">
        <f>'Net sw_IBUF_13_'!F153</f>
        <v/>
      </c>
      <c r="G1274">
        <f>'Net sw_IBUF_13_'!F151</f>
        <v/>
      </c>
      <c r="H1274">
        <f>F1274-G1274</f>
        <v/>
      </c>
      <c r="I1274">
        <f>H1274/F1274</f>
        <v/>
      </c>
      <c r="J1274">
        <f>'Net sw_IBUF_13_'!G153</f>
        <v/>
      </c>
      <c r="K1274">
        <f>'Net sw_IBUF_13_'!G151</f>
        <v/>
      </c>
      <c r="L1274">
        <f>J1274-K1274</f>
        <v/>
      </c>
      <c r="M1274">
        <f>L1274/J1274</f>
        <v/>
      </c>
      <c r="N1274">
        <f>'Net sw_IBUF_13_'!H153</f>
        <v/>
      </c>
      <c r="O1274">
        <f>'Net sw_IBUF_13_'!H151</f>
        <v/>
      </c>
      <c r="P1274">
        <f>N1274-O1274</f>
        <v/>
      </c>
      <c r="Q1274">
        <f>P1274/N1274</f>
        <v/>
      </c>
    </row>
    <row r="1275">
      <c r="A1275" t="inlineStr">
        <is>
          <t>sw_IBUF[13]_inst/O to masterReg/readData2[13]_i_2/I0</t>
        </is>
      </c>
      <c r="B1275">
        <f>'Net sw_IBUF_13_'!E166</f>
        <v/>
      </c>
      <c r="C1275">
        <f>'Net sw_IBUF_13_'!E164</f>
        <v/>
      </c>
      <c r="D1275">
        <f>B1275-C1275</f>
        <v/>
      </c>
      <c r="E1275">
        <f>D1275/B1275</f>
        <v/>
      </c>
      <c r="F1275">
        <f>'Net sw_IBUF_13_'!F166</f>
        <v/>
      </c>
      <c r="G1275">
        <f>'Net sw_IBUF_13_'!F164</f>
        <v/>
      </c>
      <c r="H1275">
        <f>F1275-G1275</f>
        <v/>
      </c>
      <c r="I1275">
        <f>H1275/F1275</f>
        <v/>
      </c>
      <c r="J1275">
        <f>'Net sw_IBUF_13_'!G166</f>
        <v/>
      </c>
      <c r="K1275">
        <f>'Net sw_IBUF_13_'!G164</f>
        <v/>
      </c>
      <c r="L1275">
        <f>J1275-K1275</f>
        <v/>
      </c>
      <c r="M1275">
        <f>L1275/J1275</f>
        <v/>
      </c>
      <c r="N1275">
        <f>'Net sw_IBUF_13_'!H166</f>
        <v/>
      </c>
      <c r="O1275">
        <f>'Net sw_IBUF_13_'!H164</f>
        <v/>
      </c>
      <c r="P1275">
        <f>N1275-O1275</f>
        <v/>
      </c>
      <c r="Q1275">
        <f>P1275/N1275</f>
        <v/>
      </c>
    </row>
    <row r="1276">
      <c r="A1276" t="inlineStr">
        <is>
          <t>sw_IBUF[13]_inst/O to ALU1/readData2[13]_i_3/I0</t>
        </is>
      </c>
      <c r="B1276">
        <f>'Net sw_IBUF_13_'!E186</f>
        <v/>
      </c>
      <c r="C1276">
        <f>'Net sw_IBUF_13_'!E184</f>
        <v/>
      </c>
      <c r="D1276">
        <f>B1276-C1276</f>
        <v/>
      </c>
      <c r="E1276">
        <f>D1276/B1276</f>
        <v/>
      </c>
      <c r="F1276">
        <f>'Net sw_IBUF_13_'!F186</f>
        <v/>
      </c>
      <c r="G1276">
        <f>'Net sw_IBUF_13_'!F184</f>
        <v/>
      </c>
      <c r="H1276">
        <f>F1276-G1276</f>
        <v/>
      </c>
      <c r="I1276">
        <f>H1276/F1276</f>
        <v/>
      </c>
      <c r="J1276">
        <f>'Net sw_IBUF_13_'!G186</f>
        <v/>
      </c>
      <c r="K1276">
        <f>'Net sw_IBUF_13_'!G184</f>
        <v/>
      </c>
      <c r="L1276">
        <f>J1276-K1276</f>
        <v/>
      </c>
      <c r="M1276">
        <f>L1276/J1276</f>
        <v/>
      </c>
      <c r="N1276">
        <f>'Net sw_IBUF_13_'!H186</f>
        <v/>
      </c>
      <c r="O1276">
        <f>'Net sw_IBUF_13_'!H184</f>
        <v/>
      </c>
      <c r="P1276">
        <f>N1276-O1276</f>
        <v/>
      </c>
      <c r="Q1276">
        <f>P1276/N1276</f>
        <v/>
      </c>
    </row>
    <row r="1277">
      <c r="A1277" t="inlineStr">
        <is>
          <t>sw_IBUF[13]_inst/O to masterReg/register_reg_r1_0_31_12_17_i_1/I2</t>
        </is>
      </c>
      <c r="B1277">
        <f>'Net sw_IBUF_13_'!E197</f>
        <v/>
      </c>
      <c r="C1277">
        <f>'Net sw_IBUF_13_'!E195</f>
        <v/>
      </c>
      <c r="D1277">
        <f>B1277-C1277</f>
        <v/>
      </c>
      <c r="E1277">
        <f>D1277/B1277</f>
        <v/>
      </c>
      <c r="F1277">
        <f>'Net sw_IBUF_13_'!F197</f>
        <v/>
      </c>
      <c r="G1277">
        <f>'Net sw_IBUF_13_'!F195</f>
        <v/>
      </c>
      <c r="H1277">
        <f>F1277-G1277</f>
        <v/>
      </c>
      <c r="I1277">
        <f>H1277/F1277</f>
        <v/>
      </c>
      <c r="J1277">
        <f>'Net sw_IBUF_13_'!G197</f>
        <v/>
      </c>
      <c r="K1277">
        <f>'Net sw_IBUF_13_'!G195</f>
        <v/>
      </c>
      <c r="L1277">
        <f>J1277-K1277</f>
        <v/>
      </c>
      <c r="M1277">
        <f>L1277/J1277</f>
        <v/>
      </c>
      <c r="N1277">
        <f>'Net sw_IBUF_13_'!H197</f>
        <v/>
      </c>
      <c r="O1277">
        <f>'Net sw_IBUF_13_'!H195</f>
        <v/>
      </c>
      <c r="P1277">
        <f>N1277-O1277</f>
        <v/>
      </c>
      <c r="Q1277">
        <f>P1277/N1277</f>
        <v/>
      </c>
    </row>
    <row r="1278">
      <c r="A1278" t="inlineStr">
        <is>
          <t>sw_IBUF[14]_inst/O to ALU1/readData2[14]_i_3/I0</t>
        </is>
      </c>
      <c r="B1278">
        <f>'Net sw_IBUF_14_'!E137</f>
        <v/>
      </c>
      <c r="C1278">
        <f>'Net sw_IBUF_14_'!E135</f>
        <v/>
      </c>
      <c r="D1278">
        <f>B1278-C1278</f>
        <v/>
      </c>
      <c r="E1278">
        <f>D1278/B1278</f>
        <v/>
      </c>
      <c r="F1278">
        <f>'Net sw_IBUF_14_'!F137</f>
        <v/>
      </c>
      <c r="G1278">
        <f>'Net sw_IBUF_14_'!F135</f>
        <v/>
      </c>
      <c r="H1278">
        <f>F1278-G1278</f>
        <v/>
      </c>
      <c r="I1278">
        <f>H1278/F1278</f>
        <v/>
      </c>
      <c r="J1278">
        <f>'Net sw_IBUF_14_'!G137</f>
        <v/>
      </c>
      <c r="K1278">
        <f>'Net sw_IBUF_14_'!G135</f>
        <v/>
      </c>
      <c r="L1278">
        <f>J1278-K1278</f>
        <v/>
      </c>
      <c r="M1278">
        <f>L1278/J1278</f>
        <v/>
      </c>
      <c r="N1278">
        <f>'Net sw_IBUF_14_'!H137</f>
        <v/>
      </c>
      <c r="O1278">
        <f>'Net sw_IBUF_14_'!H135</f>
        <v/>
      </c>
      <c r="P1278">
        <f>N1278-O1278</f>
        <v/>
      </c>
      <c r="Q1278">
        <f>P1278/N1278</f>
        <v/>
      </c>
    </row>
    <row r="1279">
      <c r="A1279" t="inlineStr">
        <is>
          <t>sw_IBUF[14]_inst/O to masterReg/readData2[30]_i_2/I0</t>
        </is>
      </c>
      <c r="B1279">
        <f>'Net sw_IBUF_14_'!E171</f>
        <v/>
      </c>
      <c r="C1279">
        <f>'Net sw_IBUF_14_'!E169</f>
        <v/>
      </c>
      <c r="D1279">
        <f>B1279-C1279</f>
        <v/>
      </c>
      <c r="E1279">
        <f>D1279/B1279</f>
        <v/>
      </c>
      <c r="F1279">
        <f>'Net sw_IBUF_14_'!F171</f>
        <v/>
      </c>
      <c r="G1279">
        <f>'Net sw_IBUF_14_'!F169</f>
        <v/>
      </c>
      <c r="H1279">
        <f>F1279-G1279</f>
        <v/>
      </c>
      <c r="I1279">
        <f>H1279/F1279</f>
        <v/>
      </c>
      <c r="J1279">
        <f>'Net sw_IBUF_14_'!G171</f>
        <v/>
      </c>
      <c r="K1279">
        <f>'Net sw_IBUF_14_'!G169</f>
        <v/>
      </c>
      <c r="L1279">
        <f>J1279-K1279</f>
        <v/>
      </c>
      <c r="M1279">
        <f>L1279/J1279</f>
        <v/>
      </c>
      <c r="N1279">
        <f>'Net sw_IBUF_14_'!H171</f>
        <v/>
      </c>
      <c r="O1279">
        <f>'Net sw_IBUF_14_'!H169</f>
        <v/>
      </c>
      <c r="P1279">
        <f>N1279-O1279</f>
        <v/>
      </c>
      <c r="Q1279">
        <f>P1279/N1279</f>
        <v/>
      </c>
    </row>
    <row r="1280">
      <c r="A1280" t="inlineStr">
        <is>
          <t>sw_IBUF[14]_inst/O to masterReg/register_reg_r1_0_31_24_29_i_3/I2</t>
        </is>
      </c>
      <c r="B1280">
        <f>'Net sw_IBUF_14_'!E184</f>
        <v/>
      </c>
      <c r="C1280">
        <f>'Net sw_IBUF_14_'!E182</f>
        <v/>
      </c>
      <c r="D1280">
        <f>B1280-C1280</f>
        <v/>
      </c>
      <c r="E1280">
        <f>D1280/B1280</f>
        <v/>
      </c>
      <c r="F1280">
        <f>'Net sw_IBUF_14_'!F184</f>
        <v/>
      </c>
      <c r="G1280">
        <f>'Net sw_IBUF_14_'!F182</f>
        <v/>
      </c>
      <c r="H1280">
        <f>F1280-G1280</f>
        <v/>
      </c>
      <c r="I1280">
        <f>H1280/F1280</f>
        <v/>
      </c>
      <c r="J1280">
        <f>'Net sw_IBUF_14_'!G184</f>
        <v/>
      </c>
      <c r="K1280">
        <f>'Net sw_IBUF_14_'!G182</f>
        <v/>
      </c>
      <c r="L1280">
        <f>J1280-K1280</f>
        <v/>
      </c>
      <c r="M1280">
        <f>L1280/J1280</f>
        <v/>
      </c>
      <c r="N1280">
        <f>'Net sw_IBUF_14_'!H184</f>
        <v/>
      </c>
      <c r="O1280">
        <f>'Net sw_IBUF_14_'!H182</f>
        <v/>
      </c>
      <c r="P1280">
        <f>N1280-O1280</f>
        <v/>
      </c>
      <c r="Q1280">
        <f>P1280/N1280</f>
        <v/>
      </c>
    </row>
    <row r="1281">
      <c r="A1281" t="inlineStr">
        <is>
          <t>sw_IBUF[14]_inst/O to masterReg/readData2[27]_i_2/I0</t>
        </is>
      </c>
      <c r="B1281">
        <f>'Net sw_IBUF_14_'!E195</f>
        <v/>
      </c>
      <c r="C1281">
        <f>'Net sw_IBUF_14_'!E193</f>
        <v/>
      </c>
      <c r="D1281">
        <f>B1281-C1281</f>
        <v/>
      </c>
      <c r="E1281">
        <f>D1281/B1281</f>
        <v/>
      </c>
      <c r="F1281">
        <f>'Net sw_IBUF_14_'!F195</f>
        <v/>
      </c>
      <c r="G1281">
        <f>'Net sw_IBUF_14_'!F193</f>
        <v/>
      </c>
      <c r="H1281">
        <f>F1281-G1281</f>
        <v/>
      </c>
      <c r="I1281">
        <f>H1281/F1281</f>
        <v/>
      </c>
      <c r="J1281">
        <f>'Net sw_IBUF_14_'!G195</f>
        <v/>
      </c>
      <c r="K1281">
        <f>'Net sw_IBUF_14_'!G193</f>
        <v/>
      </c>
      <c r="L1281">
        <f>J1281-K1281</f>
        <v/>
      </c>
      <c r="M1281">
        <f>L1281/J1281</f>
        <v/>
      </c>
      <c r="N1281">
        <f>'Net sw_IBUF_14_'!H195</f>
        <v/>
      </c>
      <c r="O1281">
        <f>'Net sw_IBUF_14_'!H193</f>
        <v/>
      </c>
      <c r="P1281">
        <f>N1281-O1281</f>
        <v/>
      </c>
      <c r="Q1281">
        <f>P1281/N1281</f>
        <v/>
      </c>
    </row>
    <row r="1282">
      <c r="A1282" t="inlineStr">
        <is>
          <t>sw_IBUF[14]_inst/O to ALU1/readData2[27]_i_3/I0</t>
        </is>
      </c>
      <c r="B1282">
        <f>'Net sw_IBUF_14_'!E209</f>
        <v/>
      </c>
      <c r="C1282">
        <f>'Net sw_IBUF_14_'!E207</f>
        <v/>
      </c>
      <c r="D1282">
        <f>B1282-C1282</f>
        <v/>
      </c>
      <c r="E1282">
        <f>D1282/B1282</f>
        <v/>
      </c>
      <c r="F1282">
        <f>'Net sw_IBUF_14_'!F209</f>
        <v/>
      </c>
      <c r="G1282">
        <f>'Net sw_IBUF_14_'!F207</f>
        <v/>
      </c>
      <c r="H1282">
        <f>F1282-G1282</f>
        <v/>
      </c>
      <c r="I1282">
        <f>H1282/F1282</f>
        <v/>
      </c>
      <c r="J1282">
        <f>'Net sw_IBUF_14_'!G209</f>
        <v/>
      </c>
      <c r="K1282">
        <f>'Net sw_IBUF_14_'!G207</f>
        <v/>
      </c>
      <c r="L1282">
        <f>J1282-K1282</f>
        <v/>
      </c>
      <c r="M1282">
        <f>L1282/J1282</f>
        <v/>
      </c>
      <c r="N1282">
        <f>'Net sw_IBUF_14_'!H209</f>
        <v/>
      </c>
      <c r="O1282">
        <f>'Net sw_IBUF_14_'!H207</f>
        <v/>
      </c>
      <c r="P1282">
        <f>N1282-O1282</f>
        <v/>
      </c>
      <c r="Q1282">
        <f>P1282/N1282</f>
        <v/>
      </c>
    </row>
    <row r="1283">
      <c r="A1283" t="inlineStr">
        <is>
          <t>sw_IBUF[14]_inst/O to masterReg/readData2[25]_i_2/I0</t>
        </is>
      </c>
      <c r="B1283">
        <f>'Net sw_IBUF_14_'!E220</f>
        <v/>
      </c>
      <c r="C1283">
        <f>'Net sw_IBUF_14_'!E218</f>
        <v/>
      </c>
      <c r="D1283">
        <f>B1283-C1283</f>
        <v/>
      </c>
      <c r="E1283">
        <f>D1283/B1283</f>
        <v/>
      </c>
      <c r="F1283">
        <f>'Net sw_IBUF_14_'!F220</f>
        <v/>
      </c>
      <c r="G1283">
        <f>'Net sw_IBUF_14_'!F218</f>
        <v/>
      </c>
      <c r="H1283">
        <f>F1283-G1283</f>
        <v/>
      </c>
      <c r="I1283">
        <f>H1283/F1283</f>
        <v/>
      </c>
      <c r="J1283">
        <f>'Net sw_IBUF_14_'!G220</f>
        <v/>
      </c>
      <c r="K1283">
        <f>'Net sw_IBUF_14_'!G218</f>
        <v/>
      </c>
      <c r="L1283">
        <f>J1283-K1283</f>
        <v/>
      </c>
      <c r="M1283">
        <f>L1283/J1283</f>
        <v/>
      </c>
      <c r="N1283">
        <f>'Net sw_IBUF_14_'!H220</f>
        <v/>
      </c>
      <c r="O1283">
        <f>'Net sw_IBUF_14_'!H218</f>
        <v/>
      </c>
      <c r="P1283">
        <f>N1283-O1283</f>
        <v/>
      </c>
      <c r="Q1283">
        <f>P1283/N1283</f>
        <v/>
      </c>
    </row>
    <row r="1284">
      <c r="A1284" t="inlineStr">
        <is>
          <t>sw_IBUF[14]_inst/O to masterReg/readData2[26]_i_2/I0</t>
        </is>
      </c>
      <c r="B1284">
        <f>'Net sw_IBUF_14_'!E234</f>
        <v/>
      </c>
      <c r="C1284">
        <f>'Net sw_IBUF_14_'!E232</f>
        <v/>
      </c>
      <c r="D1284">
        <f>B1284-C1284</f>
        <v/>
      </c>
      <c r="E1284">
        <f>D1284/B1284</f>
        <v/>
      </c>
      <c r="F1284">
        <f>'Net sw_IBUF_14_'!F234</f>
        <v/>
      </c>
      <c r="G1284">
        <f>'Net sw_IBUF_14_'!F232</f>
        <v/>
      </c>
      <c r="H1284">
        <f>F1284-G1284</f>
        <v/>
      </c>
      <c r="I1284">
        <f>H1284/F1284</f>
        <v/>
      </c>
      <c r="J1284">
        <f>'Net sw_IBUF_14_'!G234</f>
        <v/>
      </c>
      <c r="K1284">
        <f>'Net sw_IBUF_14_'!G232</f>
        <v/>
      </c>
      <c r="L1284">
        <f>J1284-K1284</f>
        <v/>
      </c>
      <c r="M1284">
        <f>L1284/J1284</f>
        <v/>
      </c>
      <c r="N1284">
        <f>'Net sw_IBUF_14_'!H234</f>
        <v/>
      </c>
      <c r="O1284">
        <f>'Net sw_IBUF_14_'!H232</f>
        <v/>
      </c>
      <c r="P1284">
        <f>N1284-O1284</f>
        <v/>
      </c>
      <c r="Q1284">
        <f>P1284/N1284</f>
        <v/>
      </c>
    </row>
    <row r="1285">
      <c r="A1285" t="inlineStr">
        <is>
          <t>sw_IBUF[14]_inst/O to masterReg/register_reg_r1_0_31_24_29_i_1/I2</t>
        </is>
      </c>
      <c r="B1285">
        <f>'Net sw_IBUF_14_'!E245</f>
        <v/>
      </c>
      <c r="C1285">
        <f>'Net sw_IBUF_14_'!E243</f>
        <v/>
      </c>
      <c r="D1285">
        <f>B1285-C1285</f>
        <v/>
      </c>
      <c r="E1285">
        <f>D1285/B1285</f>
        <v/>
      </c>
      <c r="F1285">
        <f>'Net sw_IBUF_14_'!F245</f>
        <v/>
      </c>
      <c r="G1285">
        <f>'Net sw_IBUF_14_'!F243</f>
        <v/>
      </c>
      <c r="H1285">
        <f>F1285-G1285</f>
        <v/>
      </c>
      <c r="I1285">
        <f>H1285/F1285</f>
        <v/>
      </c>
      <c r="J1285">
        <f>'Net sw_IBUF_14_'!G245</f>
        <v/>
      </c>
      <c r="K1285">
        <f>'Net sw_IBUF_14_'!G243</f>
        <v/>
      </c>
      <c r="L1285">
        <f>J1285-K1285</f>
        <v/>
      </c>
      <c r="M1285">
        <f>L1285/J1285</f>
        <v/>
      </c>
      <c r="N1285">
        <f>'Net sw_IBUF_14_'!H245</f>
        <v/>
      </c>
      <c r="O1285">
        <f>'Net sw_IBUF_14_'!H243</f>
        <v/>
      </c>
      <c r="P1285">
        <f>N1285-O1285</f>
        <v/>
      </c>
      <c r="Q1285">
        <f>P1285/N1285</f>
        <v/>
      </c>
    </row>
    <row r="1286">
      <c r="A1286" t="inlineStr">
        <is>
          <t>sw_IBUF[14]_inst/O to ALU1/readData2[31]_i_3/I0</t>
        </is>
      </c>
      <c r="B1286">
        <f>'Net sw_IBUF_14_'!E261</f>
        <v/>
      </c>
      <c r="C1286">
        <f>'Net sw_IBUF_14_'!E259</f>
        <v/>
      </c>
      <c r="D1286">
        <f>B1286-C1286</f>
        <v/>
      </c>
      <c r="E1286">
        <f>D1286/B1286</f>
        <v/>
      </c>
      <c r="F1286">
        <f>'Net sw_IBUF_14_'!F261</f>
        <v/>
      </c>
      <c r="G1286">
        <f>'Net sw_IBUF_14_'!F259</f>
        <v/>
      </c>
      <c r="H1286">
        <f>F1286-G1286</f>
        <v/>
      </c>
      <c r="I1286">
        <f>H1286/F1286</f>
        <v/>
      </c>
      <c r="J1286">
        <f>'Net sw_IBUF_14_'!G261</f>
        <v/>
      </c>
      <c r="K1286">
        <f>'Net sw_IBUF_14_'!G259</f>
        <v/>
      </c>
      <c r="L1286">
        <f>J1286-K1286</f>
        <v/>
      </c>
      <c r="M1286">
        <f>L1286/J1286</f>
        <v/>
      </c>
      <c r="N1286">
        <f>'Net sw_IBUF_14_'!H261</f>
        <v/>
      </c>
      <c r="O1286">
        <f>'Net sw_IBUF_14_'!H259</f>
        <v/>
      </c>
      <c r="P1286">
        <f>N1286-O1286</f>
        <v/>
      </c>
      <c r="Q1286">
        <f>P1286/N1286</f>
        <v/>
      </c>
    </row>
    <row r="1287">
      <c r="A1287" t="inlineStr">
        <is>
          <t>sw_IBUF[14]_inst/O to masterReg/register_reg_r1_0_31_24_29_i_5/I2</t>
        </is>
      </c>
      <c r="B1287">
        <f>'Net sw_IBUF_14_'!E272</f>
        <v/>
      </c>
      <c r="C1287">
        <f>'Net sw_IBUF_14_'!E270</f>
        <v/>
      </c>
      <c r="D1287">
        <f>B1287-C1287</f>
        <v/>
      </c>
      <c r="E1287">
        <f>D1287/B1287</f>
        <v/>
      </c>
      <c r="F1287">
        <f>'Net sw_IBUF_14_'!F272</f>
        <v/>
      </c>
      <c r="G1287">
        <f>'Net sw_IBUF_14_'!F270</f>
        <v/>
      </c>
      <c r="H1287">
        <f>F1287-G1287</f>
        <v/>
      </c>
      <c r="I1287">
        <f>H1287/F1287</f>
        <v/>
      </c>
      <c r="J1287">
        <f>'Net sw_IBUF_14_'!G272</f>
        <v/>
      </c>
      <c r="K1287">
        <f>'Net sw_IBUF_14_'!G270</f>
        <v/>
      </c>
      <c r="L1287">
        <f>J1287-K1287</f>
        <v/>
      </c>
      <c r="M1287">
        <f>L1287/J1287</f>
        <v/>
      </c>
      <c r="N1287">
        <f>'Net sw_IBUF_14_'!H272</f>
        <v/>
      </c>
      <c r="O1287">
        <f>'Net sw_IBUF_14_'!H270</f>
        <v/>
      </c>
      <c r="P1287">
        <f>N1287-O1287</f>
        <v/>
      </c>
      <c r="Q1287">
        <f>P1287/N1287</f>
        <v/>
      </c>
    </row>
    <row r="1288">
      <c r="A1288" t="inlineStr">
        <is>
          <t>sw_IBUF[14]_inst/O to masterReg/readData2[29]_i_2/I0</t>
        </is>
      </c>
      <c r="B1288">
        <f>'Net sw_IBUF_14_'!E285</f>
        <v/>
      </c>
      <c r="C1288">
        <f>'Net sw_IBUF_14_'!E283</f>
        <v/>
      </c>
      <c r="D1288">
        <f>B1288-C1288</f>
        <v/>
      </c>
      <c r="E1288">
        <f>D1288/B1288</f>
        <v/>
      </c>
      <c r="F1288">
        <f>'Net sw_IBUF_14_'!F285</f>
        <v/>
      </c>
      <c r="G1288">
        <f>'Net sw_IBUF_14_'!F283</f>
        <v/>
      </c>
      <c r="H1288">
        <f>F1288-G1288</f>
        <v/>
      </c>
      <c r="I1288">
        <f>H1288/F1288</f>
        <v/>
      </c>
      <c r="J1288">
        <f>'Net sw_IBUF_14_'!G285</f>
        <v/>
      </c>
      <c r="K1288">
        <f>'Net sw_IBUF_14_'!G283</f>
        <v/>
      </c>
      <c r="L1288">
        <f>J1288-K1288</f>
        <v/>
      </c>
      <c r="M1288">
        <f>L1288/J1288</f>
        <v/>
      </c>
      <c r="N1288">
        <f>'Net sw_IBUF_14_'!H285</f>
        <v/>
      </c>
      <c r="O1288">
        <f>'Net sw_IBUF_14_'!H283</f>
        <v/>
      </c>
      <c r="P1288">
        <f>N1288-O1288</f>
        <v/>
      </c>
      <c r="Q1288">
        <f>P1288/N1288</f>
        <v/>
      </c>
    </row>
    <row r="1289">
      <c r="A1289" t="inlineStr">
        <is>
          <t>sw_IBUF[14]_inst/O to masterReg/readData2[31]_i_2/I0</t>
        </is>
      </c>
      <c r="B1289">
        <f>'Net sw_IBUF_14_'!E296</f>
        <v/>
      </c>
      <c r="C1289">
        <f>'Net sw_IBUF_14_'!E294</f>
        <v/>
      </c>
      <c r="D1289">
        <f>B1289-C1289</f>
        <v/>
      </c>
      <c r="E1289">
        <f>D1289/B1289</f>
        <v/>
      </c>
      <c r="F1289">
        <f>'Net sw_IBUF_14_'!F296</f>
        <v/>
      </c>
      <c r="G1289">
        <f>'Net sw_IBUF_14_'!F294</f>
        <v/>
      </c>
      <c r="H1289">
        <f>F1289-G1289</f>
        <v/>
      </c>
      <c r="I1289">
        <f>H1289/F1289</f>
        <v/>
      </c>
      <c r="J1289">
        <f>'Net sw_IBUF_14_'!G296</f>
        <v/>
      </c>
      <c r="K1289">
        <f>'Net sw_IBUF_14_'!G294</f>
        <v/>
      </c>
      <c r="L1289">
        <f>J1289-K1289</f>
        <v/>
      </c>
      <c r="M1289">
        <f>L1289/J1289</f>
        <v/>
      </c>
      <c r="N1289">
        <f>'Net sw_IBUF_14_'!H296</f>
        <v/>
      </c>
      <c r="O1289">
        <f>'Net sw_IBUF_14_'!H294</f>
        <v/>
      </c>
      <c r="P1289">
        <f>N1289-O1289</f>
        <v/>
      </c>
      <c r="Q1289">
        <f>P1289/N1289</f>
        <v/>
      </c>
    </row>
    <row r="1290">
      <c r="A1290" t="inlineStr">
        <is>
          <t>sw_IBUF[14]_inst/O to masterReg/register_reg_r1_0_31_30_31__0_i_1/I2</t>
        </is>
      </c>
      <c r="B1290">
        <f>'Net sw_IBUF_14_'!E315</f>
        <v/>
      </c>
      <c r="C1290">
        <f>'Net sw_IBUF_14_'!E313</f>
        <v/>
      </c>
      <c r="D1290">
        <f>B1290-C1290</f>
        <v/>
      </c>
      <c r="E1290">
        <f>D1290/B1290</f>
        <v/>
      </c>
      <c r="F1290">
        <f>'Net sw_IBUF_14_'!F315</f>
        <v/>
      </c>
      <c r="G1290">
        <f>'Net sw_IBUF_14_'!F313</f>
        <v/>
      </c>
      <c r="H1290">
        <f>F1290-G1290</f>
        <v/>
      </c>
      <c r="I1290">
        <f>H1290/F1290</f>
        <v/>
      </c>
      <c r="J1290">
        <f>'Net sw_IBUF_14_'!G315</f>
        <v/>
      </c>
      <c r="K1290">
        <f>'Net sw_IBUF_14_'!G313</f>
        <v/>
      </c>
      <c r="L1290">
        <f>J1290-K1290</f>
        <v/>
      </c>
      <c r="M1290">
        <f>L1290/J1290</f>
        <v/>
      </c>
      <c r="N1290">
        <f>'Net sw_IBUF_14_'!H315</f>
        <v/>
      </c>
      <c r="O1290">
        <f>'Net sw_IBUF_14_'!H313</f>
        <v/>
      </c>
      <c r="P1290">
        <f>N1290-O1290</f>
        <v/>
      </c>
      <c r="Q1290">
        <f>P1290/N1290</f>
        <v/>
      </c>
    </row>
    <row r="1291">
      <c r="A1291" t="inlineStr">
        <is>
          <t>sw_IBUF[14]_inst/O to masterReg/register_reg_r1_0_31_24_29_i_4/I2</t>
        </is>
      </c>
      <c r="B1291">
        <f>'Net sw_IBUF_14_'!E326</f>
        <v/>
      </c>
      <c r="C1291">
        <f>'Net sw_IBUF_14_'!E324</f>
        <v/>
      </c>
      <c r="D1291">
        <f>B1291-C1291</f>
        <v/>
      </c>
      <c r="E1291">
        <f>D1291/B1291</f>
        <v/>
      </c>
      <c r="F1291">
        <f>'Net sw_IBUF_14_'!F326</f>
        <v/>
      </c>
      <c r="G1291">
        <f>'Net sw_IBUF_14_'!F324</f>
        <v/>
      </c>
      <c r="H1291">
        <f>F1291-G1291</f>
        <v/>
      </c>
      <c r="I1291">
        <f>H1291/F1291</f>
        <v/>
      </c>
      <c r="J1291">
        <f>'Net sw_IBUF_14_'!G326</f>
        <v/>
      </c>
      <c r="K1291">
        <f>'Net sw_IBUF_14_'!G324</f>
        <v/>
      </c>
      <c r="L1291">
        <f>J1291-K1291</f>
        <v/>
      </c>
      <c r="M1291">
        <f>L1291/J1291</f>
        <v/>
      </c>
      <c r="N1291">
        <f>'Net sw_IBUF_14_'!H326</f>
        <v/>
      </c>
      <c r="O1291">
        <f>'Net sw_IBUF_14_'!H324</f>
        <v/>
      </c>
      <c r="P1291">
        <f>N1291-O1291</f>
        <v/>
      </c>
      <c r="Q1291">
        <f>P1291/N1291</f>
        <v/>
      </c>
    </row>
    <row r="1292">
      <c r="A1292" t="inlineStr">
        <is>
          <t>sw_IBUF[14]_inst/O to masterReg/register_reg_r1_0_31_30_31_i_1/I2</t>
        </is>
      </c>
      <c r="B1292">
        <f>'Net sw_IBUF_14_'!E345</f>
        <v/>
      </c>
      <c r="C1292">
        <f>'Net sw_IBUF_14_'!E343</f>
        <v/>
      </c>
      <c r="D1292">
        <f>B1292-C1292</f>
        <v/>
      </c>
      <c r="E1292">
        <f>D1292/B1292</f>
        <v/>
      </c>
      <c r="F1292">
        <f>'Net sw_IBUF_14_'!F345</f>
        <v/>
      </c>
      <c r="G1292">
        <f>'Net sw_IBUF_14_'!F343</f>
        <v/>
      </c>
      <c r="H1292">
        <f>F1292-G1292</f>
        <v/>
      </c>
      <c r="I1292">
        <f>H1292/F1292</f>
        <v/>
      </c>
      <c r="J1292">
        <f>'Net sw_IBUF_14_'!G345</f>
        <v/>
      </c>
      <c r="K1292">
        <f>'Net sw_IBUF_14_'!G343</f>
        <v/>
      </c>
      <c r="L1292">
        <f>J1292-K1292</f>
        <v/>
      </c>
      <c r="M1292">
        <f>L1292/J1292</f>
        <v/>
      </c>
      <c r="N1292">
        <f>'Net sw_IBUF_14_'!H345</f>
        <v/>
      </c>
      <c r="O1292">
        <f>'Net sw_IBUF_14_'!H343</f>
        <v/>
      </c>
      <c r="P1292">
        <f>N1292-O1292</f>
        <v/>
      </c>
      <c r="Q1292">
        <f>P1292/N1292</f>
        <v/>
      </c>
    </row>
    <row r="1293">
      <c r="A1293" t="inlineStr">
        <is>
          <t>sw_IBUF[14]_inst/O to ALU1/readData2[30]_i_3/I0</t>
        </is>
      </c>
      <c r="B1293">
        <f>'Net sw_IBUF_14_'!E362</f>
        <v/>
      </c>
      <c r="C1293">
        <f>'Net sw_IBUF_14_'!E360</f>
        <v/>
      </c>
      <c r="D1293">
        <f>B1293-C1293</f>
        <v/>
      </c>
      <c r="E1293">
        <f>D1293/B1293</f>
        <v/>
      </c>
      <c r="F1293">
        <f>'Net sw_IBUF_14_'!F362</f>
        <v/>
      </c>
      <c r="G1293">
        <f>'Net sw_IBUF_14_'!F360</f>
        <v/>
      </c>
      <c r="H1293">
        <f>F1293-G1293</f>
        <v/>
      </c>
      <c r="I1293">
        <f>H1293/F1293</f>
        <v/>
      </c>
      <c r="J1293">
        <f>'Net sw_IBUF_14_'!G362</f>
        <v/>
      </c>
      <c r="K1293">
        <f>'Net sw_IBUF_14_'!G360</f>
        <v/>
      </c>
      <c r="L1293">
        <f>J1293-K1293</f>
        <v/>
      </c>
      <c r="M1293">
        <f>L1293/J1293</f>
        <v/>
      </c>
      <c r="N1293">
        <f>'Net sw_IBUF_14_'!H362</f>
        <v/>
      </c>
      <c r="O1293">
        <f>'Net sw_IBUF_14_'!H360</f>
        <v/>
      </c>
      <c r="P1293">
        <f>N1293-O1293</f>
        <v/>
      </c>
      <c r="Q1293">
        <f>P1293/N1293</f>
        <v/>
      </c>
    </row>
    <row r="1294">
      <c r="A1294" t="inlineStr">
        <is>
          <t>sw_IBUF[14]_inst/O to masterReg/register_reg_r1_0_31_24_29_i_6/I2</t>
        </is>
      </c>
      <c r="B1294">
        <f>'Net sw_IBUF_14_'!E373</f>
        <v/>
      </c>
      <c r="C1294">
        <f>'Net sw_IBUF_14_'!E371</f>
        <v/>
      </c>
      <c r="D1294">
        <f>B1294-C1294</f>
        <v/>
      </c>
      <c r="E1294">
        <f>D1294/B1294</f>
        <v/>
      </c>
      <c r="F1294">
        <f>'Net sw_IBUF_14_'!F373</f>
        <v/>
      </c>
      <c r="G1294">
        <f>'Net sw_IBUF_14_'!F371</f>
        <v/>
      </c>
      <c r="H1294">
        <f>F1294-G1294</f>
        <v/>
      </c>
      <c r="I1294">
        <f>H1294/F1294</f>
        <v/>
      </c>
      <c r="J1294">
        <f>'Net sw_IBUF_14_'!G373</f>
        <v/>
      </c>
      <c r="K1294">
        <f>'Net sw_IBUF_14_'!G371</f>
        <v/>
      </c>
      <c r="L1294">
        <f>J1294-K1294</f>
        <v/>
      </c>
      <c r="M1294">
        <f>L1294/J1294</f>
        <v/>
      </c>
      <c r="N1294">
        <f>'Net sw_IBUF_14_'!H373</f>
        <v/>
      </c>
      <c r="O1294">
        <f>'Net sw_IBUF_14_'!H371</f>
        <v/>
      </c>
      <c r="P1294">
        <f>N1294-O1294</f>
        <v/>
      </c>
      <c r="Q1294">
        <f>P1294/N1294</f>
        <v/>
      </c>
    </row>
    <row r="1295">
      <c r="A1295" t="inlineStr">
        <is>
          <t>sw_IBUF[14]_inst/O to masterReg/readData2[28]_i_2/I0</t>
        </is>
      </c>
      <c r="B1295">
        <f>'Net sw_IBUF_14_'!E396</f>
        <v/>
      </c>
      <c r="C1295">
        <f>'Net sw_IBUF_14_'!E394</f>
        <v/>
      </c>
      <c r="D1295">
        <f>B1295-C1295</f>
        <v/>
      </c>
      <c r="E1295">
        <f>D1295/B1295</f>
        <v/>
      </c>
      <c r="F1295">
        <f>'Net sw_IBUF_14_'!F396</f>
        <v/>
      </c>
      <c r="G1295">
        <f>'Net sw_IBUF_14_'!F394</f>
        <v/>
      </c>
      <c r="H1295">
        <f>F1295-G1295</f>
        <v/>
      </c>
      <c r="I1295">
        <f>H1295/F1295</f>
        <v/>
      </c>
      <c r="J1295">
        <f>'Net sw_IBUF_14_'!G396</f>
        <v/>
      </c>
      <c r="K1295">
        <f>'Net sw_IBUF_14_'!G394</f>
        <v/>
      </c>
      <c r="L1295">
        <f>J1295-K1295</f>
        <v/>
      </c>
      <c r="M1295">
        <f>L1295/J1295</f>
        <v/>
      </c>
      <c r="N1295">
        <f>'Net sw_IBUF_14_'!H396</f>
        <v/>
      </c>
      <c r="O1295">
        <f>'Net sw_IBUF_14_'!H394</f>
        <v/>
      </c>
      <c r="P1295">
        <f>N1295-O1295</f>
        <v/>
      </c>
      <c r="Q1295">
        <f>P1295/N1295</f>
        <v/>
      </c>
    </row>
    <row r="1296">
      <c r="A1296" t="inlineStr">
        <is>
          <t>sw_IBUF[14]_inst/O to ALU1/readData2[23]_i_3/I0</t>
        </is>
      </c>
      <c r="B1296">
        <f>'Net sw_IBUF_14_'!E412</f>
        <v/>
      </c>
      <c r="C1296">
        <f>'Net sw_IBUF_14_'!E410</f>
        <v/>
      </c>
      <c r="D1296">
        <f>B1296-C1296</f>
        <v/>
      </c>
      <c r="E1296">
        <f>D1296/B1296</f>
        <v/>
      </c>
      <c r="F1296">
        <f>'Net sw_IBUF_14_'!F412</f>
        <v/>
      </c>
      <c r="G1296">
        <f>'Net sw_IBUF_14_'!F410</f>
        <v/>
      </c>
      <c r="H1296">
        <f>F1296-G1296</f>
        <v/>
      </c>
      <c r="I1296">
        <f>H1296/F1296</f>
        <v/>
      </c>
      <c r="J1296">
        <f>'Net sw_IBUF_14_'!G412</f>
        <v/>
      </c>
      <c r="K1296">
        <f>'Net sw_IBUF_14_'!G410</f>
        <v/>
      </c>
      <c r="L1296">
        <f>J1296-K1296</f>
        <v/>
      </c>
      <c r="M1296">
        <f>L1296/J1296</f>
        <v/>
      </c>
      <c r="N1296">
        <f>'Net sw_IBUF_14_'!H412</f>
        <v/>
      </c>
      <c r="O1296">
        <f>'Net sw_IBUF_14_'!H410</f>
        <v/>
      </c>
      <c r="P1296">
        <f>N1296-O1296</f>
        <v/>
      </c>
      <c r="Q1296">
        <f>P1296/N1296</f>
        <v/>
      </c>
    </row>
    <row r="1297">
      <c r="A1297" t="inlineStr">
        <is>
          <t>sw_IBUF[14]_inst/O to masterReg/readData2[22]_i_2/I0</t>
        </is>
      </c>
      <c r="B1297">
        <f>'Net sw_IBUF_14_'!E423</f>
        <v/>
      </c>
      <c r="C1297">
        <f>'Net sw_IBUF_14_'!E421</f>
        <v/>
      </c>
      <c r="D1297">
        <f>B1297-C1297</f>
        <v/>
      </c>
      <c r="E1297">
        <f>D1297/B1297</f>
        <v/>
      </c>
      <c r="F1297">
        <f>'Net sw_IBUF_14_'!F423</f>
        <v/>
      </c>
      <c r="G1297">
        <f>'Net sw_IBUF_14_'!F421</f>
        <v/>
      </c>
      <c r="H1297">
        <f>F1297-G1297</f>
        <v/>
      </c>
      <c r="I1297">
        <f>H1297/F1297</f>
        <v/>
      </c>
      <c r="J1297">
        <f>'Net sw_IBUF_14_'!G423</f>
        <v/>
      </c>
      <c r="K1297">
        <f>'Net sw_IBUF_14_'!G421</f>
        <v/>
      </c>
      <c r="L1297">
        <f>J1297-K1297</f>
        <v/>
      </c>
      <c r="M1297">
        <f>L1297/J1297</f>
        <v/>
      </c>
      <c r="N1297">
        <f>'Net sw_IBUF_14_'!H423</f>
        <v/>
      </c>
      <c r="O1297">
        <f>'Net sw_IBUF_14_'!H421</f>
        <v/>
      </c>
      <c r="P1297">
        <f>N1297-O1297</f>
        <v/>
      </c>
      <c r="Q1297">
        <f>P1297/N1297</f>
        <v/>
      </c>
    </row>
    <row r="1298">
      <c r="A1298" t="inlineStr">
        <is>
          <t>sw_IBUF[14]_inst/O to masterReg/readData2[23]_i_2/I0</t>
        </is>
      </c>
      <c r="B1298">
        <f>'Net sw_IBUF_14_'!E434</f>
        <v/>
      </c>
      <c r="C1298">
        <f>'Net sw_IBUF_14_'!E432</f>
        <v/>
      </c>
      <c r="D1298">
        <f>B1298-C1298</f>
        <v/>
      </c>
      <c r="E1298">
        <f>D1298/B1298</f>
        <v/>
      </c>
      <c r="F1298">
        <f>'Net sw_IBUF_14_'!F434</f>
        <v/>
      </c>
      <c r="G1298">
        <f>'Net sw_IBUF_14_'!F432</f>
        <v/>
      </c>
      <c r="H1298">
        <f>F1298-G1298</f>
        <v/>
      </c>
      <c r="I1298">
        <f>H1298/F1298</f>
        <v/>
      </c>
      <c r="J1298">
        <f>'Net sw_IBUF_14_'!G434</f>
        <v/>
      </c>
      <c r="K1298">
        <f>'Net sw_IBUF_14_'!G432</f>
        <v/>
      </c>
      <c r="L1298">
        <f>J1298-K1298</f>
        <v/>
      </c>
      <c r="M1298">
        <f>L1298/J1298</f>
        <v/>
      </c>
      <c r="N1298">
        <f>'Net sw_IBUF_14_'!H434</f>
        <v/>
      </c>
      <c r="O1298">
        <f>'Net sw_IBUF_14_'!H432</f>
        <v/>
      </c>
      <c r="P1298">
        <f>N1298-O1298</f>
        <v/>
      </c>
      <c r="Q1298">
        <f>P1298/N1298</f>
        <v/>
      </c>
    </row>
    <row r="1299">
      <c r="A1299" t="inlineStr">
        <is>
          <t>sw_IBUF[14]_inst/O to masterReg/register_reg_r1_0_31_18_23_i_5/I2</t>
        </is>
      </c>
      <c r="B1299">
        <f>'Net sw_IBUF_14_'!E447</f>
        <v/>
      </c>
      <c r="C1299">
        <f>'Net sw_IBUF_14_'!E445</f>
        <v/>
      </c>
      <c r="D1299">
        <f>B1299-C1299</f>
        <v/>
      </c>
      <c r="E1299">
        <f>D1299/B1299</f>
        <v/>
      </c>
      <c r="F1299">
        <f>'Net sw_IBUF_14_'!F447</f>
        <v/>
      </c>
      <c r="G1299">
        <f>'Net sw_IBUF_14_'!F445</f>
        <v/>
      </c>
      <c r="H1299">
        <f>F1299-G1299</f>
        <v/>
      </c>
      <c r="I1299">
        <f>H1299/F1299</f>
        <v/>
      </c>
      <c r="J1299">
        <f>'Net sw_IBUF_14_'!G447</f>
        <v/>
      </c>
      <c r="K1299">
        <f>'Net sw_IBUF_14_'!G445</f>
        <v/>
      </c>
      <c r="L1299">
        <f>J1299-K1299</f>
        <v/>
      </c>
      <c r="M1299">
        <f>L1299/J1299</f>
        <v/>
      </c>
      <c r="N1299">
        <f>'Net sw_IBUF_14_'!H447</f>
        <v/>
      </c>
      <c r="O1299">
        <f>'Net sw_IBUF_14_'!H445</f>
        <v/>
      </c>
      <c r="P1299">
        <f>N1299-O1299</f>
        <v/>
      </c>
      <c r="Q1299">
        <f>P1299/N1299</f>
        <v/>
      </c>
    </row>
    <row r="1300">
      <c r="A1300" t="inlineStr">
        <is>
          <t>sw_IBUF[14]_inst/O to masterReg/register_reg_r1_0_31_18_23_i_6/I2</t>
        </is>
      </c>
      <c r="B1300">
        <f>'Net sw_IBUF_14_'!E465</f>
        <v/>
      </c>
      <c r="C1300">
        <f>'Net sw_IBUF_14_'!E463</f>
        <v/>
      </c>
      <c r="D1300">
        <f>B1300-C1300</f>
        <v/>
      </c>
      <c r="E1300">
        <f>D1300/B1300</f>
        <v/>
      </c>
      <c r="F1300">
        <f>'Net sw_IBUF_14_'!F465</f>
        <v/>
      </c>
      <c r="G1300">
        <f>'Net sw_IBUF_14_'!F463</f>
        <v/>
      </c>
      <c r="H1300">
        <f>F1300-G1300</f>
        <v/>
      </c>
      <c r="I1300">
        <f>H1300/F1300</f>
        <v/>
      </c>
      <c r="J1300">
        <f>'Net sw_IBUF_14_'!G465</f>
        <v/>
      </c>
      <c r="K1300">
        <f>'Net sw_IBUF_14_'!G463</f>
        <v/>
      </c>
      <c r="L1300">
        <f>J1300-K1300</f>
        <v/>
      </c>
      <c r="M1300">
        <f>L1300/J1300</f>
        <v/>
      </c>
      <c r="N1300">
        <f>'Net sw_IBUF_14_'!H465</f>
        <v/>
      </c>
      <c r="O1300">
        <f>'Net sw_IBUF_14_'!H463</f>
        <v/>
      </c>
      <c r="P1300">
        <f>N1300-O1300</f>
        <v/>
      </c>
      <c r="Q1300">
        <f>P1300/N1300</f>
        <v/>
      </c>
    </row>
    <row r="1301">
      <c r="A1301" t="inlineStr">
        <is>
          <t>sw_IBUF[14]_inst/O to ALU1/readData2[22]_i_3/I0</t>
        </is>
      </c>
      <c r="B1301">
        <f>'Net sw_IBUF_14_'!E485</f>
        <v/>
      </c>
      <c r="C1301">
        <f>'Net sw_IBUF_14_'!E483</f>
        <v/>
      </c>
      <c r="D1301">
        <f>B1301-C1301</f>
        <v/>
      </c>
      <c r="E1301">
        <f>D1301/B1301</f>
        <v/>
      </c>
      <c r="F1301">
        <f>'Net sw_IBUF_14_'!F485</f>
        <v/>
      </c>
      <c r="G1301">
        <f>'Net sw_IBUF_14_'!F483</f>
        <v/>
      </c>
      <c r="H1301">
        <f>F1301-G1301</f>
        <v/>
      </c>
      <c r="I1301">
        <f>H1301/F1301</f>
        <v/>
      </c>
      <c r="J1301">
        <f>'Net sw_IBUF_14_'!G485</f>
        <v/>
      </c>
      <c r="K1301">
        <f>'Net sw_IBUF_14_'!G483</f>
        <v/>
      </c>
      <c r="L1301">
        <f>J1301-K1301</f>
        <v/>
      </c>
      <c r="M1301">
        <f>L1301/J1301</f>
        <v/>
      </c>
      <c r="N1301">
        <f>'Net sw_IBUF_14_'!H485</f>
        <v/>
      </c>
      <c r="O1301">
        <f>'Net sw_IBUF_14_'!H483</f>
        <v/>
      </c>
      <c r="P1301">
        <f>N1301-O1301</f>
        <v/>
      </c>
      <c r="Q1301">
        <f>P1301/N1301</f>
        <v/>
      </c>
    </row>
    <row r="1302">
      <c r="A1302" t="inlineStr">
        <is>
          <t>sw_IBUF[14]_inst/O to masterReg/readData2[20]_i_2/I0</t>
        </is>
      </c>
      <c r="B1302">
        <f>'Net sw_IBUF_14_'!E496</f>
        <v/>
      </c>
      <c r="C1302">
        <f>'Net sw_IBUF_14_'!E494</f>
        <v/>
      </c>
      <c r="D1302">
        <f>B1302-C1302</f>
        <v/>
      </c>
      <c r="E1302">
        <f>D1302/B1302</f>
        <v/>
      </c>
      <c r="F1302">
        <f>'Net sw_IBUF_14_'!F496</f>
        <v/>
      </c>
      <c r="G1302">
        <f>'Net sw_IBUF_14_'!F494</f>
        <v/>
      </c>
      <c r="H1302">
        <f>F1302-G1302</f>
        <v/>
      </c>
      <c r="I1302">
        <f>H1302/F1302</f>
        <v/>
      </c>
      <c r="J1302">
        <f>'Net sw_IBUF_14_'!G496</f>
        <v/>
      </c>
      <c r="K1302">
        <f>'Net sw_IBUF_14_'!G494</f>
        <v/>
      </c>
      <c r="L1302">
        <f>J1302-K1302</f>
        <v/>
      </c>
      <c r="M1302">
        <f>L1302/J1302</f>
        <v/>
      </c>
      <c r="N1302">
        <f>'Net sw_IBUF_14_'!H496</f>
        <v/>
      </c>
      <c r="O1302">
        <f>'Net sw_IBUF_14_'!H494</f>
        <v/>
      </c>
      <c r="P1302">
        <f>N1302-O1302</f>
        <v/>
      </c>
      <c r="Q1302">
        <f>P1302/N1302</f>
        <v/>
      </c>
    </row>
    <row r="1303">
      <c r="A1303" t="inlineStr">
        <is>
          <t>sw_IBUF[14]_inst/O to masterReg/register_reg_r1_0_31_18_23_i_4/I2</t>
        </is>
      </c>
      <c r="B1303">
        <f>'Net sw_IBUF_14_'!E510</f>
        <v/>
      </c>
      <c r="C1303">
        <f>'Net sw_IBUF_14_'!E508</f>
        <v/>
      </c>
      <c r="D1303">
        <f>B1303-C1303</f>
        <v/>
      </c>
      <c r="E1303">
        <f>D1303/B1303</f>
        <v/>
      </c>
      <c r="F1303">
        <f>'Net sw_IBUF_14_'!F510</f>
        <v/>
      </c>
      <c r="G1303">
        <f>'Net sw_IBUF_14_'!F508</f>
        <v/>
      </c>
      <c r="H1303">
        <f>F1303-G1303</f>
        <v/>
      </c>
      <c r="I1303">
        <f>H1303/F1303</f>
        <v/>
      </c>
      <c r="J1303">
        <f>'Net sw_IBUF_14_'!G510</f>
        <v/>
      </c>
      <c r="K1303">
        <f>'Net sw_IBUF_14_'!G508</f>
        <v/>
      </c>
      <c r="L1303">
        <f>J1303-K1303</f>
        <v/>
      </c>
      <c r="M1303">
        <f>L1303/J1303</f>
        <v/>
      </c>
      <c r="N1303">
        <f>'Net sw_IBUF_14_'!H510</f>
        <v/>
      </c>
      <c r="O1303">
        <f>'Net sw_IBUF_14_'!H508</f>
        <v/>
      </c>
      <c r="P1303">
        <f>N1303-O1303</f>
        <v/>
      </c>
      <c r="Q1303">
        <f>P1303/N1303</f>
        <v/>
      </c>
    </row>
    <row r="1304">
      <c r="A1304" t="inlineStr">
        <is>
          <t>sw_IBUF[14]_inst/O to ALU1/readData2[19]_i_3/I0</t>
        </is>
      </c>
      <c r="B1304">
        <f>'Net sw_IBUF_14_'!E528</f>
        <v/>
      </c>
      <c r="C1304">
        <f>'Net sw_IBUF_14_'!E526</f>
        <v/>
      </c>
      <c r="D1304">
        <f>B1304-C1304</f>
        <v/>
      </c>
      <c r="E1304">
        <f>D1304/B1304</f>
        <v/>
      </c>
      <c r="F1304">
        <f>'Net sw_IBUF_14_'!F528</f>
        <v/>
      </c>
      <c r="G1304">
        <f>'Net sw_IBUF_14_'!F526</f>
        <v/>
      </c>
      <c r="H1304">
        <f>F1304-G1304</f>
        <v/>
      </c>
      <c r="I1304">
        <f>H1304/F1304</f>
        <v/>
      </c>
      <c r="J1304">
        <f>'Net sw_IBUF_14_'!G528</f>
        <v/>
      </c>
      <c r="K1304">
        <f>'Net sw_IBUF_14_'!G526</f>
        <v/>
      </c>
      <c r="L1304">
        <f>J1304-K1304</f>
        <v/>
      </c>
      <c r="M1304">
        <f>L1304/J1304</f>
        <v/>
      </c>
      <c r="N1304">
        <f>'Net sw_IBUF_14_'!H528</f>
        <v/>
      </c>
      <c r="O1304">
        <f>'Net sw_IBUF_14_'!H526</f>
        <v/>
      </c>
      <c r="P1304">
        <f>N1304-O1304</f>
        <v/>
      </c>
      <c r="Q1304">
        <f>P1304/N1304</f>
        <v/>
      </c>
    </row>
    <row r="1305">
      <c r="A1305" t="inlineStr">
        <is>
          <t>sw_IBUF[14]_inst/O to masterReg/readData2[18]_i_2/I0</t>
        </is>
      </c>
      <c r="B1305">
        <f>'Net sw_IBUF_14_'!E539</f>
        <v/>
      </c>
      <c r="C1305">
        <f>'Net sw_IBUF_14_'!E537</f>
        <v/>
      </c>
      <c r="D1305">
        <f>B1305-C1305</f>
        <v/>
      </c>
      <c r="E1305">
        <f>D1305/B1305</f>
        <v/>
      </c>
      <c r="F1305">
        <f>'Net sw_IBUF_14_'!F539</f>
        <v/>
      </c>
      <c r="G1305">
        <f>'Net sw_IBUF_14_'!F537</f>
        <v/>
      </c>
      <c r="H1305">
        <f>F1305-G1305</f>
        <v/>
      </c>
      <c r="I1305">
        <f>H1305/F1305</f>
        <v/>
      </c>
      <c r="J1305">
        <f>'Net sw_IBUF_14_'!G539</f>
        <v/>
      </c>
      <c r="K1305">
        <f>'Net sw_IBUF_14_'!G537</f>
        <v/>
      </c>
      <c r="L1305">
        <f>J1305-K1305</f>
        <v/>
      </c>
      <c r="M1305">
        <f>L1305/J1305</f>
        <v/>
      </c>
      <c r="N1305">
        <f>'Net sw_IBUF_14_'!H539</f>
        <v/>
      </c>
      <c r="O1305">
        <f>'Net sw_IBUF_14_'!H537</f>
        <v/>
      </c>
      <c r="P1305">
        <f>N1305-O1305</f>
        <v/>
      </c>
      <c r="Q1305">
        <f>P1305/N1305</f>
        <v/>
      </c>
    </row>
    <row r="1306">
      <c r="A1306" t="inlineStr">
        <is>
          <t>sw_IBUF[14]_inst/O to masterReg/register_reg_r1_0_31_18_23_i_2/I2</t>
        </is>
      </c>
      <c r="B1306">
        <f>'Net sw_IBUF_14_'!E550</f>
        <v/>
      </c>
      <c r="C1306">
        <f>'Net sw_IBUF_14_'!E548</f>
        <v/>
      </c>
      <c r="D1306">
        <f>B1306-C1306</f>
        <v/>
      </c>
      <c r="E1306">
        <f>D1306/B1306</f>
        <v/>
      </c>
      <c r="F1306">
        <f>'Net sw_IBUF_14_'!F550</f>
        <v/>
      </c>
      <c r="G1306">
        <f>'Net sw_IBUF_14_'!F548</f>
        <v/>
      </c>
      <c r="H1306">
        <f>F1306-G1306</f>
        <v/>
      </c>
      <c r="I1306">
        <f>H1306/F1306</f>
        <v/>
      </c>
      <c r="J1306">
        <f>'Net sw_IBUF_14_'!G550</f>
        <v/>
      </c>
      <c r="K1306">
        <f>'Net sw_IBUF_14_'!G548</f>
        <v/>
      </c>
      <c r="L1306">
        <f>J1306-K1306</f>
        <v/>
      </c>
      <c r="M1306">
        <f>L1306/J1306</f>
        <v/>
      </c>
      <c r="N1306">
        <f>'Net sw_IBUF_14_'!H550</f>
        <v/>
      </c>
      <c r="O1306">
        <f>'Net sw_IBUF_14_'!H548</f>
        <v/>
      </c>
      <c r="P1306">
        <f>N1306-O1306</f>
        <v/>
      </c>
      <c r="Q1306">
        <f>P1306/N1306</f>
        <v/>
      </c>
    </row>
    <row r="1307">
      <c r="A1307" t="inlineStr">
        <is>
          <t>sw_IBUF[14]_inst/O to ALU1/readData2[18]_i_3/I0</t>
        </is>
      </c>
      <c r="B1307">
        <f>'Net sw_IBUF_14_'!E568</f>
        <v/>
      </c>
      <c r="C1307">
        <f>'Net sw_IBUF_14_'!E566</f>
        <v/>
      </c>
      <c r="D1307">
        <f>B1307-C1307</f>
        <v/>
      </c>
      <c r="E1307">
        <f>D1307/B1307</f>
        <v/>
      </c>
      <c r="F1307">
        <f>'Net sw_IBUF_14_'!F568</f>
        <v/>
      </c>
      <c r="G1307">
        <f>'Net sw_IBUF_14_'!F566</f>
        <v/>
      </c>
      <c r="H1307">
        <f>F1307-G1307</f>
        <v/>
      </c>
      <c r="I1307">
        <f>H1307/F1307</f>
        <v/>
      </c>
      <c r="J1307">
        <f>'Net sw_IBUF_14_'!G568</f>
        <v/>
      </c>
      <c r="K1307">
        <f>'Net sw_IBUF_14_'!G566</f>
        <v/>
      </c>
      <c r="L1307">
        <f>J1307-K1307</f>
        <v/>
      </c>
      <c r="M1307">
        <f>L1307/J1307</f>
        <v/>
      </c>
      <c r="N1307">
        <f>'Net sw_IBUF_14_'!H568</f>
        <v/>
      </c>
      <c r="O1307">
        <f>'Net sw_IBUF_14_'!H566</f>
        <v/>
      </c>
      <c r="P1307">
        <f>N1307-O1307</f>
        <v/>
      </c>
      <c r="Q1307">
        <f>P1307/N1307</f>
        <v/>
      </c>
    </row>
    <row r="1308">
      <c r="A1308" t="inlineStr">
        <is>
          <t>sw_IBUF[14]_inst/O to masterReg/readData2[19]_i_2/I0</t>
        </is>
      </c>
      <c r="B1308">
        <f>'Net sw_IBUF_14_'!E579</f>
        <v/>
      </c>
      <c r="C1308">
        <f>'Net sw_IBUF_14_'!E577</f>
        <v/>
      </c>
      <c r="D1308">
        <f>B1308-C1308</f>
        <v/>
      </c>
      <c r="E1308">
        <f>D1308/B1308</f>
        <v/>
      </c>
      <c r="F1308">
        <f>'Net sw_IBUF_14_'!F579</f>
        <v/>
      </c>
      <c r="G1308">
        <f>'Net sw_IBUF_14_'!F577</f>
        <v/>
      </c>
      <c r="H1308">
        <f>F1308-G1308</f>
        <v/>
      </c>
      <c r="I1308">
        <f>H1308/F1308</f>
        <v/>
      </c>
      <c r="J1308">
        <f>'Net sw_IBUF_14_'!G579</f>
        <v/>
      </c>
      <c r="K1308">
        <f>'Net sw_IBUF_14_'!G577</f>
        <v/>
      </c>
      <c r="L1308">
        <f>J1308-K1308</f>
        <v/>
      </c>
      <c r="M1308">
        <f>L1308/J1308</f>
        <v/>
      </c>
      <c r="N1308">
        <f>'Net sw_IBUF_14_'!H579</f>
        <v/>
      </c>
      <c r="O1308">
        <f>'Net sw_IBUF_14_'!H577</f>
        <v/>
      </c>
      <c r="P1308">
        <f>N1308-O1308</f>
        <v/>
      </c>
      <c r="Q1308">
        <f>P1308/N1308</f>
        <v/>
      </c>
    </row>
    <row r="1309">
      <c r="A1309" t="inlineStr">
        <is>
          <t>sw_IBUF[14]_inst/O to Address_register_reg[14]/D</t>
        </is>
      </c>
      <c r="B1309">
        <f>'Net sw_IBUF_14_'!E612</f>
        <v/>
      </c>
      <c r="C1309">
        <f>'Net sw_IBUF_14_'!E610</f>
        <v/>
      </c>
      <c r="D1309">
        <f>B1309-C1309</f>
        <v/>
      </c>
      <c r="E1309">
        <f>D1309/B1309</f>
        <v/>
      </c>
      <c r="F1309">
        <f>'Net sw_IBUF_14_'!F612</f>
        <v/>
      </c>
      <c r="G1309">
        <f>'Net sw_IBUF_14_'!F610</f>
        <v/>
      </c>
      <c r="H1309">
        <f>F1309-G1309</f>
        <v/>
      </c>
      <c r="I1309">
        <f>H1309/F1309</f>
        <v/>
      </c>
      <c r="J1309">
        <f>'Net sw_IBUF_14_'!G612</f>
        <v/>
      </c>
      <c r="K1309">
        <f>'Net sw_IBUF_14_'!G610</f>
        <v/>
      </c>
      <c r="L1309">
        <f>J1309-K1309</f>
        <v/>
      </c>
      <c r="M1309">
        <f>L1309/J1309</f>
        <v/>
      </c>
      <c r="N1309">
        <f>'Net sw_IBUF_14_'!H612</f>
        <v/>
      </c>
      <c r="O1309">
        <f>'Net sw_IBUF_14_'!H610</f>
        <v/>
      </c>
      <c r="P1309">
        <f>N1309-O1309</f>
        <v/>
      </c>
      <c r="Q1309">
        <f>P1309/N1309</f>
        <v/>
      </c>
    </row>
    <row r="1310">
      <c r="A1310" t="inlineStr">
        <is>
          <t>sw_IBUF[14]_inst/O to masterReg/readData2[17]_i_2/I0</t>
        </is>
      </c>
      <c r="B1310">
        <f>'Net sw_IBUF_14_'!E630</f>
        <v/>
      </c>
      <c r="C1310">
        <f>'Net sw_IBUF_14_'!E628</f>
        <v/>
      </c>
      <c r="D1310">
        <f>B1310-C1310</f>
        <v/>
      </c>
      <c r="E1310">
        <f>D1310/B1310</f>
        <v/>
      </c>
      <c r="F1310">
        <f>'Net sw_IBUF_14_'!F630</f>
        <v/>
      </c>
      <c r="G1310">
        <f>'Net sw_IBUF_14_'!F628</f>
        <v/>
      </c>
      <c r="H1310">
        <f>F1310-G1310</f>
        <v/>
      </c>
      <c r="I1310">
        <f>H1310/F1310</f>
        <v/>
      </c>
      <c r="J1310">
        <f>'Net sw_IBUF_14_'!G630</f>
        <v/>
      </c>
      <c r="K1310">
        <f>'Net sw_IBUF_14_'!G628</f>
        <v/>
      </c>
      <c r="L1310">
        <f>J1310-K1310</f>
        <v/>
      </c>
      <c r="M1310">
        <f>L1310/J1310</f>
        <v/>
      </c>
      <c r="N1310">
        <f>'Net sw_IBUF_14_'!H630</f>
        <v/>
      </c>
      <c r="O1310">
        <f>'Net sw_IBUF_14_'!H628</f>
        <v/>
      </c>
      <c r="P1310">
        <f>N1310-O1310</f>
        <v/>
      </c>
      <c r="Q1310">
        <f>P1310/N1310</f>
        <v/>
      </c>
    </row>
    <row r="1311">
      <c r="A1311" t="inlineStr">
        <is>
          <t>sw_IBUF[14]_inst/O to masterReg/register_reg_r1_0_31_12_17_i_6/I2</t>
        </is>
      </c>
      <c r="B1311">
        <f>'Net sw_IBUF_14_'!E644</f>
        <v/>
      </c>
      <c r="C1311">
        <f>'Net sw_IBUF_14_'!E642</f>
        <v/>
      </c>
      <c r="D1311">
        <f>B1311-C1311</f>
        <v/>
      </c>
      <c r="E1311">
        <f>D1311/B1311</f>
        <v/>
      </c>
      <c r="F1311">
        <f>'Net sw_IBUF_14_'!F644</f>
        <v/>
      </c>
      <c r="G1311">
        <f>'Net sw_IBUF_14_'!F642</f>
        <v/>
      </c>
      <c r="H1311">
        <f>F1311-G1311</f>
        <v/>
      </c>
      <c r="I1311">
        <f>H1311/F1311</f>
        <v/>
      </c>
      <c r="J1311">
        <f>'Net sw_IBUF_14_'!G644</f>
        <v/>
      </c>
      <c r="K1311">
        <f>'Net sw_IBUF_14_'!G642</f>
        <v/>
      </c>
      <c r="L1311">
        <f>J1311-K1311</f>
        <v/>
      </c>
      <c r="M1311">
        <f>L1311/J1311</f>
        <v/>
      </c>
      <c r="N1311">
        <f>'Net sw_IBUF_14_'!H644</f>
        <v/>
      </c>
      <c r="O1311">
        <f>'Net sw_IBUF_14_'!H642</f>
        <v/>
      </c>
      <c r="P1311">
        <f>N1311-O1311</f>
        <v/>
      </c>
      <c r="Q1311">
        <f>P1311/N1311</f>
        <v/>
      </c>
    </row>
    <row r="1312">
      <c r="A1312" t="inlineStr">
        <is>
          <t>sw_IBUF[14]_inst/O to masterReg/readData2[16]_i_2/I0</t>
        </is>
      </c>
      <c r="B1312">
        <f>'Net sw_IBUF_14_'!E655</f>
        <v/>
      </c>
      <c r="C1312">
        <f>'Net sw_IBUF_14_'!E653</f>
        <v/>
      </c>
      <c r="D1312">
        <f>B1312-C1312</f>
        <v/>
      </c>
      <c r="E1312">
        <f>D1312/B1312</f>
        <v/>
      </c>
      <c r="F1312">
        <f>'Net sw_IBUF_14_'!F655</f>
        <v/>
      </c>
      <c r="G1312">
        <f>'Net sw_IBUF_14_'!F653</f>
        <v/>
      </c>
      <c r="H1312">
        <f>F1312-G1312</f>
        <v/>
      </c>
      <c r="I1312">
        <f>H1312/F1312</f>
        <v/>
      </c>
      <c r="J1312">
        <f>'Net sw_IBUF_14_'!G655</f>
        <v/>
      </c>
      <c r="K1312">
        <f>'Net sw_IBUF_14_'!G653</f>
        <v/>
      </c>
      <c r="L1312">
        <f>J1312-K1312</f>
        <v/>
      </c>
      <c r="M1312">
        <f>L1312/J1312</f>
        <v/>
      </c>
      <c r="N1312">
        <f>'Net sw_IBUF_14_'!H655</f>
        <v/>
      </c>
      <c r="O1312">
        <f>'Net sw_IBUF_14_'!H653</f>
        <v/>
      </c>
      <c r="P1312">
        <f>N1312-O1312</f>
        <v/>
      </c>
      <c r="Q1312">
        <f>P1312/N1312</f>
        <v/>
      </c>
    </row>
    <row r="1313">
      <c r="A1313" t="inlineStr">
        <is>
          <t>sw_IBUF[14]_inst/O to masterReg/register_reg_r1_0_31_12_17_i_5/I2</t>
        </is>
      </c>
      <c r="B1313">
        <f>'Net sw_IBUF_14_'!E670</f>
        <v/>
      </c>
      <c r="C1313">
        <f>'Net sw_IBUF_14_'!E668</f>
        <v/>
      </c>
      <c r="D1313">
        <f>B1313-C1313</f>
        <v/>
      </c>
      <c r="E1313">
        <f>D1313/B1313</f>
        <v/>
      </c>
      <c r="F1313">
        <f>'Net sw_IBUF_14_'!F670</f>
        <v/>
      </c>
      <c r="G1313">
        <f>'Net sw_IBUF_14_'!F668</f>
        <v/>
      </c>
      <c r="H1313">
        <f>F1313-G1313</f>
        <v/>
      </c>
      <c r="I1313">
        <f>H1313/F1313</f>
        <v/>
      </c>
      <c r="J1313">
        <f>'Net sw_IBUF_14_'!G670</f>
        <v/>
      </c>
      <c r="K1313">
        <f>'Net sw_IBUF_14_'!G668</f>
        <v/>
      </c>
      <c r="L1313">
        <f>J1313-K1313</f>
        <v/>
      </c>
      <c r="M1313">
        <f>L1313/J1313</f>
        <v/>
      </c>
      <c r="N1313">
        <f>'Net sw_IBUF_14_'!H670</f>
        <v/>
      </c>
      <c r="O1313">
        <f>'Net sw_IBUF_14_'!H668</f>
        <v/>
      </c>
      <c r="P1313">
        <f>N1313-O1313</f>
        <v/>
      </c>
      <c r="Q1313">
        <f>P1313/N1313</f>
        <v/>
      </c>
    </row>
    <row r="1314">
      <c r="A1314" t="inlineStr">
        <is>
          <t>sw_IBUF[14]_inst/O to masterReg/register_reg_r1_0_31_18_23_i_1/I2</t>
        </is>
      </c>
      <c r="B1314">
        <f>'Net sw_IBUF_14_'!E681</f>
        <v/>
      </c>
      <c r="C1314">
        <f>'Net sw_IBUF_14_'!E679</f>
        <v/>
      </c>
      <c r="D1314">
        <f>B1314-C1314</f>
        <v/>
      </c>
      <c r="E1314">
        <f>D1314/B1314</f>
        <v/>
      </c>
      <c r="F1314">
        <f>'Net sw_IBUF_14_'!F681</f>
        <v/>
      </c>
      <c r="G1314">
        <f>'Net sw_IBUF_14_'!F679</f>
        <v/>
      </c>
      <c r="H1314">
        <f>F1314-G1314</f>
        <v/>
      </c>
      <c r="I1314">
        <f>H1314/F1314</f>
        <v/>
      </c>
      <c r="J1314">
        <f>'Net sw_IBUF_14_'!G681</f>
        <v/>
      </c>
      <c r="K1314">
        <f>'Net sw_IBUF_14_'!G679</f>
        <v/>
      </c>
      <c r="L1314">
        <f>J1314-K1314</f>
        <v/>
      </c>
      <c r="M1314">
        <f>L1314/J1314</f>
        <v/>
      </c>
      <c r="N1314">
        <f>'Net sw_IBUF_14_'!H681</f>
        <v/>
      </c>
      <c r="O1314">
        <f>'Net sw_IBUF_14_'!H679</f>
        <v/>
      </c>
      <c r="P1314">
        <f>N1314-O1314</f>
        <v/>
      </c>
      <c r="Q1314">
        <f>P1314/N1314</f>
        <v/>
      </c>
    </row>
    <row r="1315">
      <c r="A1315" t="inlineStr">
        <is>
          <t>sw_IBUF[14]_inst/O to masterReg/register_reg_r1_0_31_18_23_i_3/I2</t>
        </is>
      </c>
      <c r="B1315">
        <f>'Net sw_IBUF_14_'!E698</f>
        <v/>
      </c>
      <c r="C1315">
        <f>'Net sw_IBUF_14_'!E696</f>
        <v/>
      </c>
      <c r="D1315">
        <f>B1315-C1315</f>
        <v/>
      </c>
      <c r="E1315">
        <f>D1315/B1315</f>
        <v/>
      </c>
      <c r="F1315">
        <f>'Net sw_IBUF_14_'!F698</f>
        <v/>
      </c>
      <c r="G1315">
        <f>'Net sw_IBUF_14_'!F696</f>
        <v/>
      </c>
      <c r="H1315">
        <f>F1315-G1315</f>
        <v/>
      </c>
      <c r="I1315">
        <f>H1315/F1315</f>
        <v/>
      </c>
      <c r="J1315">
        <f>'Net sw_IBUF_14_'!G698</f>
        <v/>
      </c>
      <c r="K1315">
        <f>'Net sw_IBUF_14_'!G696</f>
        <v/>
      </c>
      <c r="L1315">
        <f>J1315-K1315</f>
        <v/>
      </c>
      <c r="M1315">
        <f>L1315/J1315</f>
        <v/>
      </c>
      <c r="N1315">
        <f>'Net sw_IBUF_14_'!H698</f>
        <v/>
      </c>
      <c r="O1315">
        <f>'Net sw_IBUF_14_'!H696</f>
        <v/>
      </c>
      <c r="P1315">
        <f>N1315-O1315</f>
        <v/>
      </c>
      <c r="Q1315">
        <f>P1315/N1315</f>
        <v/>
      </c>
    </row>
    <row r="1316">
      <c r="A1316" t="inlineStr">
        <is>
          <t>sw_IBUF[14]_inst/O to masterReg/readData2[21]_i_2/I0</t>
        </is>
      </c>
      <c r="B1316">
        <f>'Net sw_IBUF_14_'!E709</f>
        <v/>
      </c>
      <c r="C1316">
        <f>'Net sw_IBUF_14_'!E707</f>
        <v/>
      </c>
      <c r="D1316">
        <f>B1316-C1316</f>
        <v/>
      </c>
      <c r="E1316">
        <f>D1316/B1316</f>
        <v/>
      </c>
      <c r="F1316">
        <f>'Net sw_IBUF_14_'!F709</f>
        <v/>
      </c>
      <c r="G1316">
        <f>'Net sw_IBUF_14_'!F707</f>
        <v/>
      </c>
      <c r="H1316">
        <f>F1316-G1316</f>
        <v/>
      </c>
      <c r="I1316">
        <f>H1316/F1316</f>
        <v/>
      </c>
      <c r="J1316">
        <f>'Net sw_IBUF_14_'!G709</f>
        <v/>
      </c>
      <c r="K1316">
        <f>'Net sw_IBUF_14_'!G707</f>
        <v/>
      </c>
      <c r="L1316">
        <f>J1316-K1316</f>
        <v/>
      </c>
      <c r="M1316">
        <f>L1316/J1316</f>
        <v/>
      </c>
      <c r="N1316">
        <f>'Net sw_IBUF_14_'!H709</f>
        <v/>
      </c>
      <c r="O1316">
        <f>'Net sw_IBUF_14_'!H707</f>
        <v/>
      </c>
      <c r="P1316">
        <f>N1316-O1316</f>
        <v/>
      </c>
      <c r="Q1316">
        <f>P1316/N1316</f>
        <v/>
      </c>
    </row>
    <row r="1317">
      <c r="A1317" t="inlineStr">
        <is>
          <t>sw_IBUF[14]_inst/O to masterReg/readData2[24]_i_2/I0</t>
        </is>
      </c>
      <c r="B1317">
        <f>'Net sw_IBUF_14_'!E728</f>
        <v/>
      </c>
      <c r="C1317">
        <f>'Net sw_IBUF_14_'!E726</f>
        <v/>
      </c>
      <c r="D1317">
        <f>B1317-C1317</f>
        <v/>
      </c>
      <c r="E1317">
        <f>D1317/B1317</f>
        <v/>
      </c>
      <c r="F1317">
        <f>'Net sw_IBUF_14_'!F728</f>
        <v/>
      </c>
      <c r="G1317">
        <f>'Net sw_IBUF_14_'!F726</f>
        <v/>
      </c>
      <c r="H1317">
        <f>F1317-G1317</f>
        <v/>
      </c>
      <c r="I1317">
        <f>H1317/F1317</f>
        <v/>
      </c>
      <c r="J1317">
        <f>'Net sw_IBUF_14_'!G728</f>
        <v/>
      </c>
      <c r="K1317">
        <f>'Net sw_IBUF_14_'!G726</f>
        <v/>
      </c>
      <c r="L1317">
        <f>J1317-K1317</f>
        <v/>
      </c>
      <c r="M1317">
        <f>L1317/J1317</f>
        <v/>
      </c>
      <c r="N1317">
        <f>'Net sw_IBUF_14_'!H728</f>
        <v/>
      </c>
      <c r="O1317">
        <f>'Net sw_IBUF_14_'!H726</f>
        <v/>
      </c>
      <c r="P1317">
        <f>N1317-O1317</f>
        <v/>
      </c>
      <c r="Q1317">
        <f>P1317/N1317</f>
        <v/>
      </c>
    </row>
    <row r="1318">
      <c r="A1318" t="inlineStr">
        <is>
          <t>sw_IBUF[14]_inst/O to ALU1/readData2[26]_i_3/I0</t>
        </is>
      </c>
      <c r="B1318">
        <f>'Net sw_IBUF_14_'!E742</f>
        <v/>
      </c>
      <c r="C1318">
        <f>'Net sw_IBUF_14_'!E740</f>
        <v/>
      </c>
      <c r="D1318">
        <f>B1318-C1318</f>
        <v/>
      </c>
      <c r="E1318">
        <f>D1318/B1318</f>
        <v/>
      </c>
      <c r="F1318">
        <f>'Net sw_IBUF_14_'!F742</f>
        <v/>
      </c>
      <c r="G1318">
        <f>'Net sw_IBUF_14_'!F740</f>
        <v/>
      </c>
      <c r="H1318">
        <f>F1318-G1318</f>
        <v/>
      </c>
      <c r="I1318">
        <f>H1318/F1318</f>
        <v/>
      </c>
      <c r="J1318">
        <f>'Net sw_IBUF_14_'!G742</f>
        <v/>
      </c>
      <c r="K1318">
        <f>'Net sw_IBUF_14_'!G740</f>
        <v/>
      </c>
      <c r="L1318">
        <f>J1318-K1318</f>
        <v/>
      </c>
      <c r="M1318">
        <f>L1318/J1318</f>
        <v/>
      </c>
      <c r="N1318">
        <f>'Net sw_IBUF_14_'!H742</f>
        <v/>
      </c>
      <c r="O1318">
        <f>'Net sw_IBUF_14_'!H740</f>
        <v/>
      </c>
      <c r="P1318">
        <f>N1318-O1318</f>
        <v/>
      </c>
      <c r="Q1318">
        <f>P1318/N1318</f>
        <v/>
      </c>
    </row>
    <row r="1319">
      <c r="A1319" t="inlineStr">
        <is>
          <t>sw_IBUF[14]_inst/O to masterReg/register_reg_r1_0_31_24_29_i_2/I2</t>
        </is>
      </c>
      <c r="B1319">
        <f>'Net sw_IBUF_14_'!E753</f>
        <v/>
      </c>
      <c r="C1319">
        <f>'Net sw_IBUF_14_'!E751</f>
        <v/>
      </c>
      <c r="D1319">
        <f>B1319-C1319</f>
        <v/>
      </c>
      <c r="E1319">
        <f>D1319/B1319</f>
        <v/>
      </c>
      <c r="F1319">
        <f>'Net sw_IBUF_14_'!F753</f>
        <v/>
      </c>
      <c r="G1319">
        <f>'Net sw_IBUF_14_'!F751</f>
        <v/>
      </c>
      <c r="H1319">
        <f>F1319-G1319</f>
        <v/>
      </c>
      <c r="I1319">
        <f>H1319/F1319</f>
        <v/>
      </c>
      <c r="J1319">
        <f>'Net sw_IBUF_14_'!G753</f>
        <v/>
      </c>
      <c r="K1319">
        <f>'Net sw_IBUF_14_'!G751</f>
        <v/>
      </c>
      <c r="L1319">
        <f>J1319-K1319</f>
        <v/>
      </c>
      <c r="M1319">
        <f>L1319/J1319</f>
        <v/>
      </c>
      <c r="N1319">
        <f>'Net sw_IBUF_14_'!H753</f>
        <v/>
      </c>
      <c r="O1319">
        <f>'Net sw_IBUF_14_'!H751</f>
        <v/>
      </c>
      <c r="P1319">
        <f>N1319-O1319</f>
        <v/>
      </c>
      <c r="Q1319">
        <f>P1319/N1319</f>
        <v/>
      </c>
    </row>
    <row r="1320">
      <c r="A1320" t="inlineStr">
        <is>
          <t>sw_IBUF[14]_inst/O to masterReg/register_reg_r1_0_31_12_17_i_4/I2</t>
        </is>
      </c>
      <c r="B1320">
        <f>'Net sw_IBUF_14_'!E766</f>
        <v/>
      </c>
      <c r="C1320">
        <f>'Net sw_IBUF_14_'!E764</f>
        <v/>
      </c>
      <c r="D1320">
        <f>B1320-C1320</f>
        <v/>
      </c>
      <c r="E1320">
        <f>D1320/B1320</f>
        <v/>
      </c>
      <c r="F1320">
        <f>'Net sw_IBUF_14_'!F766</f>
        <v/>
      </c>
      <c r="G1320">
        <f>'Net sw_IBUF_14_'!F764</f>
        <v/>
      </c>
      <c r="H1320">
        <f>F1320-G1320</f>
        <v/>
      </c>
      <c r="I1320">
        <f>H1320/F1320</f>
        <v/>
      </c>
      <c r="J1320">
        <f>'Net sw_IBUF_14_'!G766</f>
        <v/>
      </c>
      <c r="K1320">
        <f>'Net sw_IBUF_14_'!G764</f>
        <v/>
      </c>
      <c r="L1320">
        <f>J1320-K1320</f>
        <v/>
      </c>
      <c r="M1320">
        <f>L1320/J1320</f>
        <v/>
      </c>
      <c r="N1320">
        <f>'Net sw_IBUF_14_'!H766</f>
        <v/>
      </c>
      <c r="O1320">
        <f>'Net sw_IBUF_14_'!H764</f>
        <v/>
      </c>
      <c r="P1320">
        <f>N1320-O1320</f>
        <v/>
      </c>
      <c r="Q1320">
        <f>P1320/N1320</f>
        <v/>
      </c>
    </row>
    <row r="1321">
      <c r="A1321" t="inlineStr">
        <is>
          <t>sw_IBUF[14]_inst/O to masterReg/readData2[15]_i_2/I0</t>
        </is>
      </c>
      <c r="B1321">
        <f>'Net sw_IBUF_14_'!E781</f>
        <v/>
      </c>
      <c r="C1321">
        <f>'Net sw_IBUF_14_'!E779</f>
        <v/>
      </c>
      <c r="D1321">
        <f>B1321-C1321</f>
        <v/>
      </c>
      <c r="E1321">
        <f>D1321/B1321</f>
        <v/>
      </c>
      <c r="F1321">
        <f>'Net sw_IBUF_14_'!F781</f>
        <v/>
      </c>
      <c r="G1321">
        <f>'Net sw_IBUF_14_'!F779</f>
        <v/>
      </c>
      <c r="H1321">
        <f>F1321-G1321</f>
        <v/>
      </c>
      <c r="I1321">
        <f>H1321/F1321</f>
        <v/>
      </c>
      <c r="J1321">
        <f>'Net sw_IBUF_14_'!G781</f>
        <v/>
      </c>
      <c r="K1321">
        <f>'Net sw_IBUF_14_'!G779</f>
        <v/>
      </c>
      <c r="L1321">
        <f>J1321-K1321</f>
        <v/>
      </c>
      <c r="M1321">
        <f>L1321/J1321</f>
        <v/>
      </c>
      <c r="N1321">
        <f>'Net sw_IBUF_14_'!H781</f>
        <v/>
      </c>
      <c r="O1321">
        <f>'Net sw_IBUF_14_'!H779</f>
        <v/>
      </c>
      <c r="P1321">
        <f>N1321-O1321</f>
        <v/>
      </c>
      <c r="Q1321">
        <f>P1321/N1321</f>
        <v/>
      </c>
    </row>
    <row r="1322">
      <c r="A1322" t="inlineStr">
        <is>
          <t>sw_IBUF[14]_inst/O to masterReg/readData2[14]_i_2/I0</t>
        </is>
      </c>
      <c r="B1322">
        <f>'Net sw_IBUF_14_'!E792</f>
        <v/>
      </c>
      <c r="C1322">
        <f>'Net sw_IBUF_14_'!E790</f>
        <v/>
      </c>
      <c r="D1322">
        <f>B1322-C1322</f>
        <v/>
      </c>
      <c r="E1322">
        <f>D1322/B1322</f>
        <v/>
      </c>
      <c r="F1322">
        <f>'Net sw_IBUF_14_'!F792</f>
        <v/>
      </c>
      <c r="G1322">
        <f>'Net sw_IBUF_14_'!F790</f>
        <v/>
      </c>
      <c r="H1322">
        <f>F1322-G1322</f>
        <v/>
      </c>
      <c r="I1322">
        <f>H1322/F1322</f>
        <v/>
      </c>
      <c r="J1322">
        <f>'Net sw_IBUF_14_'!G792</f>
        <v/>
      </c>
      <c r="K1322">
        <f>'Net sw_IBUF_14_'!G790</f>
        <v/>
      </c>
      <c r="L1322">
        <f>J1322-K1322</f>
        <v/>
      </c>
      <c r="M1322">
        <f>L1322/J1322</f>
        <v/>
      </c>
      <c r="N1322">
        <f>'Net sw_IBUF_14_'!H792</f>
        <v/>
      </c>
      <c r="O1322">
        <f>'Net sw_IBUF_14_'!H790</f>
        <v/>
      </c>
      <c r="P1322">
        <f>N1322-O1322</f>
        <v/>
      </c>
      <c r="Q1322">
        <f>P1322/N1322</f>
        <v/>
      </c>
    </row>
    <row r="1323">
      <c r="A1323" t="inlineStr">
        <is>
          <t>sw_IBUF[14]_inst/O to ALU1/readData2[15]_i_3/I0</t>
        </is>
      </c>
      <c r="B1323">
        <f>'Net sw_IBUF_14_'!E808</f>
        <v/>
      </c>
      <c r="C1323">
        <f>'Net sw_IBUF_14_'!E806</f>
        <v/>
      </c>
      <c r="D1323">
        <f>B1323-C1323</f>
        <v/>
      </c>
      <c r="E1323">
        <f>D1323/B1323</f>
        <v/>
      </c>
      <c r="F1323">
        <f>'Net sw_IBUF_14_'!F808</f>
        <v/>
      </c>
      <c r="G1323">
        <f>'Net sw_IBUF_14_'!F806</f>
        <v/>
      </c>
      <c r="H1323">
        <f>F1323-G1323</f>
        <v/>
      </c>
      <c r="I1323">
        <f>H1323/F1323</f>
        <v/>
      </c>
      <c r="J1323">
        <f>'Net sw_IBUF_14_'!G808</f>
        <v/>
      </c>
      <c r="K1323">
        <f>'Net sw_IBUF_14_'!G806</f>
        <v/>
      </c>
      <c r="L1323">
        <f>J1323-K1323</f>
        <v/>
      </c>
      <c r="M1323">
        <f>L1323/J1323</f>
        <v/>
      </c>
      <c r="N1323">
        <f>'Net sw_IBUF_14_'!H808</f>
        <v/>
      </c>
      <c r="O1323">
        <f>'Net sw_IBUF_14_'!H806</f>
        <v/>
      </c>
      <c r="P1323">
        <f>N1323-O1323</f>
        <v/>
      </c>
      <c r="Q1323">
        <f>P1323/N1323</f>
        <v/>
      </c>
    </row>
    <row r="1324">
      <c r="A1324" t="inlineStr">
        <is>
          <t>sw_IBUF[14]_inst/O to masterReg/register_reg_r1_0_31_12_17_i_3/I2</t>
        </is>
      </c>
      <c r="B1324">
        <f>'Net sw_IBUF_14_'!E819</f>
        <v/>
      </c>
      <c r="C1324">
        <f>'Net sw_IBUF_14_'!E817</f>
        <v/>
      </c>
      <c r="D1324">
        <f>B1324-C1324</f>
        <v/>
      </c>
      <c r="E1324">
        <f>D1324/B1324</f>
        <v/>
      </c>
      <c r="F1324">
        <f>'Net sw_IBUF_14_'!F819</f>
        <v/>
      </c>
      <c r="G1324">
        <f>'Net sw_IBUF_14_'!F817</f>
        <v/>
      </c>
      <c r="H1324">
        <f>F1324-G1324</f>
        <v/>
      </c>
      <c r="I1324">
        <f>H1324/F1324</f>
        <v/>
      </c>
      <c r="J1324">
        <f>'Net sw_IBUF_14_'!G819</f>
        <v/>
      </c>
      <c r="K1324">
        <f>'Net sw_IBUF_14_'!G817</f>
        <v/>
      </c>
      <c r="L1324">
        <f>J1324-K1324</f>
        <v/>
      </c>
      <c r="M1324">
        <f>L1324/J1324</f>
        <v/>
      </c>
      <c r="N1324">
        <f>'Net sw_IBUF_14_'!H819</f>
        <v/>
      </c>
      <c r="O1324">
        <f>'Net sw_IBUF_14_'!H817</f>
        <v/>
      </c>
      <c r="P1324">
        <f>N1324-O1324</f>
        <v/>
      </c>
      <c r="Q1324">
        <f>P1324/N1324</f>
        <v/>
      </c>
    </row>
    <row r="1325">
      <c r="A1325" t="inlineStr">
        <is>
          <t>sw_IBUF[15]_inst/O to masterReg/register_reg_r1_0_31_12_17_i_4/I3</t>
        </is>
      </c>
      <c r="B1325">
        <f>'Net sw_IBUF_15_'!E121</f>
        <v/>
      </c>
      <c r="C1325">
        <f>'Net sw_IBUF_15_'!E119</f>
        <v/>
      </c>
      <c r="D1325">
        <f>B1325-C1325</f>
        <v/>
      </c>
      <c r="E1325">
        <f>D1325/B1325</f>
        <v/>
      </c>
      <c r="F1325">
        <f>'Net sw_IBUF_15_'!F121</f>
        <v/>
      </c>
      <c r="G1325">
        <f>'Net sw_IBUF_15_'!F119</f>
        <v/>
      </c>
      <c r="H1325">
        <f>F1325-G1325</f>
        <v/>
      </c>
      <c r="I1325">
        <f>H1325/F1325</f>
        <v/>
      </c>
      <c r="J1325">
        <f>'Net sw_IBUF_15_'!G121</f>
        <v/>
      </c>
      <c r="K1325">
        <f>'Net sw_IBUF_15_'!G119</f>
        <v/>
      </c>
      <c r="L1325">
        <f>J1325-K1325</f>
        <v/>
      </c>
      <c r="M1325">
        <f>L1325/J1325</f>
        <v/>
      </c>
      <c r="N1325">
        <f>'Net sw_IBUF_15_'!H121</f>
        <v/>
      </c>
      <c r="O1325">
        <f>'Net sw_IBUF_15_'!H119</f>
        <v/>
      </c>
      <c r="P1325">
        <f>N1325-O1325</f>
        <v/>
      </c>
      <c r="Q1325">
        <f>P1325/N1325</f>
        <v/>
      </c>
    </row>
    <row r="1326">
      <c r="A1326" t="inlineStr">
        <is>
          <t>sw_IBUF[15]_inst/O to masterReg/readData2[14]_i_2/I1</t>
        </is>
      </c>
      <c r="B1326">
        <f>'Net sw_IBUF_15_'!E134</f>
        <v/>
      </c>
      <c r="C1326">
        <f>'Net sw_IBUF_15_'!E132</f>
        <v/>
      </c>
      <c r="D1326">
        <f>B1326-C1326</f>
        <v/>
      </c>
      <c r="E1326">
        <f>D1326/B1326</f>
        <v/>
      </c>
      <c r="F1326">
        <f>'Net sw_IBUF_15_'!F134</f>
        <v/>
      </c>
      <c r="G1326">
        <f>'Net sw_IBUF_15_'!F132</f>
        <v/>
      </c>
      <c r="H1326">
        <f>F1326-G1326</f>
        <v/>
      </c>
      <c r="I1326">
        <f>H1326/F1326</f>
        <v/>
      </c>
      <c r="J1326">
        <f>'Net sw_IBUF_15_'!G134</f>
        <v/>
      </c>
      <c r="K1326">
        <f>'Net sw_IBUF_15_'!G132</f>
        <v/>
      </c>
      <c r="L1326">
        <f>J1326-K1326</f>
        <v/>
      </c>
      <c r="M1326">
        <f>L1326/J1326</f>
        <v/>
      </c>
      <c r="N1326">
        <f>'Net sw_IBUF_15_'!H134</f>
        <v/>
      </c>
      <c r="O1326">
        <f>'Net sw_IBUF_15_'!H132</f>
        <v/>
      </c>
      <c r="P1326">
        <f>N1326-O1326</f>
        <v/>
      </c>
      <c r="Q1326">
        <f>P1326/N1326</f>
        <v/>
      </c>
    </row>
    <row r="1327">
      <c r="A1327" t="inlineStr">
        <is>
          <t>sw_IBUF[15]_inst/O to ALU1/readData2[14]_i_3/I1</t>
        </is>
      </c>
      <c r="B1327">
        <f>'Net sw_IBUF_15_'!E152</f>
        <v/>
      </c>
      <c r="C1327">
        <f>'Net sw_IBUF_15_'!E150</f>
        <v/>
      </c>
      <c r="D1327">
        <f>B1327-C1327</f>
        <v/>
      </c>
      <c r="E1327">
        <f>D1327/B1327</f>
        <v/>
      </c>
      <c r="F1327">
        <f>'Net sw_IBUF_15_'!F152</f>
        <v/>
      </c>
      <c r="G1327">
        <f>'Net sw_IBUF_15_'!F150</f>
        <v/>
      </c>
      <c r="H1327">
        <f>F1327-G1327</f>
        <v/>
      </c>
      <c r="I1327">
        <f>H1327/F1327</f>
        <v/>
      </c>
      <c r="J1327">
        <f>'Net sw_IBUF_15_'!G152</f>
        <v/>
      </c>
      <c r="K1327">
        <f>'Net sw_IBUF_15_'!G150</f>
        <v/>
      </c>
      <c r="L1327">
        <f>J1327-K1327</f>
        <v/>
      </c>
      <c r="M1327">
        <f>L1327/J1327</f>
        <v/>
      </c>
      <c r="N1327">
        <f>'Net sw_IBUF_15_'!H152</f>
        <v/>
      </c>
      <c r="O1327">
        <f>'Net sw_IBUF_15_'!H150</f>
        <v/>
      </c>
      <c r="P1327">
        <f>N1327-O1327</f>
        <v/>
      </c>
      <c r="Q1327">
        <f>P1327/N1327</f>
        <v/>
      </c>
    </row>
    <row r="1328">
      <c r="A1328" t="inlineStr">
        <is>
          <t>sw_IBUF[15]_inst/O to masterReg/register_reg_r1_0_31_6_11_i_3/I3</t>
        </is>
      </c>
      <c r="B1328">
        <f>'Net sw_IBUF_15_'!E163</f>
        <v/>
      </c>
      <c r="C1328">
        <f>'Net sw_IBUF_15_'!E161</f>
        <v/>
      </c>
      <c r="D1328">
        <f>B1328-C1328</f>
        <v/>
      </c>
      <c r="E1328">
        <f>D1328/B1328</f>
        <v/>
      </c>
      <c r="F1328">
        <f>'Net sw_IBUF_15_'!F163</f>
        <v/>
      </c>
      <c r="G1328">
        <f>'Net sw_IBUF_15_'!F161</f>
        <v/>
      </c>
      <c r="H1328">
        <f>F1328-G1328</f>
        <v/>
      </c>
      <c r="I1328">
        <f>H1328/F1328</f>
        <v/>
      </c>
      <c r="J1328">
        <f>'Net sw_IBUF_15_'!G163</f>
        <v/>
      </c>
      <c r="K1328">
        <f>'Net sw_IBUF_15_'!G161</f>
        <v/>
      </c>
      <c r="L1328">
        <f>J1328-K1328</f>
        <v/>
      </c>
      <c r="M1328">
        <f>L1328/J1328</f>
        <v/>
      </c>
      <c r="N1328">
        <f>'Net sw_IBUF_15_'!H163</f>
        <v/>
      </c>
      <c r="O1328">
        <f>'Net sw_IBUF_15_'!H161</f>
        <v/>
      </c>
      <c r="P1328">
        <f>N1328-O1328</f>
        <v/>
      </c>
      <c r="Q1328">
        <f>P1328/N1328</f>
        <v/>
      </c>
    </row>
    <row r="1329">
      <c r="A1329" t="inlineStr">
        <is>
          <t>sw_IBUF[15]_inst/O to masterReg/readData2[9]_i_2/I1</t>
        </is>
      </c>
      <c r="B1329">
        <f>'Net sw_IBUF_15_'!E174</f>
        <v/>
      </c>
      <c r="C1329">
        <f>'Net sw_IBUF_15_'!E172</f>
        <v/>
      </c>
      <c r="D1329">
        <f>B1329-C1329</f>
        <v/>
      </c>
      <c r="E1329">
        <f>D1329/B1329</f>
        <v/>
      </c>
      <c r="F1329">
        <f>'Net sw_IBUF_15_'!F174</f>
        <v/>
      </c>
      <c r="G1329">
        <f>'Net sw_IBUF_15_'!F172</f>
        <v/>
      </c>
      <c r="H1329">
        <f>F1329-G1329</f>
        <v/>
      </c>
      <c r="I1329">
        <f>H1329/F1329</f>
        <v/>
      </c>
      <c r="J1329">
        <f>'Net sw_IBUF_15_'!G174</f>
        <v/>
      </c>
      <c r="K1329">
        <f>'Net sw_IBUF_15_'!G172</f>
        <v/>
      </c>
      <c r="L1329">
        <f>J1329-K1329</f>
        <v/>
      </c>
      <c r="M1329">
        <f>L1329/J1329</f>
        <v/>
      </c>
      <c r="N1329">
        <f>'Net sw_IBUF_15_'!H174</f>
        <v/>
      </c>
      <c r="O1329">
        <f>'Net sw_IBUF_15_'!H172</f>
        <v/>
      </c>
      <c r="P1329">
        <f>N1329-O1329</f>
        <v/>
      </c>
      <c r="Q1329">
        <f>P1329/N1329</f>
        <v/>
      </c>
    </row>
    <row r="1330">
      <c r="A1330" t="inlineStr">
        <is>
          <t>sw_IBUF[15]_inst/O to masterReg/readData2[12]_i_2/I1</t>
        </is>
      </c>
      <c r="B1330">
        <f>'Net sw_IBUF_15_'!E197</f>
        <v/>
      </c>
      <c r="C1330">
        <f>'Net sw_IBUF_15_'!E195</f>
        <v/>
      </c>
      <c r="D1330">
        <f>B1330-C1330</f>
        <v/>
      </c>
      <c r="E1330">
        <f>D1330/B1330</f>
        <v/>
      </c>
      <c r="F1330">
        <f>'Net sw_IBUF_15_'!F197</f>
        <v/>
      </c>
      <c r="G1330">
        <f>'Net sw_IBUF_15_'!F195</f>
        <v/>
      </c>
      <c r="H1330">
        <f>F1330-G1330</f>
        <v/>
      </c>
      <c r="I1330">
        <f>H1330/F1330</f>
        <v/>
      </c>
      <c r="J1330">
        <f>'Net sw_IBUF_15_'!G197</f>
        <v/>
      </c>
      <c r="K1330">
        <f>'Net sw_IBUF_15_'!G195</f>
        <v/>
      </c>
      <c r="L1330">
        <f>J1330-K1330</f>
        <v/>
      </c>
      <c r="M1330">
        <f>L1330/J1330</f>
        <v/>
      </c>
      <c r="N1330">
        <f>'Net sw_IBUF_15_'!H197</f>
        <v/>
      </c>
      <c r="O1330">
        <f>'Net sw_IBUF_15_'!H195</f>
        <v/>
      </c>
      <c r="P1330">
        <f>N1330-O1330</f>
        <v/>
      </c>
      <c r="Q1330">
        <f>P1330/N1330</f>
        <v/>
      </c>
    </row>
    <row r="1331">
      <c r="A1331" t="inlineStr">
        <is>
          <t>sw_IBUF[15]_inst/O to masterReg/register_reg_r1_0_31_12_17_i_2/I3</t>
        </is>
      </c>
      <c r="B1331">
        <f>'Net sw_IBUF_15_'!E208</f>
        <v/>
      </c>
      <c r="C1331">
        <f>'Net sw_IBUF_15_'!E206</f>
        <v/>
      </c>
      <c r="D1331">
        <f>B1331-C1331</f>
        <v/>
      </c>
      <c r="E1331">
        <f>D1331/B1331</f>
        <v/>
      </c>
      <c r="F1331">
        <f>'Net sw_IBUF_15_'!F208</f>
        <v/>
      </c>
      <c r="G1331">
        <f>'Net sw_IBUF_15_'!F206</f>
        <v/>
      </c>
      <c r="H1331">
        <f>F1331-G1331</f>
        <v/>
      </c>
      <c r="I1331">
        <f>H1331/F1331</f>
        <v/>
      </c>
      <c r="J1331">
        <f>'Net sw_IBUF_15_'!G208</f>
        <v/>
      </c>
      <c r="K1331">
        <f>'Net sw_IBUF_15_'!G206</f>
        <v/>
      </c>
      <c r="L1331">
        <f>J1331-K1331</f>
        <v/>
      </c>
      <c r="M1331">
        <f>L1331/J1331</f>
        <v/>
      </c>
      <c r="N1331">
        <f>'Net sw_IBUF_15_'!H208</f>
        <v/>
      </c>
      <c r="O1331">
        <f>'Net sw_IBUF_15_'!H206</f>
        <v/>
      </c>
      <c r="P1331">
        <f>N1331-O1331</f>
        <v/>
      </c>
      <c r="Q1331">
        <f>P1331/N1331</f>
        <v/>
      </c>
    </row>
    <row r="1332">
      <c r="A1332" t="inlineStr">
        <is>
          <t>sw_IBUF[15]_inst/O to masterReg/readData2[11]_i_2/I1</t>
        </is>
      </c>
      <c r="B1332">
        <f>'Net sw_IBUF_15_'!E222</f>
        <v/>
      </c>
      <c r="C1332">
        <f>'Net sw_IBUF_15_'!E220</f>
        <v/>
      </c>
      <c r="D1332">
        <f>B1332-C1332</f>
        <v/>
      </c>
      <c r="E1332">
        <f>D1332/B1332</f>
        <v/>
      </c>
      <c r="F1332">
        <f>'Net sw_IBUF_15_'!F222</f>
        <v/>
      </c>
      <c r="G1332">
        <f>'Net sw_IBUF_15_'!F220</f>
        <v/>
      </c>
      <c r="H1332">
        <f>F1332-G1332</f>
        <v/>
      </c>
      <c r="I1332">
        <f>H1332/F1332</f>
        <v/>
      </c>
      <c r="J1332">
        <f>'Net sw_IBUF_15_'!G222</f>
        <v/>
      </c>
      <c r="K1332">
        <f>'Net sw_IBUF_15_'!G220</f>
        <v/>
      </c>
      <c r="L1332">
        <f>J1332-K1332</f>
        <v/>
      </c>
      <c r="M1332">
        <f>L1332/J1332</f>
        <v/>
      </c>
      <c r="N1332">
        <f>'Net sw_IBUF_15_'!H222</f>
        <v/>
      </c>
      <c r="O1332">
        <f>'Net sw_IBUF_15_'!H220</f>
        <v/>
      </c>
      <c r="P1332">
        <f>N1332-O1332</f>
        <v/>
      </c>
      <c r="Q1332">
        <f>P1332/N1332</f>
        <v/>
      </c>
    </row>
    <row r="1333">
      <c r="A1333" t="inlineStr">
        <is>
          <t>sw_IBUF[15]_inst/O to masterReg/readData2[10]_i_2/I1</t>
        </is>
      </c>
      <c r="B1333">
        <f>'Net sw_IBUF_15_'!E244</f>
        <v/>
      </c>
      <c r="C1333">
        <f>'Net sw_IBUF_15_'!E242</f>
        <v/>
      </c>
      <c r="D1333">
        <f>B1333-C1333</f>
        <v/>
      </c>
      <c r="E1333">
        <f>D1333/B1333</f>
        <v/>
      </c>
      <c r="F1333">
        <f>'Net sw_IBUF_15_'!F244</f>
        <v/>
      </c>
      <c r="G1333">
        <f>'Net sw_IBUF_15_'!F242</f>
        <v/>
      </c>
      <c r="H1333">
        <f>F1333-G1333</f>
        <v/>
      </c>
      <c r="I1333">
        <f>H1333/F1333</f>
        <v/>
      </c>
      <c r="J1333">
        <f>'Net sw_IBUF_15_'!G244</f>
        <v/>
      </c>
      <c r="K1333">
        <f>'Net sw_IBUF_15_'!G242</f>
        <v/>
      </c>
      <c r="L1333">
        <f>J1333-K1333</f>
        <v/>
      </c>
      <c r="M1333">
        <f>L1333/J1333</f>
        <v/>
      </c>
      <c r="N1333">
        <f>'Net sw_IBUF_15_'!H244</f>
        <v/>
      </c>
      <c r="O1333">
        <f>'Net sw_IBUF_15_'!H242</f>
        <v/>
      </c>
      <c r="P1333">
        <f>N1333-O1333</f>
        <v/>
      </c>
      <c r="Q1333">
        <f>P1333/N1333</f>
        <v/>
      </c>
    </row>
    <row r="1334">
      <c r="A1334" t="inlineStr">
        <is>
          <t>sw_IBUF[15]_inst/O to masterReg/register_reg_r1_0_31_6_11_i_4/I3</t>
        </is>
      </c>
      <c r="B1334">
        <f>'Net sw_IBUF_15_'!E255</f>
        <v/>
      </c>
      <c r="C1334">
        <f>'Net sw_IBUF_15_'!E253</f>
        <v/>
      </c>
      <c r="D1334">
        <f>B1334-C1334</f>
        <v/>
      </c>
      <c r="E1334">
        <f>D1334/B1334</f>
        <v/>
      </c>
      <c r="F1334">
        <f>'Net sw_IBUF_15_'!F255</f>
        <v/>
      </c>
      <c r="G1334">
        <f>'Net sw_IBUF_15_'!F253</f>
        <v/>
      </c>
      <c r="H1334">
        <f>F1334-G1334</f>
        <v/>
      </c>
      <c r="I1334">
        <f>H1334/F1334</f>
        <v/>
      </c>
      <c r="J1334">
        <f>'Net sw_IBUF_15_'!G255</f>
        <v/>
      </c>
      <c r="K1334">
        <f>'Net sw_IBUF_15_'!G253</f>
        <v/>
      </c>
      <c r="L1334">
        <f>J1334-K1334</f>
        <v/>
      </c>
      <c r="M1334">
        <f>L1334/J1334</f>
        <v/>
      </c>
      <c r="N1334">
        <f>'Net sw_IBUF_15_'!H255</f>
        <v/>
      </c>
      <c r="O1334">
        <f>'Net sw_IBUF_15_'!H253</f>
        <v/>
      </c>
      <c r="P1334">
        <f>N1334-O1334</f>
        <v/>
      </c>
      <c r="Q1334">
        <f>P1334/N1334</f>
        <v/>
      </c>
    </row>
    <row r="1335">
      <c r="A1335" t="inlineStr">
        <is>
          <t>sw_IBUF[15]_inst/O to masterReg/register_reg_r1_0_31_6_11_i_6/I3</t>
        </is>
      </c>
      <c r="B1335">
        <f>'Net sw_IBUF_15_'!E266</f>
        <v/>
      </c>
      <c r="C1335">
        <f>'Net sw_IBUF_15_'!E264</f>
        <v/>
      </c>
      <c r="D1335">
        <f>B1335-C1335</f>
        <v/>
      </c>
      <c r="E1335">
        <f>D1335/B1335</f>
        <v/>
      </c>
      <c r="F1335">
        <f>'Net sw_IBUF_15_'!F266</f>
        <v/>
      </c>
      <c r="G1335">
        <f>'Net sw_IBUF_15_'!F264</f>
        <v/>
      </c>
      <c r="H1335">
        <f>F1335-G1335</f>
        <v/>
      </c>
      <c r="I1335">
        <f>H1335/F1335</f>
        <v/>
      </c>
      <c r="J1335">
        <f>'Net sw_IBUF_15_'!G266</f>
        <v/>
      </c>
      <c r="K1335">
        <f>'Net sw_IBUF_15_'!G264</f>
        <v/>
      </c>
      <c r="L1335">
        <f>J1335-K1335</f>
        <v/>
      </c>
      <c r="M1335">
        <f>L1335/J1335</f>
        <v/>
      </c>
      <c r="N1335">
        <f>'Net sw_IBUF_15_'!H266</f>
        <v/>
      </c>
      <c r="O1335">
        <f>'Net sw_IBUF_15_'!H264</f>
        <v/>
      </c>
      <c r="P1335">
        <f>N1335-O1335</f>
        <v/>
      </c>
      <c r="Q1335">
        <f>P1335/N1335</f>
        <v/>
      </c>
    </row>
    <row r="1336">
      <c r="A1336" t="inlineStr">
        <is>
          <t>sw_IBUF[15]_inst/O to masterReg/readData2[6]_i_2/I1</t>
        </is>
      </c>
      <c r="B1336">
        <f>'Net sw_IBUF_15_'!E282</f>
        <v/>
      </c>
      <c r="C1336">
        <f>'Net sw_IBUF_15_'!E280</f>
        <v/>
      </c>
      <c r="D1336">
        <f>B1336-C1336</f>
        <v/>
      </c>
      <c r="E1336">
        <f>D1336/B1336</f>
        <v/>
      </c>
      <c r="F1336">
        <f>'Net sw_IBUF_15_'!F282</f>
        <v/>
      </c>
      <c r="G1336">
        <f>'Net sw_IBUF_15_'!F280</f>
        <v/>
      </c>
      <c r="H1336">
        <f>F1336-G1336</f>
        <v/>
      </c>
      <c r="I1336">
        <f>H1336/F1336</f>
        <v/>
      </c>
      <c r="J1336">
        <f>'Net sw_IBUF_15_'!G282</f>
        <v/>
      </c>
      <c r="K1336">
        <f>'Net sw_IBUF_15_'!G280</f>
        <v/>
      </c>
      <c r="L1336">
        <f>J1336-K1336</f>
        <v/>
      </c>
      <c r="M1336">
        <f>L1336/J1336</f>
        <v/>
      </c>
      <c r="N1336">
        <f>'Net sw_IBUF_15_'!H282</f>
        <v/>
      </c>
      <c r="O1336">
        <f>'Net sw_IBUF_15_'!H280</f>
        <v/>
      </c>
      <c r="P1336">
        <f>N1336-O1336</f>
        <v/>
      </c>
      <c r="Q1336">
        <f>P1336/N1336</f>
        <v/>
      </c>
    </row>
    <row r="1337">
      <c r="A1337" t="inlineStr">
        <is>
          <t>sw_IBUF[15]_inst/O to masterReg/register_reg_r1_0_31_6_11_i_2/I3</t>
        </is>
      </c>
      <c r="B1337">
        <f>'Net sw_IBUF_15_'!E293</f>
        <v/>
      </c>
      <c r="C1337">
        <f>'Net sw_IBUF_15_'!E291</f>
        <v/>
      </c>
      <c r="D1337">
        <f>B1337-C1337</f>
        <v/>
      </c>
      <c r="E1337">
        <f>D1337/B1337</f>
        <v/>
      </c>
      <c r="F1337">
        <f>'Net sw_IBUF_15_'!F293</f>
        <v/>
      </c>
      <c r="G1337">
        <f>'Net sw_IBUF_15_'!F291</f>
        <v/>
      </c>
      <c r="H1337">
        <f>F1337-G1337</f>
        <v/>
      </c>
      <c r="I1337">
        <f>H1337/F1337</f>
        <v/>
      </c>
      <c r="J1337">
        <f>'Net sw_IBUF_15_'!G293</f>
        <v/>
      </c>
      <c r="K1337">
        <f>'Net sw_IBUF_15_'!G291</f>
        <v/>
      </c>
      <c r="L1337">
        <f>J1337-K1337</f>
        <v/>
      </c>
      <c r="M1337">
        <f>L1337/J1337</f>
        <v/>
      </c>
      <c r="N1337">
        <f>'Net sw_IBUF_15_'!H293</f>
        <v/>
      </c>
      <c r="O1337">
        <f>'Net sw_IBUF_15_'!H291</f>
        <v/>
      </c>
      <c r="P1337">
        <f>N1337-O1337</f>
        <v/>
      </c>
      <c r="Q1337">
        <f>P1337/N1337</f>
        <v/>
      </c>
    </row>
    <row r="1338">
      <c r="A1338" t="inlineStr">
        <is>
          <t>sw_IBUF[15]_inst/O to masterReg/readData2[5]_i_2/I1</t>
        </is>
      </c>
      <c r="B1338">
        <f>'Net sw_IBUF_15_'!E321</f>
        <v/>
      </c>
      <c r="C1338">
        <f>'Net sw_IBUF_15_'!E319</f>
        <v/>
      </c>
      <c r="D1338">
        <f>B1338-C1338</f>
        <v/>
      </c>
      <c r="E1338">
        <f>D1338/B1338</f>
        <v/>
      </c>
      <c r="F1338">
        <f>'Net sw_IBUF_15_'!F321</f>
        <v/>
      </c>
      <c r="G1338">
        <f>'Net sw_IBUF_15_'!F319</f>
        <v/>
      </c>
      <c r="H1338">
        <f>F1338-G1338</f>
        <v/>
      </c>
      <c r="I1338">
        <f>H1338/F1338</f>
        <v/>
      </c>
      <c r="J1338">
        <f>'Net sw_IBUF_15_'!G321</f>
        <v/>
      </c>
      <c r="K1338">
        <f>'Net sw_IBUF_15_'!G319</f>
        <v/>
      </c>
      <c r="L1338">
        <f>J1338-K1338</f>
        <v/>
      </c>
      <c r="M1338">
        <f>L1338/J1338</f>
        <v/>
      </c>
      <c r="N1338">
        <f>'Net sw_IBUF_15_'!H321</f>
        <v/>
      </c>
      <c r="O1338">
        <f>'Net sw_IBUF_15_'!H319</f>
        <v/>
      </c>
      <c r="P1338">
        <f>N1338-O1338</f>
        <v/>
      </c>
      <c r="Q1338">
        <f>P1338/N1338</f>
        <v/>
      </c>
    </row>
    <row r="1339">
      <c r="A1339" t="inlineStr">
        <is>
          <t>sw_IBUF[15]_inst/O to masterReg/register_reg_r1_0_31_0_5_i_6/I3</t>
        </is>
      </c>
      <c r="B1339">
        <f>'Net sw_IBUF_15_'!E332</f>
        <v/>
      </c>
      <c r="C1339">
        <f>'Net sw_IBUF_15_'!E330</f>
        <v/>
      </c>
      <c r="D1339">
        <f>B1339-C1339</f>
        <v/>
      </c>
      <c r="E1339">
        <f>D1339/B1339</f>
        <v/>
      </c>
      <c r="F1339">
        <f>'Net sw_IBUF_15_'!F332</f>
        <v/>
      </c>
      <c r="G1339">
        <f>'Net sw_IBUF_15_'!F330</f>
        <v/>
      </c>
      <c r="H1339">
        <f>F1339-G1339</f>
        <v/>
      </c>
      <c r="I1339">
        <f>H1339/F1339</f>
        <v/>
      </c>
      <c r="J1339">
        <f>'Net sw_IBUF_15_'!G332</f>
        <v/>
      </c>
      <c r="K1339">
        <f>'Net sw_IBUF_15_'!G330</f>
        <v/>
      </c>
      <c r="L1339">
        <f>J1339-K1339</f>
        <v/>
      </c>
      <c r="M1339">
        <f>L1339/J1339</f>
        <v/>
      </c>
      <c r="N1339">
        <f>'Net sw_IBUF_15_'!H332</f>
        <v/>
      </c>
      <c r="O1339">
        <f>'Net sw_IBUF_15_'!H330</f>
        <v/>
      </c>
      <c r="P1339">
        <f>N1339-O1339</f>
        <v/>
      </c>
      <c r="Q1339">
        <f>P1339/N1339</f>
        <v/>
      </c>
    </row>
    <row r="1340">
      <c r="A1340" t="inlineStr">
        <is>
          <t>sw_IBUF[15]_inst/O to masterReg/register_reg_r1_0_31_0_5_i_5/I4</t>
        </is>
      </c>
      <c r="B1340">
        <f>'Net sw_IBUF_15_'!E346</f>
        <v/>
      </c>
      <c r="C1340">
        <f>'Net sw_IBUF_15_'!E344</f>
        <v/>
      </c>
      <c r="D1340">
        <f>B1340-C1340</f>
        <v/>
      </c>
      <c r="E1340">
        <f>D1340/B1340</f>
        <v/>
      </c>
      <c r="F1340">
        <f>'Net sw_IBUF_15_'!F346</f>
        <v/>
      </c>
      <c r="G1340">
        <f>'Net sw_IBUF_15_'!F344</f>
        <v/>
      </c>
      <c r="H1340">
        <f>F1340-G1340</f>
        <v/>
      </c>
      <c r="I1340">
        <f>H1340/F1340</f>
        <v/>
      </c>
      <c r="J1340">
        <f>'Net sw_IBUF_15_'!G346</f>
        <v/>
      </c>
      <c r="K1340">
        <f>'Net sw_IBUF_15_'!G344</f>
        <v/>
      </c>
      <c r="L1340">
        <f>J1340-K1340</f>
        <v/>
      </c>
      <c r="M1340">
        <f>L1340/J1340</f>
        <v/>
      </c>
      <c r="N1340">
        <f>'Net sw_IBUF_15_'!H346</f>
        <v/>
      </c>
      <c r="O1340">
        <f>'Net sw_IBUF_15_'!H344</f>
        <v/>
      </c>
      <c r="P1340">
        <f>N1340-O1340</f>
        <v/>
      </c>
      <c r="Q1340">
        <f>P1340/N1340</f>
        <v/>
      </c>
    </row>
    <row r="1341">
      <c r="A1341" t="inlineStr">
        <is>
          <t>sw_IBUF[15]_inst/O to masterReg/register_reg_r1_0_31_0_5_i_2/I3</t>
        </is>
      </c>
      <c r="B1341">
        <f>'Net sw_IBUF_15_'!E357</f>
        <v/>
      </c>
      <c r="C1341">
        <f>'Net sw_IBUF_15_'!E355</f>
        <v/>
      </c>
      <c r="D1341">
        <f>B1341-C1341</f>
        <v/>
      </c>
      <c r="E1341">
        <f>D1341/B1341</f>
        <v/>
      </c>
      <c r="F1341">
        <f>'Net sw_IBUF_15_'!F357</f>
        <v/>
      </c>
      <c r="G1341">
        <f>'Net sw_IBUF_15_'!F355</f>
        <v/>
      </c>
      <c r="H1341">
        <f>F1341-G1341</f>
        <v/>
      </c>
      <c r="I1341">
        <f>H1341/F1341</f>
        <v/>
      </c>
      <c r="J1341">
        <f>'Net sw_IBUF_15_'!G357</f>
        <v/>
      </c>
      <c r="K1341">
        <f>'Net sw_IBUF_15_'!G355</f>
        <v/>
      </c>
      <c r="L1341">
        <f>J1341-K1341</f>
        <v/>
      </c>
      <c r="M1341">
        <f>L1341/J1341</f>
        <v/>
      </c>
      <c r="N1341">
        <f>'Net sw_IBUF_15_'!H357</f>
        <v/>
      </c>
      <c r="O1341">
        <f>'Net sw_IBUF_15_'!H355</f>
        <v/>
      </c>
      <c r="P1341">
        <f>N1341-O1341</f>
        <v/>
      </c>
      <c r="Q1341">
        <f>P1341/N1341</f>
        <v/>
      </c>
    </row>
    <row r="1342">
      <c r="A1342" t="inlineStr">
        <is>
          <t>sw_IBUF[15]_inst/O to masterReg/readData2[1]_i_2/I0</t>
        </is>
      </c>
      <c r="B1342">
        <f>'Net sw_IBUF_15_'!E372</f>
        <v/>
      </c>
      <c r="C1342">
        <f>'Net sw_IBUF_15_'!E370</f>
        <v/>
      </c>
      <c r="D1342">
        <f>B1342-C1342</f>
        <v/>
      </c>
      <c r="E1342">
        <f>D1342/B1342</f>
        <v/>
      </c>
      <c r="F1342">
        <f>'Net sw_IBUF_15_'!F372</f>
        <v/>
      </c>
      <c r="G1342">
        <f>'Net sw_IBUF_15_'!F370</f>
        <v/>
      </c>
      <c r="H1342">
        <f>F1342-G1342</f>
        <v/>
      </c>
      <c r="I1342">
        <f>H1342/F1342</f>
        <v/>
      </c>
      <c r="J1342">
        <f>'Net sw_IBUF_15_'!G372</f>
        <v/>
      </c>
      <c r="K1342">
        <f>'Net sw_IBUF_15_'!G370</f>
        <v/>
      </c>
      <c r="L1342">
        <f>J1342-K1342</f>
        <v/>
      </c>
      <c r="M1342">
        <f>L1342/J1342</f>
        <v/>
      </c>
      <c r="N1342">
        <f>'Net sw_IBUF_15_'!H372</f>
        <v/>
      </c>
      <c r="O1342">
        <f>'Net sw_IBUF_15_'!H370</f>
        <v/>
      </c>
      <c r="P1342">
        <f>N1342-O1342</f>
        <v/>
      </c>
      <c r="Q1342">
        <f>P1342/N1342</f>
        <v/>
      </c>
    </row>
    <row r="1343">
      <c r="A1343" t="inlineStr">
        <is>
          <t>sw_IBUF[15]_inst/O to ALU1/readData2[0]_i_3/I1</t>
        </is>
      </c>
      <c r="B1343">
        <f>'Net sw_IBUF_15_'!E383</f>
        <v/>
      </c>
      <c r="C1343">
        <f>'Net sw_IBUF_15_'!E381</f>
        <v/>
      </c>
      <c r="D1343">
        <f>B1343-C1343</f>
        <v/>
      </c>
      <c r="E1343">
        <f>D1343/B1343</f>
        <v/>
      </c>
      <c r="F1343">
        <f>'Net sw_IBUF_15_'!F383</f>
        <v/>
      </c>
      <c r="G1343">
        <f>'Net sw_IBUF_15_'!F381</f>
        <v/>
      </c>
      <c r="H1343">
        <f>F1343-G1343</f>
        <v/>
      </c>
      <c r="I1343">
        <f>H1343/F1343</f>
        <v/>
      </c>
      <c r="J1343">
        <f>'Net sw_IBUF_15_'!G383</f>
        <v/>
      </c>
      <c r="K1343">
        <f>'Net sw_IBUF_15_'!G381</f>
        <v/>
      </c>
      <c r="L1343">
        <f>J1343-K1343</f>
        <v/>
      </c>
      <c r="M1343">
        <f>L1343/J1343</f>
        <v/>
      </c>
      <c r="N1343">
        <f>'Net sw_IBUF_15_'!H383</f>
        <v/>
      </c>
      <c r="O1343">
        <f>'Net sw_IBUF_15_'!H381</f>
        <v/>
      </c>
      <c r="P1343">
        <f>N1343-O1343</f>
        <v/>
      </c>
      <c r="Q1343">
        <f>P1343/N1343</f>
        <v/>
      </c>
    </row>
    <row r="1344">
      <c r="A1344" t="inlineStr">
        <is>
          <t>sw_IBUF[15]_inst/O to masterReg/readData2[0]_i_2/I1</t>
        </is>
      </c>
      <c r="B1344">
        <f>'Net sw_IBUF_15_'!E403</f>
        <v/>
      </c>
      <c r="C1344">
        <f>'Net sw_IBUF_15_'!E401</f>
        <v/>
      </c>
      <c r="D1344">
        <f>B1344-C1344</f>
        <v/>
      </c>
      <c r="E1344">
        <f>D1344/B1344</f>
        <v/>
      </c>
      <c r="F1344">
        <f>'Net sw_IBUF_15_'!F403</f>
        <v/>
      </c>
      <c r="G1344">
        <f>'Net sw_IBUF_15_'!F401</f>
        <v/>
      </c>
      <c r="H1344">
        <f>F1344-G1344</f>
        <v/>
      </c>
      <c r="I1344">
        <f>H1344/F1344</f>
        <v/>
      </c>
      <c r="J1344">
        <f>'Net sw_IBUF_15_'!G403</f>
        <v/>
      </c>
      <c r="K1344">
        <f>'Net sw_IBUF_15_'!G401</f>
        <v/>
      </c>
      <c r="L1344">
        <f>J1344-K1344</f>
        <v/>
      </c>
      <c r="M1344">
        <f>L1344/J1344</f>
        <v/>
      </c>
      <c r="N1344">
        <f>'Net sw_IBUF_15_'!H403</f>
        <v/>
      </c>
      <c r="O1344">
        <f>'Net sw_IBUF_15_'!H401</f>
        <v/>
      </c>
      <c r="P1344">
        <f>N1344-O1344</f>
        <v/>
      </c>
      <c r="Q1344">
        <f>P1344/N1344</f>
        <v/>
      </c>
    </row>
    <row r="1345">
      <c r="A1345" t="inlineStr">
        <is>
          <t>sw_IBUF[15]_inst/O to masterReg/readData2[4]_i_2/I1</t>
        </is>
      </c>
      <c r="B1345">
        <f>'Net sw_IBUF_15_'!E414</f>
        <v/>
      </c>
      <c r="C1345">
        <f>'Net sw_IBUF_15_'!E412</f>
        <v/>
      </c>
      <c r="D1345">
        <f>B1345-C1345</f>
        <v/>
      </c>
      <c r="E1345">
        <f>D1345/B1345</f>
        <v/>
      </c>
      <c r="F1345">
        <f>'Net sw_IBUF_15_'!F414</f>
        <v/>
      </c>
      <c r="G1345">
        <f>'Net sw_IBUF_15_'!F412</f>
        <v/>
      </c>
      <c r="H1345">
        <f>F1345-G1345</f>
        <v/>
      </c>
      <c r="I1345">
        <f>H1345/F1345</f>
        <v/>
      </c>
      <c r="J1345">
        <f>'Net sw_IBUF_15_'!G414</f>
        <v/>
      </c>
      <c r="K1345">
        <f>'Net sw_IBUF_15_'!G412</f>
        <v/>
      </c>
      <c r="L1345">
        <f>J1345-K1345</f>
        <v/>
      </c>
      <c r="M1345">
        <f>L1345/J1345</f>
        <v/>
      </c>
      <c r="N1345">
        <f>'Net sw_IBUF_15_'!H414</f>
        <v/>
      </c>
      <c r="O1345">
        <f>'Net sw_IBUF_15_'!H412</f>
        <v/>
      </c>
      <c r="P1345">
        <f>N1345-O1345</f>
        <v/>
      </c>
      <c r="Q1345">
        <f>P1345/N1345</f>
        <v/>
      </c>
    </row>
    <row r="1346">
      <c r="A1346" t="inlineStr">
        <is>
          <t>sw_IBUF[15]_inst/O to masterReg/register_reg_r1_0_31_0_5_i_3/I3</t>
        </is>
      </c>
      <c r="B1346">
        <f>'Net sw_IBUF_15_'!E425</f>
        <v/>
      </c>
      <c r="C1346">
        <f>'Net sw_IBUF_15_'!E423</f>
        <v/>
      </c>
      <c r="D1346">
        <f>B1346-C1346</f>
        <v/>
      </c>
      <c r="E1346">
        <f>D1346/B1346</f>
        <v/>
      </c>
      <c r="F1346">
        <f>'Net sw_IBUF_15_'!F425</f>
        <v/>
      </c>
      <c r="G1346">
        <f>'Net sw_IBUF_15_'!F423</f>
        <v/>
      </c>
      <c r="H1346">
        <f>F1346-G1346</f>
        <v/>
      </c>
      <c r="I1346">
        <f>H1346/F1346</f>
        <v/>
      </c>
      <c r="J1346">
        <f>'Net sw_IBUF_15_'!G425</f>
        <v/>
      </c>
      <c r="K1346">
        <f>'Net sw_IBUF_15_'!G423</f>
        <v/>
      </c>
      <c r="L1346">
        <f>J1346-K1346</f>
        <v/>
      </c>
      <c r="M1346">
        <f>L1346/J1346</f>
        <v/>
      </c>
      <c r="N1346">
        <f>'Net sw_IBUF_15_'!H425</f>
        <v/>
      </c>
      <c r="O1346">
        <f>'Net sw_IBUF_15_'!H423</f>
        <v/>
      </c>
      <c r="P1346">
        <f>N1346-O1346</f>
        <v/>
      </c>
      <c r="Q1346">
        <f>P1346/N1346</f>
        <v/>
      </c>
    </row>
    <row r="1347">
      <c r="A1347" t="inlineStr">
        <is>
          <t>sw_IBUF[15]_inst/O to masterReg/register_reg_r1_0_31_12_17_i_6/I3</t>
        </is>
      </c>
      <c r="B1347">
        <f>'Net sw_IBUF_15_'!E446</f>
        <v/>
      </c>
      <c r="C1347">
        <f>'Net sw_IBUF_15_'!E444</f>
        <v/>
      </c>
      <c r="D1347">
        <f>B1347-C1347</f>
        <v/>
      </c>
      <c r="E1347">
        <f>D1347/B1347</f>
        <v/>
      </c>
      <c r="F1347">
        <f>'Net sw_IBUF_15_'!F446</f>
        <v/>
      </c>
      <c r="G1347">
        <f>'Net sw_IBUF_15_'!F444</f>
        <v/>
      </c>
      <c r="H1347">
        <f>F1347-G1347</f>
        <v/>
      </c>
      <c r="I1347">
        <f>H1347/F1347</f>
        <v/>
      </c>
      <c r="J1347">
        <f>'Net sw_IBUF_15_'!G446</f>
        <v/>
      </c>
      <c r="K1347">
        <f>'Net sw_IBUF_15_'!G444</f>
        <v/>
      </c>
      <c r="L1347">
        <f>J1347-K1347</f>
        <v/>
      </c>
      <c r="M1347">
        <f>L1347/J1347</f>
        <v/>
      </c>
      <c r="N1347">
        <f>'Net sw_IBUF_15_'!H446</f>
        <v/>
      </c>
      <c r="O1347">
        <f>'Net sw_IBUF_15_'!H444</f>
        <v/>
      </c>
      <c r="P1347">
        <f>N1347-O1347</f>
        <v/>
      </c>
      <c r="Q1347">
        <f>P1347/N1347</f>
        <v/>
      </c>
    </row>
    <row r="1348">
      <c r="A1348" t="inlineStr">
        <is>
          <t>sw_IBUF[15]_inst/O to masterReg/readData2[16]_i_2/I1</t>
        </is>
      </c>
      <c r="B1348">
        <f>'Net sw_IBUF_15_'!E468</f>
        <v/>
      </c>
      <c r="C1348">
        <f>'Net sw_IBUF_15_'!E466</f>
        <v/>
      </c>
      <c r="D1348">
        <f>B1348-C1348</f>
        <v/>
      </c>
      <c r="E1348">
        <f>D1348/B1348</f>
        <v/>
      </c>
      <c r="F1348">
        <f>'Net sw_IBUF_15_'!F468</f>
        <v/>
      </c>
      <c r="G1348">
        <f>'Net sw_IBUF_15_'!F466</f>
        <v/>
      </c>
      <c r="H1348">
        <f>F1348-G1348</f>
        <v/>
      </c>
      <c r="I1348">
        <f>H1348/F1348</f>
        <v/>
      </c>
      <c r="J1348">
        <f>'Net sw_IBUF_15_'!G468</f>
        <v/>
      </c>
      <c r="K1348">
        <f>'Net sw_IBUF_15_'!G466</f>
        <v/>
      </c>
      <c r="L1348">
        <f>J1348-K1348</f>
        <v/>
      </c>
      <c r="M1348">
        <f>L1348/J1348</f>
        <v/>
      </c>
      <c r="N1348">
        <f>'Net sw_IBUF_15_'!H468</f>
        <v/>
      </c>
      <c r="O1348">
        <f>'Net sw_IBUF_15_'!H466</f>
        <v/>
      </c>
      <c r="P1348">
        <f>N1348-O1348</f>
        <v/>
      </c>
      <c r="Q1348">
        <f>P1348/N1348</f>
        <v/>
      </c>
    </row>
    <row r="1349">
      <c r="A1349" t="inlineStr">
        <is>
          <t>sw_IBUF[15]_inst/O to ALU1/readData2[18]_i_3/I1</t>
        </is>
      </c>
      <c r="B1349">
        <f>'Net sw_IBUF_15_'!E484</f>
        <v/>
      </c>
      <c r="C1349">
        <f>'Net sw_IBUF_15_'!E482</f>
        <v/>
      </c>
      <c r="D1349">
        <f>B1349-C1349</f>
        <v/>
      </c>
      <c r="E1349">
        <f>D1349/B1349</f>
        <v/>
      </c>
      <c r="F1349">
        <f>'Net sw_IBUF_15_'!F484</f>
        <v/>
      </c>
      <c r="G1349">
        <f>'Net sw_IBUF_15_'!F482</f>
        <v/>
      </c>
      <c r="H1349">
        <f>F1349-G1349</f>
        <v/>
      </c>
      <c r="I1349">
        <f>H1349/F1349</f>
        <v/>
      </c>
      <c r="J1349">
        <f>'Net sw_IBUF_15_'!G484</f>
        <v/>
      </c>
      <c r="K1349">
        <f>'Net sw_IBUF_15_'!G482</f>
        <v/>
      </c>
      <c r="L1349">
        <f>J1349-K1349</f>
        <v/>
      </c>
      <c r="M1349">
        <f>L1349/J1349</f>
        <v/>
      </c>
      <c r="N1349">
        <f>'Net sw_IBUF_15_'!H484</f>
        <v/>
      </c>
      <c r="O1349">
        <f>'Net sw_IBUF_15_'!H482</f>
        <v/>
      </c>
      <c r="P1349">
        <f>N1349-O1349</f>
        <v/>
      </c>
      <c r="Q1349">
        <f>P1349/N1349</f>
        <v/>
      </c>
    </row>
    <row r="1350">
      <c r="A1350" t="inlineStr">
        <is>
          <t>sw_IBUF[15]_inst/O to masterReg/readData2[19]_i_2/I1</t>
        </is>
      </c>
      <c r="B1350">
        <f>'Net sw_IBUF_15_'!E495</f>
        <v/>
      </c>
      <c r="C1350">
        <f>'Net sw_IBUF_15_'!E493</f>
        <v/>
      </c>
      <c r="D1350">
        <f>B1350-C1350</f>
        <v/>
      </c>
      <c r="E1350">
        <f>D1350/B1350</f>
        <v/>
      </c>
      <c r="F1350">
        <f>'Net sw_IBUF_15_'!F495</f>
        <v/>
      </c>
      <c r="G1350">
        <f>'Net sw_IBUF_15_'!F493</f>
        <v/>
      </c>
      <c r="H1350">
        <f>F1350-G1350</f>
        <v/>
      </c>
      <c r="I1350">
        <f>H1350/F1350</f>
        <v/>
      </c>
      <c r="J1350">
        <f>'Net sw_IBUF_15_'!G495</f>
        <v/>
      </c>
      <c r="K1350">
        <f>'Net sw_IBUF_15_'!G493</f>
        <v/>
      </c>
      <c r="L1350">
        <f>J1350-K1350</f>
        <v/>
      </c>
      <c r="M1350">
        <f>L1350/J1350</f>
        <v/>
      </c>
      <c r="N1350">
        <f>'Net sw_IBUF_15_'!H495</f>
        <v/>
      </c>
      <c r="O1350">
        <f>'Net sw_IBUF_15_'!H493</f>
        <v/>
      </c>
      <c r="P1350">
        <f>N1350-O1350</f>
        <v/>
      </c>
      <c r="Q1350">
        <f>P1350/N1350</f>
        <v/>
      </c>
    </row>
    <row r="1351">
      <c r="A1351" t="inlineStr">
        <is>
          <t>sw_IBUF[15]_inst/O to masterReg/readData2[17]_i_2/I1</t>
        </is>
      </c>
      <c r="B1351">
        <f>'Net sw_IBUF_15_'!E514</f>
        <v/>
      </c>
      <c r="C1351">
        <f>'Net sw_IBUF_15_'!E512</f>
        <v/>
      </c>
      <c r="D1351">
        <f>B1351-C1351</f>
        <v/>
      </c>
      <c r="E1351">
        <f>D1351/B1351</f>
        <v/>
      </c>
      <c r="F1351">
        <f>'Net sw_IBUF_15_'!F514</f>
        <v/>
      </c>
      <c r="G1351">
        <f>'Net sw_IBUF_15_'!F512</f>
        <v/>
      </c>
      <c r="H1351">
        <f>F1351-G1351</f>
        <v/>
      </c>
      <c r="I1351">
        <f>H1351/F1351</f>
        <v/>
      </c>
      <c r="J1351">
        <f>'Net sw_IBUF_15_'!G514</f>
        <v/>
      </c>
      <c r="K1351">
        <f>'Net sw_IBUF_15_'!G512</f>
        <v/>
      </c>
      <c r="L1351">
        <f>J1351-K1351</f>
        <v/>
      </c>
      <c r="M1351">
        <f>L1351/J1351</f>
        <v/>
      </c>
      <c r="N1351">
        <f>'Net sw_IBUF_15_'!H514</f>
        <v/>
      </c>
      <c r="O1351">
        <f>'Net sw_IBUF_15_'!H512</f>
        <v/>
      </c>
      <c r="P1351">
        <f>N1351-O1351</f>
        <v/>
      </c>
      <c r="Q1351">
        <f>P1351/N1351</f>
        <v/>
      </c>
    </row>
    <row r="1352">
      <c r="A1352" t="inlineStr">
        <is>
          <t>sw_IBUF[15]_inst/O to masterReg/register_reg_r1_0_31_12_17_i_5/I3</t>
        </is>
      </c>
      <c r="B1352">
        <f>'Net sw_IBUF_15_'!E529</f>
        <v/>
      </c>
      <c r="C1352">
        <f>'Net sw_IBUF_15_'!E527</f>
        <v/>
      </c>
      <c r="D1352">
        <f>B1352-C1352</f>
        <v/>
      </c>
      <c r="E1352">
        <f>D1352/B1352</f>
        <v/>
      </c>
      <c r="F1352">
        <f>'Net sw_IBUF_15_'!F529</f>
        <v/>
      </c>
      <c r="G1352">
        <f>'Net sw_IBUF_15_'!F527</f>
        <v/>
      </c>
      <c r="H1352">
        <f>F1352-G1352</f>
        <v/>
      </c>
      <c r="I1352">
        <f>H1352/F1352</f>
        <v/>
      </c>
      <c r="J1352">
        <f>'Net sw_IBUF_15_'!G529</f>
        <v/>
      </c>
      <c r="K1352">
        <f>'Net sw_IBUF_15_'!G527</f>
        <v/>
      </c>
      <c r="L1352">
        <f>J1352-K1352</f>
        <v/>
      </c>
      <c r="M1352">
        <f>L1352/J1352</f>
        <v/>
      </c>
      <c r="N1352">
        <f>'Net sw_IBUF_15_'!H529</f>
        <v/>
      </c>
      <c r="O1352">
        <f>'Net sw_IBUF_15_'!H527</f>
        <v/>
      </c>
      <c r="P1352">
        <f>N1352-O1352</f>
        <v/>
      </c>
      <c r="Q1352">
        <f>P1352/N1352</f>
        <v/>
      </c>
    </row>
    <row r="1353">
      <c r="A1353" t="inlineStr">
        <is>
          <t>sw_IBUF[15]_inst/O to masterReg/register_reg_r1_0_31_18_23_i_1/I3</t>
        </is>
      </c>
      <c r="B1353">
        <f>'Net sw_IBUF_15_'!E540</f>
        <v/>
      </c>
      <c r="C1353">
        <f>'Net sw_IBUF_15_'!E538</f>
        <v/>
      </c>
      <c r="D1353">
        <f>B1353-C1353</f>
        <v/>
      </c>
      <c r="E1353">
        <f>D1353/B1353</f>
        <v/>
      </c>
      <c r="F1353">
        <f>'Net sw_IBUF_15_'!F540</f>
        <v/>
      </c>
      <c r="G1353">
        <f>'Net sw_IBUF_15_'!F538</f>
        <v/>
      </c>
      <c r="H1353">
        <f>F1353-G1353</f>
        <v/>
      </c>
      <c r="I1353">
        <f>H1353/F1353</f>
        <v/>
      </c>
      <c r="J1353">
        <f>'Net sw_IBUF_15_'!G540</f>
        <v/>
      </c>
      <c r="K1353">
        <f>'Net sw_IBUF_15_'!G538</f>
        <v/>
      </c>
      <c r="L1353">
        <f>J1353-K1353</f>
        <v/>
      </c>
      <c r="M1353">
        <f>L1353/J1353</f>
        <v/>
      </c>
      <c r="N1353">
        <f>'Net sw_IBUF_15_'!H540</f>
        <v/>
      </c>
      <c r="O1353">
        <f>'Net sw_IBUF_15_'!H538</f>
        <v/>
      </c>
      <c r="P1353">
        <f>N1353-O1353</f>
        <v/>
      </c>
      <c r="Q1353">
        <f>P1353/N1353</f>
        <v/>
      </c>
    </row>
    <row r="1354">
      <c r="A1354" t="inlineStr">
        <is>
          <t>sw_IBUF[15]_inst/O to ALU1/readData2[19]_i_3/I1</t>
        </is>
      </c>
      <c r="B1354">
        <f>'Net sw_IBUF_15_'!E554</f>
        <v/>
      </c>
      <c r="C1354">
        <f>'Net sw_IBUF_15_'!E552</f>
        <v/>
      </c>
      <c r="D1354">
        <f>B1354-C1354</f>
        <v/>
      </c>
      <c r="E1354">
        <f>D1354/B1354</f>
        <v/>
      </c>
      <c r="F1354">
        <f>'Net sw_IBUF_15_'!F554</f>
        <v/>
      </c>
      <c r="G1354">
        <f>'Net sw_IBUF_15_'!F552</f>
        <v/>
      </c>
      <c r="H1354">
        <f>F1354-G1354</f>
        <v/>
      </c>
      <c r="I1354">
        <f>H1354/F1354</f>
        <v/>
      </c>
      <c r="J1354">
        <f>'Net sw_IBUF_15_'!G554</f>
        <v/>
      </c>
      <c r="K1354">
        <f>'Net sw_IBUF_15_'!G552</f>
        <v/>
      </c>
      <c r="L1354">
        <f>J1354-K1354</f>
        <v/>
      </c>
      <c r="M1354">
        <f>L1354/J1354</f>
        <v/>
      </c>
      <c r="N1354">
        <f>'Net sw_IBUF_15_'!H554</f>
        <v/>
      </c>
      <c r="O1354">
        <f>'Net sw_IBUF_15_'!H552</f>
        <v/>
      </c>
      <c r="P1354">
        <f>N1354-O1354</f>
        <v/>
      </c>
      <c r="Q1354">
        <f>P1354/N1354</f>
        <v/>
      </c>
    </row>
    <row r="1355">
      <c r="A1355" t="inlineStr">
        <is>
          <t>sw_IBUF[15]_inst/O to masterReg/readData2[18]_i_2/I1</t>
        </is>
      </c>
      <c r="B1355">
        <f>'Net sw_IBUF_15_'!E565</f>
        <v/>
      </c>
      <c r="C1355">
        <f>'Net sw_IBUF_15_'!E563</f>
        <v/>
      </c>
      <c r="D1355">
        <f>B1355-C1355</f>
        <v/>
      </c>
      <c r="E1355">
        <f>D1355/B1355</f>
        <v/>
      </c>
      <c r="F1355">
        <f>'Net sw_IBUF_15_'!F565</f>
        <v/>
      </c>
      <c r="G1355">
        <f>'Net sw_IBUF_15_'!F563</f>
        <v/>
      </c>
      <c r="H1355">
        <f>F1355-G1355</f>
        <v/>
      </c>
      <c r="I1355">
        <f>H1355/F1355</f>
        <v/>
      </c>
      <c r="J1355">
        <f>'Net sw_IBUF_15_'!G565</f>
        <v/>
      </c>
      <c r="K1355">
        <f>'Net sw_IBUF_15_'!G563</f>
        <v/>
      </c>
      <c r="L1355">
        <f>J1355-K1355</f>
        <v/>
      </c>
      <c r="M1355">
        <f>L1355/J1355</f>
        <v/>
      </c>
      <c r="N1355">
        <f>'Net sw_IBUF_15_'!H565</f>
        <v/>
      </c>
      <c r="O1355">
        <f>'Net sw_IBUF_15_'!H563</f>
        <v/>
      </c>
      <c r="P1355">
        <f>N1355-O1355</f>
        <v/>
      </c>
      <c r="Q1355">
        <f>P1355/N1355</f>
        <v/>
      </c>
    </row>
    <row r="1356">
      <c r="A1356" t="inlineStr">
        <is>
          <t>sw_IBUF[15]_inst/O to masterReg/register_reg_r1_0_31_18_23_i_2/I3</t>
        </is>
      </c>
      <c r="B1356">
        <f>'Net sw_IBUF_15_'!E576</f>
        <v/>
      </c>
      <c r="C1356">
        <f>'Net sw_IBUF_15_'!E574</f>
        <v/>
      </c>
      <c r="D1356">
        <f>B1356-C1356</f>
        <v/>
      </c>
      <c r="E1356">
        <f>D1356/B1356</f>
        <v/>
      </c>
      <c r="F1356">
        <f>'Net sw_IBUF_15_'!F576</f>
        <v/>
      </c>
      <c r="G1356">
        <f>'Net sw_IBUF_15_'!F574</f>
        <v/>
      </c>
      <c r="H1356">
        <f>F1356-G1356</f>
        <v/>
      </c>
      <c r="I1356">
        <f>H1356/F1356</f>
        <v/>
      </c>
      <c r="J1356">
        <f>'Net sw_IBUF_15_'!G576</f>
        <v/>
      </c>
      <c r="K1356">
        <f>'Net sw_IBUF_15_'!G574</f>
        <v/>
      </c>
      <c r="L1356">
        <f>J1356-K1356</f>
        <v/>
      </c>
      <c r="M1356">
        <f>L1356/J1356</f>
        <v/>
      </c>
      <c r="N1356">
        <f>'Net sw_IBUF_15_'!H576</f>
        <v/>
      </c>
      <c r="O1356">
        <f>'Net sw_IBUF_15_'!H574</f>
        <v/>
      </c>
      <c r="P1356">
        <f>N1356-O1356</f>
        <v/>
      </c>
      <c r="Q1356">
        <f>P1356/N1356</f>
        <v/>
      </c>
    </row>
    <row r="1357">
      <c r="A1357" t="inlineStr">
        <is>
          <t>sw_IBUF[15]_inst/O to masterReg/register_reg_r1_0_31_18_23_i_4/I3</t>
        </is>
      </c>
      <c r="B1357">
        <f>'Net sw_IBUF_15_'!E591</f>
        <v/>
      </c>
      <c r="C1357">
        <f>'Net sw_IBUF_15_'!E589</f>
        <v/>
      </c>
      <c r="D1357">
        <f>B1357-C1357</f>
        <v/>
      </c>
      <c r="E1357">
        <f>D1357/B1357</f>
        <v/>
      </c>
      <c r="F1357">
        <f>'Net sw_IBUF_15_'!F591</f>
        <v/>
      </c>
      <c r="G1357">
        <f>'Net sw_IBUF_15_'!F589</f>
        <v/>
      </c>
      <c r="H1357">
        <f>F1357-G1357</f>
        <v/>
      </c>
      <c r="I1357">
        <f>H1357/F1357</f>
        <v/>
      </c>
      <c r="J1357">
        <f>'Net sw_IBUF_15_'!G591</f>
        <v/>
      </c>
      <c r="K1357">
        <f>'Net sw_IBUF_15_'!G589</f>
        <v/>
      </c>
      <c r="L1357">
        <f>J1357-K1357</f>
        <v/>
      </c>
      <c r="M1357">
        <f>L1357/J1357</f>
        <v/>
      </c>
      <c r="N1357">
        <f>'Net sw_IBUF_15_'!H591</f>
        <v/>
      </c>
      <c r="O1357">
        <f>'Net sw_IBUF_15_'!H589</f>
        <v/>
      </c>
      <c r="P1357">
        <f>N1357-O1357</f>
        <v/>
      </c>
      <c r="Q1357">
        <f>P1357/N1357</f>
        <v/>
      </c>
    </row>
    <row r="1358">
      <c r="A1358" t="inlineStr">
        <is>
          <t>sw_IBUF[15]_inst/O to ALU1/readData2[22]_i_3/I1</t>
        </is>
      </c>
      <c r="B1358">
        <f>'Net sw_IBUF_15_'!E605</f>
        <v/>
      </c>
      <c r="C1358">
        <f>'Net sw_IBUF_15_'!E603</f>
        <v/>
      </c>
      <c r="D1358">
        <f>B1358-C1358</f>
        <v/>
      </c>
      <c r="E1358">
        <f>D1358/B1358</f>
        <v/>
      </c>
      <c r="F1358">
        <f>'Net sw_IBUF_15_'!F605</f>
        <v/>
      </c>
      <c r="G1358">
        <f>'Net sw_IBUF_15_'!F603</f>
        <v/>
      </c>
      <c r="H1358">
        <f>F1358-G1358</f>
        <v/>
      </c>
      <c r="I1358">
        <f>H1358/F1358</f>
        <v/>
      </c>
      <c r="J1358">
        <f>'Net sw_IBUF_15_'!G605</f>
        <v/>
      </c>
      <c r="K1358">
        <f>'Net sw_IBUF_15_'!G603</f>
        <v/>
      </c>
      <c r="L1358">
        <f>J1358-K1358</f>
        <v/>
      </c>
      <c r="M1358">
        <f>L1358/J1358</f>
        <v/>
      </c>
      <c r="N1358">
        <f>'Net sw_IBUF_15_'!H605</f>
        <v/>
      </c>
      <c r="O1358">
        <f>'Net sw_IBUF_15_'!H603</f>
        <v/>
      </c>
      <c r="P1358">
        <f>N1358-O1358</f>
        <v/>
      </c>
      <c r="Q1358">
        <f>P1358/N1358</f>
        <v/>
      </c>
    </row>
    <row r="1359">
      <c r="A1359" t="inlineStr">
        <is>
          <t>sw_IBUF[15]_inst/O to masterReg/readData2[20]_i_2/I1</t>
        </is>
      </c>
      <c r="B1359">
        <f>'Net sw_IBUF_15_'!E616</f>
        <v/>
      </c>
      <c r="C1359">
        <f>'Net sw_IBUF_15_'!E614</f>
        <v/>
      </c>
      <c r="D1359">
        <f>B1359-C1359</f>
        <v/>
      </c>
      <c r="E1359">
        <f>D1359/B1359</f>
        <v/>
      </c>
      <c r="F1359">
        <f>'Net sw_IBUF_15_'!F616</f>
        <v/>
      </c>
      <c r="G1359">
        <f>'Net sw_IBUF_15_'!F614</f>
        <v/>
      </c>
      <c r="H1359">
        <f>F1359-G1359</f>
        <v/>
      </c>
      <c r="I1359">
        <f>H1359/F1359</f>
        <v/>
      </c>
      <c r="J1359">
        <f>'Net sw_IBUF_15_'!G616</f>
        <v/>
      </c>
      <c r="K1359">
        <f>'Net sw_IBUF_15_'!G614</f>
        <v/>
      </c>
      <c r="L1359">
        <f>J1359-K1359</f>
        <v/>
      </c>
      <c r="M1359">
        <f>L1359/J1359</f>
        <v/>
      </c>
      <c r="N1359">
        <f>'Net sw_IBUF_15_'!H616</f>
        <v/>
      </c>
      <c r="O1359">
        <f>'Net sw_IBUF_15_'!H614</f>
        <v/>
      </c>
      <c r="P1359">
        <f>N1359-O1359</f>
        <v/>
      </c>
      <c r="Q1359">
        <f>P1359/N1359</f>
        <v/>
      </c>
    </row>
    <row r="1360">
      <c r="A1360" t="inlineStr">
        <is>
          <t>sw_IBUF[15]_inst/O to masterReg/readData2[22]_i_2/I1</t>
        </is>
      </c>
      <c r="B1360">
        <f>'Net sw_IBUF_15_'!E637</f>
        <v/>
      </c>
      <c r="C1360">
        <f>'Net sw_IBUF_15_'!E635</f>
        <v/>
      </c>
      <c r="D1360">
        <f>B1360-C1360</f>
        <v/>
      </c>
      <c r="E1360">
        <f>D1360/B1360</f>
        <v/>
      </c>
      <c r="F1360">
        <f>'Net sw_IBUF_15_'!F637</f>
        <v/>
      </c>
      <c r="G1360">
        <f>'Net sw_IBUF_15_'!F635</f>
        <v/>
      </c>
      <c r="H1360">
        <f>F1360-G1360</f>
        <v/>
      </c>
      <c r="I1360">
        <f>H1360/F1360</f>
        <v/>
      </c>
      <c r="J1360">
        <f>'Net sw_IBUF_15_'!G637</f>
        <v/>
      </c>
      <c r="K1360">
        <f>'Net sw_IBUF_15_'!G635</f>
        <v/>
      </c>
      <c r="L1360">
        <f>J1360-K1360</f>
        <v/>
      </c>
      <c r="M1360">
        <f>L1360/J1360</f>
        <v/>
      </c>
      <c r="N1360">
        <f>'Net sw_IBUF_15_'!H637</f>
        <v/>
      </c>
      <c r="O1360">
        <f>'Net sw_IBUF_15_'!H635</f>
        <v/>
      </c>
      <c r="P1360">
        <f>N1360-O1360</f>
        <v/>
      </c>
      <c r="Q1360">
        <f>P1360/N1360</f>
        <v/>
      </c>
    </row>
    <row r="1361">
      <c r="A1361" t="inlineStr">
        <is>
          <t>sw_IBUF[15]_inst/O to masterReg/readData2[23]_i_2/I1</t>
        </is>
      </c>
      <c r="B1361">
        <f>'Net sw_IBUF_15_'!E648</f>
        <v/>
      </c>
      <c r="C1361">
        <f>'Net sw_IBUF_15_'!E646</f>
        <v/>
      </c>
      <c r="D1361">
        <f>B1361-C1361</f>
        <v/>
      </c>
      <c r="E1361">
        <f>D1361/B1361</f>
        <v/>
      </c>
      <c r="F1361">
        <f>'Net sw_IBUF_15_'!F648</f>
        <v/>
      </c>
      <c r="G1361">
        <f>'Net sw_IBUF_15_'!F646</f>
        <v/>
      </c>
      <c r="H1361">
        <f>F1361-G1361</f>
        <v/>
      </c>
      <c r="I1361">
        <f>H1361/F1361</f>
        <v/>
      </c>
      <c r="J1361">
        <f>'Net sw_IBUF_15_'!G648</f>
        <v/>
      </c>
      <c r="K1361">
        <f>'Net sw_IBUF_15_'!G646</f>
        <v/>
      </c>
      <c r="L1361">
        <f>J1361-K1361</f>
        <v/>
      </c>
      <c r="M1361">
        <f>L1361/J1361</f>
        <v/>
      </c>
      <c r="N1361">
        <f>'Net sw_IBUF_15_'!H648</f>
        <v/>
      </c>
      <c r="O1361">
        <f>'Net sw_IBUF_15_'!H646</f>
        <v/>
      </c>
      <c r="P1361">
        <f>N1361-O1361</f>
        <v/>
      </c>
      <c r="Q1361">
        <f>P1361/N1361</f>
        <v/>
      </c>
    </row>
    <row r="1362">
      <c r="A1362" t="inlineStr">
        <is>
          <t>sw_IBUF[15]_inst/O to masterReg/register_reg_r1_0_31_18_23_i_6/I3</t>
        </is>
      </c>
      <c r="B1362">
        <f>'Net sw_IBUF_15_'!E667</f>
        <v/>
      </c>
      <c r="C1362">
        <f>'Net sw_IBUF_15_'!E665</f>
        <v/>
      </c>
      <c r="D1362">
        <f>B1362-C1362</f>
        <v/>
      </c>
      <c r="E1362">
        <f>D1362/B1362</f>
        <v/>
      </c>
      <c r="F1362">
        <f>'Net sw_IBUF_15_'!F667</f>
        <v/>
      </c>
      <c r="G1362">
        <f>'Net sw_IBUF_15_'!F665</f>
        <v/>
      </c>
      <c r="H1362">
        <f>F1362-G1362</f>
        <v/>
      </c>
      <c r="I1362">
        <f>H1362/F1362</f>
        <v/>
      </c>
      <c r="J1362">
        <f>'Net sw_IBUF_15_'!G667</f>
        <v/>
      </c>
      <c r="K1362">
        <f>'Net sw_IBUF_15_'!G665</f>
        <v/>
      </c>
      <c r="L1362">
        <f>J1362-K1362</f>
        <v/>
      </c>
      <c r="M1362">
        <f>L1362/J1362</f>
        <v/>
      </c>
      <c r="N1362">
        <f>'Net sw_IBUF_15_'!H667</f>
        <v/>
      </c>
      <c r="O1362">
        <f>'Net sw_IBUF_15_'!H665</f>
        <v/>
      </c>
      <c r="P1362">
        <f>N1362-O1362</f>
        <v/>
      </c>
      <c r="Q1362">
        <f>P1362/N1362</f>
        <v/>
      </c>
    </row>
    <row r="1363">
      <c r="A1363" t="inlineStr">
        <is>
          <t>sw_IBUF[15]_inst/O to ALU1/readData2[26]_i_3/I1</t>
        </is>
      </c>
      <c r="B1363">
        <f>'Net sw_IBUF_15_'!E700</f>
        <v/>
      </c>
      <c r="C1363">
        <f>'Net sw_IBUF_15_'!E698</f>
        <v/>
      </c>
      <c r="D1363">
        <f>B1363-C1363</f>
        <v/>
      </c>
      <c r="E1363">
        <f>D1363/B1363</f>
        <v/>
      </c>
      <c r="F1363">
        <f>'Net sw_IBUF_15_'!F700</f>
        <v/>
      </c>
      <c r="G1363">
        <f>'Net sw_IBUF_15_'!F698</f>
        <v/>
      </c>
      <c r="H1363">
        <f>F1363-G1363</f>
        <v/>
      </c>
      <c r="I1363">
        <f>H1363/F1363</f>
        <v/>
      </c>
      <c r="J1363">
        <f>'Net sw_IBUF_15_'!G700</f>
        <v/>
      </c>
      <c r="K1363">
        <f>'Net sw_IBUF_15_'!G698</f>
        <v/>
      </c>
      <c r="L1363">
        <f>J1363-K1363</f>
        <v/>
      </c>
      <c r="M1363">
        <f>L1363/J1363</f>
        <v/>
      </c>
      <c r="N1363">
        <f>'Net sw_IBUF_15_'!H700</f>
        <v/>
      </c>
      <c r="O1363">
        <f>'Net sw_IBUF_15_'!H698</f>
        <v/>
      </c>
      <c r="P1363">
        <f>N1363-O1363</f>
        <v/>
      </c>
      <c r="Q1363">
        <f>P1363/N1363</f>
        <v/>
      </c>
    </row>
    <row r="1364">
      <c r="A1364" t="inlineStr">
        <is>
          <t>sw_IBUF[15]_inst/O to masterReg/register_reg_r1_0_31_24_29_i_2/I3</t>
        </is>
      </c>
      <c r="B1364">
        <f>'Net sw_IBUF_15_'!E711</f>
        <v/>
      </c>
      <c r="C1364">
        <f>'Net sw_IBUF_15_'!E709</f>
        <v/>
      </c>
      <c r="D1364">
        <f>B1364-C1364</f>
        <v/>
      </c>
      <c r="E1364">
        <f>D1364/B1364</f>
        <v/>
      </c>
      <c r="F1364">
        <f>'Net sw_IBUF_15_'!F711</f>
        <v/>
      </c>
      <c r="G1364">
        <f>'Net sw_IBUF_15_'!F709</f>
        <v/>
      </c>
      <c r="H1364">
        <f>F1364-G1364</f>
        <v/>
      </c>
      <c r="I1364">
        <f>H1364/F1364</f>
        <v/>
      </c>
      <c r="J1364">
        <f>'Net sw_IBUF_15_'!G711</f>
        <v/>
      </c>
      <c r="K1364">
        <f>'Net sw_IBUF_15_'!G709</f>
        <v/>
      </c>
      <c r="L1364">
        <f>J1364-K1364</f>
        <v/>
      </c>
      <c r="M1364">
        <f>L1364/J1364</f>
        <v/>
      </c>
      <c r="N1364">
        <f>'Net sw_IBUF_15_'!H711</f>
        <v/>
      </c>
      <c r="O1364">
        <f>'Net sw_IBUF_15_'!H709</f>
        <v/>
      </c>
      <c r="P1364">
        <f>N1364-O1364</f>
        <v/>
      </c>
      <c r="Q1364">
        <f>P1364/N1364</f>
        <v/>
      </c>
    </row>
    <row r="1365">
      <c r="A1365" t="inlineStr">
        <is>
          <t>sw_IBUF[15]_inst/O to masterReg/register_reg_r1_0_31_30_31_i_1/I3</t>
        </is>
      </c>
      <c r="B1365">
        <f>'Net sw_IBUF_15_'!E732</f>
        <v/>
      </c>
      <c r="C1365">
        <f>'Net sw_IBUF_15_'!E730</f>
        <v/>
      </c>
      <c r="D1365">
        <f>B1365-C1365</f>
        <v/>
      </c>
      <c r="E1365">
        <f>D1365/B1365</f>
        <v/>
      </c>
      <c r="F1365">
        <f>'Net sw_IBUF_15_'!F732</f>
        <v/>
      </c>
      <c r="G1365">
        <f>'Net sw_IBUF_15_'!F730</f>
        <v/>
      </c>
      <c r="H1365">
        <f>F1365-G1365</f>
        <v/>
      </c>
      <c r="I1365">
        <f>H1365/F1365</f>
        <v/>
      </c>
      <c r="J1365">
        <f>'Net sw_IBUF_15_'!G732</f>
        <v/>
      </c>
      <c r="K1365">
        <f>'Net sw_IBUF_15_'!G730</f>
        <v/>
      </c>
      <c r="L1365">
        <f>J1365-K1365</f>
        <v/>
      </c>
      <c r="M1365">
        <f>L1365/J1365</f>
        <v/>
      </c>
      <c r="N1365">
        <f>'Net sw_IBUF_15_'!H732</f>
        <v/>
      </c>
      <c r="O1365">
        <f>'Net sw_IBUF_15_'!H730</f>
        <v/>
      </c>
      <c r="P1365">
        <f>N1365-O1365</f>
        <v/>
      </c>
      <c r="Q1365">
        <f>P1365/N1365</f>
        <v/>
      </c>
    </row>
    <row r="1366">
      <c r="A1366" t="inlineStr">
        <is>
          <t>sw_IBUF[15]_inst/O to masterReg/readData2[30]_i_2/I1</t>
        </is>
      </c>
      <c r="B1366">
        <f>'Net sw_IBUF_15_'!E746</f>
        <v/>
      </c>
      <c r="C1366">
        <f>'Net sw_IBUF_15_'!E744</f>
        <v/>
      </c>
      <c r="D1366">
        <f>B1366-C1366</f>
        <v/>
      </c>
      <c r="E1366">
        <f>D1366/B1366</f>
        <v/>
      </c>
      <c r="F1366">
        <f>'Net sw_IBUF_15_'!F746</f>
        <v/>
      </c>
      <c r="G1366">
        <f>'Net sw_IBUF_15_'!F744</f>
        <v/>
      </c>
      <c r="H1366">
        <f>F1366-G1366</f>
        <v/>
      </c>
      <c r="I1366">
        <f>H1366/F1366</f>
        <v/>
      </c>
      <c r="J1366">
        <f>'Net sw_IBUF_15_'!G746</f>
        <v/>
      </c>
      <c r="K1366">
        <f>'Net sw_IBUF_15_'!G744</f>
        <v/>
      </c>
      <c r="L1366">
        <f>J1366-K1366</f>
        <v/>
      </c>
      <c r="M1366">
        <f>L1366/J1366</f>
        <v/>
      </c>
      <c r="N1366">
        <f>'Net sw_IBUF_15_'!H746</f>
        <v/>
      </c>
      <c r="O1366">
        <f>'Net sw_IBUF_15_'!H744</f>
        <v/>
      </c>
      <c r="P1366">
        <f>N1366-O1366</f>
        <v/>
      </c>
      <c r="Q1366">
        <f>P1366/N1366</f>
        <v/>
      </c>
    </row>
    <row r="1367">
      <c r="A1367" t="inlineStr">
        <is>
          <t>sw_IBUF[15]_inst/O to masterReg/readData2[31]_i_2/I1</t>
        </is>
      </c>
      <c r="B1367">
        <f>'Net sw_IBUF_15_'!E772</f>
        <v/>
      </c>
      <c r="C1367">
        <f>'Net sw_IBUF_15_'!E770</f>
        <v/>
      </c>
      <c r="D1367">
        <f>B1367-C1367</f>
        <v/>
      </c>
      <c r="E1367">
        <f>D1367/B1367</f>
        <v/>
      </c>
      <c r="F1367">
        <f>'Net sw_IBUF_15_'!F772</f>
        <v/>
      </c>
      <c r="G1367">
        <f>'Net sw_IBUF_15_'!F770</f>
        <v/>
      </c>
      <c r="H1367">
        <f>F1367-G1367</f>
        <v/>
      </c>
      <c r="I1367">
        <f>H1367/F1367</f>
        <v/>
      </c>
      <c r="J1367">
        <f>'Net sw_IBUF_15_'!G772</f>
        <v/>
      </c>
      <c r="K1367">
        <f>'Net sw_IBUF_15_'!G770</f>
        <v/>
      </c>
      <c r="L1367">
        <f>J1367-K1367</f>
        <v/>
      </c>
      <c r="M1367">
        <f>L1367/J1367</f>
        <v/>
      </c>
      <c r="N1367">
        <f>'Net sw_IBUF_15_'!H772</f>
        <v/>
      </c>
      <c r="O1367">
        <f>'Net sw_IBUF_15_'!H770</f>
        <v/>
      </c>
      <c r="P1367">
        <f>N1367-O1367</f>
        <v/>
      </c>
      <c r="Q1367">
        <f>P1367/N1367</f>
        <v/>
      </c>
    </row>
    <row r="1368">
      <c r="A1368" t="inlineStr">
        <is>
          <t>sw_IBUF[15]_inst/O to masterReg/register_reg_r1_0_31_24_29_i_5/I3</t>
        </is>
      </c>
      <c r="B1368">
        <f>'Net sw_IBUF_15_'!E783</f>
        <v/>
      </c>
      <c r="C1368">
        <f>'Net sw_IBUF_15_'!E781</f>
        <v/>
      </c>
      <c r="D1368">
        <f>B1368-C1368</f>
        <v/>
      </c>
      <c r="E1368">
        <f>D1368/B1368</f>
        <v/>
      </c>
      <c r="F1368">
        <f>'Net sw_IBUF_15_'!F783</f>
        <v/>
      </c>
      <c r="G1368">
        <f>'Net sw_IBUF_15_'!F781</f>
        <v/>
      </c>
      <c r="H1368">
        <f>F1368-G1368</f>
        <v/>
      </c>
      <c r="I1368">
        <f>H1368/F1368</f>
        <v/>
      </c>
      <c r="J1368">
        <f>'Net sw_IBUF_15_'!G783</f>
        <v/>
      </c>
      <c r="K1368">
        <f>'Net sw_IBUF_15_'!G781</f>
        <v/>
      </c>
      <c r="L1368">
        <f>J1368-K1368</f>
        <v/>
      </c>
      <c r="M1368">
        <f>L1368/J1368</f>
        <v/>
      </c>
      <c r="N1368">
        <f>'Net sw_IBUF_15_'!H783</f>
        <v/>
      </c>
      <c r="O1368">
        <f>'Net sw_IBUF_15_'!H781</f>
        <v/>
      </c>
      <c r="P1368">
        <f>N1368-O1368</f>
        <v/>
      </c>
      <c r="Q1368">
        <f>P1368/N1368</f>
        <v/>
      </c>
    </row>
    <row r="1369">
      <c r="A1369" t="inlineStr">
        <is>
          <t>sw_IBUF[15]_inst/O to ALU1/readData2[31]_i_3/I1</t>
        </is>
      </c>
      <c r="B1369">
        <f>'Net sw_IBUF_15_'!E798</f>
        <v/>
      </c>
      <c r="C1369">
        <f>'Net sw_IBUF_15_'!E796</f>
        <v/>
      </c>
      <c r="D1369">
        <f>B1369-C1369</f>
        <v/>
      </c>
      <c r="E1369">
        <f>D1369/B1369</f>
        <v/>
      </c>
      <c r="F1369">
        <f>'Net sw_IBUF_15_'!F798</f>
        <v/>
      </c>
      <c r="G1369">
        <f>'Net sw_IBUF_15_'!F796</f>
        <v/>
      </c>
      <c r="H1369">
        <f>F1369-G1369</f>
        <v/>
      </c>
      <c r="I1369">
        <f>H1369/F1369</f>
        <v/>
      </c>
      <c r="J1369">
        <f>'Net sw_IBUF_15_'!G798</f>
        <v/>
      </c>
      <c r="K1369">
        <f>'Net sw_IBUF_15_'!G796</f>
        <v/>
      </c>
      <c r="L1369">
        <f>J1369-K1369</f>
        <v/>
      </c>
      <c r="M1369">
        <f>L1369/J1369</f>
        <v/>
      </c>
      <c r="N1369">
        <f>'Net sw_IBUF_15_'!H798</f>
        <v/>
      </c>
      <c r="O1369">
        <f>'Net sw_IBUF_15_'!H796</f>
        <v/>
      </c>
      <c r="P1369">
        <f>N1369-O1369</f>
        <v/>
      </c>
      <c r="Q1369">
        <f>P1369/N1369</f>
        <v/>
      </c>
    </row>
    <row r="1370">
      <c r="A1370" t="inlineStr">
        <is>
          <t>sw_IBUF[15]_inst/O to masterReg/readData2[29]_i_2/I1</t>
        </is>
      </c>
      <c r="B1370">
        <f>'Net sw_IBUF_15_'!E809</f>
        <v/>
      </c>
      <c r="C1370">
        <f>'Net sw_IBUF_15_'!E807</f>
        <v/>
      </c>
      <c r="D1370">
        <f>B1370-C1370</f>
        <v/>
      </c>
      <c r="E1370">
        <f>D1370/B1370</f>
        <v/>
      </c>
      <c r="F1370">
        <f>'Net sw_IBUF_15_'!F809</f>
        <v/>
      </c>
      <c r="G1370">
        <f>'Net sw_IBUF_15_'!F807</f>
        <v/>
      </c>
      <c r="H1370">
        <f>F1370-G1370</f>
        <v/>
      </c>
      <c r="I1370">
        <f>H1370/F1370</f>
        <v/>
      </c>
      <c r="J1370">
        <f>'Net sw_IBUF_15_'!G809</f>
        <v/>
      </c>
      <c r="K1370">
        <f>'Net sw_IBUF_15_'!G807</f>
        <v/>
      </c>
      <c r="L1370">
        <f>J1370-K1370</f>
        <v/>
      </c>
      <c r="M1370">
        <f>L1370/J1370</f>
        <v/>
      </c>
      <c r="N1370">
        <f>'Net sw_IBUF_15_'!H809</f>
        <v/>
      </c>
      <c r="O1370">
        <f>'Net sw_IBUF_15_'!H807</f>
        <v/>
      </c>
      <c r="P1370">
        <f>N1370-O1370</f>
        <v/>
      </c>
      <c r="Q1370">
        <f>P1370/N1370</f>
        <v/>
      </c>
    </row>
    <row r="1371">
      <c r="A1371" t="inlineStr">
        <is>
          <t>sw_IBUF[15]_inst/O to masterReg/register_reg_r1_0_31_30_31__0_i_1/I3</t>
        </is>
      </c>
      <c r="B1371">
        <f>'Net sw_IBUF_15_'!E827</f>
        <v/>
      </c>
      <c r="C1371">
        <f>'Net sw_IBUF_15_'!E825</f>
        <v/>
      </c>
      <c r="D1371">
        <f>B1371-C1371</f>
        <v/>
      </c>
      <c r="E1371">
        <f>D1371/B1371</f>
        <v/>
      </c>
      <c r="F1371">
        <f>'Net sw_IBUF_15_'!F827</f>
        <v/>
      </c>
      <c r="G1371">
        <f>'Net sw_IBUF_15_'!F825</f>
        <v/>
      </c>
      <c r="H1371">
        <f>F1371-G1371</f>
        <v/>
      </c>
      <c r="I1371">
        <f>H1371/F1371</f>
        <v/>
      </c>
      <c r="J1371">
        <f>'Net sw_IBUF_15_'!G827</f>
        <v/>
      </c>
      <c r="K1371">
        <f>'Net sw_IBUF_15_'!G825</f>
        <v/>
      </c>
      <c r="L1371">
        <f>J1371-K1371</f>
        <v/>
      </c>
      <c r="M1371">
        <f>L1371/J1371</f>
        <v/>
      </c>
      <c r="N1371">
        <f>'Net sw_IBUF_15_'!H827</f>
        <v/>
      </c>
      <c r="O1371">
        <f>'Net sw_IBUF_15_'!H825</f>
        <v/>
      </c>
      <c r="P1371">
        <f>N1371-O1371</f>
        <v/>
      </c>
      <c r="Q1371">
        <f>P1371/N1371</f>
        <v/>
      </c>
    </row>
    <row r="1372">
      <c r="A1372" t="inlineStr">
        <is>
          <t>sw_IBUF[15]_inst/O to masterReg/readData2[25]_i_2/I1</t>
        </is>
      </c>
      <c r="B1372">
        <f>'Net sw_IBUF_15_'!E844</f>
        <v/>
      </c>
      <c r="C1372">
        <f>'Net sw_IBUF_15_'!E842</f>
        <v/>
      </c>
      <c r="D1372">
        <f>B1372-C1372</f>
        <v/>
      </c>
      <c r="E1372">
        <f>D1372/B1372</f>
        <v/>
      </c>
      <c r="F1372">
        <f>'Net sw_IBUF_15_'!F844</f>
        <v/>
      </c>
      <c r="G1372">
        <f>'Net sw_IBUF_15_'!F842</f>
        <v/>
      </c>
      <c r="H1372">
        <f>F1372-G1372</f>
        <v/>
      </c>
      <c r="I1372">
        <f>H1372/F1372</f>
        <v/>
      </c>
      <c r="J1372">
        <f>'Net sw_IBUF_15_'!G844</f>
        <v/>
      </c>
      <c r="K1372">
        <f>'Net sw_IBUF_15_'!G842</f>
        <v/>
      </c>
      <c r="L1372">
        <f>J1372-K1372</f>
        <v/>
      </c>
      <c r="M1372">
        <f>L1372/J1372</f>
        <v/>
      </c>
      <c r="N1372">
        <f>'Net sw_IBUF_15_'!H844</f>
        <v/>
      </c>
      <c r="O1372">
        <f>'Net sw_IBUF_15_'!H842</f>
        <v/>
      </c>
      <c r="P1372">
        <f>N1372-O1372</f>
        <v/>
      </c>
      <c r="Q1372">
        <f>P1372/N1372</f>
        <v/>
      </c>
    </row>
    <row r="1373">
      <c r="A1373" t="inlineStr">
        <is>
          <t>sw_IBUF[15]_inst/O to masterReg/readData2[26]_i_2/I1</t>
        </is>
      </c>
      <c r="B1373">
        <f>'Net sw_IBUF_15_'!E855</f>
        <v/>
      </c>
      <c r="C1373">
        <f>'Net sw_IBUF_15_'!E853</f>
        <v/>
      </c>
      <c r="D1373">
        <f>B1373-C1373</f>
        <v/>
      </c>
      <c r="E1373">
        <f>D1373/B1373</f>
        <v/>
      </c>
      <c r="F1373">
        <f>'Net sw_IBUF_15_'!F855</f>
        <v/>
      </c>
      <c r="G1373">
        <f>'Net sw_IBUF_15_'!F853</f>
        <v/>
      </c>
      <c r="H1373">
        <f>F1373-G1373</f>
        <v/>
      </c>
      <c r="I1373">
        <f>H1373/F1373</f>
        <v/>
      </c>
      <c r="J1373">
        <f>'Net sw_IBUF_15_'!G855</f>
        <v/>
      </c>
      <c r="K1373">
        <f>'Net sw_IBUF_15_'!G853</f>
        <v/>
      </c>
      <c r="L1373">
        <f>J1373-K1373</f>
        <v/>
      </c>
      <c r="M1373">
        <f>L1373/J1373</f>
        <v/>
      </c>
      <c r="N1373">
        <f>'Net sw_IBUF_15_'!H855</f>
        <v/>
      </c>
      <c r="O1373">
        <f>'Net sw_IBUF_15_'!H853</f>
        <v/>
      </c>
      <c r="P1373">
        <f>N1373-O1373</f>
        <v/>
      </c>
      <c r="Q1373">
        <f>P1373/N1373</f>
        <v/>
      </c>
    </row>
    <row r="1374">
      <c r="A1374" t="inlineStr">
        <is>
          <t>sw_IBUF[15]_inst/O to masterReg/register_reg_r1_0_31_24_29_i_4/I3</t>
        </is>
      </c>
      <c r="B1374">
        <f>'Net sw_IBUF_15_'!E874</f>
        <v/>
      </c>
      <c r="C1374">
        <f>'Net sw_IBUF_15_'!E872</f>
        <v/>
      </c>
      <c r="D1374">
        <f>B1374-C1374</f>
        <v/>
      </c>
      <c r="E1374">
        <f>D1374/B1374</f>
        <v/>
      </c>
      <c r="F1374">
        <f>'Net sw_IBUF_15_'!F874</f>
        <v/>
      </c>
      <c r="G1374">
        <f>'Net sw_IBUF_15_'!F872</f>
        <v/>
      </c>
      <c r="H1374">
        <f>F1374-G1374</f>
        <v/>
      </c>
      <c r="I1374">
        <f>H1374/F1374</f>
        <v/>
      </c>
      <c r="J1374">
        <f>'Net sw_IBUF_15_'!G874</f>
        <v/>
      </c>
      <c r="K1374">
        <f>'Net sw_IBUF_15_'!G872</f>
        <v/>
      </c>
      <c r="L1374">
        <f>J1374-K1374</f>
        <v/>
      </c>
      <c r="M1374">
        <f>L1374/J1374</f>
        <v/>
      </c>
      <c r="N1374">
        <f>'Net sw_IBUF_15_'!H874</f>
        <v/>
      </c>
      <c r="O1374">
        <f>'Net sw_IBUF_15_'!H872</f>
        <v/>
      </c>
      <c r="P1374">
        <f>N1374-O1374</f>
        <v/>
      </c>
      <c r="Q1374">
        <f>P1374/N1374</f>
        <v/>
      </c>
    </row>
    <row r="1375">
      <c r="A1375" t="inlineStr">
        <is>
          <t>sw_IBUF[15]_inst/O to ALU1/readData2[27]_i_3/I1</t>
        </is>
      </c>
      <c r="B1375">
        <f>'Net sw_IBUF_15_'!E892</f>
        <v/>
      </c>
      <c r="C1375">
        <f>'Net sw_IBUF_15_'!E890</f>
        <v/>
      </c>
      <c r="D1375">
        <f>B1375-C1375</f>
        <v/>
      </c>
      <c r="E1375">
        <f>D1375/B1375</f>
        <v/>
      </c>
      <c r="F1375">
        <f>'Net sw_IBUF_15_'!F892</f>
        <v/>
      </c>
      <c r="G1375">
        <f>'Net sw_IBUF_15_'!F890</f>
        <v/>
      </c>
      <c r="H1375">
        <f>F1375-G1375</f>
        <v/>
      </c>
      <c r="I1375">
        <f>H1375/F1375</f>
        <v/>
      </c>
      <c r="J1375">
        <f>'Net sw_IBUF_15_'!G892</f>
        <v/>
      </c>
      <c r="K1375">
        <f>'Net sw_IBUF_15_'!G890</f>
        <v/>
      </c>
      <c r="L1375">
        <f>J1375-K1375</f>
        <v/>
      </c>
      <c r="M1375">
        <f>L1375/J1375</f>
        <v/>
      </c>
      <c r="N1375">
        <f>'Net sw_IBUF_15_'!H892</f>
        <v/>
      </c>
      <c r="O1375">
        <f>'Net sw_IBUF_15_'!H890</f>
        <v/>
      </c>
      <c r="P1375">
        <f>N1375-O1375</f>
        <v/>
      </c>
      <c r="Q1375">
        <f>P1375/N1375</f>
        <v/>
      </c>
    </row>
    <row r="1376">
      <c r="A1376" t="inlineStr">
        <is>
          <t>sw_IBUF[15]_inst/O to masterReg/register_reg_r1_0_31_24_29_i_1/I3</t>
        </is>
      </c>
      <c r="B1376">
        <f>'Net sw_IBUF_15_'!E903</f>
        <v/>
      </c>
      <c r="C1376">
        <f>'Net sw_IBUF_15_'!E901</f>
        <v/>
      </c>
      <c r="D1376">
        <f>B1376-C1376</f>
        <v/>
      </c>
      <c r="E1376">
        <f>D1376/B1376</f>
        <v/>
      </c>
      <c r="F1376">
        <f>'Net sw_IBUF_15_'!F903</f>
        <v/>
      </c>
      <c r="G1376">
        <f>'Net sw_IBUF_15_'!F901</f>
        <v/>
      </c>
      <c r="H1376">
        <f>F1376-G1376</f>
        <v/>
      </c>
      <c r="I1376">
        <f>H1376/F1376</f>
        <v/>
      </c>
      <c r="J1376">
        <f>'Net sw_IBUF_15_'!G903</f>
        <v/>
      </c>
      <c r="K1376">
        <f>'Net sw_IBUF_15_'!G901</f>
        <v/>
      </c>
      <c r="L1376">
        <f>J1376-K1376</f>
        <v/>
      </c>
      <c r="M1376">
        <f>L1376/J1376</f>
        <v/>
      </c>
      <c r="N1376">
        <f>'Net sw_IBUF_15_'!H903</f>
        <v/>
      </c>
      <c r="O1376">
        <f>'Net sw_IBUF_15_'!H901</f>
        <v/>
      </c>
      <c r="P1376">
        <f>N1376-O1376</f>
        <v/>
      </c>
      <c r="Q1376">
        <f>P1376/N1376</f>
        <v/>
      </c>
    </row>
    <row r="1377">
      <c r="A1377" t="inlineStr">
        <is>
          <t>sw_IBUF[15]_inst/O to masterReg/register_reg_r1_0_31_24_29_i_3/I3</t>
        </is>
      </c>
      <c r="B1377">
        <f>'Net sw_IBUF_15_'!E917</f>
        <v/>
      </c>
      <c r="C1377">
        <f>'Net sw_IBUF_15_'!E915</f>
        <v/>
      </c>
      <c r="D1377">
        <f>B1377-C1377</f>
        <v/>
      </c>
      <c r="E1377">
        <f>D1377/B1377</f>
        <v/>
      </c>
      <c r="F1377">
        <f>'Net sw_IBUF_15_'!F917</f>
        <v/>
      </c>
      <c r="G1377">
        <f>'Net sw_IBUF_15_'!F915</f>
        <v/>
      </c>
      <c r="H1377">
        <f>F1377-G1377</f>
        <v/>
      </c>
      <c r="I1377">
        <f>H1377/F1377</f>
        <v/>
      </c>
      <c r="J1377">
        <f>'Net sw_IBUF_15_'!G917</f>
        <v/>
      </c>
      <c r="K1377">
        <f>'Net sw_IBUF_15_'!G915</f>
        <v/>
      </c>
      <c r="L1377">
        <f>J1377-K1377</f>
        <v/>
      </c>
      <c r="M1377">
        <f>L1377/J1377</f>
        <v/>
      </c>
      <c r="N1377">
        <f>'Net sw_IBUF_15_'!H917</f>
        <v/>
      </c>
      <c r="O1377">
        <f>'Net sw_IBUF_15_'!H915</f>
        <v/>
      </c>
      <c r="P1377">
        <f>N1377-O1377</f>
        <v/>
      </c>
      <c r="Q1377">
        <f>P1377/N1377</f>
        <v/>
      </c>
    </row>
    <row r="1378">
      <c r="A1378" t="inlineStr">
        <is>
          <t>sw_IBUF[15]_inst/O to masterReg/readData2[27]_i_2/I1</t>
        </is>
      </c>
      <c r="B1378">
        <f>'Net sw_IBUF_15_'!E928</f>
        <v/>
      </c>
      <c r="C1378">
        <f>'Net sw_IBUF_15_'!E926</f>
        <v/>
      </c>
      <c r="D1378">
        <f>B1378-C1378</f>
        <v/>
      </c>
      <c r="E1378">
        <f>D1378/B1378</f>
        <v/>
      </c>
      <c r="F1378">
        <f>'Net sw_IBUF_15_'!F928</f>
        <v/>
      </c>
      <c r="G1378">
        <f>'Net sw_IBUF_15_'!F926</f>
        <v/>
      </c>
      <c r="H1378">
        <f>F1378-G1378</f>
        <v/>
      </c>
      <c r="I1378">
        <f>H1378/F1378</f>
        <v/>
      </c>
      <c r="J1378">
        <f>'Net sw_IBUF_15_'!G928</f>
        <v/>
      </c>
      <c r="K1378">
        <f>'Net sw_IBUF_15_'!G926</f>
        <v/>
      </c>
      <c r="L1378">
        <f>J1378-K1378</f>
        <v/>
      </c>
      <c r="M1378">
        <f>L1378/J1378</f>
        <v/>
      </c>
      <c r="N1378">
        <f>'Net sw_IBUF_15_'!H928</f>
        <v/>
      </c>
      <c r="O1378">
        <f>'Net sw_IBUF_15_'!H926</f>
        <v/>
      </c>
      <c r="P1378">
        <f>N1378-O1378</f>
        <v/>
      </c>
      <c r="Q1378">
        <f>P1378/N1378</f>
        <v/>
      </c>
    </row>
    <row r="1379">
      <c r="A1379" t="inlineStr">
        <is>
          <t>sw_IBUF[15]_inst/O to ALU1/readData2[30]_i_3/I1</t>
        </is>
      </c>
      <c r="B1379">
        <f>'Net sw_IBUF_15_'!E942</f>
        <v/>
      </c>
      <c r="C1379">
        <f>'Net sw_IBUF_15_'!E940</f>
        <v/>
      </c>
      <c r="D1379">
        <f>B1379-C1379</f>
        <v/>
      </c>
      <c r="E1379">
        <f>D1379/B1379</f>
        <v/>
      </c>
      <c r="F1379">
        <f>'Net sw_IBUF_15_'!F942</f>
        <v/>
      </c>
      <c r="G1379">
        <f>'Net sw_IBUF_15_'!F940</f>
        <v/>
      </c>
      <c r="H1379">
        <f>F1379-G1379</f>
        <v/>
      </c>
      <c r="I1379">
        <f>H1379/F1379</f>
        <v/>
      </c>
      <c r="J1379">
        <f>'Net sw_IBUF_15_'!G942</f>
        <v/>
      </c>
      <c r="K1379">
        <f>'Net sw_IBUF_15_'!G940</f>
        <v/>
      </c>
      <c r="L1379">
        <f>J1379-K1379</f>
        <v/>
      </c>
      <c r="M1379">
        <f>L1379/J1379</f>
        <v/>
      </c>
      <c r="N1379">
        <f>'Net sw_IBUF_15_'!H942</f>
        <v/>
      </c>
      <c r="O1379">
        <f>'Net sw_IBUF_15_'!H940</f>
        <v/>
      </c>
      <c r="P1379">
        <f>N1379-O1379</f>
        <v/>
      </c>
      <c r="Q1379">
        <f>P1379/N1379</f>
        <v/>
      </c>
    </row>
    <row r="1380">
      <c r="A1380" t="inlineStr">
        <is>
          <t>sw_IBUF[15]_inst/O to masterReg/register_reg_r1_0_31_24_29_i_6/I3</t>
        </is>
      </c>
      <c r="B1380">
        <f>'Net sw_IBUF_15_'!E953</f>
        <v/>
      </c>
      <c r="C1380">
        <f>'Net sw_IBUF_15_'!E951</f>
        <v/>
      </c>
      <c r="D1380">
        <f>B1380-C1380</f>
        <v/>
      </c>
      <c r="E1380">
        <f>D1380/B1380</f>
        <v/>
      </c>
      <c r="F1380">
        <f>'Net sw_IBUF_15_'!F953</f>
        <v/>
      </c>
      <c r="G1380">
        <f>'Net sw_IBUF_15_'!F951</f>
        <v/>
      </c>
      <c r="H1380">
        <f>F1380-G1380</f>
        <v/>
      </c>
      <c r="I1380">
        <f>H1380/F1380</f>
        <v/>
      </c>
      <c r="J1380">
        <f>'Net sw_IBUF_15_'!G953</f>
        <v/>
      </c>
      <c r="K1380">
        <f>'Net sw_IBUF_15_'!G951</f>
        <v/>
      </c>
      <c r="L1380">
        <f>J1380-K1380</f>
        <v/>
      </c>
      <c r="M1380">
        <f>L1380/J1380</f>
        <v/>
      </c>
      <c r="N1380">
        <f>'Net sw_IBUF_15_'!H953</f>
        <v/>
      </c>
      <c r="O1380">
        <f>'Net sw_IBUF_15_'!H951</f>
        <v/>
      </c>
      <c r="P1380">
        <f>N1380-O1380</f>
        <v/>
      </c>
      <c r="Q1380">
        <f>P1380/N1380</f>
        <v/>
      </c>
    </row>
    <row r="1381">
      <c r="A1381" t="inlineStr">
        <is>
          <t>sw_IBUF[15]_inst/O to masterReg/register_reg_r1_0_31_18_23_i_3/I3</t>
        </is>
      </c>
      <c r="B1381">
        <f>'Net sw_IBUF_15_'!E972</f>
        <v/>
      </c>
      <c r="C1381">
        <f>'Net sw_IBUF_15_'!E970</f>
        <v/>
      </c>
      <c r="D1381">
        <f>B1381-C1381</f>
        <v/>
      </c>
      <c r="E1381">
        <f>D1381/B1381</f>
        <v/>
      </c>
      <c r="F1381">
        <f>'Net sw_IBUF_15_'!F972</f>
        <v/>
      </c>
      <c r="G1381">
        <f>'Net sw_IBUF_15_'!F970</f>
        <v/>
      </c>
      <c r="H1381">
        <f>F1381-G1381</f>
        <v/>
      </c>
      <c r="I1381">
        <f>H1381/F1381</f>
        <v/>
      </c>
      <c r="J1381">
        <f>'Net sw_IBUF_15_'!G972</f>
        <v/>
      </c>
      <c r="K1381">
        <f>'Net sw_IBUF_15_'!G970</f>
        <v/>
      </c>
      <c r="L1381">
        <f>J1381-K1381</f>
        <v/>
      </c>
      <c r="M1381">
        <f>L1381/J1381</f>
        <v/>
      </c>
      <c r="N1381">
        <f>'Net sw_IBUF_15_'!H972</f>
        <v/>
      </c>
      <c r="O1381">
        <f>'Net sw_IBUF_15_'!H970</f>
        <v/>
      </c>
      <c r="P1381">
        <f>N1381-O1381</f>
        <v/>
      </c>
      <c r="Q1381">
        <f>P1381/N1381</f>
        <v/>
      </c>
    </row>
    <row r="1382">
      <c r="A1382" t="inlineStr">
        <is>
          <t>sw_IBUF[15]_inst/O to masterReg/readData2[21]_i_2/I1</t>
        </is>
      </c>
      <c r="B1382">
        <f>'Net sw_IBUF_15_'!E983</f>
        <v/>
      </c>
      <c r="C1382">
        <f>'Net sw_IBUF_15_'!E981</f>
        <v/>
      </c>
      <c r="D1382">
        <f>B1382-C1382</f>
        <v/>
      </c>
      <c r="E1382">
        <f>D1382/B1382</f>
        <v/>
      </c>
      <c r="F1382">
        <f>'Net sw_IBUF_15_'!F983</f>
        <v/>
      </c>
      <c r="G1382">
        <f>'Net sw_IBUF_15_'!F981</f>
        <v/>
      </c>
      <c r="H1382">
        <f>F1382-G1382</f>
        <v/>
      </c>
      <c r="I1382">
        <f>H1382/F1382</f>
        <v/>
      </c>
      <c r="J1382">
        <f>'Net sw_IBUF_15_'!G983</f>
        <v/>
      </c>
      <c r="K1382">
        <f>'Net sw_IBUF_15_'!G981</f>
        <v/>
      </c>
      <c r="L1382">
        <f>J1382-K1382</f>
        <v/>
      </c>
      <c r="M1382">
        <f>L1382/J1382</f>
        <v/>
      </c>
      <c r="N1382">
        <f>'Net sw_IBUF_15_'!H983</f>
        <v/>
      </c>
      <c r="O1382">
        <f>'Net sw_IBUF_15_'!H981</f>
        <v/>
      </c>
      <c r="P1382">
        <f>N1382-O1382</f>
        <v/>
      </c>
      <c r="Q1382">
        <f>P1382/N1382</f>
        <v/>
      </c>
    </row>
    <row r="1383">
      <c r="A1383" t="inlineStr">
        <is>
          <t>sw_IBUF[15]_inst/O to ALU1/readData2[23]_i_3/I1</t>
        </is>
      </c>
      <c r="B1383">
        <f>'Net sw_IBUF_15_'!E998</f>
        <v/>
      </c>
      <c r="C1383">
        <f>'Net sw_IBUF_15_'!E996</f>
        <v/>
      </c>
      <c r="D1383">
        <f>B1383-C1383</f>
        <v/>
      </c>
      <c r="E1383">
        <f>D1383/B1383</f>
        <v/>
      </c>
      <c r="F1383">
        <f>'Net sw_IBUF_15_'!F998</f>
        <v/>
      </c>
      <c r="G1383">
        <f>'Net sw_IBUF_15_'!F996</f>
        <v/>
      </c>
      <c r="H1383">
        <f>F1383-G1383</f>
        <v/>
      </c>
      <c r="I1383">
        <f>H1383/F1383</f>
        <v/>
      </c>
      <c r="J1383">
        <f>'Net sw_IBUF_15_'!G998</f>
        <v/>
      </c>
      <c r="K1383">
        <f>'Net sw_IBUF_15_'!G996</f>
        <v/>
      </c>
      <c r="L1383">
        <f>J1383-K1383</f>
        <v/>
      </c>
      <c r="M1383">
        <f>L1383/J1383</f>
        <v/>
      </c>
      <c r="N1383">
        <f>'Net sw_IBUF_15_'!H998</f>
        <v/>
      </c>
      <c r="O1383">
        <f>'Net sw_IBUF_15_'!H996</f>
        <v/>
      </c>
      <c r="P1383">
        <f>N1383-O1383</f>
        <v/>
      </c>
      <c r="Q1383">
        <f>P1383/N1383</f>
        <v/>
      </c>
    </row>
    <row r="1384">
      <c r="A1384" t="inlineStr">
        <is>
          <t>sw_IBUF[15]_inst/O to masterReg/register_reg_r1_0_31_18_23_i_5/I3</t>
        </is>
      </c>
      <c r="B1384">
        <f>'Net sw_IBUF_15_'!E1009</f>
        <v/>
      </c>
      <c r="C1384">
        <f>'Net sw_IBUF_15_'!E1007</f>
        <v/>
      </c>
      <c r="D1384">
        <f>B1384-C1384</f>
        <v/>
      </c>
      <c r="E1384">
        <f>D1384/B1384</f>
        <v/>
      </c>
      <c r="F1384">
        <f>'Net sw_IBUF_15_'!F1009</f>
        <v/>
      </c>
      <c r="G1384">
        <f>'Net sw_IBUF_15_'!F1007</f>
        <v/>
      </c>
      <c r="H1384">
        <f>F1384-G1384</f>
        <v/>
      </c>
      <c r="I1384">
        <f>H1384/F1384</f>
        <v/>
      </c>
      <c r="J1384">
        <f>'Net sw_IBUF_15_'!G1009</f>
        <v/>
      </c>
      <c r="K1384">
        <f>'Net sw_IBUF_15_'!G1007</f>
        <v/>
      </c>
      <c r="L1384">
        <f>J1384-K1384</f>
        <v/>
      </c>
      <c r="M1384">
        <f>L1384/J1384</f>
        <v/>
      </c>
      <c r="N1384">
        <f>'Net sw_IBUF_15_'!H1009</f>
        <v/>
      </c>
      <c r="O1384">
        <f>'Net sw_IBUF_15_'!H1007</f>
        <v/>
      </c>
      <c r="P1384">
        <f>N1384-O1384</f>
        <v/>
      </c>
      <c r="Q1384">
        <f>P1384/N1384</f>
        <v/>
      </c>
    </row>
    <row r="1385">
      <c r="A1385" t="inlineStr">
        <is>
          <t>sw_IBUF[15]_inst/O to masterReg/readData2[24]_i_2/I1</t>
        </is>
      </c>
      <c r="B1385">
        <f>'Net sw_IBUF_15_'!E1027</f>
        <v/>
      </c>
      <c r="C1385">
        <f>'Net sw_IBUF_15_'!E1025</f>
        <v/>
      </c>
      <c r="D1385">
        <f>B1385-C1385</f>
        <v/>
      </c>
      <c r="E1385">
        <f>D1385/B1385</f>
        <v/>
      </c>
      <c r="F1385">
        <f>'Net sw_IBUF_15_'!F1027</f>
        <v/>
      </c>
      <c r="G1385">
        <f>'Net sw_IBUF_15_'!F1025</f>
        <v/>
      </c>
      <c r="H1385">
        <f>F1385-G1385</f>
        <v/>
      </c>
      <c r="I1385">
        <f>H1385/F1385</f>
        <v/>
      </c>
      <c r="J1385">
        <f>'Net sw_IBUF_15_'!G1027</f>
        <v/>
      </c>
      <c r="K1385">
        <f>'Net sw_IBUF_15_'!G1025</f>
        <v/>
      </c>
      <c r="L1385">
        <f>J1385-K1385</f>
        <v/>
      </c>
      <c r="M1385">
        <f>L1385/J1385</f>
        <v/>
      </c>
      <c r="N1385">
        <f>'Net sw_IBUF_15_'!H1027</f>
        <v/>
      </c>
      <c r="O1385">
        <f>'Net sw_IBUF_15_'!H1025</f>
        <v/>
      </c>
      <c r="P1385">
        <f>N1385-O1385</f>
        <v/>
      </c>
      <c r="Q1385">
        <f>P1385/N1385</f>
        <v/>
      </c>
    </row>
    <row r="1386">
      <c r="A1386" t="inlineStr">
        <is>
          <t>sw_IBUF[15]_inst/O to masterReg/readData2[28]_i_2/I1</t>
        </is>
      </c>
      <c r="B1386">
        <f>'Net sw_IBUF_15_'!E1038</f>
        <v/>
      </c>
      <c r="C1386">
        <f>'Net sw_IBUF_15_'!E1036</f>
        <v/>
      </c>
      <c r="D1386">
        <f>B1386-C1386</f>
        <v/>
      </c>
      <c r="E1386">
        <f>D1386/B1386</f>
        <v/>
      </c>
      <c r="F1386">
        <f>'Net sw_IBUF_15_'!F1038</f>
        <v/>
      </c>
      <c r="G1386">
        <f>'Net sw_IBUF_15_'!F1036</f>
        <v/>
      </c>
      <c r="H1386">
        <f>F1386-G1386</f>
        <v/>
      </c>
      <c r="I1386">
        <f>H1386/F1386</f>
        <v/>
      </c>
      <c r="J1386">
        <f>'Net sw_IBUF_15_'!G1038</f>
        <v/>
      </c>
      <c r="K1386">
        <f>'Net sw_IBUF_15_'!G1036</f>
        <v/>
      </c>
      <c r="L1386">
        <f>J1386-K1386</f>
        <v/>
      </c>
      <c r="M1386">
        <f>L1386/J1386</f>
        <v/>
      </c>
      <c r="N1386">
        <f>'Net sw_IBUF_15_'!H1038</f>
        <v/>
      </c>
      <c r="O1386">
        <f>'Net sw_IBUF_15_'!H1036</f>
        <v/>
      </c>
      <c r="P1386">
        <f>N1386-O1386</f>
        <v/>
      </c>
      <c r="Q1386">
        <f>P1386/N1386</f>
        <v/>
      </c>
    </row>
    <row r="1387">
      <c r="A1387" t="inlineStr">
        <is>
          <t>sw_IBUF[15]_inst/O to ALU1/readData2[6]_i_3/I1</t>
        </is>
      </c>
      <c r="B1387">
        <f>'Net sw_IBUF_15_'!E1058</f>
        <v/>
      </c>
      <c r="C1387">
        <f>'Net sw_IBUF_15_'!E1056</f>
        <v/>
      </c>
      <c r="D1387">
        <f>B1387-C1387</f>
        <v/>
      </c>
      <c r="E1387">
        <f>D1387/B1387</f>
        <v/>
      </c>
      <c r="F1387">
        <f>'Net sw_IBUF_15_'!F1058</f>
        <v/>
      </c>
      <c r="G1387">
        <f>'Net sw_IBUF_15_'!F1056</f>
        <v/>
      </c>
      <c r="H1387">
        <f>F1387-G1387</f>
        <v/>
      </c>
      <c r="I1387">
        <f>H1387/F1387</f>
        <v/>
      </c>
      <c r="J1387">
        <f>'Net sw_IBUF_15_'!G1058</f>
        <v/>
      </c>
      <c r="K1387">
        <f>'Net sw_IBUF_15_'!G1056</f>
        <v/>
      </c>
      <c r="L1387">
        <f>J1387-K1387</f>
        <v/>
      </c>
      <c r="M1387">
        <f>L1387/J1387</f>
        <v/>
      </c>
      <c r="N1387">
        <f>'Net sw_IBUF_15_'!H1058</f>
        <v/>
      </c>
      <c r="O1387">
        <f>'Net sw_IBUF_15_'!H1056</f>
        <v/>
      </c>
      <c r="P1387">
        <f>N1387-O1387</f>
        <v/>
      </c>
      <c r="Q1387">
        <f>P1387/N1387</f>
        <v/>
      </c>
    </row>
    <row r="1388">
      <c r="A1388" t="inlineStr">
        <is>
          <t>sw_IBUF[15]_inst/O to masterReg/register_reg_r1_0_31_0_5_i_7/I3</t>
        </is>
      </c>
      <c r="B1388">
        <f>'Net sw_IBUF_15_'!E1069</f>
        <v/>
      </c>
      <c r="C1388">
        <f>'Net sw_IBUF_15_'!E1067</f>
        <v/>
      </c>
      <c r="D1388">
        <f>B1388-C1388</f>
        <v/>
      </c>
      <c r="E1388">
        <f>D1388/B1388</f>
        <v/>
      </c>
      <c r="F1388">
        <f>'Net sw_IBUF_15_'!F1069</f>
        <v/>
      </c>
      <c r="G1388">
        <f>'Net sw_IBUF_15_'!F1067</f>
        <v/>
      </c>
      <c r="H1388">
        <f>F1388-G1388</f>
        <v/>
      </c>
      <c r="I1388">
        <f>H1388/F1388</f>
        <v/>
      </c>
      <c r="J1388">
        <f>'Net sw_IBUF_15_'!G1069</f>
        <v/>
      </c>
      <c r="K1388">
        <f>'Net sw_IBUF_15_'!G1067</f>
        <v/>
      </c>
      <c r="L1388">
        <f>J1388-K1388</f>
        <v/>
      </c>
      <c r="M1388">
        <f>L1388/J1388</f>
        <v/>
      </c>
      <c r="N1388">
        <f>'Net sw_IBUF_15_'!H1069</f>
        <v/>
      </c>
      <c r="O1388">
        <f>'Net sw_IBUF_15_'!H1067</f>
        <v/>
      </c>
      <c r="P1388">
        <f>N1388-O1388</f>
        <v/>
      </c>
      <c r="Q1388">
        <f>P1388/N1388</f>
        <v/>
      </c>
    </row>
    <row r="1389">
      <c r="A1389" t="inlineStr">
        <is>
          <t>sw_IBUF[15]_inst/O to masterReg/readData2[7]_i_2/I1</t>
        </is>
      </c>
      <c r="B1389">
        <f>'Net sw_IBUF_15_'!E1090</f>
        <v/>
      </c>
      <c r="C1389">
        <f>'Net sw_IBUF_15_'!E1088</f>
        <v/>
      </c>
      <c r="D1389">
        <f>B1389-C1389</f>
        <v/>
      </c>
      <c r="E1389">
        <f>D1389/B1389</f>
        <v/>
      </c>
      <c r="F1389">
        <f>'Net sw_IBUF_15_'!F1090</f>
        <v/>
      </c>
      <c r="G1389">
        <f>'Net sw_IBUF_15_'!F1088</f>
        <v/>
      </c>
      <c r="H1389">
        <f>F1389-G1389</f>
        <v/>
      </c>
      <c r="I1389">
        <f>H1389/F1389</f>
        <v/>
      </c>
      <c r="J1389">
        <f>'Net sw_IBUF_15_'!G1090</f>
        <v/>
      </c>
      <c r="K1389">
        <f>'Net sw_IBUF_15_'!G1088</f>
        <v/>
      </c>
      <c r="L1389">
        <f>J1389-K1389</f>
        <v/>
      </c>
      <c r="M1389">
        <f>L1389/J1389</f>
        <v/>
      </c>
      <c r="N1389">
        <f>'Net sw_IBUF_15_'!H1090</f>
        <v/>
      </c>
      <c r="O1389">
        <f>'Net sw_IBUF_15_'!H1088</f>
        <v/>
      </c>
      <c r="P1389">
        <f>N1389-O1389</f>
        <v/>
      </c>
      <c r="Q1389">
        <f>P1389/N1389</f>
        <v/>
      </c>
    </row>
    <row r="1390">
      <c r="A1390" t="inlineStr">
        <is>
          <t>sw_IBUF[15]_inst/O to ALU1/readData2[7]_i_3/I1</t>
        </is>
      </c>
      <c r="B1390">
        <f>'Net sw_IBUF_15_'!E1101</f>
        <v/>
      </c>
      <c r="C1390">
        <f>'Net sw_IBUF_15_'!E1099</f>
        <v/>
      </c>
      <c r="D1390">
        <f>B1390-C1390</f>
        <v/>
      </c>
      <c r="E1390">
        <f>D1390/B1390</f>
        <v/>
      </c>
      <c r="F1390">
        <f>'Net sw_IBUF_15_'!F1101</f>
        <v/>
      </c>
      <c r="G1390">
        <f>'Net sw_IBUF_15_'!F1099</f>
        <v/>
      </c>
      <c r="H1390">
        <f>F1390-G1390</f>
        <v/>
      </c>
      <c r="I1390">
        <f>H1390/F1390</f>
        <v/>
      </c>
      <c r="J1390">
        <f>'Net sw_IBUF_15_'!G1101</f>
        <v/>
      </c>
      <c r="K1390">
        <f>'Net sw_IBUF_15_'!G1099</f>
        <v/>
      </c>
      <c r="L1390">
        <f>J1390-K1390</f>
        <v/>
      </c>
      <c r="M1390">
        <f>L1390/J1390</f>
        <v/>
      </c>
      <c r="N1390">
        <f>'Net sw_IBUF_15_'!H1101</f>
        <v/>
      </c>
      <c r="O1390">
        <f>'Net sw_IBUF_15_'!H1099</f>
        <v/>
      </c>
      <c r="P1390">
        <f>N1390-O1390</f>
        <v/>
      </c>
      <c r="Q1390">
        <f>P1390/N1390</f>
        <v/>
      </c>
    </row>
    <row r="1391">
      <c r="A1391" t="inlineStr">
        <is>
          <t>sw_IBUF[15]_inst/O to masterReg/register_reg_r1_0_31_6_11_i_1/I3</t>
        </is>
      </c>
      <c r="B1391">
        <f>'Net sw_IBUF_15_'!E1112</f>
        <v/>
      </c>
      <c r="C1391">
        <f>'Net sw_IBUF_15_'!E1110</f>
        <v/>
      </c>
      <c r="D1391">
        <f>B1391-C1391</f>
        <v/>
      </c>
      <c r="E1391">
        <f>D1391/B1391</f>
        <v/>
      </c>
      <c r="F1391">
        <f>'Net sw_IBUF_15_'!F1112</f>
        <v/>
      </c>
      <c r="G1391">
        <f>'Net sw_IBUF_15_'!F1110</f>
        <v/>
      </c>
      <c r="H1391">
        <f>F1391-G1391</f>
        <v/>
      </c>
      <c r="I1391">
        <f>H1391/F1391</f>
        <v/>
      </c>
      <c r="J1391">
        <f>'Net sw_IBUF_15_'!G1112</f>
        <v/>
      </c>
      <c r="K1391">
        <f>'Net sw_IBUF_15_'!G1110</f>
        <v/>
      </c>
      <c r="L1391">
        <f>J1391-K1391</f>
        <v/>
      </c>
      <c r="M1391">
        <f>L1391/J1391</f>
        <v/>
      </c>
      <c r="N1391">
        <f>'Net sw_IBUF_15_'!H1112</f>
        <v/>
      </c>
      <c r="O1391">
        <f>'Net sw_IBUF_15_'!H1110</f>
        <v/>
      </c>
      <c r="P1391">
        <f>N1391-O1391</f>
        <v/>
      </c>
      <c r="Q1391">
        <f>P1391/N1391</f>
        <v/>
      </c>
    </row>
    <row r="1392">
      <c r="A1392" t="inlineStr">
        <is>
          <t>sw_IBUF[15]_inst/O to masterReg/register_reg_r1_0_31_0_5_i_4/I5</t>
        </is>
      </c>
      <c r="B1392">
        <f>'Net sw_IBUF_15_'!E1123</f>
        <v/>
      </c>
      <c r="C1392">
        <f>'Net sw_IBUF_15_'!E1121</f>
        <v/>
      </c>
      <c r="D1392">
        <f>B1392-C1392</f>
        <v/>
      </c>
      <c r="E1392">
        <f>D1392/B1392</f>
        <v/>
      </c>
      <c r="F1392">
        <f>'Net sw_IBUF_15_'!F1123</f>
        <v/>
      </c>
      <c r="G1392">
        <f>'Net sw_IBUF_15_'!F1121</f>
        <v/>
      </c>
      <c r="H1392">
        <f>F1392-G1392</f>
        <v/>
      </c>
      <c r="I1392">
        <f>H1392/F1392</f>
        <v/>
      </c>
      <c r="J1392">
        <f>'Net sw_IBUF_15_'!G1123</f>
        <v/>
      </c>
      <c r="K1392">
        <f>'Net sw_IBUF_15_'!G1121</f>
        <v/>
      </c>
      <c r="L1392">
        <f>J1392-K1392</f>
        <v/>
      </c>
      <c r="M1392">
        <f>L1392/J1392</f>
        <v/>
      </c>
      <c r="N1392">
        <f>'Net sw_IBUF_15_'!H1123</f>
        <v/>
      </c>
      <c r="O1392">
        <f>'Net sw_IBUF_15_'!H1121</f>
        <v/>
      </c>
      <c r="P1392">
        <f>N1392-O1392</f>
        <v/>
      </c>
      <c r="Q1392">
        <f>P1392/N1392</f>
        <v/>
      </c>
    </row>
    <row r="1393">
      <c r="A1393" t="inlineStr">
        <is>
          <t>sw_IBUF[15]_inst/O to ALU1/readData2[9]_i_3/I1</t>
        </is>
      </c>
      <c r="B1393">
        <f>'Net sw_IBUF_15_'!E1138</f>
        <v/>
      </c>
      <c r="C1393">
        <f>'Net sw_IBUF_15_'!E1136</f>
        <v/>
      </c>
      <c r="D1393">
        <f>B1393-C1393</f>
        <v/>
      </c>
      <c r="E1393">
        <f>D1393/B1393</f>
        <v/>
      </c>
      <c r="F1393">
        <f>'Net sw_IBUF_15_'!F1138</f>
        <v/>
      </c>
      <c r="G1393">
        <f>'Net sw_IBUF_15_'!F1136</f>
        <v/>
      </c>
      <c r="H1393">
        <f>F1393-G1393</f>
        <v/>
      </c>
      <c r="I1393">
        <f>H1393/F1393</f>
        <v/>
      </c>
      <c r="J1393">
        <f>'Net sw_IBUF_15_'!G1138</f>
        <v/>
      </c>
      <c r="K1393">
        <f>'Net sw_IBUF_15_'!G1136</f>
        <v/>
      </c>
      <c r="L1393">
        <f>J1393-K1393</f>
        <v/>
      </c>
      <c r="M1393">
        <f>L1393/J1393</f>
        <v/>
      </c>
      <c r="N1393">
        <f>'Net sw_IBUF_15_'!H1138</f>
        <v/>
      </c>
      <c r="O1393">
        <f>'Net sw_IBUF_15_'!H1136</f>
        <v/>
      </c>
      <c r="P1393">
        <f>N1393-O1393</f>
        <v/>
      </c>
      <c r="Q1393">
        <f>P1393/N1393</f>
        <v/>
      </c>
    </row>
    <row r="1394">
      <c r="A1394" t="inlineStr">
        <is>
          <t>sw_IBUF[15]_inst/O to masterReg/register_reg_r1_0_31_6_11_i_5/I3</t>
        </is>
      </c>
      <c r="B1394">
        <f>'Net sw_IBUF_15_'!E1149</f>
        <v/>
      </c>
      <c r="C1394">
        <f>'Net sw_IBUF_15_'!E1147</f>
        <v/>
      </c>
      <c r="D1394">
        <f>B1394-C1394</f>
        <v/>
      </c>
      <c r="E1394">
        <f>D1394/B1394</f>
        <v/>
      </c>
      <c r="F1394">
        <f>'Net sw_IBUF_15_'!F1149</f>
        <v/>
      </c>
      <c r="G1394">
        <f>'Net sw_IBUF_15_'!F1147</f>
        <v/>
      </c>
      <c r="H1394">
        <f>F1394-G1394</f>
        <v/>
      </c>
      <c r="I1394">
        <f>H1394/F1394</f>
        <v/>
      </c>
      <c r="J1394">
        <f>'Net sw_IBUF_15_'!G1149</f>
        <v/>
      </c>
      <c r="K1394">
        <f>'Net sw_IBUF_15_'!G1147</f>
        <v/>
      </c>
      <c r="L1394">
        <f>J1394-K1394</f>
        <v/>
      </c>
      <c r="M1394">
        <f>L1394/J1394</f>
        <v/>
      </c>
      <c r="N1394">
        <f>'Net sw_IBUF_15_'!H1149</f>
        <v/>
      </c>
      <c r="O1394">
        <f>'Net sw_IBUF_15_'!H1147</f>
        <v/>
      </c>
      <c r="P1394">
        <f>N1394-O1394</f>
        <v/>
      </c>
      <c r="Q1394">
        <f>P1394/N1394</f>
        <v/>
      </c>
    </row>
    <row r="1395">
      <c r="A1395" t="inlineStr">
        <is>
          <t>sw_IBUF[15]_inst/O to ALU1/readData2[8]_i_3/I1</t>
        </is>
      </c>
      <c r="B1395">
        <f>'Net sw_IBUF_15_'!E1169</f>
        <v/>
      </c>
      <c r="C1395">
        <f>'Net sw_IBUF_15_'!E1167</f>
        <v/>
      </c>
      <c r="D1395">
        <f>B1395-C1395</f>
        <v/>
      </c>
      <c r="E1395">
        <f>D1395/B1395</f>
        <v/>
      </c>
      <c r="F1395">
        <f>'Net sw_IBUF_15_'!F1169</f>
        <v/>
      </c>
      <c r="G1395">
        <f>'Net sw_IBUF_15_'!F1167</f>
        <v/>
      </c>
      <c r="H1395">
        <f>F1395-G1395</f>
        <v/>
      </c>
      <c r="I1395">
        <f>H1395/F1395</f>
        <v/>
      </c>
      <c r="J1395">
        <f>'Net sw_IBUF_15_'!G1169</f>
        <v/>
      </c>
      <c r="K1395">
        <f>'Net sw_IBUF_15_'!G1167</f>
        <v/>
      </c>
      <c r="L1395">
        <f>J1395-K1395</f>
        <v/>
      </c>
      <c r="M1395">
        <f>L1395/J1395</f>
        <v/>
      </c>
      <c r="N1395">
        <f>'Net sw_IBUF_15_'!H1169</f>
        <v/>
      </c>
      <c r="O1395">
        <f>'Net sw_IBUF_15_'!H1167</f>
        <v/>
      </c>
      <c r="P1395">
        <f>N1395-O1395</f>
        <v/>
      </c>
      <c r="Q1395">
        <f>P1395/N1395</f>
        <v/>
      </c>
    </row>
    <row r="1396">
      <c r="A1396" t="inlineStr">
        <is>
          <t>sw_IBUF[15]_inst/O to masterReg/readData2[8]_i_2/I1</t>
        </is>
      </c>
      <c r="B1396">
        <f>'Net sw_IBUF_15_'!E1180</f>
        <v/>
      </c>
      <c r="C1396">
        <f>'Net sw_IBUF_15_'!E1178</f>
        <v/>
      </c>
      <c r="D1396">
        <f>B1396-C1396</f>
        <v/>
      </c>
      <c r="E1396">
        <f>D1396/B1396</f>
        <v/>
      </c>
      <c r="F1396">
        <f>'Net sw_IBUF_15_'!F1180</f>
        <v/>
      </c>
      <c r="G1396">
        <f>'Net sw_IBUF_15_'!F1178</f>
        <v/>
      </c>
      <c r="H1396">
        <f>F1396-G1396</f>
        <v/>
      </c>
      <c r="I1396">
        <f>H1396/F1396</f>
        <v/>
      </c>
      <c r="J1396">
        <f>'Net sw_IBUF_15_'!G1180</f>
        <v/>
      </c>
      <c r="K1396">
        <f>'Net sw_IBUF_15_'!G1178</f>
        <v/>
      </c>
      <c r="L1396">
        <f>J1396-K1396</f>
        <v/>
      </c>
      <c r="M1396">
        <f>L1396/J1396</f>
        <v/>
      </c>
      <c r="N1396">
        <f>'Net sw_IBUF_15_'!H1180</f>
        <v/>
      </c>
      <c r="O1396">
        <f>'Net sw_IBUF_15_'!H1178</f>
        <v/>
      </c>
      <c r="P1396">
        <f>N1396-O1396</f>
        <v/>
      </c>
      <c r="Q1396">
        <f>P1396/N1396</f>
        <v/>
      </c>
    </row>
    <row r="1397">
      <c r="A1397" t="inlineStr">
        <is>
          <t>sw_IBUF[15]_inst/O to masterReg/readData2[13]_i_2/I1</t>
        </is>
      </c>
      <c r="B1397">
        <f>'Net sw_IBUF_15_'!E1195</f>
        <v/>
      </c>
      <c r="C1397">
        <f>'Net sw_IBUF_15_'!E1193</f>
        <v/>
      </c>
      <c r="D1397">
        <f>B1397-C1397</f>
        <v/>
      </c>
      <c r="E1397">
        <f>D1397/B1397</f>
        <v/>
      </c>
      <c r="F1397">
        <f>'Net sw_IBUF_15_'!F1195</f>
        <v/>
      </c>
      <c r="G1397">
        <f>'Net sw_IBUF_15_'!F1193</f>
        <v/>
      </c>
      <c r="H1397">
        <f>F1397-G1397</f>
        <v/>
      </c>
      <c r="I1397">
        <f>H1397/F1397</f>
        <v/>
      </c>
      <c r="J1397">
        <f>'Net sw_IBUF_15_'!G1195</f>
        <v/>
      </c>
      <c r="K1397">
        <f>'Net sw_IBUF_15_'!G1193</f>
        <v/>
      </c>
      <c r="L1397">
        <f>J1397-K1397</f>
        <v/>
      </c>
      <c r="M1397">
        <f>L1397/J1397</f>
        <v/>
      </c>
      <c r="N1397">
        <f>'Net sw_IBUF_15_'!H1195</f>
        <v/>
      </c>
      <c r="O1397">
        <f>'Net sw_IBUF_15_'!H1193</f>
        <v/>
      </c>
      <c r="P1397">
        <f>N1397-O1397</f>
        <v/>
      </c>
      <c r="Q1397">
        <f>P1397/N1397</f>
        <v/>
      </c>
    </row>
    <row r="1398">
      <c r="A1398" t="inlineStr">
        <is>
          <t>sw_IBUF[15]_inst/O to ALU1/readData2[15]_i_3/I1</t>
        </is>
      </c>
      <c r="B1398">
        <f>'Net sw_IBUF_15_'!E1213</f>
        <v/>
      </c>
      <c r="C1398">
        <f>'Net sw_IBUF_15_'!E1211</f>
        <v/>
      </c>
      <c r="D1398">
        <f>B1398-C1398</f>
        <v/>
      </c>
      <c r="E1398">
        <f>D1398/B1398</f>
        <v/>
      </c>
      <c r="F1398">
        <f>'Net sw_IBUF_15_'!F1213</f>
        <v/>
      </c>
      <c r="G1398">
        <f>'Net sw_IBUF_15_'!F1211</f>
        <v/>
      </c>
      <c r="H1398">
        <f>F1398-G1398</f>
        <v/>
      </c>
      <c r="I1398">
        <f>H1398/F1398</f>
        <v/>
      </c>
      <c r="J1398">
        <f>'Net sw_IBUF_15_'!G1213</f>
        <v/>
      </c>
      <c r="K1398">
        <f>'Net sw_IBUF_15_'!G1211</f>
        <v/>
      </c>
      <c r="L1398">
        <f>J1398-K1398</f>
        <v/>
      </c>
      <c r="M1398">
        <f>L1398/J1398</f>
        <v/>
      </c>
      <c r="N1398">
        <f>'Net sw_IBUF_15_'!H1213</f>
        <v/>
      </c>
      <c r="O1398">
        <f>'Net sw_IBUF_15_'!H1211</f>
        <v/>
      </c>
      <c r="P1398">
        <f>N1398-O1398</f>
        <v/>
      </c>
      <c r="Q1398">
        <f>P1398/N1398</f>
        <v/>
      </c>
    </row>
    <row r="1399">
      <c r="A1399" t="inlineStr">
        <is>
          <t>sw_IBUF[15]_inst/O to masterReg/register_reg_r1_0_31_12_17_i_3/I3</t>
        </is>
      </c>
      <c r="B1399">
        <f>'Net sw_IBUF_15_'!E1224</f>
        <v/>
      </c>
      <c r="C1399">
        <f>'Net sw_IBUF_15_'!E1222</f>
        <v/>
      </c>
      <c r="D1399">
        <f>B1399-C1399</f>
        <v/>
      </c>
      <c r="E1399">
        <f>D1399/B1399</f>
        <v/>
      </c>
      <c r="F1399">
        <f>'Net sw_IBUF_15_'!F1224</f>
        <v/>
      </c>
      <c r="G1399">
        <f>'Net sw_IBUF_15_'!F1222</f>
        <v/>
      </c>
      <c r="H1399">
        <f>F1399-G1399</f>
        <v/>
      </c>
      <c r="I1399">
        <f>H1399/F1399</f>
        <v/>
      </c>
      <c r="J1399">
        <f>'Net sw_IBUF_15_'!G1224</f>
        <v/>
      </c>
      <c r="K1399">
        <f>'Net sw_IBUF_15_'!G1222</f>
        <v/>
      </c>
      <c r="L1399">
        <f>J1399-K1399</f>
        <v/>
      </c>
      <c r="M1399">
        <f>L1399/J1399</f>
        <v/>
      </c>
      <c r="N1399">
        <f>'Net sw_IBUF_15_'!H1224</f>
        <v/>
      </c>
      <c r="O1399">
        <f>'Net sw_IBUF_15_'!H1222</f>
        <v/>
      </c>
      <c r="P1399">
        <f>N1399-O1399</f>
        <v/>
      </c>
      <c r="Q1399">
        <f>P1399/N1399</f>
        <v/>
      </c>
    </row>
    <row r="1400">
      <c r="A1400" t="inlineStr">
        <is>
          <t>sw_IBUF[15]_inst/O to masterReg/readData2[15]_i_2/I1</t>
        </is>
      </c>
      <c r="B1400">
        <f>'Net sw_IBUF_15_'!E1235</f>
        <v/>
      </c>
      <c r="C1400">
        <f>'Net sw_IBUF_15_'!E1233</f>
        <v/>
      </c>
      <c r="D1400">
        <f>B1400-C1400</f>
        <v/>
      </c>
      <c r="E1400">
        <f>D1400/B1400</f>
        <v/>
      </c>
      <c r="F1400">
        <f>'Net sw_IBUF_15_'!F1235</f>
        <v/>
      </c>
      <c r="G1400">
        <f>'Net sw_IBUF_15_'!F1233</f>
        <v/>
      </c>
      <c r="H1400">
        <f>F1400-G1400</f>
        <v/>
      </c>
      <c r="I1400">
        <f>H1400/F1400</f>
        <v/>
      </c>
      <c r="J1400">
        <f>'Net sw_IBUF_15_'!G1235</f>
        <v/>
      </c>
      <c r="K1400">
        <f>'Net sw_IBUF_15_'!G1233</f>
        <v/>
      </c>
      <c r="L1400">
        <f>J1400-K1400</f>
        <v/>
      </c>
      <c r="M1400">
        <f>L1400/J1400</f>
        <v/>
      </c>
      <c r="N1400">
        <f>'Net sw_IBUF_15_'!H1235</f>
        <v/>
      </c>
      <c r="O1400">
        <f>'Net sw_IBUF_15_'!H1233</f>
        <v/>
      </c>
      <c r="P1400">
        <f>N1400-O1400</f>
        <v/>
      </c>
      <c r="Q1400">
        <f>P1400/N1400</f>
        <v/>
      </c>
    </row>
    <row r="1401">
      <c r="A1401" t="inlineStr">
        <is>
          <t>sw_IBUF[15]_inst/O to masterReg/register_reg_r1_0_31_12_17_i_1/I3</t>
        </is>
      </c>
      <c r="B1401">
        <f>'Net sw_IBUF_15_'!E1246</f>
        <v/>
      </c>
      <c r="C1401">
        <f>'Net sw_IBUF_15_'!E1244</f>
        <v/>
      </c>
      <c r="D1401">
        <f>B1401-C1401</f>
        <v/>
      </c>
      <c r="E1401">
        <f>D1401/B1401</f>
        <v/>
      </c>
      <c r="F1401">
        <f>'Net sw_IBUF_15_'!F1246</f>
        <v/>
      </c>
      <c r="G1401">
        <f>'Net sw_IBUF_15_'!F1244</f>
        <v/>
      </c>
      <c r="H1401">
        <f>F1401-G1401</f>
        <v/>
      </c>
      <c r="I1401">
        <f>H1401/F1401</f>
        <v/>
      </c>
      <c r="J1401">
        <f>'Net sw_IBUF_15_'!G1246</f>
        <v/>
      </c>
      <c r="K1401">
        <f>'Net sw_IBUF_15_'!G1244</f>
        <v/>
      </c>
      <c r="L1401">
        <f>J1401-K1401</f>
        <v/>
      </c>
      <c r="M1401">
        <f>L1401/J1401</f>
        <v/>
      </c>
      <c r="N1401">
        <f>'Net sw_IBUF_15_'!H1246</f>
        <v/>
      </c>
      <c r="O1401">
        <f>'Net sw_IBUF_15_'!H1244</f>
        <v/>
      </c>
      <c r="P1401">
        <f>N1401-O1401</f>
        <v/>
      </c>
      <c r="Q1401">
        <f>P1401/N1401</f>
        <v/>
      </c>
    </row>
    <row r="1402">
      <c r="A1402" t="inlineStr">
        <is>
          <t>sw_IBUF[1]_inst/O to masterReg/readData2_reg[0]_i_5/S</t>
        </is>
      </c>
      <c r="B1402">
        <f>'Net sw_IBUF_1_'!E91</f>
        <v/>
      </c>
      <c r="C1402">
        <f>'Net sw_IBUF_1_'!E89</f>
        <v/>
      </c>
      <c r="D1402">
        <f>B1402-C1402</f>
        <v/>
      </c>
      <c r="E1402">
        <f>D1402/B1402</f>
        <v/>
      </c>
      <c r="F1402">
        <f>'Net sw_IBUF_1_'!F91</f>
        <v/>
      </c>
      <c r="G1402">
        <f>'Net sw_IBUF_1_'!F89</f>
        <v/>
      </c>
      <c r="H1402">
        <f>F1402-G1402</f>
        <v/>
      </c>
      <c r="I1402">
        <f>H1402/F1402</f>
        <v/>
      </c>
      <c r="J1402">
        <f>'Net sw_IBUF_1_'!G91</f>
        <v/>
      </c>
      <c r="K1402">
        <f>'Net sw_IBUF_1_'!G89</f>
        <v/>
      </c>
      <c r="L1402">
        <f>J1402-K1402</f>
        <v/>
      </c>
      <c r="M1402">
        <f>L1402/J1402</f>
        <v/>
      </c>
      <c r="N1402">
        <f>'Net sw_IBUF_1_'!H91</f>
        <v/>
      </c>
      <c r="O1402">
        <f>'Net sw_IBUF_1_'!H89</f>
        <v/>
      </c>
      <c r="P1402">
        <f>N1402-O1402</f>
        <v/>
      </c>
      <c r="Q1402">
        <f>P1402/N1402</f>
        <v/>
      </c>
    </row>
    <row r="1403">
      <c r="A1403" t="inlineStr">
        <is>
          <t>sw_IBUF[1]_inst/O to ALU1/register_reg_r1_0_31_12_17_i_18/I4</t>
        </is>
      </c>
      <c r="B1403">
        <f>'Net sw_IBUF_1_'!E110</f>
        <v/>
      </c>
      <c r="C1403">
        <f>'Net sw_IBUF_1_'!E108</f>
        <v/>
      </c>
      <c r="D1403">
        <f>B1403-C1403</f>
        <v/>
      </c>
      <c r="E1403">
        <f>D1403/B1403</f>
        <v/>
      </c>
      <c r="F1403">
        <f>'Net sw_IBUF_1_'!F110</f>
        <v/>
      </c>
      <c r="G1403">
        <f>'Net sw_IBUF_1_'!F108</f>
        <v/>
      </c>
      <c r="H1403">
        <f>F1403-G1403</f>
        <v/>
      </c>
      <c r="I1403">
        <f>H1403/F1403</f>
        <v/>
      </c>
      <c r="J1403">
        <f>'Net sw_IBUF_1_'!G110</f>
        <v/>
      </c>
      <c r="K1403">
        <f>'Net sw_IBUF_1_'!G108</f>
        <v/>
      </c>
      <c r="L1403">
        <f>J1403-K1403</f>
        <v/>
      </c>
      <c r="M1403">
        <f>L1403/J1403</f>
        <v/>
      </c>
      <c r="N1403">
        <f>'Net sw_IBUF_1_'!H110</f>
        <v/>
      </c>
      <c r="O1403">
        <f>'Net sw_IBUF_1_'!H108</f>
        <v/>
      </c>
      <c r="P1403">
        <f>N1403-O1403</f>
        <v/>
      </c>
      <c r="Q1403">
        <f>P1403/N1403</f>
        <v/>
      </c>
    </row>
    <row r="1404">
      <c r="A1404" t="inlineStr">
        <is>
          <t>sw_IBUF[1]_inst/O to masterReg/readData2_reg[24]_i_5/S</t>
        </is>
      </c>
      <c r="B1404">
        <f>'Net sw_IBUF_1_'!E141</f>
        <v/>
      </c>
      <c r="C1404">
        <f>'Net sw_IBUF_1_'!E139</f>
        <v/>
      </c>
      <c r="D1404">
        <f>B1404-C1404</f>
        <v/>
      </c>
      <c r="E1404">
        <f>D1404/B1404</f>
        <v/>
      </c>
      <c r="F1404">
        <f>'Net sw_IBUF_1_'!F141</f>
        <v/>
      </c>
      <c r="G1404">
        <f>'Net sw_IBUF_1_'!F139</f>
        <v/>
      </c>
      <c r="H1404">
        <f>F1404-G1404</f>
        <v/>
      </c>
      <c r="I1404">
        <f>H1404/F1404</f>
        <v/>
      </c>
      <c r="J1404">
        <f>'Net sw_IBUF_1_'!G141</f>
        <v/>
      </c>
      <c r="K1404">
        <f>'Net sw_IBUF_1_'!G139</f>
        <v/>
      </c>
      <c r="L1404">
        <f>J1404-K1404</f>
        <v/>
      </c>
      <c r="M1404">
        <f>L1404/J1404</f>
        <v/>
      </c>
      <c r="N1404">
        <f>'Net sw_IBUF_1_'!H141</f>
        <v/>
      </c>
      <c r="O1404">
        <f>'Net sw_IBUF_1_'!H139</f>
        <v/>
      </c>
      <c r="P1404">
        <f>N1404-O1404</f>
        <v/>
      </c>
      <c r="Q1404">
        <f>P1404/N1404</f>
        <v/>
      </c>
    </row>
    <row r="1405">
      <c r="A1405" t="inlineStr">
        <is>
          <t>sw_IBUF[1]_inst/O to ALU1/register_reg_r1_0_31_18_23_i_10/I4</t>
        </is>
      </c>
      <c r="B1405">
        <f>'Net sw_IBUF_1_'!E152</f>
        <v/>
      </c>
      <c r="C1405">
        <f>'Net sw_IBUF_1_'!E150</f>
        <v/>
      </c>
      <c r="D1405">
        <f>B1405-C1405</f>
        <v/>
      </c>
      <c r="E1405">
        <f>D1405/B1405</f>
        <v/>
      </c>
      <c r="F1405">
        <f>'Net sw_IBUF_1_'!F152</f>
        <v/>
      </c>
      <c r="G1405">
        <f>'Net sw_IBUF_1_'!F150</f>
        <v/>
      </c>
      <c r="H1405">
        <f>F1405-G1405</f>
        <v/>
      </c>
      <c r="I1405">
        <f>H1405/F1405</f>
        <v/>
      </c>
      <c r="J1405">
        <f>'Net sw_IBUF_1_'!G152</f>
        <v/>
      </c>
      <c r="K1405">
        <f>'Net sw_IBUF_1_'!G150</f>
        <v/>
      </c>
      <c r="L1405">
        <f>J1405-K1405</f>
        <v/>
      </c>
      <c r="M1405">
        <f>L1405/J1405</f>
        <v/>
      </c>
      <c r="N1405">
        <f>'Net sw_IBUF_1_'!H152</f>
        <v/>
      </c>
      <c r="O1405">
        <f>'Net sw_IBUF_1_'!H150</f>
        <v/>
      </c>
      <c r="P1405">
        <f>N1405-O1405</f>
        <v/>
      </c>
      <c r="Q1405">
        <f>P1405/N1405</f>
        <v/>
      </c>
    </row>
    <row r="1406">
      <c r="A1406" t="inlineStr">
        <is>
          <t>sw_IBUF[1]_inst/O to masterReg/readData2[18]_i_4/I0</t>
        </is>
      </c>
      <c r="B1406">
        <f>'Net sw_IBUF_1_'!E166</f>
        <v/>
      </c>
      <c r="C1406">
        <f>'Net sw_IBUF_1_'!E164</f>
        <v/>
      </c>
      <c r="D1406">
        <f>B1406-C1406</f>
        <v/>
      </c>
      <c r="E1406">
        <f>D1406/B1406</f>
        <v/>
      </c>
      <c r="F1406">
        <f>'Net sw_IBUF_1_'!F166</f>
        <v/>
      </c>
      <c r="G1406">
        <f>'Net sw_IBUF_1_'!F164</f>
        <v/>
      </c>
      <c r="H1406">
        <f>F1406-G1406</f>
        <v/>
      </c>
      <c r="I1406">
        <f>H1406/F1406</f>
        <v/>
      </c>
      <c r="J1406">
        <f>'Net sw_IBUF_1_'!G166</f>
        <v/>
      </c>
      <c r="K1406">
        <f>'Net sw_IBUF_1_'!G164</f>
        <v/>
      </c>
      <c r="L1406">
        <f>J1406-K1406</f>
        <v/>
      </c>
      <c r="M1406">
        <f>L1406/J1406</f>
        <v/>
      </c>
      <c r="N1406">
        <f>'Net sw_IBUF_1_'!H166</f>
        <v/>
      </c>
      <c r="O1406">
        <f>'Net sw_IBUF_1_'!H164</f>
        <v/>
      </c>
      <c r="P1406">
        <f>N1406-O1406</f>
        <v/>
      </c>
      <c r="Q1406">
        <f>P1406/N1406</f>
        <v/>
      </c>
    </row>
    <row r="1407">
      <c r="A1407" t="inlineStr">
        <is>
          <t>sw_IBUF[1]_inst/O to masterReg/register_reg_r1_0_31_18_23_i_9/I0</t>
        </is>
      </c>
      <c r="B1407">
        <f>'Net sw_IBUF_1_'!E177</f>
        <v/>
      </c>
      <c r="C1407">
        <f>'Net sw_IBUF_1_'!E175</f>
        <v/>
      </c>
      <c r="D1407">
        <f>B1407-C1407</f>
        <v/>
      </c>
      <c r="E1407">
        <f>D1407/B1407</f>
        <v/>
      </c>
      <c r="F1407">
        <f>'Net sw_IBUF_1_'!F177</f>
        <v/>
      </c>
      <c r="G1407">
        <f>'Net sw_IBUF_1_'!F175</f>
        <v/>
      </c>
      <c r="H1407">
        <f>F1407-G1407</f>
        <v/>
      </c>
      <c r="I1407">
        <f>H1407/F1407</f>
        <v/>
      </c>
      <c r="J1407">
        <f>'Net sw_IBUF_1_'!G177</f>
        <v/>
      </c>
      <c r="K1407">
        <f>'Net sw_IBUF_1_'!G175</f>
        <v/>
      </c>
      <c r="L1407">
        <f>J1407-K1407</f>
        <v/>
      </c>
      <c r="M1407">
        <f>L1407/J1407</f>
        <v/>
      </c>
      <c r="N1407">
        <f>'Net sw_IBUF_1_'!H177</f>
        <v/>
      </c>
      <c r="O1407">
        <f>'Net sw_IBUF_1_'!H175</f>
        <v/>
      </c>
      <c r="P1407">
        <f>N1407-O1407</f>
        <v/>
      </c>
      <c r="Q1407">
        <f>P1407/N1407</f>
        <v/>
      </c>
    </row>
    <row r="1408">
      <c r="A1408" t="inlineStr">
        <is>
          <t>sw_IBUF[1]_inst/O to masterReg/register_reg_r1_0_31_18_23_i_13/I0</t>
        </is>
      </c>
      <c r="B1408">
        <f>'Net sw_IBUF_1_'!E188</f>
        <v/>
      </c>
      <c r="C1408">
        <f>'Net sw_IBUF_1_'!E186</f>
        <v/>
      </c>
      <c r="D1408">
        <f>B1408-C1408</f>
        <v/>
      </c>
      <c r="E1408">
        <f>D1408/B1408</f>
        <v/>
      </c>
      <c r="F1408">
        <f>'Net sw_IBUF_1_'!F188</f>
        <v/>
      </c>
      <c r="G1408">
        <f>'Net sw_IBUF_1_'!F186</f>
        <v/>
      </c>
      <c r="H1408">
        <f>F1408-G1408</f>
        <v/>
      </c>
      <c r="I1408">
        <f>H1408/F1408</f>
        <v/>
      </c>
      <c r="J1408">
        <f>'Net sw_IBUF_1_'!G188</f>
        <v/>
      </c>
      <c r="K1408">
        <f>'Net sw_IBUF_1_'!G186</f>
        <v/>
      </c>
      <c r="L1408">
        <f>J1408-K1408</f>
        <v/>
      </c>
      <c r="M1408">
        <f>L1408/J1408</f>
        <v/>
      </c>
      <c r="N1408">
        <f>'Net sw_IBUF_1_'!H188</f>
        <v/>
      </c>
      <c r="O1408">
        <f>'Net sw_IBUF_1_'!H186</f>
        <v/>
      </c>
      <c r="P1408">
        <f>N1408-O1408</f>
        <v/>
      </c>
      <c r="Q1408">
        <f>P1408/N1408</f>
        <v/>
      </c>
    </row>
    <row r="1409">
      <c r="A1409" t="inlineStr">
        <is>
          <t>sw_IBUF[1]_inst/O to masterReg/readData2_reg[9]_i_5/S</t>
        </is>
      </c>
      <c r="B1409">
        <f>'Net sw_IBUF_1_'!E207</f>
        <v/>
      </c>
      <c r="C1409">
        <f>'Net sw_IBUF_1_'!E205</f>
        <v/>
      </c>
      <c r="D1409">
        <f>B1409-C1409</f>
        <v/>
      </c>
      <c r="E1409">
        <f>D1409/B1409</f>
        <v/>
      </c>
      <c r="F1409">
        <f>'Net sw_IBUF_1_'!F207</f>
        <v/>
      </c>
      <c r="G1409">
        <f>'Net sw_IBUF_1_'!F205</f>
        <v/>
      </c>
      <c r="H1409">
        <f>F1409-G1409</f>
        <v/>
      </c>
      <c r="I1409">
        <f>H1409/F1409</f>
        <v/>
      </c>
      <c r="J1409">
        <f>'Net sw_IBUF_1_'!G207</f>
        <v/>
      </c>
      <c r="K1409">
        <f>'Net sw_IBUF_1_'!G205</f>
        <v/>
      </c>
      <c r="L1409">
        <f>J1409-K1409</f>
        <v/>
      </c>
      <c r="M1409">
        <f>L1409/J1409</f>
        <v/>
      </c>
      <c r="N1409">
        <f>'Net sw_IBUF_1_'!H207</f>
        <v/>
      </c>
      <c r="O1409">
        <f>'Net sw_IBUF_1_'!H205</f>
        <v/>
      </c>
      <c r="P1409">
        <f>N1409-O1409</f>
        <v/>
      </c>
      <c r="Q1409">
        <f>P1409/N1409</f>
        <v/>
      </c>
    </row>
    <row r="1410">
      <c r="A1410" t="inlineStr">
        <is>
          <t>sw_IBUF[1]_inst/O to masterReg/readData2_reg[17]_i_5/S</t>
        </is>
      </c>
      <c r="B1410">
        <f>'Net sw_IBUF_1_'!E227</f>
        <v/>
      </c>
      <c r="C1410">
        <f>'Net sw_IBUF_1_'!E225</f>
        <v/>
      </c>
      <c r="D1410">
        <f>B1410-C1410</f>
        <v/>
      </c>
      <c r="E1410">
        <f>D1410/B1410</f>
        <v/>
      </c>
      <c r="F1410">
        <f>'Net sw_IBUF_1_'!F227</f>
        <v/>
      </c>
      <c r="G1410">
        <f>'Net sw_IBUF_1_'!F225</f>
        <v/>
      </c>
      <c r="H1410">
        <f>F1410-G1410</f>
        <v/>
      </c>
      <c r="I1410">
        <f>H1410/F1410</f>
        <v/>
      </c>
      <c r="J1410">
        <f>'Net sw_IBUF_1_'!G227</f>
        <v/>
      </c>
      <c r="K1410">
        <f>'Net sw_IBUF_1_'!G225</f>
        <v/>
      </c>
      <c r="L1410">
        <f>J1410-K1410</f>
        <v/>
      </c>
      <c r="M1410">
        <f>L1410/J1410</f>
        <v/>
      </c>
      <c r="N1410">
        <f>'Net sw_IBUF_1_'!H227</f>
        <v/>
      </c>
      <c r="O1410">
        <f>'Net sw_IBUF_1_'!H225</f>
        <v/>
      </c>
      <c r="P1410">
        <f>N1410-O1410</f>
        <v/>
      </c>
      <c r="Q1410">
        <f>P1410/N1410</f>
        <v/>
      </c>
    </row>
    <row r="1411">
      <c r="A1411" t="inlineStr">
        <is>
          <t>sw_IBUF[1]_inst/O to masterReg/readData2[19]_i_4/I0</t>
        </is>
      </c>
      <c r="B1411">
        <f>'Net sw_IBUF_1_'!E243</f>
        <v/>
      </c>
      <c r="C1411">
        <f>'Net sw_IBUF_1_'!E241</f>
        <v/>
      </c>
      <c r="D1411">
        <f>B1411-C1411</f>
        <v/>
      </c>
      <c r="E1411">
        <f>D1411/B1411</f>
        <v/>
      </c>
      <c r="F1411">
        <f>'Net sw_IBUF_1_'!F243</f>
        <v/>
      </c>
      <c r="G1411">
        <f>'Net sw_IBUF_1_'!F241</f>
        <v/>
      </c>
      <c r="H1411">
        <f>F1411-G1411</f>
        <v/>
      </c>
      <c r="I1411">
        <f>H1411/F1411</f>
        <v/>
      </c>
      <c r="J1411">
        <f>'Net sw_IBUF_1_'!G243</f>
        <v/>
      </c>
      <c r="K1411">
        <f>'Net sw_IBUF_1_'!G241</f>
        <v/>
      </c>
      <c r="L1411">
        <f>J1411-K1411</f>
        <v/>
      </c>
      <c r="M1411">
        <f>L1411/J1411</f>
        <v/>
      </c>
      <c r="N1411">
        <f>'Net sw_IBUF_1_'!H243</f>
        <v/>
      </c>
      <c r="O1411">
        <f>'Net sw_IBUF_1_'!H241</f>
        <v/>
      </c>
      <c r="P1411">
        <f>N1411-O1411</f>
        <v/>
      </c>
      <c r="Q1411">
        <f>P1411/N1411</f>
        <v/>
      </c>
    </row>
    <row r="1412">
      <c r="A1412" t="inlineStr">
        <is>
          <t>sw_IBUF[1]_inst/O to masterReg/readData2[16]_i_4/I0</t>
        </is>
      </c>
      <c r="B1412">
        <f>'Net sw_IBUF_1_'!E260</f>
        <v/>
      </c>
      <c r="C1412">
        <f>'Net sw_IBUF_1_'!E258</f>
        <v/>
      </c>
      <c r="D1412">
        <f>B1412-C1412</f>
        <v/>
      </c>
      <c r="E1412">
        <f>D1412/B1412</f>
        <v/>
      </c>
      <c r="F1412">
        <f>'Net sw_IBUF_1_'!F260</f>
        <v/>
      </c>
      <c r="G1412">
        <f>'Net sw_IBUF_1_'!F258</f>
        <v/>
      </c>
      <c r="H1412">
        <f>F1412-G1412</f>
        <v/>
      </c>
      <c r="I1412">
        <f>H1412/F1412</f>
        <v/>
      </c>
      <c r="J1412">
        <f>'Net sw_IBUF_1_'!G260</f>
        <v/>
      </c>
      <c r="K1412">
        <f>'Net sw_IBUF_1_'!G258</f>
        <v/>
      </c>
      <c r="L1412">
        <f>J1412-K1412</f>
        <v/>
      </c>
      <c r="M1412">
        <f>L1412/J1412</f>
        <v/>
      </c>
      <c r="N1412">
        <f>'Net sw_IBUF_1_'!H260</f>
        <v/>
      </c>
      <c r="O1412">
        <f>'Net sw_IBUF_1_'!H258</f>
        <v/>
      </c>
      <c r="P1412">
        <f>N1412-O1412</f>
        <v/>
      </c>
      <c r="Q1412">
        <f>P1412/N1412</f>
        <v/>
      </c>
    </row>
    <row r="1413">
      <c r="A1413" t="inlineStr">
        <is>
          <t>sw_IBUF[1]_inst/O to ALU1/register_reg_r1_0_31_18_23_i_8/I4</t>
        </is>
      </c>
      <c r="B1413">
        <f>'Net sw_IBUF_1_'!E271</f>
        <v/>
      </c>
      <c r="C1413">
        <f>'Net sw_IBUF_1_'!E269</f>
        <v/>
      </c>
      <c r="D1413">
        <f>B1413-C1413</f>
        <v/>
      </c>
      <c r="E1413">
        <f>D1413/B1413</f>
        <v/>
      </c>
      <c r="F1413">
        <f>'Net sw_IBUF_1_'!F271</f>
        <v/>
      </c>
      <c r="G1413">
        <f>'Net sw_IBUF_1_'!F269</f>
        <v/>
      </c>
      <c r="H1413">
        <f>F1413-G1413</f>
        <v/>
      </c>
      <c r="I1413">
        <f>H1413/F1413</f>
        <v/>
      </c>
      <c r="J1413">
        <f>'Net sw_IBUF_1_'!G271</f>
        <v/>
      </c>
      <c r="K1413">
        <f>'Net sw_IBUF_1_'!G269</f>
        <v/>
      </c>
      <c r="L1413">
        <f>J1413-K1413</f>
        <v/>
      </c>
      <c r="M1413">
        <f>L1413/J1413</f>
        <v/>
      </c>
      <c r="N1413">
        <f>'Net sw_IBUF_1_'!H271</f>
        <v/>
      </c>
      <c r="O1413">
        <f>'Net sw_IBUF_1_'!H269</f>
        <v/>
      </c>
      <c r="P1413">
        <f>N1413-O1413</f>
        <v/>
      </c>
      <c r="Q1413">
        <f>P1413/N1413</f>
        <v/>
      </c>
    </row>
    <row r="1414">
      <c r="A1414" t="inlineStr">
        <is>
          <t>sw_IBUF[1]_inst/O to ALU1/register_reg_r1_0_31_12_17_i_16/I4</t>
        </is>
      </c>
      <c r="B1414">
        <f>'Net sw_IBUF_1_'!E299</f>
        <v/>
      </c>
      <c r="C1414">
        <f>'Net sw_IBUF_1_'!E297</f>
        <v/>
      </c>
      <c r="D1414">
        <f>B1414-C1414</f>
        <v/>
      </c>
      <c r="E1414">
        <f>D1414/B1414</f>
        <v/>
      </c>
      <c r="F1414">
        <f>'Net sw_IBUF_1_'!F299</f>
        <v/>
      </c>
      <c r="G1414">
        <f>'Net sw_IBUF_1_'!F297</f>
        <v/>
      </c>
      <c r="H1414">
        <f>F1414-G1414</f>
        <v/>
      </c>
      <c r="I1414">
        <f>H1414/F1414</f>
        <v/>
      </c>
      <c r="J1414">
        <f>'Net sw_IBUF_1_'!G299</f>
        <v/>
      </c>
      <c r="K1414">
        <f>'Net sw_IBUF_1_'!G297</f>
        <v/>
      </c>
      <c r="L1414">
        <f>J1414-K1414</f>
        <v/>
      </c>
      <c r="M1414">
        <f>L1414/J1414</f>
        <v/>
      </c>
      <c r="N1414">
        <f>'Net sw_IBUF_1_'!H299</f>
        <v/>
      </c>
      <c r="O1414">
        <f>'Net sw_IBUF_1_'!H297</f>
        <v/>
      </c>
      <c r="P1414">
        <f>N1414-O1414</f>
        <v/>
      </c>
      <c r="Q1414">
        <f>P1414/N1414</f>
        <v/>
      </c>
    </row>
    <row r="1415">
      <c r="A1415" t="inlineStr">
        <is>
          <t>sw_IBUF[1]_inst/O to masterReg/readData2[17]_i_4/I0</t>
        </is>
      </c>
      <c r="B1415">
        <f>'Net sw_IBUF_1_'!E310</f>
        <v/>
      </c>
      <c r="C1415">
        <f>'Net sw_IBUF_1_'!E308</f>
        <v/>
      </c>
      <c r="D1415">
        <f>B1415-C1415</f>
        <v/>
      </c>
      <c r="E1415">
        <f>D1415/B1415</f>
        <v/>
      </c>
      <c r="F1415">
        <f>'Net sw_IBUF_1_'!F310</f>
        <v/>
      </c>
      <c r="G1415">
        <f>'Net sw_IBUF_1_'!F308</f>
        <v/>
      </c>
      <c r="H1415">
        <f>F1415-G1415</f>
        <v/>
      </c>
      <c r="I1415">
        <f>H1415/F1415</f>
        <v/>
      </c>
      <c r="J1415">
        <f>'Net sw_IBUF_1_'!G310</f>
        <v/>
      </c>
      <c r="K1415">
        <f>'Net sw_IBUF_1_'!G308</f>
        <v/>
      </c>
      <c r="L1415">
        <f>J1415-K1415</f>
        <v/>
      </c>
      <c r="M1415">
        <f>L1415/J1415</f>
        <v/>
      </c>
      <c r="N1415">
        <f>'Net sw_IBUF_1_'!H310</f>
        <v/>
      </c>
      <c r="O1415">
        <f>'Net sw_IBUF_1_'!H308</f>
        <v/>
      </c>
      <c r="P1415">
        <f>N1415-O1415</f>
        <v/>
      </c>
      <c r="Q1415">
        <f>P1415/N1415</f>
        <v/>
      </c>
    </row>
    <row r="1416">
      <c r="A1416" t="inlineStr">
        <is>
          <t>sw_IBUF[1]_inst/O to masterReg/register_reg_r1_0_31_12_17_i_15/I0</t>
        </is>
      </c>
      <c r="B1416">
        <f>'Net sw_IBUF_1_'!E321</f>
        <v/>
      </c>
      <c r="C1416">
        <f>'Net sw_IBUF_1_'!E319</f>
        <v/>
      </c>
      <c r="D1416">
        <f>B1416-C1416</f>
        <v/>
      </c>
      <c r="E1416">
        <f>D1416/B1416</f>
        <v/>
      </c>
      <c r="F1416">
        <f>'Net sw_IBUF_1_'!F321</f>
        <v/>
      </c>
      <c r="G1416">
        <f>'Net sw_IBUF_1_'!F319</f>
        <v/>
      </c>
      <c r="H1416">
        <f>F1416-G1416</f>
        <v/>
      </c>
      <c r="I1416">
        <f>H1416/F1416</f>
        <v/>
      </c>
      <c r="J1416">
        <f>'Net sw_IBUF_1_'!G321</f>
        <v/>
      </c>
      <c r="K1416">
        <f>'Net sw_IBUF_1_'!G319</f>
        <v/>
      </c>
      <c r="L1416">
        <f>J1416-K1416</f>
        <v/>
      </c>
      <c r="M1416">
        <f>L1416/J1416</f>
        <v/>
      </c>
      <c r="N1416">
        <f>'Net sw_IBUF_1_'!H321</f>
        <v/>
      </c>
      <c r="O1416">
        <f>'Net sw_IBUF_1_'!H319</f>
        <v/>
      </c>
      <c r="P1416">
        <f>N1416-O1416</f>
        <v/>
      </c>
      <c r="Q1416">
        <f>P1416/N1416</f>
        <v/>
      </c>
    </row>
    <row r="1417">
      <c r="A1417" t="inlineStr">
        <is>
          <t>sw_IBUF[1]_inst/O to masterReg/register_reg_r1_0_31_18_23_i_7/I0</t>
        </is>
      </c>
      <c r="B1417">
        <f>'Net sw_IBUF_1_'!E336</f>
        <v/>
      </c>
      <c r="C1417">
        <f>'Net sw_IBUF_1_'!E334</f>
        <v/>
      </c>
      <c r="D1417">
        <f>B1417-C1417</f>
        <v/>
      </c>
      <c r="E1417">
        <f>D1417/B1417</f>
        <v/>
      </c>
      <c r="F1417">
        <f>'Net sw_IBUF_1_'!F336</f>
        <v/>
      </c>
      <c r="G1417">
        <f>'Net sw_IBUF_1_'!F334</f>
        <v/>
      </c>
      <c r="H1417">
        <f>F1417-G1417</f>
        <v/>
      </c>
      <c r="I1417">
        <f>H1417/F1417</f>
        <v/>
      </c>
      <c r="J1417">
        <f>'Net sw_IBUF_1_'!G336</f>
        <v/>
      </c>
      <c r="K1417">
        <f>'Net sw_IBUF_1_'!G334</f>
        <v/>
      </c>
      <c r="L1417">
        <f>J1417-K1417</f>
        <v/>
      </c>
      <c r="M1417">
        <f>L1417/J1417</f>
        <v/>
      </c>
      <c r="N1417">
        <f>'Net sw_IBUF_1_'!H336</f>
        <v/>
      </c>
      <c r="O1417">
        <f>'Net sw_IBUF_1_'!H334</f>
        <v/>
      </c>
      <c r="P1417">
        <f>N1417-O1417</f>
        <v/>
      </c>
      <c r="Q1417">
        <f>P1417/N1417</f>
        <v/>
      </c>
    </row>
    <row r="1418">
      <c r="A1418" t="inlineStr">
        <is>
          <t>sw_IBUF[1]_inst/O to masterReg/readData2[21]_i_4/I0</t>
        </is>
      </c>
      <c r="B1418">
        <f>'Net sw_IBUF_1_'!E356</f>
        <v/>
      </c>
      <c r="C1418">
        <f>'Net sw_IBUF_1_'!E354</f>
        <v/>
      </c>
      <c r="D1418">
        <f>B1418-C1418</f>
        <v/>
      </c>
      <c r="E1418">
        <f>D1418/B1418</f>
        <v/>
      </c>
      <c r="F1418">
        <f>'Net sw_IBUF_1_'!F356</f>
        <v/>
      </c>
      <c r="G1418">
        <f>'Net sw_IBUF_1_'!F354</f>
        <v/>
      </c>
      <c r="H1418">
        <f>F1418-G1418</f>
        <v/>
      </c>
      <c r="I1418">
        <f>H1418/F1418</f>
        <v/>
      </c>
      <c r="J1418">
        <f>'Net sw_IBUF_1_'!G356</f>
        <v/>
      </c>
      <c r="K1418">
        <f>'Net sw_IBUF_1_'!G354</f>
        <v/>
      </c>
      <c r="L1418">
        <f>J1418-K1418</f>
        <v/>
      </c>
      <c r="M1418">
        <f>L1418/J1418</f>
        <v/>
      </c>
      <c r="N1418">
        <f>'Net sw_IBUF_1_'!H356</f>
        <v/>
      </c>
      <c r="O1418">
        <f>'Net sw_IBUF_1_'!H354</f>
        <v/>
      </c>
      <c r="P1418">
        <f>N1418-O1418</f>
        <v/>
      </c>
      <c r="Q1418">
        <f>P1418/N1418</f>
        <v/>
      </c>
    </row>
    <row r="1419">
      <c r="A1419" t="inlineStr">
        <is>
          <t>sw_IBUF[1]_inst/O to ALU1/register_reg_r1_0_31_18_23_i_12/I4</t>
        </is>
      </c>
      <c r="B1419">
        <f>'Net sw_IBUF_1_'!E367</f>
        <v/>
      </c>
      <c r="C1419">
        <f>'Net sw_IBUF_1_'!E365</f>
        <v/>
      </c>
      <c r="D1419">
        <f>B1419-C1419</f>
        <v/>
      </c>
      <c r="E1419">
        <f>D1419/B1419</f>
        <v/>
      </c>
      <c r="F1419">
        <f>'Net sw_IBUF_1_'!F367</f>
        <v/>
      </c>
      <c r="G1419">
        <f>'Net sw_IBUF_1_'!F365</f>
        <v/>
      </c>
      <c r="H1419">
        <f>F1419-G1419</f>
        <v/>
      </c>
      <c r="I1419">
        <f>H1419/F1419</f>
        <v/>
      </c>
      <c r="J1419">
        <f>'Net sw_IBUF_1_'!G367</f>
        <v/>
      </c>
      <c r="K1419">
        <f>'Net sw_IBUF_1_'!G365</f>
        <v/>
      </c>
      <c r="L1419">
        <f>J1419-K1419</f>
        <v/>
      </c>
      <c r="M1419">
        <f>L1419/J1419</f>
        <v/>
      </c>
      <c r="N1419">
        <f>'Net sw_IBUF_1_'!H367</f>
        <v/>
      </c>
      <c r="O1419">
        <f>'Net sw_IBUF_1_'!H365</f>
        <v/>
      </c>
      <c r="P1419">
        <f>N1419-O1419</f>
        <v/>
      </c>
      <c r="Q1419">
        <f>P1419/N1419</f>
        <v/>
      </c>
    </row>
    <row r="1420">
      <c r="A1420" t="inlineStr">
        <is>
          <t>sw_IBUF[1]_inst/O to masterReg/readData2_reg[28]_i_5/S</t>
        </is>
      </c>
      <c r="B1420">
        <f>'Net sw_IBUF_1_'!E386</f>
        <v/>
      </c>
      <c r="C1420">
        <f>'Net sw_IBUF_1_'!E384</f>
        <v/>
      </c>
      <c r="D1420">
        <f>B1420-C1420</f>
        <v/>
      </c>
      <c r="E1420">
        <f>D1420/B1420</f>
        <v/>
      </c>
      <c r="F1420">
        <f>'Net sw_IBUF_1_'!F386</f>
        <v/>
      </c>
      <c r="G1420">
        <f>'Net sw_IBUF_1_'!F384</f>
        <v/>
      </c>
      <c r="H1420">
        <f>F1420-G1420</f>
        <v/>
      </c>
      <c r="I1420">
        <f>H1420/F1420</f>
        <v/>
      </c>
      <c r="J1420">
        <f>'Net sw_IBUF_1_'!G386</f>
        <v/>
      </c>
      <c r="K1420">
        <f>'Net sw_IBUF_1_'!G384</f>
        <v/>
      </c>
      <c r="L1420">
        <f>J1420-K1420</f>
        <v/>
      </c>
      <c r="M1420">
        <f>L1420/J1420</f>
        <v/>
      </c>
      <c r="N1420">
        <f>'Net sw_IBUF_1_'!H386</f>
        <v/>
      </c>
      <c r="O1420">
        <f>'Net sw_IBUF_1_'!H384</f>
        <v/>
      </c>
      <c r="P1420">
        <f>N1420-O1420</f>
        <v/>
      </c>
      <c r="Q1420">
        <f>P1420/N1420</f>
        <v/>
      </c>
    </row>
    <row r="1421">
      <c r="A1421" t="inlineStr">
        <is>
          <t>sw_IBUF[1]_inst/O to masterReg/readData2[20]_i_4/I0</t>
        </is>
      </c>
      <c r="B1421">
        <f>'Net sw_IBUF_1_'!E402</f>
        <v/>
      </c>
      <c r="C1421">
        <f>'Net sw_IBUF_1_'!E400</f>
        <v/>
      </c>
      <c r="D1421">
        <f>B1421-C1421</f>
        <v/>
      </c>
      <c r="E1421">
        <f>D1421/B1421</f>
        <v/>
      </c>
      <c r="F1421">
        <f>'Net sw_IBUF_1_'!F402</f>
        <v/>
      </c>
      <c r="G1421">
        <f>'Net sw_IBUF_1_'!F400</f>
        <v/>
      </c>
      <c r="H1421">
        <f>F1421-G1421</f>
        <v/>
      </c>
      <c r="I1421">
        <f>H1421/F1421</f>
        <v/>
      </c>
      <c r="J1421">
        <f>'Net sw_IBUF_1_'!G402</f>
        <v/>
      </c>
      <c r="K1421">
        <f>'Net sw_IBUF_1_'!G400</f>
        <v/>
      </c>
      <c r="L1421">
        <f>J1421-K1421</f>
        <v/>
      </c>
      <c r="M1421">
        <f>L1421/J1421</f>
        <v/>
      </c>
      <c r="N1421">
        <f>'Net sw_IBUF_1_'!H402</f>
        <v/>
      </c>
      <c r="O1421">
        <f>'Net sw_IBUF_1_'!H400</f>
        <v/>
      </c>
      <c r="P1421">
        <f>N1421-O1421</f>
        <v/>
      </c>
      <c r="Q1421">
        <f>P1421/N1421</f>
        <v/>
      </c>
    </row>
    <row r="1422">
      <c r="A1422" t="inlineStr">
        <is>
          <t>sw_IBUF[1]_inst/O to ALU1/register_reg_r1_0_31_24_29_i_18/I4</t>
        </is>
      </c>
      <c r="B1422">
        <f>'Net sw_IBUF_1_'!E421</f>
        <v/>
      </c>
      <c r="C1422">
        <f>'Net sw_IBUF_1_'!E419</f>
        <v/>
      </c>
      <c r="D1422">
        <f>B1422-C1422</f>
        <v/>
      </c>
      <c r="E1422">
        <f>D1422/B1422</f>
        <v/>
      </c>
      <c r="F1422">
        <f>'Net sw_IBUF_1_'!F421</f>
        <v/>
      </c>
      <c r="G1422">
        <f>'Net sw_IBUF_1_'!F419</f>
        <v/>
      </c>
      <c r="H1422">
        <f>F1422-G1422</f>
        <v/>
      </c>
      <c r="I1422">
        <f>H1422/F1422</f>
        <v/>
      </c>
      <c r="J1422">
        <f>'Net sw_IBUF_1_'!G421</f>
        <v/>
      </c>
      <c r="K1422">
        <f>'Net sw_IBUF_1_'!G419</f>
        <v/>
      </c>
      <c r="L1422">
        <f>J1422-K1422</f>
        <v/>
      </c>
      <c r="M1422">
        <f>L1422/J1422</f>
        <v/>
      </c>
      <c r="N1422">
        <f>'Net sw_IBUF_1_'!H421</f>
        <v/>
      </c>
      <c r="O1422">
        <f>'Net sw_IBUF_1_'!H419</f>
        <v/>
      </c>
      <c r="P1422">
        <f>N1422-O1422</f>
        <v/>
      </c>
      <c r="Q1422">
        <f>P1422/N1422</f>
        <v/>
      </c>
    </row>
    <row r="1423">
      <c r="A1423" t="inlineStr">
        <is>
          <t>sw_IBUF[1]_inst/O to ALU1/register_reg_r1_0_31_18_23_i_16/I4</t>
        </is>
      </c>
      <c r="B1423">
        <f>'Net sw_IBUF_1_'!E432</f>
        <v/>
      </c>
      <c r="C1423">
        <f>'Net sw_IBUF_1_'!E430</f>
        <v/>
      </c>
      <c r="D1423">
        <f>B1423-C1423</f>
        <v/>
      </c>
      <c r="E1423">
        <f>D1423/B1423</f>
        <v/>
      </c>
      <c r="F1423">
        <f>'Net sw_IBUF_1_'!F432</f>
        <v/>
      </c>
      <c r="G1423">
        <f>'Net sw_IBUF_1_'!F430</f>
        <v/>
      </c>
      <c r="H1423">
        <f>F1423-G1423</f>
        <v/>
      </c>
      <c r="I1423">
        <f>H1423/F1423</f>
        <v/>
      </c>
      <c r="J1423">
        <f>'Net sw_IBUF_1_'!G432</f>
        <v/>
      </c>
      <c r="K1423">
        <f>'Net sw_IBUF_1_'!G430</f>
        <v/>
      </c>
      <c r="L1423">
        <f>J1423-K1423</f>
        <v/>
      </c>
      <c r="M1423">
        <f>L1423/J1423</f>
        <v/>
      </c>
      <c r="N1423">
        <f>'Net sw_IBUF_1_'!H432</f>
        <v/>
      </c>
      <c r="O1423">
        <f>'Net sw_IBUF_1_'!H430</f>
        <v/>
      </c>
      <c r="P1423">
        <f>N1423-O1423</f>
        <v/>
      </c>
      <c r="Q1423">
        <f>P1423/N1423</f>
        <v/>
      </c>
    </row>
    <row r="1424">
      <c r="A1424" t="inlineStr">
        <is>
          <t>sw_IBUF[1]_inst/O to masterReg/readData2[28]_i_4/I0</t>
        </is>
      </c>
      <c r="B1424">
        <f>'Net sw_IBUF_1_'!E443</f>
        <v/>
      </c>
      <c r="C1424">
        <f>'Net sw_IBUF_1_'!E441</f>
        <v/>
      </c>
      <c r="D1424">
        <f>B1424-C1424</f>
        <v/>
      </c>
      <c r="E1424">
        <f>D1424/B1424</f>
        <v/>
      </c>
      <c r="F1424">
        <f>'Net sw_IBUF_1_'!F443</f>
        <v/>
      </c>
      <c r="G1424">
        <f>'Net sw_IBUF_1_'!F441</f>
        <v/>
      </c>
      <c r="H1424">
        <f>F1424-G1424</f>
        <v/>
      </c>
      <c r="I1424">
        <f>H1424/F1424</f>
        <v/>
      </c>
      <c r="J1424">
        <f>'Net sw_IBUF_1_'!G443</f>
        <v/>
      </c>
      <c r="K1424">
        <f>'Net sw_IBUF_1_'!G441</f>
        <v/>
      </c>
      <c r="L1424">
        <f>J1424-K1424</f>
        <v/>
      </c>
      <c r="M1424">
        <f>L1424/J1424</f>
        <v/>
      </c>
      <c r="N1424">
        <f>'Net sw_IBUF_1_'!H443</f>
        <v/>
      </c>
      <c r="O1424">
        <f>'Net sw_IBUF_1_'!H441</f>
        <v/>
      </c>
      <c r="P1424">
        <f>N1424-O1424</f>
        <v/>
      </c>
      <c r="Q1424">
        <f>P1424/N1424</f>
        <v/>
      </c>
    </row>
    <row r="1425">
      <c r="A1425" t="inlineStr">
        <is>
          <t>sw_IBUF[1]_inst/O to masterReg/readData2[23]_i_4/I0</t>
        </is>
      </c>
      <c r="B1425">
        <f>'Net sw_IBUF_1_'!E459</f>
        <v/>
      </c>
      <c r="C1425">
        <f>'Net sw_IBUF_1_'!E457</f>
        <v/>
      </c>
      <c r="D1425">
        <f>B1425-C1425</f>
        <v/>
      </c>
      <c r="E1425">
        <f>D1425/B1425</f>
        <v/>
      </c>
      <c r="F1425">
        <f>'Net sw_IBUF_1_'!F459</f>
        <v/>
      </c>
      <c r="G1425">
        <f>'Net sw_IBUF_1_'!F457</f>
        <v/>
      </c>
      <c r="H1425">
        <f>F1425-G1425</f>
        <v/>
      </c>
      <c r="I1425">
        <f>H1425/F1425</f>
        <v/>
      </c>
      <c r="J1425">
        <f>'Net sw_IBUF_1_'!G459</f>
        <v/>
      </c>
      <c r="K1425">
        <f>'Net sw_IBUF_1_'!G457</f>
        <v/>
      </c>
      <c r="L1425">
        <f>J1425-K1425</f>
        <v/>
      </c>
      <c r="M1425">
        <f>L1425/J1425</f>
        <v/>
      </c>
      <c r="N1425">
        <f>'Net sw_IBUF_1_'!H459</f>
        <v/>
      </c>
      <c r="O1425">
        <f>'Net sw_IBUF_1_'!H457</f>
        <v/>
      </c>
      <c r="P1425">
        <f>N1425-O1425</f>
        <v/>
      </c>
      <c r="Q1425">
        <f>P1425/N1425</f>
        <v/>
      </c>
    </row>
    <row r="1426">
      <c r="A1426" t="inlineStr">
        <is>
          <t>sw_IBUF[1]_inst/O to masterReg/register_reg_r1_0_31_24_29_i_9/I0</t>
        </is>
      </c>
      <c r="B1426">
        <f>'Net sw_IBUF_1_'!E475</f>
        <v/>
      </c>
      <c r="C1426">
        <f>'Net sw_IBUF_1_'!E473</f>
        <v/>
      </c>
      <c r="D1426">
        <f>B1426-C1426</f>
        <v/>
      </c>
      <c r="E1426">
        <f>D1426/B1426</f>
        <v/>
      </c>
      <c r="F1426">
        <f>'Net sw_IBUF_1_'!F475</f>
        <v/>
      </c>
      <c r="G1426">
        <f>'Net sw_IBUF_1_'!F473</f>
        <v/>
      </c>
      <c r="H1426">
        <f>F1426-G1426</f>
        <v/>
      </c>
      <c r="I1426">
        <f>H1426/F1426</f>
        <v/>
      </c>
      <c r="J1426">
        <f>'Net sw_IBUF_1_'!G475</f>
        <v/>
      </c>
      <c r="K1426">
        <f>'Net sw_IBUF_1_'!G473</f>
        <v/>
      </c>
      <c r="L1426">
        <f>J1426-K1426</f>
        <v/>
      </c>
      <c r="M1426">
        <f>L1426/J1426</f>
        <v/>
      </c>
      <c r="N1426">
        <f>'Net sw_IBUF_1_'!H475</f>
        <v/>
      </c>
      <c r="O1426">
        <f>'Net sw_IBUF_1_'!H473</f>
        <v/>
      </c>
      <c r="P1426">
        <f>N1426-O1426</f>
        <v/>
      </c>
      <c r="Q1426">
        <f>P1426/N1426</f>
        <v/>
      </c>
    </row>
    <row r="1427">
      <c r="A1427" t="inlineStr">
        <is>
          <t>sw_IBUF[1]_inst/O to masterReg/register_reg_r1_0_31_24_29_i_17/I0</t>
        </is>
      </c>
      <c r="B1427">
        <f>'Net sw_IBUF_1_'!E486</f>
        <v/>
      </c>
      <c r="C1427">
        <f>'Net sw_IBUF_1_'!E484</f>
        <v/>
      </c>
      <c r="D1427">
        <f>B1427-C1427</f>
        <v/>
      </c>
      <c r="E1427">
        <f>D1427/B1427</f>
        <v/>
      </c>
      <c r="F1427">
        <f>'Net sw_IBUF_1_'!F486</f>
        <v/>
      </c>
      <c r="G1427">
        <f>'Net sw_IBUF_1_'!F484</f>
        <v/>
      </c>
      <c r="H1427">
        <f>F1427-G1427</f>
        <v/>
      </c>
      <c r="I1427">
        <f>H1427/F1427</f>
        <v/>
      </c>
      <c r="J1427">
        <f>'Net sw_IBUF_1_'!G486</f>
        <v/>
      </c>
      <c r="K1427">
        <f>'Net sw_IBUF_1_'!G484</f>
        <v/>
      </c>
      <c r="L1427">
        <f>J1427-K1427</f>
        <v/>
      </c>
      <c r="M1427">
        <f>L1427/J1427</f>
        <v/>
      </c>
      <c r="N1427">
        <f>'Net sw_IBUF_1_'!H486</f>
        <v/>
      </c>
      <c r="O1427">
        <f>'Net sw_IBUF_1_'!H484</f>
        <v/>
      </c>
      <c r="P1427">
        <f>N1427-O1427</f>
        <v/>
      </c>
      <c r="Q1427">
        <f>P1427/N1427</f>
        <v/>
      </c>
    </row>
    <row r="1428">
      <c r="A1428" t="inlineStr">
        <is>
          <t>sw_IBUF[1]_inst/O to masterReg/readData2[24]_i_4/I0</t>
        </is>
      </c>
      <c r="B1428">
        <f>'Net sw_IBUF_1_'!E501</f>
        <v/>
      </c>
      <c r="C1428">
        <f>'Net sw_IBUF_1_'!E499</f>
        <v/>
      </c>
      <c r="D1428">
        <f>B1428-C1428</f>
        <v/>
      </c>
      <c r="E1428">
        <f>D1428/B1428</f>
        <v/>
      </c>
      <c r="F1428">
        <f>'Net sw_IBUF_1_'!F501</f>
        <v/>
      </c>
      <c r="G1428">
        <f>'Net sw_IBUF_1_'!F499</f>
        <v/>
      </c>
      <c r="H1428">
        <f>F1428-G1428</f>
        <v/>
      </c>
      <c r="I1428">
        <f>H1428/F1428</f>
        <v/>
      </c>
      <c r="J1428">
        <f>'Net sw_IBUF_1_'!G501</f>
        <v/>
      </c>
      <c r="K1428">
        <f>'Net sw_IBUF_1_'!G499</f>
        <v/>
      </c>
      <c r="L1428">
        <f>J1428-K1428</f>
        <v/>
      </c>
      <c r="M1428">
        <f>L1428/J1428</f>
        <v/>
      </c>
      <c r="N1428">
        <f>'Net sw_IBUF_1_'!H501</f>
        <v/>
      </c>
      <c r="O1428">
        <f>'Net sw_IBUF_1_'!H499</f>
        <v/>
      </c>
      <c r="P1428">
        <f>N1428-O1428</f>
        <v/>
      </c>
      <c r="Q1428">
        <f>P1428/N1428</f>
        <v/>
      </c>
    </row>
    <row r="1429">
      <c r="A1429" t="inlineStr">
        <is>
          <t>sw_IBUF[1]_inst/O to ALU1/register_reg_r1_0_31_24_29_i_10/I4</t>
        </is>
      </c>
      <c r="B1429">
        <f>'Net sw_IBUF_1_'!E512</f>
        <v/>
      </c>
      <c r="C1429">
        <f>'Net sw_IBUF_1_'!E510</f>
        <v/>
      </c>
      <c r="D1429">
        <f>B1429-C1429</f>
        <v/>
      </c>
      <c r="E1429">
        <f>D1429/B1429</f>
        <v/>
      </c>
      <c r="F1429">
        <f>'Net sw_IBUF_1_'!F512</f>
        <v/>
      </c>
      <c r="G1429">
        <f>'Net sw_IBUF_1_'!F510</f>
        <v/>
      </c>
      <c r="H1429">
        <f>F1429-G1429</f>
        <v/>
      </c>
      <c r="I1429">
        <f>H1429/F1429</f>
        <v/>
      </c>
      <c r="J1429">
        <f>'Net sw_IBUF_1_'!G512</f>
        <v/>
      </c>
      <c r="K1429">
        <f>'Net sw_IBUF_1_'!G510</f>
        <v/>
      </c>
      <c r="L1429">
        <f>J1429-K1429</f>
        <v/>
      </c>
      <c r="M1429">
        <f>L1429/J1429</f>
        <v/>
      </c>
      <c r="N1429">
        <f>'Net sw_IBUF_1_'!H512</f>
        <v/>
      </c>
      <c r="O1429">
        <f>'Net sw_IBUF_1_'!H510</f>
        <v/>
      </c>
      <c r="P1429">
        <f>N1429-O1429</f>
        <v/>
      </c>
      <c r="Q1429">
        <f>P1429/N1429</f>
        <v/>
      </c>
    </row>
    <row r="1430">
      <c r="A1430" t="inlineStr">
        <is>
          <t>sw_IBUF[1]_inst/O to masterReg/readData2[22]_i_4/I0</t>
        </is>
      </c>
      <c r="B1430">
        <f>'Net sw_IBUF_1_'!E527</f>
        <v/>
      </c>
      <c r="C1430">
        <f>'Net sw_IBUF_1_'!E525</f>
        <v/>
      </c>
      <c r="D1430">
        <f>B1430-C1430</f>
        <v/>
      </c>
      <c r="E1430">
        <f>D1430/B1430</f>
        <v/>
      </c>
      <c r="F1430">
        <f>'Net sw_IBUF_1_'!F527</f>
        <v/>
      </c>
      <c r="G1430">
        <f>'Net sw_IBUF_1_'!F525</f>
        <v/>
      </c>
      <c r="H1430">
        <f>F1430-G1430</f>
        <v/>
      </c>
      <c r="I1430">
        <f>H1430/F1430</f>
        <v/>
      </c>
      <c r="J1430">
        <f>'Net sw_IBUF_1_'!G527</f>
        <v/>
      </c>
      <c r="K1430">
        <f>'Net sw_IBUF_1_'!G525</f>
        <v/>
      </c>
      <c r="L1430">
        <f>J1430-K1430</f>
        <v/>
      </c>
      <c r="M1430">
        <f>L1430/J1430</f>
        <v/>
      </c>
      <c r="N1430">
        <f>'Net sw_IBUF_1_'!H527</f>
        <v/>
      </c>
      <c r="O1430">
        <f>'Net sw_IBUF_1_'!H525</f>
        <v/>
      </c>
      <c r="P1430">
        <f>N1430-O1430</f>
        <v/>
      </c>
      <c r="Q1430">
        <f>P1430/N1430</f>
        <v/>
      </c>
    </row>
    <row r="1431">
      <c r="A1431" t="inlineStr">
        <is>
          <t>sw_IBUF[1]_inst/O to ALU1/register_reg_r1_0_31_18_23_i_14/I4</t>
        </is>
      </c>
      <c r="B1431">
        <f>'Net sw_IBUF_1_'!E538</f>
        <v/>
      </c>
      <c r="C1431">
        <f>'Net sw_IBUF_1_'!E536</f>
        <v/>
      </c>
      <c r="D1431">
        <f>B1431-C1431</f>
        <v/>
      </c>
      <c r="E1431">
        <f>D1431/B1431</f>
        <v/>
      </c>
      <c r="F1431">
        <f>'Net sw_IBUF_1_'!F538</f>
        <v/>
      </c>
      <c r="G1431">
        <f>'Net sw_IBUF_1_'!F536</f>
        <v/>
      </c>
      <c r="H1431">
        <f>F1431-G1431</f>
        <v/>
      </c>
      <c r="I1431">
        <f>H1431/F1431</f>
        <v/>
      </c>
      <c r="J1431">
        <f>'Net sw_IBUF_1_'!G538</f>
        <v/>
      </c>
      <c r="K1431">
        <f>'Net sw_IBUF_1_'!G536</f>
        <v/>
      </c>
      <c r="L1431">
        <f>J1431-K1431</f>
        <v/>
      </c>
      <c r="M1431">
        <f>L1431/J1431</f>
        <v/>
      </c>
      <c r="N1431">
        <f>'Net sw_IBUF_1_'!H538</f>
        <v/>
      </c>
      <c r="O1431">
        <f>'Net sw_IBUF_1_'!H536</f>
        <v/>
      </c>
      <c r="P1431">
        <f>N1431-O1431</f>
        <v/>
      </c>
      <c r="Q1431">
        <f>P1431/N1431</f>
        <v/>
      </c>
    </row>
    <row r="1432">
      <c r="A1432" t="inlineStr">
        <is>
          <t>sw_IBUF[1]_inst/O to masterReg/readData2_reg[21]_i_5/S</t>
        </is>
      </c>
      <c r="B1432">
        <f>'Net sw_IBUF_1_'!E551</f>
        <v/>
      </c>
      <c r="C1432">
        <f>'Net sw_IBUF_1_'!E549</f>
        <v/>
      </c>
      <c r="D1432">
        <f>B1432-C1432</f>
        <v/>
      </c>
      <c r="E1432">
        <f>D1432/B1432</f>
        <v/>
      </c>
      <c r="F1432">
        <f>'Net sw_IBUF_1_'!F551</f>
        <v/>
      </c>
      <c r="G1432">
        <f>'Net sw_IBUF_1_'!F549</f>
        <v/>
      </c>
      <c r="H1432">
        <f>F1432-G1432</f>
        <v/>
      </c>
      <c r="I1432">
        <f>H1432/F1432</f>
        <v/>
      </c>
      <c r="J1432">
        <f>'Net sw_IBUF_1_'!G551</f>
        <v/>
      </c>
      <c r="K1432">
        <f>'Net sw_IBUF_1_'!G549</f>
        <v/>
      </c>
      <c r="L1432">
        <f>J1432-K1432</f>
        <v/>
      </c>
      <c r="M1432">
        <f>L1432/J1432</f>
        <v/>
      </c>
      <c r="N1432">
        <f>'Net sw_IBUF_1_'!H551</f>
        <v/>
      </c>
      <c r="O1432">
        <f>'Net sw_IBUF_1_'!H549</f>
        <v/>
      </c>
      <c r="P1432">
        <f>N1432-O1432</f>
        <v/>
      </c>
      <c r="Q1432">
        <f>P1432/N1432</f>
        <v/>
      </c>
    </row>
    <row r="1433">
      <c r="A1433" t="inlineStr">
        <is>
          <t>sw_IBUF[1]_inst/O to ALU1/register_reg_r1_0_31_18_23_i_18/I4</t>
        </is>
      </c>
      <c r="B1433">
        <f>'Net sw_IBUF_1_'!E564</f>
        <v/>
      </c>
      <c r="C1433">
        <f>'Net sw_IBUF_1_'!E562</f>
        <v/>
      </c>
      <c r="D1433">
        <f>B1433-C1433</f>
        <v/>
      </c>
      <c r="E1433">
        <f>D1433/B1433</f>
        <v/>
      </c>
      <c r="F1433">
        <f>'Net sw_IBUF_1_'!F564</f>
        <v/>
      </c>
      <c r="G1433">
        <f>'Net sw_IBUF_1_'!F562</f>
        <v/>
      </c>
      <c r="H1433">
        <f>F1433-G1433</f>
        <v/>
      </c>
      <c r="I1433">
        <f>H1433/F1433</f>
        <v/>
      </c>
      <c r="J1433">
        <f>'Net sw_IBUF_1_'!G564</f>
        <v/>
      </c>
      <c r="K1433">
        <f>'Net sw_IBUF_1_'!G562</f>
        <v/>
      </c>
      <c r="L1433">
        <f>J1433-K1433</f>
        <v/>
      </c>
      <c r="M1433">
        <f>L1433/J1433</f>
        <v/>
      </c>
      <c r="N1433">
        <f>'Net sw_IBUF_1_'!H564</f>
        <v/>
      </c>
      <c r="O1433">
        <f>'Net sw_IBUF_1_'!H562</f>
        <v/>
      </c>
      <c r="P1433">
        <f>N1433-O1433</f>
        <v/>
      </c>
      <c r="Q1433">
        <f>P1433/N1433</f>
        <v/>
      </c>
    </row>
    <row r="1434">
      <c r="A1434" t="inlineStr">
        <is>
          <t>sw_IBUF[1]_inst/O to masterReg/register_reg_r1_0_31_18_23_i_15/I0</t>
        </is>
      </c>
      <c r="B1434">
        <f>'Net sw_IBUF_1_'!E575</f>
        <v/>
      </c>
      <c r="C1434">
        <f>'Net sw_IBUF_1_'!E573</f>
        <v/>
      </c>
      <c r="D1434">
        <f>B1434-C1434</f>
        <v/>
      </c>
      <c r="E1434">
        <f>D1434/B1434</f>
        <v/>
      </c>
      <c r="F1434">
        <f>'Net sw_IBUF_1_'!F575</f>
        <v/>
      </c>
      <c r="G1434">
        <f>'Net sw_IBUF_1_'!F573</f>
        <v/>
      </c>
      <c r="H1434">
        <f>F1434-G1434</f>
        <v/>
      </c>
      <c r="I1434">
        <f>H1434/F1434</f>
        <v/>
      </c>
      <c r="J1434">
        <f>'Net sw_IBUF_1_'!G575</f>
        <v/>
      </c>
      <c r="K1434">
        <f>'Net sw_IBUF_1_'!G573</f>
        <v/>
      </c>
      <c r="L1434">
        <f>J1434-K1434</f>
        <v/>
      </c>
      <c r="M1434">
        <f>L1434/J1434</f>
        <v/>
      </c>
      <c r="N1434">
        <f>'Net sw_IBUF_1_'!H575</f>
        <v/>
      </c>
      <c r="O1434">
        <f>'Net sw_IBUF_1_'!H573</f>
        <v/>
      </c>
      <c r="P1434">
        <f>N1434-O1434</f>
        <v/>
      </c>
      <c r="Q1434">
        <f>P1434/N1434</f>
        <v/>
      </c>
    </row>
    <row r="1435">
      <c r="A1435" t="inlineStr">
        <is>
          <t>sw_IBUF[1]_inst/O to masterReg/register_reg_r1_0_31_18_23_i_11/I0</t>
        </is>
      </c>
      <c r="B1435">
        <f>'Net sw_IBUF_1_'!E594</f>
        <v/>
      </c>
      <c r="C1435">
        <f>'Net sw_IBUF_1_'!E592</f>
        <v/>
      </c>
      <c r="D1435">
        <f>B1435-C1435</f>
        <v/>
      </c>
      <c r="E1435">
        <f>D1435/B1435</f>
        <v/>
      </c>
      <c r="F1435">
        <f>'Net sw_IBUF_1_'!F594</f>
        <v/>
      </c>
      <c r="G1435">
        <f>'Net sw_IBUF_1_'!F592</f>
        <v/>
      </c>
      <c r="H1435">
        <f>F1435-G1435</f>
        <v/>
      </c>
      <c r="I1435">
        <f>H1435/F1435</f>
        <v/>
      </c>
      <c r="J1435">
        <f>'Net sw_IBUF_1_'!G594</f>
        <v/>
      </c>
      <c r="K1435">
        <f>'Net sw_IBUF_1_'!G592</f>
        <v/>
      </c>
      <c r="L1435">
        <f>J1435-K1435</f>
        <v/>
      </c>
      <c r="M1435">
        <f>L1435/J1435</f>
        <v/>
      </c>
      <c r="N1435">
        <f>'Net sw_IBUF_1_'!H594</f>
        <v/>
      </c>
      <c r="O1435">
        <f>'Net sw_IBUF_1_'!H592</f>
        <v/>
      </c>
      <c r="P1435">
        <f>N1435-O1435</f>
        <v/>
      </c>
      <c r="Q1435">
        <f>P1435/N1435</f>
        <v/>
      </c>
    </row>
    <row r="1436">
      <c r="A1436" t="inlineStr">
        <is>
          <t>sw_IBUF[1]_inst/O to masterReg/register_reg_r1_0_31_18_23_i_17/I0</t>
        </is>
      </c>
      <c r="B1436">
        <f>'Net sw_IBUF_1_'!E605</f>
        <v/>
      </c>
      <c r="C1436">
        <f>'Net sw_IBUF_1_'!E603</f>
        <v/>
      </c>
      <c r="D1436">
        <f>B1436-C1436</f>
        <v/>
      </c>
      <c r="E1436">
        <f>D1436/B1436</f>
        <v/>
      </c>
      <c r="F1436">
        <f>'Net sw_IBUF_1_'!F605</f>
        <v/>
      </c>
      <c r="G1436">
        <f>'Net sw_IBUF_1_'!F603</f>
        <v/>
      </c>
      <c r="H1436">
        <f>F1436-G1436</f>
        <v/>
      </c>
      <c r="I1436">
        <f>H1436/F1436</f>
        <v/>
      </c>
      <c r="J1436">
        <f>'Net sw_IBUF_1_'!G605</f>
        <v/>
      </c>
      <c r="K1436">
        <f>'Net sw_IBUF_1_'!G603</f>
        <v/>
      </c>
      <c r="L1436">
        <f>J1436-K1436</f>
        <v/>
      </c>
      <c r="M1436">
        <f>L1436/J1436</f>
        <v/>
      </c>
      <c r="N1436">
        <f>'Net sw_IBUF_1_'!H605</f>
        <v/>
      </c>
      <c r="O1436">
        <f>'Net sw_IBUF_1_'!H603</f>
        <v/>
      </c>
      <c r="P1436">
        <f>N1436-O1436</f>
        <v/>
      </c>
      <c r="Q1436">
        <f>P1436/N1436</f>
        <v/>
      </c>
    </row>
    <row r="1437">
      <c r="A1437" t="inlineStr">
        <is>
          <t>sw_IBUF[1]_inst/O to masterReg/readData2_reg[22]_i_5/S</t>
        </is>
      </c>
      <c r="B1437">
        <f>'Net sw_IBUF_1_'!E635</f>
        <v/>
      </c>
      <c r="C1437">
        <f>'Net sw_IBUF_1_'!E633</f>
        <v/>
      </c>
      <c r="D1437">
        <f>B1437-C1437</f>
        <v/>
      </c>
      <c r="E1437">
        <f>D1437/B1437</f>
        <v/>
      </c>
      <c r="F1437">
        <f>'Net sw_IBUF_1_'!F635</f>
        <v/>
      </c>
      <c r="G1437">
        <f>'Net sw_IBUF_1_'!F633</f>
        <v/>
      </c>
      <c r="H1437">
        <f>F1437-G1437</f>
        <v/>
      </c>
      <c r="I1437">
        <f>H1437/F1437</f>
        <v/>
      </c>
      <c r="J1437">
        <f>'Net sw_IBUF_1_'!G635</f>
        <v/>
      </c>
      <c r="K1437">
        <f>'Net sw_IBUF_1_'!G633</f>
        <v/>
      </c>
      <c r="L1437">
        <f>J1437-K1437</f>
        <v/>
      </c>
      <c r="M1437">
        <f>L1437/J1437</f>
        <v/>
      </c>
      <c r="N1437">
        <f>'Net sw_IBUF_1_'!H635</f>
        <v/>
      </c>
      <c r="O1437">
        <f>'Net sw_IBUF_1_'!H633</f>
        <v/>
      </c>
      <c r="P1437">
        <f>N1437-O1437</f>
        <v/>
      </c>
      <c r="Q1437">
        <f>P1437/N1437</f>
        <v/>
      </c>
    </row>
    <row r="1438">
      <c r="A1438" t="inlineStr">
        <is>
          <t>sw_IBUF[1]_inst/O to masterReg/readData2_reg[13]_i_5/S</t>
        </is>
      </c>
      <c r="B1438">
        <f>'Net sw_IBUF_1_'!E651</f>
        <v/>
      </c>
      <c r="C1438">
        <f>'Net sw_IBUF_1_'!E649</f>
        <v/>
      </c>
      <c r="D1438">
        <f>B1438-C1438</f>
        <v/>
      </c>
      <c r="E1438">
        <f>D1438/B1438</f>
        <v/>
      </c>
      <c r="F1438">
        <f>'Net sw_IBUF_1_'!F651</f>
        <v/>
      </c>
      <c r="G1438">
        <f>'Net sw_IBUF_1_'!F649</f>
        <v/>
      </c>
      <c r="H1438">
        <f>F1438-G1438</f>
        <v/>
      </c>
      <c r="I1438">
        <f>H1438/F1438</f>
        <v/>
      </c>
      <c r="J1438">
        <f>'Net sw_IBUF_1_'!G651</f>
        <v/>
      </c>
      <c r="K1438">
        <f>'Net sw_IBUF_1_'!G649</f>
        <v/>
      </c>
      <c r="L1438">
        <f>J1438-K1438</f>
        <v/>
      </c>
      <c r="M1438">
        <f>L1438/J1438</f>
        <v/>
      </c>
      <c r="N1438">
        <f>'Net sw_IBUF_1_'!H651</f>
        <v/>
      </c>
      <c r="O1438">
        <f>'Net sw_IBUF_1_'!H649</f>
        <v/>
      </c>
      <c r="P1438">
        <f>N1438-O1438</f>
        <v/>
      </c>
      <c r="Q1438">
        <f>P1438/N1438</f>
        <v/>
      </c>
    </row>
    <row r="1439">
      <c r="A1439" t="inlineStr">
        <is>
          <t>sw_IBUF[1]_inst/O to masterReg/readData2_reg[23]_i_5/S</t>
        </is>
      </c>
      <c r="B1439">
        <f>'Net sw_IBUF_1_'!E674</f>
        <v/>
      </c>
      <c r="C1439">
        <f>'Net sw_IBUF_1_'!E672</f>
        <v/>
      </c>
      <c r="D1439">
        <f>B1439-C1439</f>
        <v/>
      </c>
      <c r="E1439">
        <f>D1439/B1439</f>
        <v/>
      </c>
      <c r="F1439">
        <f>'Net sw_IBUF_1_'!F674</f>
        <v/>
      </c>
      <c r="G1439">
        <f>'Net sw_IBUF_1_'!F672</f>
        <v/>
      </c>
      <c r="H1439">
        <f>F1439-G1439</f>
        <v/>
      </c>
      <c r="I1439">
        <f>H1439/F1439</f>
        <v/>
      </c>
      <c r="J1439">
        <f>'Net sw_IBUF_1_'!G674</f>
        <v/>
      </c>
      <c r="K1439">
        <f>'Net sw_IBUF_1_'!G672</f>
        <v/>
      </c>
      <c r="L1439">
        <f>J1439-K1439</f>
        <v/>
      </c>
      <c r="M1439">
        <f>L1439/J1439</f>
        <v/>
      </c>
      <c r="N1439">
        <f>'Net sw_IBUF_1_'!H674</f>
        <v/>
      </c>
      <c r="O1439">
        <f>'Net sw_IBUF_1_'!H672</f>
        <v/>
      </c>
      <c r="P1439">
        <f>N1439-O1439</f>
        <v/>
      </c>
      <c r="Q1439">
        <f>P1439/N1439</f>
        <v/>
      </c>
    </row>
    <row r="1440">
      <c r="A1440" t="inlineStr">
        <is>
          <t>sw_IBUF[1]_inst/O to masterReg/readData2_reg[19]_i_5/S</t>
        </is>
      </c>
      <c r="B1440">
        <f>'Net sw_IBUF_1_'!E695</f>
        <v/>
      </c>
      <c r="C1440">
        <f>'Net sw_IBUF_1_'!E693</f>
        <v/>
      </c>
      <c r="D1440">
        <f>B1440-C1440</f>
        <v/>
      </c>
      <c r="E1440">
        <f>D1440/B1440</f>
        <v/>
      </c>
      <c r="F1440">
        <f>'Net sw_IBUF_1_'!F695</f>
        <v/>
      </c>
      <c r="G1440">
        <f>'Net sw_IBUF_1_'!F693</f>
        <v/>
      </c>
      <c r="H1440">
        <f>F1440-G1440</f>
        <v/>
      </c>
      <c r="I1440">
        <f>H1440/F1440</f>
        <v/>
      </c>
      <c r="J1440">
        <f>'Net sw_IBUF_1_'!G695</f>
        <v/>
      </c>
      <c r="K1440">
        <f>'Net sw_IBUF_1_'!G693</f>
        <v/>
      </c>
      <c r="L1440">
        <f>J1440-K1440</f>
        <v/>
      </c>
      <c r="M1440">
        <f>L1440/J1440</f>
        <v/>
      </c>
      <c r="N1440">
        <f>'Net sw_IBUF_1_'!H695</f>
        <v/>
      </c>
      <c r="O1440">
        <f>'Net sw_IBUF_1_'!H693</f>
        <v/>
      </c>
      <c r="P1440">
        <f>N1440-O1440</f>
        <v/>
      </c>
      <c r="Q1440">
        <f>P1440/N1440</f>
        <v/>
      </c>
    </row>
    <row r="1441">
      <c r="A1441" t="inlineStr">
        <is>
          <t>sw_IBUF[1]_inst/O to masterReg/readData2_reg[31]_i_6/S</t>
        </is>
      </c>
      <c r="B1441">
        <f>'Net sw_IBUF_1_'!E723</f>
        <v/>
      </c>
      <c r="C1441">
        <f>'Net sw_IBUF_1_'!E721</f>
        <v/>
      </c>
      <c r="D1441">
        <f>B1441-C1441</f>
        <v/>
      </c>
      <c r="E1441">
        <f>D1441/B1441</f>
        <v/>
      </c>
      <c r="F1441">
        <f>'Net sw_IBUF_1_'!F723</f>
        <v/>
      </c>
      <c r="G1441">
        <f>'Net sw_IBUF_1_'!F721</f>
        <v/>
      </c>
      <c r="H1441">
        <f>F1441-G1441</f>
        <v/>
      </c>
      <c r="I1441">
        <f>H1441/F1441</f>
        <v/>
      </c>
      <c r="J1441">
        <f>'Net sw_IBUF_1_'!G723</f>
        <v/>
      </c>
      <c r="K1441">
        <f>'Net sw_IBUF_1_'!G721</f>
        <v/>
      </c>
      <c r="L1441">
        <f>J1441-K1441</f>
        <v/>
      </c>
      <c r="M1441">
        <f>L1441/J1441</f>
        <v/>
      </c>
      <c r="N1441">
        <f>'Net sw_IBUF_1_'!H723</f>
        <v/>
      </c>
      <c r="O1441">
        <f>'Net sw_IBUF_1_'!H721</f>
        <v/>
      </c>
      <c r="P1441">
        <f>N1441-O1441</f>
        <v/>
      </c>
      <c r="Q1441">
        <f>P1441/N1441</f>
        <v/>
      </c>
    </row>
    <row r="1442">
      <c r="A1442" t="inlineStr">
        <is>
          <t>sw_IBUF[1]_inst/O to masterReg/register_reg_r1_0_31_30_31__0_i_2/I0</t>
        </is>
      </c>
      <c r="B1442">
        <f>'Net sw_IBUF_1_'!E741</f>
        <v/>
      </c>
      <c r="C1442">
        <f>'Net sw_IBUF_1_'!E739</f>
        <v/>
      </c>
      <c r="D1442">
        <f>B1442-C1442</f>
        <v/>
      </c>
      <c r="E1442">
        <f>D1442/B1442</f>
        <v/>
      </c>
      <c r="F1442">
        <f>'Net sw_IBUF_1_'!F741</f>
        <v/>
      </c>
      <c r="G1442">
        <f>'Net sw_IBUF_1_'!F739</f>
        <v/>
      </c>
      <c r="H1442">
        <f>F1442-G1442</f>
        <v/>
      </c>
      <c r="I1442">
        <f>H1442/F1442</f>
        <v/>
      </c>
      <c r="J1442">
        <f>'Net sw_IBUF_1_'!G741</f>
        <v/>
      </c>
      <c r="K1442">
        <f>'Net sw_IBUF_1_'!G739</f>
        <v/>
      </c>
      <c r="L1442">
        <f>J1442-K1442</f>
        <v/>
      </c>
      <c r="M1442">
        <f>L1442/J1442</f>
        <v/>
      </c>
      <c r="N1442">
        <f>'Net sw_IBUF_1_'!H741</f>
        <v/>
      </c>
      <c r="O1442">
        <f>'Net sw_IBUF_1_'!H739</f>
        <v/>
      </c>
      <c r="P1442">
        <f>N1442-O1442</f>
        <v/>
      </c>
      <c r="Q1442">
        <f>P1442/N1442</f>
        <v/>
      </c>
    </row>
    <row r="1443">
      <c r="A1443" t="inlineStr">
        <is>
          <t>sw_IBUF[1]_inst/O to ALU1/register_reg_r1_0_31_30_31__0_i_3/I4</t>
        </is>
      </c>
      <c r="B1443">
        <f>'Net sw_IBUF_1_'!E752</f>
        <v/>
      </c>
      <c r="C1443">
        <f>'Net sw_IBUF_1_'!E750</f>
        <v/>
      </c>
      <c r="D1443">
        <f>B1443-C1443</f>
        <v/>
      </c>
      <c r="E1443">
        <f>D1443/B1443</f>
        <v/>
      </c>
      <c r="F1443">
        <f>'Net sw_IBUF_1_'!F752</f>
        <v/>
      </c>
      <c r="G1443">
        <f>'Net sw_IBUF_1_'!F750</f>
        <v/>
      </c>
      <c r="H1443">
        <f>F1443-G1443</f>
        <v/>
      </c>
      <c r="I1443">
        <f>H1443/F1443</f>
        <v/>
      </c>
      <c r="J1443">
        <f>'Net sw_IBUF_1_'!G752</f>
        <v/>
      </c>
      <c r="K1443">
        <f>'Net sw_IBUF_1_'!G750</f>
        <v/>
      </c>
      <c r="L1443">
        <f>J1443-K1443</f>
        <v/>
      </c>
      <c r="M1443">
        <f>L1443/J1443</f>
        <v/>
      </c>
      <c r="N1443">
        <f>'Net sw_IBUF_1_'!H752</f>
        <v/>
      </c>
      <c r="O1443">
        <f>'Net sw_IBUF_1_'!H750</f>
        <v/>
      </c>
      <c r="P1443">
        <f>N1443-O1443</f>
        <v/>
      </c>
      <c r="Q1443">
        <f>P1443/N1443</f>
        <v/>
      </c>
    </row>
    <row r="1444">
      <c r="A1444" t="inlineStr">
        <is>
          <t>sw_IBUF[1]_inst/O to masterReg/readData2_reg[25]_i_5/S</t>
        </is>
      </c>
      <c r="B1444">
        <f>'Net sw_IBUF_1_'!E780</f>
        <v/>
      </c>
      <c r="C1444">
        <f>'Net sw_IBUF_1_'!E778</f>
        <v/>
      </c>
      <c r="D1444">
        <f>B1444-C1444</f>
        <v/>
      </c>
      <c r="E1444">
        <f>D1444/B1444</f>
        <v/>
      </c>
      <c r="F1444">
        <f>'Net sw_IBUF_1_'!F780</f>
        <v/>
      </c>
      <c r="G1444">
        <f>'Net sw_IBUF_1_'!F778</f>
        <v/>
      </c>
      <c r="H1444">
        <f>F1444-G1444</f>
        <v/>
      </c>
      <c r="I1444">
        <f>H1444/F1444</f>
        <v/>
      </c>
      <c r="J1444">
        <f>'Net sw_IBUF_1_'!G780</f>
        <v/>
      </c>
      <c r="K1444">
        <f>'Net sw_IBUF_1_'!G778</f>
        <v/>
      </c>
      <c r="L1444">
        <f>J1444-K1444</f>
        <v/>
      </c>
      <c r="M1444">
        <f>L1444/J1444</f>
        <v/>
      </c>
      <c r="N1444">
        <f>'Net sw_IBUF_1_'!H780</f>
        <v/>
      </c>
      <c r="O1444">
        <f>'Net sw_IBUF_1_'!H778</f>
        <v/>
      </c>
      <c r="P1444">
        <f>N1444-O1444</f>
        <v/>
      </c>
      <c r="Q1444">
        <f>P1444/N1444</f>
        <v/>
      </c>
    </row>
    <row r="1445">
      <c r="A1445" t="inlineStr">
        <is>
          <t>sw_IBUF[1]_inst/O to masterReg/readData2[30]_i_4/I0</t>
        </is>
      </c>
      <c r="B1445">
        <f>'Net sw_IBUF_1_'!E796</f>
        <v/>
      </c>
      <c r="C1445">
        <f>'Net sw_IBUF_1_'!E794</f>
        <v/>
      </c>
      <c r="D1445">
        <f>B1445-C1445</f>
        <v/>
      </c>
      <c r="E1445">
        <f>D1445/B1445</f>
        <v/>
      </c>
      <c r="F1445">
        <f>'Net sw_IBUF_1_'!F796</f>
        <v/>
      </c>
      <c r="G1445">
        <f>'Net sw_IBUF_1_'!F794</f>
        <v/>
      </c>
      <c r="H1445">
        <f>F1445-G1445</f>
        <v/>
      </c>
      <c r="I1445">
        <f>H1445/F1445</f>
        <v/>
      </c>
      <c r="J1445">
        <f>'Net sw_IBUF_1_'!G796</f>
        <v/>
      </c>
      <c r="K1445">
        <f>'Net sw_IBUF_1_'!G794</f>
        <v/>
      </c>
      <c r="L1445">
        <f>J1445-K1445</f>
        <v/>
      </c>
      <c r="M1445">
        <f>L1445/J1445</f>
        <v/>
      </c>
      <c r="N1445">
        <f>'Net sw_IBUF_1_'!H796</f>
        <v/>
      </c>
      <c r="O1445">
        <f>'Net sw_IBUF_1_'!H794</f>
        <v/>
      </c>
      <c r="P1445">
        <f>N1445-O1445</f>
        <v/>
      </c>
      <c r="Q1445">
        <f>P1445/N1445</f>
        <v/>
      </c>
    </row>
    <row r="1446">
      <c r="A1446" t="inlineStr">
        <is>
          <t>sw_IBUF[1]_inst/O to ALU1/register_reg_r1_0_31_30_31_i_3/I4</t>
        </is>
      </c>
      <c r="B1446">
        <f>'Net sw_IBUF_1_'!E807</f>
        <v/>
      </c>
      <c r="C1446">
        <f>'Net sw_IBUF_1_'!E805</f>
        <v/>
      </c>
      <c r="D1446">
        <f>B1446-C1446</f>
        <v/>
      </c>
      <c r="E1446">
        <f>D1446/B1446</f>
        <v/>
      </c>
      <c r="F1446">
        <f>'Net sw_IBUF_1_'!F807</f>
        <v/>
      </c>
      <c r="G1446">
        <f>'Net sw_IBUF_1_'!F805</f>
        <v/>
      </c>
      <c r="H1446">
        <f>F1446-G1446</f>
        <v/>
      </c>
      <c r="I1446">
        <f>H1446/F1446</f>
        <v/>
      </c>
      <c r="J1446">
        <f>'Net sw_IBUF_1_'!G807</f>
        <v/>
      </c>
      <c r="K1446">
        <f>'Net sw_IBUF_1_'!G805</f>
        <v/>
      </c>
      <c r="L1446">
        <f>J1446-K1446</f>
        <v/>
      </c>
      <c r="M1446">
        <f>L1446/J1446</f>
        <v/>
      </c>
      <c r="N1446">
        <f>'Net sw_IBUF_1_'!H807</f>
        <v/>
      </c>
      <c r="O1446">
        <f>'Net sw_IBUF_1_'!H805</f>
        <v/>
      </c>
      <c r="P1446">
        <f>N1446-O1446</f>
        <v/>
      </c>
      <c r="Q1446">
        <f>P1446/N1446</f>
        <v/>
      </c>
    </row>
    <row r="1447">
      <c r="A1447" t="inlineStr">
        <is>
          <t>sw_IBUF[1]_inst/O to masterReg/readData2[29]_i_4/I0</t>
        </is>
      </c>
      <c r="B1447">
        <f>'Net sw_IBUF_1_'!E821</f>
        <v/>
      </c>
      <c r="C1447">
        <f>'Net sw_IBUF_1_'!E819</f>
        <v/>
      </c>
      <c r="D1447">
        <f>B1447-C1447</f>
        <v/>
      </c>
      <c r="E1447">
        <f>D1447/B1447</f>
        <v/>
      </c>
      <c r="F1447">
        <f>'Net sw_IBUF_1_'!F821</f>
        <v/>
      </c>
      <c r="G1447">
        <f>'Net sw_IBUF_1_'!F819</f>
        <v/>
      </c>
      <c r="H1447">
        <f>F1447-G1447</f>
        <v/>
      </c>
      <c r="I1447">
        <f>H1447/F1447</f>
        <v/>
      </c>
      <c r="J1447">
        <f>'Net sw_IBUF_1_'!G821</f>
        <v/>
      </c>
      <c r="K1447">
        <f>'Net sw_IBUF_1_'!G819</f>
        <v/>
      </c>
      <c r="L1447">
        <f>J1447-K1447</f>
        <v/>
      </c>
      <c r="M1447">
        <f>L1447/J1447</f>
        <v/>
      </c>
      <c r="N1447">
        <f>'Net sw_IBUF_1_'!H821</f>
        <v/>
      </c>
      <c r="O1447">
        <f>'Net sw_IBUF_1_'!H819</f>
        <v/>
      </c>
      <c r="P1447">
        <f>N1447-O1447</f>
        <v/>
      </c>
      <c r="Q1447">
        <f>P1447/N1447</f>
        <v/>
      </c>
    </row>
    <row r="1448">
      <c r="A1448" t="inlineStr">
        <is>
          <t>sw_IBUF[1]_inst/O to ALU1/register_reg_r1_0_31_24_29_i_16/I4</t>
        </is>
      </c>
      <c r="B1448">
        <f>'Net sw_IBUF_1_'!E832</f>
        <v/>
      </c>
      <c r="C1448">
        <f>'Net sw_IBUF_1_'!E830</f>
        <v/>
      </c>
      <c r="D1448">
        <f>B1448-C1448</f>
        <v/>
      </c>
      <c r="E1448">
        <f>D1448/B1448</f>
        <v/>
      </c>
      <c r="F1448">
        <f>'Net sw_IBUF_1_'!F832</f>
        <v/>
      </c>
      <c r="G1448">
        <f>'Net sw_IBUF_1_'!F830</f>
        <v/>
      </c>
      <c r="H1448">
        <f>F1448-G1448</f>
        <v/>
      </c>
      <c r="I1448">
        <f>H1448/F1448</f>
        <v/>
      </c>
      <c r="J1448">
        <f>'Net sw_IBUF_1_'!G832</f>
        <v/>
      </c>
      <c r="K1448">
        <f>'Net sw_IBUF_1_'!G830</f>
        <v/>
      </c>
      <c r="L1448">
        <f>J1448-K1448</f>
        <v/>
      </c>
      <c r="M1448">
        <f>L1448/J1448</f>
        <v/>
      </c>
      <c r="N1448">
        <f>'Net sw_IBUF_1_'!H832</f>
        <v/>
      </c>
      <c r="O1448">
        <f>'Net sw_IBUF_1_'!H830</f>
        <v/>
      </c>
      <c r="P1448">
        <f>N1448-O1448</f>
        <v/>
      </c>
      <c r="Q1448">
        <f>P1448/N1448</f>
        <v/>
      </c>
    </row>
    <row r="1449">
      <c r="A1449" t="inlineStr">
        <is>
          <t>sw_IBUF[1]_inst/O to masterReg/readData2[31]_i_5/I0</t>
        </is>
      </c>
      <c r="B1449">
        <f>'Net sw_IBUF_1_'!E843</f>
        <v/>
      </c>
      <c r="C1449">
        <f>'Net sw_IBUF_1_'!E841</f>
        <v/>
      </c>
      <c r="D1449">
        <f>B1449-C1449</f>
        <v/>
      </c>
      <c r="E1449">
        <f>D1449/B1449</f>
        <v/>
      </c>
      <c r="F1449">
        <f>'Net sw_IBUF_1_'!F843</f>
        <v/>
      </c>
      <c r="G1449">
        <f>'Net sw_IBUF_1_'!F841</f>
        <v/>
      </c>
      <c r="H1449">
        <f>F1449-G1449</f>
        <v/>
      </c>
      <c r="I1449">
        <f>H1449/F1449</f>
        <v/>
      </c>
      <c r="J1449">
        <f>'Net sw_IBUF_1_'!G843</f>
        <v/>
      </c>
      <c r="K1449">
        <f>'Net sw_IBUF_1_'!G841</f>
        <v/>
      </c>
      <c r="L1449">
        <f>J1449-K1449</f>
        <v/>
      </c>
      <c r="M1449">
        <f>L1449/J1449</f>
        <v/>
      </c>
      <c r="N1449">
        <f>'Net sw_IBUF_1_'!H843</f>
        <v/>
      </c>
      <c r="O1449">
        <f>'Net sw_IBUF_1_'!H841</f>
        <v/>
      </c>
      <c r="P1449">
        <f>N1449-O1449</f>
        <v/>
      </c>
      <c r="Q1449">
        <f>P1449/N1449</f>
        <v/>
      </c>
    </row>
    <row r="1450">
      <c r="A1450" t="inlineStr">
        <is>
          <t>sw_IBUF[1]_inst/O to masterReg/register_reg_r1_0_31_24_29_i_15/I0</t>
        </is>
      </c>
      <c r="B1450">
        <f>'Net sw_IBUF_1_'!E854</f>
        <v/>
      </c>
      <c r="C1450">
        <f>'Net sw_IBUF_1_'!E852</f>
        <v/>
      </c>
      <c r="D1450">
        <f>B1450-C1450</f>
        <v/>
      </c>
      <c r="E1450">
        <f>D1450/B1450</f>
        <v/>
      </c>
      <c r="F1450">
        <f>'Net sw_IBUF_1_'!F854</f>
        <v/>
      </c>
      <c r="G1450">
        <f>'Net sw_IBUF_1_'!F852</f>
        <v/>
      </c>
      <c r="H1450">
        <f>F1450-G1450</f>
        <v/>
      </c>
      <c r="I1450">
        <f>H1450/F1450</f>
        <v/>
      </c>
      <c r="J1450">
        <f>'Net sw_IBUF_1_'!G854</f>
        <v/>
      </c>
      <c r="K1450">
        <f>'Net sw_IBUF_1_'!G852</f>
        <v/>
      </c>
      <c r="L1450">
        <f>J1450-K1450</f>
        <v/>
      </c>
      <c r="M1450">
        <f>L1450/J1450</f>
        <v/>
      </c>
      <c r="N1450">
        <f>'Net sw_IBUF_1_'!H854</f>
        <v/>
      </c>
      <c r="O1450">
        <f>'Net sw_IBUF_1_'!H852</f>
        <v/>
      </c>
      <c r="P1450">
        <f>N1450-O1450</f>
        <v/>
      </c>
      <c r="Q1450">
        <f>P1450/N1450</f>
        <v/>
      </c>
    </row>
    <row r="1451">
      <c r="A1451" t="inlineStr">
        <is>
          <t>sw_IBUF[1]_inst/O to masterReg/readData2_reg[12]_i_5/S</t>
        </is>
      </c>
      <c r="B1451">
        <f>'Net sw_IBUF_1_'!E883</f>
        <v/>
      </c>
      <c r="C1451">
        <f>'Net sw_IBUF_1_'!E881</f>
        <v/>
      </c>
      <c r="D1451">
        <f>B1451-C1451</f>
        <v/>
      </c>
      <c r="E1451">
        <f>D1451/B1451</f>
        <v/>
      </c>
      <c r="F1451">
        <f>'Net sw_IBUF_1_'!F883</f>
        <v/>
      </c>
      <c r="G1451">
        <f>'Net sw_IBUF_1_'!F881</f>
        <v/>
      </c>
      <c r="H1451">
        <f>F1451-G1451</f>
        <v/>
      </c>
      <c r="I1451">
        <f>H1451/F1451</f>
        <v/>
      </c>
      <c r="J1451">
        <f>'Net sw_IBUF_1_'!G883</f>
        <v/>
      </c>
      <c r="K1451">
        <f>'Net sw_IBUF_1_'!G881</f>
        <v/>
      </c>
      <c r="L1451">
        <f>J1451-K1451</f>
        <v/>
      </c>
      <c r="M1451">
        <f>L1451/J1451</f>
        <v/>
      </c>
      <c r="N1451">
        <f>'Net sw_IBUF_1_'!H883</f>
        <v/>
      </c>
      <c r="O1451">
        <f>'Net sw_IBUF_1_'!H881</f>
        <v/>
      </c>
      <c r="P1451">
        <f>N1451-O1451</f>
        <v/>
      </c>
      <c r="Q1451">
        <f>P1451/N1451</f>
        <v/>
      </c>
    </row>
    <row r="1452">
      <c r="A1452" t="inlineStr">
        <is>
          <t>sw_IBUF[1]_inst/O to masterReg/readData2_reg[4]_i_5/S</t>
        </is>
      </c>
      <c r="B1452">
        <f>'Net sw_IBUF_1_'!E896</f>
        <v/>
      </c>
      <c r="C1452">
        <f>'Net sw_IBUF_1_'!E894</f>
        <v/>
      </c>
      <c r="D1452">
        <f>B1452-C1452</f>
        <v/>
      </c>
      <c r="E1452">
        <f>D1452/B1452</f>
        <v/>
      </c>
      <c r="F1452">
        <f>'Net sw_IBUF_1_'!F896</f>
        <v/>
      </c>
      <c r="G1452">
        <f>'Net sw_IBUF_1_'!F894</f>
        <v/>
      </c>
      <c r="H1452">
        <f>F1452-G1452</f>
        <v/>
      </c>
      <c r="I1452">
        <f>H1452/F1452</f>
        <v/>
      </c>
      <c r="J1452">
        <f>'Net sw_IBUF_1_'!G896</f>
        <v/>
      </c>
      <c r="K1452">
        <f>'Net sw_IBUF_1_'!G894</f>
        <v/>
      </c>
      <c r="L1452">
        <f>J1452-K1452</f>
        <v/>
      </c>
      <c r="M1452">
        <f>L1452/J1452</f>
        <v/>
      </c>
      <c r="N1452">
        <f>'Net sw_IBUF_1_'!H896</f>
        <v/>
      </c>
      <c r="O1452">
        <f>'Net sw_IBUF_1_'!H894</f>
        <v/>
      </c>
      <c r="P1452">
        <f>N1452-O1452</f>
        <v/>
      </c>
      <c r="Q1452">
        <f>P1452/N1452</f>
        <v/>
      </c>
    </row>
    <row r="1453">
      <c r="A1453" t="inlineStr">
        <is>
          <t>sw_IBUF[1]_inst/O to masterReg/readData2_reg[16]_i_5/S</t>
        </is>
      </c>
      <c r="B1453">
        <f>'Net sw_IBUF_1_'!E917</f>
        <v/>
      </c>
      <c r="C1453">
        <f>'Net sw_IBUF_1_'!E915</f>
        <v/>
      </c>
      <c r="D1453">
        <f>B1453-C1453</f>
        <v/>
      </c>
      <c r="E1453">
        <f>D1453/B1453</f>
        <v/>
      </c>
      <c r="F1453">
        <f>'Net sw_IBUF_1_'!F917</f>
        <v/>
      </c>
      <c r="G1453">
        <f>'Net sw_IBUF_1_'!F915</f>
        <v/>
      </c>
      <c r="H1453">
        <f>F1453-G1453</f>
        <v/>
      </c>
      <c r="I1453">
        <f>H1453/F1453</f>
        <v/>
      </c>
      <c r="J1453">
        <f>'Net sw_IBUF_1_'!G917</f>
        <v/>
      </c>
      <c r="K1453">
        <f>'Net sw_IBUF_1_'!G915</f>
        <v/>
      </c>
      <c r="L1453">
        <f>J1453-K1453</f>
        <v/>
      </c>
      <c r="M1453">
        <f>L1453/J1453</f>
        <v/>
      </c>
      <c r="N1453">
        <f>'Net sw_IBUF_1_'!H917</f>
        <v/>
      </c>
      <c r="O1453">
        <f>'Net sw_IBUF_1_'!H915</f>
        <v/>
      </c>
      <c r="P1453">
        <f>N1453-O1453</f>
        <v/>
      </c>
      <c r="Q1453">
        <f>P1453/N1453</f>
        <v/>
      </c>
    </row>
    <row r="1454">
      <c r="A1454" t="inlineStr">
        <is>
          <t>sw_IBUF[1]_inst/O to masterReg/register_reg_r1_0_31_12_17_i_17/I0</t>
        </is>
      </c>
      <c r="B1454">
        <f>'Net sw_IBUF_1_'!E928</f>
        <v/>
      </c>
      <c r="C1454">
        <f>'Net sw_IBUF_1_'!E926</f>
        <v/>
      </c>
      <c r="D1454">
        <f>B1454-C1454</f>
        <v/>
      </c>
      <c r="E1454">
        <f>D1454/B1454</f>
        <v/>
      </c>
      <c r="F1454">
        <f>'Net sw_IBUF_1_'!F928</f>
        <v/>
      </c>
      <c r="G1454">
        <f>'Net sw_IBUF_1_'!F926</f>
        <v/>
      </c>
      <c r="H1454">
        <f>F1454-G1454</f>
        <v/>
      </c>
      <c r="I1454">
        <f>H1454/F1454</f>
        <v/>
      </c>
      <c r="J1454">
        <f>'Net sw_IBUF_1_'!G928</f>
        <v/>
      </c>
      <c r="K1454">
        <f>'Net sw_IBUF_1_'!G926</f>
        <v/>
      </c>
      <c r="L1454">
        <f>J1454-K1454</f>
        <v/>
      </c>
      <c r="M1454">
        <f>L1454/J1454</f>
        <v/>
      </c>
      <c r="N1454">
        <f>'Net sw_IBUF_1_'!H928</f>
        <v/>
      </c>
      <c r="O1454">
        <f>'Net sw_IBUF_1_'!H926</f>
        <v/>
      </c>
      <c r="P1454">
        <f>N1454-O1454</f>
        <v/>
      </c>
      <c r="Q1454">
        <f>P1454/N1454</f>
        <v/>
      </c>
    </row>
    <row r="1455">
      <c r="A1455" t="inlineStr">
        <is>
          <t>sw_IBUF[1]_inst/O to masterReg/readData2_reg[5]_i_5/S</t>
        </is>
      </c>
      <c r="B1455">
        <f>'Net sw_IBUF_1_'!E944</f>
        <v/>
      </c>
      <c r="C1455">
        <f>'Net sw_IBUF_1_'!E942</f>
        <v/>
      </c>
      <c r="D1455">
        <f>B1455-C1455</f>
        <v/>
      </c>
      <c r="E1455">
        <f>D1455/B1455</f>
        <v/>
      </c>
      <c r="F1455">
        <f>'Net sw_IBUF_1_'!F944</f>
        <v/>
      </c>
      <c r="G1455">
        <f>'Net sw_IBUF_1_'!F942</f>
        <v/>
      </c>
      <c r="H1455">
        <f>F1455-G1455</f>
        <v/>
      </c>
      <c r="I1455">
        <f>H1455/F1455</f>
        <v/>
      </c>
      <c r="J1455">
        <f>'Net sw_IBUF_1_'!G944</f>
        <v/>
      </c>
      <c r="K1455">
        <f>'Net sw_IBUF_1_'!G942</f>
        <v/>
      </c>
      <c r="L1455">
        <f>J1455-K1455</f>
        <v/>
      </c>
      <c r="M1455">
        <f>L1455/J1455</f>
        <v/>
      </c>
      <c r="N1455">
        <f>'Net sw_IBUF_1_'!H944</f>
        <v/>
      </c>
      <c r="O1455">
        <f>'Net sw_IBUF_1_'!H942</f>
        <v/>
      </c>
      <c r="P1455">
        <f>N1455-O1455</f>
        <v/>
      </c>
      <c r="Q1455">
        <f>P1455/N1455</f>
        <v/>
      </c>
    </row>
    <row r="1456">
      <c r="A1456" t="inlineStr">
        <is>
          <t>sw_IBUF[1]_inst/O to masterReg/readData2[0]_i_7/I1</t>
        </is>
      </c>
      <c r="B1456">
        <f>'Net sw_IBUF_1_'!E958</f>
        <v/>
      </c>
      <c r="C1456">
        <f>'Net sw_IBUF_1_'!E956</f>
        <v/>
      </c>
      <c r="D1456">
        <f>B1456-C1456</f>
        <v/>
      </c>
      <c r="E1456">
        <f>D1456/B1456</f>
        <v/>
      </c>
      <c r="F1456">
        <f>'Net sw_IBUF_1_'!F958</f>
        <v/>
      </c>
      <c r="G1456">
        <f>'Net sw_IBUF_1_'!F956</f>
        <v/>
      </c>
      <c r="H1456">
        <f>F1456-G1456</f>
        <v/>
      </c>
      <c r="I1456">
        <f>H1456/F1456</f>
        <v/>
      </c>
      <c r="J1456">
        <f>'Net sw_IBUF_1_'!G958</f>
        <v/>
      </c>
      <c r="K1456">
        <f>'Net sw_IBUF_1_'!G956</f>
        <v/>
      </c>
      <c r="L1456">
        <f>J1456-K1456</f>
        <v/>
      </c>
      <c r="M1456">
        <f>L1456/J1456</f>
        <v/>
      </c>
      <c r="N1456">
        <f>'Net sw_IBUF_1_'!H958</f>
        <v/>
      </c>
      <c r="O1456">
        <f>'Net sw_IBUF_1_'!H956</f>
        <v/>
      </c>
      <c r="P1456">
        <f>N1456-O1456</f>
        <v/>
      </c>
      <c r="Q1456">
        <f>P1456/N1456</f>
        <v/>
      </c>
    </row>
    <row r="1457">
      <c r="A1457" t="inlineStr">
        <is>
          <t>sw_IBUF[1]_inst/O to masterReg/readData2[1]_i_2/I4</t>
        </is>
      </c>
      <c r="B1457">
        <f>'Net sw_IBUF_1_'!E969</f>
        <v/>
      </c>
      <c r="C1457">
        <f>'Net sw_IBUF_1_'!E967</f>
        <v/>
      </c>
      <c r="D1457">
        <f>B1457-C1457</f>
        <v/>
      </c>
      <c r="E1457">
        <f>D1457/B1457</f>
        <v/>
      </c>
      <c r="F1457">
        <f>'Net sw_IBUF_1_'!F969</f>
        <v/>
      </c>
      <c r="G1457">
        <f>'Net sw_IBUF_1_'!F967</f>
        <v/>
      </c>
      <c r="H1457">
        <f>F1457-G1457</f>
        <v/>
      </c>
      <c r="I1457">
        <f>H1457/F1457</f>
        <v/>
      </c>
      <c r="J1457">
        <f>'Net sw_IBUF_1_'!G969</f>
        <v/>
      </c>
      <c r="K1457">
        <f>'Net sw_IBUF_1_'!G967</f>
        <v/>
      </c>
      <c r="L1457">
        <f>J1457-K1457</f>
        <v/>
      </c>
      <c r="M1457">
        <f>L1457/J1457</f>
        <v/>
      </c>
      <c r="N1457">
        <f>'Net sw_IBUF_1_'!H969</f>
        <v/>
      </c>
      <c r="O1457">
        <f>'Net sw_IBUF_1_'!H967</f>
        <v/>
      </c>
      <c r="P1457">
        <f>N1457-O1457</f>
        <v/>
      </c>
      <c r="Q1457">
        <f>P1457/N1457</f>
        <v/>
      </c>
    </row>
    <row r="1458">
      <c r="A1458" t="inlineStr">
        <is>
          <t>sw_IBUF[1]_inst/O to masterReg/readData2[1]_i_4/I0</t>
        </is>
      </c>
      <c r="B1458">
        <f>'Net sw_IBUF_1_'!E983</f>
        <v/>
      </c>
      <c r="C1458">
        <f>'Net sw_IBUF_1_'!E981</f>
        <v/>
      </c>
      <c r="D1458">
        <f>B1458-C1458</f>
        <v/>
      </c>
      <c r="E1458">
        <f>D1458/B1458</f>
        <v/>
      </c>
      <c r="F1458">
        <f>'Net sw_IBUF_1_'!F983</f>
        <v/>
      </c>
      <c r="G1458">
        <f>'Net sw_IBUF_1_'!F981</f>
        <v/>
      </c>
      <c r="H1458">
        <f>F1458-G1458</f>
        <v/>
      </c>
      <c r="I1458">
        <f>H1458/F1458</f>
        <v/>
      </c>
      <c r="J1458">
        <f>'Net sw_IBUF_1_'!G983</f>
        <v/>
      </c>
      <c r="K1458">
        <f>'Net sw_IBUF_1_'!G981</f>
        <v/>
      </c>
      <c r="L1458">
        <f>J1458-K1458</f>
        <v/>
      </c>
      <c r="M1458">
        <f>L1458/J1458</f>
        <v/>
      </c>
      <c r="N1458">
        <f>'Net sw_IBUF_1_'!H983</f>
        <v/>
      </c>
      <c r="O1458">
        <f>'Net sw_IBUF_1_'!H981</f>
        <v/>
      </c>
      <c r="P1458">
        <f>N1458-O1458</f>
        <v/>
      </c>
      <c r="Q1458">
        <f>P1458/N1458</f>
        <v/>
      </c>
    </row>
    <row r="1459">
      <c r="A1459" t="inlineStr">
        <is>
          <t>sw_IBUF[1]_inst/O to Address_register_reg[1]/D</t>
        </is>
      </c>
      <c r="B1459">
        <f>'Net sw_IBUF_1_'!E1000</f>
        <v/>
      </c>
      <c r="C1459">
        <f>'Net sw_IBUF_1_'!E998</f>
        <v/>
      </c>
      <c r="D1459">
        <f>B1459-C1459</f>
        <v/>
      </c>
      <c r="E1459">
        <f>D1459/B1459</f>
        <v/>
      </c>
      <c r="F1459">
        <f>'Net sw_IBUF_1_'!F1000</f>
        <v/>
      </c>
      <c r="G1459">
        <f>'Net sw_IBUF_1_'!F998</f>
        <v/>
      </c>
      <c r="H1459">
        <f>F1459-G1459</f>
        <v/>
      </c>
      <c r="I1459">
        <f>H1459/F1459</f>
        <v/>
      </c>
      <c r="J1459">
        <f>'Net sw_IBUF_1_'!G1000</f>
        <v/>
      </c>
      <c r="K1459">
        <f>'Net sw_IBUF_1_'!G998</f>
        <v/>
      </c>
      <c r="L1459">
        <f>J1459-K1459</f>
        <v/>
      </c>
      <c r="M1459">
        <f>L1459/J1459</f>
        <v/>
      </c>
      <c r="N1459">
        <f>'Net sw_IBUF_1_'!H1000</f>
        <v/>
      </c>
      <c r="O1459">
        <f>'Net sw_IBUF_1_'!H998</f>
        <v/>
      </c>
      <c r="P1459">
        <f>N1459-O1459</f>
        <v/>
      </c>
      <c r="Q1459">
        <f>P1459/N1459</f>
        <v/>
      </c>
    </row>
    <row r="1460">
      <c r="A1460" t="inlineStr">
        <is>
          <t>sw_IBUF[1]_inst/O to masterReg/register_reg_r1_0_31_0_5_i_16/I0</t>
        </is>
      </c>
      <c r="B1460">
        <f>'Net sw_IBUF_1_'!E1014</f>
        <v/>
      </c>
      <c r="C1460">
        <f>'Net sw_IBUF_1_'!E1012</f>
        <v/>
      </c>
      <c r="D1460">
        <f>B1460-C1460</f>
        <v/>
      </c>
      <c r="E1460">
        <f>D1460/B1460</f>
        <v/>
      </c>
      <c r="F1460">
        <f>'Net sw_IBUF_1_'!F1014</f>
        <v/>
      </c>
      <c r="G1460">
        <f>'Net sw_IBUF_1_'!F1012</f>
        <v/>
      </c>
      <c r="H1460">
        <f>F1460-G1460</f>
        <v/>
      </c>
      <c r="I1460">
        <f>H1460/F1460</f>
        <v/>
      </c>
      <c r="J1460">
        <f>'Net sw_IBUF_1_'!G1014</f>
        <v/>
      </c>
      <c r="K1460">
        <f>'Net sw_IBUF_1_'!G1012</f>
        <v/>
      </c>
      <c r="L1460">
        <f>J1460-K1460</f>
        <v/>
      </c>
      <c r="M1460">
        <f>L1460/J1460</f>
        <v/>
      </c>
      <c r="N1460">
        <f>'Net sw_IBUF_1_'!H1014</f>
        <v/>
      </c>
      <c r="O1460">
        <f>'Net sw_IBUF_1_'!H1012</f>
        <v/>
      </c>
      <c r="P1460">
        <f>N1460-O1460</f>
        <v/>
      </c>
      <c r="Q1460">
        <f>P1460/N1460</f>
        <v/>
      </c>
    </row>
    <row r="1461">
      <c r="A1461" t="inlineStr">
        <is>
          <t>sw_IBUF[1]_inst/O to ALU1/register_reg_r1_0_31_0_5_i_18/I4</t>
        </is>
      </c>
      <c r="B1461">
        <f>'Net sw_IBUF_1_'!E1025</f>
        <v/>
      </c>
      <c r="C1461">
        <f>'Net sw_IBUF_1_'!E1023</f>
        <v/>
      </c>
      <c r="D1461">
        <f>B1461-C1461</f>
        <v/>
      </c>
      <c r="E1461">
        <f>D1461/B1461</f>
        <v/>
      </c>
      <c r="F1461">
        <f>'Net sw_IBUF_1_'!F1025</f>
        <v/>
      </c>
      <c r="G1461">
        <f>'Net sw_IBUF_1_'!F1023</f>
        <v/>
      </c>
      <c r="H1461">
        <f>F1461-G1461</f>
        <v/>
      </c>
      <c r="I1461">
        <f>H1461/F1461</f>
        <v/>
      </c>
      <c r="J1461">
        <f>'Net sw_IBUF_1_'!G1025</f>
        <v/>
      </c>
      <c r="K1461">
        <f>'Net sw_IBUF_1_'!G1023</f>
        <v/>
      </c>
      <c r="L1461">
        <f>J1461-K1461</f>
        <v/>
      </c>
      <c r="M1461">
        <f>L1461/J1461</f>
        <v/>
      </c>
      <c r="N1461">
        <f>'Net sw_IBUF_1_'!H1025</f>
        <v/>
      </c>
      <c r="O1461">
        <f>'Net sw_IBUF_1_'!H1023</f>
        <v/>
      </c>
      <c r="P1461">
        <f>N1461-O1461</f>
        <v/>
      </c>
      <c r="Q1461">
        <f>P1461/N1461</f>
        <v/>
      </c>
    </row>
    <row r="1462">
      <c r="A1462" t="inlineStr">
        <is>
          <t>sw_IBUF[1]_inst/O to masterReg/register_reg_r1_0_31_0_5_i_14/I0</t>
        </is>
      </c>
      <c r="B1462">
        <f>'Net sw_IBUF_1_'!E1041</f>
        <v/>
      </c>
      <c r="C1462">
        <f>'Net sw_IBUF_1_'!E1039</f>
        <v/>
      </c>
      <c r="D1462">
        <f>B1462-C1462</f>
        <v/>
      </c>
      <c r="E1462">
        <f>D1462/B1462</f>
        <v/>
      </c>
      <c r="F1462">
        <f>'Net sw_IBUF_1_'!F1041</f>
        <v/>
      </c>
      <c r="G1462">
        <f>'Net sw_IBUF_1_'!F1039</f>
        <v/>
      </c>
      <c r="H1462">
        <f>F1462-G1462</f>
        <v/>
      </c>
      <c r="I1462">
        <f>H1462/F1462</f>
        <v/>
      </c>
      <c r="J1462">
        <f>'Net sw_IBUF_1_'!G1041</f>
        <v/>
      </c>
      <c r="K1462">
        <f>'Net sw_IBUF_1_'!G1039</f>
        <v/>
      </c>
      <c r="L1462">
        <f>J1462-K1462</f>
        <v/>
      </c>
      <c r="M1462">
        <f>L1462/J1462</f>
        <v/>
      </c>
      <c r="N1462">
        <f>'Net sw_IBUF_1_'!H1041</f>
        <v/>
      </c>
      <c r="O1462">
        <f>'Net sw_IBUF_1_'!H1039</f>
        <v/>
      </c>
      <c r="P1462">
        <f>N1462-O1462</f>
        <v/>
      </c>
      <c r="Q1462">
        <f>P1462/N1462</f>
        <v/>
      </c>
    </row>
    <row r="1463">
      <c r="A1463" t="inlineStr">
        <is>
          <t>sw_IBUF[1]_inst/O to ALU1/register_reg_r1_0_31_0_5_i_15/I4</t>
        </is>
      </c>
      <c r="B1463">
        <f>'Net sw_IBUF_1_'!E1052</f>
        <v/>
      </c>
      <c r="C1463">
        <f>'Net sw_IBUF_1_'!E1050</f>
        <v/>
      </c>
      <c r="D1463">
        <f>B1463-C1463</f>
        <v/>
      </c>
      <c r="E1463">
        <f>D1463/B1463</f>
        <v/>
      </c>
      <c r="F1463">
        <f>'Net sw_IBUF_1_'!F1052</f>
        <v/>
      </c>
      <c r="G1463">
        <f>'Net sw_IBUF_1_'!F1050</f>
        <v/>
      </c>
      <c r="H1463">
        <f>F1463-G1463</f>
        <v/>
      </c>
      <c r="I1463">
        <f>H1463/F1463</f>
        <v/>
      </c>
      <c r="J1463">
        <f>'Net sw_IBUF_1_'!G1052</f>
        <v/>
      </c>
      <c r="K1463">
        <f>'Net sw_IBUF_1_'!G1050</f>
        <v/>
      </c>
      <c r="L1463">
        <f>J1463-K1463</f>
        <v/>
      </c>
      <c r="M1463">
        <f>L1463/J1463</f>
        <v/>
      </c>
      <c r="N1463">
        <f>'Net sw_IBUF_1_'!H1052</f>
        <v/>
      </c>
      <c r="O1463">
        <f>'Net sw_IBUF_1_'!H1050</f>
        <v/>
      </c>
      <c r="P1463">
        <f>N1463-O1463</f>
        <v/>
      </c>
      <c r="Q1463">
        <f>P1463/N1463</f>
        <v/>
      </c>
    </row>
    <row r="1464">
      <c r="A1464" t="inlineStr">
        <is>
          <t>sw_IBUF[1]_inst/O to masterReg/readData2[8]_i_4/I0</t>
        </is>
      </c>
      <c r="B1464">
        <f>'Net sw_IBUF_1_'!E1071</f>
        <v/>
      </c>
      <c r="C1464">
        <f>'Net sw_IBUF_1_'!E1069</f>
        <v/>
      </c>
      <c r="D1464">
        <f>B1464-C1464</f>
        <v/>
      </c>
      <c r="E1464">
        <f>D1464/B1464</f>
        <v/>
      </c>
      <c r="F1464">
        <f>'Net sw_IBUF_1_'!F1071</f>
        <v/>
      </c>
      <c r="G1464">
        <f>'Net sw_IBUF_1_'!F1069</f>
        <v/>
      </c>
      <c r="H1464">
        <f>F1464-G1464</f>
        <v/>
      </c>
      <c r="I1464">
        <f>H1464/F1464</f>
        <v/>
      </c>
      <c r="J1464">
        <f>'Net sw_IBUF_1_'!G1071</f>
        <v/>
      </c>
      <c r="K1464">
        <f>'Net sw_IBUF_1_'!G1069</f>
        <v/>
      </c>
      <c r="L1464">
        <f>J1464-K1464</f>
        <v/>
      </c>
      <c r="M1464">
        <f>L1464/J1464</f>
        <v/>
      </c>
      <c r="N1464">
        <f>'Net sw_IBUF_1_'!H1071</f>
        <v/>
      </c>
      <c r="O1464">
        <f>'Net sw_IBUF_1_'!H1069</f>
        <v/>
      </c>
      <c r="P1464">
        <f>N1464-O1464</f>
        <v/>
      </c>
      <c r="Q1464">
        <f>P1464/N1464</f>
        <v/>
      </c>
    </row>
    <row r="1465">
      <c r="A1465" t="inlineStr">
        <is>
          <t>sw_IBUF[1]_inst/O to ALU1/register_reg_r1_0_31_6_11_i_14/I4</t>
        </is>
      </c>
      <c r="B1465">
        <f>'Net sw_IBUF_1_'!E1082</f>
        <v/>
      </c>
      <c r="C1465">
        <f>'Net sw_IBUF_1_'!E1080</f>
        <v/>
      </c>
      <c r="D1465">
        <f>B1465-C1465</f>
        <v/>
      </c>
      <c r="E1465">
        <f>D1465/B1465</f>
        <v/>
      </c>
      <c r="F1465">
        <f>'Net sw_IBUF_1_'!F1082</f>
        <v/>
      </c>
      <c r="G1465">
        <f>'Net sw_IBUF_1_'!F1080</f>
        <v/>
      </c>
      <c r="H1465">
        <f>F1465-G1465</f>
        <v/>
      </c>
      <c r="I1465">
        <f>H1465/F1465</f>
        <v/>
      </c>
      <c r="J1465">
        <f>'Net sw_IBUF_1_'!G1082</f>
        <v/>
      </c>
      <c r="K1465">
        <f>'Net sw_IBUF_1_'!G1080</f>
        <v/>
      </c>
      <c r="L1465">
        <f>J1465-K1465</f>
        <v/>
      </c>
      <c r="M1465">
        <f>L1465/J1465</f>
        <v/>
      </c>
      <c r="N1465">
        <f>'Net sw_IBUF_1_'!H1082</f>
        <v/>
      </c>
      <c r="O1465">
        <f>'Net sw_IBUF_1_'!H1080</f>
        <v/>
      </c>
      <c r="P1465">
        <f>N1465-O1465</f>
        <v/>
      </c>
      <c r="Q1465">
        <f>P1465/N1465</f>
        <v/>
      </c>
    </row>
    <row r="1466">
      <c r="A1466" t="inlineStr">
        <is>
          <t>sw_IBUF[1]_inst/O to masterReg/register_reg_r1_0_31_6_11_i_13/I0</t>
        </is>
      </c>
      <c r="B1466">
        <f>'Net sw_IBUF_1_'!E1093</f>
        <v/>
      </c>
      <c r="C1466">
        <f>'Net sw_IBUF_1_'!E1091</f>
        <v/>
      </c>
      <c r="D1466">
        <f>B1466-C1466</f>
        <v/>
      </c>
      <c r="E1466">
        <f>D1466/B1466</f>
        <v/>
      </c>
      <c r="F1466">
        <f>'Net sw_IBUF_1_'!F1093</f>
        <v/>
      </c>
      <c r="G1466">
        <f>'Net sw_IBUF_1_'!F1091</f>
        <v/>
      </c>
      <c r="H1466">
        <f>F1466-G1466</f>
        <v/>
      </c>
      <c r="I1466">
        <f>H1466/F1466</f>
        <v/>
      </c>
      <c r="J1466">
        <f>'Net sw_IBUF_1_'!G1093</f>
        <v/>
      </c>
      <c r="K1466">
        <f>'Net sw_IBUF_1_'!G1091</f>
        <v/>
      </c>
      <c r="L1466">
        <f>J1466-K1466</f>
        <v/>
      </c>
      <c r="M1466">
        <f>L1466/J1466</f>
        <v/>
      </c>
      <c r="N1466">
        <f>'Net sw_IBUF_1_'!H1093</f>
        <v/>
      </c>
      <c r="O1466">
        <f>'Net sw_IBUF_1_'!H1091</f>
        <v/>
      </c>
      <c r="P1466">
        <f>N1466-O1466</f>
        <v/>
      </c>
      <c r="Q1466">
        <f>P1466/N1466</f>
        <v/>
      </c>
    </row>
    <row r="1467">
      <c r="A1467" t="inlineStr">
        <is>
          <t>sw_IBUF[1]_inst/O to masterReg/register_reg_r1_0_31_0_5_i_17/S</t>
        </is>
      </c>
      <c r="B1467">
        <f>'Net sw_IBUF_1_'!E1111</f>
        <v/>
      </c>
      <c r="C1467">
        <f>'Net sw_IBUF_1_'!E1109</f>
        <v/>
      </c>
      <c r="D1467">
        <f>B1467-C1467</f>
        <v/>
      </c>
      <c r="E1467">
        <f>D1467/B1467</f>
        <v/>
      </c>
      <c r="F1467">
        <f>'Net sw_IBUF_1_'!F1111</f>
        <v/>
      </c>
      <c r="G1467">
        <f>'Net sw_IBUF_1_'!F1109</f>
        <v/>
      </c>
      <c r="H1467">
        <f>F1467-G1467</f>
        <v/>
      </c>
      <c r="I1467">
        <f>H1467/F1467</f>
        <v/>
      </c>
      <c r="J1467">
        <f>'Net sw_IBUF_1_'!G1111</f>
        <v/>
      </c>
      <c r="K1467">
        <f>'Net sw_IBUF_1_'!G1109</f>
        <v/>
      </c>
      <c r="L1467">
        <f>J1467-K1467</f>
        <v/>
      </c>
      <c r="M1467">
        <f>L1467/J1467</f>
        <v/>
      </c>
      <c r="N1467">
        <f>'Net sw_IBUF_1_'!H1111</f>
        <v/>
      </c>
      <c r="O1467">
        <f>'Net sw_IBUF_1_'!H1109</f>
        <v/>
      </c>
      <c r="P1467">
        <f>N1467-O1467</f>
        <v/>
      </c>
      <c r="Q1467">
        <f>P1467/N1467</f>
        <v/>
      </c>
    </row>
    <row r="1468">
      <c r="A1468" t="inlineStr">
        <is>
          <t>sw_IBUF[1]_inst/O to masterReg/readData2[6]_i_4/I0</t>
        </is>
      </c>
      <c r="B1468">
        <f>'Net sw_IBUF_1_'!E1122</f>
        <v/>
      </c>
      <c r="C1468">
        <f>'Net sw_IBUF_1_'!E1120</f>
        <v/>
      </c>
      <c r="D1468">
        <f>B1468-C1468</f>
        <v/>
      </c>
      <c r="E1468">
        <f>D1468/B1468</f>
        <v/>
      </c>
      <c r="F1468">
        <f>'Net sw_IBUF_1_'!F1122</f>
        <v/>
      </c>
      <c r="G1468">
        <f>'Net sw_IBUF_1_'!F1120</f>
        <v/>
      </c>
      <c r="H1468">
        <f>F1468-G1468</f>
        <v/>
      </c>
      <c r="I1468">
        <f>H1468/F1468</f>
        <v/>
      </c>
      <c r="J1468">
        <f>'Net sw_IBUF_1_'!G1122</f>
        <v/>
      </c>
      <c r="K1468">
        <f>'Net sw_IBUF_1_'!G1120</f>
        <v/>
      </c>
      <c r="L1468">
        <f>J1468-K1468</f>
        <v/>
      </c>
      <c r="M1468">
        <f>L1468/J1468</f>
        <v/>
      </c>
      <c r="N1468">
        <f>'Net sw_IBUF_1_'!H1122</f>
        <v/>
      </c>
      <c r="O1468">
        <f>'Net sw_IBUF_1_'!H1120</f>
        <v/>
      </c>
      <c r="P1468">
        <f>N1468-O1468</f>
        <v/>
      </c>
      <c r="Q1468">
        <f>P1468/N1468</f>
        <v/>
      </c>
    </row>
    <row r="1469">
      <c r="A1469" t="inlineStr">
        <is>
          <t>sw_IBUF[1]_inst/O to ALU1/register_reg_r1_0_31_6_11_i_10/I4</t>
        </is>
      </c>
      <c r="B1469">
        <f>'Net sw_IBUF_1_'!E1133</f>
        <v/>
      </c>
      <c r="C1469">
        <f>'Net sw_IBUF_1_'!E1131</f>
        <v/>
      </c>
      <c r="D1469">
        <f>B1469-C1469</f>
        <v/>
      </c>
      <c r="E1469">
        <f>D1469/B1469</f>
        <v/>
      </c>
      <c r="F1469">
        <f>'Net sw_IBUF_1_'!F1133</f>
        <v/>
      </c>
      <c r="G1469">
        <f>'Net sw_IBUF_1_'!F1131</f>
        <v/>
      </c>
      <c r="H1469">
        <f>F1469-G1469</f>
        <v/>
      </c>
      <c r="I1469">
        <f>H1469/F1469</f>
        <v/>
      </c>
      <c r="J1469">
        <f>'Net sw_IBUF_1_'!G1133</f>
        <v/>
      </c>
      <c r="K1469">
        <f>'Net sw_IBUF_1_'!G1131</f>
        <v/>
      </c>
      <c r="L1469">
        <f>J1469-K1469</f>
        <v/>
      </c>
      <c r="M1469">
        <f>L1469/J1469</f>
        <v/>
      </c>
      <c r="N1469">
        <f>'Net sw_IBUF_1_'!H1133</f>
        <v/>
      </c>
      <c r="O1469">
        <f>'Net sw_IBUF_1_'!H1131</f>
        <v/>
      </c>
      <c r="P1469">
        <f>N1469-O1469</f>
        <v/>
      </c>
      <c r="Q1469">
        <f>P1469/N1469</f>
        <v/>
      </c>
    </row>
    <row r="1470">
      <c r="A1470" t="inlineStr">
        <is>
          <t>sw_IBUF[1]_inst/O to masterReg/register_reg_r1_0_31_6_11_i_9/I0</t>
        </is>
      </c>
      <c r="B1470">
        <f>'Net sw_IBUF_1_'!E1144</f>
        <v/>
      </c>
      <c r="C1470">
        <f>'Net sw_IBUF_1_'!E1142</f>
        <v/>
      </c>
      <c r="D1470">
        <f>B1470-C1470</f>
        <v/>
      </c>
      <c r="E1470">
        <f>D1470/B1470</f>
        <v/>
      </c>
      <c r="F1470">
        <f>'Net sw_IBUF_1_'!F1144</f>
        <v/>
      </c>
      <c r="G1470">
        <f>'Net sw_IBUF_1_'!F1142</f>
        <v/>
      </c>
      <c r="H1470">
        <f>F1470-G1470</f>
        <v/>
      </c>
      <c r="I1470">
        <f>H1470/F1470</f>
        <v/>
      </c>
      <c r="J1470">
        <f>'Net sw_IBUF_1_'!G1144</f>
        <v/>
      </c>
      <c r="K1470">
        <f>'Net sw_IBUF_1_'!G1142</f>
        <v/>
      </c>
      <c r="L1470">
        <f>J1470-K1470</f>
        <v/>
      </c>
      <c r="M1470">
        <f>L1470/J1470</f>
        <v/>
      </c>
      <c r="N1470">
        <f>'Net sw_IBUF_1_'!H1144</f>
        <v/>
      </c>
      <c r="O1470">
        <f>'Net sw_IBUF_1_'!H1142</f>
        <v/>
      </c>
      <c r="P1470">
        <f>N1470-O1470</f>
        <v/>
      </c>
      <c r="Q1470">
        <f>P1470/N1470</f>
        <v/>
      </c>
    </row>
    <row r="1471">
      <c r="A1471" t="inlineStr">
        <is>
          <t>sw_IBUF[1]_inst/O to masterReg/register_reg_r1_0_31_6_11_i_17/I0</t>
        </is>
      </c>
      <c r="B1471">
        <f>'Net sw_IBUF_1_'!E1161</f>
        <v/>
      </c>
      <c r="C1471">
        <f>'Net sw_IBUF_1_'!E1159</f>
        <v/>
      </c>
      <c r="D1471">
        <f>B1471-C1471</f>
        <v/>
      </c>
      <c r="E1471">
        <f>D1471/B1471</f>
        <v/>
      </c>
      <c r="F1471">
        <f>'Net sw_IBUF_1_'!F1161</f>
        <v/>
      </c>
      <c r="G1471">
        <f>'Net sw_IBUF_1_'!F1159</f>
        <v/>
      </c>
      <c r="H1471">
        <f>F1471-G1471</f>
        <v/>
      </c>
      <c r="I1471">
        <f>H1471/F1471</f>
        <v/>
      </c>
      <c r="J1471">
        <f>'Net sw_IBUF_1_'!G1161</f>
        <v/>
      </c>
      <c r="K1471">
        <f>'Net sw_IBUF_1_'!G1159</f>
        <v/>
      </c>
      <c r="L1471">
        <f>J1471-K1471</f>
        <v/>
      </c>
      <c r="M1471">
        <f>L1471/J1471</f>
        <v/>
      </c>
      <c r="N1471">
        <f>'Net sw_IBUF_1_'!H1161</f>
        <v/>
      </c>
      <c r="O1471">
        <f>'Net sw_IBUF_1_'!H1159</f>
        <v/>
      </c>
      <c r="P1471">
        <f>N1471-O1471</f>
        <v/>
      </c>
      <c r="Q1471">
        <f>P1471/N1471</f>
        <v/>
      </c>
    </row>
    <row r="1472">
      <c r="A1472" t="inlineStr">
        <is>
          <t>sw_IBUF[1]_inst/O to masterReg/register_reg_r1_0_31_0_5_i_13/S</t>
        </is>
      </c>
      <c r="B1472">
        <f>'Net sw_IBUF_1_'!E1177</f>
        <v/>
      </c>
      <c r="C1472">
        <f>'Net sw_IBUF_1_'!E1175</f>
        <v/>
      </c>
      <c r="D1472">
        <f>B1472-C1472</f>
        <v/>
      </c>
      <c r="E1472">
        <f>D1472/B1472</f>
        <v/>
      </c>
      <c r="F1472">
        <f>'Net sw_IBUF_1_'!F1177</f>
        <v/>
      </c>
      <c r="G1472">
        <f>'Net sw_IBUF_1_'!F1175</f>
        <v/>
      </c>
      <c r="H1472">
        <f>F1472-G1472</f>
        <v/>
      </c>
      <c r="I1472">
        <f>H1472/F1472</f>
        <v/>
      </c>
      <c r="J1472">
        <f>'Net sw_IBUF_1_'!G1177</f>
        <v/>
      </c>
      <c r="K1472">
        <f>'Net sw_IBUF_1_'!G1175</f>
        <v/>
      </c>
      <c r="L1472">
        <f>J1472-K1472</f>
        <v/>
      </c>
      <c r="M1472">
        <f>L1472/J1472</f>
        <v/>
      </c>
      <c r="N1472">
        <f>'Net sw_IBUF_1_'!H1177</f>
        <v/>
      </c>
      <c r="O1472">
        <f>'Net sw_IBUF_1_'!H1175</f>
        <v/>
      </c>
      <c r="P1472">
        <f>N1472-O1472</f>
        <v/>
      </c>
      <c r="Q1472">
        <f>P1472/N1472</f>
        <v/>
      </c>
    </row>
    <row r="1473">
      <c r="A1473" t="inlineStr">
        <is>
          <t>sw_IBUF[1]_inst/O to masterReg/readData2_reg[15]_i_5/S</t>
        </is>
      </c>
      <c r="B1473">
        <f>'Net sw_IBUF_1_'!E1198</f>
        <v/>
      </c>
      <c r="C1473">
        <f>'Net sw_IBUF_1_'!E1196</f>
        <v/>
      </c>
      <c r="D1473">
        <f>B1473-C1473</f>
        <v/>
      </c>
      <c r="E1473">
        <f>D1473/B1473</f>
        <v/>
      </c>
      <c r="F1473">
        <f>'Net sw_IBUF_1_'!F1198</f>
        <v/>
      </c>
      <c r="G1473">
        <f>'Net sw_IBUF_1_'!F1196</f>
        <v/>
      </c>
      <c r="H1473">
        <f>F1473-G1473</f>
        <v/>
      </c>
      <c r="I1473">
        <f>H1473/F1473</f>
        <v/>
      </c>
      <c r="J1473">
        <f>'Net sw_IBUF_1_'!G1198</f>
        <v/>
      </c>
      <c r="K1473">
        <f>'Net sw_IBUF_1_'!G1196</f>
        <v/>
      </c>
      <c r="L1473">
        <f>J1473-K1473</f>
        <v/>
      </c>
      <c r="M1473">
        <f>L1473/J1473</f>
        <v/>
      </c>
      <c r="N1473">
        <f>'Net sw_IBUF_1_'!H1198</f>
        <v/>
      </c>
      <c r="O1473">
        <f>'Net sw_IBUF_1_'!H1196</f>
        <v/>
      </c>
      <c r="P1473">
        <f>N1473-O1473</f>
        <v/>
      </c>
      <c r="Q1473">
        <f>P1473/N1473</f>
        <v/>
      </c>
    </row>
    <row r="1474">
      <c r="A1474" t="inlineStr">
        <is>
          <t>sw_IBUF[1]_inst/O to masterReg/readData2_reg[18]_i_5/S</t>
        </is>
      </c>
      <c r="B1474">
        <f>'Net sw_IBUF_1_'!E1218</f>
        <v/>
      </c>
      <c r="C1474">
        <f>'Net sw_IBUF_1_'!E1216</f>
        <v/>
      </c>
      <c r="D1474">
        <f>B1474-C1474</f>
        <v/>
      </c>
      <c r="E1474">
        <f>D1474/B1474</f>
        <v/>
      </c>
      <c r="F1474">
        <f>'Net sw_IBUF_1_'!F1218</f>
        <v/>
      </c>
      <c r="G1474">
        <f>'Net sw_IBUF_1_'!F1216</f>
        <v/>
      </c>
      <c r="H1474">
        <f>F1474-G1474</f>
        <v/>
      </c>
      <c r="I1474">
        <f>H1474/F1474</f>
        <v/>
      </c>
      <c r="J1474">
        <f>'Net sw_IBUF_1_'!G1218</f>
        <v/>
      </c>
      <c r="K1474">
        <f>'Net sw_IBUF_1_'!G1216</f>
        <v/>
      </c>
      <c r="L1474">
        <f>J1474-K1474</f>
        <v/>
      </c>
      <c r="M1474">
        <f>L1474/J1474</f>
        <v/>
      </c>
      <c r="N1474">
        <f>'Net sw_IBUF_1_'!H1218</f>
        <v/>
      </c>
      <c r="O1474">
        <f>'Net sw_IBUF_1_'!H1216</f>
        <v/>
      </c>
      <c r="P1474">
        <f>N1474-O1474</f>
        <v/>
      </c>
      <c r="Q1474">
        <f>P1474/N1474</f>
        <v/>
      </c>
    </row>
    <row r="1475">
      <c r="A1475" t="inlineStr">
        <is>
          <t>sw_IBUF[1]_inst/O to masterReg/readData2_reg[11]_i_5/S</t>
        </is>
      </c>
      <c r="B1475">
        <f>'Net sw_IBUF_1_'!E1231</f>
        <v/>
      </c>
      <c r="C1475">
        <f>'Net sw_IBUF_1_'!E1229</f>
        <v/>
      </c>
      <c r="D1475">
        <f>B1475-C1475</f>
        <v/>
      </c>
      <c r="E1475">
        <f>D1475/B1475</f>
        <v/>
      </c>
      <c r="F1475">
        <f>'Net sw_IBUF_1_'!F1231</f>
        <v/>
      </c>
      <c r="G1475">
        <f>'Net sw_IBUF_1_'!F1229</f>
        <v/>
      </c>
      <c r="H1475">
        <f>F1475-G1475</f>
        <v/>
      </c>
      <c r="I1475">
        <f>H1475/F1475</f>
        <v/>
      </c>
      <c r="J1475">
        <f>'Net sw_IBUF_1_'!G1231</f>
        <v/>
      </c>
      <c r="K1475">
        <f>'Net sw_IBUF_1_'!G1229</f>
        <v/>
      </c>
      <c r="L1475">
        <f>J1475-K1475</f>
        <v/>
      </c>
      <c r="M1475">
        <f>L1475/J1475</f>
        <v/>
      </c>
      <c r="N1475">
        <f>'Net sw_IBUF_1_'!H1231</f>
        <v/>
      </c>
      <c r="O1475">
        <f>'Net sw_IBUF_1_'!H1229</f>
        <v/>
      </c>
      <c r="P1475">
        <f>N1475-O1475</f>
        <v/>
      </c>
      <c r="Q1475">
        <f>P1475/N1475</f>
        <v/>
      </c>
    </row>
    <row r="1476">
      <c r="A1476" t="inlineStr">
        <is>
          <t>sw_IBUF[1]_inst/O to masterReg/readData2_reg[7]_i_5/S</t>
        </is>
      </c>
      <c r="B1476">
        <f>'Net sw_IBUF_1_'!E1244</f>
        <v/>
      </c>
      <c r="C1476">
        <f>'Net sw_IBUF_1_'!E1242</f>
        <v/>
      </c>
      <c r="D1476">
        <f>B1476-C1476</f>
        <v/>
      </c>
      <c r="E1476">
        <f>D1476/B1476</f>
        <v/>
      </c>
      <c r="F1476">
        <f>'Net sw_IBUF_1_'!F1244</f>
        <v/>
      </c>
      <c r="G1476">
        <f>'Net sw_IBUF_1_'!F1242</f>
        <v/>
      </c>
      <c r="H1476">
        <f>F1476-G1476</f>
        <v/>
      </c>
      <c r="I1476">
        <f>H1476/F1476</f>
        <v/>
      </c>
      <c r="J1476">
        <f>'Net sw_IBUF_1_'!G1244</f>
        <v/>
      </c>
      <c r="K1476">
        <f>'Net sw_IBUF_1_'!G1242</f>
        <v/>
      </c>
      <c r="L1476">
        <f>J1476-K1476</f>
        <v/>
      </c>
      <c r="M1476">
        <f>L1476/J1476</f>
        <v/>
      </c>
      <c r="N1476">
        <f>'Net sw_IBUF_1_'!H1244</f>
        <v/>
      </c>
      <c r="O1476">
        <f>'Net sw_IBUF_1_'!H1242</f>
        <v/>
      </c>
      <c r="P1476">
        <f>N1476-O1476</f>
        <v/>
      </c>
      <c r="Q1476">
        <f>P1476/N1476</f>
        <v/>
      </c>
    </row>
    <row r="1477">
      <c r="A1477" t="inlineStr">
        <is>
          <t>sw_IBUF[1]_inst/O to masterReg/readData2_reg[10]_i_5/S</t>
        </is>
      </c>
      <c r="B1477">
        <f>'Net sw_IBUF_1_'!E1265</f>
        <v/>
      </c>
      <c r="C1477">
        <f>'Net sw_IBUF_1_'!E1263</f>
        <v/>
      </c>
      <c r="D1477">
        <f>B1477-C1477</f>
        <v/>
      </c>
      <c r="E1477">
        <f>D1477/B1477</f>
        <v/>
      </c>
      <c r="F1477">
        <f>'Net sw_IBUF_1_'!F1265</f>
        <v/>
      </c>
      <c r="G1477">
        <f>'Net sw_IBUF_1_'!F1263</f>
        <v/>
      </c>
      <c r="H1477">
        <f>F1477-G1477</f>
        <v/>
      </c>
      <c r="I1477">
        <f>H1477/F1477</f>
        <v/>
      </c>
      <c r="J1477">
        <f>'Net sw_IBUF_1_'!G1265</f>
        <v/>
      </c>
      <c r="K1477">
        <f>'Net sw_IBUF_1_'!G1263</f>
        <v/>
      </c>
      <c r="L1477">
        <f>J1477-K1477</f>
        <v/>
      </c>
      <c r="M1477">
        <f>L1477/J1477</f>
        <v/>
      </c>
      <c r="N1477">
        <f>'Net sw_IBUF_1_'!H1265</f>
        <v/>
      </c>
      <c r="O1477">
        <f>'Net sw_IBUF_1_'!H1263</f>
        <v/>
      </c>
      <c r="P1477">
        <f>N1477-O1477</f>
        <v/>
      </c>
      <c r="Q1477">
        <f>P1477/N1477</f>
        <v/>
      </c>
    </row>
    <row r="1478">
      <c r="A1478" t="inlineStr">
        <is>
          <t>sw_IBUF[1]_inst/O to masterReg/readData2[9]_i_4/I0</t>
        </is>
      </c>
      <c r="B1478">
        <f>'Net sw_IBUF_1_'!E1279</f>
        <v/>
      </c>
      <c r="C1478">
        <f>'Net sw_IBUF_1_'!E1277</f>
        <v/>
      </c>
      <c r="D1478">
        <f>B1478-C1478</f>
        <v/>
      </c>
      <c r="E1478">
        <f>D1478/B1478</f>
        <v/>
      </c>
      <c r="F1478">
        <f>'Net sw_IBUF_1_'!F1279</f>
        <v/>
      </c>
      <c r="G1478">
        <f>'Net sw_IBUF_1_'!F1277</f>
        <v/>
      </c>
      <c r="H1478">
        <f>F1478-G1478</f>
        <v/>
      </c>
      <c r="I1478">
        <f>H1478/F1478</f>
        <v/>
      </c>
      <c r="J1478">
        <f>'Net sw_IBUF_1_'!G1279</f>
        <v/>
      </c>
      <c r="K1478">
        <f>'Net sw_IBUF_1_'!G1277</f>
        <v/>
      </c>
      <c r="L1478">
        <f>J1478-K1478</f>
        <v/>
      </c>
      <c r="M1478">
        <f>L1478/J1478</f>
        <v/>
      </c>
      <c r="N1478">
        <f>'Net sw_IBUF_1_'!H1279</f>
        <v/>
      </c>
      <c r="O1478">
        <f>'Net sw_IBUF_1_'!H1277</f>
        <v/>
      </c>
      <c r="P1478">
        <f>N1478-O1478</f>
        <v/>
      </c>
      <c r="Q1478">
        <f>P1478/N1478</f>
        <v/>
      </c>
    </row>
    <row r="1479">
      <c r="A1479" t="inlineStr">
        <is>
          <t>sw_IBUF[1]_inst/O to ALU1/register_reg_r1_0_31_6_11_i_12/I4</t>
        </is>
      </c>
      <c r="B1479">
        <f>'Net sw_IBUF_1_'!E1290</f>
        <v/>
      </c>
      <c r="C1479">
        <f>'Net sw_IBUF_1_'!E1288</f>
        <v/>
      </c>
      <c r="D1479">
        <f>B1479-C1479</f>
        <v/>
      </c>
      <c r="E1479">
        <f>D1479/B1479</f>
        <v/>
      </c>
      <c r="F1479">
        <f>'Net sw_IBUF_1_'!F1290</f>
        <v/>
      </c>
      <c r="G1479">
        <f>'Net sw_IBUF_1_'!F1288</f>
        <v/>
      </c>
      <c r="H1479">
        <f>F1479-G1479</f>
        <v/>
      </c>
      <c r="I1479">
        <f>H1479/F1479</f>
        <v/>
      </c>
      <c r="J1479">
        <f>'Net sw_IBUF_1_'!G1290</f>
        <v/>
      </c>
      <c r="K1479">
        <f>'Net sw_IBUF_1_'!G1288</f>
        <v/>
      </c>
      <c r="L1479">
        <f>J1479-K1479</f>
        <v/>
      </c>
      <c r="M1479">
        <f>L1479/J1479</f>
        <v/>
      </c>
      <c r="N1479">
        <f>'Net sw_IBUF_1_'!H1290</f>
        <v/>
      </c>
      <c r="O1479">
        <f>'Net sw_IBUF_1_'!H1288</f>
        <v/>
      </c>
      <c r="P1479">
        <f>N1479-O1479</f>
        <v/>
      </c>
      <c r="Q1479">
        <f>P1479/N1479</f>
        <v/>
      </c>
    </row>
    <row r="1480">
      <c r="A1480" t="inlineStr">
        <is>
          <t>sw_IBUF[1]_inst/O to masterReg/register_reg_r1_0_31_6_11_i_11/I0</t>
        </is>
      </c>
      <c r="B1480">
        <f>'Net sw_IBUF_1_'!E1301</f>
        <v/>
      </c>
      <c r="C1480">
        <f>'Net sw_IBUF_1_'!E1299</f>
        <v/>
      </c>
      <c r="D1480">
        <f>B1480-C1480</f>
        <v/>
      </c>
      <c r="E1480">
        <f>D1480/B1480</f>
        <v/>
      </c>
      <c r="F1480">
        <f>'Net sw_IBUF_1_'!F1301</f>
        <v/>
      </c>
      <c r="G1480">
        <f>'Net sw_IBUF_1_'!F1299</f>
        <v/>
      </c>
      <c r="H1480">
        <f>F1480-G1480</f>
        <v/>
      </c>
      <c r="I1480">
        <f>H1480/F1480</f>
        <v/>
      </c>
      <c r="J1480">
        <f>'Net sw_IBUF_1_'!G1301</f>
        <v/>
      </c>
      <c r="K1480">
        <f>'Net sw_IBUF_1_'!G1299</f>
        <v/>
      </c>
      <c r="L1480">
        <f>J1480-K1480</f>
        <v/>
      </c>
      <c r="M1480">
        <f>L1480/J1480</f>
        <v/>
      </c>
      <c r="N1480">
        <f>'Net sw_IBUF_1_'!H1301</f>
        <v/>
      </c>
      <c r="O1480">
        <f>'Net sw_IBUF_1_'!H1299</f>
        <v/>
      </c>
      <c r="P1480">
        <f>N1480-O1480</f>
        <v/>
      </c>
      <c r="Q1480">
        <f>P1480/N1480</f>
        <v/>
      </c>
    </row>
    <row r="1481">
      <c r="A1481" t="inlineStr">
        <is>
          <t>sw_IBUF[1]_inst/O to masterReg/readData2_reg[14]_i_5/S</t>
        </is>
      </c>
      <c r="B1481">
        <f>'Net sw_IBUF_1_'!E1317</f>
        <v/>
      </c>
      <c r="C1481">
        <f>'Net sw_IBUF_1_'!E1315</f>
        <v/>
      </c>
      <c r="D1481">
        <f>B1481-C1481</f>
        <v/>
      </c>
      <c r="E1481">
        <f>D1481/B1481</f>
        <v/>
      </c>
      <c r="F1481">
        <f>'Net sw_IBUF_1_'!F1317</f>
        <v/>
      </c>
      <c r="G1481">
        <f>'Net sw_IBUF_1_'!F1315</f>
        <v/>
      </c>
      <c r="H1481">
        <f>F1481-G1481</f>
        <v/>
      </c>
      <c r="I1481">
        <f>H1481/F1481</f>
        <v/>
      </c>
      <c r="J1481">
        <f>'Net sw_IBUF_1_'!G1317</f>
        <v/>
      </c>
      <c r="K1481">
        <f>'Net sw_IBUF_1_'!G1315</f>
        <v/>
      </c>
      <c r="L1481">
        <f>J1481-K1481</f>
        <v/>
      </c>
      <c r="M1481">
        <f>L1481/J1481</f>
        <v/>
      </c>
      <c r="N1481">
        <f>'Net sw_IBUF_1_'!H1317</f>
        <v/>
      </c>
      <c r="O1481">
        <f>'Net sw_IBUF_1_'!H1315</f>
        <v/>
      </c>
      <c r="P1481">
        <f>N1481-O1481</f>
        <v/>
      </c>
      <c r="Q1481">
        <f>P1481/N1481</f>
        <v/>
      </c>
    </row>
    <row r="1482">
      <c r="A1482" t="inlineStr">
        <is>
          <t>sw_IBUF[1]_inst/O to ALU1/register_reg_r1_0_31_12_17_i_14/I4</t>
        </is>
      </c>
      <c r="B1482">
        <f>'Net sw_IBUF_1_'!E1328</f>
        <v/>
      </c>
      <c r="C1482">
        <f>'Net sw_IBUF_1_'!E1326</f>
        <v/>
      </c>
      <c r="D1482">
        <f>B1482-C1482</f>
        <v/>
      </c>
      <c r="E1482">
        <f>D1482/B1482</f>
        <v/>
      </c>
      <c r="F1482">
        <f>'Net sw_IBUF_1_'!F1328</f>
        <v/>
      </c>
      <c r="G1482">
        <f>'Net sw_IBUF_1_'!F1326</f>
        <v/>
      </c>
      <c r="H1482">
        <f>F1482-G1482</f>
        <v/>
      </c>
      <c r="I1482">
        <f>H1482/F1482</f>
        <v/>
      </c>
      <c r="J1482">
        <f>'Net sw_IBUF_1_'!G1328</f>
        <v/>
      </c>
      <c r="K1482">
        <f>'Net sw_IBUF_1_'!G1326</f>
        <v/>
      </c>
      <c r="L1482">
        <f>J1482-K1482</f>
        <v/>
      </c>
      <c r="M1482">
        <f>L1482/J1482</f>
        <v/>
      </c>
      <c r="N1482">
        <f>'Net sw_IBUF_1_'!H1328</f>
        <v/>
      </c>
      <c r="O1482">
        <f>'Net sw_IBUF_1_'!H1326</f>
        <v/>
      </c>
      <c r="P1482">
        <f>N1482-O1482</f>
        <v/>
      </c>
      <c r="Q1482">
        <f>P1482/N1482</f>
        <v/>
      </c>
    </row>
    <row r="1483">
      <c r="A1483" t="inlineStr">
        <is>
          <t>sw_IBUF[1]_inst/O to masterReg/readData2_reg[27]_i_5/S</t>
        </is>
      </c>
      <c r="B1483">
        <f>'Net sw_IBUF_1_'!E1350</f>
        <v/>
      </c>
      <c r="C1483">
        <f>'Net sw_IBUF_1_'!E1348</f>
        <v/>
      </c>
      <c r="D1483">
        <f>B1483-C1483</f>
        <v/>
      </c>
      <c r="E1483">
        <f>D1483/B1483</f>
        <v/>
      </c>
      <c r="F1483">
        <f>'Net sw_IBUF_1_'!F1350</f>
        <v/>
      </c>
      <c r="G1483">
        <f>'Net sw_IBUF_1_'!F1348</f>
        <v/>
      </c>
      <c r="H1483">
        <f>F1483-G1483</f>
        <v/>
      </c>
      <c r="I1483">
        <f>H1483/F1483</f>
        <v/>
      </c>
      <c r="J1483">
        <f>'Net sw_IBUF_1_'!G1350</f>
        <v/>
      </c>
      <c r="K1483">
        <f>'Net sw_IBUF_1_'!G1348</f>
        <v/>
      </c>
      <c r="L1483">
        <f>J1483-K1483</f>
        <v/>
      </c>
      <c r="M1483">
        <f>L1483/J1483</f>
        <v/>
      </c>
      <c r="N1483">
        <f>'Net sw_IBUF_1_'!H1350</f>
        <v/>
      </c>
      <c r="O1483">
        <f>'Net sw_IBUF_1_'!H1348</f>
        <v/>
      </c>
      <c r="P1483">
        <f>N1483-O1483</f>
        <v/>
      </c>
      <c r="Q1483">
        <f>P1483/N1483</f>
        <v/>
      </c>
    </row>
    <row r="1484">
      <c r="A1484" t="inlineStr">
        <is>
          <t>sw_IBUF[1]_inst/O to masterReg/readData2[15]_i_4/I0</t>
        </is>
      </c>
      <c r="B1484">
        <f>'Net sw_IBUF_1_'!E1361</f>
        <v/>
      </c>
      <c r="C1484">
        <f>'Net sw_IBUF_1_'!E1359</f>
        <v/>
      </c>
      <c r="D1484">
        <f>B1484-C1484</f>
        <v/>
      </c>
      <c r="E1484">
        <f>D1484/B1484</f>
        <v/>
      </c>
      <c r="F1484">
        <f>'Net sw_IBUF_1_'!F1361</f>
        <v/>
      </c>
      <c r="G1484">
        <f>'Net sw_IBUF_1_'!F1359</f>
        <v/>
      </c>
      <c r="H1484">
        <f>F1484-G1484</f>
        <v/>
      </c>
      <c r="I1484">
        <f>H1484/F1484</f>
        <v/>
      </c>
      <c r="J1484">
        <f>'Net sw_IBUF_1_'!G1361</f>
        <v/>
      </c>
      <c r="K1484">
        <f>'Net sw_IBUF_1_'!G1359</f>
        <v/>
      </c>
      <c r="L1484">
        <f>J1484-K1484</f>
        <v/>
      </c>
      <c r="M1484">
        <f>L1484/J1484</f>
        <v/>
      </c>
      <c r="N1484">
        <f>'Net sw_IBUF_1_'!H1361</f>
        <v/>
      </c>
      <c r="O1484">
        <f>'Net sw_IBUF_1_'!H1359</f>
        <v/>
      </c>
      <c r="P1484">
        <f>N1484-O1484</f>
        <v/>
      </c>
      <c r="Q1484">
        <f>P1484/N1484</f>
        <v/>
      </c>
    </row>
    <row r="1485">
      <c r="A1485" t="inlineStr">
        <is>
          <t>sw_IBUF[1]_inst/O to ALU1/register_reg_r1_0_31_12_17_i_8/I4</t>
        </is>
      </c>
      <c r="B1485">
        <f>'Net sw_IBUF_1_'!E1372</f>
        <v/>
      </c>
      <c r="C1485">
        <f>'Net sw_IBUF_1_'!E1370</f>
        <v/>
      </c>
      <c r="D1485">
        <f>B1485-C1485</f>
        <v/>
      </c>
      <c r="E1485">
        <f>D1485/B1485</f>
        <v/>
      </c>
      <c r="F1485">
        <f>'Net sw_IBUF_1_'!F1372</f>
        <v/>
      </c>
      <c r="G1485">
        <f>'Net sw_IBUF_1_'!F1370</f>
        <v/>
      </c>
      <c r="H1485">
        <f>F1485-G1485</f>
        <v/>
      </c>
      <c r="I1485">
        <f>H1485/F1485</f>
        <v/>
      </c>
      <c r="J1485">
        <f>'Net sw_IBUF_1_'!G1372</f>
        <v/>
      </c>
      <c r="K1485">
        <f>'Net sw_IBUF_1_'!G1370</f>
        <v/>
      </c>
      <c r="L1485">
        <f>J1485-K1485</f>
        <v/>
      </c>
      <c r="M1485">
        <f>L1485/J1485</f>
        <v/>
      </c>
      <c r="N1485">
        <f>'Net sw_IBUF_1_'!H1372</f>
        <v/>
      </c>
      <c r="O1485">
        <f>'Net sw_IBUF_1_'!H1370</f>
        <v/>
      </c>
      <c r="P1485">
        <f>N1485-O1485</f>
        <v/>
      </c>
      <c r="Q1485">
        <f>P1485/N1485</f>
        <v/>
      </c>
    </row>
    <row r="1486">
      <c r="A1486" t="inlineStr">
        <is>
          <t>sw_IBUF[1]_inst/O to masterReg/readData2[14]_i_4/I0</t>
        </is>
      </c>
      <c r="B1486">
        <f>'Net sw_IBUF_1_'!E1388</f>
        <v/>
      </c>
      <c r="C1486">
        <f>'Net sw_IBUF_1_'!E1386</f>
        <v/>
      </c>
      <c r="D1486">
        <f>B1486-C1486</f>
        <v/>
      </c>
      <c r="E1486">
        <f>D1486/B1486</f>
        <v/>
      </c>
      <c r="F1486">
        <f>'Net sw_IBUF_1_'!F1388</f>
        <v/>
      </c>
      <c r="G1486">
        <f>'Net sw_IBUF_1_'!F1386</f>
        <v/>
      </c>
      <c r="H1486">
        <f>F1486-G1486</f>
        <v/>
      </c>
      <c r="I1486">
        <f>H1486/F1486</f>
        <v/>
      </c>
      <c r="J1486">
        <f>'Net sw_IBUF_1_'!G1388</f>
        <v/>
      </c>
      <c r="K1486">
        <f>'Net sw_IBUF_1_'!G1386</f>
        <v/>
      </c>
      <c r="L1486">
        <f>J1486-K1486</f>
        <v/>
      </c>
      <c r="M1486">
        <f>L1486/J1486</f>
        <v/>
      </c>
      <c r="N1486">
        <f>'Net sw_IBUF_1_'!H1388</f>
        <v/>
      </c>
      <c r="O1486">
        <f>'Net sw_IBUF_1_'!H1386</f>
        <v/>
      </c>
      <c r="P1486">
        <f>N1486-O1486</f>
        <v/>
      </c>
      <c r="Q1486">
        <f>P1486/N1486</f>
        <v/>
      </c>
    </row>
    <row r="1487">
      <c r="A1487" t="inlineStr">
        <is>
          <t>sw_IBUF[1]_inst/O to masterReg/register_reg_r1_0_31_12_17_i_13/I0</t>
        </is>
      </c>
      <c r="B1487">
        <f>'Net sw_IBUF_1_'!E1399</f>
        <v/>
      </c>
      <c r="C1487">
        <f>'Net sw_IBUF_1_'!E1397</f>
        <v/>
      </c>
      <c r="D1487">
        <f>B1487-C1487</f>
        <v/>
      </c>
      <c r="E1487">
        <f>D1487/B1487</f>
        <v/>
      </c>
      <c r="F1487">
        <f>'Net sw_IBUF_1_'!F1399</f>
        <v/>
      </c>
      <c r="G1487">
        <f>'Net sw_IBUF_1_'!F1397</f>
        <v/>
      </c>
      <c r="H1487">
        <f>F1487-G1487</f>
        <v/>
      </c>
      <c r="I1487">
        <f>H1487/F1487</f>
        <v/>
      </c>
      <c r="J1487">
        <f>'Net sw_IBUF_1_'!G1399</f>
        <v/>
      </c>
      <c r="K1487">
        <f>'Net sw_IBUF_1_'!G1397</f>
        <v/>
      </c>
      <c r="L1487">
        <f>J1487-K1487</f>
        <v/>
      </c>
      <c r="M1487">
        <f>L1487/J1487</f>
        <v/>
      </c>
      <c r="N1487">
        <f>'Net sw_IBUF_1_'!H1399</f>
        <v/>
      </c>
      <c r="O1487">
        <f>'Net sw_IBUF_1_'!H1397</f>
        <v/>
      </c>
      <c r="P1487">
        <f>N1487-O1487</f>
        <v/>
      </c>
      <c r="Q1487">
        <f>P1487/N1487</f>
        <v/>
      </c>
    </row>
    <row r="1488">
      <c r="A1488" t="inlineStr">
        <is>
          <t>sw_IBUF[1]_inst/O to masterReg/readData2[13]_i_4/I0</t>
        </is>
      </c>
      <c r="B1488">
        <f>'Net sw_IBUF_1_'!E1413</f>
        <v/>
      </c>
      <c r="C1488">
        <f>'Net sw_IBUF_1_'!E1411</f>
        <v/>
      </c>
      <c r="D1488">
        <f>B1488-C1488</f>
        <v/>
      </c>
      <c r="E1488">
        <f>D1488/B1488</f>
        <v/>
      </c>
      <c r="F1488">
        <f>'Net sw_IBUF_1_'!F1413</f>
        <v/>
      </c>
      <c r="G1488">
        <f>'Net sw_IBUF_1_'!F1411</f>
        <v/>
      </c>
      <c r="H1488">
        <f>F1488-G1488</f>
        <v/>
      </c>
      <c r="I1488">
        <f>H1488/F1488</f>
        <v/>
      </c>
      <c r="J1488">
        <f>'Net sw_IBUF_1_'!G1413</f>
        <v/>
      </c>
      <c r="K1488">
        <f>'Net sw_IBUF_1_'!G1411</f>
        <v/>
      </c>
      <c r="L1488">
        <f>J1488-K1488</f>
        <v/>
      </c>
      <c r="M1488">
        <f>L1488/J1488</f>
        <v/>
      </c>
      <c r="N1488">
        <f>'Net sw_IBUF_1_'!H1413</f>
        <v/>
      </c>
      <c r="O1488">
        <f>'Net sw_IBUF_1_'!H1411</f>
        <v/>
      </c>
      <c r="P1488">
        <f>N1488-O1488</f>
        <v/>
      </c>
      <c r="Q1488">
        <f>P1488/N1488</f>
        <v/>
      </c>
    </row>
    <row r="1489">
      <c r="A1489" t="inlineStr">
        <is>
          <t>sw_IBUF[1]_inst/O to masterReg/register_reg_r1_0_31_12_17_i_7/I0</t>
        </is>
      </c>
      <c r="B1489">
        <f>'Net sw_IBUF_1_'!E1424</f>
        <v/>
      </c>
      <c r="C1489">
        <f>'Net sw_IBUF_1_'!E1422</f>
        <v/>
      </c>
      <c r="D1489">
        <f>B1489-C1489</f>
        <v/>
      </c>
      <c r="E1489">
        <f>D1489/B1489</f>
        <v/>
      </c>
      <c r="F1489">
        <f>'Net sw_IBUF_1_'!F1424</f>
        <v/>
      </c>
      <c r="G1489">
        <f>'Net sw_IBUF_1_'!F1422</f>
        <v/>
      </c>
      <c r="H1489">
        <f>F1489-G1489</f>
        <v/>
      </c>
      <c r="I1489">
        <f>H1489/F1489</f>
        <v/>
      </c>
      <c r="J1489">
        <f>'Net sw_IBUF_1_'!G1424</f>
        <v/>
      </c>
      <c r="K1489">
        <f>'Net sw_IBUF_1_'!G1422</f>
        <v/>
      </c>
      <c r="L1489">
        <f>J1489-K1489</f>
        <v/>
      </c>
      <c r="M1489">
        <f>L1489/J1489</f>
        <v/>
      </c>
      <c r="N1489">
        <f>'Net sw_IBUF_1_'!H1424</f>
        <v/>
      </c>
      <c r="O1489">
        <f>'Net sw_IBUF_1_'!H1422</f>
        <v/>
      </c>
      <c r="P1489">
        <f>N1489-O1489</f>
        <v/>
      </c>
      <c r="Q1489">
        <f>P1489/N1489</f>
        <v/>
      </c>
    </row>
    <row r="1490">
      <c r="A1490" t="inlineStr">
        <is>
          <t>sw_IBUF[1]_inst/O to masterReg/readData2[25]_i_4/I0</t>
        </is>
      </c>
      <c r="B1490">
        <f>'Net sw_IBUF_1_'!E1441</f>
        <v/>
      </c>
      <c r="C1490">
        <f>'Net sw_IBUF_1_'!E1439</f>
        <v/>
      </c>
      <c r="D1490">
        <f>B1490-C1490</f>
        <v/>
      </c>
      <c r="E1490">
        <f>D1490/B1490</f>
        <v/>
      </c>
      <c r="F1490">
        <f>'Net sw_IBUF_1_'!F1441</f>
        <v/>
      </c>
      <c r="G1490">
        <f>'Net sw_IBUF_1_'!F1439</f>
        <v/>
      </c>
      <c r="H1490">
        <f>F1490-G1490</f>
        <v/>
      </c>
      <c r="I1490">
        <f>H1490/F1490</f>
        <v/>
      </c>
      <c r="J1490">
        <f>'Net sw_IBUF_1_'!G1441</f>
        <v/>
      </c>
      <c r="K1490">
        <f>'Net sw_IBUF_1_'!G1439</f>
        <v/>
      </c>
      <c r="L1490">
        <f>J1490-K1490</f>
        <v/>
      </c>
      <c r="M1490">
        <f>L1490/J1490</f>
        <v/>
      </c>
      <c r="N1490">
        <f>'Net sw_IBUF_1_'!H1441</f>
        <v/>
      </c>
      <c r="O1490">
        <f>'Net sw_IBUF_1_'!H1439</f>
        <v/>
      </c>
      <c r="P1490">
        <f>N1490-O1490</f>
        <v/>
      </c>
      <c r="Q1490">
        <f>P1490/N1490</f>
        <v/>
      </c>
    </row>
    <row r="1491">
      <c r="A1491" t="inlineStr">
        <is>
          <t>sw_IBUF[1]_inst/O to ALU1/register_reg_r1_0_31_24_29_i_8/I4</t>
        </is>
      </c>
      <c r="B1491">
        <f>'Net sw_IBUF_1_'!E1452</f>
        <v/>
      </c>
      <c r="C1491">
        <f>'Net sw_IBUF_1_'!E1450</f>
        <v/>
      </c>
      <c r="D1491">
        <f>B1491-C1491</f>
        <v/>
      </c>
      <c r="E1491">
        <f>D1491/B1491</f>
        <v/>
      </c>
      <c r="F1491">
        <f>'Net sw_IBUF_1_'!F1452</f>
        <v/>
      </c>
      <c r="G1491">
        <f>'Net sw_IBUF_1_'!F1450</f>
        <v/>
      </c>
      <c r="H1491">
        <f>F1491-G1491</f>
        <v/>
      </c>
      <c r="I1491">
        <f>H1491/F1491</f>
        <v/>
      </c>
      <c r="J1491">
        <f>'Net sw_IBUF_1_'!G1452</f>
        <v/>
      </c>
      <c r="K1491">
        <f>'Net sw_IBUF_1_'!G1450</f>
        <v/>
      </c>
      <c r="L1491">
        <f>J1491-K1491</f>
        <v/>
      </c>
      <c r="M1491">
        <f>L1491/J1491</f>
        <v/>
      </c>
      <c r="N1491">
        <f>'Net sw_IBUF_1_'!H1452</f>
        <v/>
      </c>
      <c r="O1491">
        <f>'Net sw_IBUF_1_'!H1450</f>
        <v/>
      </c>
      <c r="P1491">
        <f>N1491-O1491</f>
        <v/>
      </c>
      <c r="Q1491">
        <f>P1491/N1491</f>
        <v/>
      </c>
    </row>
    <row r="1492">
      <c r="A1492" t="inlineStr">
        <is>
          <t>sw_IBUF[1]_inst/O to masterReg/readData2[27]_i_4/I0</t>
        </is>
      </c>
      <c r="B1492">
        <f>'Net sw_IBUF_1_'!E1466</f>
        <v/>
      </c>
      <c r="C1492">
        <f>'Net sw_IBUF_1_'!E1464</f>
        <v/>
      </c>
      <c r="D1492">
        <f>B1492-C1492</f>
        <v/>
      </c>
      <c r="E1492">
        <f>D1492/B1492</f>
        <v/>
      </c>
      <c r="F1492">
        <f>'Net sw_IBUF_1_'!F1466</f>
        <v/>
      </c>
      <c r="G1492">
        <f>'Net sw_IBUF_1_'!F1464</f>
        <v/>
      </c>
      <c r="H1492">
        <f>F1492-G1492</f>
        <v/>
      </c>
      <c r="I1492">
        <f>H1492/F1492</f>
        <v/>
      </c>
      <c r="J1492">
        <f>'Net sw_IBUF_1_'!G1466</f>
        <v/>
      </c>
      <c r="K1492">
        <f>'Net sw_IBUF_1_'!G1464</f>
        <v/>
      </c>
      <c r="L1492">
        <f>J1492-K1492</f>
        <v/>
      </c>
      <c r="M1492">
        <f>L1492/J1492</f>
        <v/>
      </c>
      <c r="N1492">
        <f>'Net sw_IBUF_1_'!H1466</f>
        <v/>
      </c>
      <c r="O1492">
        <f>'Net sw_IBUF_1_'!H1464</f>
        <v/>
      </c>
      <c r="P1492">
        <f>N1492-O1492</f>
        <v/>
      </c>
      <c r="Q1492">
        <f>P1492/N1492</f>
        <v/>
      </c>
    </row>
    <row r="1493">
      <c r="A1493" t="inlineStr">
        <is>
          <t>sw_IBUF[1]_inst/O to ALU1/register_reg_r1_0_31_24_29_i_12/I4</t>
        </is>
      </c>
      <c r="B1493">
        <f>'Net sw_IBUF_1_'!E1477</f>
        <v/>
      </c>
      <c r="C1493">
        <f>'Net sw_IBUF_1_'!E1475</f>
        <v/>
      </c>
      <c r="D1493">
        <f>B1493-C1493</f>
        <v/>
      </c>
      <c r="E1493">
        <f>D1493/B1493</f>
        <v/>
      </c>
      <c r="F1493">
        <f>'Net sw_IBUF_1_'!F1477</f>
        <v/>
      </c>
      <c r="G1493">
        <f>'Net sw_IBUF_1_'!F1475</f>
        <v/>
      </c>
      <c r="H1493">
        <f>F1493-G1493</f>
        <v/>
      </c>
      <c r="I1493">
        <f>H1493/F1493</f>
        <v/>
      </c>
      <c r="J1493">
        <f>'Net sw_IBUF_1_'!G1477</f>
        <v/>
      </c>
      <c r="K1493">
        <f>'Net sw_IBUF_1_'!G1475</f>
        <v/>
      </c>
      <c r="L1493">
        <f>J1493-K1493</f>
        <v/>
      </c>
      <c r="M1493">
        <f>L1493/J1493</f>
        <v/>
      </c>
      <c r="N1493">
        <f>'Net sw_IBUF_1_'!H1477</f>
        <v/>
      </c>
      <c r="O1493">
        <f>'Net sw_IBUF_1_'!H1475</f>
        <v/>
      </c>
      <c r="P1493">
        <f>N1493-O1493</f>
        <v/>
      </c>
      <c r="Q1493">
        <f>P1493/N1493</f>
        <v/>
      </c>
    </row>
    <row r="1494">
      <c r="A1494" t="inlineStr">
        <is>
          <t>sw_IBUF[1]_inst/O to masterReg/register_reg_r1_0_31_24_29_i_7/I0</t>
        </is>
      </c>
      <c r="B1494">
        <f>'Net sw_IBUF_1_'!E1491</f>
        <v/>
      </c>
      <c r="C1494">
        <f>'Net sw_IBUF_1_'!E1489</f>
        <v/>
      </c>
      <c r="D1494">
        <f>B1494-C1494</f>
        <v/>
      </c>
      <c r="E1494">
        <f>D1494/B1494</f>
        <v/>
      </c>
      <c r="F1494">
        <f>'Net sw_IBUF_1_'!F1491</f>
        <v/>
      </c>
      <c r="G1494">
        <f>'Net sw_IBUF_1_'!F1489</f>
        <v/>
      </c>
      <c r="H1494">
        <f>F1494-G1494</f>
        <v/>
      </c>
      <c r="I1494">
        <f>H1494/F1494</f>
        <v/>
      </c>
      <c r="J1494">
        <f>'Net sw_IBUF_1_'!G1491</f>
        <v/>
      </c>
      <c r="K1494">
        <f>'Net sw_IBUF_1_'!G1489</f>
        <v/>
      </c>
      <c r="L1494">
        <f>J1494-K1494</f>
        <v/>
      </c>
      <c r="M1494">
        <f>L1494/J1494</f>
        <v/>
      </c>
      <c r="N1494">
        <f>'Net sw_IBUF_1_'!H1491</f>
        <v/>
      </c>
      <c r="O1494">
        <f>'Net sw_IBUF_1_'!H1489</f>
        <v/>
      </c>
      <c r="P1494">
        <f>N1494-O1494</f>
        <v/>
      </c>
      <c r="Q1494">
        <f>P1494/N1494</f>
        <v/>
      </c>
    </row>
    <row r="1495">
      <c r="A1495" t="inlineStr">
        <is>
          <t>sw_IBUF[1]_inst/O to masterReg/readData2[26]_i_4/I0</t>
        </is>
      </c>
      <c r="B1495">
        <f>'Net sw_IBUF_1_'!E1505</f>
        <v/>
      </c>
      <c r="C1495">
        <f>'Net sw_IBUF_1_'!E1503</f>
        <v/>
      </c>
      <c r="D1495">
        <f>B1495-C1495</f>
        <v/>
      </c>
      <c r="E1495">
        <f>D1495/B1495</f>
        <v/>
      </c>
      <c r="F1495">
        <f>'Net sw_IBUF_1_'!F1505</f>
        <v/>
      </c>
      <c r="G1495">
        <f>'Net sw_IBUF_1_'!F1503</f>
        <v/>
      </c>
      <c r="H1495">
        <f>F1495-G1495</f>
        <v/>
      </c>
      <c r="I1495">
        <f>H1495/F1495</f>
        <v/>
      </c>
      <c r="J1495">
        <f>'Net sw_IBUF_1_'!G1505</f>
        <v/>
      </c>
      <c r="K1495">
        <f>'Net sw_IBUF_1_'!G1503</f>
        <v/>
      </c>
      <c r="L1495">
        <f>J1495-K1495</f>
        <v/>
      </c>
      <c r="M1495">
        <f>L1495/J1495</f>
        <v/>
      </c>
      <c r="N1495">
        <f>'Net sw_IBUF_1_'!H1505</f>
        <v/>
      </c>
      <c r="O1495">
        <f>'Net sw_IBUF_1_'!H1503</f>
        <v/>
      </c>
      <c r="P1495">
        <f>N1495-O1495</f>
        <v/>
      </c>
      <c r="Q1495">
        <f>P1495/N1495</f>
        <v/>
      </c>
    </row>
    <row r="1496">
      <c r="A1496" t="inlineStr">
        <is>
          <t>sw_IBUF[1]_inst/O to ALU1/register_reg_r1_0_31_24_29_i_14/I4</t>
        </is>
      </c>
      <c r="B1496">
        <f>'Net sw_IBUF_1_'!E1516</f>
        <v/>
      </c>
      <c r="C1496">
        <f>'Net sw_IBUF_1_'!E1514</f>
        <v/>
      </c>
      <c r="D1496">
        <f>B1496-C1496</f>
        <v/>
      </c>
      <c r="E1496">
        <f>D1496/B1496</f>
        <v/>
      </c>
      <c r="F1496">
        <f>'Net sw_IBUF_1_'!F1516</f>
        <v/>
      </c>
      <c r="G1496">
        <f>'Net sw_IBUF_1_'!F1514</f>
        <v/>
      </c>
      <c r="H1496">
        <f>F1496-G1496</f>
        <v/>
      </c>
      <c r="I1496">
        <f>H1496/F1496</f>
        <v/>
      </c>
      <c r="J1496">
        <f>'Net sw_IBUF_1_'!G1516</f>
        <v/>
      </c>
      <c r="K1496">
        <f>'Net sw_IBUF_1_'!G1514</f>
        <v/>
      </c>
      <c r="L1496">
        <f>J1496-K1496</f>
        <v/>
      </c>
      <c r="M1496">
        <f>L1496/J1496</f>
        <v/>
      </c>
      <c r="N1496">
        <f>'Net sw_IBUF_1_'!H1516</f>
        <v/>
      </c>
      <c r="O1496">
        <f>'Net sw_IBUF_1_'!H1514</f>
        <v/>
      </c>
      <c r="P1496">
        <f>N1496-O1496</f>
        <v/>
      </c>
      <c r="Q1496">
        <f>P1496/N1496</f>
        <v/>
      </c>
    </row>
    <row r="1497">
      <c r="A1497" t="inlineStr">
        <is>
          <t>sw_IBUF[1]_inst/O to masterReg/readData2_reg[29]_i_5/S</t>
        </is>
      </c>
      <c r="B1497">
        <f>'Net sw_IBUF_1_'!E1547</f>
        <v/>
      </c>
      <c r="C1497">
        <f>'Net sw_IBUF_1_'!E1545</f>
        <v/>
      </c>
      <c r="D1497">
        <f>B1497-C1497</f>
        <v/>
      </c>
      <c r="E1497">
        <f>D1497/B1497</f>
        <v/>
      </c>
      <c r="F1497">
        <f>'Net sw_IBUF_1_'!F1547</f>
        <v/>
      </c>
      <c r="G1497">
        <f>'Net sw_IBUF_1_'!F1545</f>
        <v/>
      </c>
      <c r="H1497">
        <f>F1497-G1497</f>
        <v/>
      </c>
      <c r="I1497">
        <f>H1497/F1497</f>
        <v/>
      </c>
      <c r="J1497">
        <f>'Net sw_IBUF_1_'!G1547</f>
        <v/>
      </c>
      <c r="K1497">
        <f>'Net sw_IBUF_1_'!G1545</f>
        <v/>
      </c>
      <c r="L1497">
        <f>J1497-K1497</f>
        <v/>
      </c>
      <c r="M1497">
        <f>L1497/J1497</f>
        <v/>
      </c>
      <c r="N1497">
        <f>'Net sw_IBUF_1_'!H1547</f>
        <v/>
      </c>
      <c r="O1497">
        <f>'Net sw_IBUF_1_'!H1545</f>
        <v/>
      </c>
      <c r="P1497">
        <f>N1497-O1497</f>
        <v/>
      </c>
      <c r="Q1497">
        <f>P1497/N1497</f>
        <v/>
      </c>
    </row>
    <row r="1498">
      <c r="A1498" t="inlineStr">
        <is>
          <t>sw_IBUF[1]_inst/O to masterReg/readData2_reg[30]_i_5/S</t>
        </is>
      </c>
      <c r="B1498">
        <f>'Net sw_IBUF_1_'!E1560</f>
        <v/>
      </c>
      <c r="C1498">
        <f>'Net sw_IBUF_1_'!E1558</f>
        <v/>
      </c>
      <c r="D1498">
        <f>B1498-C1498</f>
        <v/>
      </c>
      <c r="E1498">
        <f>D1498/B1498</f>
        <v/>
      </c>
      <c r="F1498">
        <f>'Net sw_IBUF_1_'!F1560</f>
        <v/>
      </c>
      <c r="G1498">
        <f>'Net sw_IBUF_1_'!F1558</f>
        <v/>
      </c>
      <c r="H1498">
        <f>F1498-G1498</f>
        <v/>
      </c>
      <c r="I1498">
        <f>H1498/F1498</f>
        <v/>
      </c>
      <c r="J1498">
        <f>'Net sw_IBUF_1_'!G1560</f>
        <v/>
      </c>
      <c r="K1498">
        <f>'Net sw_IBUF_1_'!G1558</f>
        <v/>
      </c>
      <c r="L1498">
        <f>J1498-K1498</f>
        <v/>
      </c>
      <c r="M1498">
        <f>L1498/J1498</f>
        <v/>
      </c>
      <c r="N1498">
        <f>'Net sw_IBUF_1_'!H1560</f>
        <v/>
      </c>
      <c r="O1498">
        <f>'Net sw_IBUF_1_'!H1558</f>
        <v/>
      </c>
      <c r="P1498">
        <f>N1498-O1498</f>
        <v/>
      </c>
      <c r="Q1498">
        <f>P1498/N1498</f>
        <v/>
      </c>
    </row>
    <row r="1499">
      <c r="A1499" t="inlineStr">
        <is>
          <t>sw_IBUF[1]_inst/O to masterReg/readData2_reg[26]_i_5/S</t>
        </is>
      </c>
      <c r="B1499">
        <f>'Net sw_IBUF_1_'!E1575</f>
        <v/>
      </c>
      <c r="C1499">
        <f>'Net sw_IBUF_1_'!E1573</f>
        <v/>
      </c>
      <c r="D1499">
        <f>B1499-C1499</f>
        <v/>
      </c>
      <c r="E1499">
        <f>D1499/B1499</f>
        <v/>
      </c>
      <c r="F1499">
        <f>'Net sw_IBUF_1_'!F1575</f>
        <v/>
      </c>
      <c r="G1499">
        <f>'Net sw_IBUF_1_'!F1573</f>
        <v/>
      </c>
      <c r="H1499">
        <f>F1499-G1499</f>
        <v/>
      </c>
      <c r="I1499">
        <f>H1499/F1499</f>
        <v/>
      </c>
      <c r="J1499">
        <f>'Net sw_IBUF_1_'!G1575</f>
        <v/>
      </c>
      <c r="K1499">
        <f>'Net sw_IBUF_1_'!G1573</f>
        <v/>
      </c>
      <c r="L1499">
        <f>J1499-K1499</f>
        <v/>
      </c>
      <c r="M1499">
        <f>L1499/J1499</f>
        <v/>
      </c>
      <c r="N1499">
        <f>'Net sw_IBUF_1_'!H1575</f>
        <v/>
      </c>
      <c r="O1499">
        <f>'Net sw_IBUF_1_'!H1573</f>
        <v/>
      </c>
      <c r="P1499">
        <f>N1499-O1499</f>
        <v/>
      </c>
      <c r="Q1499">
        <f>P1499/N1499</f>
        <v/>
      </c>
    </row>
    <row r="1500">
      <c r="A1500" t="inlineStr">
        <is>
          <t>sw_IBUF[1]_inst/O to masterReg/register_reg_r1_0_31_24_29_i_13/I0</t>
        </is>
      </c>
      <c r="B1500">
        <f>'Net sw_IBUF_1_'!E1588</f>
        <v/>
      </c>
      <c r="C1500">
        <f>'Net sw_IBUF_1_'!E1586</f>
        <v/>
      </c>
      <c r="D1500">
        <f>B1500-C1500</f>
        <v/>
      </c>
      <c r="E1500">
        <f>D1500/B1500</f>
        <v/>
      </c>
      <c r="F1500">
        <f>'Net sw_IBUF_1_'!F1588</f>
        <v/>
      </c>
      <c r="G1500">
        <f>'Net sw_IBUF_1_'!F1586</f>
        <v/>
      </c>
      <c r="H1500">
        <f>F1500-G1500</f>
        <v/>
      </c>
      <c r="I1500">
        <f>H1500/F1500</f>
        <v/>
      </c>
      <c r="J1500">
        <f>'Net sw_IBUF_1_'!G1588</f>
        <v/>
      </c>
      <c r="K1500">
        <f>'Net sw_IBUF_1_'!G1586</f>
        <v/>
      </c>
      <c r="L1500">
        <f>J1500-K1500</f>
        <v/>
      </c>
      <c r="M1500">
        <f>L1500/J1500</f>
        <v/>
      </c>
      <c r="N1500">
        <f>'Net sw_IBUF_1_'!H1588</f>
        <v/>
      </c>
      <c r="O1500">
        <f>'Net sw_IBUF_1_'!H1586</f>
        <v/>
      </c>
      <c r="P1500">
        <f>N1500-O1500</f>
        <v/>
      </c>
      <c r="Q1500">
        <f>P1500/N1500</f>
        <v/>
      </c>
    </row>
    <row r="1501">
      <c r="A1501" t="inlineStr">
        <is>
          <t>sw_IBUF[1]_inst/O to masterReg/register_reg_r1_0_31_30_31_i_2/I0</t>
        </is>
      </c>
      <c r="B1501">
        <f>'Net sw_IBUF_1_'!E1599</f>
        <v/>
      </c>
      <c r="C1501">
        <f>'Net sw_IBUF_1_'!E1597</f>
        <v/>
      </c>
      <c r="D1501">
        <f>B1501-C1501</f>
        <v/>
      </c>
      <c r="E1501">
        <f>D1501/B1501</f>
        <v/>
      </c>
      <c r="F1501">
        <f>'Net sw_IBUF_1_'!F1599</f>
        <v/>
      </c>
      <c r="G1501">
        <f>'Net sw_IBUF_1_'!F1597</f>
        <v/>
      </c>
      <c r="H1501">
        <f>F1501-G1501</f>
        <v/>
      </c>
      <c r="I1501">
        <f>H1501/F1501</f>
        <v/>
      </c>
      <c r="J1501">
        <f>'Net sw_IBUF_1_'!G1599</f>
        <v/>
      </c>
      <c r="K1501">
        <f>'Net sw_IBUF_1_'!G1597</f>
        <v/>
      </c>
      <c r="L1501">
        <f>J1501-K1501</f>
        <v/>
      </c>
      <c r="M1501">
        <f>L1501/J1501</f>
        <v/>
      </c>
      <c r="N1501">
        <f>'Net sw_IBUF_1_'!H1599</f>
        <v/>
      </c>
      <c r="O1501">
        <f>'Net sw_IBUF_1_'!H1597</f>
        <v/>
      </c>
      <c r="P1501">
        <f>N1501-O1501</f>
        <v/>
      </c>
      <c r="Q1501">
        <f>P1501/N1501</f>
        <v/>
      </c>
    </row>
    <row r="1502">
      <c r="A1502" t="inlineStr">
        <is>
          <t>sw_IBUF[1]_inst/O to masterReg/register_reg_r1_0_31_24_29_i_11/I0</t>
        </is>
      </c>
      <c r="B1502">
        <f>'Net sw_IBUF_1_'!E1614</f>
        <v/>
      </c>
      <c r="C1502">
        <f>'Net sw_IBUF_1_'!E1612</f>
        <v/>
      </c>
      <c r="D1502">
        <f>B1502-C1502</f>
        <v/>
      </c>
      <c r="E1502">
        <f>D1502/B1502</f>
        <v/>
      </c>
      <c r="F1502">
        <f>'Net sw_IBUF_1_'!F1614</f>
        <v/>
      </c>
      <c r="G1502">
        <f>'Net sw_IBUF_1_'!F1612</f>
        <v/>
      </c>
      <c r="H1502">
        <f>F1502-G1502</f>
        <v/>
      </c>
      <c r="I1502">
        <f>H1502/F1502</f>
        <v/>
      </c>
      <c r="J1502">
        <f>'Net sw_IBUF_1_'!G1614</f>
        <v/>
      </c>
      <c r="K1502">
        <f>'Net sw_IBUF_1_'!G1612</f>
        <v/>
      </c>
      <c r="L1502">
        <f>J1502-K1502</f>
        <v/>
      </c>
      <c r="M1502">
        <f>L1502/J1502</f>
        <v/>
      </c>
      <c r="N1502">
        <f>'Net sw_IBUF_1_'!H1614</f>
        <v/>
      </c>
      <c r="O1502">
        <f>'Net sw_IBUF_1_'!H1612</f>
        <v/>
      </c>
      <c r="P1502">
        <f>N1502-O1502</f>
        <v/>
      </c>
      <c r="Q1502">
        <f>P1502/N1502</f>
        <v/>
      </c>
    </row>
    <row r="1503">
      <c r="A1503" t="inlineStr">
        <is>
          <t>sw_IBUF[1]_inst/O to ALU1/register_reg_r1_0_31_12_17_i_12/I4</t>
        </is>
      </c>
      <c r="B1503">
        <f>'Net sw_IBUF_1_'!E1635</f>
        <v/>
      </c>
      <c r="C1503">
        <f>'Net sw_IBUF_1_'!E1633</f>
        <v/>
      </c>
      <c r="D1503">
        <f>B1503-C1503</f>
        <v/>
      </c>
      <c r="E1503">
        <f>D1503/B1503</f>
        <v/>
      </c>
      <c r="F1503">
        <f>'Net sw_IBUF_1_'!F1635</f>
        <v/>
      </c>
      <c r="G1503">
        <f>'Net sw_IBUF_1_'!F1633</f>
        <v/>
      </c>
      <c r="H1503">
        <f>F1503-G1503</f>
        <v/>
      </c>
      <c r="I1503">
        <f>H1503/F1503</f>
        <v/>
      </c>
      <c r="J1503">
        <f>'Net sw_IBUF_1_'!G1635</f>
        <v/>
      </c>
      <c r="K1503">
        <f>'Net sw_IBUF_1_'!G1633</f>
        <v/>
      </c>
      <c r="L1503">
        <f>J1503-K1503</f>
        <v/>
      </c>
      <c r="M1503">
        <f>L1503/J1503</f>
        <v/>
      </c>
      <c r="N1503">
        <f>'Net sw_IBUF_1_'!H1635</f>
        <v/>
      </c>
      <c r="O1503">
        <f>'Net sw_IBUF_1_'!H1633</f>
        <v/>
      </c>
      <c r="P1503">
        <f>N1503-O1503</f>
        <v/>
      </c>
      <c r="Q1503">
        <f>P1503/N1503</f>
        <v/>
      </c>
    </row>
    <row r="1504">
      <c r="A1504" t="inlineStr">
        <is>
          <t>sw_IBUF[1]_inst/O to masterReg/register_reg_r1_0_31_12_17_i_11/I0</t>
        </is>
      </c>
      <c r="B1504">
        <f>'Net sw_IBUF_1_'!E1646</f>
        <v/>
      </c>
      <c r="C1504">
        <f>'Net sw_IBUF_1_'!E1644</f>
        <v/>
      </c>
      <c r="D1504">
        <f>B1504-C1504</f>
        <v/>
      </c>
      <c r="E1504">
        <f>D1504/B1504</f>
        <v/>
      </c>
      <c r="F1504">
        <f>'Net sw_IBUF_1_'!F1646</f>
        <v/>
      </c>
      <c r="G1504">
        <f>'Net sw_IBUF_1_'!F1644</f>
        <v/>
      </c>
      <c r="H1504">
        <f>F1504-G1504</f>
        <v/>
      </c>
      <c r="I1504">
        <f>H1504/F1504</f>
        <v/>
      </c>
      <c r="J1504">
        <f>'Net sw_IBUF_1_'!G1646</f>
        <v/>
      </c>
      <c r="K1504">
        <f>'Net sw_IBUF_1_'!G1644</f>
        <v/>
      </c>
      <c r="L1504">
        <f>J1504-K1504</f>
        <v/>
      </c>
      <c r="M1504">
        <f>L1504/J1504</f>
        <v/>
      </c>
      <c r="N1504">
        <f>'Net sw_IBUF_1_'!H1646</f>
        <v/>
      </c>
      <c r="O1504">
        <f>'Net sw_IBUF_1_'!H1644</f>
        <v/>
      </c>
      <c r="P1504">
        <f>N1504-O1504</f>
        <v/>
      </c>
      <c r="Q1504">
        <f>P1504/N1504</f>
        <v/>
      </c>
    </row>
    <row r="1505">
      <c r="A1505" t="inlineStr">
        <is>
          <t>sw_IBUF[1]_inst/O to ALU1/register_reg_r1_0_31_6_11_i_16/I4</t>
        </is>
      </c>
      <c r="B1505">
        <f>'Net sw_IBUF_1_'!E1665</f>
        <v/>
      </c>
      <c r="C1505">
        <f>'Net sw_IBUF_1_'!E1663</f>
        <v/>
      </c>
      <c r="D1505">
        <f>B1505-C1505</f>
        <v/>
      </c>
      <c r="E1505">
        <f>D1505/B1505</f>
        <v/>
      </c>
      <c r="F1505">
        <f>'Net sw_IBUF_1_'!F1665</f>
        <v/>
      </c>
      <c r="G1505">
        <f>'Net sw_IBUF_1_'!F1663</f>
        <v/>
      </c>
      <c r="H1505">
        <f>F1505-G1505</f>
        <v/>
      </c>
      <c r="I1505">
        <f>H1505/F1505</f>
        <v/>
      </c>
      <c r="J1505">
        <f>'Net sw_IBUF_1_'!G1665</f>
        <v/>
      </c>
      <c r="K1505">
        <f>'Net sw_IBUF_1_'!G1663</f>
        <v/>
      </c>
      <c r="L1505">
        <f>J1505-K1505</f>
        <v/>
      </c>
      <c r="M1505">
        <f>L1505/J1505</f>
        <v/>
      </c>
      <c r="N1505">
        <f>'Net sw_IBUF_1_'!H1665</f>
        <v/>
      </c>
      <c r="O1505">
        <f>'Net sw_IBUF_1_'!H1663</f>
        <v/>
      </c>
      <c r="P1505">
        <f>N1505-O1505</f>
        <v/>
      </c>
      <c r="Q1505">
        <f>P1505/N1505</f>
        <v/>
      </c>
    </row>
    <row r="1506">
      <c r="A1506" t="inlineStr">
        <is>
          <t>sw_IBUF[1]_inst/O to masterReg/readData2[11]_i_4/I0</t>
        </is>
      </c>
      <c r="B1506">
        <f>'Net sw_IBUF_1_'!E1676</f>
        <v/>
      </c>
      <c r="C1506">
        <f>'Net sw_IBUF_1_'!E1674</f>
        <v/>
      </c>
      <c r="D1506">
        <f>B1506-C1506</f>
        <v/>
      </c>
      <c r="E1506">
        <f>D1506/B1506</f>
        <v/>
      </c>
      <c r="F1506">
        <f>'Net sw_IBUF_1_'!F1676</f>
        <v/>
      </c>
      <c r="G1506">
        <f>'Net sw_IBUF_1_'!F1674</f>
        <v/>
      </c>
      <c r="H1506">
        <f>F1506-G1506</f>
        <v/>
      </c>
      <c r="I1506">
        <f>H1506/F1506</f>
        <v/>
      </c>
      <c r="J1506">
        <f>'Net sw_IBUF_1_'!G1676</f>
        <v/>
      </c>
      <c r="K1506">
        <f>'Net sw_IBUF_1_'!G1674</f>
        <v/>
      </c>
      <c r="L1506">
        <f>J1506-K1506</f>
        <v/>
      </c>
      <c r="M1506">
        <f>L1506/J1506</f>
        <v/>
      </c>
      <c r="N1506">
        <f>'Net sw_IBUF_1_'!H1676</f>
        <v/>
      </c>
      <c r="O1506">
        <f>'Net sw_IBUF_1_'!H1674</f>
        <v/>
      </c>
      <c r="P1506">
        <f>N1506-O1506</f>
        <v/>
      </c>
      <c r="Q1506">
        <f>P1506/N1506</f>
        <v/>
      </c>
    </row>
    <row r="1507">
      <c r="A1507" t="inlineStr">
        <is>
          <t>sw_IBUF[1]_inst/O to masterReg/register_reg_r1_0_31_6_11_i_15/I0</t>
        </is>
      </c>
      <c r="B1507">
        <f>'Net sw_IBUF_1_'!E1687</f>
        <v/>
      </c>
      <c r="C1507">
        <f>'Net sw_IBUF_1_'!E1685</f>
        <v/>
      </c>
      <c r="D1507">
        <f>B1507-C1507</f>
        <v/>
      </c>
      <c r="E1507">
        <f>D1507/B1507</f>
        <v/>
      </c>
      <c r="F1507">
        <f>'Net sw_IBUF_1_'!F1687</f>
        <v/>
      </c>
      <c r="G1507">
        <f>'Net sw_IBUF_1_'!F1685</f>
        <v/>
      </c>
      <c r="H1507">
        <f>F1507-G1507</f>
        <v/>
      </c>
      <c r="I1507">
        <f>H1507/F1507</f>
        <v/>
      </c>
      <c r="J1507">
        <f>'Net sw_IBUF_1_'!G1687</f>
        <v/>
      </c>
      <c r="K1507">
        <f>'Net sw_IBUF_1_'!G1685</f>
        <v/>
      </c>
      <c r="L1507">
        <f>J1507-K1507</f>
        <v/>
      </c>
      <c r="M1507">
        <f>L1507/J1507</f>
        <v/>
      </c>
      <c r="N1507">
        <f>'Net sw_IBUF_1_'!H1687</f>
        <v/>
      </c>
      <c r="O1507">
        <f>'Net sw_IBUF_1_'!H1685</f>
        <v/>
      </c>
      <c r="P1507">
        <f>N1507-O1507</f>
        <v/>
      </c>
      <c r="Q1507">
        <f>P1507/N1507</f>
        <v/>
      </c>
    </row>
    <row r="1508">
      <c r="A1508" t="inlineStr">
        <is>
          <t>sw_IBUF[1]_inst/O to masterReg/readData2_reg[6]_i_5/S</t>
        </is>
      </c>
      <c r="B1508">
        <f>'Net sw_IBUF_1_'!E1704</f>
        <v/>
      </c>
      <c r="C1508">
        <f>'Net sw_IBUF_1_'!E1702</f>
        <v/>
      </c>
      <c r="D1508">
        <f>B1508-C1508</f>
        <v/>
      </c>
      <c r="E1508">
        <f>D1508/B1508</f>
        <v/>
      </c>
      <c r="F1508">
        <f>'Net sw_IBUF_1_'!F1704</f>
        <v/>
      </c>
      <c r="G1508">
        <f>'Net sw_IBUF_1_'!F1702</f>
        <v/>
      </c>
      <c r="H1508">
        <f>F1508-G1508</f>
        <v/>
      </c>
      <c r="I1508">
        <f>H1508/F1508</f>
        <v/>
      </c>
      <c r="J1508">
        <f>'Net sw_IBUF_1_'!G1704</f>
        <v/>
      </c>
      <c r="K1508">
        <f>'Net sw_IBUF_1_'!G1702</f>
        <v/>
      </c>
      <c r="L1508">
        <f>J1508-K1508</f>
        <v/>
      </c>
      <c r="M1508">
        <f>L1508/J1508</f>
        <v/>
      </c>
      <c r="N1508">
        <f>'Net sw_IBUF_1_'!H1704</f>
        <v/>
      </c>
      <c r="O1508">
        <f>'Net sw_IBUF_1_'!H1702</f>
        <v/>
      </c>
      <c r="P1508">
        <f>N1508-O1508</f>
        <v/>
      </c>
      <c r="Q1508">
        <f>P1508/N1508</f>
        <v/>
      </c>
    </row>
    <row r="1509">
      <c r="A1509" t="inlineStr">
        <is>
          <t>sw_IBUF[1]_inst/O to masterReg/readData2[12]_i_4/I0</t>
        </is>
      </c>
      <c r="B1509">
        <f>'Net sw_IBUF_1_'!E1715</f>
        <v/>
      </c>
      <c r="C1509">
        <f>'Net sw_IBUF_1_'!E1713</f>
        <v/>
      </c>
      <c r="D1509">
        <f>B1509-C1509</f>
        <v/>
      </c>
      <c r="E1509">
        <f>D1509/B1509</f>
        <v/>
      </c>
      <c r="F1509">
        <f>'Net sw_IBUF_1_'!F1715</f>
        <v/>
      </c>
      <c r="G1509">
        <f>'Net sw_IBUF_1_'!F1713</f>
        <v/>
      </c>
      <c r="H1509">
        <f>F1509-G1509</f>
        <v/>
      </c>
      <c r="I1509">
        <f>H1509/F1509</f>
        <v/>
      </c>
      <c r="J1509">
        <f>'Net sw_IBUF_1_'!G1715</f>
        <v/>
      </c>
      <c r="K1509">
        <f>'Net sw_IBUF_1_'!G1713</f>
        <v/>
      </c>
      <c r="L1509">
        <f>J1509-K1509</f>
        <v/>
      </c>
      <c r="M1509">
        <f>L1509/J1509</f>
        <v/>
      </c>
      <c r="N1509">
        <f>'Net sw_IBUF_1_'!H1715</f>
        <v/>
      </c>
      <c r="O1509">
        <f>'Net sw_IBUF_1_'!H1713</f>
        <v/>
      </c>
      <c r="P1509">
        <f>N1509-O1509</f>
        <v/>
      </c>
      <c r="Q1509">
        <f>P1509/N1509</f>
        <v/>
      </c>
    </row>
    <row r="1510">
      <c r="A1510" t="inlineStr">
        <is>
          <t>sw_IBUF[1]_inst/O to ALU1/register_reg_r1_0_31_12_17_i_10/I4</t>
        </is>
      </c>
      <c r="B1510">
        <f>'Net sw_IBUF_1_'!E1726</f>
        <v/>
      </c>
      <c r="C1510">
        <f>'Net sw_IBUF_1_'!E1724</f>
        <v/>
      </c>
      <c r="D1510">
        <f>B1510-C1510</f>
        <v/>
      </c>
      <c r="E1510">
        <f>D1510/B1510</f>
        <v/>
      </c>
      <c r="F1510">
        <f>'Net sw_IBUF_1_'!F1726</f>
        <v/>
      </c>
      <c r="G1510">
        <f>'Net sw_IBUF_1_'!F1724</f>
        <v/>
      </c>
      <c r="H1510">
        <f>F1510-G1510</f>
        <v/>
      </c>
      <c r="I1510">
        <f>H1510/F1510</f>
        <v/>
      </c>
      <c r="J1510">
        <f>'Net sw_IBUF_1_'!G1726</f>
        <v/>
      </c>
      <c r="K1510">
        <f>'Net sw_IBUF_1_'!G1724</f>
        <v/>
      </c>
      <c r="L1510">
        <f>J1510-K1510</f>
        <v/>
      </c>
      <c r="M1510">
        <f>L1510/J1510</f>
        <v/>
      </c>
      <c r="N1510">
        <f>'Net sw_IBUF_1_'!H1726</f>
        <v/>
      </c>
      <c r="O1510">
        <f>'Net sw_IBUF_1_'!H1724</f>
        <v/>
      </c>
      <c r="P1510">
        <f>N1510-O1510</f>
        <v/>
      </c>
      <c r="Q1510">
        <f>P1510/N1510</f>
        <v/>
      </c>
    </row>
    <row r="1511">
      <c r="A1511" t="inlineStr">
        <is>
          <t>sw_IBUF[1]_inst/O to masterReg/register_reg_r1_0_31_12_17_i_9/I0</t>
        </is>
      </c>
      <c r="B1511">
        <f>'Net sw_IBUF_1_'!E1737</f>
        <v/>
      </c>
      <c r="C1511">
        <f>'Net sw_IBUF_1_'!E1735</f>
        <v/>
      </c>
      <c r="D1511">
        <f>B1511-C1511</f>
        <v/>
      </c>
      <c r="E1511">
        <f>D1511/B1511</f>
        <v/>
      </c>
      <c r="F1511">
        <f>'Net sw_IBUF_1_'!F1737</f>
        <v/>
      </c>
      <c r="G1511">
        <f>'Net sw_IBUF_1_'!F1735</f>
        <v/>
      </c>
      <c r="H1511">
        <f>F1511-G1511</f>
        <v/>
      </c>
      <c r="I1511">
        <f>H1511/F1511</f>
        <v/>
      </c>
      <c r="J1511">
        <f>'Net sw_IBUF_1_'!G1737</f>
        <v/>
      </c>
      <c r="K1511">
        <f>'Net sw_IBUF_1_'!G1735</f>
        <v/>
      </c>
      <c r="L1511">
        <f>J1511-K1511</f>
        <v/>
      </c>
      <c r="M1511">
        <f>L1511/J1511</f>
        <v/>
      </c>
      <c r="N1511">
        <f>'Net sw_IBUF_1_'!H1737</f>
        <v/>
      </c>
      <c r="O1511">
        <f>'Net sw_IBUF_1_'!H1735</f>
        <v/>
      </c>
      <c r="P1511">
        <f>N1511-O1511</f>
        <v/>
      </c>
      <c r="Q1511">
        <f>P1511/N1511</f>
        <v/>
      </c>
    </row>
    <row r="1512">
      <c r="A1512" t="inlineStr">
        <is>
          <t>sw_IBUF[1]_inst/O to masterReg/readData2[10]_i_4/I0</t>
        </is>
      </c>
      <c r="B1512">
        <f>'Net sw_IBUF_1_'!E1754</f>
        <v/>
      </c>
      <c r="C1512">
        <f>'Net sw_IBUF_1_'!E1752</f>
        <v/>
      </c>
      <c r="D1512">
        <f>B1512-C1512</f>
        <v/>
      </c>
      <c r="E1512">
        <f>D1512/B1512</f>
        <v/>
      </c>
      <c r="F1512">
        <f>'Net sw_IBUF_1_'!F1754</f>
        <v/>
      </c>
      <c r="G1512">
        <f>'Net sw_IBUF_1_'!F1752</f>
        <v/>
      </c>
      <c r="H1512">
        <f>F1512-G1512</f>
        <v/>
      </c>
      <c r="I1512">
        <f>H1512/F1512</f>
        <v/>
      </c>
      <c r="J1512">
        <f>'Net sw_IBUF_1_'!G1754</f>
        <v/>
      </c>
      <c r="K1512">
        <f>'Net sw_IBUF_1_'!G1752</f>
        <v/>
      </c>
      <c r="L1512">
        <f>J1512-K1512</f>
        <v/>
      </c>
      <c r="M1512">
        <f>L1512/J1512</f>
        <v/>
      </c>
      <c r="N1512">
        <f>'Net sw_IBUF_1_'!H1754</f>
        <v/>
      </c>
      <c r="O1512">
        <f>'Net sw_IBUF_1_'!H1752</f>
        <v/>
      </c>
      <c r="P1512">
        <f>N1512-O1512</f>
        <v/>
      </c>
      <c r="Q1512">
        <f>P1512/N1512</f>
        <v/>
      </c>
    </row>
    <row r="1513">
      <c r="A1513" t="inlineStr">
        <is>
          <t>sw_IBUF[1]_inst/O to ALU1/register_reg_r1_0_31_6_11_i_18/I4</t>
        </is>
      </c>
      <c r="B1513">
        <f>'Net sw_IBUF_1_'!E1765</f>
        <v/>
      </c>
      <c r="C1513">
        <f>'Net sw_IBUF_1_'!E1763</f>
        <v/>
      </c>
      <c r="D1513">
        <f>B1513-C1513</f>
        <v/>
      </c>
      <c r="E1513">
        <f>D1513/B1513</f>
        <v/>
      </c>
      <c r="F1513">
        <f>'Net sw_IBUF_1_'!F1765</f>
        <v/>
      </c>
      <c r="G1513">
        <f>'Net sw_IBUF_1_'!F1763</f>
        <v/>
      </c>
      <c r="H1513">
        <f>F1513-G1513</f>
        <v/>
      </c>
      <c r="I1513">
        <f>H1513/F1513</f>
        <v/>
      </c>
      <c r="J1513">
        <f>'Net sw_IBUF_1_'!G1765</f>
        <v/>
      </c>
      <c r="K1513">
        <f>'Net sw_IBUF_1_'!G1763</f>
        <v/>
      </c>
      <c r="L1513">
        <f>J1513-K1513</f>
        <v/>
      </c>
      <c r="M1513">
        <f>L1513/J1513</f>
        <v/>
      </c>
      <c r="N1513">
        <f>'Net sw_IBUF_1_'!H1765</f>
        <v/>
      </c>
      <c r="O1513">
        <f>'Net sw_IBUF_1_'!H1763</f>
        <v/>
      </c>
      <c r="P1513">
        <f>N1513-O1513</f>
        <v/>
      </c>
      <c r="Q1513">
        <f>P1513/N1513</f>
        <v/>
      </c>
    </row>
    <row r="1514">
      <c r="A1514" t="inlineStr">
        <is>
          <t>sw_IBUF[1]_inst/O to masterReg/readData2_reg[20]_i_5/S</t>
        </is>
      </c>
      <c r="B1514">
        <f>'Net sw_IBUF_1_'!E1798</f>
        <v/>
      </c>
      <c r="C1514">
        <f>'Net sw_IBUF_1_'!E1796</f>
        <v/>
      </c>
      <c r="D1514">
        <f>B1514-C1514</f>
        <v/>
      </c>
      <c r="E1514">
        <f>D1514/B1514</f>
        <v/>
      </c>
      <c r="F1514">
        <f>'Net sw_IBUF_1_'!F1798</f>
        <v/>
      </c>
      <c r="G1514">
        <f>'Net sw_IBUF_1_'!F1796</f>
        <v/>
      </c>
      <c r="H1514">
        <f>F1514-G1514</f>
        <v/>
      </c>
      <c r="I1514">
        <f>H1514/F1514</f>
        <v/>
      </c>
      <c r="J1514">
        <f>'Net sw_IBUF_1_'!G1798</f>
        <v/>
      </c>
      <c r="K1514">
        <f>'Net sw_IBUF_1_'!G1796</f>
        <v/>
      </c>
      <c r="L1514">
        <f>J1514-K1514</f>
        <v/>
      </c>
      <c r="M1514">
        <f>L1514/J1514</f>
        <v/>
      </c>
      <c r="N1514">
        <f>'Net sw_IBUF_1_'!H1798</f>
        <v/>
      </c>
      <c r="O1514">
        <f>'Net sw_IBUF_1_'!H1796</f>
        <v/>
      </c>
      <c r="P1514">
        <f>N1514-O1514</f>
        <v/>
      </c>
      <c r="Q1514">
        <f>P1514/N1514</f>
        <v/>
      </c>
    </row>
    <row r="1515">
      <c r="A1515" t="inlineStr">
        <is>
          <t>sw_IBUF[1]_inst/O to masterReg/readData2_reg[8]_i_5/S</t>
        </is>
      </c>
      <c r="B1515">
        <f>'Net sw_IBUF_1_'!E1817</f>
        <v/>
      </c>
      <c r="C1515">
        <f>'Net sw_IBUF_1_'!E1815</f>
        <v/>
      </c>
      <c r="D1515">
        <f>B1515-C1515</f>
        <v/>
      </c>
      <c r="E1515">
        <f>D1515/B1515</f>
        <v/>
      </c>
      <c r="F1515">
        <f>'Net sw_IBUF_1_'!F1817</f>
        <v/>
      </c>
      <c r="G1515">
        <f>'Net sw_IBUF_1_'!F1815</f>
        <v/>
      </c>
      <c r="H1515">
        <f>F1515-G1515</f>
        <v/>
      </c>
      <c r="I1515">
        <f>H1515/F1515</f>
        <v/>
      </c>
      <c r="J1515">
        <f>'Net sw_IBUF_1_'!G1817</f>
        <v/>
      </c>
      <c r="K1515">
        <f>'Net sw_IBUF_1_'!G1815</f>
        <v/>
      </c>
      <c r="L1515">
        <f>J1515-K1515</f>
        <v/>
      </c>
      <c r="M1515">
        <f>L1515/J1515</f>
        <v/>
      </c>
      <c r="N1515">
        <f>'Net sw_IBUF_1_'!H1817</f>
        <v/>
      </c>
      <c r="O1515">
        <f>'Net sw_IBUF_1_'!H1815</f>
        <v/>
      </c>
      <c r="P1515">
        <f>N1515-O1515</f>
        <v/>
      </c>
      <c r="Q1515">
        <f>P1515/N1515</f>
        <v/>
      </c>
    </row>
    <row r="1516">
      <c r="A1516" t="inlineStr">
        <is>
          <t>sw_IBUF[1]_inst/O to masterReg/readData2[4]_i_4/I0</t>
        </is>
      </c>
      <c r="B1516">
        <f>'Net sw_IBUF_1_'!E1828</f>
        <v/>
      </c>
      <c r="C1516">
        <f>'Net sw_IBUF_1_'!E1826</f>
        <v/>
      </c>
      <c r="D1516">
        <f>B1516-C1516</f>
        <v/>
      </c>
      <c r="E1516">
        <f>D1516/B1516</f>
        <v/>
      </c>
      <c r="F1516">
        <f>'Net sw_IBUF_1_'!F1828</f>
        <v/>
      </c>
      <c r="G1516">
        <f>'Net sw_IBUF_1_'!F1826</f>
        <v/>
      </c>
      <c r="H1516">
        <f>F1516-G1516</f>
        <v/>
      </c>
      <c r="I1516">
        <f>H1516/F1516</f>
        <v/>
      </c>
      <c r="J1516">
        <f>'Net sw_IBUF_1_'!G1828</f>
        <v/>
      </c>
      <c r="K1516">
        <f>'Net sw_IBUF_1_'!G1826</f>
        <v/>
      </c>
      <c r="L1516">
        <f>J1516-K1516</f>
        <v/>
      </c>
      <c r="M1516">
        <f>L1516/J1516</f>
        <v/>
      </c>
      <c r="N1516">
        <f>'Net sw_IBUF_1_'!H1828</f>
        <v/>
      </c>
      <c r="O1516">
        <f>'Net sw_IBUF_1_'!H1826</f>
        <v/>
      </c>
      <c r="P1516">
        <f>N1516-O1516</f>
        <v/>
      </c>
      <c r="Q1516">
        <f>P1516/N1516</f>
        <v/>
      </c>
    </row>
    <row r="1517">
      <c r="A1517" t="inlineStr">
        <is>
          <t>sw_IBUF[1]_inst/O to masterReg/readData2[0]_i_4/I0</t>
        </is>
      </c>
      <c r="B1517">
        <f>'Net sw_IBUF_1_'!E1839</f>
        <v/>
      </c>
      <c r="C1517">
        <f>'Net sw_IBUF_1_'!E1837</f>
        <v/>
      </c>
      <c r="D1517">
        <f>B1517-C1517</f>
        <v/>
      </c>
      <c r="E1517">
        <f>D1517/B1517</f>
        <v/>
      </c>
      <c r="F1517">
        <f>'Net sw_IBUF_1_'!F1839</f>
        <v/>
      </c>
      <c r="G1517">
        <f>'Net sw_IBUF_1_'!F1837</f>
        <v/>
      </c>
      <c r="H1517">
        <f>F1517-G1517</f>
        <v/>
      </c>
      <c r="I1517">
        <f>H1517/F1517</f>
        <v/>
      </c>
      <c r="J1517">
        <f>'Net sw_IBUF_1_'!G1839</f>
        <v/>
      </c>
      <c r="K1517">
        <f>'Net sw_IBUF_1_'!G1837</f>
        <v/>
      </c>
      <c r="L1517">
        <f>J1517-K1517</f>
        <v/>
      </c>
      <c r="M1517">
        <f>L1517/J1517</f>
        <v/>
      </c>
      <c r="N1517">
        <f>'Net sw_IBUF_1_'!H1839</f>
        <v/>
      </c>
      <c r="O1517">
        <f>'Net sw_IBUF_1_'!H1837</f>
        <v/>
      </c>
      <c r="P1517">
        <f>N1517-O1517</f>
        <v/>
      </c>
      <c r="Q1517">
        <f>P1517/N1517</f>
        <v/>
      </c>
    </row>
    <row r="1518">
      <c r="A1518" t="inlineStr">
        <is>
          <t>sw_IBUF[1]_inst/O to masterReg/register_reg_r1_0_31_0_5_i_11/I0</t>
        </is>
      </c>
      <c r="B1518">
        <f>'Net sw_IBUF_1_'!E1850</f>
        <v/>
      </c>
      <c r="C1518">
        <f>'Net sw_IBUF_1_'!E1848</f>
        <v/>
      </c>
      <c r="D1518">
        <f>B1518-C1518</f>
        <v/>
      </c>
      <c r="E1518">
        <f>D1518/B1518</f>
        <v/>
      </c>
      <c r="F1518">
        <f>'Net sw_IBUF_1_'!F1850</f>
        <v/>
      </c>
      <c r="G1518">
        <f>'Net sw_IBUF_1_'!F1848</f>
        <v/>
      </c>
      <c r="H1518">
        <f>F1518-G1518</f>
        <v/>
      </c>
      <c r="I1518">
        <f>H1518/F1518</f>
        <v/>
      </c>
      <c r="J1518">
        <f>'Net sw_IBUF_1_'!G1850</f>
        <v/>
      </c>
      <c r="K1518">
        <f>'Net sw_IBUF_1_'!G1848</f>
        <v/>
      </c>
      <c r="L1518">
        <f>J1518-K1518</f>
        <v/>
      </c>
      <c r="M1518">
        <f>L1518/J1518</f>
        <v/>
      </c>
      <c r="N1518">
        <f>'Net sw_IBUF_1_'!H1850</f>
        <v/>
      </c>
      <c r="O1518">
        <f>'Net sw_IBUF_1_'!H1848</f>
        <v/>
      </c>
      <c r="P1518">
        <f>N1518-O1518</f>
        <v/>
      </c>
      <c r="Q1518">
        <f>P1518/N1518</f>
        <v/>
      </c>
    </row>
    <row r="1519">
      <c r="A1519" t="inlineStr">
        <is>
          <t>sw_IBUF[1]_inst/O to ALU1/register_reg_r1_0_31_0_5_i_22/I4</t>
        </is>
      </c>
      <c r="B1519">
        <f>'Net sw_IBUF_1_'!E1861</f>
        <v/>
      </c>
      <c r="C1519">
        <f>'Net sw_IBUF_1_'!E1859</f>
        <v/>
      </c>
      <c r="D1519">
        <f>B1519-C1519</f>
        <v/>
      </c>
      <c r="E1519">
        <f>D1519/B1519</f>
        <v/>
      </c>
      <c r="F1519">
        <f>'Net sw_IBUF_1_'!F1861</f>
        <v/>
      </c>
      <c r="G1519">
        <f>'Net sw_IBUF_1_'!F1859</f>
        <v/>
      </c>
      <c r="H1519">
        <f>F1519-G1519</f>
        <v/>
      </c>
      <c r="I1519">
        <f>H1519/F1519</f>
        <v/>
      </c>
      <c r="J1519">
        <f>'Net sw_IBUF_1_'!G1861</f>
        <v/>
      </c>
      <c r="K1519">
        <f>'Net sw_IBUF_1_'!G1859</f>
        <v/>
      </c>
      <c r="L1519">
        <f>J1519-K1519</f>
        <v/>
      </c>
      <c r="M1519">
        <f>L1519/J1519</f>
        <v/>
      </c>
      <c r="N1519">
        <f>'Net sw_IBUF_1_'!H1861</f>
        <v/>
      </c>
      <c r="O1519">
        <f>'Net sw_IBUF_1_'!H1859</f>
        <v/>
      </c>
      <c r="P1519">
        <f>N1519-O1519</f>
        <v/>
      </c>
      <c r="Q1519">
        <f>P1519/N1519</f>
        <v/>
      </c>
    </row>
    <row r="1520">
      <c r="A1520" t="inlineStr">
        <is>
          <t>sw_IBUF[1]_inst/O to masterReg/register_reg_r1_0_31_0_5_i_21/I0</t>
        </is>
      </c>
      <c r="B1520">
        <f>'Net sw_IBUF_1_'!E1872</f>
        <v/>
      </c>
      <c r="C1520">
        <f>'Net sw_IBUF_1_'!E1870</f>
        <v/>
      </c>
      <c r="D1520">
        <f>B1520-C1520</f>
        <v/>
      </c>
      <c r="E1520">
        <f>D1520/B1520</f>
        <v/>
      </c>
      <c r="F1520">
        <f>'Net sw_IBUF_1_'!F1872</f>
        <v/>
      </c>
      <c r="G1520">
        <f>'Net sw_IBUF_1_'!F1870</f>
        <v/>
      </c>
      <c r="H1520">
        <f>F1520-G1520</f>
        <v/>
      </c>
      <c r="I1520">
        <f>H1520/F1520</f>
        <v/>
      </c>
      <c r="J1520">
        <f>'Net sw_IBUF_1_'!G1872</f>
        <v/>
      </c>
      <c r="K1520">
        <f>'Net sw_IBUF_1_'!G1870</f>
        <v/>
      </c>
      <c r="L1520">
        <f>J1520-K1520</f>
        <v/>
      </c>
      <c r="M1520">
        <f>L1520/J1520</f>
        <v/>
      </c>
      <c r="N1520">
        <f>'Net sw_IBUF_1_'!H1872</f>
        <v/>
      </c>
      <c r="O1520">
        <f>'Net sw_IBUF_1_'!H1870</f>
        <v/>
      </c>
      <c r="P1520">
        <f>N1520-O1520</f>
        <v/>
      </c>
      <c r="Q1520">
        <f>P1520/N1520</f>
        <v/>
      </c>
    </row>
    <row r="1521">
      <c r="A1521" t="inlineStr">
        <is>
          <t>sw_IBUF[1]_inst/O to masterReg/readData2[5]_i_4/I0</t>
        </is>
      </c>
      <c r="B1521">
        <f>'Net sw_IBUF_1_'!E1888</f>
        <v/>
      </c>
      <c r="C1521">
        <f>'Net sw_IBUF_1_'!E1886</f>
        <v/>
      </c>
      <c r="D1521">
        <f>B1521-C1521</f>
        <v/>
      </c>
      <c r="E1521">
        <f>D1521/B1521</f>
        <v/>
      </c>
      <c r="F1521">
        <f>'Net sw_IBUF_1_'!F1888</f>
        <v/>
      </c>
      <c r="G1521">
        <f>'Net sw_IBUF_1_'!F1886</f>
        <v/>
      </c>
      <c r="H1521">
        <f>F1521-G1521</f>
        <v/>
      </c>
      <c r="I1521">
        <f>H1521/F1521</f>
        <v/>
      </c>
      <c r="J1521">
        <f>'Net sw_IBUF_1_'!G1888</f>
        <v/>
      </c>
      <c r="K1521">
        <f>'Net sw_IBUF_1_'!G1886</f>
        <v/>
      </c>
      <c r="L1521">
        <f>J1521-K1521</f>
        <v/>
      </c>
      <c r="M1521">
        <f>L1521/J1521</f>
        <v/>
      </c>
      <c r="N1521">
        <f>'Net sw_IBUF_1_'!H1888</f>
        <v/>
      </c>
      <c r="O1521">
        <f>'Net sw_IBUF_1_'!H1886</f>
        <v/>
      </c>
      <c r="P1521">
        <f>N1521-O1521</f>
        <v/>
      </c>
      <c r="Q1521">
        <f>P1521/N1521</f>
        <v/>
      </c>
    </row>
    <row r="1522">
      <c r="A1522" t="inlineStr">
        <is>
          <t>sw_IBUF[1]_inst/O to ALU1/register_reg_r1_0_31_0_5_i_20/I4</t>
        </is>
      </c>
      <c r="B1522">
        <f>'Net sw_IBUF_1_'!E1899</f>
        <v/>
      </c>
      <c r="C1522">
        <f>'Net sw_IBUF_1_'!E1897</f>
        <v/>
      </c>
      <c r="D1522">
        <f>B1522-C1522</f>
        <v/>
      </c>
      <c r="E1522">
        <f>D1522/B1522</f>
        <v/>
      </c>
      <c r="F1522">
        <f>'Net sw_IBUF_1_'!F1899</f>
        <v/>
      </c>
      <c r="G1522">
        <f>'Net sw_IBUF_1_'!F1897</f>
        <v/>
      </c>
      <c r="H1522">
        <f>F1522-G1522</f>
        <v/>
      </c>
      <c r="I1522">
        <f>H1522/F1522</f>
        <v/>
      </c>
      <c r="J1522">
        <f>'Net sw_IBUF_1_'!G1899</f>
        <v/>
      </c>
      <c r="K1522">
        <f>'Net sw_IBUF_1_'!G1897</f>
        <v/>
      </c>
      <c r="L1522">
        <f>J1522-K1522</f>
        <v/>
      </c>
      <c r="M1522">
        <f>L1522/J1522</f>
        <v/>
      </c>
      <c r="N1522">
        <f>'Net sw_IBUF_1_'!H1899</f>
        <v/>
      </c>
      <c r="O1522">
        <f>'Net sw_IBUF_1_'!H1897</f>
        <v/>
      </c>
      <c r="P1522">
        <f>N1522-O1522</f>
        <v/>
      </c>
      <c r="Q1522">
        <f>P1522/N1522</f>
        <v/>
      </c>
    </row>
    <row r="1523">
      <c r="A1523" t="inlineStr">
        <is>
          <t>sw_IBUF[1]_inst/O to masterReg/register_reg_r1_0_31_0_5_i_19/I0</t>
        </is>
      </c>
      <c r="B1523">
        <f>'Net sw_IBUF_1_'!E1910</f>
        <v/>
      </c>
      <c r="C1523">
        <f>'Net sw_IBUF_1_'!E1908</f>
        <v/>
      </c>
      <c r="D1523">
        <f>B1523-C1523</f>
        <v/>
      </c>
      <c r="E1523">
        <f>D1523/B1523</f>
        <v/>
      </c>
      <c r="F1523">
        <f>'Net sw_IBUF_1_'!F1910</f>
        <v/>
      </c>
      <c r="G1523">
        <f>'Net sw_IBUF_1_'!F1908</f>
        <v/>
      </c>
      <c r="H1523">
        <f>F1523-G1523</f>
        <v/>
      </c>
      <c r="I1523">
        <f>H1523/F1523</f>
        <v/>
      </c>
      <c r="J1523">
        <f>'Net sw_IBUF_1_'!G1910</f>
        <v/>
      </c>
      <c r="K1523">
        <f>'Net sw_IBUF_1_'!G1908</f>
        <v/>
      </c>
      <c r="L1523">
        <f>J1523-K1523</f>
        <v/>
      </c>
      <c r="M1523">
        <f>L1523/J1523</f>
        <v/>
      </c>
      <c r="N1523">
        <f>'Net sw_IBUF_1_'!H1910</f>
        <v/>
      </c>
      <c r="O1523">
        <f>'Net sw_IBUF_1_'!H1908</f>
        <v/>
      </c>
      <c r="P1523">
        <f>N1523-O1523</f>
        <v/>
      </c>
      <c r="Q1523">
        <f>P1523/N1523</f>
        <v/>
      </c>
    </row>
    <row r="1524">
      <c r="A1524" t="inlineStr">
        <is>
          <t>sw_IBUF[1]_inst/O to ALU1/register_reg_r1_0_31_6_11_i_8/I4</t>
        </is>
      </c>
      <c r="B1524">
        <f>'Net sw_IBUF_1_'!E1925</f>
        <v/>
      </c>
      <c r="C1524">
        <f>'Net sw_IBUF_1_'!E1923</f>
        <v/>
      </c>
      <c r="D1524">
        <f>B1524-C1524</f>
        <v/>
      </c>
      <c r="E1524">
        <f>D1524/B1524</f>
        <v/>
      </c>
      <c r="F1524">
        <f>'Net sw_IBUF_1_'!F1925</f>
        <v/>
      </c>
      <c r="G1524">
        <f>'Net sw_IBUF_1_'!F1923</f>
        <v/>
      </c>
      <c r="H1524">
        <f>F1524-G1524</f>
        <v/>
      </c>
      <c r="I1524">
        <f>H1524/F1524</f>
        <v/>
      </c>
      <c r="J1524">
        <f>'Net sw_IBUF_1_'!G1925</f>
        <v/>
      </c>
      <c r="K1524">
        <f>'Net sw_IBUF_1_'!G1923</f>
        <v/>
      </c>
      <c r="L1524">
        <f>J1524-K1524</f>
        <v/>
      </c>
      <c r="M1524">
        <f>L1524/J1524</f>
        <v/>
      </c>
      <c r="N1524">
        <f>'Net sw_IBUF_1_'!H1925</f>
        <v/>
      </c>
      <c r="O1524">
        <f>'Net sw_IBUF_1_'!H1923</f>
        <v/>
      </c>
      <c r="P1524">
        <f>N1524-O1524</f>
        <v/>
      </c>
      <c r="Q1524">
        <f>P1524/N1524</f>
        <v/>
      </c>
    </row>
    <row r="1525">
      <c r="A1525" t="inlineStr">
        <is>
          <t>sw_IBUF[1]_inst/O to masterReg/register_reg_r1_0_31_0_5_i_9/I0</t>
        </is>
      </c>
      <c r="B1525">
        <f>'Net sw_IBUF_1_'!E1936</f>
        <v/>
      </c>
      <c r="C1525">
        <f>'Net sw_IBUF_1_'!E1934</f>
        <v/>
      </c>
      <c r="D1525">
        <f>B1525-C1525</f>
        <v/>
      </c>
      <c r="E1525">
        <f>D1525/B1525</f>
        <v/>
      </c>
      <c r="F1525">
        <f>'Net sw_IBUF_1_'!F1936</f>
        <v/>
      </c>
      <c r="G1525">
        <f>'Net sw_IBUF_1_'!F1934</f>
        <v/>
      </c>
      <c r="H1525">
        <f>F1525-G1525</f>
        <v/>
      </c>
      <c r="I1525">
        <f>H1525/F1525</f>
        <v/>
      </c>
      <c r="J1525">
        <f>'Net sw_IBUF_1_'!G1936</f>
        <v/>
      </c>
      <c r="K1525">
        <f>'Net sw_IBUF_1_'!G1934</f>
        <v/>
      </c>
      <c r="L1525">
        <f>J1525-K1525</f>
        <v/>
      </c>
      <c r="M1525">
        <f>L1525/J1525</f>
        <v/>
      </c>
      <c r="N1525">
        <f>'Net sw_IBUF_1_'!H1936</f>
        <v/>
      </c>
      <c r="O1525">
        <f>'Net sw_IBUF_1_'!H1934</f>
        <v/>
      </c>
      <c r="P1525">
        <f>N1525-O1525</f>
        <v/>
      </c>
      <c r="Q1525">
        <f>P1525/N1525</f>
        <v/>
      </c>
    </row>
    <row r="1526">
      <c r="A1526" t="inlineStr">
        <is>
          <t>sw_IBUF[1]_inst/O to masterReg/register_reg_r1_0_31_0_5_i_2/I2</t>
        </is>
      </c>
      <c r="B1526">
        <f>'Net sw_IBUF_1_'!E1953</f>
        <v/>
      </c>
      <c r="C1526">
        <f>'Net sw_IBUF_1_'!E1951</f>
        <v/>
      </c>
      <c r="D1526">
        <f>B1526-C1526</f>
        <v/>
      </c>
      <c r="E1526">
        <f>D1526/B1526</f>
        <v/>
      </c>
      <c r="F1526">
        <f>'Net sw_IBUF_1_'!F1953</f>
        <v/>
      </c>
      <c r="G1526">
        <f>'Net sw_IBUF_1_'!F1951</f>
        <v/>
      </c>
      <c r="H1526">
        <f>F1526-G1526</f>
        <v/>
      </c>
      <c r="I1526">
        <f>H1526/F1526</f>
        <v/>
      </c>
      <c r="J1526">
        <f>'Net sw_IBUF_1_'!G1953</f>
        <v/>
      </c>
      <c r="K1526">
        <f>'Net sw_IBUF_1_'!G1951</f>
        <v/>
      </c>
      <c r="L1526">
        <f>J1526-K1526</f>
        <v/>
      </c>
      <c r="M1526">
        <f>L1526/J1526</f>
        <v/>
      </c>
      <c r="N1526">
        <f>'Net sw_IBUF_1_'!H1953</f>
        <v/>
      </c>
      <c r="O1526">
        <f>'Net sw_IBUF_1_'!H1951</f>
        <v/>
      </c>
      <c r="P1526">
        <f>N1526-O1526</f>
        <v/>
      </c>
      <c r="Q1526">
        <f>P1526/N1526</f>
        <v/>
      </c>
    </row>
    <row r="1527">
      <c r="A1527" t="inlineStr">
        <is>
          <t>sw_IBUF[1]_inst/O to ALU1/register_reg_r1_0_31_0_5_i_10/I4</t>
        </is>
      </c>
      <c r="B1527">
        <f>'Net sw_IBUF_1_'!E1964</f>
        <v/>
      </c>
      <c r="C1527">
        <f>'Net sw_IBUF_1_'!E1962</f>
        <v/>
      </c>
      <c r="D1527">
        <f>B1527-C1527</f>
        <v/>
      </c>
      <c r="E1527">
        <f>D1527/B1527</f>
        <v/>
      </c>
      <c r="F1527">
        <f>'Net sw_IBUF_1_'!F1964</f>
        <v/>
      </c>
      <c r="G1527">
        <f>'Net sw_IBUF_1_'!F1962</f>
        <v/>
      </c>
      <c r="H1527">
        <f>F1527-G1527</f>
        <v/>
      </c>
      <c r="I1527">
        <f>H1527/F1527</f>
        <v/>
      </c>
      <c r="J1527">
        <f>'Net sw_IBUF_1_'!G1964</f>
        <v/>
      </c>
      <c r="K1527">
        <f>'Net sw_IBUF_1_'!G1962</f>
        <v/>
      </c>
      <c r="L1527">
        <f>J1527-K1527</f>
        <v/>
      </c>
      <c r="M1527">
        <f>L1527/J1527</f>
        <v/>
      </c>
      <c r="N1527">
        <f>'Net sw_IBUF_1_'!H1964</f>
        <v/>
      </c>
      <c r="O1527">
        <f>'Net sw_IBUF_1_'!H1962</f>
        <v/>
      </c>
      <c r="P1527">
        <f>N1527-O1527</f>
        <v/>
      </c>
      <c r="Q1527">
        <f>P1527/N1527</f>
        <v/>
      </c>
    </row>
    <row r="1528">
      <c r="A1528" t="inlineStr">
        <is>
          <t>sw_IBUF[1]_inst/O to masterReg/readData2[7]_i_4/I0</t>
        </is>
      </c>
      <c r="B1528">
        <f>'Net sw_IBUF_1_'!E1979</f>
        <v/>
      </c>
      <c r="C1528">
        <f>'Net sw_IBUF_1_'!E1977</f>
        <v/>
      </c>
      <c r="D1528">
        <f>B1528-C1528</f>
        <v/>
      </c>
      <c r="E1528">
        <f>D1528/B1528</f>
        <v/>
      </c>
      <c r="F1528">
        <f>'Net sw_IBUF_1_'!F1979</f>
        <v/>
      </c>
      <c r="G1528">
        <f>'Net sw_IBUF_1_'!F1977</f>
        <v/>
      </c>
      <c r="H1528">
        <f>F1528-G1528</f>
        <v/>
      </c>
      <c r="I1528">
        <f>H1528/F1528</f>
        <v/>
      </c>
      <c r="J1528">
        <f>'Net sw_IBUF_1_'!G1979</f>
        <v/>
      </c>
      <c r="K1528">
        <f>'Net sw_IBUF_1_'!G1977</f>
        <v/>
      </c>
      <c r="L1528">
        <f>J1528-K1528</f>
        <v/>
      </c>
      <c r="M1528">
        <f>L1528/J1528</f>
        <v/>
      </c>
      <c r="N1528">
        <f>'Net sw_IBUF_1_'!H1979</f>
        <v/>
      </c>
      <c r="O1528">
        <f>'Net sw_IBUF_1_'!H1977</f>
        <v/>
      </c>
      <c r="P1528">
        <f>N1528-O1528</f>
        <v/>
      </c>
      <c r="Q1528">
        <f>P1528/N1528</f>
        <v/>
      </c>
    </row>
    <row r="1529">
      <c r="A1529" t="inlineStr">
        <is>
          <t>sw_IBUF[1]_inst/O to masterReg/register_reg_r1_0_31_6_11_i_7/I0</t>
        </is>
      </c>
      <c r="B1529">
        <f>'Net sw_IBUF_1_'!E1990</f>
        <v/>
      </c>
      <c r="C1529">
        <f>'Net sw_IBUF_1_'!E1988</f>
        <v/>
      </c>
      <c r="D1529">
        <f>B1529-C1529</f>
        <v/>
      </c>
      <c r="E1529">
        <f>D1529/B1529</f>
        <v/>
      </c>
      <c r="F1529">
        <f>'Net sw_IBUF_1_'!F1990</f>
        <v/>
      </c>
      <c r="G1529">
        <f>'Net sw_IBUF_1_'!F1988</f>
        <v/>
      </c>
      <c r="H1529">
        <f>F1529-G1529</f>
        <v/>
      </c>
      <c r="I1529">
        <f>H1529/F1529</f>
        <v/>
      </c>
      <c r="J1529">
        <f>'Net sw_IBUF_1_'!G1990</f>
        <v/>
      </c>
      <c r="K1529">
        <f>'Net sw_IBUF_1_'!G1988</f>
        <v/>
      </c>
      <c r="L1529">
        <f>J1529-K1529</f>
        <v/>
      </c>
      <c r="M1529">
        <f>L1529/J1529</f>
        <v/>
      </c>
      <c r="N1529">
        <f>'Net sw_IBUF_1_'!H1990</f>
        <v/>
      </c>
      <c r="O1529">
        <f>'Net sw_IBUF_1_'!H1988</f>
        <v/>
      </c>
      <c r="P1529">
        <f>N1529-O1529</f>
        <v/>
      </c>
      <c r="Q1529">
        <f>P1529/N1529</f>
        <v/>
      </c>
    </row>
    <row r="1530">
      <c r="A1530" t="inlineStr">
        <is>
          <t>sw_IBUF[1]_inst/O to masterReg/register_reg_r1_0_31_0_5_i_24/S</t>
        </is>
      </c>
      <c r="B1530">
        <f>'Net sw_IBUF_1_'!E2012</f>
        <v/>
      </c>
      <c r="C1530">
        <f>'Net sw_IBUF_1_'!E2010</f>
        <v/>
      </c>
      <c r="D1530">
        <f>B1530-C1530</f>
        <v/>
      </c>
      <c r="E1530">
        <f>D1530/B1530</f>
        <v/>
      </c>
      <c r="F1530">
        <f>'Net sw_IBUF_1_'!F2012</f>
        <v/>
      </c>
      <c r="G1530">
        <f>'Net sw_IBUF_1_'!F2010</f>
        <v/>
      </c>
      <c r="H1530">
        <f>F1530-G1530</f>
        <v/>
      </c>
      <c r="I1530">
        <f>H1530/F1530</f>
        <v/>
      </c>
      <c r="J1530">
        <f>'Net sw_IBUF_1_'!G2012</f>
        <v/>
      </c>
      <c r="K1530">
        <f>'Net sw_IBUF_1_'!G2010</f>
        <v/>
      </c>
      <c r="L1530">
        <f>J1530-K1530</f>
        <v/>
      </c>
      <c r="M1530">
        <f>L1530/J1530</f>
        <v/>
      </c>
      <c r="N1530">
        <f>'Net sw_IBUF_1_'!H2012</f>
        <v/>
      </c>
      <c r="O1530">
        <f>'Net sw_IBUF_1_'!H2010</f>
        <v/>
      </c>
      <c r="P1530">
        <f>N1530-O1530</f>
        <v/>
      </c>
      <c r="Q1530">
        <f>P1530/N1530</f>
        <v/>
      </c>
    </row>
    <row r="1531">
      <c r="A1531" t="inlineStr">
        <is>
          <t>sw_IBUF[1]_inst/O to ALU1/readData2[0]_i_6/I3</t>
        </is>
      </c>
      <c r="B1531">
        <f>'Net sw_IBUF_1_'!E2023</f>
        <v/>
      </c>
      <c r="C1531">
        <f>'Net sw_IBUF_1_'!E2021</f>
        <v/>
      </c>
      <c r="D1531">
        <f>B1531-C1531</f>
        <v/>
      </c>
      <c r="E1531">
        <f>D1531/B1531</f>
        <v/>
      </c>
      <c r="F1531">
        <f>'Net sw_IBUF_1_'!F2023</f>
        <v/>
      </c>
      <c r="G1531">
        <f>'Net sw_IBUF_1_'!F2021</f>
        <v/>
      </c>
      <c r="H1531">
        <f>F1531-G1531</f>
        <v/>
      </c>
      <c r="I1531">
        <f>H1531/F1531</f>
        <v/>
      </c>
      <c r="J1531">
        <f>'Net sw_IBUF_1_'!G2023</f>
        <v/>
      </c>
      <c r="K1531">
        <f>'Net sw_IBUF_1_'!G2021</f>
        <v/>
      </c>
      <c r="L1531">
        <f>J1531-K1531</f>
        <v/>
      </c>
      <c r="M1531">
        <f>L1531/J1531</f>
        <v/>
      </c>
      <c r="N1531">
        <f>'Net sw_IBUF_1_'!H2023</f>
        <v/>
      </c>
      <c r="O1531">
        <f>'Net sw_IBUF_1_'!H2021</f>
        <v/>
      </c>
      <c r="P1531">
        <f>N1531-O1531</f>
        <v/>
      </c>
      <c r="Q1531">
        <f>P1531/N1531</f>
        <v/>
      </c>
    </row>
    <row r="1532">
      <c r="A1532" t="inlineStr">
        <is>
          <t>sw_IBUF[2]_inst/O to masterReg/readData2[5]_i_2/I3</t>
        </is>
      </c>
      <c r="B1532">
        <f>'Net sw_IBUF_2_'!E94</f>
        <v/>
      </c>
      <c r="C1532">
        <f>'Net sw_IBUF_2_'!E92</f>
        <v/>
      </c>
      <c r="D1532">
        <f>B1532-C1532</f>
        <v/>
      </c>
      <c r="E1532">
        <f>D1532/B1532</f>
        <v/>
      </c>
      <c r="F1532">
        <f>'Net sw_IBUF_2_'!F94</f>
        <v/>
      </c>
      <c r="G1532">
        <f>'Net sw_IBUF_2_'!F92</f>
        <v/>
      </c>
      <c r="H1532">
        <f>F1532-G1532</f>
        <v/>
      </c>
      <c r="I1532">
        <f>H1532/F1532</f>
        <v/>
      </c>
      <c r="J1532">
        <f>'Net sw_IBUF_2_'!G94</f>
        <v/>
      </c>
      <c r="K1532">
        <f>'Net sw_IBUF_2_'!G92</f>
        <v/>
      </c>
      <c r="L1532">
        <f>J1532-K1532</f>
        <v/>
      </c>
      <c r="M1532">
        <f>L1532/J1532</f>
        <v/>
      </c>
      <c r="N1532">
        <f>'Net sw_IBUF_2_'!H94</f>
        <v/>
      </c>
      <c r="O1532">
        <f>'Net sw_IBUF_2_'!H92</f>
        <v/>
      </c>
      <c r="P1532">
        <f>N1532-O1532</f>
        <v/>
      </c>
      <c r="Q1532">
        <f>P1532/N1532</f>
        <v/>
      </c>
    </row>
    <row r="1533">
      <c r="A1533" t="inlineStr">
        <is>
          <t>sw_IBUF[2]_inst/O to ALU1/register_reg_r1_0_31_0_5_i_10/I2</t>
        </is>
      </c>
      <c r="B1533">
        <f>'Net sw_IBUF_2_'!E105</f>
        <v/>
      </c>
      <c r="C1533">
        <f>'Net sw_IBUF_2_'!E103</f>
        <v/>
      </c>
      <c r="D1533">
        <f>B1533-C1533</f>
        <v/>
      </c>
      <c r="E1533">
        <f>D1533/B1533</f>
        <v/>
      </c>
      <c r="F1533">
        <f>'Net sw_IBUF_2_'!F105</f>
        <v/>
      </c>
      <c r="G1533">
        <f>'Net sw_IBUF_2_'!F103</f>
        <v/>
      </c>
      <c r="H1533">
        <f>F1533-G1533</f>
        <v/>
      </c>
      <c r="I1533">
        <f>H1533/F1533</f>
        <v/>
      </c>
      <c r="J1533">
        <f>'Net sw_IBUF_2_'!G105</f>
        <v/>
      </c>
      <c r="K1533">
        <f>'Net sw_IBUF_2_'!G103</f>
        <v/>
      </c>
      <c r="L1533">
        <f>J1533-K1533</f>
        <v/>
      </c>
      <c r="M1533">
        <f>L1533/J1533</f>
        <v/>
      </c>
      <c r="N1533">
        <f>'Net sw_IBUF_2_'!H105</f>
        <v/>
      </c>
      <c r="O1533">
        <f>'Net sw_IBUF_2_'!H103</f>
        <v/>
      </c>
      <c r="P1533">
        <f>N1533-O1533</f>
        <v/>
      </c>
      <c r="Q1533">
        <f>P1533/N1533</f>
        <v/>
      </c>
    </row>
    <row r="1534">
      <c r="A1534" t="inlineStr">
        <is>
          <t>sw_IBUF[2]_inst/O to masterReg/readData2[7]_i_2/I3</t>
        </is>
      </c>
      <c r="B1534">
        <f>'Net sw_IBUF_2_'!E120</f>
        <v/>
      </c>
      <c r="C1534">
        <f>'Net sw_IBUF_2_'!E118</f>
        <v/>
      </c>
      <c r="D1534">
        <f>B1534-C1534</f>
        <v/>
      </c>
      <c r="E1534">
        <f>D1534/B1534</f>
        <v/>
      </c>
      <c r="F1534">
        <f>'Net sw_IBUF_2_'!F120</f>
        <v/>
      </c>
      <c r="G1534">
        <f>'Net sw_IBUF_2_'!F118</f>
        <v/>
      </c>
      <c r="H1534">
        <f>F1534-G1534</f>
        <v/>
      </c>
      <c r="I1534">
        <f>H1534/F1534</f>
        <v/>
      </c>
      <c r="J1534">
        <f>'Net sw_IBUF_2_'!G120</f>
        <v/>
      </c>
      <c r="K1534">
        <f>'Net sw_IBUF_2_'!G118</f>
        <v/>
      </c>
      <c r="L1534">
        <f>J1534-K1534</f>
        <v/>
      </c>
      <c r="M1534">
        <f>L1534/J1534</f>
        <v/>
      </c>
      <c r="N1534">
        <f>'Net sw_IBUF_2_'!H120</f>
        <v/>
      </c>
      <c r="O1534">
        <f>'Net sw_IBUF_2_'!H118</f>
        <v/>
      </c>
      <c r="P1534">
        <f>N1534-O1534</f>
        <v/>
      </c>
      <c r="Q1534">
        <f>P1534/N1534</f>
        <v/>
      </c>
    </row>
    <row r="1535">
      <c r="A1535" t="inlineStr">
        <is>
          <t>sw_IBUF[2]_inst/O to ALU1/register_reg_r1_0_31_0_5_i_18/I2</t>
        </is>
      </c>
      <c r="B1535">
        <f>'Net sw_IBUF_2_'!E134</f>
        <v/>
      </c>
      <c r="C1535">
        <f>'Net sw_IBUF_2_'!E132</f>
        <v/>
      </c>
      <c r="D1535">
        <f>B1535-C1535</f>
        <v/>
      </c>
      <c r="E1535">
        <f>D1535/B1535</f>
        <v/>
      </c>
      <c r="F1535">
        <f>'Net sw_IBUF_2_'!F134</f>
        <v/>
      </c>
      <c r="G1535">
        <f>'Net sw_IBUF_2_'!F132</f>
        <v/>
      </c>
      <c r="H1535">
        <f>F1535-G1535</f>
        <v/>
      </c>
      <c r="I1535">
        <f>H1535/F1535</f>
        <v/>
      </c>
      <c r="J1535">
        <f>'Net sw_IBUF_2_'!G134</f>
        <v/>
      </c>
      <c r="K1535">
        <f>'Net sw_IBUF_2_'!G132</f>
        <v/>
      </c>
      <c r="L1535">
        <f>J1535-K1535</f>
        <v/>
      </c>
      <c r="M1535">
        <f>L1535/J1535</f>
        <v/>
      </c>
      <c r="N1535">
        <f>'Net sw_IBUF_2_'!H134</f>
        <v/>
      </c>
      <c r="O1535">
        <f>'Net sw_IBUF_2_'!H132</f>
        <v/>
      </c>
      <c r="P1535">
        <f>N1535-O1535</f>
        <v/>
      </c>
      <c r="Q1535">
        <f>P1535/N1535</f>
        <v/>
      </c>
    </row>
    <row r="1536">
      <c r="A1536" t="inlineStr">
        <is>
          <t>sw_IBUF[2]_inst/O to masterReg/register_reg_r1_0_31_0_5_i_5/I3</t>
        </is>
      </c>
      <c r="B1536">
        <f>'Net sw_IBUF_2_'!E145</f>
        <v/>
      </c>
      <c r="C1536">
        <f>'Net sw_IBUF_2_'!E143</f>
        <v/>
      </c>
      <c r="D1536">
        <f>B1536-C1536</f>
        <v/>
      </c>
      <c r="E1536">
        <f>D1536/B1536</f>
        <v/>
      </c>
      <c r="F1536">
        <f>'Net sw_IBUF_2_'!F145</f>
        <v/>
      </c>
      <c r="G1536">
        <f>'Net sw_IBUF_2_'!F143</f>
        <v/>
      </c>
      <c r="H1536">
        <f>F1536-G1536</f>
        <v/>
      </c>
      <c r="I1536">
        <f>H1536/F1536</f>
        <v/>
      </c>
      <c r="J1536">
        <f>'Net sw_IBUF_2_'!G145</f>
        <v/>
      </c>
      <c r="K1536">
        <f>'Net sw_IBUF_2_'!G143</f>
        <v/>
      </c>
      <c r="L1536">
        <f>J1536-K1536</f>
        <v/>
      </c>
      <c r="M1536">
        <f>L1536/J1536</f>
        <v/>
      </c>
      <c r="N1536">
        <f>'Net sw_IBUF_2_'!H145</f>
        <v/>
      </c>
      <c r="O1536">
        <f>'Net sw_IBUF_2_'!H143</f>
        <v/>
      </c>
      <c r="P1536">
        <f>N1536-O1536</f>
        <v/>
      </c>
      <c r="Q1536">
        <f>P1536/N1536</f>
        <v/>
      </c>
    </row>
    <row r="1537">
      <c r="A1537" t="inlineStr">
        <is>
          <t>sw_IBUF[2]_inst/O to ALU1/register_reg_r1_0_31_0_5_i_15/I2</t>
        </is>
      </c>
      <c r="B1537">
        <f>'Net sw_IBUF_2_'!E156</f>
        <v/>
      </c>
      <c r="C1537">
        <f>'Net sw_IBUF_2_'!E154</f>
        <v/>
      </c>
      <c r="D1537">
        <f>B1537-C1537</f>
        <v/>
      </c>
      <c r="E1537">
        <f>D1537/B1537</f>
        <v/>
      </c>
      <c r="F1537">
        <f>'Net sw_IBUF_2_'!F156</f>
        <v/>
      </c>
      <c r="G1537">
        <f>'Net sw_IBUF_2_'!F154</f>
        <v/>
      </c>
      <c r="H1537">
        <f>F1537-G1537</f>
        <v/>
      </c>
      <c r="I1537">
        <f>H1537/F1537</f>
        <v/>
      </c>
      <c r="J1537">
        <f>'Net sw_IBUF_2_'!G156</f>
        <v/>
      </c>
      <c r="K1537">
        <f>'Net sw_IBUF_2_'!G154</f>
        <v/>
      </c>
      <c r="L1537">
        <f>J1537-K1537</f>
        <v/>
      </c>
      <c r="M1537">
        <f>L1537/J1537</f>
        <v/>
      </c>
      <c r="N1537">
        <f>'Net sw_IBUF_2_'!H156</f>
        <v/>
      </c>
      <c r="O1537">
        <f>'Net sw_IBUF_2_'!H154</f>
        <v/>
      </c>
      <c r="P1537">
        <f>N1537-O1537</f>
        <v/>
      </c>
      <c r="Q1537">
        <f>P1537/N1537</f>
        <v/>
      </c>
    </row>
    <row r="1538">
      <c r="A1538" t="inlineStr">
        <is>
          <t>sw_IBUF[2]_inst/O to Address_register_reg[2]/D</t>
        </is>
      </c>
      <c r="B1538">
        <f>'Net sw_IBUF_2_'!E177</f>
        <v/>
      </c>
      <c r="C1538">
        <f>'Net sw_IBUF_2_'!E175</f>
        <v/>
      </c>
      <c r="D1538">
        <f>B1538-C1538</f>
        <v/>
      </c>
      <c r="E1538">
        <f>D1538/B1538</f>
        <v/>
      </c>
      <c r="F1538">
        <f>'Net sw_IBUF_2_'!F177</f>
        <v/>
      </c>
      <c r="G1538">
        <f>'Net sw_IBUF_2_'!F175</f>
        <v/>
      </c>
      <c r="H1538">
        <f>F1538-G1538</f>
        <v/>
      </c>
      <c r="I1538">
        <f>H1538/F1538</f>
        <v/>
      </c>
      <c r="J1538">
        <f>'Net sw_IBUF_2_'!G177</f>
        <v/>
      </c>
      <c r="K1538">
        <f>'Net sw_IBUF_2_'!G175</f>
        <v/>
      </c>
      <c r="L1538">
        <f>J1538-K1538</f>
        <v/>
      </c>
      <c r="M1538">
        <f>L1538/J1538</f>
        <v/>
      </c>
      <c r="N1538">
        <f>'Net sw_IBUF_2_'!H177</f>
        <v/>
      </c>
      <c r="O1538">
        <f>'Net sw_IBUF_2_'!H175</f>
        <v/>
      </c>
      <c r="P1538">
        <f>N1538-O1538</f>
        <v/>
      </c>
      <c r="Q1538">
        <f>P1538/N1538</f>
        <v/>
      </c>
    </row>
    <row r="1539">
      <c r="A1539" t="inlineStr">
        <is>
          <t>sw_IBUF[2]_inst/O to ALU1/register_reg_r1_0_31_6_11_i_8/I2</t>
        </is>
      </c>
      <c r="B1539">
        <f>'Net sw_IBUF_2_'!E188</f>
        <v/>
      </c>
      <c r="C1539">
        <f>'Net sw_IBUF_2_'!E186</f>
        <v/>
      </c>
      <c r="D1539">
        <f>B1539-C1539</f>
        <v/>
      </c>
      <c r="E1539">
        <f>D1539/B1539</f>
        <v/>
      </c>
      <c r="F1539">
        <f>'Net sw_IBUF_2_'!F188</f>
        <v/>
      </c>
      <c r="G1539">
        <f>'Net sw_IBUF_2_'!F186</f>
        <v/>
      </c>
      <c r="H1539">
        <f>F1539-G1539</f>
        <v/>
      </c>
      <c r="I1539">
        <f>H1539/F1539</f>
        <v/>
      </c>
      <c r="J1539">
        <f>'Net sw_IBUF_2_'!G188</f>
        <v/>
      </c>
      <c r="K1539">
        <f>'Net sw_IBUF_2_'!G186</f>
        <v/>
      </c>
      <c r="L1539">
        <f>J1539-K1539</f>
        <v/>
      </c>
      <c r="M1539">
        <f>L1539/J1539</f>
        <v/>
      </c>
      <c r="N1539">
        <f>'Net sw_IBUF_2_'!H188</f>
        <v/>
      </c>
      <c r="O1539">
        <f>'Net sw_IBUF_2_'!H186</f>
        <v/>
      </c>
      <c r="P1539">
        <f>N1539-O1539</f>
        <v/>
      </c>
      <c r="Q1539">
        <f>P1539/N1539</f>
        <v/>
      </c>
    </row>
    <row r="1540">
      <c r="A1540" t="inlineStr">
        <is>
          <t>sw_IBUF[2]_inst/O to masterReg/register_reg_r1_0_31_6_11_i_7/I4</t>
        </is>
      </c>
      <c r="B1540">
        <f>'Net sw_IBUF_2_'!E199</f>
        <v/>
      </c>
      <c r="C1540">
        <f>'Net sw_IBUF_2_'!E197</f>
        <v/>
      </c>
      <c r="D1540">
        <f>B1540-C1540</f>
        <v/>
      </c>
      <c r="E1540">
        <f>D1540/B1540</f>
        <v/>
      </c>
      <c r="F1540">
        <f>'Net sw_IBUF_2_'!F199</f>
        <v/>
      </c>
      <c r="G1540">
        <f>'Net sw_IBUF_2_'!F197</f>
        <v/>
      </c>
      <c r="H1540">
        <f>F1540-G1540</f>
        <v/>
      </c>
      <c r="I1540">
        <f>H1540/F1540</f>
        <v/>
      </c>
      <c r="J1540">
        <f>'Net sw_IBUF_2_'!G199</f>
        <v/>
      </c>
      <c r="K1540">
        <f>'Net sw_IBUF_2_'!G197</f>
        <v/>
      </c>
      <c r="L1540">
        <f>J1540-K1540</f>
        <v/>
      </c>
      <c r="M1540">
        <f>L1540/J1540</f>
        <v/>
      </c>
      <c r="N1540">
        <f>'Net sw_IBUF_2_'!H199</f>
        <v/>
      </c>
      <c r="O1540">
        <f>'Net sw_IBUF_2_'!H197</f>
        <v/>
      </c>
      <c r="P1540">
        <f>N1540-O1540</f>
        <v/>
      </c>
      <c r="Q1540">
        <f>P1540/N1540</f>
        <v/>
      </c>
    </row>
    <row r="1541">
      <c r="A1541" t="inlineStr">
        <is>
          <t>sw_IBUF[2]_inst/O to ALU1/register_reg_r1_0_31_0_5_i_20/I2</t>
        </is>
      </c>
      <c r="B1541">
        <f>'Net sw_IBUF_2_'!E215</f>
        <v/>
      </c>
      <c r="C1541">
        <f>'Net sw_IBUF_2_'!E213</f>
        <v/>
      </c>
      <c r="D1541">
        <f>B1541-C1541</f>
        <v/>
      </c>
      <c r="E1541">
        <f>D1541/B1541</f>
        <v/>
      </c>
      <c r="F1541">
        <f>'Net sw_IBUF_2_'!F215</f>
        <v/>
      </c>
      <c r="G1541">
        <f>'Net sw_IBUF_2_'!F213</f>
        <v/>
      </c>
      <c r="H1541">
        <f>F1541-G1541</f>
        <v/>
      </c>
      <c r="I1541">
        <f>H1541/F1541</f>
        <v/>
      </c>
      <c r="J1541">
        <f>'Net sw_IBUF_2_'!G215</f>
        <v/>
      </c>
      <c r="K1541">
        <f>'Net sw_IBUF_2_'!G213</f>
        <v/>
      </c>
      <c r="L1541">
        <f>J1541-K1541</f>
        <v/>
      </c>
      <c r="M1541">
        <f>L1541/J1541</f>
        <v/>
      </c>
      <c r="N1541">
        <f>'Net sw_IBUF_2_'!H215</f>
        <v/>
      </c>
      <c r="O1541">
        <f>'Net sw_IBUF_2_'!H213</f>
        <v/>
      </c>
      <c r="P1541">
        <f>N1541-O1541</f>
        <v/>
      </c>
      <c r="Q1541">
        <f>P1541/N1541</f>
        <v/>
      </c>
    </row>
    <row r="1542">
      <c r="A1542" t="inlineStr">
        <is>
          <t>sw_IBUF[2]_inst/O to masterReg/register_reg_r1_0_31_0_5_i_19/I4</t>
        </is>
      </c>
      <c r="B1542">
        <f>'Net sw_IBUF_2_'!E230</f>
        <v/>
      </c>
      <c r="C1542">
        <f>'Net sw_IBUF_2_'!E228</f>
        <v/>
      </c>
      <c r="D1542">
        <f>B1542-C1542</f>
        <v/>
      </c>
      <c r="E1542">
        <f>D1542/B1542</f>
        <v/>
      </c>
      <c r="F1542">
        <f>'Net sw_IBUF_2_'!F230</f>
        <v/>
      </c>
      <c r="G1542">
        <f>'Net sw_IBUF_2_'!F228</f>
        <v/>
      </c>
      <c r="H1542">
        <f>F1542-G1542</f>
        <v/>
      </c>
      <c r="I1542">
        <f>H1542/F1542</f>
        <v/>
      </c>
      <c r="J1542">
        <f>'Net sw_IBUF_2_'!G230</f>
        <v/>
      </c>
      <c r="K1542">
        <f>'Net sw_IBUF_2_'!G228</f>
        <v/>
      </c>
      <c r="L1542">
        <f>J1542-K1542</f>
        <v/>
      </c>
      <c r="M1542">
        <f>L1542/J1542</f>
        <v/>
      </c>
      <c r="N1542">
        <f>'Net sw_IBUF_2_'!H230</f>
        <v/>
      </c>
      <c r="O1542">
        <f>'Net sw_IBUF_2_'!H228</f>
        <v/>
      </c>
      <c r="P1542">
        <f>N1542-O1542</f>
        <v/>
      </c>
      <c r="Q1542">
        <f>P1542/N1542</f>
        <v/>
      </c>
    </row>
    <row r="1543">
      <c r="A1543" t="inlineStr">
        <is>
          <t>sw_IBUF[2]_inst/O to masterReg/register_reg_r1_0_31_0_5_i_9/I4</t>
        </is>
      </c>
      <c r="B1543">
        <f>'Net sw_IBUF_2_'!E241</f>
        <v/>
      </c>
      <c r="C1543">
        <f>'Net sw_IBUF_2_'!E239</f>
        <v/>
      </c>
      <c r="D1543">
        <f>B1543-C1543</f>
        <v/>
      </c>
      <c r="E1543">
        <f>D1543/B1543</f>
        <v/>
      </c>
      <c r="F1543">
        <f>'Net sw_IBUF_2_'!F241</f>
        <v/>
      </c>
      <c r="G1543">
        <f>'Net sw_IBUF_2_'!F239</f>
        <v/>
      </c>
      <c r="H1543">
        <f>F1543-G1543</f>
        <v/>
      </c>
      <c r="I1543">
        <f>H1543/F1543</f>
        <v/>
      </c>
      <c r="J1543">
        <f>'Net sw_IBUF_2_'!G241</f>
        <v/>
      </c>
      <c r="K1543">
        <f>'Net sw_IBUF_2_'!G239</f>
        <v/>
      </c>
      <c r="L1543">
        <f>J1543-K1543</f>
        <v/>
      </c>
      <c r="M1543">
        <f>L1543/J1543</f>
        <v/>
      </c>
      <c r="N1543">
        <f>'Net sw_IBUF_2_'!H241</f>
        <v/>
      </c>
      <c r="O1543">
        <f>'Net sw_IBUF_2_'!H239</f>
        <v/>
      </c>
      <c r="P1543">
        <f>N1543-O1543</f>
        <v/>
      </c>
      <c r="Q1543">
        <f>P1543/N1543</f>
        <v/>
      </c>
    </row>
    <row r="1544">
      <c r="A1544" t="inlineStr">
        <is>
          <t>sw_IBUF[2]_inst/O to masterReg/register_reg_r1_0_31_0_5_i_4/I1</t>
        </is>
      </c>
      <c r="B1544">
        <f>'Net sw_IBUF_2_'!E256</f>
        <v/>
      </c>
      <c r="C1544">
        <f>'Net sw_IBUF_2_'!E254</f>
        <v/>
      </c>
      <c r="D1544">
        <f>B1544-C1544</f>
        <v/>
      </c>
      <c r="E1544">
        <f>D1544/B1544</f>
        <v/>
      </c>
      <c r="F1544">
        <f>'Net sw_IBUF_2_'!F256</f>
        <v/>
      </c>
      <c r="G1544">
        <f>'Net sw_IBUF_2_'!F254</f>
        <v/>
      </c>
      <c r="H1544">
        <f>F1544-G1544</f>
        <v/>
      </c>
      <c r="I1544">
        <f>H1544/F1544</f>
        <v/>
      </c>
      <c r="J1544">
        <f>'Net sw_IBUF_2_'!G256</f>
        <v/>
      </c>
      <c r="K1544">
        <f>'Net sw_IBUF_2_'!G254</f>
        <v/>
      </c>
      <c r="L1544">
        <f>J1544-K1544</f>
        <v/>
      </c>
      <c r="M1544">
        <f>L1544/J1544</f>
        <v/>
      </c>
      <c r="N1544">
        <f>'Net sw_IBUF_2_'!H256</f>
        <v/>
      </c>
      <c r="O1544">
        <f>'Net sw_IBUF_2_'!H254</f>
        <v/>
      </c>
      <c r="P1544">
        <f>N1544-O1544</f>
        <v/>
      </c>
      <c r="Q1544">
        <f>P1544/N1544</f>
        <v/>
      </c>
    </row>
    <row r="1545">
      <c r="A1545" t="inlineStr">
        <is>
          <t>sw_IBUF[2]_inst/O to masterReg/register_reg_r1_0_31_0_5_i_12/S</t>
        </is>
      </c>
      <c r="B1545">
        <f>'Net sw_IBUF_2_'!E277</f>
        <v/>
      </c>
      <c r="C1545">
        <f>'Net sw_IBUF_2_'!E275</f>
        <v/>
      </c>
      <c r="D1545">
        <f>B1545-C1545</f>
        <v/>
      </c>
      <c r="E1545">
        <f>D1545/B1545</f>
        <v/>
      </c>
      <c r="F1545">
        <f>'Net sw_IBUF_2_'!F277</f>
        <v/>
      </c>
      <c r="G1545">
        <f>'Net sw_IBUF_2_'!F275</f>
        <v/>
      </c>
      <c r="H1545">
        <f>F1545-G1545</f>
        <v/>
      </c>
      <c r="I1545">
        <f>H1545/F1545</f>
        <v/>
      </c>
      <c r="J1545">
        <f>'Net sw_IBUF_2_'!G277</f>
        <v/>
      </c>
      <c r="K1545">
        <f>'Net sw_IBUF_2_'!G275</f>
        <v/>
      </c>
      <c r="L1545">
        <f>J1545-K1545</f>
        <v/>
      </c>
      <c r="M1545">
        <f>L1545/J1545</f>
        <v/>
      </c>
      <c r="N1545">
        <f>'Net sw_IBUF_2_'!H277</f>
        <v/>
      </c>
      <c r="O1545">
        <f>'Net sw_IBUF_2_'!H275</f>
        <v/>
      </c>
      <c r="P1545">
        <f>N1545-O1545</f>
        <v/>
      </c>
      <c r="Q1545">
        <f>P1545/N1545</f>
        <v/>
      </c>
    </row>
    <row r="1546">
      <c r="A1546" t="inlineStr">
        <is>
          <t>sw_IBUF[2]_inst/O to masterReg/register_reg_r1_0_31_0_5_i_11/I4</t>
        </is>
      </c>
      <c r="B1546">
        <f>'Net sw_IBUF_2_'!E295</f>
        <v/>
      </c>
      <c r="C1546">
        <f>'Net sw_IBUF_2_'!E293</f>
        <v/>
      </c>
      <c r="D1546">
        <f>B1546-C1546</f>
        <v/>
      </c>
      <c r="E1546">
        <f>D1546/B1546</f>
        <v/>
      </c>
      <c r="F1546">
        <f>'Net sw_IBUF_2_'!F295</f>
        <v/>
      </c>
      <c r="G1546">
        <f>'Net sw_IBUF_2_'!F293</f>
        <v/>
      </c>
      <c r="H1546">
        <f>F1546-G1546</f>
        <v/>
      </c>
      <c r="I1546">
        <f>H1546/F1546</f>
        <v/>
      </c>
      <c r="J1546">
        <f>'Net sw_IBUF_2_'!G295</f>
        <v/>
      </c>
      <c r="K1546">
        <f>'Net sw_IBUF_2_'!G293</f>
        <v/>
      </c>
      <c r="L1546">
        <f>J1546-K1546</f>
        <v/>
      </c>
      <c r="M1546">
        <f>L1546/J1546</f>
        <v/>
      </c>
      <c r="N1546">
        <f>'Net sw_IBUF_2_'!H295</f>
        <v/>
      </c>
      <c r="O1546">
        <f>'Net sw_IBUF_2_'!H293</f>
        <v/>
      </c>
      <c r="P1546">
        <f>N1546-O1546</f>
        <v/>
      </c>
      <c r="Q1546">
        <f>P1546/N1546</f>
        <v/>
      </c>
    </row>
    <row r="1547">
      <c r="A1547" t="inlineStr">
        <is>
          <t>sw_IBUF[2]_inst/O to masterReg/register_reg_r1_0_31_0_5_i_21/I4</t>
        </is>
      </c>
      <c r="B1547">
        <f>'Net sw_IBUF_2_'!E306</f>
        <v/>
      </c>
      <c r="C1547">
        <f>'Net sw_IBUF_2_'!E304</f>
        <v/>
      </c>
      <c r="D1547">
        <f>B1547-C1547</f>
        <v/>
      </c>
      <c r="E1547">
        <f>D1547/B1547</f>
        <v/>
      </c>
      <c r="F1547">
        <f>'Net sw_IBUF_2_'!F306</f>
        <v/>
      </c>
      <c r="G1547">
        <f>'Net sw_IBUF_2_'!F304</f>
        <v/>
      </c>
      <c r="H1547">
        <f>F1547-G1547</f>
        <v/>
      </c>
      <c r="I1547">
        <f>H1547/F1547</f>
        <v/>
      </c>
      <c r="J1547">
        <f>'Net sw_IBUF_2_'!G306</f>
        <v/>
      </c>
      <c r="K1547">
        <f>'Net sw_IBUF_2_'!G304</f>
        <v/>
      </c>
      <c r="L1547">
        <f>J1547-K1547</f>
        <v/>
      </c>
      <c r="M1547">
        <f>L1547/J1547</f>
        <v/>
      </c>
      <c r="N1547">
        <f>'Net sw_IBUF_2_'!H306</f>
        <v/>
      </c>
      <c r="O1547">
        <f>'Net sw_IBUF_2_'!H304</f>
        <v/>
      </c>
      <c r="P1547">
        <f>N1547-O1547</f>
        <v/>
      </c>
      <c r="Q1547">
        <f>P1547/N1547</f>
        <v/>
      </c>
    </row>
    <row r="1548">
      <c r="A1548" t="inlineStr">
        <is>
          <t>sw_IBUF[2]_inst/O to masterReg/readData2[4]_i_2/I3</t>
        </is>
      </c>
      <c r="B1548">
        <f>'Net sw_IBUF_2_'!E317</f>
        <v/>
      </c>
      <c r="C1548">
        <f>'Net sw_IBUF_2_'!E315</f>
        <v/>
      </c>
      <c r="D1548">
        <f>B1548-C1548</f>
        <v/>
      </c>
      <c r="E1548">
        <f>D1548/B1548</f>
        <v/>
      </c>
      <c r="F1548">
        <f>'Net sw_IBUF_2_'!F317</f>
        <v/>
      </c>
      <c r="G1548">
        <f>'Net sw_IBUF_2_'!F315</f>
        <v/>
      </c>
      <c r="H1548">
        <f>F1548-G1548</f>
        <v/>
      </c>
      <c r="I1548">
        <f>H1548/F1548</f>
        <v/>
      </c>
      <c r="J1548">
        <f>'Net sw_IBUF_2_'!G317</f>
        <v/>
      </c>
      <c r="K1548">
        <f>'Net sw_IBUF_2_'!G315</f>
        <v/>
      </c>
      <c r="L1548">
        <f>J1548-K1548</f>
        <v/>
      </c>
      <c r="M1548">
        <f>L1548/J1548</f>
        <v/>
      </c>
      <c r="N1548">
        <f>'Net sw_IBUF_2_'!H317</f>
        <v/>
      </c>
      <c r="O1548">
        <f>'Net sw_IBUF_2_'!H315</f>
        <v/>
      </c>
      <c r="P1548">
        <f>N1548-O1548</f>
        <v/>
      </c>
      <c r="Q1548">
        <f>P1548/N1548</f>
        <v/>
      </c>
    </row>
    <row r="1549">
      <c r="A1549" t="inlineStr">
        <is>
          <t>sw_IBUF[2]_inst/O to ALU1/register_reg_r1_0_31_0_5_i_22/I2</t>
        </is>
      </c>
      <c r="B1549">
        <f>'Net sw_IBUF_2_'!E334</f>
        <v/>
      </c>
      <c r="C1549">
        <f>'Net sw_IBUF_2_'!E332</f>
        <v/>
      </c>
      <c r="D1549">
        <f>B1549-C1549</f>
        <v/>
      </c>
      <c r="E1549">
        <f>D1549/B1549</f>
        <v/>
      </c>
      <c r="F1549">
        <f>'Net sw_IBUF_2_'!F334</f>
        <v/>
      </c>
      <c r="G1549">
        <f>'Net sw_IBUF_2_'!F332</f>
        <v/>
      </c>
      <c r="H1549">
        <f>F1549-G1549</f>
        <v/>
      </c>
      <c r="I1549">
        <f>H1549/F1549</f>
        <v/>
      </c>
      <c r="J1549">
        <f>'Net sw_IBUF_2_'!G334</f>
        <v/>
      </c>
      <c r="K1549">
        <f>'Net sw_IBUF_2_'!G332</f>
        <v/>
      </c>
      <c r="L1549">
        <f>J1549-K1549</f>
        <v/>
      </c>
      <c r="M1549">
        <f>L1549/J1549</f>
        <v/>
      </c>
      <c r="N1549">
        <f>'Net sw_IBUF_2_'!H334</f>
        <v/>
      </c>
      <c r="O1549">
        <f>'Net sw_IBUF_2_'!H332</f>
        <v/>
      </c>
      <c r="P1549">
        <f>N1549-O1549</f>
        <v/>
      </c>
      <c r="Q1549">
        <f>P1549/N1549</f>
        <v/>
      </c>
    </row>
    <row r="1550">
      <c r="A1550" t="inlineStr">
        <is>
          <t>sw_IBUF[2]_inst/O to masterReg/readData2[0]_i_2/I3</t>
        </is>
      </c>
      <c r="B1550">
        <f>'Net sw_IBUF_2_'!E345</f>
        <v/>
      </c>
      <c r="C1550">
        <f>'Net sw_IBUF_2_'!E343</f>
        <v/>
      </c>
      <c r="D1550">
        <f>B1550-C1550</f>
        <v/>
      </c>
      <c r="E1550">
        <f>D1550/B1550</f>
        <v/>
      </c>
      <c r="F1550">
        <f>'Net sw_IBUF_2_'!F345</f>
        <v/>
      </c>
      <c r="G1550">
        <f>'Net sw_IBUF_2_'!F343</f>
        <v/>
      </c>
      <c r="H1550">
        <f>F1550-G1550</f>
        <v/>
      </c>
      <c r="I1550">
        <f>H1550/F1550</f>
        <v/>
      </c>
      <c r="J1550">
        <f>'Net sw_IBUF_2_'!G345</f>
        <v/>
      </c>
      <c r="K1550">
        <f>'Net sw_IBUF_2_'!G343</f>
        <v/>
      </c>
      <c r="L1550">
        <f>J1550-K1550</f>
        <v/>
      </c>
      <c r="M1550">
        <f>L1550/J1550</f>
        <v/>
      </c>
      <c r="N1550">
        <f>'Net sw_IBUF_2_'!H345</f>
        <v/>
      </c>
      <c r="O1550">
        <f>'Net sw_IBUF_2_'!H343</f>
        <v/>
      </c>
      <c r="P1550">
        <f>N1550-O1550</f>
        <v/>
      </c>
      <c r="Q1550">
        <f>P1550/N1550</f>
        <v/>
      </c>
    </row>
    <row r="1551">
      <c r="A1551" t="inlineStr">
        <is>
          <t>sw_IBUF[2]_inst/O to masterReg/readData2[1]_i_2/I2</t>
        </is>
      </c>
      <c r="B1551">
        <f>'Net sw_IBUF_2_'!E361</f>
        <v/>
      </c>
      <c r="C1551">
        <f>'Net sw_IBUF_2_'!E359</f>
        <v/>
      </c>
      <c r="D1551">
        <f>B1551-C1551</f>
        <v/>
      </c>
      <c r="E1551">
        <f>D1551/B1551</f>
        <v/>
      </c>
      <c r="F1551">
        <f>'Net sw_IBUF_2_'!F361</f>
        <v/>
      </c>
      <c r="G1551">
        <f>'Net sw_IBUF_2_'!F359</f>
        <v/>
      </c>
      <c r="H1551">
        <f>F1551-G1551</f>
        <v/>
      </c>
      <c r="I1551">
        <f>H1551/F1551</f>
        <v/>
      </c>
      <c r="J1551">
        <f>'Net sw_IBUF_2_'!G361</f>
        <v/>
      </c>
      <c r="K1551">
        <f>'Net sw_IBUF_2_'!G359</f>
        <v/>
      </c>
      <c r="L1551">
        <f>J1551-K1551</f>
        <v/>
      </c>
      <c r="M1551">
        <f>L1551/J1551</f>
        <v/>
      </c>
      <c r="N1551">
        <f>'Net sw_IBUF_2_'!H361</f>
        <v/>
      </c>
      <c r="O1551">
        <f>'Net sw_IBUF_2_'!H359</f>
        <v/>
      </c>
      <c r="P1551">
        <f>N1551-O1551</f>
        <v/>
      </c>
      <c r="Q1551">
        <f>P1551/N1551</f>
        <v/>
      </c>
    </row>
    <row r="1552">
      <c r="A1552" t="inlineStr">
        <is>
          <t>sw_IBUF[2]_inst/O to ALU1/readData2[0]_i_3/I3</t>
        </is>
      </c>
      <c r="B1552">
        <f>'Net sw_IBUF_2_'!E372</f>
        <v/>
      </c>
      <c r="C1552">
        <f>'Net sw_IBUF_2_'!E370</f>
        <v/>
      </c>
      <c r="D1552">
        <f>B1552-C1552</f>
        <v/>
      </c>
      <c r="E1552">
        <f>D1552/B1552</f>
        <v/>
      </c>
      <c r="F1552">
        <f>'Net sw_IBUF_2_'!F372</f>
        <v/>
      </c>
      <c r="G1552">
        <f>'Net sw_IBUF_2_'!F370</f>
        <v/>
      </c>
      <c r="H1552">
        <f>F1552-G1552</f>
        <v/>
      </c>
      <c r="I1552">
        <f>H1552/F1552</f>
        <v/>
      </c>
      <c r="J1552">
        <f>'Net sw_IBUF_2_'!G372</f>
        <v/>
      </c>
      <c r="K1552">
        <f>'Net sw_IBUF_2_'!G370</f>
        <v/>
      </c>
      <c r="L1552">
        <f>J1552-K1552</f>
        <v/>
      </c>
      <c r="M1552">
        <f>L1552/J1552</f>
        <v/>
      </c>
      <c r="N1552">
        <f>'Net sw_IBUF_2_'!H372</f>
        <v/>
      </c>
      <c r="O1552">
        <f>'Net sw_IBUF_2_'!H370</f>
        <v/>
      </c>
      <c r="P1552">
        <f>N1552-O1552</f>
        <v/>
      </c>
      <c r="Q1552">
        <f>P1552/N1552</f>
        <v/>
      </c>
    </row>
    <row r="1553">
      <c r="A1553" t="inlineStr">
        <is>
          <t>sw_IBUF[2]_inst/O to masterReg/register_reg_r1_0_31_12_17_i_17/I4</t>
        </is>
      </c>
      <c r="B1553">
        <f>'Net sw_IBUF_2_'!E398</f>
        <v/>
      </c>
      <c r="C1553">
        <f>'Net sw_IBUF_2_'!E396</f>
        <v/>
      </c>
      <c r="D1553">
        <f>B1553-C1553</f>
        <v/>
      </c>
      <c r="E1553">
        <f>D1553/B1553</f>
        <v/>
      </c>
      <c r="F1553">
        <f>'Net sw_IBUF_2_'!F398</f>
        <v/>
      </c>
      <c r="G1553">
        <f>'Net sw_IBUF_2_'!F396</f>
        <v/>
      </c>
      <c r="H1553">
        <f>F1553-G1553</f>
        <v/>
      </c>
      <c r="I1553">
        <f>H1553/F1553</f>
        <v/>
      </c>
      <c r="J1553">
        <f>'Net sw_IBUF_2_'!G398</f>
        <v/>
      </c>
      <c r="K1553">
        <f>'Net sw_IBUF_2_'!G396</f>
        <v/>
      </c>
      <c r="L1553">
        <f>J1553-K1553</f>
        <v/>
      </c>
      <c r="M1553">
        <f>L1553/J1553</f>
        <v/>
      </c>
      <c r="N1553">
        <f>'Net sw_IBUF_2_'!H398</f>
        <v/>
      </c>
      <c r="O1553">
        <f>'Net sw_IBUF_2_'!H396</f>
        <v/>
      </c>
      <c r="P1553">
        <f>N1553-O1553</f>
        <v/>
      </c>
      <c r="Q1553">
        <f>P1553/N1553</f>
        <v/>
      </c>
    </row>
    <row r="1554">
      <c r="A1554" t="inlineStr">
        <is>
          <t>sw_IBUF[2]_inst/O to ALU1/register_reg_r1_0_31_18_23_i_8/I2</t>
        </is>
      </c>
      <c r="B1554">
        <f>'Net sw_IBUF_2_'!E414</f>
        <v/>
      </c>
      <c r="C1554">
        <f>'Net sw_IBUF_2_'!E412</f>
        <v/>
      </c>
      <c r="D1554">
        <f>B1554-C1554</f>
        <v/>
      </c>
      <c r="E1554">
        <f>D1554/B1554</f>
        <v/>
      </c>
      <c r="F1554">
        <f>'Net sw_IBUF_2_'!F414</f>
        <v/>
      </c>
      <c r="G1554">
        <f>'Net sw_IBUF_2_'!F412</f>
        <v/>
      </c>
      <c r="H1554">
        <f>F1554-G1554</f>
        <v/>
      </c>
      <c r="I1554">
        <f>H1554/F1554</f>
        <v/>
      </c>
      <c r="J1554">
        <f>'Net sw_IBUF_2_'!G414</f>
        <v/>
      </c>
      <c r="K1554">
        <f>'Net sw_IBUF_2_'!G412</f>
        <v/>
      </c>
      <c r="L1554">
        <f>J1554-K1554</f>
        <v/>
      </c>
      <c r="M1554">
        <f>L1554/J1554</f>
        <v/>
      </c>
      <c r="N1554">
        <f>'Net sw_IBUF_2_'!H414</f>
        <v/>
      </c>
      <c r="O1554">
        <f>'Net sw_IBUF_2_'!H412</f>
        <v/>
      </c>
      <c r="P1554">
        <f>N1554-O1554</f>
        <v/>
      </c>
      <c r="Q1554">
        <f>P1554/N1554</f>
        <v/>
      </c>
    </row>
    <row r="1555">
      <c r="A1555" t="inlineStr">
        <is>
          <t>sw_IBUF[2]_inst/O to masterReg/register_reg_r1_0_31_12_17_i_15/I4</t>
        </is>
      </c>
      <c r="B1555">
        <f>'Net sw_IBUF_2_'!E425</f>
        <v/>
      </c>
      <c r="C1555">
        <f>'Net sw_IBUF_2_'!E423</f>
        <v/>
      </c>
      <c r="D1555">
        <f>B1555-C1555</f>
        <v/>
      </c>
      <c r="E1555">
        <f>D1555/B1555</f>
        <v/>
      </c>
      <c r="F1555">
        <f>'Net sw_IBUF_2_'!F425</f>
        <v/>
      </c>
      <c r="G1555">
        <f>'Net sw_IBUF_2_'!F423</f>
        <v/>
      </c>
      <c r="H1555">
        <f>F1555-G1555</f>
        <v/>
      </c>
      <c r="I1555">
        <f>H1555/F1555</f>
        <v/>
      </c>
      <c r="J1555">
        <f>'Net sw_IBUF_2_'!G425</f>
        <v/>
      </c>
      <c r="K1555">
        <f>'Net sw_IBUF_2_'!G423</f>
        <v/>
      </c>
      <c r="L1555">
        <f>J1555-K1555</f>
        <v/>
      </c>
      <c r="M1555">
        <f>L1555/J1555</f>
        <v/>
      </c>
      <c r="N1555">
        <f>'Net sw_IBUF_2_'!H425</f>
        <v/>
      </c>
      <c r="O1555">
        <f>'Net sw_IBUF_2_'!H423</f>
        <v/>
      </c>
      <c r="P1555">
        <f>N1555-O1555</f>
        <v/>
      </c>
      <c r="Q1555">
        <f>P1555/N1555</f>
        <v/>
      </c>
    </row>
    <row r="1556">
      <c r="A1556" t="inlineStr">
        <is>
          <t>sw_IBUF[2]_inst/O to masterReg/register_reg_r1_0_31_18_23_i_7/I4</t>
        </is>
      </c>
      <c r="B1556">
        <f>'Net sw_IBUF_2_'!E436</f>
        <v/>
      </c>
      <c r="C1556">
        <f>'Net sw_IBUF_2_'!E434</f>
        <v/>
      </c>
      <c r="D1556">
        <f>B1556-C1556</f>
        <v/>
      </c>
      <c r="E1556">
        <f>D1556/B1556</f>
        <v/>
      </c>
      <c r="F1556">
        <f>'Net sw_IBUF_2_'!F436</f>
        <v/>
      </c>
      <c r="G1556">
        <f>'Net sw_IBUF_2_'!F434</f>
        <v/>
      </c>
      <c r="H1556">
        <f>F1556-G1556</f>
        <v/>
      </c>
      <c r="I1556">
        <f>H1556/F1556</f>
        <v/>
      </c>
      <c r="J1556">
        <f>'Net sw_IBUF_2_'!G436</f>
        <v/>
      </c>
      <c r="K1556">
        <f>'Net sw_IBUF_2_'!G434</f>
        <v/>
      </c>
      <c r="L1556">
        <f>J1556-K1556</f>
        <v/>
      </c>
      <c r="M1556">
        <f>L1556/J1556</f>
        <v/>
      </c>
      <c r="N1556">
        <f>'Net sw_IBUF_2_'!H436</f>
        <v/>
      </c>
      <c r="O1556">
        <f>'Net sw_IBUF_2_'!H434</f>
        <v/>
      </c>
      <c r="P1556">
        <f>N1556-O1556</f>
        <v/>
      </c>
      <c r="Q1556">
        <f>P1556/N1556</f>
        <v/>
      </c>
    </row>
    <row r="1557">
      <c r="A1557" t="inlineStr">
        <is>
          <t>sw_IBUF[2]_inst/O to masterReg/register_reg_r1_0_31_18_23_i_9/I4</t>
        </is>
      </c>
      <c r="B1557">
        <f>'Net sw_IBUF_2_'!E452</f>
        <v/>
      </c>
      <c r="C1557">
        <f>'Net sw_IBUF_2_'!E450</f>
        <v/>
      </c>
      <c r="D1557">
        <f>B1557-C1557</f>
        <v/>
      </c>
      <c r="E1557">
        <f>D1557/B1557</f>
        <v/>
      </c>
      <c r="F1557">
        <f>'Net sw_IBUF_2_'!F452</f>
        <v/>
      </c>
      <c r="G1557">
        <f>'Net sw_IBUF_2_'!F450</f>
        <v/>
      </c>
      <c r="H1557">
        <f>F1557-G1557</f>
        <v/>
      </c>
      <c r="I1557">
        <f>H1557/F1557</f>
        <v/>
      </c>
      <c r="J1557">
        <f>'Net sw_IBUF_2_'!G452</f>
        <v/>
      </c>
      <c r="K1557">
        <f>'Net sw_IBUF_2_'!G450</f>
        <v/>
      </c>
      <c r="L1557">
        <f>J1557-K1557</f>
        <v/>
      </c>
      <c r="M1557">
        <f>L1557/J1557</f>
        <v/>
      </c>
      <c r="N1557">
        <f>'Net sw_IBUF_2_'!H452</f>
        <v/>
      </c>
      <c r="O1557">
        <f>'Net sw_IBUF_2_'!H450</f>
        <v/>
      </c>
      <c r="P1557">
        <f>N1557-O1557</f>
        <v/>
      </c>
      <c r="Q1557">
        <f>P1557/N1557</f>
        <v/>
      </c>
    </row>
    <row r="1558">
      <c r="A1558" t="inlineStr">
        <is>
          <t>sw_IBUF[2]_inst/O to masterReg/register_reg_r1_0_31_18_23_i_13/I4</t>
        </is>
      </c>
      <c r="B1558">
        <f>'Net sw_IBUF_2_'!E463</f>
        <v/>
      </c>
      <c r="C1558">
        <f>'Net sw_IBUF_2_'!E461</f>
        <v/>
      </c>
      <c r="D1558">
        <f>B1558-C1558</f>
        <v/>
      </c>
      <c r="E1558">
        <f>D1558/B1558</f>
        <v/>
      </c>
      <c r="F1558">
        <f>'Net sw_IBUF_2_'!F463</f>
        <v/>
      </c>
      <c r="G1558">
        <f>'Net sw_IBUF_2_'!F461</f>
        <v/>
      </c>
      <c r="H1558">
        <f>F1558-G1558</f>
        <v/>
      </c>
      <c r="I1558">
        <f>H1558/F1558</f>
        <v/>
      </c>
      <c r="J1558">
        <f>'Net sw_IBUF_2_'!G463</f>
        <v/>
      </c>
      <c r="K1558">
        <f>'Net sw_IBUF_2_'!G461</f>
        <v/>
      </c>
      <c r="L1558">
        <f>J1558-K1558</f>
        <v/>
      </c>
      <c r="M1558">
        <f>L1558/J1558</f>
        <v/>
      </c>
      <c r="N1558">
        <f>'Net sw_IBUF_2_'!H463</f>
        <v/>
      </c>
      <c r="O1558">
        <f>'Net sw_IBUF_2_'!H461</f>
        <v/>
      </c>
      <c r="P1558">
        <f>N1558-O1558</f>
        <v/>
      </c>
      <c r="Q1558">
        <f>P1558/N1558</f>
        <v/>
      </c>
    </row>
    <row r="1559">
      <c r="A1559" t="inlineStr">
        <is>
          <t>sw_IBUF[2]_inst/O to masterReg/readData2[18]_i_2/I3</t>
        </is>
      </c>
      <c r="B1559">
        <f>'Net sw_IBUF_2_'!E476</f>
        <v/>
      </c>
      <c r="C1559">
        <f>'Net sw_IBUF_2_'!E474</f>
        <v/>
      </c>
      <c r="D1559">
        <f>B1559-C1559</f>
        <v/>
      </c>
      <c r="E1559">
        <f>D1559/B1559</f>
        <v/>
      </c>
      <c r="F1559">
        <f>'Net sw_IBUF_2_'!F476</f>
        <v/>
      </c>
      <c r="G1559">
        <f>'Net sw_IBUF_2_'!F474</f>
        <v/>
      </c>
      <c r="H1559">
        <f>F1559-G1559</f>
        <v/>
      </c>
      <c r="I1559">
        <f>H1559/F1559</f>
        <v/>
      </c>
      <c r="J1559">
        <f>'Net sw_IBUF_2_'!G476</f>
        <v/>
      </c>
      <c r="K1559">
        <f>'Net sw_IBUF_2_'!G474</f>
        <v/>
      </c>
      <c r="L1559">
        <f>J1559-K1559</f>
        <v/>
      </c>
      <c r="M1559">
        <f>L1559/J1559</f>
        <v/>
      </c>
      <c r="N1559">
        <f>'Net sw_IBUF_2_'!H476</f>
        <v/>
      </c>
      <c r="O1559">
        <f>'Net sw_IBUF_2_'!H474</f>
        <v/>
      </c>
      <c r="P1559">
        <f>N1559-O1559</f>
        <v/>
      </c>
      <c r="Q1559">
        <f>P1559/N1559</f>
        <v/>
      </c>
    </row>
    <row r="1560">
      <c r="A1560" t="inlineStr">
        <is>
          <t>sw_IBUF[2]_inst/O to masterReg/readData2[20]_i_2/I3</t>
        </is>
      </c>
      <c r="B1560">
        <f>'Net sw_IBUF_2_'!E494</f>
        <v/>
      </c>
      <c r="C1560">
        <f>'Net sw_IBUF_2_'!E492</f>
        <v/>
      </c>
      <c r="D1560">
        <f>B1560-C1560</f>
        <v/>
      </c>
      <c r="E1560">
        <f>D1560/B1560</f>
        <v/>
      </c>
      <c r="F1560">
        <f>'Net sw_IBUF_2_'!F494</f>
        <v/>
      </c>
      <c r="G1560">
        <f>'Net sw_IBUF_2_'!F492</f>
        <v/>
      </c>
      <c r="H1560">
        <f>F1560-G1560</f>
        <v/>
      </c>
      <c r="I1560">
        <f>H1560/F1560</f>
        <v/>
      </c>
      <c r="J1560">
        <f>'Net sw_IBUF_2_'!G494</f>
        <v/>
      </c>
      <c r="K1560">
        <f>'Net sw_IBUF_2_'!G492</f>
        <v/>
      </c>
      <c r="L1560">
        <f>J1560-K1560</f>
        <v/>
      </c>
      <c r="M1560">
        <f>L1560/J1560</f>
        <v/>
      </c>
      <c r="N1560">
        <f>'Net sw_IBUF_2_'!H494</f>
        <v/>
      </c>
      <c r="O1560">
        <f>'Net sw_IBUF_2_'!H492</f>
        <v/>
      </c>
      <c r="P1560">
        <f>N1560-O1560</f>
        <v/>
      </c>
      <c r="Q1560">
        <f>P1560/N1560</f>
        <v/>
      </c>
    </row>
    <row r="1561">
      <c r="A1561" t="inlineStr">
        <is>
          <t>sw_IBUF[2]_inst/O to masterReg/register_reg_r1_0_31_18_23_i_11/I4</t>
        </is>
      </c>
      <c r="B1561">
        <f>'Net sw_IBUF_2_'!E513</f>
        <v/>
      </c>
      <c r="C1561">
        <f>'Net sw_IBUF_2_'!E511</f>
        <v/>
      </c>
      <c r="D1561">
        <f>B1561-C1561</f>
        <v/>
      </c>
      <c r="E1561">
        <f>D1561/B1561</f>
        <v/>
      </c>
      <c r="F1561">
        <f>'Net sw_IBUF_2_'!F513</f>
        <v/>
      </c>
      <c r="G1561">
        <f>'Net sw_IBUF_2_'!F511</f>
        <v/>
      </c>
      <c r="H1561">
        <f>F1561-G1561</f>
        <v/>
      </c>
      <c r="I1561">
        <f>H1561/F1561</f>
        <v/>
      </c>
      <c r="J1561">
        <f>'Net sw_IBUF_2_'!G513</f>
        <v/>
      </c>
      <c r="K1561">
        <f>'Net sw_IBUF_2_'!G511</f>
        <v/>
      </c>
      <c r="L1561">
        <f>J1561-K1561</f>
        <v/>
      </c>
      <c r="M1561">
        <f>L1561/J1561</f>
        <v/>
      </c>
      <c r="N1561">
        <f>'Net sw_IBUF_2_'!H513</f>
        <v/>
      </c>
      <c r="O1561">
        <f>'Net sw_IBUF_2_'!H511</f>
        <v/>
      </c>
      <c r="P1561">
        <f>N1561-O1561</f>
        <v/>
      </c>
      <c r="Q1561">
        <f>P1561/N1561</f>
        <v/>
      </c>
    </row>
    <row r="1562">
      <c r="A1562" t="inlineStr">
        <is>
          <t>sw_IBUF[2]_inst/O to masterReg/readData2[21]_i_2/I3</t>
        </is>
      </c>
      <c r="B1562">
        <f>'Net sw_IBUF_2_'!E524</f>
        <v/>
      </c>
      <c r="C1562">
        <f>'Net sw_IBUF_2_'!E522</f>
        <v/>
      </c>
      <c r="D1562">
        <f>B1562-C1562</f>
        <v/>
      </c>
      <c r="E1562">
        <f>D1562/B1562</f>
        <v/>
      </c>
      <c r="F1562">
        <f>'Net sw_IBUF_2_'!F524</f>
        <v/>
      </c>
      <c r="G1562">
        <f>'Net sw_IBUF_2_'!F522</f>
        <v/>
      </c>
      <c r="H1562">
        <f>F1562-G1562</f>
        <v/>
      </c>
      <c r="I1562">
        <f>H1562/F1562</f>
        <v/>
      </c>
      <c r="J1562">
        <f>'Net sw_IBUF_2_'!G524</f>
        <v/>
      </c>
      <c r="K1562">
        <f>'Net sw_IBUF_2_'!G522</f>
        <v/>
      </c>
      <c r="L1562">
        <f>J1562-K1562</f>
        <v/>
      </c>
      <c r="M1562">
        <f>L1562/J1562</f>
        <v/>
      </c>
      <c r="N1562">
        <f>'Net sw_IBUF_2_'!H524</f>
        <v/>
      </c>
      <c r="O1562">
        <f>'Net sw_IBUF_2_'!H522</f>
        <v/>
      </c>
      <c r="P1562">
        <f>N1562-O1562</f>
        <v/>
      </c>
      <c r="Q1562">
        <f>P1562/N1562</f>
        <v/>
      </c>
    </row>
    <row r="1563">
      <c r="A1563" t="inlineStr">
        <is>
          <t>sw_IBUF[2]_inst/O to ALU1/register_reg_r1_0_31_24_29_i_10/I2</t>
        </is>
      </c>
      <c r="B1563">
        <f>'Net sw_IBUF_2_'!E546</f>
        <v/>
      </c>
      <c r="C1563">
        <f>'Net sw_IBUF_2_'!E544</f>
        <v/>
      </c>
      <c r="D1563">
        <f>B1563-C1563</f>
        <v/>
      </c>
      <c r="E1563">
        <f>D1563/B1563</f>
        <v/>
      </c>
      <c r="F1563">
        <f>'Net sw_IBUF_2_'!F546</f>
        <v/>
      </c>
      <c r="G1563">
        <f>'Net sw_IBUF_2_'!F544</f>
        <v/>
      </c>
      <c r="H1563">
        <f>F1563-G1563</f>
        <v/>
      </c>
      <c r="I1563">
        <f>H1563/F1563</f>
        <v/>
      </c>
      <c r="J1563">
        <f>'Net sw_IBUF_2_'!G546</f>
        <v/>
      </c>
      <c r="K1563">
        <f>'Net sw_IBUF_2_'!G544</f>
        <v/>
      </c>
      <c r="L1563">
        <f>J1563-K1563</f>
        <v/>
      </c>
      <c r="M1563">
        <f>L1563/J1563</f>
        <v/>
      </c>
      <c r="N1563">
        <f>'Net sw_IBUF_2_'!H546</f>
        <v/>
      </c>
      <c r="O1563">
        <f>'Net sw_IBUF_2_'!H544</f>
        <v/>
      </c>
      <c r="P1563">
        <f>N1563-O1563</f>
        <v/>
      </c>
      <c r="Q1563">
        <f>P1563/N1563</f>
        <v/>
      </c>
    </row>
    <row r="1564">
      <c r="A1564" t="inlineStr">
        <is>
          <t>sw_IBUF[2]_inst/O to masterReg/register_reg_r1_0_31_24_29_i_9/I4</t>
        </is>
      </c>
      <c r="B1564">
        <f>'Net sw_IBUF_2_'!E557</f>
        <v/>
      </c>
      <c r="C1564">
        <f>'Net sw_IBUF_2_'!E555</f>
        <v/>
      </c>
      <c r="D1564">
        <f>B1564-C1564</f>
        <v/>
      </c>
      <c r="E1564">
        <f>D1564/B1564</f>
        <v/>
      </c>
      <c r="F1564">
        <f>'Net sw_IBUF_2_'!F557</f>
        <v/>
      </c>
      <c r="G1564">
        <f>'Net sw_IBUF_2_'!F555</f>
        <v/>
      </c>
      <c r="H1564">
        <f>F1564-G1564</f>
        <v/>
      </c>
      <c r="I1564">
        <f>H1564/F1564</f>
        <v/>
      </c>
      <c r="J1564">
        <f>'Net sw_IBUF_2_'!G557</f>
        <v/>
      </c>
      <c r="K1564">
        <f>'Net sw_IBUF_2_'!G555</f>
        <v/>
      </c>
      <c r="L1564">
        <f>J1564-K1564</f>
        <v/>
      </c>
      <c r="M1564">
        <f>L1564/J1564</f>
        <v/>
      </c>
      <c r="N1564">
        <f>'Net sw_IBUF_2_'!H557</f>
        <v/>
      </c>
      <c r="O1564">
        <f>'Net sw_IBUF_2_'!H555</f>
        <v/>
      </c>
      <c r="P1564">
        <f>N1564-O1564</f>
        <v/>
      </c>
      <c r="Q1564">
        <f>P1564/N1564</f>
        <v/>
      </c>
    </row>
    <row r="1565">
      <c r="A1565" t="inlineStr">
        <is>
          <t>sw_IBUF[2]_inst/O to masterReg/readData2[24]_i_2/I3</t>
        </is>
      </c>
      <c r="B1565">
        <f>'Net sw_IBUF_2_'!E568</f>
        <v/>
      </c>
      <c r="C1565">
        <f>'Net sw_IBUF_2_'!E566</f>
        <v/>
      </c>
      <c r="D1565">
        <f>B1565-C1565</f>
        <v/>
      </c>
      <c r="E1565">
        <f>D1565/B1565</f>
        <v/>
      </c>
      <c r="F1565">
        <f>'Net sw_IBUF_2_'!F568</f>
        <v/>
      </c>
      <c r="G1565">
        <f>'Net sw_IBUF_2_'!F566</f>
        <v/>
      </c>
      <c r="H1565">
        <f>F1565-G1565</f>
        <v/>
      </c>
      <c r="I1565">
        <f>H1565/F1565</f>
        <v/>
      </c>
      <c r="J1565">
        <f>'Net sw_IBUF_2_'!G568</f>
        <v/>
      </c>
      <c r="K1565">
        <f>'Net sw_IBUF_2_'!G566</f>
        <v/>
      </c>
      <c r="L1565">
        <f>J1565-K1565</f>
        <v/>
      </c>
      <c r="M1565">
        <f>L1565/J1565</f>
        <v/>
      </c>
      <c r="N1565">
        <f>'Net sw_IBUF_2_'!H568</f>
        <v/>
      </c>
      <c r="O1565">
        <f>'Net sw_IBUF_2_'!H566</f>
        <v/>
      </c>
      <c r="P1565">
        <f>N1565-O1565</f>
        <v/>
      </c>
      <c r="Q1565">
        <f>P1565/N1565</f>
        <v/>
      </c>
    </row>
    <row r="1566">
      <c r="A1566" t="inlineStr">
        <is>
          <t>sw_IBUF[2]_inst/O to ALU1/register_reg_r1_0_31_24_29_i_18/I2</t>
        </is>
      </c>
      <c r="B1566">
        <f>'Net sw_IBUF_2_'!E586</f>
        <v/>
      </c>
      <c r="C1566">
        <f>'Net sw_IBUF_2_'!E584</f>
        <v/>
      </c>
      <c r="D1566">
        <f>B1566-C1566</f>
        <v/>
      </c>
      <c r="E1566">
        <f>D1566/B1566</f>
        <v/>
      </c>
      <c r="F1566">
        <f>'Net sw_IBUF_2_'!F586</f>
        <v/>
      </c>
      <c r="G1566">
        <f>'Net sw_IBUF_2_'!F584</f>
        <v/>
      </c>
      <c r="H1566">
        <f>F1566-G1566</f>
        <v/>
      </c>
      <c r="I1566">
        <f>H1566/F1566</f>
        <v/>
      </c>
      <c r="J1566">
        <f>'Net sw_IBUF_2_'!G586</f>
        <v/>
      </c>
      <c r="K1566">
        <f>'Net sw_IBUF_2_'!G584</f>
        <v/>
      </c>
      <c r="L1566">
        <f>J1566-K1566</f>
        <v/>
      </c>
      <c r="M1566">
        <f>L1566/J1566</f>
        <v/>
      </c>
      <c r="N1566">
        <f>'Net sw_IBUF_2_'!H586</f>
        <v/>
      </c>
      <c r="O1566">
        <f>'Net sw_IBUF_2_'!H584</f>
        <v/>
      </c>
      <c r="P1566">
        <f>N1566-O1566</f>
        <v/>
      </c>
      <c r="Q1566">
        <f>P1566/N1566</f>
        <v/>
      </c>
    </row>
    <row r="1567">
      <c r="A1567" t="inlineStr">
        <is>
          <t>sw_IBUF[2]_inst/O to masterReg/readData2[28]_i_2/I3</t>
        </is>
      </c>
      <c r="B1567">
        <f>'Net sw_IBUF_2_'!E597</f>
        <v/>
      </c>
      <c r="C1567">
        <f>'Net sw_IBUF_2_'!E595</f>
        <v/>
      </c>
      <c r="D1567">
        <f>B1567-C1567</f>
        <v/>
      </c>
      <c r="E1567">
        <f>D1567/B1567</f>
        <v/>
      </c>
      <c r="F1567">
        <f>'Net sw_IBUF_2_'!F597</f>
        <v/>
      </c>
      <c r="G1567">
        <f>'Net sw_IBUF_2_'!F595</f>
        <v/>
      </c>
      <c r="H1567">
        <f>F1567-G1567</f>
        <v/>
      </c>
      <c r="I1567">
        <f>H1567/F1567</f>
        <v/>
      </c>
      <c r="J1567">
        <f>'Net sw_IBUF_2_'!G597</f>
        <v/>
      </c>
      <c r="K1567">
        <f>'Net sw_IBUF_2_'!G595</f>
        <v/>
      </c>
      <c r="L1567">
        <f>J1567-K1567</f>
        <v/>
      </c>
      <c r="M1567">
        <f>L1567/J1567</f>
        <v/>
      </c>
      <c r="N1567">
        <f>'Net sw_IBUF_2_'!H597</f>
        <v/>
      </c>
      <c r="O1567">
        <f>'Net sw_IBUF_2_'!H595</f>
        <v/>
      </c>
      <c r="P1567">
        <f>N1567-O1567</f>
        <v/>
      </c>
      <c r="Q1567">
        <f>P1567/N1567</f>
        <v/>
      </c>
    </row>
    <row r="1568">
      <c r="A1568" t="inlineStr">
        <is>
          <t>sw_IBUF[2]_inst/O to ALU1/register_reg_r1_0_31_18_23_i_12/I2</t>
        </is>
      </c>
      <c r="B1568">
        <f>'Net sw_IBUF_2_'!E612</f>
        <v/>
      </c>
      <c r="C1568">
        <f>'Net sw_IBUF_2_'!E610</f>
        <v/>
      </c>
      <c r="D1568">
        <f>B1568-C1568</f>
        <v/>
      </c>
      <c r="E1568">
        <f>D1568/B1568</f>
        <v/>
      </c>
      <c r="F1568">
        <f>'Net sw_IBUF_2_'!F612</f>
        <v/>
      </c>
      <c r="G1568">
        <f>'Net sw_IBUF_2_'!F610</f>
        <v/>
      </c>
      <c r="H1568">
        <f>F1568-G1568</f>
        <v/>
      </c>
      <c r="I1568">
        <f>H1568/F1568</f>
        <v/>
      </c>
      <c r="J1568">
        <f>'Net sw_IBUF_2_'!G612</f>
        <v/>
      </c>
      <c r="K1568">
        <f>'Net sw_IBUF_2_'!G610</f>
        <v/>
      </c>
      <c r="L1568">
        <f>J1568-K1568</f>
        <v/>
      </c>
      <c r="M1568">
        <f>L1568/J1568</f>
        <v/>
      </c>
      <c r="N1568">
        <f>'Net sw_IBUF_2_'!H612</f>
        <v/>
      </c>
      <c r="O1568">
        <f>'Net sw_IBUF_2_'!H610</f>
        <v/>
      </c>
      <c r="P1568">
        <f>N1568-O1568</f>
        <v/>
      </c>
      <c r="Q1568">
        <f>P1568/N1568</f>
        <v/>
      </c>
    </row>
    <row r="1569">
      <c r="A1569" t="inlineStr">
        <is>
          <t>sw_IBUF[2]_inst/O to ALU1/register_reg_r1_0_31_18_23_i_14/I2</t>
        </is>
      </c>
      <c r="B1569">
        <f>'Net sw_IBUF_2_'!E629</f>
        <v/>
      </c>
      <c r="C1569">
        <f>'Net sw_IBUF_2_'!E627</f>
        <v/>
      </c>
      <c r="D1569">
        <f>B1569-C1569</f>
        <v/>
      </c>
      <c r="E1569">
        <f>D1569/B1569</f>
        <v/>
      </c>
      <c r="F1569">
        <f>'Net sw_IBUF_2_'!F629</f>
        <v/>
      </c>
      <c r="G1569">
        <f>'Net sw_IBUF_2_'!F627</f>
        <v/>
      </c>
      <c r="H1569">
        <f>F1569-G1569</f>
        <v/>
      </c>
      <c r="I1569">
        <f>H1569/F1569</f>
        <v/>
      </c>
      <c r="J1569">
        <f>'Net sw_IBUF_2_'!G629</f>
        <v/>
      </c>
      <c r="K1569">
        <f>'Net sw_IBUF_2_'!G627</f>
        <v/>
      </c>
      <c r="L1569">
        <f>J1569-K1569</f>
        <v/>
      </c>
      <c r="M1569">
        <f>L1569/J1569</f>
        <v/>
      </c>
      <c r="N1569">
        <f>'Net sw_IBUF_2_'!H629</f>
        <v/>
      </c>
      <c r="O1569">
        <f>'Net sw_IBUF_2_'!H627</f>
        <v/>
      </c>
      <c r="P1569">
        <f>N1569-O1569</f>
        <v/>
      </c>
      <c r="Q1569">
        <f>P1569/N1569</f>
        <v/>
      </c>
    </row>
    <row r="1570">
      <c r="A1570" t="inlineStr">
        <is>
          <t>sw_IBUF[2]_inst/O to masterReg/register_reg_r1_0_31_24_29_i_17/I4</t>
        </is>
      </c>
      <c r="B1570">
        <f>'Net sw_IBUF_2_'!E644</f>
        <v/>
      </c>
      <c r="C1570">
        <f>'Net sw_IBUF_2_'!E642</f>
        <v/>
      </c>
      <c r="D1570">
        <f>B1570-C1570</f>
        <v/>
      </c>
      <c r="E1570">
        <f>D1570/B1570</f>
        <v/>
      </c>
      <c r="F1570">
        <f>'Net sw_IBUF_2_'!F644</f>
        <v/>
      </c>
      <c r="G1570">
        <f>'Net sw_IBUF_2_'!F642</f>
        <v/>
      </c>
      <c r="H1570">
        <f>F1570-G1570</f>
        <v/>
      </c>
      <c r="I1570">
        <f>H1570/F1570</f>
        <v/>
      </c>
      <c r="J1570">
        <f>'Net sw_IBUF_2_'!G644</f>
        <v/>
      </c>
      <c r="K1570">
        <f>'Net sw_IBUF_2_'!G642</f>
        <v/>
      </c>
      <c r="L1570">
        <f>J1570-K1570</f>
        <v/>
      </c>
      <c r="M1570">
        <f>L1570/J1570</f>
        <v/>
      </c>
      <c r="N1570">
        <f>'Net sw_IBUF_2_'!H644</f>
        <v/>
      </c>
      <c r="O1570">
        <f>'Net sw_IBUF_2_'!H642</f>
        <v/>
      </c>
      <c r="P1570">
        <f>N1570-O1570</f>
        <v/>
      </c>
      <c r="Q1570">
        <f>P1570/N1570</f>
        <v/>
      </c>
    </row>
    <row r="1571">
      <c r="A1571" t="inlineStr">
        <is>
          <t>sw_IBUF[2]_inst/O to masterReg/register_reg_r1_0_31_18_23_i_17/I4</t>
        </is>
      </c>
      <c r="B1571">
        <f>'Net sw_IBUF_2_'!E659</f>
        <v/>
      </c>
      <c r="C1571">
        <f>'Net sw_IBUF_2_'!E657</f>
        <v/>
      </c>
      <c r="D1571">
        <f>B1571-C1571</f>
        <v/>
      </c>
      <c r="E1571">
        <f>D1571/B1571</f>
        <v/>
      </c>
      <c r="F1571">
        <f>'Net sw_IBUF_2_'!F659</f>
        <v/>
      </c>
      <c r="G1571">
        <f>'Net sw_IBUF_2_'!F657</f>
        <v/>
      </c>
      <c r="H1571">
        <f>F1571-G1571</f>
        <v/>
      </c>
      <c r="I1571">
        <f>H1571/F1571</f>
        <v/>
      </c>
      <c r="J1571">
        <f>'Net sw_IBUF_2_'!G659</f>
        <v/>
      </c>
      <c r="K1571">
        <f>'Net sw_IBUF_2_'!G657</f>
        <v/>
      </c>
      <c r="L1571">
        <f>J1571-K1571</f>
        <v/>
      </c>
      <c r="M1571">
        <f>L1571/J1571</f>
        <v/>
      </c>
      <c r="N1571">
        <f>'Net sw_IBUF_2_'!H659</f>
        <v/>
      </c>
      <c r="O1571">
        <f>'Net sw_IBUF_2_'!H657</f>
        <v/>
      </c>
      <c r="P1571">
        <f>N1571-O1571</f>
        <v/>
      </c>
      <c r="Q1571">
        <f>P1571/N1571</f>
        <v/>
      </c>
    </row>
    <row r="1572">
      <c r="A1572" t="inlineStr">
        <is>
          <t>sw_IBUF[2]_inst/O to ALU1/register_reg_r1_0_31_18_23_i_16/I2</t>
        </is>
      </c>
      <c r="B1572">
        <f>'Net sw_IBUF_2_'!E670</f>
        <v/>
      </c>
      <c r="C1572">
        <f>'Net sw_IBUF_2_'!E668</f>
        <v/>
      </c>
      <c r="D1572">
        <f>B1572-C1572</f>
        <v/>
      </c>
      <c r="E1572">
        <f>D1572/B1572</f>
        <v/>
      </c>
      <c r="F1572">
        <f>'Net sw_IBUF_2_'!F670</f>
        <v/>
      </c>
      <c r="G1572">
        <f>'Net sw_IBUF_2_'!F668</f>
        <v/>
      </c>
      <c r="H1572">
        <f>F1572-G1572</f>
        <v/>
      </c>
      <c r="I1572">
        <f>H1572/F1572</f>
        <v/>
      </c>
      <c r="J1572">
        <f>'Net sw_IBUF_2_'!G670</f>
        <v/>
      </c>
      <c r="K1572">
        <f>'Net sw_IBUF_2_'!G668</f>
        <v/>
      </c>
      <c r="L1572">
        <f>J1572-K1572</f>
        <v/>
      </c>
      <c r="M1572">
        <f>L1572/J1572</f>
        <v/>
      </c>
      <c r="N1572">
        <f>'Net sw_IBUF_2_'!H670</f>
        <v/>
      </c>
      <c r="O1572">
        <f>'Net sw_IBUF_2_'!H668</f>
        <v/>
      </c>
      <c r="P1572">
        <f>N1572-O1572</f>
        <v/>
      </c>
      <c r="Q1572">
        <f>P1572/N1572</f>
        <v/>
      </c>
    </row>
    <row r="1573">
      <c r="A1573" t="inlineStr">
        <is>
          <t>sw_IBUF[2]_inst/O to ALU1/register_reg_r1_0_31_18_23_i_18/I2</t>
        </is>
      </c>
      <c r="B1573">
        <f>'Net sw_IBUF_2_'!E684</f>
        <v/>
      </c>
      <c r="C1573">
        <f>'Net sw_IBUF_2_'!E682</f>
        <v/>
      </c>
      <c r="D1573">
        <f>B1573-C1573</f>
        <v/>
      </c>
      <c r="E1573">
        <f>D1573/B1573</f>
        <v/>
      </c>
      <c r="F1573">
        <f>'Net sw_IBUF_2_'!F684</f>
        <v/>
      </c>
      <c r="G1573">
        <f>'Net sw_IBUF_2_'!F682</f>
        <v/>
      </c>
      <c r="H1573">
        <f>F1573-G1573</f>
        <v/>
      </c>
      <c r="I1573">
        <f>H1573/F1573</f>
        <v/>
      </c>
      <c r="J1573">
        <f>'Net sw_IBUF_2_'!G684</f>
        <v/>
      </c>
      <c r="K1573">
        <f>'Net sw_IBUF_2_'!G682</f>
        <v/>
      </c>
      <c r="L1573">
        <f>J1573-K1573</f>
        <v/>
      </c>
      <c r="M1573">
        <f>L1573/J1573</f>
        <v/>
      </c>
      <c r="N1573">
        <f>'Net sw_IBUF_2_'!H684</f>
        <v/>
      </c>
      <c r="O1573">
        <f>'Net sw_IBUF_2_'!H682</f>
        <v/>
      </c>
      <c r="P1573">
        <f>N1573-O1573</f>
        <v/>
      </c>
      <c r="Q1573">
        <f>P1573/N1573</f>
        <v/>
      </c>
    </row>
    <row r="1574">
      <c r="A1574" t="inlineStr">
        <is>
          <t>sw_IBUF[2]_inst/O to masterReg/register_reg_r1_0_31_18_23_i_15/I4</t>
        </is>
      </c>
      <c r="B1574">
        <f>'Net sw_IBUF_2_'!E700</f>
        <v/>
      </c>
      <c r="C1574">
        <f>'Net sw_IBUF_2_'!E698</f>
        <v/>
      </c>
      <c r="D1574">
        <f>B1574-C1574</f>
        <v/>
      </c>
      <c r="E1574">
        <f>D1574/B1574</f>
        <v/>
      </c>
      <c r="F1574">
        <f>'Net sw_IBUF_2_'!F700</f>
        <v/>
      </c>
      <c r="G1574">
        <f>'Net sw_IBUF_2_'!F698</f>
        <v/>
      </c>
      <c r="H1574">
        <f>F1574-G1574</f>
        <v/>
      </c>
      <c r="I1574">
        <f>H1574/F1574</f>
        <v/>
      </c>
      <c r="J1574">
        <f>'Net sw_IBUF_2_'!G700</f>
        <v/>
      </c>
      <c r="K1574">
        <f>'Net sw_IBUF_2_'!G698</f>
        <v/>
      </c>
      <c r="L1574">
        <f>J1574-K1574</f>
        <v/>
      </c>
      <c r="M1574">
        <f>L1574/J1574</f>
        <v/>
      </c>
      <c r="N1574">
        <f>'Net sw_IBUF_2_'!H700</f>
        <v/>
      </c>
      <c r="O1574">
        <f>'Net sw_IBUF_2_'!H698</f>
        <v/>
      </c>
      <c r="P1574">
        <f>N1574-O1574</f>
        <v/>
      </c>
      <c r="Q1574">
        <f>P1574/N1574</f>
        <v/>
      </c>
    </row>
    <row r="1575">
      <c r="A1575" t="inlineStr">
        <is>
          <t>sw_IBUF[2]_inst/O to masterReg/readData2[22]_i_2/I3</t>
        </is>
      </c>
      <c r="B1575">
        <f>'Net sw_IBUF_2_'!E711</f>
        <v/>
      </c>
      <c r="C1575">
        <f>'Net sw_IBUF_2_'!E709</f>
        <v/>
      </c>
      <c r="D1575">
        <f>B1575-C1575</f>
        <v/>
      </c>
      <c r="E1575">
        <f>D1575/B1575</f>
        <v/>
      </c>
      <c r="F1575">
        <f>'Net sw_IBUF_2_'!F711</f>
        <v/>
      </c>
      <c r="G1575">
        <f>'Net sw_IBUF_2_'!F709</f>
        <v/>
      </c>
      <c r="H1575">
        <f>F1575-G1575</f>
        <v/>
      </c>
      <c r="I1575">
        <f>H1575/F1575</f>
        <v/>
      </c>
      <c r="J1575">
        <f>'Net sw_IBUF_2_'!G711</f>
        <v/>
      </c>
      <c r="K1575">
        <f>'Net sw_IBUF_2_'!G709</f>
        <v/>
      </c>
      <c r="L1575">
        <f>J1575-K1575</f>
        <v/>
      </c>
      <c r="M1575">
        <f>L1575/J1575</f>
        <v/>
      </c>
      <c r="N1575">
        <f>'Net sw_IBUF_2_'!H711</f>
        <v/>
      </c>
      <c r="O1575">
        <f>'Net sw_IBUF_2_'!H709</f>
        <v/>
      </c>
      <c r="P1575">
        <f>N1575-O1575</f>
        <v/>
      </c>
      <c r="Q1575">
        <f>P1575/N1575</f>
        <v/>
      </c>
    </row>
    <row r="1576">
      <c r="A1576" t="inlineStr">
        <is>
          <t>sw_IBUF[2]_inst/O to masterReg/readData2[23]_i_2/I3</t>
        </is>
      </c>
      <c r="B1576">
        <f>'Net sw_IBUF_2_'!E722</f>
        <v/>
      </c>
      <c r="C1576">
        <f>'Net sw_IBUF_2_'!E720</f>
        <v/>
      </c>
      <c r="D1576">
        <f>B1576-C1576</f>
        <v/>
      </c>
      <c r="E1576">
        <f>D1576/B1576</f>
        <v/>
      </c>
      <c r="F1576">
        <f>'Net sw_IBUF_2_'!F722</f>
        <v/>
      </c>
      <c r="G1576">
        <f>'Net sw_IBUF_2_'!F720</f>
        <v/>
      </c>
      <c r="H1576">
        <f>F1576-G1576</f>
        <v/>
      </c>
      <c r="I1576">
        <f>H1576/F1576</f>
        <v/>
      </c>
      <c r="J1576">
        <f>'Net sw_IBUF_2_'!G722</f>
        <v/>
      </c>
      <c r="K1576">
        <f>'Net sw_IBUF_2_'!G720</f>
        <v/>
      </c>
      <c r="L1576">
        <f>J1576-K1576</f>
        <v/>
      </c>
      <c r="M1576">
        <f>L1576/J1576</f>
        <v/>
      </c>
      <c r="N1576">
        <f>'Net sw_IBUF_2_'!H722</f>
        <v/>
      </c>
      <c r="O1576">
        <f>'Net sw_IBUF_2_'!H720</f>
        <v/>
      </c>
      <c r="P1576">
        <f>N1576-O1576</f>
        <v/>
      </c>
      <c r="Q1576">
        <f>P1576/N1576</f>
        <v/>
      </c>
    </row>
    <row r="1577">
      <c r="A1577" t="inlineStr">
        <is>
          <t>sw_IBUF[2]_inst/O to ALU1/register_reg_r1_0_31_18_23_i_10/I2</t>
        </is>
      </c>
      <c r="B1577">
        <f>'Net sw_IBUF_2_'!E735</f>
        <v/>
      </c>
      <c r="C1577">
        <f>'Net sw_IBUF_2_'!E733</f>
        <v/>
      </c>
      <c r="D1577">
        <f>B1577-C1577</f>
        <v/>
      </c>
      <c r="E1577">
        <f>D1577/B1577</f>
        <v/>
      </c>
      <c r="F1577">
        <f>'Net sw_IBUF_2_'!F735</f>
        <v/>
      </c>
      <c r="G1577">
        <f>'Net sw_IBUF_2_'!F733</f>
        <v/>
      </c>
      <c r="H1577">
        <f>F1577-G1577</f>
        <v/>
      </c>
      <c r="I1577">
        <f>H1577/F1577</f>
        <v/>
      </c>
      <c r="J1577">
        <f>'Net sw_IBUF_2_'!G735</f>
        <v/>
      </c>
      <c r="K1577">
        <f>'Net sw_IBUF_2_'!G733</f>
        <v/>
      </c>
      <c r="L1577">
        <f>J1577-K1577</f>
        <v/>
      </c>
      <c r="M1577">
        <f>L1577/J1577</f>
        <v/>
      </c>
      <c r="N1577">
        <f>'Net sw_IBUF_2_'!H735</f>
        <v/>
      </c>
      <c r="O1577">
        <f>'Net sw_IBUF_2_'!H733</f>
        <v/>
      </c>
      <c r="P1577">
        <f>N1577-O1577</f>
        <v/>
      </c>
      <c r="Q1577">
        <f>P1577/N1577</f>
        <v/>
      </c>
    </row>
    <row r="1578">
      <c r="A1578" t="inlineStr">
        <is>
          <t>sw_IBUF[2]_inst/O to ALU1/register_reg_r1_0_31_12_17_i_16/I2</t>
        </is>
      </c>
      <c r="B1578">
        <f>'Net sw_IBUF_2_'!E746</f>
        <v/>
      </c>
      <c r="C1578">
        <f>'Net sw_IBUF_2_'!E744</f>
        <v/>
      </c>
      <c r="D1578">
        <f>B1578-C1578</f>
        <v/>
      </c>
      <c r="E1578">
        <f>D1578/B1578</f>
        <v/>
      </c>
      <c r="F1578">
        <f>'Net sw_IBUF_2_'!F746</f>
        <v/>
      </c>
      <c r="G1578">
        <f>'Net sw_IBUF_2_'!F744</f>
        <v/>
      </c>
      <c r="H1578">
        <f>F1578-G1578</f>
        <v/>
      </c>
      <c r="I1578">
        <f>H1578/F1578</f>
        <v/>
      </c>
      <c r="J1578">
        <f>'Net sw_IBUF_2_'!G746</f>
        <v/>
      </c>
      <c r="K1578">
        <f>'Net sw_IBUF_2_'!G744</f>
        <v/>
      </c>
      <c r="L1578">
        <f>J1578-K1578</f>
        <v/>
      </c>
      <c r="M1578">
        <f>L1578/J1578</f>
        <v/>
      </c>
      <c r="N1578">
        <f>'Net sw_IBUF_2_'!H746</f>
        <v/>
      </c>
      <c r="O1578">
        <f>'Net sw_IBUF_2_'!H744</f>
        <v/>
      </c>
      <c r="P1578">
        <f>N1578-O1578</f>
        <v/>
      </c>
      <c r="Q1578">
        <f>P1578/N1578</f>
        <v/>
      </c>
    </row>
    <row r="1579">
      <c r="A1579" t="inlineStr">
        <is>
          <t>sw_IBUF[2]_inst/O to masterReg/readData2[19]_i_2/I3</t>
        </is>
      </c>
      <c r="B1579">
        <f>'Net sw_IBUF_2_'!E757</f>
        <v/>
      </c>
      <c r="C1579">
        <f>'Net sw_IBUF_2_'!E755</f>
        <v/>
      </c>
      <c r="D1579">
        <f>B1579-C1579</f>
        <v/>
      </c>
      <c r="E1579">
        <f>D1579/B1579</f>
        <v/>
      </c>
      <c r="F1579">
        <f>'Net sw_IBUF_2_'!F757</f>
        <v/>
      </c>
      <c r="G1579">
        <f>'Net sw_IBUF_2_'!F755</f>
        <v/>
      </c>
      <c r="H1579">
        <f>F1579-G1579</f>
        <v/>
      </c>
      <c r="I1579">
        <f>H1579/F1579</f>
        <v/>
      </c>
      <c r="J1579">
        <f>'Net sw_IBUF_2_'!G757</f>
        <v/>
      </c>
      <c r="K1579">
        <f>'Net sw_IBUF_2_'!G755</f>
        <v/>
      </c>
      <c r="L1579">
        <f>J1579-K1579</f>
        <v/>
      </c>
      <c r="M1579">
        <f>L1579/J1579</f>
        <v/>
      </c>
      <c r="N1579">
        <f>'Net sw_IBUF_2_'!H757</f>
        <v/>
      </c>
      <c r="O1579">
        <f>'Net sw_IBUF_2_'!H755</f>
        <v/>
      </c>
      <c r="P1579">
        <f>N1579-O1579</f>
        <v/>
      </c>
      <c r="Q1579">
        <f>P1579/N1579</f>
        <v/>
      </c>
    </row>
    <row r="1580">
      <c r="A1580" t="inlineStr">
        <is>
          <t>sw_IBUF[2]_inst/O to masterReg/readData2[17]_i_2/I3</t>
        </is>
      </c>
      <c r="B1580">
        <f>'Net sw_IBUF_2_'!E778</f>
        <v/>
      </c>
      <c r="C1580">
        <f>'Net sw_IBUF_2_'!E776</f>
        <v/>
      </c>
      <c r="D1580">
        <f>B1580-C1580</f>
        <v/>
      </c>
      <c r="E1580">
        <f>D1580/B1580</f>
        <v/>
      </c>
      <c r="F1580">
        <f>'Net sw_IBUF_2_'!F778</f>
        <v/>
      </c>
      <c r="G1580">
        <f>'Net sw_IBUF_2_'!F776</f>
        <v/>
      </c>
      <c r="H1580">
        <f>F1580-G1580</f>
        <v/>
      </c>
      <c r="I1580">
        <f>H1580/F1580</f>
        <v/>
      </c>
      <c r="J1580">
        <f>'Net sw_IBUF_2_'!G778</f>
        <v/>
      </c>
      <c r="K1580">
        <f>'Net sw_IBUF_2_'!G776</f>
        <v/>
      </c>
      <c r="L1580">
        <f>J1580-K1580</f>
        <v/>
      </c>
      <c r="M1580">
        <f>L1580/J1580</f>
        <v/>
      </c>
      <c r="N1580">
        <f>'Net sw_IBUF_2_'!H778</f>
        <v/>
      </c>
      <c r="O1580">
        <f>'Net sw_IBUF_2_'!H776</f>
        <v/>
      </c>
      <c r="P1580">
        <f>N1580-O1580</f>
        <v/>
      </c>
      <c r="Q1580">
        <f>P1580/N1580</f>
        <v/>
      </c>
    </row>
    <row r="1581">
      <c r="A1581" t="inlineStr">
        <is>
          <t>sw_IBUF[2]_inst/O to ALU1/register_reg_r1_0_31_12_17_i_18/I2</t>
        </is>
      </c>
      <c r="B1581">
        <f>'Net sw_IBUF_2_'!E789</f>
        <v/>
      </c>
      <c r="C1581">
        <f>'Net sw_IBUF_2_'!E787</f>
        <v/>
      </c>
      <c r="D1581">
        <f>B1581-C1581</f>
        <v/>
      </c>
      <c r="E1581">
        <f>D1581/B1581</f>
        <v/>
      </c>
      <c r="F1581">
        <f>'Net sw_IBUF_2_'!F789</f>
        <v/>
      </c>
      <c r="G1581">
        <f>'Net sw_IBUF_2_'!F787</f>
        <v/>
      </c>
      <c r="H1581">
        <f>F1581-G1581</f>
        <v/>
      </c>
      <c r="I1581">
        <f>H1581/F1581</f>
        <v/>
      </c>
      <c r="J1581">
        <f>'Net sw_IBUF_2_'!G789</f>
        <v/>
      </c>
      <c r="K1581">
        <f>'Net sw_IBUF_2_'!G787</f>
        <v/>
      </c>
      <c r="L1581">
        <f>J1581-K1581</f>
        <v/>
      </c>
      <c r="M1581">
        <f>L1581/J1581</f>
        <v/>
      </c>
      <c r="N1581">
        <f>'Net sw_IBUF_2_'!H789</f>
        <v/>
      </c>
      <c r="O1581">
        <f>'Net sw_IBUF_2_'!H787</f>
        <v/>
      </c>
      <c r="P1581">
        <f>N1581-O1581</f>
        <v/>
      </c>
      <c r="Q1581">
        <f>P1581/N1581</f>
        <v/>
      </c>
    </row>
    <row r="1582">
      <c r="A1582" t="inlineStr">
        <is>
          <t>sw_IBUF[2]_inst/O to masterReg/readData2[16]_i_2/I3</t>
        </is>
      </c>
      <c r="B1582">
        <f>'Net sw_IBUF_2_'!E804</f>
        <v/>
      </c>
      <c r="C1582">
        <f>'Net sw_IBUF_2_'!E802</f>
        <v/>
      </c>
      <c r="D1582">
        <f>B1582-C1582</f>
        <v/>
      </c>
      <c r="E1582">
        <f>D1582/B1582</f>
        <v/>
      </c>
      <c r="F1582">
        <f>'Net sw_IBUF_2_'!F804</f>
        <v/>
      </c>
      <c r="G1582">
        <f>'Net sw_IBUF_2_'!F802</f>
        <v/>
      </c>
      <c r="H1582">
        <f>F1582-G1582</f>
        <v/>
      </c>
      <c r="I1582">
        <f>H1582/F1582</f>
        <v/>
      </c>
      <c r="J1582">
        <f>'Net sw_IBUF_2_'!G804</f>
        <v/>
      </c>
      <c r="K1582">
        <f>'Net sw_IBUF_2_'!G802</f>
        <v/>
      </c>
      <c r="L1582">
        <f>J1582-K1582</f>
        <v/>
      </c>
      <c r="M1582">
        <f>L1582/J1582</f>
        <v/>
      </c>
      <c r="N1582">
        <f>'Net sw_IBUF_2_'!H804</f>
        <v/>
      </c>
      <c r="O1582">
        <f>'Net sw_IBUF_2_'!H802</f>
        <v/>
      </c>
      <c r="P1582">
        <f>N1582-O1582</f>
        <v/>
      </c>
      <c r="Q1582">
        <f>P1582/N1582</f>
        <v/>
      </c>
    </row>
    <row r="1583">
      <c r="A1583" t="inlineStr">
        <is>
          <t>sw_IBUF[2]_inst/O to ALU1/register_reg_r1_0_31_6_11_i_10/I2</t>
        </is>
      </c>
      <c r="B1583">
        <f>'Net sw_IBUF_2_'!E830</f>
        <v/>
      </c>
      <c r="C1583">
        <f>'Net sw_IBUF_2_'!E828</f>
        <v/>
      </c>
      <c r="D1583">
        <f>B1583-C1583</f>
        <v/>
      </c>
      <c r="E1583">
        <f>D1583/B1583</f>
        <v/>
      </c>
      <c r="F1583">
        <f>'Net sw_IBUF_2_'!F830</f>
        <v/>
      </c>
      <c r="G1583">
        <f>'Net sw_IBUF_2_'!F828</f>
        <v/>
      </c>
      <c r="H1583">
        <f>F1583-G1583</f>
        <v/>
      </c>
      <c r="I1583">
        <f>H1583/F1583</f>
        <v/>
      </c>
      <c r="J1583">
        <f>'Net sw_IBUF_2_'!G830</f>
        <v/>
      </c>
      <c r="K1583">
        <f>'Net sw_IBUF_2_'!G828</f>
        <v/>
      </c>
      <c r="L1583">
        <f>J1583-K1583</f>
        <v/>
      </c>
      <c r="M1583">
        <f>L1583/J1583</f>
        <v/>
      </c>
      <c r="N1583">
        <f>'Net sw_IBUF_2_'!H830</f>
        <v/>
      </c>
      <c r="O1583">
        <f>'Net sw_IBUF_2_'!H828</f>
        <v/>
      </c>
      <c r="P1583">
        <f>N1583-O1583</f>
        <v/>
      </c>
      <c r="Q1583">
        <f>P1583/N1583</f>
        <v/>
      </c>
    </row>
    <row r="1584">
      <c r="A1584" t="inlineStr">
        <is>
          <t>sw_IBUF[2]_inst/O to ALU1/register_reg_r1_0_31_6_11_i_18/I2</t>
        </is>
      </c>
      <c r="B1584">
        <f>'Net sw_IBUF_2_'!E847</f>
        <v/>
      </c>
      <c r="C1584">
        <f>'Net sw_IBUF_2_'!E845</f>
        <v/>
      </c>
      <c r="D1584">
        <f>B1584-C1584</f>
        <v/>
      </c>
      <c r="E1584">
        <f>D1584/B1584</f>
        <v/>
      </c>
      <c r="F1584">
        <f>'Net sw_IBUF_2_'!F847</f>
        <v/>
      </c>
      <c r="G1584">
        <f>'Net sw_IBUF_2_'!F845</f>
        <v/>
      </c>
      <c r="H1584">
        <f>F1584-G1584</f>
        <v/>
      </c>
      <c r="I1584">
        <f>H1584/F1584</f>
        <v/>
      </c>
      <c r="J1584">
        <f>'Net sw_IBUF_2_'!G847</f>
        <v/>
      </c>
      <c r="K1584">
        <f>'Net sw_IBUF_2_'!G845</f>
        <v/>
      </c>
      <c r="L1584">
        <f>J1584-K1584</f>
        <v/>
      </c>
      <c r="M1584">
        <f>L1584/J1584</f>
        <v/>
      </c>
      <c r="N1584">
        <f>'Net sw_IBUF_2_'!H847</f>
        <v/>
      </c>
      <c r="O1584">
        <f>'Net sw_IBUF_2_'!H845</f>
        <v/>
      </c>
      <c r="P1584">
        <f>N1584-O1584</f>
        <v/>
      </c>
      <c r="Q1584">
        <f>P1584/N1584</f>
        <v/>
      </c>
    </row>
    <row r="1585">
      <c r="A1585" t="inlineStr">
        <is>
          <t>sw_IBUF[2]_inst/O to masterReg/register_reg_r1_0_31_6_11_i_9/I4</t>
        </is>
      </c>
      <c r="B1585">
        <f>'Net sw_IBUF_2_'!E858</f>
        <v/>
      </c>
      <c r="C1585">
        <f>'Net sw_IBUF_2_'!E856</f>
        <v/>
      </c>
      <c r="D1585">
        <f>B1585-C1585</f>
        <v/>
      </c>
      <c r="E1585">
        <f>D1585/B1585</f>
        <v/>
      </c>
      <c r="F1585">
        <f>'Net sw_IBUF_2_'!F858</f>
        <v/>
      </c>
      <c r="G1585">
        <f>'Net sw_IBUF_2_'!F856</f>
        <v/>
      </c>
      <c r="H1585">
        <f>F1585-G1585</f>
        <v/>
      </c>
      <c r="I1585">
        <f>H1585/F1585</f>
        <v/>
      </c>
      <c r="J1585">
        <f>'Net sw_IBUF_2_'!G858</f>
        <v/>
      </c>
      <c r="K1585">
        <f>'Net sw_IBUF_2_'!G856</f>
        <v/>
      </c>
      <c r="L1585">
        <f>J1585-K1585</f>
        <v/>
      </c>
      <c r="M1585">
        <f>L1585/J1585</f>
        <v/>
      </c>
      <c r="N1585">
        <f>'Net sw_IBUF_2_'!H858</f>
        <v/>
      </c>
      <c r="O1585">
        <f>'Net sw_IBUF_2_'!H856</f>
        <v/>
      </c>
      <c r="P1585">
        <f>N1585-O1585</f>
        <v/>
      </c>
      <c r="Q1585">
        <f>P1585/N1585</f>
        <v/>
      </c>
    </row>
    <row r="1586">
      <c r="A1586" t="inlineStr">
        <is>
          <t>sw_IBUF[2]_inst/O to ALU1/register_reg_r1_0_31_6_11_i_14/I2</t>
        </is>
      </c>
      <c r="B1586">
        <f>'Net sw_IBUF_2_'!E876</f>
        <v/>
      </c>
      <c r="C1586">
        <f>'Net sw_IBUF_2_'!E874</f>
        <v/>
      </c>
      <c r="D1586">
        <f>B1586-C1586</f>
        <v/>
      </c>
      <c r="E1586">
        <f>D1586/B1586</f>
        <v/>
      </c>
      <c r="F1586">
        <f>'Net sw_IBUF_2_'!F876</f>
        <v/>
      </c>
      <c r="G1586">
        <f>'Net sw_IBUF_2_'!F874</f>
        <v/>
      </c>
      <c r="H1586">
        <f>F1586-G1586</f>
        <v/>
      </c>
      <c r="I1586">
        <f>H1586/F1586</f>
        <v/>
      </c>
      <c r="J1586">
        <f>'Net sw_IBUF_2_'!G876</f>
        <v/>
      </c>
      <c r="K1586">
        <f>'Net sw_IBUF_2_'!G874</f>
        <v/>
      </c>
      <c r="L1586">
        <f>J1586-K1586</f>
        <v/>
      </c>
      <c r="M1586">
        <f>L1586/J1586</f>
        <v/>
      </c>
      <c r="N1586">
        <f>'Net sw_IBUF_2_'!H876</f>
        <v/>
      </c>
      <c r="O1586">
        <f>'Net sw_IBUF_2_'!H874</f>
        <v/>
      </c>
      <c r="P1586">
        <f>N1586-O1586</f>
        <v/>
      </c>
      <c r="Q1586">
        <f>P1586/N1586</f>
        <v/>
      </c>
    </row>
    <row r="1587">
      <c r="A1587" t="inlineStr">
        <is>
          <t>sw_IBUF[2]_inst/O to masterReg/register_reg_r1_0_31_6_11_i_13/I4</t>
        </is>
      </c>
      <c r="B1587">
        <f>'Net sw_IBUF_2_'!E892</f>
        <v/>
      </c>
      <c r="C1587">
        <f>'Net sw_IBUF_2_'!E890</f>
        <v/>
      </c>
      <c r="D1587">
        <f>B1587-C1587</f>
        <v/>
      </c>
      <c r="E1587">
        <f>D1587/B1587</f>
        <v/>
      </c>
      <c r="F1587">
        <f>'Net sw_IBUF_2_'!F892</f>
        <v/>
      </c>
      <c r="G1587">
        <f>'Net sw_IBUF_2_'!F890</f>
        <v/>
      </c>
      <c r="H1587">
        <f>F1587-G1587</f>
        <v/>
      </c>
      <c r="I1587">
        <f>H1587/F1587</f>
        <v/>
      </c>
      <c r="J1587">
        <f>'Net sw_IBUF_2_'!G892</f>
        <v/>
      </c>
      <c r="K1587">
        <f>'Net sw_IBUF_2_'!G890</f>
        <v/>
      </c>
      <c r="L1587">
        <f>J1587-K1587</f>
        <v/>
      </c>
      <c r="M1587">
        <f>L1587/J1587</f>
        <v/>
      </c>
      <c r="N1587">
        <f>'Net sw_IBUF_2_'!H892</f>
        <v/>
      </c>
      <c r="O1587">
        <f>'Net sw_IBUF_2_'!H890</f>
        <v/>
      </c>
      <c r="P1587">
        <f>N1587-O1587</f>
        <v/>
      </c>
      <c r="Q1587">
        <f>P1587/N1587</f>
        <v/>
      </c>
    </row>
    <row r="1588">
      <c r="A1588" t="inlineStr">
        <is>
          <t>sw_IBUF[2]_inst/O to masterReg/readData2[6]_i_2/I3</t>
        </is>
      </c>
      <c r="B1588">
        <f>'Net sw_IBUF_2_'!E903</f>
        <v/>
      </c>
      <c r="C1588">
        <f>'Net sw_IBUF_2_'!E901</f>
        <v/>
      </c>
      <c r="D1588">
        <f>B1588-C1588</f>
        <v/>
      </c>
      <c r="E1588">
        <f>D1588/B1588</f>
        <v/>
      </c>
      <c r="F1588">
        <f>'Net sw_IBUF_2_'!F903</f>
        <v/>
      </c>
      <c r="G1588">
        <f>'Net sw_IBUF_2_'!F901</f>
        <v/>
      </c>
      <c r="H1588">
        <f>F1588-G1588</f>
        <v/>
      </c>
      <c r="I1588">
        <f>H1588/F1588</f>
        <v/>
      </c>
      <c r="J1588">
        <f>'Net sw_IBUF_2_'!G903</f>
        <v/>
      </c>
      <c r="K1588">
        <f>'Net sw_IBUF_2_'!G901</f>
        <v/>
      </c>
      <c r="L1588">
        <f>J1588-K1588</f>
        <v/>
      </c>
      <c r="M1588">
        <f>L1588/J1588</f>
        <v/>
      </c>
      <c r="N1588">
        <f>'Net sw_IBUF_2_'!H903</f>
        <v/>
      </c>
      <c r="O1588">
        <f>'Net sw_IBUF_2_'!H901</f>
        <v/>
      </c>
      <c r="P1588">
        <f>N1588-O1588</f>
        <v/>
      </c>
      <c r="Q1588">
        <f>P1588/N1588</f>
        <v/>
      </c>
    </row>
    <row r="1589">
      <c r="A1589" t="inlineStr">
        <is>
          <t>sw_IBUF[2]_inst/O to ALU1/register_reg_r1_0_31_12_17_i_10/I2</t>
        </is>
      </c>
      <c r="B1589">
        <f>'Net sw_IBUF_2_'!E917</f>
        <v/>
      </c>
      <c r="C1589">
        <f>'Net sw_IBUF_2_'!E915</f>
        <v/>
      </c>
      <c r="D1589">
        <f>B1589-C1589</f>
        <v/>
      </c>
      <c r="E1589">
        <f>D1589/B1589</f>
        <v/>
      </c>
      <c r="F1589">
        <f>'Net sw_IBUF_2_'!F917</f>
        <v/>
      </c>
      <c r="G1589">
        <f>'Net sw_IBUF_2_'!F915</f>
        <v/>
      </c>
      <c r="H1589">
        <f>F1589-G1589</f>
        <v/>
      </c>
      <c r="I1589">
        <f>H1589/F1589</f>
        <v/>
      </c>
      <c r="J1589">
        <f>'Net sw_IBUF_2_'!G917</f>
        <v/>
      </c>
      <c r="K1589">
        <f>'Net sw_IBUF_2_'!G915</f>
        <v/>
      </c>
      <c r="L1589">
        <f>J1589-K1589</f>
        <v/>
      </c>
      <c r="M1589">
        <f>L1589/J1589</f>
        <v/>
      </c>
      <c r="N1589">
        <f>'Net sw_IBUF_2_'!H917</f>
        <v/>
      </c>
      <c r="O1589">
        <f>'Net sw_IBUF_2_'!H915</f>
        <v/>
      </c>
      <c r="P1589">
        <f>N1589-O1589</f>
        <v/>
      </c>
      <c r="Q1589">
        <f>P1589/N1589</f>
        <v/>
      </c>
    </row>
    <row r="1590">
      <c r="A1590" t="inlineStr">
        <is>
          <t>sw_IBUF[2]_inst/O to masterReg/register_reg_r1_0_31_12_17_i_9/I4</t>
        </is>
      </c>
      <c r="B1590">
        <f>'Net sw_IBUF_2_'!E928</f>
        <v/>
      </c>
      <c r="C1590">
        <f>'Net sw_IBUF_2_'!E926</f>
        <v/>
      </c>
      <c r="D1590">
        <f>B1590-C1590</f>
        <v/>
      </c>
      <c r="E1590">
        <f>D1590/B1590</f>
        <v/>
      </c>
      <c r="F1590">
        <f>'Net sw_IBUF_2_'!F928</f>
        <v/>
      </c>
      <c r="G1590">
        <f>'Net sw_IBUF_2_'!F926</f>
        <v/>
      </c>
      <c r="H1590">
        <f>F1590-G1590</f>
        <v/>
      </c>
      <c r="I1590">
        <f>H1590/F1590</f>
        <v/>
      </c>
      <c r="J1590">
        <f>'Net sw_IBUF_2_'!G928</f>
        <v/>
      </c>
      <c r="K1590">
        <f>'Net sw_IBUF_2_'!G926</f>
        <v/>
      </c>
      <c r="L1590">
        <f>J1590-K1590</f>
        <v/>
      </c>
      <c r="M1590">
        <f>L1590/J1590</f>
        <v/>
      </c>
      <c r="N1590">
        <f>'Net sw_IBUF_2_'!H928</f>
        <v/>
      </c>
      <c r="O1590">
        <f>'Net sw_IBUF_2_'!H926</f>
        <v/>
      </c>
      <c r="P1590">
        <f>N1590-O1590</f>
        <v/>
      </c>
      <c r="Q1590">
        <f>P1590/N1590</f>
        <v/>
      </c>
    </row>
    <row r="1591">
      <c r="A1591" t="inlineStr">
        <is>
          <t>sw_IBUF[2]_inst/O to masterReg/register_reg_r1_0_31_6_11_i_17/I4</t>
        </is>
      </c>
      <c r="B1591">
        <f>'Net sw_IBUF_2_'!E949</f>
        <v/>
      </c>
      <c r="C1591">
        <f>'Net sw_IBUF_2_'!E947</f>
        <v/>
      </c>
      <c r="D1591">
        <f>B1591-C1591</f>
        <v/>
      </c>
      <c r="E1591">
        <f>D1591/B1591</f>
        <v/>
      </c>
      <c r="F1591">
        <f>'Net sw_IBUF_2_'!F949</f>
        <v/>
      </c>
      <c r="G1591">
        <f>'Net sw_IBUF_2_'!F947</f>
        <v/>
      </c>
      <c r="H1591">
        <f>F1591-G1591</f>
        <v/>
      </c>
      <c r="I1591">
        <f>H1591/F1591</f>
        <v/>
      </c>
      <c r="J1591">
        <f>'Net sw_IBUF_2_'!G949</f>
        <v/>
      </c>
      <c r="K1591">
        <f>'Net sw_IBUF_2_'!G947</f>
        <v/>
      </c>
      <c r="L1591">
        <f>J1591-K1591</f>
        <v/>
      </c>
      <c r="M1591">
        <f>L1591/J1591</f>
        <v/>
      </c>
      <c r="N1591">
        <f>'Net sw_IBUF_2_'!H949</f>
        <v/>
      </c>
      <c r="O1591">
        <f>'Net sw_IBUF_2_'!H947</f>
        <v/>
      </c>
      <c r="P1591">
        <f>N1591-O1591</f>
        <v/>
      </c>
      <c r="Q1591">
        <f>P1591/N1591</f>
        <v/>
      </c>
    </row>
    <row r="1592">
      <c r="A1592" t="inlineStr">
        <is>
          <t>sw_IBUF[2]_inst/O to masterReg/readData2[8]_i_2/I3</t>
        </is>
      </c>
      <c r="B1592">
        <f>'Net sw_IBUF_2_'!E963</f>
        <v/>
      </c>
      <c r="C1592">
        <f>'Net sw_IBUF_2_'!E961</f>
        <v/>
      </c>
      <c r="D1592">
        <f>B1592-C1592</f>
        <v/>
      </c>
      <c r="E1592">
        <f>D1592/B1592</f>
        <v/>
      </c>
      <c r="F1592">
        <f>'Net sw_IBUF_2_'!F963</f>
        <v/>
      </c>
      <c r="G1592">
        <f>'Net sw_IBUF_2_'!F961</f>
        <v/>
      </c>
      <c r="H1592">
        <f>F1592-G1592</f>
        <v/>
      </c>
      <c r="I1592">
        <f>H1592/F1592</f>
        <v/>
      </c>
      <c r="J1592">
        <f>'Net sw_IBUF_2_'!G963</f>
        <v/>
      </c>
      <c r="K1592">
        <f>'Net sw_IBUF_2_'!G961</f>
        <v/>
      </c>
      <c r="L1592">
        <f>J1592-K1592</f>
        <v/>
      </c>
      <c r="M1592">
        <f>L1592/J1592</f>
        <v/>
      </c>
      <c r="N1592">
        <f>'Net sw_IBUF_2_'!H963</f>
        <v/>
      </c>
      <c r="O1592">
        <f>'Net sw_IBUF_2_'!H961</f>
        <v/>
      </c>
      <c r="P1592">
        <f>N1592-O1592</f>
        <v/>
      </c>
      <c r="Q1592">
        <f>P1592/N1592</f>
        <v/>
      </c>
    </row>
    <row r="1593">
      <c r="A1593" t="inlineStr">
        <is>
          <t>sw_IBUF[2]_inst/O to masterReg/readData2[10]_i_2/I3</t>
        </is>
      </c>
      <c r="B1593">
        <f>'Net sw_IBUF_2_'!E974</f>
        <v/>
      </c>
      <c r="C1593">
        <f>'Net sw_IBUF_2_'!E972</f>
        <v/>
      </c>
      <c r="D1593">
        <f>B1593-C1593</f>
        <v/>
      </c>
      <c r="E1593">
        <f>D1593/B1593</f>
        <v/>
      </c>
      <c r="F1593">
        <f>'Net sw_IBUF_2_'!F974</f>
        <v/>
      </c>
      <c r="G1593">
        <f>'Net sw_IBUF_2_'!F972</f>
        <v/>
      </c>
      <c r="H1593">
        <f>F1593-G1593</f>
        <v/>
      </c>
      <c r="I1593">
        <f>H1593/F1593</f>
        <v/>
      </c>
      <c r="J1593">
        <f>'Net sw_IBUF_2_'!G974</f>
        <v/>
      </c>
      <c r="K1593">
        <f>'Net sw_IBUF_2_'!G972</f>
        <v/>
      </c>
      <c r="L1593">
        <f>J1593-K1593</f>
        <v/>
      </c>
      <c r="M1593">
        <f>L1593/J1593</f>
        <v/>
      </c>
      <c r="N1593">
        <f>'Net sw_IBUF_2_'!H974</f>
        <v/>
      </c>
      <c r="O1593">
        <f>'Net sw_IBUF_2_'!H972</f>
        <v/>
      </c>
      <c r="P1593">
        <f>N1593-O1593</f>
        <v/>
      </c>
      <c r="Q1593">
        <f>P1593/N1593</f>
        <v/>
      </c>
    </row>
    <row r="1594">
      <c r="A1594" t="inlineStr">
        <is>
          <t>sw_IBUF[2]_inst/O to masterReg/readData2[12]_i_2/I3</t>
        </is>
      </c>
      <c r="B1594">
        <f>'Net sw_IBUF_2_'!E988</f>
        <v/>
      </c>
      <c r="C1594">
        <f>'Net sw_IBUF_2_'!E986</f>
        <v/>
      </c>
      <c r="D1594">
        <f>B1594-C1594</f>
        <v/>
      </c>
      <c r="E1594">
        <f>D1594/B1594</f>
        <v/>
      </c>
      <c r="F1594">
        <f>'Net sw_IBUF_2_'!F988</f>
        <v/>
      </c>
      <c r="G1594">
        <f>'Net sw_IBUF_2_'!F986</f>
        <v/>
      </c>
      <c r="H1594">
        <f>F1594-G1594</f>
        <v/>
      </c>
      <c r="I1594">
        <f>H1594/F1594</f>
        <v/>
      </c>
      <c r="J1594">
        <f>'Net sw_IBUF_2_'!G988</f>
        <v/>
      </c>
      <c r="K1594">
        <f>'Net sw_IBUF_2_'!G986</f>
        <v/>
      </c>
      <c r="L1594">
        <f>J1594-K1594</f>
        <v/>
      </c>
      <c r="M1594">
        <f>L1594/J1594</f>
        <v/>
      </c>
      <c r="N1594">
        <f>'Net sw_IBUF_2_'!H988</f>
        <v/>
      </c>
      <c r="O1594">
        <f>'Net sw_IBUF_2_'!H986</f>
        <v/>
      </c>
      <c r="P1594">
        <f>N1594-O1594</f>
        <v/>
      </c>
      <c r="Q1594">
        <f>P1594/N1594</f>
        <v/>
      </c>
    </row>
    <row r="1595">
      <c r="A1595" t="inlineStr">
        <is>
          <t>sw_IBUF[2]_inst/O to ALU1/register_reg_r1_0_31_6_11_i_12/I2</t>
        </is>
      </c>
      <c r="B1595">
        <f>'Net sw_IBUF_2_'!E1007</f>
        <v/>
      </c>
      <c r="C1595">
        <f>'Net sw_IBUF_2_'!E1005</f>
        <v/>
      </c>
      <c r="D1595">
        <f>B1595-C1595</f>
        <v/>
      </c>
      <c r="E1595">
        <f>D1595/B1595</f>
        <v/>
      </c>
      <c r="F1595">
        <f>'Net sw_IBUF_2_'!F1007</f>
        <v/>
      </c>
      <c r="G1595">
        <f>'Net sw_IBUF_2_'!F1005</f>
        <v/>
      </c>
      <c r="H1595">
        <f>F1595-G1595</f>
        <v/>
      </c>
      <c r="I1595">
        <f>H1595/F1595</f>
        <v/>
      </c>
      <c r="J1595">
        <f>'Net sw_IBUF_2_'!G1007</f>
        <v/>
      </c>
      <c r="K1595">
        <f>'Net sw_IBUF_2_'!G1005</f>
        <v/>
      </c>
      <c r="L1595">
        <f>J1595-K1595</f>
        <v/>
      </c>
      <c r="M1595">
        <f>L1595/J1595</f>
        <v/>
      </c>
      <c r="N1595">
        <f>'Net sw_IBUF_2_'!H1007</f>
        <v/>
      </c>
      <c r="O1595">
        <f>'Net sw_IBUF_2_'!H1005</f>
        <v/>
      </c>
      <c r="P1595">
        <f>N1595-O1595</f>
        <v/>
      </c>
      <c r="Q1595">
        <f>P1595/N1595</f>
        <v/>
      </c>
    </row>
    <row r="1596">
      <c r="A1596" t="inlineStr">
        <is>
          <t>sw_IBUF[2]_inst/O to masterReg/register_reg_r1_0_31_6_11_i_11/I4</t>
        </is>
      </c>
      <c r="B1596">
        <f>'Net sw_IBUF_2_'!E1018</f>
        <v/>
      </c>
      <c r="C1596">
        <f>'Net sw_IBUF_2_'!E1016</f>
        <v/>
      </c>
      <c r="D1596">
        <f>B1596-C1596</f>
        <v/>
      </c>
      <c r="E1596">
        <f>D1596/B1596</f>
        <v/>
      </c>
      <c r="F1596">
        <f>'Net sw_IBUF_2_'!F1018</f>
        <v/>
      </c>
      <c r="G1596">
        <f>'Net sw_IBUF_2_'!F1016</f>
        <v/>
      </c>
      <c r="H1596">
        <f>F1596-G1596</f>
        <v/>
      </c>
      <c r="I1596">
        <f>H1596/F1596</f>
        <v/>
      </c>
      <c r="J1596">
        <f>'Net sw_IBUF_2_'!G1018</f>
        <v/>
      </c>
      <c r="K1596">
        <f>'Net sw_IBUF_2_'!G1016</f>
        <v/>
      </c>
      <c r="L1596">
        <f>J1596-K1596</f>
        <v/>
      </c>
      <c r="M1596">
        <f>L1596/J1596</f>
        <v/>
      </c>
      <c r="N1596">
        <f>'Net sw_IBUF_2_'!H1018</f>
        <v/>
      </c>
      <c r="O1596">
        <f>'Net sw_IBUF_2_'!H1016</f>
        <v/>
      </c>
      <c r="P1596">
        <f>N1596-O1596</f>
        <v/>
      </c>
      <c r="Q1596">
        <f>P1596/N1596</f>
        <v/>
      </c>
    </row>
    <row r="1597">
      <c r="A1597" t="inlineStr">
        <is>
          <t>sw_IBUF[2]_inst/O to masterReg/readData2[9]_i_2/I3</t>
        </is>
      </c>
      <c r="B1597">
        <f>'Net sw_IBUF_2_'!E1033</f>
        <v/>
      </c>
      <c r="C1597">
        <f>'Net sw_IBUF_2_'!E1031</f>
        <v/>
      </c>
      <c r="D1597">
        <f>B1597-C1597</f>
        <v/>
      </c>
      <c r="E1597">
        <f>D1597/B1597</f>
        <v/>
      </c>
      <c r="F1597">
        <f>'Net sw_IBUF_2_'!F1033</f>
        <v/>
      </c>
      <c r="G1597">
        <f>'Net sw_IBUF_2_'!F1031</f>
        <v/>
      </c>
      <c r="H1597">
        <f>F1597-G1597</f>
        <v/>
      </c>
      <c r="I1597">
        <f>H1597/F1597</f>
        <v/>
      </c>
      <c r="J1597">
        <f>'Net sw_IBUF_2_'!G1033</f>
        <v/>
      </c>
      <c r="K1597">
        <f>'Net sw_IBUF_2_'!G1031</f>
        <v/>
      </c>
      <c r="L1597">
        <f>J1597-K1597</f>
        <v/>
      </c>
      <c r="M1597">
        <f>L1597/J1597</f>
        <v/>
      </c>
      <c r="N1597">
        <f>'Net sw_IBUF_2_'!H1033</f>
        <v/>
      </c>
      <c r="O1597">
        <f>'Net sw_IBUF_2_'!H1031</f>
        <v/>
      </c>
      <c r="P1597">
        <f>N1597-O1597</f>
        <v/>
      </c>
      <c r="Q1597">
        <f>P1597/N1597</f>
        <v/>
      </c>
    </row>
    <row r="1598">
      <c r="A1598" t="inlineStr">
        <is>
          <t>sw_IBUF[2]_inst/O to masterReg/register_reg_r1_0_31_12_17_i_13/I4</t>
        </is>
      </c>
      <c r="B1598">
        <f>'Net sw_IBUF_2_'!E1052</f>
        <v/>
      </c>
      <c r="C1598">
        <f>'Net sw_IBUF_2_'!E1050</f>
        <v/>
      </c>
      <c r="D1598">
        <f>B1598-C1598</f>
        <v/>
      </c>
      <c r="E1598">
        <f>D1598/B1598</f>
        <v/>
      </c>
      <c r="F1598">
        <f>'Net sw_IBUF_2_'!F1052</f>
        <v/>
      </c>
      <c r="G1598">
        <f>'Net sw_IBUF_2_'!F1050</f>
        <v/>
      </c>
      <c r="H1598">
        <f>F1598-G1598</f>
        <v/>
      </c>
      <c r="I1598">
        <f>H1598/F1598</f>
        <v/>
      </c>
      <c r="J1598">
        <f>'Net sw_IBUF_2_'!G1052</f>
        <v/>
      </c>
      <c r="K1598">
        <f>'Net sw_IBUF_2_'!G1050</f>
        <v/>
      </c>
      <c r="L1598">
        <f>J1598-K1598</f>
        <v/>
      </c>
      <c r="M1598">
        <f>L1598/J1598</f>
        <v/>
      </c>
      <c r="N1598">
        <f>'Net sw_IBUF_2_'!H1052</f>
        <v/>
      </c>
      <c r="O1598">
        <f>'Net sw_IBUF_2_'!H1050</f>
        <v/>
      </c>
      <c r="P1598">
        <f>N1598-O1598</f>
        <v/>
      </c>
      <c r="Q1598">
        <f>P1598/N1598</f>
        <v/>
      </c>
    </row>
    <row r="1599">
      <c r="A1599" t="inlineStr">
        <is>
          <t>sw_IBUF[2]_inst/O to masterReg/readData2[14]_i_2/I3</t>
        </is>
      </c>
      <c r="B1599">
        <f>'Net sw_IBUF_2_'!E1066</f>
        <v/>
      </c>
      <c r="C1599">
        <f>'Net sw_IBUF_2_'!E1064</f>
        <v/>
      </c>
      <c r="D1599">
        <f>B1599-C1599</f>
        <v/>
      </c>
      <c r="E1599">
        <f>D1599/B1599</f>
        <v/>
      </c>
      <c r="F1599">
        <f>'Net sw_IBUF_2_'!F1066</f>
        <v/>
      </c>
      <c r="G1599">
        <f>'Net sw_IBUF_2_'!F1064</f>
        <v/>
      </c>
      <c r="H1599">
        <f>F1599-G1599</f>
        <v/>
      </c>
      <c r="I1599">
        <f>H1599/F1599</f>
        <v/>
      </c>
      <c r="J1599">
        <f>'Net sw_IBUF_2_'!G1066</f>
        <v/>
      </c>
      <c r="K1599">
        <f>'Net sw_IBUF_2_'!G1064</f>
        <v/>
      </c>
      <c r="L1599">
        <f>J1599-K1599</f>
        <v/>
      </c>
      <c r="M1599">
        <f>L1599/J1599</f>
        <v/>
      </c>
      <c r="N1599">
        <f>'Net sw_IBUF_2_'!H1066</f>
        <v/>
      </c>
      <c r="O1599">
        <f>'Net sw_IBUF_2_'!H1064</f>
        <v/>
      </c>
      <c r="P1599">
        <f>N1599-O1599</f>
        <v/>
      </c>
      <c r="Q1599">
        <f>P1599/N1599</f>
        <v/>
      </c>
    </row>
    <row r="1600">
      <c r="A1600" t="inlineStr">
        <is>
          <t>sw_IBUF[2]_inst/O to ALU1/register_reg_r1_0_31_12_17_i_14/I2</t>
        </is>
      </c>
      <c r="B1600">
        <f>'Net sw_IBUF_2_'!E1080</f>
        <v/>
      </c>
      <c r="C1600">
        <f>'Net sw_IBUF_2_'!E1078</f>
        <v/>
      </c>
      <c r="D1600">
        <f>B1600-C1600</f>
        <v/>
      </c>
      <c r="E1600">
        <f>D1600/B1600</f>
        <v/>
      </c>
      <c r="F1600">
        <f>'Net sw_IBUF_2_'!F1080</f>
        <v/>
      </c>
      <c r="G1600">
        <f>'Net sw_IBUF_2_'!F1078</f>
        <v/>
      </c>
      <c r="H1600">
        <f>F1600-G1600</f>
        <v/>
      </c>
      <c r="I1600">
        <f>H1600/F1600</f>
        <v/>
      </c>
      <c r="J1600">
        <f>'Net sw_IBUF_2_'!G1080</f>
        <v/>
      </c>
      <c r="K1600">
        <f>'Net sw_IBUF_2_'!G1078</f>
        <v/>
      </c>
      <c r="L1600">
        <f>J1600-K1600</f>
        <v/>
      </c>
      <c r="M1600">
        <f>L1600/J1600</f>
        <v/>
      </c>
      <c r="N1600">
        <f>'Net sw_IBUF_2_'!H1080</f>
        <v/>
      </c>
      <c r="O1600">
        <f>'Net sw_IBUF_2_'!H1078</f>
        <v/>
      </c>
      <c r="P1600">
        <f>N1600-O1600</f>
        <v/>
      </c>
      <c r="Q1600">
        <f>P1600/N1600</f>
        <v/>
      </c>
    </row>
    <row r="1601">
      <c r="A1601" t="inlineStr">
        <is>
          <t>sw_IBUF[2]_inst/O to masterReg/register_reg_r1_0_31_24_29_i_11/I4</t>
        </is>
      </c>
      <c r="B1601">
        <f>'Net sw_IBUF_2_'!E1099</f>
        <v/>
      </c>
      <c r="C1601">
        <f>'Net sw_IBUF_2_'!E1097</f>
        <v/>
      </c>
      <c r="D1601">
        <f>B1601-C1601</f>
        <v/>
      </c>
      <c r="E1601">
        <f>D1601/B1601</f>
        <v/>
      </c>
      <c r="F1601">
        <f>'Net sw_IBUF_2_'!F1099</f>
        <v/>
      </c>
      <c r="G1601">
        <f>'Net sw_IBUF_2_'!F1097</f>
        <v/>
      </c>
      <c r="H1601">
        <f>F1601-G1601</f>
        <v/>
      </c>
      <c r="I1601">
        <f>H1601/F1601</f>
        <v/>
      </c>
      <c r="J1601">
        <f>'Net sw_IBUF_2_'!G1099</f>
        <v/>
      </c>
      <c r="K1601">
        <f>'Net sw_IBUF_2_'!G1097</f>
        <v/>
      </c>
      <c r="L1601">
        <f>J1601-K1601</f>
        <v/>
      </c>
      <c r="M1601">
        <f>L1601/J1601</f>
        <v/>
      </c>
      <c r="N1601">
        <f>'Net sw_IBUF_2_'!H1099</f>
        <v/>
      </c>
      <c r="O1601">
        <f>'Net sw_IBUF_2_'!H1097</f>
        <v/>
      </c>
      <c r="P1601">
        <f>N1601-O1601</f>
        <v/>
      </c>
      <c r="Q1601">
        <f>P1601/N1601</f>
        <v/>
      </c>
    </row>
    <row r="1602">
      <c r="A1602" t="inlineStr">
        <is>
          <t>sw_IBUF[2]_inst/O to ALU1/register_reg_r1_0_31_24_29_i_12/I2</t>
        </is>
      </c>
      <c r="B1602">
        <f>'Net sw_IBUF_2_'!E1119</f>
        <v/>
      </c>
      <c r="C1602">
        <f>'Net sw_IBUF_2_'!E1117</f>
        <v/>
      </c>
      <c r="D1602">
        <f>B1602-C1602</f>
        <v/>
      </c>
      <c r="E1602">
        <f>D1602/B1602</f>
        <v/>
      </c>
      <c r="F1602">
        <f>'Net sw_IBUF_2_'!F1119</f>
        <v/>
      </c>
      <c r="G1602">
        <f>'Net sw_IBUF_2_'!F1117</f>
        <v/>
      </c>
      <c r="H1602">
        <f>F1602-G1602</f>
        <v/>
      </c>
      <c r="I1602">
        <f>H1602/F1602</f>
        <v/>
      </c>
      <c r="J1602">
        <f>'Net sw_IBUF_2_'!G1119</f>
        <v/>
      </c>
      <c r="K1602">
        <f>'Net sw_IBUF_2_'!G1117</f>
        <v/>
      </c>
      <c r="L1602">
        <f>J1602-K1602</f>
        <v/>
      </c>
      <c r="M1602">
        <f>L1602/J1602</f>
        <v/>
      </c>
      <c r="N1602">
        <f>'Net sw_IBUF_2_'!H1119</f>
        <v/>
      </c>
      <c r="O1602">
        <f>'Net sw_IBUF_2_'!H1117</f>
        <v/>
      </c>
      <c r="P1602">
        <f>N1602-O1602</f>
        <v/>
      </c>
      <c r="Q1602">
        <f>P1602/N1602</f>
        <v/>
      </c>
    </row>
    <row r="1603">
      <c r="A1603" t="inlineStr">
        <is>
          <t>sw_IBUF[2]_inst/O to masterReg/readData2[25]_i_2/I3</t>
        </is>
      </c>
      <c r="B1603">
        <f>'Net sw_IBUF_2_'!E1130</f>
        <v/>
      </c>
      <c r="C1603">
        <f>'Net sw_IBUF_2_'!E1128</f>
        <v/>
      </c>
      <c r="D1603">
        <f>B1603-C1603</f>
        <v/>
      </c>
      <c r="E1603">
        <f>D1603/B1603</f>
        <v/>
      </c>
      <c r="F1603">
        <f>'Net sw_IBUF_2_'!F1130</f>
        <v/>
      </c>
      <c r="G1603">
        <f>'Net sw_IBUF_2_'!F1128</f>
        <v/>
      </c>
      <c r="H1603">
        <f>F1603-G1603</f>
        <v/>
      </c>
      <c r="I1603">
        <f>H1603/F1603</f>
        <v/>
      </c>
      <c r="J1603">
        <f>'Net sw_IBUF_2_'!G1130</f>
        <v/>
      </c>
      <c r="K1603">
        <f>'Net sw_IBUF_2_'!G1128</f>
        <v/>
      </c>
      <c r="L1603">
        <f>J1603-K1603</f>
        <v/>
      </c>
      <c r="M1603">
        <f>L1603/J1603</f>
        <v/>
      </c>
      <c r="N1603">
        <f>'Net sw_IBUF_2_'!H1130</f>
        <v/>
      </c>
      <c r="O1603">
        <f>'Net sw_IBUF_2_'!H1128</f>
        <v/>
      </c>
      <c r="P1603">
        <f>N1603-O1603</f>
        <v/>
      </c>
      <c r="Q1603">
        <f>P1603/N1603</f>
        <v/>
      </c>
    </row>
    <row r="1604">
      <c r="A1604" t="inlineStr">
        <is>
          <t>sw_IBUF[2]_inst/O to masterReg/readData2[27]_i_2/I3</t>
        </is>
      </c>
      <c r="B1604">
        <f>'Net sw_IBUF_2_'!E1141</f>
        <v/>
      </c>
      <c r="C1604">
        <f>'Net sw_IBUF_2_'!E1139</f>
        <v/>
      </c>
      <c r="D1604">
        <f>B1604-C1604</f>
        <v/>
      </c>
      <c r="E1604">
        <f>D1604/B1604</f>
        <v/>
      </c>
      <c r="F1604">
        <f>'Net sw_IBUF_2_'!F1141</f>
        <v/>
      </c>
      <c r="G1604">
        <f>'Net sw_IBUF_2_'!F1139</f>
        <v/>
      </c>
      <c r="H1604">
        <f>F1604-G1604</f>
        <v/>
      </c>
      <c r="I1604">
        <f>H1604/F1604</f>
        <v/>
      </c>
      <c r="J1604">
        <f>'Net sw_IBUF_2_'!G1141</f>
        <v/>
      </c>
      <c r="K1604">
        <f>'Net sw_IBUF_2_'!G1139</f>
        <v/>
      </c>
      <c r="L1604">
        <f>J1604-K1604</f>
        <v/>
      </c>
      <c r="M1604">
        <f>L1604/J1604</f>
        <v/>
      </c>
      <c r="N1604">
        <f>'Net sw_IBUF_2_'!H1141</f>
        <v/>
      </c>
      <c r="O1604">
        <f>'Net sw_IBUF_2_'!H1139</f>
        <v/>
      </c>
      <c r="P1604">
        <f>N1604-O1604</f>
        <v/>
      </c>
      <c r="Q1604">
        <f>P1604/N1604</f>
        <v/>
      </c>
    </row>
    <row r="1605">
      <c r="A1605" t="inlineStr">
        <is>
          <t>sw_IBUF[2]_inst/O to masterReg/register_reg_r1_0_31_24_29_i_7/I4</t>
        </is>
      </c>
      <c r="B1605">
        <f>'Net sw_IBUF_2_'!E1156</f>
        <v/>
      </c>
      <c r="C1605">
        <f>'Net sw_IBUF_2_'!E1154</f>
        <v/>
      </c>
      <c r="D1605">
        <f>B1605-C1605</f>
        <v/>
      </c>
      <c r="E1605">
        <f>D1605/B1605</f>
        <v/>
      </c>
      <c r="F1605">
        <f>'Net sw_IBUF_2_'!F1156</f>
        <v/>
      </c>
      <c r="G1605">
        <f>'Net sw_IBUF_2_'!F1154</f>
        <v/>
      </c>
      <c r="H1605">
        <f>F1605-G1605</f>
        <v/>
      </c>
      <c r="I1605">
        <f>H1605/F1605</f>
        <v/>
      </c>
      <c r="J1605">
        <f>'Net sw_IBUF_2_'!G1156</f>
        <v/>
      </c>
      <c r="K1605">
        <f>'Net sw_IBUF_2_'!G1154</f>
        <v/>
      </c>
      <c r="L1605">
        <f>J1605-K1605</f>
        <v/>
      </c>
      <c r="M1605">
        <f>L1605/J1605</f>
        <v/>
      </c>
      <c r="N1605">
        <f>'Net sw_IBUF_2_'!H1156</f>
        <v/>
      </c>
      <c r="O1605">
        <f>'Net sw_IBUF_2_'!H1154</f>
        <v/>
      </c>
      <c r="P1605">
        <f>N1605-O1605</f>
        <v/>
      </c>
      <c r="Q1605">
        <f>P1605/N1605</f>
        <v/>
      </c>
    </row>
    <row r="1606">
      <c r="A1606" t="inlineStr">
        <is>
          <t>sw_IBUF[2]_inst/O to ALU1/register_reg_r1_0_31_24_29_i_14/I2</t>
        </is>
      </c>
      <c r="B1606">
        <f>'Net sw_IBUF_2_'!E1169</f>
        <v/>
      </c>
      <c r="C1606">
        <f>'Net sw_IBUF_2_'!E1167</f>
        <v/>
      </c>
      <c r="D1606">
        <f>B1606-C1606</f>
        <v/>
      </c>
      <c r="E1606">
        <f>D1606/B1606</f>
        <v/>
      </c>
      <c r="F1606">
        <f>'Net sw_IBUF_2_'!F1169</f>
        <v/>
      </c>
      <c r="G1606">
        <f>'Net sw_IBUF_2_'!F1167</f>
        <v/>
      </c>
      <c r="H1606">
        <f>F1606-G1606</f>
        <v/>
      </c>
      <c r="I1606">
        <f>H1606/F1606</f>
        <v/>
      </c>
      <c r="J1606">
        <f>'Net sw_IBUF_2_'!G1169</f>
        <v/>
      </c>
      <c r="K1606">
        <f>'Net sw_IBUF_2_'!G1167</f>
        <v/>
      </c>
      <c r="L1606">
        <f>J1606-K1606</f>
        <v/>
      </c>
      <c r="M1606">
        <f>L1606/J1606</f>
        <v/>
      </c>
      <c r="N1606">
        <f>'Net sw_IBUF_2_'!H1169</f>
        <v/>
      </c>
      <c r="O1606">
        <f>'Net sw_IBUF_2_'!H1167</f>
        <v/>
      </c>
      <c r="P1606">
        <f>N1606-O1606</f>
        <v/>
      </c>
      <c r="Q1606">
        <f>P1606/N1606</f>
        <v/>
      </c>
    </row>
    <row r="1607">
      <c r="A1607" t="inlineStr">
        <is>
          <t>sw_IBUF[2]_inst/O to masterReg/readData2[26]_i_2/I3</t>
        </is>
      </c>
      <c r="B1607">
        <f>'Net sw_IBUF_2_'!E1180</f>
        <v/>
      </c>
      <c r="C1607">
        <f>'Net sw_IBUF_2_'!E1178</f>
        <v/>
      </c>
      <c r="D1607">
        <f>B1607-C1607</f>
        <v/>
      </c>
      <c r="E1607">
        <f>D1607/B1607</f>
        <v/>
      </c>
      <c r="F1607">
        <f>'Net sw_IBUF_2_'!F1180</f>
        <v/>
      </c>
      <c r="G1607">
        <f>'Net sw_IBUF_2_'!F1178</f>
        <v/>
      </c>
      <c r="H1607">
        <f>F1607-G1607</f>
        <v/>
      </c>
      <c r="I1607">
        <f>H1607/F1607</f>
        <v/>
      </c>
      <c r="J1607">
        <f>'Net sw_IBUF_2_'!G1180</f>
        <v/>
      </c>
      <c r="K1607">
        <f>'Net sw_IBUF_2_'!G1178</f>
        <v/>
      </c>
      <c r="L1607">
        <f>J1607-K1607</f>
        <v/>
      </c>
      <c r="M1607">
        <f>L1607/J1607</f>
        <v/>
      </c>
      <c r="N1607">
        <f>'Net sw_IBUF_2_'!H1180</f>
        <v/>
      </c>
      <c r="O1607">
        <f>'Net sw_IBUF_2_'!H1178</f>
        <v/>
      </c>
      <c r="P1607">
        <f>N1607-O1607</f>
        <v/>
      </c>
      <c r="Q1607">
        <f>P1607/N1607</f>
        <v/>
      </c>
    </row>
    <row r="1608">
      <c r="A1608" t="inlineStr">
        <is>
          <t>sw_IBUF[2]_inst/O to ALU1/register_reg_r1_0_31_24_29_i_16/I2</t>
        </is>
      </c>
      <c r="B1608">
        <f>'Net sw_IBUF_2_'!E1194</f>
        <v/>
      </c>
      <c r="C1608">
        <f>'Net sw_IBUF_2_'!E1192</f>
        <v/>
      </c>
      <c r="D1608">
        <f>B1608-C1608</f>
        <v/>
      </c>
      <c r="E1608">
        <f>D1608/B1608</f>
        <v/>
      </c>
      <c r="F1608">
        <f>'Net sw_IBUF_2_'!F1194</f>
        <v/>
      </c>
      <c r="G1608">
        <f>'Net sw_IBUF_2_'!F1192</f>
        <v/>
      </c>
      <c r="H1608">
        <f>F1608-G1608</f>
        <v/>
      </c>
      <c r="I1608">
        <f>H1608/F1608</f>
        <v/>
      </c>
      <c r="J1608">
        <f>'Net sw_IBUF_2_'!G1194</f>
        <v/>
      </c>
      <c r="K1608">
        <f>'Net sw_IBUF_2_'!G1192</f>
        <v/>
      </c>
      <c r="L1608">
        <f>J1608-K1608</f>
        <v/>
      </c>
      <c r="M1608">
        <f>L1608/J1608</f>
        <v/>
      </c>
      <c r="N1608">
        <f>'Net sw_IBUF_2_'!H1194</f>
        <v/>
      </c>
      <c r="O1608">
        <f>'Net sw_IBUF_2_'!H1192</f>
        <v/>
      </c>
      <c r="P1608">
        <f>N1608-O1608</f>
        <v/>
      </c>
      <c r="Q1608">
        <f>P1608/N1608</f>
        <v/>
      </c>
    </row>
    <row r="1609">
      <c r="A1609" t="inlineStr">
        <is>
          <t>sw_IBUF[2]_inst/O to masterReg/register_reg_r1_0_31_30_31__0_i_2/I4</t>
        </is>
      </c>
      <c r="B1609">
        <f>'Net sw_IBUF_2_'!E1209</f>
        <v/>
      </c>
      <c r="C1609">
        <f>'Net sw_IBUF_2_'!E1207</f>
        <v/>
      </c>
      <c r="D1609">
        <f>B1609-C1609</f>
        <v/>
      </c>
      <c r="E1609">
        <f>D1609/B1609</f>
        <v/>
      </c>
      <c r="F1609">
        <f>'Net sw_IBUF_2_'!F1209</f>
        <v/>
      </c>
      <c r="G1609">
        <f>'Net sw_IBUF_2_'!F1207</f>
        <v/>
      </c>
      <c r="H1609">
        <f>F1609-G1609</f>
        <v/>
      </c>
      <c r="I1609">
        <f>H1609/F1609</f>
        <v/>
      </c>
      <c r="J1609">
        <f>'Net sw_IBUF_2_'!G1209</f>
        <v/>
      </c>
      <c r="K1609">
        <f>'Net sw_IBUF_2_'!G1207</f>
        <v/>
      </c>
      <c r="L1609">
        <f>J1609-K1609</f>
        <v/>
      </c>
      <c r="M1609">
        <f>L1609/J1609</f>
        <v/>
      </c>
      <c r="N1609">
        <f>'Net sw_IBUF_2_'!H1209</f>
        <v/>
      </c>
      <c r="O1609">
        <f>'Net sw_IBUF_2_'!H1207</f>
        <v/>
      </c>
      <c r="P1609">
        <f>N1609-O1609</f>
        <v/>
      </c>
      <c r="Q1609">
        <f>P1609/N1609</f>
        <v/>
      </c>
    </row>
    <row r="1610">
      <c r="A1610" t="inlineStr">
        <is>
          <t>sw_IBUF[2]_inst/O to masterReg/readData2[29]_i_2/I3</t>
        </is>
      </c>
      <c r="B1610">
        <f>'Net sw_IBUF_2_'!E1220</f>
        <v/>
      </c>
      <c r="C1610">
        <f>'Net sw_IBUF_2_'!E1218</f>
        <v/>
      </c>
      <c r="D1610">
        <f>B1610-C1610</f>
        <v/>
      </c>
      <c r="E1610">
        <f>D1610/B1610</f>
        <v/>
      </c>
      <c r="F1610">
        <f>'Net sw_IBUF_2_'!F1220</f>
        <v/>
      </c>
      <c r="G1610">
        <f>'Net sw_IBUF_2_'!F1218</f>
        <v/>
      </c>
      <c r="H1610">
        <f>F1610-G1610</f>
        <v/>
      </c>
      <c r="I1610">
        <f>H1610/F1610</f>
        <v/>
      </c>
      <c r="J1610">
        <f>'Net sw_IBUF_2_'!G1220</f>
        <v/>
      </c>
      <c r="K1610">
        <f>'Net sw_IBUF_2_'!G1218</f>
        <v/>
      </c>
      <c r="L1610">
        <f>J1610-K1610</f>
        <v/>
      </c>
      <c r="M1610">
        <f>L1610/J1610</f>
        <v/>
      </c>
      <c r="N1610">
        <f>'Net sw_IBUF_2_'!H1220</f>
        <v/>
      </c>
      <c r="O1610">
        <f>'Net sw_IBUF_2_'!H1218</f>
        <v/>
      </c>
      <c r="P1610">
        <f>N1610-O1610</f>
        <v/>
      </c>
      <c r="Q1610">
        <f>P1610/N1610</f>
        <v/>
      </c>
    </row>
    <row r="1611">
      <c r="A1611" t="inlineStr">
        <is>
          <t>sw_IBUF[2]_inst/O to masterReg/register_reg_r1_0_31_24_29_i_15/I4</t>
        </is>
      </c>
      <c r="B1611">
        <f>'Net sw_IBUF_2_'!E1235</f>
        <v/>
      </c>
      <c r="C1611">
        <f>'Net sw_IBUF_2_'!E1233</f>
        <v/>
      </c>
      <c r="D1611">
        <f>B1611-C1611</f>
        <v/>
      </c>
      <c r="E1611">
        <f>D1611/B1611</f>
        <v/>
      </c>
      <c r="F1611">
        <f>'Net sw_IBUF_2_'!F1235</f>
        <v/>
      </c>
      <c r="G1611">
        <f>'Net sw_IBUF_2_'!F1233</f>
        <v/>
      </c>
      <c r="H1611">
        <f>F1611-G1611</f>
        <v/>
      </c>
      <c r="I1611">
        <f>H1611/F1611</f>
        <v/>
      </c>
      <c r="J1611">
        <f>'Net sw_IBUF_2_'!G1235</f>
        <v/>
      </c>
      <c r="K1611">
        <f>'Net sw_IBUF_2_'!G1233</f>
        <v/>
      </c>
      <c r="L1611">
        <f>J1611-K1611</f>
        <v/>
      </c>
      <c r="M1611">
        <f>L1611/J1611</f>
        <v/>
      </c>
      <c r="N1611">
        <f>'Net sw_IBUF_2_'!H1235</f>
        <v/>
      </c>
      <c r="O1611">
        <f>'Net sw_IBUF_2_'!H1233</f>
        <v/>
      </c>
      <c r="P1611">
        <f>N1611-O1611</f>
        <v/>
      </c>
      <c r="Q1611">
        <f>P1611/N1611</f>
        <v/>
      </c>
    </row>
    <row r="1612">
      <c r="A1612" t="inlineStr">
        <is>
          <t>sw_IBUF[2]_inst/O to masterReg/readData2[31]_i_2/I3</t>
        </is>
      </c>
      <c r="B1612">
        <f>'Net sw_IBUF_2_'!E1246</f>
        <v/>
      </c>
      <c r="C1612">
        <f>'Net sw_IBUF_2_'!E1244</f>
        <v/>
      </c>
      <c r="D1612">
        <f>B1612-C1612</f>
        <v/>
      </c>
      <c r="E1612">
        <f>D1612/B1612</f>
        <v/>
      </c>
      <c r="F1612">
        <f>'Net sw_IBUF_2_'!F1246</f>
        <v/>
      </c>
      <c r="G1612">
        <f>'Net sw_IBUF_2_'!F1244</f>
        <v/>
      </c>
      <c r="H1612">
        <f>F1612-G1612</f>
        <v/>
      </c>
      <c r="I1612">
        <f>H1612/F1612</f>
        <v/>
      </c>
      <c r="J1612">
        <f>'Net sw_IBUF_2_'!G1246</f>
        <v/>
      </c>
      <c r="K1612">
        <f>'Net sw_IBUF_2_'!G1244</f>
        <v/>
      </c>
      <c r="L1612">
        <f>J1612-K1612</f>
        <v/>
      </c>
      <c r="M1612">
        <f>L1612/J1612</f>
        <v/>
      </c>
      <c r="N1612">
        <f>'Net sw_IBUF_2_'!H1246</f>
        <v/>
      </c>
      <c r="O1612">
        <f>'Net sw_IBUF_2_'!H1244</f>
        <v/>
      </c>
      <c r="P1612">
        <f>N1612-O1612</f>
        <v/>
      </c>
      <c r="Q1612">
        <f>P1612/N1612</f>
        <v/>
      </c>
    </row>
    <row r="1613">
      <c r="A1613" t="inlineStr">
        <is>
          <t>sw_IBUF[2]_inst/O to ALU1/register_reg_r1_0_31_30_31__0_i_3/I2</t>
        </is>
      </c>
      <c r="B1613">
        <f>'Net sw_IBUF_2_'!E1260</f>
        <v/>
      </c>
      <c r="C1613">
        <f>'Net sw_IBUF_2_'!E1258</f>
        <v/>
      </c>
      <c r="D1613">
        <f>B1613-C1613</f>
        <v/>
      </c>
      <c r="E1613">
        <f>D1613/B1613</f>
        <v/>
      </c>
      <c r="F1613">
        <f>'Net sw_IBUF_2_'!F1260</f>
        <v/>
      </c>
      <c r="G1613">
        <f>'Net sw_IBUF_2_'!F1258</f>
        <v/>
      </c>
      <c r="H1613">
        <f>F1613-G1613</f>
        <v/>
      </c>
      <c r="I1613">
        <f>H1613/F1613</f>
        <v/>
      </c>
      <c r="J1613">
        <f>'Net sw_IBUF_2_'!G1260</f>
        <v/>
      </c>
      <c r="K1613">
        <f>'Net sw_IBUF_2_'!G1258</f>
        <v/>
      </c>
      <c r="L1613">
        <f>J1613-K1613</f>
        <v/>
      </c>
      <c r="M1613">
        <f>L1613/J1613</f>
        <v/>
      </c>
      <c r="N1613">
        <f>'Net sw_IBUF_2_'!H1260</f>
        <v/>
      </c>
      <c r="O1613">
        <f>'Net sw_IBUF_2_'!H1258</f>
        <v/>
      </c>
      <c r="P1613">
        <f>N1613-O1613</f>
        <v/>
      </c>
      <c r="Q1613">
        <f>P1613/N1613</f>
        <v/>
      </c>
    </row>
    <row r="1614">
      <c r="A1614" t="inlineStr">
        <is>
          <t>sw_IBUF[2]_inst/O to masterReg/register_reg_r1_0_31_24_29_i_13/I4</t>
        </is>
      </c>
      <c r="B1614">
        <f>'Net sw_IBUF_2_'!E1279</f>
        <v/>
      </c>
      <c r="C1614">
        <f>'Net sw_IBUF_2_'!E1277</f>
        <v/>
      </c>
      <c r="D1614">
        <f>B1614-C1614</f>
        <v/>
      </c>
      <c r="E1614">
        <f>D1614/B1614</f>
        <v/>
      </c>
      <c r="F1614">
        <f>'Net sw_IBUF_2_'!F1279</f>
        <v/>
      </c>
      <c r="G1614">
        <f>'Net sw_IBUF_2_'!F1277</f>
        <v/>
      </c>
      <c r="H1614">
        <f>F1614-G1614</f>
        <v/>
      </c>
      <c r="I1614">
        <f>H1614/F1614</f>
        <v/>
      </c>
      <c r="J1614">
        <f>'Net sw_IBUF_2_'!G1279</f>
        <v/>
      </c>
      <c r="K1614">
        <f>'Net sw_IBUF_2_'!G1277</f>
        <v/>
      </c>
      <c r="L1614">
        <f>J1614-K1614</f>
        <v/>
      </c>
      <c r="M1614">
        <f>L1614/J1614</f>
        <v/>
      </c>
      <c r="N1614">
        <f>'Net sw_IBUF_2_'!H1279</f>
        <v/>
      </c>
      <c r="O1614">
        <f>'Net sw_IBUF_2_'!H1277</f>
        <v/>
      </c>
      <c r="P1614">
        <f>N1614-O1614</f>
        <v/>
      </c>
      <c r="Q1614">
        <f>P1614/N1614</f>
        <v/>
      </c>
    </row>
    <row r="1615">
      <c r="A1615" t="inlineStr">
        <is>
          <t>sw_IBUF[2]_inst/O to masterReg/register_reg_r1_0_31_30_31_i_2/I4</t>
        </is>
      </c>
      <c r="B1615">
        <f>'Net sw_IBUF_2_'!E1290</f>
        <v/>
      </c>
      <c r="C1615">
        <f>'Net sw_IBUF_2_'!E1288</f>
        <v/>
      </c>
      <c r="D1615">
        <f>B1615-C1615</f>
        <v/>
      </c>
      <c r="E1615">
        <f>D1615/B1615</f>
        <v/>
      </c>
      <c r="F1615">
        <f>'Net sw_IBUF_2_'!F1290</f>
        <v/>
      </c>
      <c r="G1615">
        <f>'Net sw_IBUF_2_'!F1288</f>
        <v/>
      </c>
      <c r="H1615">
        <f>F1615-G1615</f>
        <v/>
      </c>
      <c r="I1615">
        <f>H1615/F1615</f>
        <v/>
      </c>
      <c r="J1615">
        <f>'Net sw_IBUF_2_'!G1290</f>
        <v/>
      </c>
      <c r="K1615">
        <f>'Net sw_IBUF_2_'!G1288</f>
        <v/>
      </c>
      <c r="L1615">
        <f>J1615-K1615</f>
        <v/>
      </c>
      <c r="M1615">
        <f>L1615/J1615</f>
        <v/>
      </c>
      <c r="N1615">
        <f>'Net sw_IBUF_2_'!H1290</f>
        <v/>
      </c>
      <c r="O1615">
        <f>'Net sw_IBUF_2_'!H1288</f>
        <v/>
      </c>
      <c r="P1615">
        <f>N1615-O1615</f>
        <v/>
      </c>
      <c r="Q1615">
        <f>P1615/N1615</f>
        <v/>
      </c>
    </row>
    <row r="1616">
      <c r="A1616" t="inlineStr">
        <is>
          <t>sw_IBUF[2]_inst/O to ALU1/register_reg_r1_0_31_24_29_i_8/I2</t>
        </is>
      </c>
      <c r="B1616">
        <f>'Net sw_IBUF_2_'!E1305</f>
        <v/>
      </c>
      <c r="C1616">
        <f>'Net sw_IBUF_2_'!E1303</f>
        <v/>
      </c>
      <c r="D1616">
        <f>B1616-C1616</f>
        <v/>
      </c>
      <c r="E1616">
        <f>D1616/B1616</f>
        <v/>
      </c>
      <c r="F1616">
        <f>'Net sw_IBUF_2_'!F1305</f>
        <v/>
      </c>
      <c r="G1616">
        <f>'Net sw_IBUF_2_'!F1303</f>
        <v/>
      </c>
      <c r="H1616">
        <f>F1616-G1616</f>
        <v/>
      </c>
      <c r="I1616">
        <f>H1616/F1616</f>
        <v/>
      </c>
      <c r="J1616">
        <f>'Net sw_IBUF_2_'!G1305</f>
        <v/>
      </c>
      <c r="K1616">
        <f>'Net sw_IBUF_2_'!G1303</f>
        <v/>
      </c>
      <c r="L1616">
        <f>J1616-K1616</f>
        <v/>
      </c>
      <c r="M1616">
        <f>L1616/J1616</f>
        <v/>
      </c>
      <c r="N1616">
        <f>'Net sw_IBUF_2_'!H1305</f>
        <v/>
      </c>
      <c r="O1616">
        <f>'Net sw_IBUF_2_'!H1303</f>
        <v/>
      </c>
      <c r="P1616">
        <f>N1616-O1616</f>
        <v/>
      </c>
      <c r="Q1616">
        <f>P1616/N1616</f>
        <v/>
      </c>
    </row>
    <row r="1617">
      <c r="A1617" t="inlineStr">
        <is>
          <t>sw_IBUF[2]_inst/O to ALU1/register_reg_r1_0_31_30_31_i_3/I2</t>
        </is>
      </c>
      <c r="B1617">
        <f>'Net sw_IBUF_2_'!E1330</f>
        <v/>
      </c>
      <c r="C1617">
        <f>'Net sw_IBUF_2_'!E1328</f>
        <v/>
      </c>
      <c r="D1617">
        <f>B1617-C1617</f>
        <v/>
      </c>
      <c r="E1617">
        <f>D1617/B1617</f>
        <v/>
      </c>
      <c r="F1617">
        <f>'Net sw_IBUF_2_'!F1330</f>
        <v/>
      </c>
      <c r="G1617">
        <f>'Net sw_IBUF_2_'!F1328</f>
        <v/>
      </c>
      <c r="H1617">
        <f>F1617-G1617</f>
        <v/>
      </c>
      <c r="I1617">
        <f>H1617/F1617</f>
        <v/>
      </c>
      <c r="J1617">
        <f>'Net sw_IBUF_2_'!G1330</f>
        <v/>
      </c>
      <c r="K1617">
        <f>'Net sw_IBUF_2_'!G1328</f>
        <v/>
      </c>
      <c r="L1617">
        <f>J1617-K1617</f>
        <v/>
      </c>
      <c r="M1617">
        <f>L1617/J1617</f>
        <v/>
      </c>
      <c r="N1617">
        <f>'Net sw_IBUF_2_'!H1330</f>
        <v/>
      </c>
      <c r="O1617">
        <f>'Net sw_IBUF_2_'!H1328</f>
        <v/>
      </c>
      <c r="P1617">
        <f>N1617-O1617</f>
        <v/>
      </c>
      <c r="Q1617">
        <f>P1617/N1617</f>
        <v/>
      </c>
    </row>
    <row r="1618">
      <c r="A1618" t="inlineStr">
        <is>
          <t>sw_IBUF[2]_inst/O to masterReg/readData2[30]_i_2/I3</t>
        </is>
      </c>
      <c r="B1618">
        <f>'Net sw_IBUF_2_'!E1344</f>
        <v/>
      </c>
      <c r="C1618">
        <f>'Net sw_IBUF_2_'!E1342</f>
        <v/>
      </c>
      <c r="D1618">
        <f>B1618-C1618</f>
        <v/>
      </c>
      <c r="E1618">
        <f>D1618/B1618</f>
        <v/>
      </c>
      <c r="F1618">
        <f>'Net sw_IBUF_2_'!F1344</f>
        <v/>
      </c>
      <c r="G1618">
        <f>'Net sw_IBUF_2_'!F1342</f>
        <v/>
      </c>
      <c r="H1618">
        <f>F1618-G1618</f>
        <v/>
      </c>
      <c r="I1618">
        <f>H1618/F1618</f>
        <v/>
      </c>
      <c r="J1618">
        <f>'Net sw_IBUF_2_'!G1344</f>
        <v/>
      </c>
      <c r="K1618">
        <f>'Net sw_IBUF_2_'!G1342</f>
        <v/>
      </c>
      <c r="L1618">
        <f>J1618-K1618</f>
        <v/>
      </c>
      <c r="M1618">
        <f>L1618/J1618</f>
        <v/>
      </c>
      <c r="N1618">
        <f>'Net sw_IBUF_2_'!H1344</f>
        <v/>
      </c>
      <c r="O1618">
        <f>'Net sw_IBUF_2_'!H1342</f>
        <v/>
      </c>
      <c r="P1618">
        <f>N1618-O1618</f>
        <v/>
      </c>
      <c r="Q1618">
        <f>P1618/N1618</f>
        <v/>
      </c>
    </row>
    <row r="1619">
      <c r="A1619" t="inlineStr">
        <is>
          <t>sw_IBUF[2]_inst/O to masterReg/register_reg_r1_0_31_12_17_i_7/I4</t>
        </is>
      </c>
      <c r="B1619">
        <f>'Net sw_IBUF_2_'!E1363</f>
        <v/>
      </c>
      <c r="C1619">
        <f>'Net sw_IBUF_2_'!E1361</f>
        <v/>
      </c>
      <c r="D1619">
        <f>B1619-C1619</f>
        <v/>
      </c>
      <c r="E1619">
        <f>D1619/B1619</f>
        <v/>
      </c>
      <c r="F1619">
        <f>'Net sw_IBUF_2_'!F1363</f>
        <v/>
      </c>
      <c r="G1619">
        <f>'Net sw_IBUF_2_'!F1361</f>
        <v/>
      </c>
      <c r="H1619">
        <f>F1619-G1619</f>
        <v/>
      </c>
      <c r="I1619">
        <f>H1619/F1619</f>
        <v/>
      </c>
      <c r="J1619">
        <f>'Net sw_IBUF_2_'!G1363</f>
        <v/>
      </c>
      <c r="K1619">
        <f>'Net sw_IBUF_2_'!G1361</f>
        <v/>
      </c>
      <c r="L1619">
        <f>J1619-K1619</f>
        <v/>
      </c>
      <c r="M1619">
        <f>L1619/J1619</f>
        <v/>
      </c>
      <c r="N1619">
        <f>'Net sw_IBUF_2_'!H1363</f>
        <v/>
      </c>
      <c r="O1619">
        <f>'Net sw_IBUF_2_'!H1361</f>
        <v/>
      </c>
      <c r="P1619">
        <f>N1619-O1619</f>
        <v/>
      </c>
      <c r="Q1619">
        <f>P1619/N1619</f>
        <v/>
      </c>
    </row>
    <row r="1620">
      <c r="A1620" t="inlineStr">
        <is>
          <t>sw_IBUF[2]_inst/O to ALU1/register_reg_r1_0_31_12_17_i_8/I2</t>
        </is>
      </c>
      <c r="B1620">
        <f>'Net sw_IBUF_2_'!E1374</f>
        <v/>
      </c>
      <c r="C1620">
        <f>'Net sw_IBUF_2_'!E1372</f>
        <v/>
      </c>
      <c r="D1620">
        <f>B1620-C1620</f>
        <v/>
      </c>
      <c r="E1620">
        <f>D1620/B1620</f>
        <v/>
      </c>
      <c r="F1620">
        <f>'Net sw_IBUF_2_'!F1374</f>
        <v/>
      </c>
      <c r="G1620">
        <f>'Net sw_IBUF_2_'!F1372</f>
        <v/>
      </c>
      <c r="H1620">
        <f>F1620-G1620</f>
        <v/>
      </c>
      <c r="I1620">
        <f>H1620/F1620</f>
        <v/>
      </c>
      <c r="J1620">
        <f>'Net sw_IBUF_2_'!G1374</f>
        <v/>
      </c>
      <c r="K1620">
        <f>'Net sw_IBUF_2_'!G1372</f>
        <v/>
      </c>
      <c r="L1620">
        <f>J1620-K1620</f>
        <v/>
      </c>
      <c r="M1620">
        <f>L1620/J1620</f>
        <v/>
      </c>
      <c r="N1620">
        <f>'Net sw_IBUF_2_'!H1374</f>
        <v/>
      </c>
      <c r="O1620">
        <f>'Net sw_IBUF_2_'!H1372</f>
        <v/>
      </c>
      <c r="P1620">
        <f>N1620-O1620</f>
        <v/>
      </c>
      <c r="Q1620">
        <f>P1620/N1620</f>
        <v/>
      </c>
    </row>
    <row r="1621">
      <c r="A1621" t="inlineStr">
        <is>
          <t>sw_IBUF[2]_inst/O to masterReg/readData2[13]_i_2/I3</t>
        </is>
      </c>
      <c r="B1621">
        <f>'Net sw_IBUF_2_'!E1393</f>
        <v/>
      </c>
      <c r="C1621">
        <f>'Net sw_IBUF_2_'!E1391</f>
        <v/>
      </c>
      <c r="D1621">
        <f>B1621-C1621</f>
        <v/>
      </c>
      <c r="E1621">
        <f>D1621/B1621</f>
        <v/>
      </c>
      <c r="F1621">
        <f>'Net sw_IBUF_2_'!F1393</f>
        <v/>
      </c>
      <c r="G1621">
        <f>'Net sw_IBUF_2_'!F1391</f>
        <v/>
      </c>
      <c r="H1621">
        <f>F1621-G1621</f>
        <v/>
      </c>
      <c r="I1621">
        <f>H1621/F1621</f>
        <v/>
      </c>
      <c r="J1621">
        <f>'Net sw_IBUF_2_'!G1393</f>
        <v/>
      </c>
      <c r="K1621">
        <f>'Net sw_IBUF_2_'!G1391</f>
        <v/>
      </c>
      <c r="L1621">
        <f>J1621-K1621</f>
        <v/>
      </c>
      <c r="M1621">
        <f>L1621/J1621</f>
        <v/>
      </c>
      <c r="N1621">
        <f>'Net sw_IBUF_2_'!H1393</f>
        <v/>
      </c>
      <c r="O1621">
        <f>'Net sw_IBUF_2_'!H1391</f>
        <v/>
      </c>
      <c r="P1621">
        <f>N1621-O1621</f>
        <v/>
      </c>
      <c r="Q1621">
        <f>P1621/N1621</f>
        <v/>
      </c>
    </row>
    <row r="1622">
      <c r="A1622" t="inlineStr">
        <is>
          <t>sw_IBUF[2]_inst/O to ALU1/register_reg_r1_0_31_12_17_i_12/I2</t>
        </is>
      </c>
      <c r="B1622">
        <f>'Net sw_IBUF_2_'!E1407</f>
        <v/>
      </c>
      <c r="C1622">
        <f>'Net sw_IBUF_2_'!E1405</f>
        <v/>
      </c>
      <c r="D1622">
        <f>B1622-C1622</f>
        <v/>
      </c>
      <c r="E1622">
        <f>D1622/B1622</f>
        <v/>
      </c>
      <c r="F1622">
        <f>'Net sw_IBUF_2_'!F1407</f>
        <v/>
      </c>
      <c r="G1622">
        <f>'Net sw_IBUF_2_'!F1405</f>
        <v/>
      </c>
      <c r="H1622">
        <f>F1622-G1622</f>
        <v/>
      </c>
      <c r="I1622">
        <f>H1622/F1622</f>
        <v/>
      </c>
      <c r="J1622">
        <f>'Net sw_IBUF_2_'!G1407</f>
        <v/>
      </c>
      <c r="K1622">
        <f>'Net sw_IBUF_2_'!G1405</f>
        <v/>
      </c>
      <c r="L1622">
        <f>J1622-K1622</f>
        <v/>
      </c>
      <c r="M1622">
        <f>L1622/J1622</f>
        <v/>
      </c>
      <c r="N1622">
        <f>'Net sw_IBUF_2_'!H1407</f>
        <v/>
      </c>
      <c r="O1622">
        <f>'Net sw_IBUF_2_'!H1405</f>
        <v/>
      </c>
      <c r="P1622">
        <f>N1622-O1622</f>
        <v/>
      </c>
      <c r="Q1622">
        <f>P1622/N1622</f>
        <v/>
      </c>
    </row>
    <row r="1623">
      <c r="A1623" t="inlineStr">
        <is>
          <t>sw_IBUF[2]_inst/O to masterReg/readData2[15]_i_2/I3</t>
        </is>
      </c>
      <c r="B1623">
        <f>'Net sw_IBUF_2_'!E1418</f>
        <v/>
      </c>
      <c r="C1623">
        <f>'Net sw_IBUF_2_'!E1416</f>
        <v/>
      </c>
      <c r="D1623">
        <f>B1623-C1623</f>
        <v/>
      </c>
      <c r="E1623">
        <f>D1623/B1623</f>
        <v/>
      </c>
      <c r="F1623">
        <f>'Net sw_IBUF_2_'!F1418</f>
        <v/>
      </c>
      <c r="G1623">
        <f>'Net sw_IBUF_2_'!F1416</f>
        <v/>
      </c>
      <c r="H1623">
        <f>F1623-G1623</f>
        <v/>
      </c>
      <c r="I1623">
        <f>H1623/F1623</f>
        <v/>
      </c>
      <c r="J1623">
        <f>'Net sw_IBUF_2_'!G1418</f>
        <v/>
      </c>
      <c r="K1623">
        <f>'Net sw_IBUF_2_'!G1416</f>
        <v/>
      </c>
      <c r="L1623">
        <f>J1623-K1623</f>
        <v/>
      </c>
      <c r="M1623">
        <f>L1623/J1623</f>
        <v/>
      </c>
      <c r="N1623">
        <f>'Net sw_IBUF_2_'!H1418</f>
        <v/>
      </c>
      <c r="O1623">
        <f>'Net sw_IBUF_2_'!H1416</f>
        <v/>
      </c>
      <c r="P1623">
        <f>N1623-O1623</f>
        <v/>
      </c>
      <c r="Q1623">
        <f>P1623/N1623</f>
        <v/>
      </c>
    </row>
    <row r="1624">
      <c r="A1624" t="inlineStr">
        <is>
          <t>sw_IBUF[2]_inst/O to masterReg/register_reg_r1_0_31_12_17_i_11/I4</t>
        </is>
      </c>
      <c r="B1624">
        <f>'Net sw_IBUF_2_'!E1429</f>
        <v/>
      </c>
      <c r="C1624">
        <f>'Net sw_IBUF_2_'!E1427</f>
        <v/>
      </c>
      <c r="D1624">
        <f>B1624-C1624</f>
        <v/>
      </c>
      <c r="E1624">
        <f>D1624/B1624</f>
        <v/>
      </c>
      <c r="F1624">
        <f>'Net sw_IBUF_2_'!F1429</f>
        <v/>
      </c>
      <c r="G1624">
        <f>'Net sw_IBUF_2_'!F1427</f>
        <v/>
      </c>
      <c r="H1624">
        <f>F1624-G1624</f>
        <v/>
      </c>
      <c r="I1624">
        <f>H1624/F1624</f>
        <v/>
      </c>
      <c r="J1624">
        <f>'Net sw_IBUF_2_'!G1429</f>
        <v/>
      </c>
      <c r="K1624">
        <f>'Net sw_IBUF_2_'!G1427</f>
        <v/>
      </c>
      <c r="L1624">
        <f>J1624-K1624</f>
        <v/>
      </c>
      <c r="M1624">
        <f>L1624/J1624</f>
        <v/>
      </c>
      <c r="N1624">
        <f>'Net sw_IBUF_2_'!H1429</f>
        <v/>
      </c>
      <c r="O1624">
        <f>'Net sw_IBUF_2_'!H1427</f>
        <v/>
      </c>
      <c r="P1624">
        <f>N1624-O1624</f>
        <v/>
      </c>
      <c r="Q1624">
        <f>P1624/N1624</f>
        <v/>
      </c>
    </row>
    <row r="1625">
      <c r="A1625" t="inlineStr">
        <is>
          <t>sw_IBUF[2]_inst/O to masterReg/readData2[11]_i_2/I3</t>
        </is>
      </c>
      <c r="B1625">
        <f>'Net sw_IBUF_2_'!E1450</f>
        <v/>
      </c>
      <c r="C1625">
        <f>'Net sw_IBUF_2_'!E1448</f>
        <v/>
      </c>
      <c r="D1625">
        <f>B1625-C1625</f>
        <v/>
      </c>
      <c r="E1625">
        <f>D1625/B1625</f>
        <v/>
      </c>
      <c r="F1625">
        <f>'Net sw_IBUF_2_'!F1450</f>
        <v/>
      </c>
      <c r="G1625">
        <f>'Net sw_IBUF_2_'!F1448</f>
        <v/>
      </c>
      <c r="H1625">
        <f>F1625-G1625</f>
        <v/>
      </c>
      <c r="I1625">
        <f>H1625/F1625</f>
        <v/>
      </c>
      <c r="J1625">
        <f>'Net sw_IBUF_2_'!G1450</f>
        <v/>
      </c>
      <c r="K1625">
        <f>'Net sw_IBUF_2_'!G1448</f>
        <v/>
      </c>
      <c r="L1625">
        <f>J1625-K1625</f>
        <v/>
      </c>
      <c r="M1625">
        <f>L1625/J1625</f>
        <v/>
      </c>
      <c r="N1625">
        <f>'Net sw_IBUF_2_'!H1450</f>
        <v/>
      </c>
      <c r="O1625">
        <f>'Net sw_IBUF_2_'!H1448</f>
        <v/>
      </c>
      <c r="P1625">
        <f>N1625-O1625</f>
        <v/>
      </c>
      <c r="Q1625">
        <f>P1625/N1625</f>
        <v/>
      </c>
    </row>
    <row r="1626">
      <c r="A1626" t="inlineStr">
        <is>
          <t>sw_IBUF[2]_inst/O to ALU1/register_reg_r1_0_31_6_11_i_16/I2</t>
        </is>
      </c>
      <c r="B1626">
        <f>'Net sw_IBUF_2_'!E1466</f>
        <v/>
      </c>
      <c r="C1626">
        <f>'Net sw_IBUF_2_'!E1464</f>
        <v/>
      </c>
      <c r="D1626">
        <f>B1626-C1626</f>
        <v/>
      </c>
      <c r="E1626">
        <f>D1626/B1626</f>
        <v/>
      </c>
      <c r="F1626">
        <f>'Net sw_IBUF_2_'!F1466</f>
        <v/>
      </c>
      <c r="G1626">
        <f>'Net sw_IBUF_2_'!F1464</f>
        <v/>
      </c>
      <c r="H1626">
        <f>F1626-G1626</f>
        <v/>
      </c>
      <c r="I1626">
        <f>H1626/F1626</f>
        <v/>
      </c>
      <c r="J1626">
        <f>'Net sw_IBUF_2_'!G1466</f>
        <v/>
      </c>
      <c r="K1626">
        <f>'Net sw_IBUF_2_'!G1464</f>
        <v/>
      </c>
      <c r="L1626">
        <f>J1626-K1626</f>
        <v/>
      </c>
      <c r="M1626">
        <f>L1626/J1626</f>
        <v/>
      </c>
      <c r="N1626">
        <f>'Net sw_IBUF_2_'!H1466</f>
        <v/>
      </c>
      <c r="O1626">
        <f>'Net sw_IBUF_2_'!H1464</f>
        <v/>
      </c>
      <c r="P1626">
        <f>N1626-O1626</f>
        <v/>
      </c>
      <c r="Q1626">
        <f>P1626/N1626</f>
        <v/>
      </c>
    </row>
    <row r="1627">
      <c r="A1627" t="inlineStr">
        <is>
          <t>sw_IBUF[2]_inst/O to masterReg/register_reg_r1_0_31_6_11_i_15/I4</t>
        </is>
      </c>
      <c r="B1627">
        <f>'Net sw_IBUF_2_'!E1477</f>
        <v/>
      </c>
      <c r="C1627">
        <f>'Net sw_IBUF_2_'!E1475</f>
        <v/>
      </c>
      <c r="D1627">
        <f>B1627-C1627</f>
        <v/>
      </c>
      <c r="E1627">
        <f>D1627/B1627</f>
        <v/>
      </c>
      <c r="F1627">
        <f>'Net sw_IBUF_2_'!F1477</f>
        <v/>
      </c>
      <c r="G1627">
        <f>'Net sw_IBUF_2_'!F1475</f>
        <v/>
      </c>
      <c r="H1627">
        <f>F1627-G1627</f>
        <v/>
      </c>
      <c r="I1627">
        <f>H1627/F1627</f>
        <v/>
      </c>
      <c r="J1627">
        <f>'Net sw_IBUF_2_'!G1477</f>
        <v/>
      </c>
      <c r="K1627">
        <f>'Net sw_IBUF_2_'!G1475</f>
        <v/>
      </c>
      <c r="L1627">
        <f>J1627-K1627</f>
        <v/>
      </c>
      <c r="M1627">
        <f>L1627/J1627</f>
        <v/>
      </c>
      <c r="N1627">
        <f>'Net sw_IBUF_2_'!H1477</f>
        <v/>
      </c>
      <c r="O1627">
        <f>'Net sw_IBUF_2_'!H1475</f>
        <v/>
      </c>
      <c r="P1627">
        <f>N1627-O1627</f>
        <v/>
      </c>
      <c r="Q1627">
        <f>P1627/N1627</f>
        <v/>
      </c>
    </row>
    <row r="1628">
      <c r="A1628" t="inlineStr">
        <is>
          <t>sw_IBUF[3]_inst/O to masterReg/register_reg_r1_0_31_0_5_i_7/I1</t>
        </is>
      </c>
      <c r="B1628">
        <f>'Net sw_IBUF_3_'!E92</f>
        <v/>
      </c>
      <c r="C1628">
        <f>'Net sw_IBUF_3_'!E90</f>
        <v/>
      </c>
      <c r="D1628">
        <f>B1628-C1628</f>
        <v/>
      </c>
      <c r="E1628">
        <f>D1628/B1628</f>
        <v/>
      </c>
      <c r="F1628">
        <f>'Net sw_IBUF_3_'!F92</f>
        <v/>
      </c>
      <c r="G1628">
        <f>'Net sw_IBUF_3_'!F90</f>
        <v/>
      </c>
      <c r="H1628">
        <f>F1628-G1628</f>
        <v/>
      </c>
      <c r="I1628">
        <f>H1628/F1628</f>
        <v/>
      </c>
      <c r="J1628">
        <f>'Net sw_IBUF_3_'!G92</f>
        <v/>
      </c>
      <c r="K1628">
        <f>'Net sw_IBUF_3_'!G90</f>
        <v/>
      </c>
      <c r="L1628">
        <f>J1628-K1628</f>
        <v/>
      </c>
      <c r="M1628">
        <f>L1628/J1628</f>
        <v/>
      </c>
      <c r="N1628">
        <f>'Net sw_IBUF_3_'!H92</f>
        <v/>
      </c>
      <c r="O1628">
        <f>'Net sw_IBUF_3_'!H90</f>
        <v/>
      </c>
      <c r="P1628">
        <f>N1628-O1628</f>
        <v/>
      </c>
      <c r="Q1628">
        <f>P1628/N1628</f>
        <v/>
      </c>
    </row>
    <row r="1629">
      <c r="A1629" t="inlineStr">
        <is>
          <t>sw_IBUF[3]_inst/O to masterReg/register_reg_r1_0_31_12_17_i_5/I1</t>
        </is>
      </c>
      <c r="B1629">
        <f>'Net sw_IBUF_3_'!E122</f>
        <v/>
      </c>
      <c r="C1629">
        <f>'Net sw_IBUF_3_'!E120</f>
        <v/>
      </c>
      <c r="D1629">
        <f>B1629-C1629</f>
        <v/>
      </c>
      <c r="E1629">
        <f>D1629/B1629</f>
        <v/>
      </c>
      <c r="F1629">
        <f>'Net sw_IBUF_3_'!F122</f>
        <v/>
      </c>
      <c r="G1629">
        <f>'Net sw_IBUF_3_'!F120</f>
        <v/>
      </c>
      <c r="H1629">
        <f>F1629-G1629</f>
        <v/>
      </c>
      <c r="I1629">
        <f>H1629/F1629</f>
        <v/>
      </c>
      <c r="J1629">
        <f>'Net sw_IBUF_3_'!G122</f>
        <v/>
      </c>
      <c r="K1629">
        <f>'Net sw_IBUF_3_'!G120</f>
        <v/>
      </c>
      <c r="L1629">
        <f>J1629-K1629</f>
        <v/>
      </c>
      <c r="M1629">
        <f>L1629/J1629</f>
        <v/>
      </c>
      <c r="N1629">
        <f>'Net sw_IBUF_3_'!H122</f>
        <v/>
      </c>
      <c r="O1629">
        <f>'Net sw_IBUF_3_'!H120</f>
        <v/>
      </c>
      <c r="P1629">
        <f>N1629-O1629</f>
        <v/>
      </c>
      <c r="Q1629">
        <f>P1629/N1629</f>
        <v/>
      </c>
    </row>
    <row r="1630">
      <c r="A1630" t="inlineStr">
        <is>
          <t>sw_IBUF[3]_inst/O to masterReg/register_reg_r1_0_31_18_23_i_4/I1</t>
        </is>
      </c>
      <c r="B1630">
        <f>'Net sw_IBUF_3_'!E139</f>
        <v/>
      </c>
      <c r="C1630">
        <f>'Net sw_IBUF_3_'!E137</f>
        <v/>
      </c>
      <c r="D1630">
        <f>B1630-C1630</f>
        <v/>
      </c>
      <c r="E1630">
        <f>D1630/B1630</f>
        <v/>
      </c>
      <c r="F1630">
        <f>'Net sw_IBUF_3_'!F139</f>
        <v/>
      </c>
      <c r="G1630">
        <f>'Net sw_IBUF_3_'!F137</f>
        <v/>
      </c>
      <c r="H1630">
        <f>F1630-G1630</f>
        <v/>
      </c>
      <c r="I1630">
        <f>H1630/F1630</f>
        <v/>
      </c>
      <c r="J1630">
        <f>'Net sw_IBUF_3_'!G139</f>
        <v/>
      </c>
      <c r="K1630">
        <f>'Net sw_IBUF_3_'!G137</f>
        <v/>
      </c>
      <c r="L1630">
        <f>J1630-K1630</f>
        <v/>
      </c>
      <c r="M1630">
        <f>L1630/J1630</f>
        <v/>
      </c>
      <c r="N1630">
        <f>'Net sw_IBUF_3_'!H139</f>
        <v/>
      </c>
      <c r="O1630">
        <f>'Net sw_IBUF_3_'!H137</f>
        <v/>
      </c>
      <c r="P1630">
        <f>N1630-O1630</f>
        <v/>
      </c>
      <c r="Q1630">
        <f>P1630/N1630</f>
        <v/>
      </c>
    </row>
    <row r="1631">
      <c r="A1631" t="inlineStr">
        <is>
          <t>sw_IBUF[3]_inst/O to masterReg/readData1[22]_i_1/I1</t>
        </is>
      </c>
      <c r="B1631">
        <f>'Net sw_IBUF_3_'!E164</f>
        <v/>
      </c>
      <c r="C1631">
        <f>'Net sw_IBUF_3_'!E162</f>
        <v/>
      </c>
      <c r="D1631">
        <f>B1631-C1631</f>
        <v/>
      </c>
      <c r="E1631">
        <f>D1631/B1631</f>
        <v/>
      </c>
      <c r="F1631">
        <f>'Net sw_IBUF_3_'!F164</f>
        <v/>
      </c>
      <c r="G1631">
        <f>'Net sw_IBUF_3_'!F162</f>
        <v/>
      </c>
      <c r="H1631">
        <f>F1631-G1631</f>
        <v/>
      </c>
      <c r="I1631">
        <f>H1631/F1631</f>
        <v/>
      </c>
      <c r="J1631">
        <f>'Net sw_IBUF_3_'!G164</f>
        <v/>
      </c>
      <c r="K1631">
        <f>'Net sw_IBUF_3_'!G162</f>
        <v/>
      </c>
      <c r="L1631">
        <f>J1631-K1631</f>
        <v/>
      </c>
      <c r="M1631">
        <f>L1631/J1631</f>
        <v/>
      </c>
      <c r="N1631">
        <f>'Net sw_IBUF_3_'!H164</f>
        <v/>
      </c>
      <c r="O1631">
        <f>'Net sw_IBUF_3_'!H162</f>
        <v/>
      </c>
      <c r="P1631">
        <f>N1631-O1631</f>
        <v/>
      </c>
      <c r="Q1631">
        <f>P1631/N1631</f>
        <v/>
      </c>
    </row>
    <row r="1632">
      <c r="A1632" t="inlineStr">
        <is>
          <t>sw_IBUF[3]_inst/O to masterReg/readData1[23]_i_1/I1</t>
        </is>
      </c>
      <c r="B1632">
        <f>'Net sw_IBUF_3_'!E175</f>
        <v/>
      </c>
      <c r="C1632">
        <f>'Net sw_IBUF_3_'!E173</f>
        <v/>
      </c>
      <c r="D1632">
        <f>B1632-C1632</f>
        <v/>
      </c>
      <c r="E1632">
        <f>D1632/B1632</f>
        <v/>
      </c>
      <c r="F1632">
        <f>'Net sw_IBUF_3_'!F175</f>
        <v/>
      </c>
      <c r="G1632">
        <f>'Net sw_IBUF_3_'!F173</f>
        <v/>
      </c>
      <c r="H1632">
        <f>F1632-G1632</f>
        <v/>
      </c>
      <c r="I1632">
        <f>H1632/F1632</f>
        <v/>
      </c>
      <c r="J1632">
        <f>'Net sw_IBUF_3_'!G175</f>
        <v/>
      </c>
      <c r="K1632">
        <f>'Net sw_IBUF_3_'!G173</f>
        <v/>
      </c>
      <c r="L1632">
        <f>J1632-K1632</f>
        <v/>
      </c>
      <c r="M1632">
        <f>L1632/J1632</f>
        <v/>
      </c>
      <c r="N1632">
        <f>'Net sw_IBUF_3_'!H175</f>
        <v/>
      </c>
      <c r="O1632">
        <f>'Net sw_IBUF_3_'!H173</f>
        <v/>
      </c>
      <c r="P1632">
        <f>N1632-O1632</f>
        <v/>
      </c>
      <c r="Q1632">
        <f>P1632/N1632</f>
        <v/>
      </c>
    </row>
    <row r="1633">
      <c r="A1633" t="inlineStr">
        <is>
          <t>sw_IBUF[3]_inst/O to masterReg/readData2[22]_i_1/I1</t>
        </is>
      </c>
      <c r="B1633">
        <f>'Net sw_IBUF_3_'!E186</f>
        <v/>
      </c>
      <c r="C1633">
        <f>'Net sw_IBUF_3_'!E184</f>
        <v/>
      </c>
      <c r="D1633">
        <f>B1633-C1633</f>
        <v/>
      </c>
      <c r="E1633">
        <f>D1633/B1633</f>
        <v/>
      </c>
      <c r="F1633">
        <f>'Net sw_IBUF_3_'!F186</f>
        <v/>
      </c>
      <c r="G1633">
        <f>'Net sw_IBUF_3_'!F184</f>
        <v/>
      </c>
      <c r="H1633">
        <f>F1633-G1633</f>
        <v/>
      </c>
      <c r="I1633">
        <f>H1633/F1633</f>
        <v/>
      </c>
      <c r="J1633">
        <f>'Net sw_IBUF_3_'!G186</f>
        <v/>
      </c>
      <c r="K1633">
        <f>'Net sw_IBUF_3_'!G184</f>
        <v/>
      </c>
      <c r="L1633">
        <f>J1633-K1633</f>
        <v/>
      </c>
      <c r="M1633">
        <f>L1633/J1633</f>
        <v/>
      </c>
      <c r="N1633">
        <f>'Net sw_IBUF_3_'!H186</f>
        <v/>
      </c>
      <c r="O1633">
        <f>'Net sw_IBUF_3_'!H184</f>
        <v/>
      </c>
      <c r="P1633">
        <f>N1633-O1633</f>
        <v/>
      </c>
      <c r="Q1633">
        <f>P1633/N1633</f>
        <v/>
      </c>
    </row>
    <row r="1634">
      <c r="A1634" t="inlineStr">
        <is>
          <t>sw_IBUF[3]_inst/O to masterReg/readData2[23]_i_1/I1</t>
        </is>
      </c>
      <c r="B1634">
        <f>'Net sw_IBUF_3_'!E197</f>
        <v/>
      </c>
      <c r="C1634">
        <f>'Net sw_IBUF_3_'!E195</f>
        <v/>
      </c>
      <c r="D1634">
        <f>B1634-C1634</f>
        <v/>
      </c>
      <c r="E1634">
        <f>D1634/B1634</f>
        <v/>
      </c>
      <c r="F1634">
        <f>'Net sw_IBUF_3_'!F197</f>
        <v/>
      </c>
      <c r="G1634">
        <f>'Net sw_IBUF_3_'!F195</f>
        <v/>
      </c>
      <c r="H1634">
        <f>F1634-G1634</f>
        <v/>
      </c>
      <c r="I1634">
        <f>H1634/F1634</f>
        <v/>
      </c>
      <c r="J1634">
        <f>'Net sw_IBUF_3_'!G197</f>
        <v/>
      </c>
      <c r="K1634">
        <f>'Net sw_IBUF_3_'!G195</f>
        <v/>
      </c>
      <c r="L1634">
        <f>J1634-K1634</f>
        <v/>
      </c>
      <c r="M1634">
        <f>L1634/J1634</f>
        <v/>
      </c>
      <c r="N1634">
        <f>'Net sw_IBUF_3_'!H197</f>
        <v/>
      </c>
      <c r="O1634">
        <f>'Net sw_IBUF_3_'!H195</f>
        <v/>
      </c>
      <c r="P1634">
        <f>N1634-O1634</f>
        <v/>
      </c>
      <c r="Q1634">
        <f>P1634/N1634</f>
        <v/>
      </c>
    </row>
    <row r="1635">
      <c r="A1635" t="inlineStr">
        <is>
          <t>sw_IBUF[3]_inst/O to masterReg/readData1[20]_i_1/I1</t>
        </is>
      </c>
      <c r="B1635">
        <f>'Net sw_IBUF_3_'!E211</f>
        <v/>
      </c>
      <c r="C1635">
        <f>'Net sw_IBUF_3_'!E209</f>
        <v/>
      </c>
      <c r="D1635">
        <f>B1635-C1635</f>
        <v/>
      </c>
      <c r="E1635">
        <f>D1635/B1635</f>
        <v/>
      </c>
      <c r="F1635">
        <f>'Net sw_IBUF_3_'!F211</f>
        <v/>
      </c>
      <c r="G1635">
        <f>'Net sw_IBUF_3_'!F209</f>
        <v/>
      </c>
      <c r="H1635">
        <f>F1635-G1635</f>
        <v/>
      </c>
      <c r="I1635">
        <f>H1635/F1635</f>
        <v/>
      </c>
      <c r="J1635">
        <f>'Net sw_IBUF_3_'!G211</f>
        <v/>
      </c>
      <c r="K1635">
        <f>'Net sw_IBUF_3_'!G209</f>
        <v/>
      </c>
      <c r="L1635">
        <f>J1635-K1635</f>
        <v/>
      </c>
      <c r="M1635">
        <f>L1635/J1635</f>
        <v/>
      </c>
      <c r="N1635">
        <f>'Net sw_IBUF_3_'!H211</f>
        <v/>
      </c>
      <c r="O1635">
        <f>'Net sw_IBUF_3_'!H209</f>
        <v/>
      </c>
      <c r="P1635">
        <f>N1635-O1635</f>
        <v/>
      </c>
      <c r="Q1635">
        <f>P1635/N1635</f>
        <v/>
      </c>
    </row>
    <row r="1636">
      <c r="A1636" t="inlineStr">
        <is>
          <t>sw_IBUF[3]_inst/O to masterReg/readData2[20]_i_1/I1</t>
        </is>
      </c>
      <c r="B1636">
        <f>'Net sw_IBUF_3_'!E222</f>
        <v/>
      </c>
      <c r="C1636">
        <f>'Net sw_IBUF_3_'!E220</f>
        <v/>
      </c>
      <c r="D1636">
        <f>B1636-C1636</f>
        <v/>
      </c>
      <c r="E1636">
        <f>D1636/B1636</f>
        <v/>
      </c>
      <c r="F1636">
        <f>'Net sw_IBUF_3_'!F222</f>
        <v/>
      </c>
      <c r="G1636">
        <f>'Net sw_IBUF_3_'!F220</f>
        <v/>
      </c>
      <c r="H1636">
        <f>F1636-G1636</f>
        <v/>
      </c>
      <c r="I1636">
        <f>H1636/F1636</f>
        <v/>
      </c>
      <c r="J1636">
        <f>'Net sw_IBUF_3_'!G222</f>
        <v/>
      </c>
      <c r="K1636">
        <f>'Net sw_IBUF_3_'!G220</f>
        <v/>
      </c>
      <c r="L1636">
        <f>J1636-K1636</f>
        <v/>
      </c>
      <c r="M1636">
        <f>L1636/J1636</f>
        <v/>
      </c>
      <c r="N1636">
        <f>'Net sw_IBUF_3_'!H222</f>
        <v/>
      </c>
      <c r="O1636">
        <f>'Net sw_IBUF_3_'!H220</f>
        <v/>
      </c>
      <c r="P1636">
        <f>N1636-O1636</f>
        <v/>
      </c>
      <c r="Q1636">
        <f>P1636/N1636</f>
        <v/>
      </c>
    </row>
    <row r="1637">
      <c r="A1637" t="inlineStr">
        <is>
          <t>sw_IBUF[3]_inst/O to masterReg/register_reg_r1_0_31_18_23_i_2/I1</t>
        </is>
      </c>
      <c r="B1637">
        <f>'Net sw_IBUF_3_'!E240</f>
        <v/>
      </c>
      <c r="C1637">
        <f>'Net sw_IBUF_3_'!E238</f>
        <v/>
      </c>
      <c r="D1637">
        <f>B1637-C1637</f>
        <v/>
      </c>
      <c r="E1637">
        <f>D1637/B1637</f>
        <v/>
      </c>
      <c r="F1637">
        <f>'Net sw_IBUF_3_'!F240</f>
        <v/>
      </c>
      <c r="G1637">
        <f>'Net sw_IBUF_3_'!F238</f>
        <v/>
      </c>
      <c r="H1637">
        <f>F1637-G1637</f>
        <v/>
      </c>
      <c r="I1637">
        <f>H1637/F1637</f>
        <v/>
      </c>
      <c r="J1637">
        <f>'Net sw_IBUF_3_'!G240</f>
        <v/>
      </c>
      <c r="K1637">
        <f>'Net sw_IBUF_3_'!G238</f>
        <v/>
      </c>
      <c r="L1637">
        <f>J1637-K1637</f>
        <v/>
      </c>
      <c r="M1637">
        <f>L1637/J1637</f>
        <v/>
      </c>
      <c r="N1637">
        <f>'Net sw_IBUF_3_'!H240</f>
        <v/>
      </c>
      <c r="O1637">
        <f>'Net sw_IBUF_3_'!H238</f>
        <v/>
      </c>
      <c r="P1637">
        <f>N1637-O1637</f>
        <v/>
      </c>
      <c r="Q1637">
        <f>P1637/N1637</f>
        <v/>
      </c>
    </row>
    <row r="1638">
      <c r="A1638" t="inlineStr">
        <is>
          <t>sw_IBUF[3]_inst/O to masterReg/readData2[19]_i_1/I1</t>
        </is>
      </c>
      <c r="B1638">
        <f>'Net sw_IBUF_3_'!E251</f>
        <v/>
      </c>
      <c r="C1638">
        <f>'Net sw_IBUF_3_'!E249</f>
        <v/>
      </c>
      <c r="D1638">
        <f>B1638-C1638</f>
        <v/>
      </c>
      <c r="E1638">
        <f>D1638/B1638</f>
        <v/>
      </c>
      <c r="F1638">
        <f>'Net sw_IBUF_3_'!F251</f>
        <v/>
      </c>
      <c r="G1638">
        <f>'Net sw_IBUF_3_'!F249</f>
        <v/>
      </c>
      <c r="H1638">
        <f>F1638-G1638</f>
        <v/>
      </c>
      <c r="I1638">
        <f>H1638/F1638</f>
        <v/>
      </c>
      <c r="J1638">
        <f>'Net sw_IBUF_3_'!G251</f>
        <v/>
      </c>
      <c r="K1638">
        <f>'Net sw_IBUF_3_'!G249</f>
        <v/>
      </c>
      <c r="L1638">
        <f>J1638-K1638</f>
        <v/>
      </c>
      <c r="M1638">
        <f>L1638/J1638</f>
        <v/>
      </c>
      <c r="N1638">
        <f>'Net sw_IBUF_3_'!H251</f>
        <v/>
      </c>
      <c r="O1638">
        <f>'Net sw_IBUF_3_'!H249</f>
        <v/>
      </c>
      <c r="P1638">
        <f>N1638-O1638</f>
        <v/>
      </c>
      <c r="Q1638">
        <f>P1638/N1638</f>
        <v/>
      </c>
    </row>
    <row r="1639">
      <c r="A1639" t="inlineStr">
        <is>
          <t>sw_IBUF[3]_inst/O to masterReg/register_reg_r1_0_31_18_23_i_1/I1</t>
        </is>
      </c>
      <c r="B1639">
        <f>'Net sw_IBUF_3_'!E266</f>
        <v/>
      </c>
      <c r="C1639">
        <f>'Net sw_IBUF_3_'!E264</f>
        <v/>
      </c>
      <c r="D1639">
        <f>B1639-C1639</f>
        <v/>
      </c>
      <c r="E1639">
        <f>D1639/B1639</f>
        <v/>
      </c>
      <c r="F1639">
        <f>'Net sw_IBUF_3_'!F266</f>
        <v/>
      </c>
      <c r="G1639">
        <f>'Net sw_IBUF_3_'!F264</f>
        <v/>
      </c>
      <c r="H1639">
        <f>F1639-G1639</f>
        <v/>
      </c>
      <c r="I1639">
        <f>H1639/F1639</f>
        <v/>
      </c>
      <c r="J1639">
        <f>'Net sw_IBUF_3_'!G266</f>
        <v/>
      </c>
      <c r="K1639">
        <f>'Net sw_IBUF_3_'!G264</f>
        <v/>
      </c>
      <c r="L1639">
        <f>J1639-K1639</f>
        <v/>
      </c>
      <c r="M1639">
        <f>L1639/J1639</f>
        <v/>
      </c>
      <c r="N1639">
        <f>'Net sw_IBUF_3_'!H266</f>
        <v/>
      </c>
      <c r="O1639">
        <f>'Net sw_IBUF_3_'!H264</f>
        <v/>
      </c>
      <c r="P1639">
        <f>N1639-O1639</f>
        <v/>
      </c>
      <c r="Q1639">
        <f>P1639/N1639</f>
        <v/>
      </c>
    </row>
    <row r="1640">
      <c r="A1640" t="inlineStr">
        <is>
          <t>sw_IBUF[3]_inst/O to masterReg/readData2[21]_i_1/I1</t>
        </is>
      </c>
      <c r="B1640">
        <f>'Net sw_IBUF_3_'!E283</f>
        <v/>
      </c>
      <c r="C1640">
        <f>'Net sw_IBUF_3_'!E281</f>
        <v/>
      </c>
      <c r="D1640">
        <f>B1640-C1640</f>
        <v/>
      </c>
      <c r="E1640">
        <f>D1640/B1640</f>
        <v/>
      </c>
      <c r="F1640">
        <f>'Net sw_IBUF_3_'!F283</f>
        <v/>
      </c>
      <c r="G1640">
        <f>'Net sw_IBUF_3_'!F281</f>
        <v/>
      </c>
      <c r="H1640">
        <f>F1640-G1640</f>
        <v/>
      </c>
      <c r="I1640">
        <f>H1640/F1640</f>
        <v/>
      </c>
      <c r="J1640">
        <f>'Net sw_IBUF_3_'!G283</f>
        <v/>
      </c>
      <c r="K1640">
        <f>'Net sw_IBUF_3_'!G281</f>
        <v/>
      </c>
      <c r="L1640">
        <f>J1640-K1640</f>
        <v/>
      </c>
      <c r="M1640">
        <f>L1640/J1640</f>
        <v/>
      </c>
      <c r="N1640">
        <f>'Net sw_IBUF_3_'!H283</f>
        <v/>
      </c>
      <c r="O1640">
        <f>'Net sw_IBUF_3_'!H281</f>
        <v/>
      </c>
      <c r="P1640">
        <f>N1640-O1640</f>
        <v/>
      </c>
      <c r="Q1640">
        <f>P1640/N1640</f>
        <v/>
      </c>
    </row>
    <row r="1641">
      <c r="A1641" t="inlineStr">
        <is>
          <t>sw_IBUF[3]_inst/O to masterReg/register_reg_r1_0_31_18_23_i_6/I1</t>
        </is>
      </c>
      <c r="B1641">
        <f>'Net sw_IBUF_3_'!E294</f>
        <v/>
      </c>
      <c r="C1641">
        <f>'Net sw_IBUF_3_'!E292</f>
        <v/>
      </c>
      <c r="D1641">
        <f>B1641-C1641</f>
        <v/>
      </c>
      <c r="E1641">
        <f>D1641/B1641</f>
        <v/>
      </c>
      <c r="F1641">
        <f>'Net sw_IBUF_3_'!F294</f>
        <v/>
      </c>
      <c r="G1641">
        <f>'Net sw_IBUF_3_'!F292</f>
        <v/>
      </c>
      <c r="H1641">
        <f>F1641-G1641</f>
        <v/>
      </c>
      <c r="I1641">
        <f>H1641/F1641</f>
        <v/>
      </c>
      <c r="J1641">
        <f>'Net sw_IBUF_3_'!G294</f>
        <v/>
      </c>
      <c r="K1641">
        <f>'Net sw_IBUF_3_'!G292</f>
        <v/>
      </c>
      <c r="L1641">
        <f>J1641-K1641</f>
        <v/>
      </c>
      <c r="M1641">
        <f>L1641/J1641</f>
        <v/>
      </c>
      <c r="N1641">
        <f>'Net sw_IBUF_3_'!H294</f>
        <v/>
      </c>
      <c r="O1641">
        <f>'Net sw_IBUF_3_'!H292</f>
        <v/>
      </c>
      <c r="P1641">
        <f>N1641-O1641</f>
        <v/>
      </c>
      <c r="Q1641">
        <f>P1641/N1641</f>
        <v/>
      </c>
    </row>
    <row r="1642">
      <c r="A1642" t="inlineStr">
        <is>
          <t>sw_IBUF[3]_inst/O to masterReg/readData1[21]_i_1/I1</t>
        </is>
      </c>
      <c r="B1642">
        <f>'Net sw_IBUF_3_'!E313</f>
        <v/>
      </c>
      <c r="C1642">
        <f>'Net sw_IBUF_3_'!E311</f>
        <v/>
      </c>
      <c r="D1642">
        <f>B1642-C1642</f>
        <v/>
      </c>
      <c r="E1642">
        <f>D1642/B1642</f>
        <v/>
      </c>
      <c r="F1642">
        <f>'Net sw_IBUF_3_'!F313</f>
        <v/>
      </c>
      <c r="G1642">
        <f>'Net sw_IBUF_3_'!F311</f>
        <v/>
      </c>
      <c r="H1642">
        <f>F1642-G1642</f>
        <v/>
      </c>
      <c r="I1642">
        <f>H1642/F1642</f>
        <v/>
      </c>
      <c r="J1642">
        <f>'Net sw_IBUF_3_'!G313</f>
        <v/>
      </c>
      <c r="K1642">
        <f>'Net sw_IBUF_3_'!G311</f>
        <v/>
      </c>
      <c r="L1642">
        <f>J1642-K1642</f>
        <v/>
      </c>
      <c r="M1642">
        <f>L1642/J1642</f>
        <v/>
      </c>
      <c r="N1642">
        <f>'Net sw_IBUF_3_'!H313</f>
        <v/>
      </c>
      <c r="O1642">
        <f>'Net sw_IBUF_3_'!H311</f>
        <v/>
      </c>
      <c r="P1642">
        <f>N1642-O1642</f>
        <v/>
      </c>
      <c r="Q1642">
        <f>P1642/N1642</f>
        <v/>
      </c>
    </row>
    <row r="1643">
      <c r="A1643" t="inlineStr">
        <is>
          <t>sw_IBUF[3]_inst/O to masterReg/register_reg_r1_0_31_18_23_i_3/I1</t>
        </is>
      </c>
      <c r="B1643">
        <f>'Net sw_IBUF_3_'!E324</f>
        <v/>
      </c>
      <c r="C1643">
        <f>'Net sw_IBUF_3_'!E322</f>
        <v/>
      </c>
      <c r="D1643">
        <f>B1643-C1643</f>
        <v/>
      </c>
      <c r="E1643">
        <f>D1643/B1643</f>
        <v/>
      </c>
      <c r="F1643">
        <f>'Net sw_IBUF_3_'!F324</f>
        <v/>
      </c>
      <c r="G1643">
        <f>'Net sw_IBUF_3_'!F322</f>
        <v/>
      </c>
      <c r="H1643">
        <f>F1643-G1643</f>
        <v/>
      </c>
      <c r="I1643">
        <f>H1643/F1643</f>
        <v/>
      </c>
      <c r="J1643">
        <f>'Net sw_IBUF_3_'!G324</f>
        <v/>
      </c>
      <c r="K1643">
        <f>'Net sw_IBUF_3_'!G322</f>
        <v/>
      </c>
      <c r="L1643">
        <f>J1643-K1643</f>
        <v/>
      </c>
      <c r="M1643">
        <f>L1643/J1643</f>
        <v/>
      </c>
      <c r="N1643">
        <f>'Net sw_IBUF_3_'!H324</f>
        <v/>
      </c>
      <c r="O1643">
        <f>'Net sw_IBUF_3_'!H322</f>
        <v/>
      </c>
      <c r="P1643">
        <f>N1643-O1643</f>
        <v/>
      </c>
      <c r="Q1643">
        <f>P1643/N1643</f>
        <v/>
      </c>
    </row>
    <row r="1644">
      <c r="A1644" t="inlineStr">
        <is>
          <t>sw_IBUF[3]_inst/O to masterReg/readData1[18]_i_1/I1</t>
        </is>
      </c>
      <c r="B1644">
        <f>'Net sw_IBUF_3_'!E342</f>
        <v/>
      </c>
      <c r="C1644">
        <f>'Net sw_IBUF_3_'!E340</f>
        <v/>
      </c>
      <c r="D1644">
        <f>B1644-C1644</f>
        <v/>
      </c>
      <c r="E1644">
        <f>D1644/B1644</f>
        <v/>
      </c>
      <c r="F1644">
        <f>'Net sw_IBUF_3_'!F342</f>
        <v/>
      </c>
      <c r="G1644">
        <f>'Net sw_IBUF_3_'!F340</f>
        <v/>
      </c>
      <c r="H1644">
        <f>F1644-G1644</f>
        <v/>
      </c>
      <c r="I1644">
        <f>H1644/F1644</f>
        <v/>
      </c>
      <c r="J1644">
        <f>'Net sw_IBUF_3_'!G342</f>
        <v/>
      </c>
      <c r="K1644">
        <f>'Net sw_IBUF_3_'!G340</f>
        <v/>
      </c>
      <c r="L1644">
        <f>J1644-K1644</f>
        <v/>
      </c>
      <c r="M1644">
        <f>L1644/J1644</f>
        <v/>
      </c>
      <c r="N1644">
        <f>'Net sw_IBUF_3_'!H342</f>
        <v/>
      </c>
      <c r="O1644">
        <f>'Net sw_IBUF_3_'!H340</f>
        <v/>
      </c>
      <c r="P1644">
        <f>N1644-O1644</f>
        <v/>
      </c>
      <c r="Q1644">
        <f>P1644/N1644</f>
        <v/>
      </c>
    </row>
    <row r="1645">
      <c r="A1645" t="inlineStr">
        <is>
          <t>sw_IBUF[3]_inst/O to masterReg/readData1[19]_i_1/I1</t>
        </is>
      </c>
      <c r="B1645">
        <f>'Net sw_IBUF_3_'!E353</f>
        <v/>
      </c>
      <c r="C1645">
        <f>'Net sw_IBUF_3_'!E351</f>
        <v/>
      </c>
      <c r="D1645">
        <f>B1645-C1645</f>
        <v/>
      </c>
      <c r="E1645">
        <f>D1645/B1645</f>
        <v/>
      </c>
      <c r="F1645">
        <f>'Net sw_IBUF_3_'!F353</f>
        <v/>
      </c>
      <c r="G1645">
        <f>'Net sw_IBUF_3_'!F351</f>
        <v/>
      </c>
      <c r="H1645">
        <f>F1645-G1645</f>
        <v/>
      </c>
      <c r="I1645">
        <f>H1645/F1645</f>
        <v/>
      </c>
      <c r="J1645">
        <f>'Net sw_IBUF_3_'!G353</f>
        <v/>
      </c>
      <c r="K1645">
        <f>'Net sw_IBUF_3_'!G351</f>
        <v/>
      </c>
      <c r="L1645">
        <f>J1645-K1645</f>
        <v/>
      </c>
      <c r="M1645">
        <f>L1645/J1645</f>
        <v/>
      </c>
      <c r="N1645">
        <f>'Net sw_IBUF_3_'!H353</f>
        <v/>
      </c>
      <c r="O1645">
        <f>'Net sw_IBUF_3_'!H351</f>
        <v/>
      </c>
      <c r="P1645">
        <f>N1645-O1645</f>
        <v/>
      </c>
      <c r="Q1645">
        <f>P1645/N1645</f>
        <v/>
      </c>
    </row>
    <row r="1646">
      <c r="A1646" t="inlineStr">
        <is>
          <t>sw_IBUF[3]_inst/O to masterReg/readData2[18]_i_1/I1</t>
        </is>
      </c>
      <c r="B1646">
        <f>'Net sw_IBUF_3_'!E364</f>
        <v/>
      </c>
      <c r="C1646">
        <f>'Net sw_IBUF_3_'!E362</f>
        <v/>
      </c>
      <c r="D1646">
        <f>B1646-C1646</f>
        <v/>
      </c>
      <c r="E1646">
        <f>D1646/B1646</f>
        <v/>
      </c>
      <c r="F1646">
        <f>'Net sw_IBUF_3_'!F364</f>
        <v/>
      </c>
      <c r="G1646">
        <f>'Net sw_IBUF_3_'!F362</f>
        <v/>
      </c>
      <c r="H1646">
        <f>F1646-G1646</f>
        <v/>
      </c>
      <c r="I1646">
        <f>H1646/F1646</f>
        <v/>
      </c>
      <c r="J1646">
        <f>'Net sw_IBUF_3_'!G364</f>
        <v/>
      </c>
      <c r="K1646">
        <f>'Net sw_IBUF_3_'!G362</f>
        <v/>
      </c>
      <c r="L1646">
        <f>J1646-K1646</f>
        <v/>
      </c>
      <c r="M1646">
        <f>L1646/J1646</f>
        <v/>
      </c>
      <c r="N1646">
        <f>'Net sw_IBUF_3_'!H364</f>
        <v/>
      </c>
      <c r="O1646">
        <f>'Net sw_IBUF_3_'!H362</f>
        <v/>
      </c>
      <c r="P1646">
        <f>N1646-O1646</f>
        <v/>
      </c>
      <c r="Q1646">
        <f>P1646/N1646</f>
        <v/>
      </c>
    </row>
    <row r="1647">
      <c r="A1647" t="inlineStr">
        <is>
          <t>sw_IBUF[3]_inst/O to masterReg/readData1[17]_i_1/I1</t>
        </is>
      </c>
      <c r="B1647">
        <f>'Net sw_IBUF_3_'!E385</f>
        <v/>
      </c>
      <c r="C1647">
        <f>'Net sw_IBUF_3_'!E383</f>
        <v/>
      </c>
      <c r="D1647">
        <f>B1647-C1647</f>
        <v/>
      </c>
      <c r="E1647">
        <f>D1647/B1647</f>
        <v/>
      </c>
      <c r="F1647">
        <f>'Net sw_IBUF_3_'!F385</f>
        <v/>
      </c>
      <c r="G1647">
        <f>'Net sw_IBUF_3_'!F383</f>
        <v/>
      </c>
      <c r="H1647">
        <f>F1647-G1647</f>
        <v/>
      </c>
      <c r="I1647">
        <f>H1647/F1647</f>
        <v/>
      </c>
      <c r="J1647">
        <f>'Net sw_IBUF_3_'!G385</f>
        <v/>
      </c>
      <c r="K1647">
        <f>'Net sw_IBUF_3_'!G383</f>
        <v/>
      </c>
      <c r="L1647">
        <f>J1647-K1647</f>
        <v/>
      </c>
      <c r="M1647">
        <f>L1647/J1647</f>
        <v/>
      </c>
      <c r="N1647">
        <f>'Net sw_IBUF_3_'!H385</f>
        <v/>
      </c>
      <c r="O1647">
        <f>'Net sw_IBUF_3_'!H383</f>
        <v/>
      </c>
      <c r="P1647">
        <f>N1647-O1647</f>
        <v/>
      </c>
      <c r="Q1647">
        <f>P1647/N1647</f>
        <v/>
      </c>
    </row>
    <row r="1648">
      <c r="A1648" t="inlineStr">
        <is>
          <t>sw_IBUF[3]_inst/O to masterReg/readData2[17]_i_1/I1</t>
        </is>
      </c>
      <c r="B1648">
        <f>'Net sw_IBUF_3_'!E396</f>
        <v/>
      </c>
      <c r="C1648">
        <f>'Net sw_IBUF_3_'!E394</f>
        <v/>
      </c>
      <c r="D1648">
        <f>B1648-C1648</f>
        <v/>
      </c>
      <c r="E1648">
        <f>D1648/B1648</f>
        <v/>
      </c>
      <c r="F1648">
        <f>'Net sw_IBUF_3_'!F396</f>
        <v/>
      </c>
      <c r="G1648">
        <f>'Net sw_IBUF_3_'!F394</f>
        <v/>
      </c>
      <c r="H1648">
        <f>F1648-G1648</f>
        <v/>
      </c>
      <c r="I1648">
        <f>H1648/F1648</f>
        <v/>
      </c>
      <c r="J1648">
        <f>'Net sw_IBUF_3_'!G396</f>
        <v/>
      </c>
      <c r="K1648">
        <f>'Net sw_IBUF_3_'!G394</f>
        <v/>
      </c>
      <c r="L1648">
        <f>J1648-K1648</f>
        <v/>
      </c>
      <c r="M1648">
        <f>L1648/J1648</f>
        <v/>
      </c>
      <c r="N1648">
        <f>'Net sw_IBUF_3_'!H396</f>
        <v/>
      </c>
      <c r="O1648">
        <f>'Net sw_IBUF_3_'!H394</f>
        <v/>
      </c>
      <c r="P1648">
        <f>N1648-O1648</f>
        <v/>
      </c>
      <c r="Q1648">
        <f>P1648/N1648</f>
        <v/>
      </c>
    </row>
    <row r="1649">
      <c r="A1649" t="inlineStr">
        <is>
          <t>sw_IBUF[3]_inst/O to masterReg/readData1[16]_i_1/I1</t>
        </is>
      </c>
      <c r="B1649">
        <f>'Net sw_IBUF_3_'!E409</f>
        <v/>
      </c>
      <c r="C1649">
        <f>'Net sw_IBUF_3_'!E407</f>
        <v/>
      </c>
      <c r="D1649">
        <f>B1649-C1649</f>
        <v/>
      </c>
      <c r="E1649">
        <f>D1649/B1649</f>
        <v/>
      </c>
      <c r="F1649">
        <f>'Net sw_IBUF_3_'!F409</f>
        <v/>
      </c>
      <c r="G1649">
        <f>'Net sw_IBUF_3_'!F407</f>
        <v/>
      </c>
      <c r="H1649">
        <f>F1649-G1649</f>
        <v/>
      </c>
      <c r="I1649">
        <f>H1649/F1649</f>
        <v/>
      </c>
      <c r="J1649">
        <f>'Net sw_IBUF_3_'!G409</f>
        <v/>
      </c>
      <c r="K1649">
        <f>'Net sw_IBUF_3_'!G407</f>
        <v/>
      </c>
      <c r="L1649">
        <f>J1649-K1649</f>
        <v/>
      </c>
      <c r="M1649">
        <f>L1649/J1649</f>
        <v/>
      </c>
      <c r="N1649">
        <f>'Net sw_IBUF_3_'!H409</f>
        <v/>
      </c>
      <c r="O1649">
        <f>'Net sw_IBUF_3_'!H407</f>
        <v/>
      </c>
      <c r="P1649">
        <f>N1649-O1649</f>
        <v/>
      </c>
      <c r="Q1649">
        <f>P1649/N1649</f>
        <v/>
      </c>
    </row>
    <row r="1650">
      <c r="A1650" t="inlineStr">
        <is>
          <t>sw_IBUF[3]_inst/O to masterReg/readData2[16]_i_1/I1</t>
        </is>
      </c>
      <c r="B1650">
        <f>'Net sw_IBUF_3_'!E420</f>
        <v/>
      </c>
      <c r="C1650">
        <f>'Net sw_IBUF_3_'!E418</f>
        <v/>
      </c>
      <c r="D1650">
        <f>B1650-C1650</f>
        <v/>
      </c>
      <c r="E1650">
        <f>D1650/B1650</f>
        <v/>
      </c>
      <c r="F1650">
        <f>'Net sw_IBUF_3_'!F420</f>
        <v/>
      </c>
      <c r="G1650">
        <f>'Net sw_IBUF_3_'!F418</f>
        <v/>
      </c>
      <c r="H1650">
        <f>F1650-G1650</f>
        <v/>
      </c>
      <c r="I1650">
        <f>H1650/F1650</f>
        <v/>
      </c>
      <c r="J1650">
        <f>'Net sw_IBUF_3_'!G420</f>
        <v/>
      </c>
      <c r="K1650">
        <f>'Net sw_IBUF_3_'!G418</f>
        <v/>
      </c>
      <c r="L1650">
        <f>J1650-K1650</f>
        <v/>
      </c>
      <c r="M1650">
        <f>L1650/J1650</f>
        <v/>
      </c>
      <c r="N1650">
        <f>'Net sw_IBUF_3_'!H420</f>
        <v/>
      </c>
      <c r="O1650">
        <f>'Net sw_IBUF_3_'!H418</f>
        <v/>
      </c>
      <c r="P1650">
        <f>N1650-O1650</f>
        <v/>
      </c>
      <c r="Q1650">
        <f>P1650/N1650</f>
        <v/>
      </c>
    </row>
    <row r="1651">
      <c r="A1651" t="inlineStr">
        <is>
          <t>sw_IBUF[3]_inst/O to masterReg/readData1[5]_i_1/I1</t>
        </is>
      </c>
      <c r="B1651">
        <f>'Net sw_IBUF_3_'!E437</f>
        <v/>
      </c>
      <c r="C1651">
        <f>'Net sw_IBUF_3_'!E435</f>
        <v/>
      </c>
      <c r="D1651">
        <f>B1651-C1651</f>
        <v/>
      </c>
      <c r="E1651">
        <f>D1651/B1651</f>
        <v/>
      </c>
      <c r="F1651">
        <f>'Net sw_IBUF_3_'!F437</f>
        <v/>
      </c>
      <c r="G1651">
        <f>'Net sw_IBUF_3_'!F435</f>
        <v/>
      </c>
      <c r="H1651">
        <f>F1651-G1651</f>
        <v/>
      </c>
      <c r="I1651">
        <f>H1651/F1651</f>
        <v/>
      </c>
      <c r="J1651">
        <f>'Net sw_IBUF_3_'!G437</f>
        <v/>
      </c>
      <c r="K1651">
        <f>'Net sw_IBUF_3_'!G435</f>
        <v/>
      </c>
      <c r="L1651">
        <f>J1651-K1651</f>
        <v/>
      </c>
      <c r="M1651">
        <f>L1651/J1651</f>
        <v/>
      </c>
      <c r="N1651">
        <f>'Net sw_IBUF_3_'!H437</f>
        <v/>
      </c>
      <c r="O1651">
        <f>'Net sw_IBUF_3_'!H435</f>
        <v/>
      </c>
      <c r="P1651">
        <f>N1651-O1651</f>
        <v/>
      </c>
      <c r="Q1651">
        <f>P1651/N1651</f>
        <v/>
      </c>
    </row>
    <row r="1652">
      <c r="A1652" t="inlineStr">
        <is>
          <t>sw_IBUF[3]_inst/O to masterReg/readData2[5]_i_1/I1</t>
        </is>
      </c>
      <c r="B1652">
        <f>'Net sw_IBUF_3_'!E448</f>
        <v/>
      </c>
      <c r="C1652">
        <f>'Net sw_IBUF_3_'!E446</f>
        <v/>
      </c>
      <c r="D1652">
        <f>B1652-C1652</f>
        <v/>
      </c>
      <c r="E1652">
        <f>D1652/B1652</f>
        <v/>
      </c>
      <c r="F1652">
        <f>'Net sw_IBUF_3_'!F448</f>
        <v/>
      </c>
      <c r="G1652">
        <f>'Net sw_IBUF_3_'!F446</f>
        <v/>
      </c>
      <c r="H1652">
        <f>F1652-G1652</f>
        <v/>
      </c>
      <c r="I1652">
        <f>H1652/F1652</f>
        <v/>
      </c>
      <c r="J1652">
        <f>'Net sw_IBUF_3_'!G448</f>
        <v/>
      </c>
      <c r="K1652">
        <f>'Net sw_IBUF_3_'!G446</f>
        <v/>
      </c>
      <c r="L1652">
        <f>J1652-K1652</f>
        <v/>
      </c>
      <c r="M1652">
        <f>L1652/J1652</f>
        <v/>
      </c>
      <c r="N1652">
        <f>'Net sw_IBUF_3_'!H448</f>
        <v/>
      </c>
      <c r="O1652">
        <f>'Net sw_IBUF_3_'!H446</f>
        <v/>
      </c>
      <c r="P1652">
        <f>N1652-O1652</f>
        <v/>
      </c>
      <c r="Q1652">
        <f>P1652/N1652</f>
        <v/>
      </c>
    </row>
    <row r="1653">
      <c r="A1653" t="inlineStr">
        <is>
          <t>sw_IBUF[3]_inst/O to masterReg/register_reg_r1_0_31_0_5_i_2/I1</t>
        </is>
      </c>
      <c r="B1653">
        <f>'Net sw_IBUF_3_'!E459</f>
        <v/>
      </c>
      <c r="C1653">
        <f>'Net sw_IBUF_3_'!E457</f>
        <v/>
      </c>
      <c r="D1653">
        <f>B1653-C1653</f>
        <v/>
      </c>
      <c r="E1653">
        <f>D1653/B1653</f>
        <v/>
      </c>
      <c r="F1653">
        <f>'Net sw_IBUF_3_'!F459</f>
        <v/>
      </c>
      <c r="G1653">
        <f>'Net sw_IBUF_3_'!F457</f>
        <v/>
      </c>
      <c r="H1653">
        <f>F1653-G1653</f>
        <v/>
      </c>
      <c r="I1653">
        <f>H1653/F1653</f>
        <v/>
      </c>
      <c r="J1653">
        <f>'Net sw_IBUF_3_'!G459</f>
        <v/>
      </c>
      <c r="K1653">
        <f>'Net sw_IBUF_3_'!G457</f>
        <v/>
      </c>
      <c r="L1653">
        <f>J1653-K1653</f>
        <v/>
      </c>
      <c r="M1653">
        <f>L1653/J1653</f>
        <v/>
      </c>
      <c r="N1653">
        <f>'Net sw_IBUF_3_'!H459</f>
        <v/>
      </c>
      <c r="O1653">
        <f>'Net sw_IBUF_3_'!H457</f>
        <v/>
      </c>
      <c r="P1653">
        <f>N1653-O1653</f>
        <v/>
      </c>
      <c r="Q1653">
        <f>P1653/N1653</f>
        <v/>
      </c>
    </row>
    <row r="1654">
      <c r="A1654" t="inlineStr">
        <is>
          <t>sw_IBUF[3]_inst/O to masterReg/register_reg_r1_0_31_0_5_i_6/I1</t>
        </is>
      </c>
      <c r="B1654">
        <f>'Net sw_IBUF_3_'!E470</f>
        <v/>
      </c>
      <c r="C1654">
        <f>'Net sw_IBUF_3_'!E468</f>
        <v/>
      </c>
      <c r="D1654">
        <f>B1654-C1654</f>
        <v/>
      </c>
      <c r="E1654">
        <f>D1654/B1654</f>
        <v/>
      </c>
      <c r="F1654">
        <f>'Net sw_IBUF_3_'!F470</f>
        <v/>
      </c>
      <c r="G1654">
        <f>'Net sw_IBUF_3_'!F468</f>
        <v/>
      </c>
      <c r="H1654">
        <f>F1654-G1654</f>
        <v/>
      </c>
      <c r="I1654">
        <f>H1654/F1654</f>
        <v/>
      </c>
      <c r="J1654">
        <f>'Net sw_IBUF_3_'!G470</f>
        <v/>
      </c>
      <c r="K1654">
        <f>'Net sw_IBUF_3_'!G468</f>
        <v/>
      </c>
      <c r="L1654">
        <f>J1654-K1654</f>
        <v/>
      </c>
      <c r="M1654">
        <f>L1654/J1654</f>
        <v/>
      </c>
      <c r="N1654">
        <f>'Net sw_IBUF_3_'!H470</f>
        <v/>
      </c>
      <c r="O1654">
        <f>'Net sw_IBUF_3_'!H468</f>
        <v/>
      </c>
      <c r="P1654">
        <f>N1654-O1654</f>
        <v/>
      </c>
      <c r="Q1654">
        <f>P1654/N1654</f>
        <v/>
      </c>
    </row>
    <row r="1655">
      <c r="A1655" t="inlineStr">
        <is>
          <t>sw_IBUF[3]_inst/O to masterReg/register_reg_r1_0_31_0_5_i_5/I2</t>
        </is>
      </c>
      <c r="B1655">
        <f>'Net sw_IBUF_3_'!E484</f>
        <v/>
      </c>
      <c r="C1655">
        <f>'Net sw_IBUF_3_'!E482</f>
        <v/>
      </c>
      <c r="D1655">
        <f>B1655-C1655</f>
        <v/>
      </c>
      <c r="E1655">
        <f>D1655/B1655</f>
        <v/>
      </c>
      <c r="F1655">
        <f>'Net sw_IBUF_3_'!F484</f>
        <v/>
      </c>
      <c r="G1655">
        <f>'Net sw_IBUF_3_'!F482</f>
        <v/>
      </c>
      <c r="H1655">
        <f>F1655-G1655</f>
        <v/>
      </c>
      <c r="I1655">
        <f>H1655/F1655</f>
        <v/>
      </c>
      <c r="J1655">
        <f>'Net sw_IBUF_3_'!G484</f>
        <v/>
      </c>
      <c r="K1655">
        <f>'Net sw_IBUF_3_'!G482</f>
        <v/>
      </c>
      <c r="L1655">
        <f>J1655-K1655</f>
        <v/>
      </c>
      <c r="M1655">
        <f>L1655/J1655</f>
        <v/>
      </c>
      <c r="N1655">
        <f>'Net sw_IBUF_3_'!H484</f>
        <v/>
      </c>
      <c r="O1655">
        <f>'Net sw_IBUF_3_'!H482</f>
        <v/>
      </c>
      <c r="P1655">
        <f>N1655-O1655</f>
        <v/>
      </c>
      <c r="Q1655">
        <f>P1655/N1655</f>
        <v/>
      </c>
    </row>
    <row r="1656">
      <c r="A1656" t="inlineStr">
        <is>
          <t>sw_IBUF[3]_inst/O to masterReg/readData1[7]_i_1/I1</t>
        </is>
      </c>
      <c r="B1656">
        <f>'Net sw_IBUF_3_'!E503</f>
        <v/>
      </c>
      <c r="C1656">
        <f>'Net sw_IBUF_3_'!E501</f>
        <v/>
      </c>
      <c r="D1656">
        <f>B1656-C1656</f>
        <v/>
      </c>
      <c r="E1656">
        <f>D1656/B1656</f>
        <v/>
      </c>
      <c r="F1656">
        <f>'Net sw_IBUF_3_'!F503</f>
        <v/>
      </c>
      <c r="G1656">
        <f>'Net sw_IBUF_3_'!F501</f>
        <v/>
      </c>
      <c r="H1656">
        <f>F1656-G1656</f>
        <v/>
      </c>
      <c r="I1656">
        <f>H1656/F1656</f>
        <v/>
      </c>
      <c r="J1656">
        <f>'Net sw_IBUF_3_'!G503</f>
        <v/>
      </c>
      <c r="K1656">
        <f>'Net sw_IBUF_3_'!G501</f>
        <v/>
      </c>
      <c r="L1656">
        <f>J1656-K1656</f>
        <v/>
      </c>
      <c r="M1656">
        <f>L1656/J1656</f>
        <v/>
      </c>
      <c r="N1656">
        <f>'Net sw_IBUF_3_'!H503</f>
        <v/>
      </c>
      <c r="O1656">
        <f>'Net sw_IBUF_3_'!H501</f>
        <v/>
      </c>
      <c r="P1656">
        <f>N1656-O1656</f>
        <v/>
      </c>
      <c r="Q1656">
        <f>P1656/N1656</f>
        <v/>
      </c>
    </row>
    <row r="1657">
      <c r="A1657" t="inlineStr">
        <is>
          <t>sw_IBUF[3]_inst/O to masterReg/readData2[7]_i_1/I1</t>
        </is>
      </c>
      <c r="B1657">
        <f>'Net sw_IBUF_3_'!E514</f>
        <v/>
      </c>
      <c r="C1657">
        <f>'Net sw_IBUF_3_'!E512</f>
        <v/>
      </c>
      <c r="D1657">
        <f>B1657-C1657</f>
        <v/>
      </c>
      <c r="E1657">
        <f>D1657/B1657</f>
        <v/>
      </c>
      <c r="F1657">
        <f>'Net sw_IBUF_3_'!F514</f>
        <v/>
      </c>
      <c r="G1657">
        <f>'Net sw_IBUF_3_'!F512</f>
        <v/>
      </c>
      <c r="H1657">
        <f>F1657-G1657</f>
        <v/>
      </c>
      <c r="I1657">
        <f>H1657/F1657</f>
        <v/>
      </c>
      <c r="J1657">
        <f>'Net sw_IBUF_3_'!G514</f>
        <v/>
      </c>
      <c r="K1657">
        <f>'Net sw_IBUF_3_'!G512</f>
        <v/>
      </c>
      <c r="L1657">
        <f>J1657-K1657</f>
        <v/>
      </c>
      <c r="M1657">
        <f>L1657/J1657</f>
        <v/>
      </c>
      <c r="N1657">
        <f>'Net sw_IBUF_3_'!H514</f>
        <v/>
      </c>
      <c r="O1657">
        <f>'Net sw_IBUF_3_'!H512</f>
        <v/>
      </c>
      <c r="P1657">
        <f>N1657-O1657</f>
        <v/>
      </c>
      <c r="Q1657">
        <f>P1657/N1657</f>
        <v/>
      </c>
    </row>
    <row r="1658">
      <c r="A1658" t="inlineStr">
        <is>
          <t>sw_IBUF[3]_inst/O to masterReg/register_reg_r1_0_31_0_5_i_3/I1</t>
        </is>
      </c>
      <c r="B1658">
        <f>'Net sw_IBUF_3_'!E531</f>
        <v/>
      </c>
      <c r="C1658">
        <f>'Net sw_IBUF_3_'!E529</f>
        <v/>
      </c>
      <c r="D1658">
        <f>B1658-C1658</f>
        <v/>
      </c>
      <c r="E1658">
        <f>D1658/B1658</f>
        <v/>
      </c>
      <c r="F1658">
        <f>'Net sw_IBUF_3_'!F531</f>
        <v/>
      </c>
      <c r="G1658">
        <f>'Net sw_IBUF_3_'!F529</f>
        <v/>
      </c>
      <c r="H1658">
        <f>F1658-G1658</f>
        <v/>
      </c>
      <c r="I1658">
        <f>H1658/F1658</f>
        <v/>
      </c>
      <c r="J1658">
        <f>'Net sw_IBUF_3_'!G531</f>
        <v/>
      </c>
      <c r="K1658">
        <f>'Net sw_IBUF_3_'!G529</f>
        <v/>
      </c>
      <c r="L1658">
        <f>J1658-K1658</f>
        <v/>
      </c>
      <c r="M1658">
        <f>L1658/J1658</f>
        <v/>
      </c>
      <c r="N1658">
        <f>'Net sw_IBUF_3_'!H531</f>
        <v/>
      </c>
      <c r="O1658">
        <f>'Net sw_IBUF_3_'!H529</f>
        <v/>
      </c>
      <c r="P1658">
        <f>N1658-O1658</f>
        <v/>
      </c>
      <c r="Q1658">
        <f>P1658/N1658</f>
        <v/>
      </c>
    </row>
    <row r="1659">
      <c r="A1659" t="inlineStr">
        <is>
          <t>sw_IBUF[3]_inst/O to masterReg/register_reg_r1_0_31_12_17_i_6/I1</t>
        </is>
      </c>
      <c r="B1659">
        <f>'Net sw_IBUF_3_'!E552</f>
        <v/>
      </c>
      <c r="C1659">
        <f>'Net sw_IBUF_3_'!E550</f>
        <v/>
      </c>
      <c r="D1659">
        <f>B1659-C1659</f>
        <v/>
      </c>
      <c r="E1659">
        <f>D1659/B1659</f>
        <v/>
      </c>
      <c r="F1659">
        <f>'Net sw_IBUF_3_'!F552</f>
        <v/>
      </c>
      <c r="G1659">
        <f>'Net sw_IBUF_3_'!F550</f>
        <v/>
      </c>
      <c r="H1659">
        <f>F1659-G1659</f>
        <v/>
      </c>
      <c r="I1659">
        <f>H1659/F1659</f>
        <v/>
      </c>
      <c r="J1659">
        <f>'Net sw_IBUF_3_'!G552</f>
        <v/>
      </c>
      <c r="K1659">
        <f>'Net sw_IBUF_3_'!G550</f>
        <v/>
      </c>
      <c r="L1659">
        <f>J1659-K1659</f>
        <v/>
      </c>
      <c r="M1659">
        <f>L1659/J1659</f>
        <v/>
      </c>
      <c r="N1659">
        <f>'Net sw_IBUF_3_'!H552</f>
        <v/>
      </c>
      <c r="O1659">
        <f>'Net sw_IBUF_3_'!H550</f>
        <v/>
      </c>
      <c r="P1659">
        <f>N1659-O1659</f>
        <v/>
      </c>
      <c r="Q1659">
        <f>P1659/N1659</f>
        <v/>
      </c>
    </row>
    <row r="1660">
      <c r="A1660" t="inlineStr">
        <is>
          <t>sw_IBUF[3]_inst/O to masterReg/readData1[1]_i_1/I1</t>
        </is>
      </c>
      <c r="B1660">
        <f>'Net sw_IBUF_3_'!E569</f>
        <v/>
      </c>
      <c r="C1660">
        <f>'Net sw_IBUF_3_'!E567</f>
        <v/>
      </c>
      <c r="D1660">
        <f>B1660-C1660</f>
        <v/>
      </c>
      <c r="E1660">
        <f>D1660/B1660</f>
        <v/>
      </c>
      <c r="F1660">
        <f>'Net sw_IBUF_3_'!F569</f>
        <v/>
      </c>
      <c r="G1660">
        <f>'Net sw_IBUF_3_'!F567</f>
        <v/>
      </c>
      <c r="H1660">
        <f>F1660-G1660</f>
        <v/>
      </c>
      <c r="I1660">
        <f>H1660/F1660</f>
        <v/>
      </c>
      <c r="J1660">
        <f>'Net sw_IBUF_3_'!G569</f>
        <v/>
      </c>
      <c r="K1660">
        <f>'Net sw_IBUF_3_'!G567</f>
        <v/>
      </c>
      <c r="L1660">
        <f>J1660-K1660</f>
        <v/>
      </c>
      <c r="M1660">
        <f>L1660/J1660</f>
        <v/>
      </c>
      <c r="N1660">
        <f>'Net sw_IBUF_3_'!H569</f>
        <v/>
      </c>
      <c r="O1660">
        <f>'Net sw_IBUF_3_'!H567</f>
        <v/>
      </c>
      <c r="P1660">
        <f>N1660-O1660</f>
        <v/>
      </c>
      <c r="Q1660">
        <f>P1660/N1660</f>
        <v/>
      </c>
    </row>
    <row r="1661">
      <c r="A1661" t="inlineStr">
        <is>
          <t>sw_IBUF[3]_inst/O to masterReg/readData2[1]_i_1/I1</t>
        </is>
      </c>
      <c r="B1661">
        <f>'Net sw_IBUF_3_'!E580</f>
        <v/>
      </c>
      <c r="C1661">
        <f>'Net sw_IBUF_3_'!E578</f>
        <v/>
      </c>
      <c r="D1661">
        <f>B1661-C1661</f>
        <v/>
      </c>
      <c r="E1661">
        <f>D1661/B1661</f>
        <v/>
      </c>
      <c r="F1661">
        <f>'Net sw_IBUF_3_'!F580</f>
        <v/>
      </c>
      <c r="G1661">
        <f>'Net sw_IBUF_3_'!F578</f>
        <v/>
      </c>
      <c r="H1661">
        <f>F1661-G1661</f>
        <v/>
      </c>
      <c r="I1661">
        <f>H1661/F1661</f>
        <v/>
      </c>
      <c r="J1661">
        <f>'Net sw_IBUF_3_'!G580</f>
        <v/>
      </c>
      <c r="K1661">
        <f>'Net sw_IBUF_3_'!G578</f>
        <v/>
      </c>
      <c r="L1661">
        <f>J1661-K1661</f>
        <v/>
      </c>
      <c r="M1661">
        <f>L1661/J1661</f>
        <v/>
      </c>
      <c r="N1661">
        <f>'Net sw_IBUF_3_'!H580</f>
        <v/>
      </c>
      <c r="O1661">
        <f>'Net sw_IBUF_3_'!H578</f>
        <v/>
      </c>
      <c r="P1661">
        <f>N1661-O1661</f>
        <v/>
      </c>
      <c r="Q1661">
        <f>P1661/N1661</f>
        <v/>
      </c>
    </row>
    <row r="1662">
      <c r="A1662" t="inlineStr">
        <is>
          <t>sw_IBUF[3]_inst/O to Address_register_reg[3]/D</t>
        </is>
      </c>
      <c r="B1662">
        <f>'Net sw_IBUF_3_'!E602</f>
        <v/>
      </c>
      <c r="C1662">
        <f>'Net sw_IBUF_3_'!E600</f>
        <v/>
      </c>
      <c r="D1662">
        <f>B1662-C1662</f>
        <v/>
      </c>
      <c r="E1662">
        <f>D1662/B1662</f>
        <v/>
      </c>
      <c r="F1662">
        <f>'Net sw_IBUF_3_'!F602</f>
        <v/>
      </c>
      <c r="G1662">
        <f>'Net sw_IBUF_3_'!F600</f>
        <v/>
      </c>
      <c r="H1662">
        <f>F1662-G1662</f>
        <v/>
      </c>
      <c r="I1662">
        <f>H1662/F1662</f>
        <v/>
      </c>
      <c r="J1662">
        <f>'Net sw_IBUF_3_'!G602</f>
        <v/>
      </c>
      <c r="K1662">
        <f>'Net sw_IBUF_3_'!G600</f>
        <v/>
      </c>
      <c r="L1662">
        <f>J1662-K1662</f>
        <v/>
      </c>
      <c r="M1662">
        <f>L1662/J1662</f>
        <v/>
      </c>
      <c r="N1662">
        <f>'Net sw_IBUF_3_'!H602</f>
        <v/>
      </c>
      <c r="O1662">
        <f>'Net sw_IBUF_3_'!H600</f>
        <v/>
      </c>
      <c r="P1662">
        <f>N1662-O1662</f>
        <v/>
      </c>
      <c r="Q1662">
        <f>P1662/N1662</f>
        <v/>
      </c>
    </row>
    <row r="1663">
      <c r="A1663" t="inlineStr">
        <is>
          <t>sw_IBUF[3]_inst/O to masterReg/register_reg_r1_0_31_6_11_i_1/I1</t>
        </is>
      </c>
      <c r="B1663">
        <f>'Net sw_IBUF_3_'!E616</f>
        <v/>
      </c>
      <c r="C1663">
        <f>'Net sw_IBUF_3_'!E614</f>
        <v/>
      </c>
      <c r="D1663">
        <f>B1663-C1663</f>
        <v/>
      </c>
      <c r="E1663">
        <f>D1663/B1663</f>
        <v/>
      </c>
      <c r="F1663">
        <f>'Net sw_IBUF_3_'!F616</f>
        <v/>
      </c>
      <c r="G1663">
        <f>'Net sw_IBUF_3_'!F614</f>
        <v/>
      </c>
      <c r="H1663">
        <f>F1663-G1663</f>
        <v/>
      </c>
      <c r="I1663">
        <f>H1663/F1663</f>
        <v/>
      </c>
      <c r="J1663">
        <f>'Net sw_IBUF_3_'!G616</f>
        <v/>
      </c>
      <c r="K1663">
        <f>'Net sw_IBUF_3_'!G614</f>
        <v/>
      </c>
      <c r="L1663">
        <f>J1663-K1663</f>
        <v/>
      </c>
      <c r="M1663">
        <f>L1663/J1663</f>
        <v/>
      </c>
      <c r="N1663">
        <f>'Net sw_IBUF_3_'!H616</f>
        <v/>
      </c>
      <c r="O1663">
        <f>'Net sw_IBUF_3_'!H614</f>
        <v/>
      </c>
      <c r="P1663">
        <f>N1663-O1663</f>
        <v/>
      </c>
      <c r="Q1663">
        <f>P1663/N1663</f>
        <v/>
      </c>
    </row>
    <row r="1664">
      <c r="A1664" t="inlineStr">
        <is>
          <t>sw_IBUF[3]_inst/O to masterReg/register_reg_r1_0_31_0_5_i_4/I3</t>
        </is>
      </c>
      <c r="B1664">
        <f>'Net sw_IBUF_3_'!E627</f>
        <v/>
      </c>
      <c r="C1664">
        <f>'Net sw_IBUF_3_'!E625</f>
        <v/>
      </c>
      <c r="D1664">
        <f>B1664-C1664</f>
        <v/>
      </c>
      <c r="E1664">
        <f>D1664/B1664</f>
        <v/>
      </c>
      <c r="F1664">
        <f>'Net sw_IBUF_3_'!F627</f>
        <v/>
      </c>
      <c r="G1664">
        <f>'Net sw_IBUF_3_'!F625</f>
        <v/>
      </c>
      <c r="H1664">
        <f>F1664-G1664</f>
        <v/>
      </c>
      <c r="I1664">
        <f>H1664/F1664</f>
        <v/>
      </c>
      <c r="J1664">
        <f>'Net sw_IBUF_3_'!G627</f>
        <v/>
      </c>
      <c r="K1664">
        <f>'Net sw_IBUF_3_'!G625</f>
        <v/>
      </c>
      <c r="L1664">
        <f>J1664-K1664</f>
        <v/>
      </c>
      <c r="M1664">
        <f>L1664/J1664</f>
        <v/>
      </c>
      <c r="N1664">
        <f>'Net sw_IBUF_3_'!H627</f>
        <v/>
      </c>
      <c r="O1664">
        <f>'Net sw_IBUF_3_'!H625</f>
        <v/>
      </c>
      <c r="P1664">
        <f>N1664-O1664</f>
        <v/>
      </c>
      <c r="Q1664">
        <f>P1664/N1664</f>
        <v/>
      </c>
    </row>
    <row r="1665">
      <c r="A1665" t="inlineStr">
        <is>
          <t>sw_IBUF[3]_inst/O to masterReg/readData1[6]_i_1/I1</t>
        </is>
      </c>
      <c r="B1665">
        <f>'Net sw_IBUF_3_'!E646</f>
        <v/>
      </c>
      <c r="C1665">
        <f>'Net sw_IBUF_3_'!E644</f>
        <v/>
      </c>
      <c r="D1665">
        <f>B1665-C1665</f>
        <v/>
      </c>
      <c r="E1665">
        <f>D1665/B1665</f>
        <v/>
      </c>
      <c r="F1665">
        <f>'Net sw_IBUF_3_'!F646</f>
        <v/>
      </c>
      <c r="G1665">
        <f>'Net sw_IBUF_3_'!F644</f>
        <v/>
      </c>
      <c r="H1665">
        <f>F1665-G1665</f>
        <v/>
      </c>
      <c r="I1665">
        <f>H1665/F1665</f>
        <v/>
      </c>
      <c r="J1665">
        <f>'Net sw_IBUF_3_'!G646</f>
        <v/>
      </c>
      <c r="K1665">
        <f>'Net sw_IBUF_3_'!G644</f>
        <v/>
      </c>
      <c r="L1665">
        <f>J1665-K1665</f>
        <v/>
      </c>
      <c r="M1665">
        <f>L1665/J1665</f>
        <v/>
      </c>
      <c r="N1665">
        <f>'Net sw_IBUF_3_'!H646</f>
        <v/>
      </c>
      <c r="O1665">
        <f>'Net sw_IBUF_3_'!H644</f>
        <v/>
      </c>
      <c r="P1665">
        <f>N1665-O1665</f>
        <v/>
      </c>
      <c r="Q1665">
        <f>P1665/N1665</f>
        <v/>
      </c>
    </row>
    <row r="1666">
      <c r="A1666" t="inlineStr">
        <is>
          <t>sw_IBUF[3]_inst/O to masterReg/readData2[6]_i_1/I1</t>
        </is>
      </c>
      <c r="B1666">
        <f>'Net sw_IBUF_3_'!E657</f>
        <v/>
      </c>
      <c r="C1666">
        <f>'Net sw_IBUF_3_'!E655</f>
        <v/>
      </c>
      <c r="D1666">
        <f>B1666-C1666</f>
        <v/>
      </c>
      <c r="E1666">
        <f>D1666/B1666</f>
        <v/>
      </c>
      <c r="F1666">
        <f>'Net sw_IBUF_3_'!F657</f>
        <v/>
      </c>
      <c r="G1666">
        <f>'Net sw_IBUF_3_'!F655</f>
        <v/>
      </c>
      <c r="H1666">
        <f>F1666-G1666</f>
        <v/>
      </c>
      <c r="I1666">
        <f>H1666/F1666</f>
        <v/>
      </c>
      <c r="J1666">
        <f>'Net sw_IBUF_3_'!G657</f>
        <v/>
      </c>
      <c r="K1666">
        <f>'Net sw_IBUF_3_'!G655</f>
        <v/>
      </c>
      <c r="L1666">
        <f>J1666-K1666</f>
        <v/>
      </c>
      <c r="M1666">
        <f>L1666/J1666</f>
        <v/>
      </c>
      <c r="N1666">
        <f>'Net sw_IBUF_3_'!H657</f>
        <v/>
      </c>
      <c r="O1666">
        <f>'Net sw_IBUF_3_'!H655</f>
        <v/>
      </c>
      <c r="P1666">
        <f>N1666-O1666</f>
        <v/>
      </c>
      <c r="Q1666">
        <f>P1666/N1666</f>
        <v/>
      </c>
    </row>
    <row r="1667">
      <c r="A1667" t="inlineStr">
        <is>
          <t>sw_IBUF[3]_inst/O to masterReg/register_reg_r1_0_31_6_11_i_2/I1</t>
        </is>
      </c>
      <c r="B1667">
        <f>'Net sw_IBUF_3_'!E672</f>
        <v/>
      </c>
      <c r="C1667">
        <f>'Net sw_IBUF_3_'!E670</f>
        <v/>
      </c>
      <c r="D1667">
        <f>B1667-C1667</f>
        <v/>
      </c>
      <c r="E1667">
        <f>D1667/B1667</f>
        <v/>
      </c>
      <c r="F1667">
        <f>'Net sw_IBUF_3_'!F672</f>
        <v/>
      </c>
      <c r="G1667">
        <f>'Net sw_IBUF_3_'!F670</f>
        <v/>
      </c>
      <c r="H1667">
        <f>F1667-G1667</f>
        <v/>
      </c>
      <c r="I1667">
        <f>H1667/F1667</f>
        <v/>
      </c>
      <c r="J1667">
        <f>'Net sw_IBUF_3_'!G672</f>
        <v/>
      </c>
      <c r="K1667">
        <f>'Net sw_IBUF_3_'!G670</f>
        <v/>
      </c>
      <c r="L1667">
        <f>J1667-K1667</f>
        <v/>
      </c>
      <c r="M1667">
        <f>L1667/J1667</f>
        <v/>
      </c>
      <c r="N1667">
        <f>'Net sw_IBUF_3_'!H672</f>
        <v/>
      </c>
      <c r="O1667">
        <f>'Net sw_IBUF_3_'!H670</f>
        <v/>
      </c>
      <c r="P1667">
        <f>N1667-O1667</f>
        <v/>
      </c>
      <c r="Q1667">
        <f>P1667/N1667</f>
        <v/>
      </c>
    </row>
    <row r="1668">
      <c r="A1668" t="inlineStr">
        <is>
          <t>sw_IBUF[3]_inst/O to masterReg/readData1[10]_i_1/I1</t>
        </is>
      </c>
      <c r="B1668">
        <f>'Net sw_IBUF_3_'!E689</f>
        <v/>
      </c>
      <c r="C1668">
        <f>'Net sw_IBUF_3_'!E687</f>
        <v/>
      </c>
      <c r="D1668">
        <f>B1668-C1668</f>
        <v/>
      </c>
      <c r="E1668">
        <f>D1668/B1668</f>
        <v/>
      </c>
      <c r="F1668">
        <f>'Net sw_IBUF_3_'!F689</f>
        <v/>
      </c>
      <c r="G1668">
        <f>'Net sw_IBUF_3_'!F687</f>
        <v/>
      </c>
      <c r="H1668">
        <f>F1668-G1668</f>
        <v/>
      </c>
      <c r="I1668">
        <f>H1668/F1668</f>
        <v/>
      </c>
      <c r="J1668">
        <f>'Net sw_IBUF_3_'!G689</f>
        <v/>
      </c>
      <c r="K1668">
        <f>'Net sw_IBUF_3_'!G687</f>
        <v/>
      </c>
      <c r="L1668">
        <f>J1668-K1668</f>
        <v/>
      </c>
      <c r="M1668">
        <f>L1668/J1668</f>
        <v/>
      </c>
      <c r="N1668">
        <f>'Net sw_IBUF_3_'!H689</f>
        <v/>
      </c>
      <c r="O1668">
        <f>'Net sw_IBUF_3_'!H687</f>
        <v/>
      </c>
      <c r="P1668">
        <f>N1668-O1668</f>
        <v/>
      </c>
      <c r="Q1668">
        <f>P1668/N1668</f>
        <v/>
      </c>
    </row>
    <row r="1669">
      <c r="A1669" t="inlineStr">
        <is>
          <t>sw_IBUF[3]_inst/O to masterReg/readData2[10]_i_1/I1</t>
        </is>
      </c>
      <c r="B1669">
        <f>'Net sw_IBUF_3_'!E700</f>
        <v/>
      </c>
      <c r="C1669">
        <f>'Net sw_IBUF_3_'!E698</f>
        <v/>
      </c>
      <c r="D1669">
        <f>B1669-C1669</f>
        <v/>
      </c>
      <c r="E1669">
        <f>D1669/B1669</f>
        <v/>
      </c>
      <c r="F1669">
        <f>'Net sw_IBUF_3_'!F700</f>
        <v/>
      </c>
      <c r="G1669">
        <f>'Net sw_IBUF_3_'!F698</f>
        <v/>
      </c>
      <c r="H1669">
        <f>F1669-G1669</f>
        <v/>
      </c>
      <c r="I1669">
        <f>H1669/F1669</f>
        <v/>
      </c>
      <c r="J1669">
        <f>'Net sw_IBUF_3_'!G700</f>
        <v/>
      </c>
      <c r="K1669">
        <f>'Net sw_IBUF_3_'!G698</f>
        <v/>
      </c>
      <c r="L1669">
        <f>J1669-K1669</f>
        <v/>
      </c>
      <c r="M1669">
        <f>L1669/J1669</f>
        <v/>
      </c>
      <c r="N1669">
        <f>'Net sw_IBUF_3_'!H700</f>
        <v/>
      </c>
      <c r="O1669">
        <f>'Net sw_IBUF_3_'!H698</f>
        <v/>
      </c>
      <c r="P1669">
        <f>N1669-O1669</f>
        <v/>
      </c>
      <c r="Q1669">
        <f>P1669/N1669</f>
        <v/>
      </c>
    </row>
    <row r="1670">
      <c r="A1670" t="inlineStr">
        <is>
          <t>sw_IBUF[3]_inst/O to masterReg/register_reg_r1_0_31_6_11_i_4/I1</t>
        </is>
      </c>
      <c r="B1670">
        <f>'Net sw_IBUF_3_'!E716</f>
        <v/>
      </c>
      <c r="C1670">
        <f>'Net sw_IBUF_3_'!E714</f>
        <v/>
      </c>
      <c r="D1670">
        <f>B1670-C1670</f>
        <v/>
      </c>
      <c r="E1670">
        <f>D1670/B1670</f>
        <v/>
      </c>
      <c r="F1670">
        <f>'Net sw_IBUF_3_'!F716</f>
        <v/>
      </c>
      <c r="G1670">
        <f>'Net sw_IBUF_3_'!F714</f>
        <v/>
      </c>
      <c r="H1670">
        <f>F1670-G1670</f>
        <v/>
      </c>
      <c r="I1670">
        <f>H1670/F1670</f>
        <v/>
      </c>
      <c r="J1670">
        <f>'Net sw_IBUF_3_'!G716</f>
        <v/>
      </c>
      <c r="K1670">
        <f>'Net sw_IBUF_3_'!G714</f>
        <v/>
      </c>
      <c r="L1670">
        <f>J1670-K1670</f>
        <v/>
      </c>
      <c r="M1670">
        <f>L1670/J1670</f>
        <v/>
      </c>
      <c r="N1670">
        <f>'Net sw_IBUF_3_'!H716</f>
        <v/>
      </c>
      <c r="O1670">
        <f>'Net sw_IBUF_3_'!H714</f>
        <v/>
      </c>
      <c r="P1670">
        <f>N1670-O1670</f>
        <v/>
      </c>
      <c r="Q1670">
        <f>P1670/N1670</f>
        <v/>
      </c>
    </row>
    <row r="1671">
      <c r="A1671" t="inlineStr">
        <is>
          <t>sw_IBUF[3]_inst/O to masterReg/register_reg_r1_0_31_6_11_i_6/I1</t>
        </is>
      </c>
      <c r="B1671">
        <f>'Net sw_IBUF_3_'!E727</f>
        <v/>
      </c>
      <c r="C1671">
        <f>'Net sw_IBUF_3_'!E725</f>
        <v/>
      </c>
      <c r="D1671">
        <f>B1671-C1671</f>
        <v/>
      </c>
      <c r="E1671">
        <f>D1671/B1671</f>
        <v/>
      </c>
      <c r="F1671">
        <f>'Net sw_IBUF_3_'!F727</f>
        <v/>
      </c>
      <c r="G1671">
        <f>'Net sw_IBUF_3_'!F725</f>
        <v/>
      </c>
      <c r="H1671">
        <f>F1671-G1671</f>
        <v/>
      </c>
      <c r="I1671">
        <f>H1671/F1671</f>
        <v/>
      </c>
      <c r="J1671">
        <f>'Net sw_IBUF_3_'!G727</f>
        <v/>
      </c>
      <c r="K1671">
        <f>'Net sw_IBUF_3_'!G725</f>
        <v/>
      </c>
      <c r="L1671">
        <f>J1671-K1671</f>
        <v/>
      </c>
      <c r="M1671">
        <f>L1671/J1671</f>
        <v/>
      </c>
      <c r="N1671">
        <f>'Net sw_IBUF_3_'!H727</f>
        <v/>
      </c>
      <c r="O1671">
        <f>'Net sw_IBUF_3_'!H725</f>
        <v/>
      </c>
      <c r="P1671">
        <f>N1671-O1671</f>
        <v/>
      </c>
      <c r="Q1671">
        <f>P1671/N1671</f>
        <v/>
      </c>
    </row>
    <row r="1672">
      <c r="A1672" t="inlineStr">
        <is>
          <t>sw_IBUF[3]_inst/O to masterReg/register_reg_r1_0_31_12_17_i_2/I1</t>
        </is>
      </c>
      <c r="B1672">
        <f>'Net sw_IBUF_3_'!E744</f>
        <v/>
      </c>
      <c r="C1672">
        <f>'Net sw_IBUF_3_'!E742</f>
        <v/>
      </c>
      <c r="D1672">
        <f>B1672-C1672</f>
        <v/>
      </c>
      <c r="E1672">
        <f>D1672/B1672</f>
        <v/>
      </c>
      <c r="F1672">
        <f>'Net sw_IBUF_3_'!F744</f>
        <v/>
      </c>
      <c r="G1672">
        <f>'Net sw_IBUF_3_'!F742</f>
        <v/>
      </c>
      <c r="H1672">
        <f>F1672-G1672</f>
        <v/>
      </c>
      <c r="I1672">
        <f>H1672/F1672</f>
        <v/>
      </c>
      <c r="J1672">
        <f>'Net sw_IBUF_3_'!G744</f>
        <v/>
      </c>
      <c r="K1672">
        <f>'Net sw_IBUF_3_'!G742</f>
        <v/>
      </c>
      <c r="L1672">
        <f>J1672-K1672</f>
        <v/>
      </c>
      <c r="M1672">
        <f>L1672/J1672</f>
        <v/>
      </c>
      <c r="N1672">
        <f>'Net sw_IBUF_3_'!H744</f>
        <v/>
      </c>
      <c r="O1672">
        <f>'Net sw_IBUF_3_'!H742</f>
        <v/>
      </c>
      <c r="P1672">
        <f>N1672-O1672</f>
        <v/>
      </c>
      <c r="Q1672">
        <f>P1672/N1672</f>
        <v/>
      </c>
    </row>
    <row r="1673">
      <c r="A1673" t="inlineStr">
        <is>
          <t>sw_IBUF[3]_inst/O to masterReg/register_reg_r1_0_31_6_11_i_3/I1</t>
        </is>
      </c>
      <c r="B1673">
        <f>'Net sw_IBUF_3_'!E766</f>
        <v/>
      </c>
      <c r="C1673">
        <f>'Net sw_IBUF_3_'!E764</f>
        <v/>
      </c>
      <c r="D1673">
        <f>B1673-C1673</f>
        <v/>
      </c>
      <c r="E1673">
        <f>D1673/B1673</f>
        <v/>
      </c>
      <c r="F1673">
        <f>'Net sw_IBUF_3_'!F766</f>
        <v/>
      </c>
      <c r="G1673">
        <f>'Net sw_IBUF_3_'!F764</f>
        <v/>
      </c>
      <c r="H1673">
        <f>F1673-G1673</f>
        <v/>
      </c>
      <c r="I1673">
        <f>H1673/F1673</f>
        <v/>
      </c>
      <c r="J1673">
        <f>'Net sw_IBUF_3_'!G766</f>
        <v/>
      </c>
      <c r="K1673">
        <f>'Net sw_IBUF_3_'!G764</f>
        <v/>
      </c>
      <c r="L1673">
        <f>J1673-K1673</f>
        <v/>
      </c>
      <c r="M1673">
        <f>L1673/J1673</f>
        <v/>
      </c>
      <c r="N1673">
        <f>'Net sw_IBUF_3_'!H766</f>
        <v/>
      </c>
      <c r="O1673">
        <f>'Net sw_IBUF_3_'!H764</f>
        <v/>
      </c>
      <c r="P1673">
        <f>N1673-O1673</f>
        <v/>
      </c>
      <c r="Q1673">
        <f>P1673/N1673</f>
        <v/>
      </c>
    </row>
    <row r="1674">
      <c r="A1674" t="inlineStr">
        <is>
          <t>sw_IBUF[3]_inst/O to masterReg/register_reg_r1_0_31_12_17_i_4/I1</t>
        </is>
      </c>
      <c r="B1674">
        <f>'Net sw_IBUF_3_'!E785</f>
        <v/>
      </c>
      <c r="C1674">
        <f>'Net sw_IBUF_3_'!E783</f>
        <v/>
      </c>
      <c r="D1674">
        <f>B1674-C1674</f>
        <v/>
      </c>
      <c r="E1674">
        <f>D1674/B1674</f>
        <v/>
      </c>
      <c r="F1674">
        <f>'Net sw_IBUF_3_'!F785</f>
        <v/>
      </c>
      <c r="G1674">
        <f>'Net sw_IBUF_3_'!F783</f>
        <v/>
      </c>
      <c r="H1674">
        <f>F1674-G1674</f>
        <v/>
      </c>
      <c r="I1674">
        <f>H1674/F1674</f>
        <v/>
      </c>
      <c r="J1674">
        <f>'Net sw_IBUF_3_'!G785</f>
        <v/>
      </c>
      <c r="K1674">
        <f>'Net sw_IBUF_3_'!G783</f>
        <v/>
      </c>
      <c r="L1674">
        <f>J1674-K1674</f>
        <v/>
      </c>
      <c r="M1674">
        <f>L1674/J1674</f>
        <v/>
      </c>
      <c r="N1674">
        <f>'Net sw_IBUF_3_'!H785</f>
        <v/>
      </c>
      <c r="O1674">
        <f>'Net sw_IBUF_3_'!H783</f>
        <v/>
      </c>
      <c r="P1674">
        <f>N1674-O1674</f>
        <v/>
      </c>
      <c r="Q1674">
        <f>P1674/N1674</f>
        <v/>
      </c>
    </row>
    <row r="1675">
      <c r="A1675" t="inlineStr">
        <is>
          <t>sw_IBUF[3]_inst/O to masterReg/readData1[14]_i_1/I1</t>
        </is>
      </c>
      <c r="B1675">
        <f>'Net sw_IBUF_3_'!E799</f>
        <v/>
      </c>
      <c r="C1675">
        <f>'Net sw_IBUF_3_'!E797</f>
        <v/>
      </c>
      <c r="D1675">
        <f>B1675-C1675</f>
        <v/>
      </c>
      <c r="E1675">
        <f>D1675/B1675</f>
        <v/>
      </c>
      <c r="F1675">
        <f>'Net sw_IBUF_3_'!F799</f>
        <v/>
      </c>
      <c r="G1675">
        <f>'Net sw_IBUF_3_'!F797</f>
        <v/>
      </c>
      <c r="H1675">
        <f>F1675-G1675</f>
        <v/>
      </c>
      <c r="I1675">
        <f>H1675/F1675</f>
        <v/>
      </c>
      <c r="J1675">
        <f>'Net sw_IBUF_3_'!G799</f>
        <v/>
      </c>
      <c r="K1675">
        <f>'Net sw_IBUF_3_'!G797</f>
        <v/>
      </c>
      <c r="L1675">
        <f>J1675-K1675</f>
        <v/>
      </c>
      <c r="M1675">
        <f>L1675/J1675</f>
        <v/>
      </c>
      <c r="N1675">
        <f>'Net sw_IBUF_3_'!H799</f>
        <v/>
      </c>
      <c r="O1675">
        <f>'Net sw_IBUF_3_'!H797</f>
        <v/>
      </c>
      <c r="P1675">
        <f>N1675-O1675</f>
        <v/>
      </c>
      <c r="Q1675">
        <f>P1675/N1675</f>
        <v/>
      </c>
    </row>
    <row r="1676">
      <c r="A1676" t="inlineStr">
        <is>
          <t>sw_IBUF[3]_inst/O to masterReg/readData1[30]_i_1/I1</t>
        </is>
      </c>
      <c r="B1676">
        <f>'Net sw_IBUF_3_'!E834</f>
        <v/>
      </c>
      <c r="C1676">
        <f>'Net sw_IBUF_3_'!E832</f>
        <v/>
      </c>
      <c r="D1676">
        <f>B1676-C1676</f>
        <v/>
      </c>
      <c r="E1676">
        <f>D1676/B1676</f>
        <v/>
      </c>
      <c r="F1676">
        <f>'Net sw_IBUF_3_'!F834</f>
        <v/>
      </c>
      <c r="G1676">
        <f>'Net sw_IBUF_3_'!F832</f>
        <v/>
      </c>
      <c r="H1676">
        <f>F1676-G1676</f>
        <v/>
      </c>
      <c r="I1676">
        <f>H1676/F1676</f>
        <v/>
      </c>
      <c r="J1676">
        <f>'Net sw_IBUF_3_'!G834</f>
        <v/>
      </c>
      <c r="K1676">
        <f>'Net sw_IBUF_3_'!G832</f>
        <v/>
      </c>
      <c r="L1676">
        <f>J1676-K1676</f>
        <v/>
      </c>
      <c r="M1676">
        <f>L1676/J1676</f>
        <v/>
      </c>
      <c r="N1676">
        <f>'Net sw_IBUF_3_'!H834</f>
        <v/>
      </c>
      <c r="O1676">
        <f>'Net sw_IBUF_3_'!H832</f>
        <v/>
      </c>
      <c r="P1676">
        <f>N1676-O1676</f>
        <v/>
      </c>
      <c r="Q1676">
        <f>P1676/N1676</f>
        <v/>
      </c>
    </row>
    <row r="1677">
      <c r="A1677" t="inlineStr">
        <is>
          <t>sw_IBUF[3]_inst/O to masterReg/readData2[30]_i_1/I1</t>
        </is>
      </c>
      <c r="B1677">
        <f>'Net sw_IBUF_3_'!E850</f>
        <v/>
      </c>
      <c r="C1677">
        <f>'Net sw_IBUF_3_'!E848</f>
        <v/>
      </c>
      <c r="D1677">
        <f>B1677-C1677</f>
        <v/>
      </c>
      <c r="E1677">
        <f>D1677/B1677</f>
        <v/>
      </c>
      <c r="F1677">
        <f>'Net sw_IBUF_3_'!F850</f>
        <v/>
      </c>
      <c r="G1677">
        <f>'Net sw_IBUF_3_'!F848</f>
        <v/>
      </c>
      <c r="H1677">
        <f>F1677-G1677</f>
        <v/>
      </c>
      <c r="I1677">
        <f>H1677/F1677</f>
        <v/>
      </c>
      <c r="J1677">
        <f>'Net sw_IBUF_3_'!G850</f>
        <v/>
      </c>
      <c r="K1677">
        <f>'Net sw_IBUF_3_'!G848</f>
        <v/>
      </c>
      <c r="L1677">
        <f>J1677-K1677</f>
        <v/>
      </c>
      <c r="M1677">
        <f>L1677/J1677</f>
        <v/>
      </c>
      <c r="N1677">
        <f>'Net sw_IBUF_3_'!H850</f>
        <v/>
      </c>
      <c r="O1677">
        <f>'Net sw_IBUF_3_'!H848</f>
        <v/>
      </c>
      <c r="P1677">
        <f>N1677-O1677</f>
        <v/>
      </c>
      <c r="Q1677">
        <f>P1677/N1677</f>
        <v/>
      </c>
    </row>
    <row r="1678">
      <c r="A1678" t="inlineStr">
        <is>
          <t>sw_IBUF[3]_inst/O to masterReg/readData2[29]_i_1/I1</t>
        </is>
      </c>
      <c r="B1678">
        <f>'Net sw_IBUF_3_'!E865</f>
        <v/>
      </c>
      <c r="C1678">
        <f>'Net sw_IBUF_3_'!E863</f>
        <v/>
      </c>
      <c r="D1678">
        <f>B1678-C1678</f>
        <v/>
      </c>
      <c r="E1678">
        <f>D1678/B1678</f>
        <v/>
      </c>
      <c r="F1678">
        <f>'Net sw_IBUF_3_'!F865</f>
        <v/>
      </c>
      <c r="G1678">
        <f>'Net sw_IBUF_3_'!F863</f>
        <v/>
      </c>
      <c r="H1678">
        <f>F1678-G1678</f>
        <v/>
      </c>
      <c r="I1678">
        <f>H1678/F1678</f>
        <v/>
      </c>
      <c r="J1678">
        <f>'Net sw_IBUF_3_'!G865</f>
        <v/>
      </c>
      <c r="K1678">
        <f>'Net sw_IBUF_3_'!G863</f>
        <v/>
      </c>
      <c r="L1678">
        <f>J1678-K1678</f>
        <v/>
      </c>
      <c r="M1678">
        <f>L1678/J1678</f>
        <v/>
      </c>
      <c r="N1678">
        <f>'Net sw_IBUF_3_'!H865</f>
        <v/>
      </c>
      <c r="O1678">
        <f>'Net sw_IBUF_3_'!H863</f>
        <v/>
      </c>
      <c r="P1678">
        <f>N1678-O1678</f>
        <v/>
      </c>
      <c r="Q1678">
        <f>P1678/N1678</f>
        <v/>
      </c>
    </row>
    <row r="1679">
      <c r="A1679" t="inlineStr">
        <is>
          <t>sw_IBUF[3]_inst/O to masterReg/readData2[31]_i_1/I1</t>
        </is>
      </c>
      <c r="B1679">
        <f>'Net sw_IBUF_3_'!E876</f>
        <v/>
      </c>
      <c r="C1679">
        <f>'Net sw_IBUF_3_'!E874</f>
        <v/>
      </c>
      <c r="D1679">
        <f>B1679-C1679</f>
        <v/>
      </c>
      <c r="E1679">
        <f>D1679/B1679</f>
        <v/>
      </c>
      <c r="F1679">
        <f>'Net sw_IBUF_3_'!F876</f>
        <v/>
      </c>
      <c r="G1679">
        <f>'Net sw_IBUF_3_'!F874</f>
        <v/>
      </c>
      <c r="H1679">
        <f>F1679-G1679</f>
        <v/>
      </c>
      <c r="I1679">
        <f>H1679/F1679</f>
        <v/>
      </c>
      <c r="J1679">
        <f>'Net sw_IBUF_3_'!G876</f>
        <v/>
      </c>
      <c r="K1679">
        <f>'Net sw_IBUF_3_'!G874</f>
        <v/>
      </c>
      <c r="L1679">
        <f>J1679-K1679</f>
        <v/>
      </c>
      <c r="M1679">
        <f>L1679/J1679</f>
        <v/>
      </c>
      <c r="N1679">
        <f>'Net sw_IBUF_3_'!H876</f>
        <v/>
      </c>
      <c r="O1679">
        <f>'Net sw_IBUF_3_'!H874</f>
        <v/>
      </c>
      <c r="P1679">
        <f>N1679-O1679</f>
        <v/>
      </c>
      <c r="Q1679">
        <f>P1679/N1679</f>
        <v/>
      </c>
    </row>
    <row r="1680">
      <c r="A1680" t="inlineStr">
        <is>
          <t>sw_IBUF[3]_inst/O to masterReg/readData1[24]_i_1/I1</t>
        </is>
      </c>
      <c r="B1680">
        <f>'Net sw_IBUF_3_'!E893</f>
        <v/>
      </c>
      <c r="C1680">
        <f>'Net sw_IBUF_3_'!E891</f>
        <v/>
      </c>
      <c r="D1680">
        <f>B1680-C1680</f>
        <v/>
      </c>
      <c r="E1680">
        <f>D1680/B1680</f>
        <v/>
      </c>
      <c r="F1680">
        <f>'Net sw_IBUF_3_'!F893</f>
        <v/>
      </c>
      <c r="G1680">
        <f>'Net sw_IBUF_3_'!F891</f>
        <v/>
      </c>
      <c r="H1680">
        <f>F1680-G1680</f>
        <v/>
      </c>
      <c r="I1680">
        <f>H1680/F1680</f>
        <v/>
      </c>
      <c r="J1680">
        <f>'Net sw_IBUF_3_'!G893</f>
        <v/>
      </c>
      <c r="K1680">
        <f>'Net sw_IBUF_3_'!G891</f>
        <v/>
      </c>
      <c r="L1680">
        <f>J1680-K1680</f>
        <v/>
      </c>
      <c r="M1680">
        <f>L1680/J1680</f>
        <v/>
      </c>
      <c r="N1680">
        <f>'Net sw_IBUF_3_'!H893</f>
        <v/>
      </c>
      <c r="O1680">
        <f>'Net sw_IBUF_3_'!H891</f>
        <v/>
      </c>
      <c r="P1680">
        <f>N1680-O1680</f>
        <v/>
      </c>
      <c r="Q1680">
        <f>P1680/N1680</f>
        <v/>
      </c>
    </row>
    <row r="1681">
      <c r="A1681" t="inlineStr">
        <is>
          <t>sw_IBUF[3]_inst/O to masterReg/register_reg_r1_0_31_24_29_i_2/I1</t>
        </is>
      </c>
      <c r="B1681">
        <f>'Net sw_IBUF_3_'!E909</f>
        <v/>
      </c>
      <c r="C1681">
        <f>'Net sw_IBUF_3_'!E907</f>
        <v/>
      </c>
      <c r="D1681">
        <f>B1681-C1681</f>
        <v/>
      </c>
      <c r="E1681">
        <f>D1681/B1681</f>
        <v/>
      </c>
      <c r="F1681">
        <f>'Net sw_IBUF_3_'!F909</f>
        <v/>
      </c>
      <c r="G1681">
        <f>'Net sw_IBUF_3_'!F907</f>
        <v/>
      </c>
      <c r="H1681">
        <f>F1681-G1681</f>
        <v/>
      </c>
      <c r="I1681">
        <f>H1681/F1681</f>
        <v/>
      </c>
      <c r="J1681">
        <f>'Net sw_IBUF_3_'!G909</f>
        <v/>
      </c>
      <c r="K1681">
        <f>'Net sw_IBUF_3_'!G907</f>
        <v/>
      </c>
      <c r="L1681">
        <f>J1681-K1681</f>
        <v/>
      </c>
      <c r="M1681">
        <f>L1681/J1681</f>
        <v/>
      </c>
      <c r="N1681">
        <f>'Net sw_IBUF_3_'!H909</f>
        <v/>
      </c>
      <c r="O1681">
        <f>'Net sw_IBUF_3_'!H907</f>
        <v/>
      </c>
      <c r="P1681">
        <f>N1681-O1681</f>
        <v/>
      </c>
      <c r="Q1681">
        <f>P1681/N1681</f>
        <v/>
      </c>
    </row>
    <row r="1682">
      <c r="A1682" t="inlineStr">
        <is>
          <t>sw_IBUF[3]_inst/O to masterReg/readData1[27]_i_1/I1</t>
        </is>
      </c>
      <c r="B1682">
        <f>'Net sw_IBUF_3_'!E929</f>
        <v/>
      </c>
      <c r="C1682">
        <f>'Net sw_IBUF_3_'!E927</f>
        <v/>
      </c>
      <c r="D1682">
        <f>B1682-C1682</f>
        <v/>
      </c>
      <c r="E1682">
        <f>D1682/B1682</f>
        <v/>
      </c>
      <c r="F1682">
        <f>'Net sw_IBUF_3_'!F929</f>
        <v/>
      </c>
      <c r="G1682">
        <f>'Net sw_IBUF_3_'!F927</f>
        <v/>
      </c>
      <c r="H1682">
        <f>F1682-G1682</f>
        <v/>
      </c>
      <c r="I1682">
        <f>H1682/F1682</f>
        <v/>
      </c>
      <c r="J1682">
        <f>'Net sw_IBUF_3_'!G929</f>
        <v/>
      </c>
      <c r="K1682">
        <f>'Net sw_IBUF_3_'!G927</f>
        <v/>
      </c>
      <c r="L1682">
        <f>J1682-K1682</f>
        <v/>
      </c>
      <c r="M1682">
        <f>L1682/J1682</f>
        <v/>
      </c>
      <c r="N1682">
        <f>'Net sw_IBUF_3_'!H929</f>
        <v/>
      </c>
      <c r="O1682">
        <f>'Net sw_IBUF_3_'!H927</f>
        <v/>
      </c>
      <c r="P1682">
        <f>N1682-O1682</f>
        <v/>
      </c>
      <c r="Q1682">
        <f>P1682/N1682</f>
        <v/>
      </c>
    </row>
    <row r="1683">
      <c r="A1683" t="inlineStr">
        <is>
          <t>sw_IBUF[3]_inst/O to masterReg/readData2[25]_i_1/I1</t>
        </is>
      </c>
      <c r="B1683">
        <f>'Net sw_IBUF_3_'!E940</f>
        <v/>
      </c>
      <c r="C1683">
        <f>'Net sw_IBUF_3_'!E938</f>
        <v/>
      </c>
      <c r="D1683">
        <f>B1683-C1683</f>
        <v/>
      </c>
      <c r="E1683">
        <f>D1683/B1683</f>
        <v/>
      </c>
      <c r="F1683">
        <f>'Net sw_IBUF_3_'!F940</f>
        <v/>
      </c>
      <c r="G1683">
        <f>'Net sw_IBUF_3_'!F938</f>
        <v/>
      </c>
      <c r="H1683">
        <f>F1683-G1683</f>
        <v/>
      </c>
      <c r="I1683">
        <f>H1683/F1683</f>
        <v/>
      </c>
      <c r="J1683">
        <f>'Net sw_IBUF_3_'!G940</f>
        <v/>
      </c>
      <c r="K1683">
        <f>'Net sw_IBUF_3_'!G938</f>
        <v/>
      </c>
      <c r="L1683">
        <f>J1683-K1683</f>
        <v/>
      </c>
      <c r="M1683">
        <f>L1683/J1683</f>
        <v/>
      </c>
      <c r="N1683">
        <f>'Net sw_IBUF_3_'!H940</f>
        <v/>
      </c>
      <c r="O1683">
        <f>'Net sw_IBUF_3_'!H938</f>
        <v/>
      </c>
      <c r="P1683">
        <f>N1683-O1683</f>
        <v/>
      </c>
      <c r="Q1683">
        <f>P1683/N1683</f>
        <v/>
      </c>
    </row>
    <row r="1684">
      <c r="A1684" t="inlineStr">
        <is>
          <t>sw_IBUF[3]_inst/O to masterReg/register_reg_r1_0_31_24_29_i_4/I1</t>
        </is>
      </c>
      <c r="B1684">
        <f>'Net sw_IBUF_3_'!E953</f>
        <v/>
      </c>
      <c r="C1684">
        <f>'Net sw_IBUF_3_'!E951</f>
        <v/>
      </c>
      <c r="D1684">
        <f>B1684-C1684</f>
        <v/>
      </c>
      <c r="E1684">
        <f>D1684/B1684</f>
        <v/>
      </c>
      <c r="F1684">
        <f>'Net sw_IBUF_3_'!F953</f>
        <v/>
      </c>
      <c r="G1684">
        <f>'Net sw_IBUF_3_'!F951</f>
        <v/>
      </c>
      <c r="H1684">
        <f>F1684-G1684</f>
        <v/>
      </c>
      <c r="I1684">
        <f>H1684/F1684</f>
        <v/>
      </c>
      <c r="J1684">
        <f>'Net sw_IBUF_3_'!G953</f>
        <v/>
      </c>
      <c r="K1684">
        <f>'Net sw_IBUF_3_'!G951</f>
        <v/>
      </c>
      <c r="L1684">
        <f>J1684-K1684</f>
        <v/>
      </c>
      <c r="M1684">
        <f>L1684/J1684</f>
        <v/>
      </c>
      <c r="N1684">
        <f>'Net sw_IBUF_3_'!H953</f>
        <v/>
      </c>
      <c r="O1684">
        <f>'Net sw_IBUF_3_'!H951</f>
        <v/>
      </c>
      <c r="P1684">
        <f>N1684-O1684</f>
        <v/>
      </c>
      <c r="Q1684">
        <f>P1684/N1684</f>
        <v/>
      </c>
    </row>
    <row r="1685">
      <c r="A1685" t="inlineStr">
        <is>
          <t>sw_IBUF[3]_inst/O to masterReg/readData2[27]_i_1/I1</t>
        </is>
      </c>
      <c r="B1685">
        <f>'Net sw_IBUF_3_'!E964</f>
        <v/>
      </c>
      <c r="C1685">
        <f>'Net sw_IBUF_3_'!E962</f>
        <v/>
      </c>
      <c r="D1685">
        <f>B1685-C1685</f>
        <v/>
      </c>
      <c r="E1685">
        <f>D1685/B1685</f>
        <v/>
      </c>
      <c r="F1685">
        <f>'Net sw_IBUF_3_'!F964</f>
        <v/>
      </c>
      <c r="G1685">
        <f>'Net sw_IBUF_3_'!F962</f>
        <v/>
      </c>
      <c r="H1685">
        <f>F1685-G1685</f>
        <v/>
      </c>
      <c r="I1685">
        <f>H1685/F1685</f>
        <v/>
      </c>
      <c r="J1685">
        <f>'Net sw_IBUF_3_'!G964</f>
        <v/>
      </c>
      <c r="K1685">
        <f>'Net sw_IBUF_3_'!G962</f>
        <v/>
      </c>
      <c r="L1685">
        <f>J1685-K1685</f>
        <v/>
      </c>
      <c r="M1685">
        <f>L1685/J1685</f>
        <v/>
      </c>
      <c r="N1685">
        <f>'Net sw_IBUF_3_'!H964</f>
        <v/>
      </c>
      <c r="O1685">
        <f>'Net sw_IBUF_3_'!H962</f>
        <v/>
      </c>
      <c r="P1685">
        <f>N1685-O1685</f>
        <v/>
      </c>
      <c r="Q1685">
        <f>P1685/N1685</f>
        <v/>
      </c>
    </row>
    <row r="1686">
      <c r="A1686" t="inlineStr">
        <is>
          <t>sw_IBUF[3]_inst/O to masterReg/readData1[25]_i_1/I1</t>
        </is>
      </c>
      <c r="B1686">
        <f>'Net sw_IBUF_3_'!E985</f>
        <v/>
      </c>
      <c r="C1686">
        <f>'Net sw_IBUF_3_'!E983</f>
        <v/>
      </c>
      <c r="D1686">
        <f>B1686-C1686</f>
        <v/>
      </c>
      <c r="E1686">
        <f>D1686/B1686</f>
        <v/>
      </c>
      <c r="F1686">
        <f>'Net sw_IBUF_3_'!F985</f>
        <v/>
      </c>
      <c r="G1686">
        <f>'Net sw_IBUF_3_'!F983</f>
        <v/>
      </c>
      <c r="H1686">
        <f>F1686-G1686</f>
        <v/>
      </c>
      <c r="I1686">
        <f>H1686/F1686</f>
        <v/>
      </c>
      <c r="J1686">
        <f>'Net sw_IBUF_3_'!G985</f>
        <v/>
      </c>
      <c r="K1686">
        <f>'Net sw_IBUF_3_'!G983</f>
        <v/>
      </c>
      <c r="L1686">
        <f>J1686-K1686</f>
        <v/>
      </c>
      <c r="M1686">
        <f>L1686/J1686</f>
        <v/>
      </c>
      <c r="N1686">
        <f>'Net sw_IBUF_3_'!H985</f>
        <v/>
      </c>
      <c r="O1686">
        <f>'Net sw_IBUF_3_'!H983</f>
        <v/>
      </c>
      <c r="P1686">
        <f>N1686-O1686</f>
        <v/>
      </c>
      <c r="Q1686">
        <f>P1686/N1686</f>
        <v/>
      </c>
    </row>
    <row r="1687">
      <c r="A1687" t="inlineStr">
        <is>
          <t>sw_IBUF[3]_inst/O to masterReg/register_reg_r1_0_31_30_31_i_1/I1</t>
        </is>
      </c>
      <c r="B1687">
        <f>'Net sw_IBUF_3_'!E1004</f>
        <v/>
      </c>
      <c r="C1687">
        <f>'Net sw_IBUF_3_'!E1002</f>
        <v/>
      </c>
      <c r="D1687">
        <f>B1687-C1687</f>
        <v/>
      </c>
      <c r="E1687">
        <f>D1687/B1687</f>
        <v/>
      </c>
      <c r="F1687">
        <f>'Net sw_IBUF_3_'!F1004</f>
        <v/>
      </c>
      <c r="G1687">
        <f>'Net sw_IBUF_3_'!F1002</f>
        <v/>
      </c>
      <c r="H1687">
        <f>F1687-G1687</f>
        <v/>
      </c>
      <c r="I1687">
        <f>H1687/F1687</f>
        <v/>
      </c>
      <c r="J1687">
        <f>'Net sw_IBUF_3_'!G1004</f>
        <v/>
      </c>
      <c r="K1687">
        <f>'Net sw_IBUF_3_'!G1002</f>
        <v/>
      </c>
      <c r="L1687">
        <f>J1687-K1687</f>
        <v/>
      </c>
      <c r="M1687">
        <f>L1687/J1687</f>
        <v/>
      </c>
      <c r="N1687">
        <f>'Net sw_IBUF_3_'!H1004</f>
        <v/>
      </c>
      <c r="O1687">
        <f>'Net sw_IBUF_3_'!H1002</f>
        <v/>
      </c>
      <c r="P1687">
        <f>N1687-O1687</f>
        <v/>
      </c>
      <c r="Q1687">
        <f>P1687/N1687</f>
        <v/>
      </c>
    </row>
    <row r="1688">
      <c r="A1688" t="inlineStr">
        <is>
          <t>sw_IBUF[3]_inst/O to masterReg/readData1[29]_i_1/I1</t>
        </is>
      </c>
      <c r="B1688">
        <f>'Net sw_IBUF_3_'!E1023</f>
        <v/>
      </c>
      <c r="C1688">
        <f>'Net sw_IBUF_3_'!E1021</f>
        <v/>
      </c>
      <c r="D1688">
        <f>B1688-C1688</f>
        <v/>
      </c>
      <c r="E1688">
        <f>D1688/B1688</f>
        <v/>
      </c>
      <c r="F1688">
        <f>'Net sw_IBUF_3_'!F1023</f>
        <v/>
      </c>
      <c r="G1688">
        <f>'Net sw_IBUF_3_'!F1021</f>
        <v/>
      </c>
      <c r="H1688">
        <f>F1688-G1688</f>
        <v/>
      </c>
      <c r="I1688">
        <f>H1688/F1688</f>
        <v/>
      </c>
      <c r="J1688">
        <f>'Net sw_IBUF_3_'!G1023</f>
        <v/>
      </c>
      <c r="K1688">
        <f>'Net sw_IBUF_3_'!G1021</f>
        <v/>
      </c>
      <c r="L1688">
        <f>J1688-K1688</f>
        <v/>
      </c>
      <c r="M1688">
        <f>L1688/J1688</f>
        <v/>
      </c>
      <c r="N1688">
        <f>'Net sw_IBUF_3_'!H1023</f>
        <v/>
      </c>
      <c r="O1688">
        <f>'Net sw_IBUF_3_'!H1021</f>
        <v/>
      </c>
      <c r="P1688">
        <f>N1688-O1688</f>
        <v/>
      </c>
      <c r="Q1688">
        <f>P1688/N1688</f>
        <v/>
      </c>
    </row>
    <row r="1689">
      <c r="A1689" t="inlineStr">
        <is>
          <t>sw_IBUF[3]_inst/O to masterReg/readData1[31]_i_1/I1</t>
        </is>
      </c>
      <c r="B1689">
        <f>'Net sw_IBUF_3_'!E1034</f>
        <v/>
      </c>
      <c r="C1689">
        <f>'Net sw_IBUF_3_'!E1032</f>
        <v/>
      </c>
      <c r="D1689">
        <f>B1689-C1689</f>
        <v/>
      </c>
      <c r="E1689">
        <f>D1689/B1689</f>
        <v/>
      </c>
      <c r="F1689">
        <f>'Net sw_IBUF_3_'!F1034</f>
        <v/>
      </c>
      <c r="G1689">
        <f>'Net sw_IBUF_3_'!F1032</f>
        <v/>
      </c>
      <c r="H1689">
        <f>F1689-G1689</f>
        <v/>
      </c>
      <c r="I1689">
        <f>H1689/F1689</f>
        <v/>
      </c>
      <c r="J1689">
        <f>'Net sw_IBUF_3_'!G1034</f>
        <v/>
      </c>
      <c r="K1689">
        <f>'Net sw_IBUF_3_'!G1032</f>
        <v/>
      </c>
      <c r="L1689">
        <f>J1689-K1689</f>
        <v/>
      </c>
      <c r="M1689">
        <f>L1689/J1689</f>
        <v/>
      </c>
      <c r="N1689">
        <f>'Net sw_IBUF_3_'!H1034</f>
        <v/>
      </c>
      <c r="O1689">
        <f>'Net sw_IBUF_3_'!H1032</f>
        <v/>
      </c>
      <c r="P1689">
        <f>N1689-O1689</f>
        <v/>
      </c>
      <c r="Q1689">
        <f>P1689/N1689</f>
        <v/>
      </c>
    </row>
    <row r="1690">
      <c r="A1690" t="inlineStr">
        <is>
          <t>sw_IBUF[3]_inst/O to masterReg/readData1[26]_i_1/I1</t>
        </is>
      </c>
      <c r="B1690">
        <f>'Net sw_IBUF_3_'!E1053</f>
        <v/>
      </c>
      <c r="C1690">
        <f>'Net sw_IBUF_3_'!E1051</f>
        <v/>
      </c>
      <c r="D1690">
        <f>B1690-C1690</f>
        <v/>
      </c>
      <c r="E1690">
        <f>D1690/B1690</f>
        <v/>
      </c>
      <c r="F1690">
        <f>'Net sw_IBUF_3_'!F1053</f>
        <v/>
      </c>
      <c r="G1690">
        <f>'Net sw_IBUF_3_'!F1051</f>
        <v/>
      </c>
      <c r="H1690">
        <f>F1690-G1690</f>
        <v/>
      </c>
      <c r="I1690">
        <f>H1690/F1690</f>
        <v/>
      </c>
      <c r="J1690">
        <f>'Net sw_IBUF_3_'!G1053</f>
        <v/>
      </c>
      <c r="K1690">
        <f>'Net sw_IBUF_3_'!G1051</f>
        <v/>
      </c>
      <c r="L1690">
        <f>J1690-K1690</f>
        <v/>
      </c>
      <c r="M1690">
        <f>L1690/J1690</f>
        <v/>
      </c>
      <c r="N1690">
        <f>'Net sw_IBUF_3_'!H1053</f>
        <v/>
      </c>
      <c r="O1690">
        <f>'Net sw_IBUF_3_'!H1051</f>
        <v/>
      </c>
      <c r="P1690">
        <f>N1690-O1690</f>
        <v/>
      </c>
      <c r="Q1690">
        <f>P1690/N1690</f>
        <v/>
      </c>
    </row>
    <row r="1691">
      <c r="A1691" t="inlineStr">
        <is>
          <t>sw_IBUF[3]_inst/O to masterReg/readData2[26]_i_1/I1</t>
        </is>
      </c>
      <c r="B1691">
        <f>'Net sw_IBUF_3_'!E1064</f>
        <v/>
      </c>
      <c r="C1691">
        <f>'Net sw_IBUF_3_'!E1062</f>
        <v/>
      </c>
      <c r="D1691">
        <f>B1691-C1691</f>
        <v/>
      </c>
      <c r="E1691">
        <f>D1691/B1691</f>
        <v/>
      </c>
      <c r="F1691">
        <f>'Net sw_IBUF_3_'!F1064</f>
        <v/>
      </c>
      <c r="G1691">
        <f>'Net sw_IBUF_3_'!F1062</f>
        <v/>
      </c>
      <c r="H1691">
        <f>F1691-G1691</f>
        <v/>
      </c>
      <c r="I1691">
        <f>H1691/F1691</f>
        <v/>
      </c>
      <c r="J1691">
        <f>'Net sw_IBUF_3_'!G1064</f>
        <v/>
      </c>
      <c r="K1691">
        <f>'Net sw_IBUF_3_'!G1062</f>
        <v/>
      </c>
      <c r="L1691">
        <f>J1691-K1691</f>
        <v/>
      </c>
      <c r="M1691">
        <f>L1691/J1691</f>
        <v/>
      </c>
      <c r="N1691">
        <f>'Net sw_IBUF_3_'!H1064</f>
        <v/>
      </c>
      <c r="O1691">
        <f>'Net sw_IBUF_3_'!H1062</f>
        <v/>
      </c>
      <c r="P1691">
        <f>N1691-O1691</f>
        <v/>
      </c>
      <c r="Q1691">
        <f>P1691/N1691</f>
        <v/>
      </c>
    </row>
    <row r="1692">
      <c r="A1692" t="inlineStr">
        <is>
          <t>sw_IBUF[3]_inst/O to masterReg/readData2[24]_i_1/I1</t>
        </is>
      </c>
      <c r="B1692">
        <f>'Net sw_IBUF_3_'!E1075</f>
        <v/>
      </c>
      <c r="C1692">
        <f>'Net sw_IBUF_3_'!E1073</f>
        <v/>
      </c>
      <c r="D1692">
        <f>B1692-C1692</f>
        <v/>
      </c>
      <c r="E1692">
        <f>D1692/B1692</f>
        <v/>
      </c>
      <c r="F1692">
        <f>'Net sw_IBUF_3_'!F1075</f>
        <v/>
      </c>
      <c r="G1692">
        <f>'Net sw_IBUF_3_'!F1073</f>
        <v/>
      </c>
      <c r="H1692">
        <f>F1692-G1692</f>
        <v/>
      </c>
      <c r="I1692">
        <f>H1692/F1692</f>
        <v/>
      </c>
      <c r="J1692">
        <f>'Net sw_IBUF_3_'!G1075</f>
        <v/>
      </c>
      <c r="K1692">
        <f>'Net sw_IBUF_3_'!G1073</f>
        <v/>
      </c>
      <c r="L1692">
        <f>J1692-K1692</f>
        <v/>
      </c>
      <c r="M1692">
        <f>L1692/J1692</f>
        <v/>
      </c>
      <c r="N1692">
        <f>'Net sw_IBUF_3_'!H1075</f>
        <v/>
      </c>
      <c r="O1692">
        <f>'Net sw_IBUF_3_'!H1073</f>
        <v/>
      </c>
      <c r="P1692">
        <f>N1692-O1692</f>
        <v/>
      </c>
      <c r="Q1692">
        <f>P1692/N1692</f>
        <v/>
      </c>
    </row>
    <row r="1693">
      <c r="A1693" t="inlineStr">
        <is>
          <t>sw_IBUF[3]_inst/O to masterReg/register_reg_r1_0_31_18_23_i_5/I1</t>
        </is>
      </c>
      <c r="B1693">
        <f>'Net sw_IBUF_3_'!E1097</f>
        <v/>
      </c>
      <c r="C1693">
        <f>'Net sw_IBUF_3_'!E1095</f>
        <v/>
      </c>
      <c r="D1693">
        <f>B1693-C1693</f>
        <v/>
      </c>
      <c r="E1693">
        <f>D1693/B1693</f>
        <v/>
      </c>
      <c r="F1693">
        <f>'Net sw_IBUF_3_'!F1097</f>
        <v/>
      </c>
      <c r="G1693">
        <f>'Net sw_IBUF_3_'!F1095</f>
        <v/>
      </c>
      <c r="H1693">
        <f>F1693-G1693</f>
        <v/>
      </c>
      <c r="I1693">
        <f>H1693/F1693</f>
        <v/>
      </c>
      <c r="J1693">
        <f>'Net sw_IBUF_3_'!G1097</f>
        <v/>
      </c>
      <c r="K1693">
        <f>'Net sw_IBUF_3_'!G1095</f>
        <v/>
      </c>
      <c r="L1693">
        <f>J1693-K1693</f>
        <v/>
      </c>
      <c r="M1693">
        <f>L1693/J1693</f>
        <v/>
      </c>
      <c r="N1693">
        <f>'Net sw_IBUF_3_'!H1097</f>
        <v/>
      </c>
      <c r="O1693">
        <f>'Net sw_IBUF_3_'!H1095</f>
        <v/>
      </c>
      <c r="P1693">
        <f>N1693-O1693</f>
        <v/>
      </c>
      <c r="Q1693">
        <f>P1693/N1693</f>
        <v/>
      </c>
    </row>
    <row r="1694">
      <c r="A1694" t="inlineStr">
        <is>
          <t>sw_IBUF[3]_inst/O to masterReg/readData1[28]_i_1/I1</t>
        </is>
      </c>
      <c r="B1694">
        <f>'Net sw_IBUF_3_'!E1113</f>
        <v/>
      </c>
      <c r="C1694">
        <f>'Net sw_IBUF_3_'!E1111</f>
        <v/>
      </c>
      <c r="D1694">
        <f>B1694-C1694</f>
        <v/>
      </c>
      <c r="E1694">
        <f>D1694/B1694</f>
        <v/>
      </c>
      <c r="F1694">
        <f>'Net sw_IBUF_3_'!F1113</f>
        <v/>
      </c>
      <c r="G1694">
        <f>'Net sw_IBUF_3_'!F1111</f>
        <v/>
      </c>
      <c r="H1694">
        <f>F1694-G1694</f>
        <v/>
      </c>
      <c r="I1694">
        <f>H1694/F1694</f>
        <v/>
      </c>
      <c r="J1694">
        <f>'Net sw_IBUF_3_'!G1113</f>
        <v/>
      </c>
      <c r="K1694">
        <f>'Net sw_IBUF_3_'!G1111</f>
        <v/>
      </c>
      <c r="L1694">
        <f>J1694-K1694</f>
        <v/>
      </c>
      <c r="M1694">
        <f>L1694/J1694</f>
        <v/>
      </c>
      <c r="N1694">
        <f>'Net sw_IBUF_3_'!H1113</f>
        <v/>
      </c>
      <c r="O1694">
        <f>'Net sw_IBUF_3_'!H1111</f>
        <v/>
      </c>
      <c r="P1694">
        <f>N1694-O1694</f>
        <v/>
      </c>
      <c r="Q1694">
        <f>P1694/N1694</f>
        <v/>
      </c>
    </row>
    <row r="1695">
      <c r="A1695" t="inlineStr">
        <is>
          <t>sw_IBUF[3]_inst/O to masterReg/readData2[28]_i_1/I1</t>
        </is>
      </c>
      <c r="B1695">
        <f>'Net sw_IBUF_3_'!E1124</f>
        <v/>
      </c>
      <c r="C1695">
        <f>'Net sw_IBUF_3_'!E1122</f>
        <v/>
      </c>
      <c r="D1695">
        <f>B1695-C1695</f>
        <v/>
      </c>
      <c r="E1695">
        <f>D1695/B1695</f>
        <v/>
      </c>
      <c r="F1695">
        <f>'Net sw_IBUF_3_'!F1124</f>
        <v/>
      </c>
      <c r="G1695">
        <f>'Net sw_IBUF_3_'!F1122</f>
        <v/>
      </c>
      <c r="H1695">
        <f>F1695-G1695</f>
        <v/>
      </c>
      <c r="I1695">
        <f>H1695/F1695</f>
        <v/>
      </c>
      <c r="J1695">
        <f>'Net sw_IBUF_3_'!G1124</f>
        <v/>
      </c>
      <c r="K1695">
        <f>'Net sw_IBUF_3_'!G1122</f>
        <v/>
      </c>
      <c r="L1695">
        <f>J1695-K1695</f>
        <v/>
      </c>
      <c r="M1695">
        <f>L1695/J1695</f>
        <v/>
      </c>
      <c r="N1695">
        <f>'Net sw_IBUF_3_'!H1124</f>
        <v/>
      </c>
      <c r="O1695">
        <f>'Net sw_IBUF_3_'!H1122</f>
        <v/>
      </c>
      <c r="P1695">
        <f>N1695-O1695</f>
        <v/>
      </c>
      <c r="Q1695">
        <f>P1695/N1695</f>
        <v/>
      </c>
    </row>
    <row r="1696">
      <c r="A1696" t="inlineStr">
        <is>
          <t>sw_IBUF[3]_inst/O to masterReg/register_reg_r1_0_31_24_29_i_6/I1</t>
        </is>
      </c>
      <c r="B1696">
        <f>'Net sw_IBUF_3_'!E1139</f>
        <v/>
      </c>
      <c r="C1696">
        <f>'Net sw_IBUF_3_'!E1137</f>
        <v/>
      </c>
      <c r="D1696">
        <f>B1696-C1696</f>
        <v/>
      </c>
      <c r="E1696">
        <f>D1696/B1696</f>
        <v/>
      </c>
      <c r="F1696">
        <f>'Net sw_IBUF_3_'!F1139</f>
        <v/>
      </c>
      <c r="G1696">
        <f>'Net sw_IBUF_3_'!F1137</f>
        <v/>
      </c>
      <c r="H1696">
        <f>F1696-G1696</f>
        <v/>
      </c>
      <c r="I1696">
        <f>H1696/F1696</f>
        <v/>
      </c>
      <c r="J1696">
        <f>'Net sw_IBUF_3_'!G1139</f>
        <v/>
      </c>
      <c r="K1696">
        <f>'Net sw_IBUF_3_'!G1137</f>
        <v/>
      </c>
      <c r="L1696">
        <f>J1696-K1696</f>
        <v/>
      </c>
      <c r="M1696">
        <f>L1696/J1696</f>
        <v/>
      </c>
      <c r="N1696">
        <f>'Net sw_IBUF_3_'!H1139</f>
        <v/>
      </c>
      <c r="O1696">
        <f>'Net sw_IBUF_3_'!H1137</f>
        <v/>
      </c>
      <c r="P1696">
        <f>N1696-O1696</f>
        <v/>
      </c>
      <c r="Q1696">
        <f>P1696/N1696</f>
        <v/>
      </c>
    </row>
    <row r="1697">
      <c r="A1697" t="inlineStr">
        <is>
          <t>sw_IBUF[3]_inst/O to masterReg/register_reg_r1_0_31_30_31__0_i_1/I1</t>
        </is>
      </c>
      <c r="B1697">
        <f>'Net sw_IBUF_3_'!E1161</f>
        <v/>
      </c>
      <c r="C1697">
        <f>'Net sw_IBUF_3_'!E1159</f>
        <v/>
      </c>
      <c r="D1697">
        <f>B1697-C1697</f>
        <v/>
      </c>
      <c r="E1697">
        <f>D1697/B1697</f>
        <v/>
      </c>
      <c r="F1697">
        <f>'Net sw_IBUF_3_'!F1161</f>
        <v/>
      </c>
      <c r="G1697">
        <f>'Net sw_IBUF_3_'!F1159</f>
        <v/>
      </c>
      <c r="H1697">
        <f>F1697-G1697</f>
        <v/>
      </c>
      <c r="I1697">
        <f>H1697/F1697</f>
        <v/>
      </c>
      <c r="J1697">
        <f>'Net sw_IBUF_3_'!G1161</f>
        <v/>
      </c>
      <c r="K1697">
        <f>'Net sw_IBUF_3_'!G1159</f>
        <v/>
      </c>
      <c r="L1697">
        <f>J1697-K1697</f>
        <v/>
      </c>
      <c r="M1697">
        <f>L1697/J1697</f>
        <v/>
      </c>
      <c r="N1697">
        <f>'Net sw_IBUF_3_'!H1161</f>
        <v/>
      </c>
      <c r="O1697">
        <f>'Net sw_IBUF_3_'!H1159</f>
        <v/>
      </c>
      <c r="P1697">
        <f>N1697-O1697</f>
        <v/>
      </c>
      <c r="Q1697">
        <f>P1697/N1697</f>
        <v/>
      </c>
    </row>
    <row r="1698">
      <c r="A1698" t="inlineStr">
        <is>
          <t>sw_IBUF[3]_inst/O to masterReg/register_reg_r1_0_31_24_29_i_5/I1</t>
        </is>
      </c>
      <c r="B1698">
        <f>'Net sw_IBUF_3_'!E1172</f>
        <v/>
      </c>
      <c r="C1698">
        <f>'Net sw_IBUF_3_'!E1170</f>
        <v/>
      </c>
      <c r="D1698">
        <f>B1698-C1698</f>
        <v/>
      </c>
      <c r="E1698">
        <f>D1698/B1698</f>
        <v/>
      </c>
      <c r="F1698">
        <f>'Net sw_IBUF_3_'!F1172</f>
        <v/>
      </c>
      <c r="G1698">
        <f>'Net sw_IBUF_3_'!F1170</f>
        <v/>
      </c>
      <c r="H1698">
        <f>F1698-G1698</f>
        <v/>
      </c>
      <c r="I1698">
        <f>H1698/F1698</f>
        <v/>
      </c>
      <c r="J1698">
        <f>'Net sw_IBUF_3_'!G1172</f>
        <v/>
      </c>
      <c r="K1698">
        <f>'Net sw_IBUF_3_'!G1170</f>
        <v/>
      </c>
      <c r="L1698">
        <f>J1698-K1698</f>
        <v/>
      </c>
      <c r="M1698">
        <f>L1698/J1698</f>
        <v/>
      </c>
      <c r="N1698">
        <f>'Net sw_IBUF_3_'!H1172</f>
        <v/>
      </c>
      <c r="O1698">
        <f>'Net sw_IBUF_3_'!H1170</f>
        <v/>
      </c>
      <c r="P1698">
        <f>N1698-O1698</f>
        <v/>
      </c>
      <c r="Q1698">
        <f>P1698/N1698</f>
        <v/>
      </c>
    </row>
    <row r="1699">
      <c r="A1699" t="inlineStr">
        <is>
          <t>sw_IBUF[3]_inst/O to masterReg/register_reg_r1_0_31_24_29_i_3/I1</t>
        </is>
      </c>
      <c r="B1699">
        <f>'Net sw_IBUF_3_'!E1190</f>
        <v/>
      </c>
      <c r="C1699">
        <f>'Net sw_IBUF_3_'!E1188</f>
        <v/>
      </c>
      <c r="D1699">
        <f>B1699-C1699</f>
        <v/>
      </c>
      <c r="E1699">
        <f>D1699/B1699</f>
        <v/>
      </c>
      <c r="F1699">
        <f>'Net sw_IBUF_3_'!F1190</f>
        <v/>
      </c>
      <c r="G1699">
        <f>'Net sw_IBUF_3_'!F1188</f>
        <v/>
      </c>
      <c r="H1699">
        <f>F1699-G1699</f>
        <v/>
      </c>
      <c r="I1699">
        <f>H1699/F1699</f>
        <v/>
      </c>
      <c r="J1699">
        <f>'Net sw_IBUF_3_'!G1190</f>
        <v/>
      </c>
      <c r="K1699">
        <f>'Net sw_IBUF_3_'!G1188</f>
        <v/>
      </c>
      <c r="L1699">
        <f>J1699-K1699</f>
        <v/>
      </c>
      <c r="M1699">
        <f>L1699/J1699</f>
        <v/>
      </c>
      <c r="N1699">
        <f>'Net sw_IBUF_3_'!H1190</f>
        <v/>
      </c>
      <c r="O1699">
        <f>'Net sw_IBUF_3_'!H1188</f>
        <v/>
      </c>
      <c r="P1699">
        <f>N1699-O1699</f>
        <v/>
      </c>
      <c r="Q1699">
        <f>P1699/N1699</f>
        <v/>
      </c>
    </row>
    <row r="1700">
      <c r="A1700" t="inlineStr">
        <is>
          <t>sw_IBUF[3]_inst/O to masterReg/register_reg_r1_0_31_24_29_i_1/I1</t>
        </is>
      </c>
      <c r="B1700">
        <f>'Net sw_IBUF_3_'!E1201</f>
        <v/>
      </c>
      <c r="C1700">
        <f>'Net sw_IBUF_3_'!E1199</f>
        <v/>
      </c>
      <c r="D1700">
        <f>B1700-C1700</f>
        <v/>
      </c>
      <c r="E1700">
        <f>D1700/B1700</f>
        <v/>
      </c>
      <c r="F1700">
        <f>'Net sw_IBUF_3_'!F1201</f>
        <v/>
      </c>
      <c r="G1700">
        <f>'Net sw_IBUF_3_'!F1199</f>
        <v/>
      </c>
      <c r="H1700">
        <f>F1700-G1700</f>
        <v/>
      </c>
      <c r="I1700">
        <f>H1700/F1700</f>
        <v/>
      </c>
      <c r="J1700">
        <f>'Net sw_IBUF_3_'!G1201</f>
        <v/>
      </c>
      <c r="K1700">
        <f>'Net sw_IBUF_3_'!G1199</f>
        <v/>
      </c>
      <c r="L1700">
        <f>J1700-K1700</f>
        <v/>
      </c>
      <c r="M1700">
        <f>L1700/J1700</f>
        <v/>
      </c>
      <c r="N1700">
        <f>'Net sw_IBUF_3_'!H1201</f>
        <v/>
      </c>
      <c r="O1700">
        <f>'Net sw_IBUF_3_'!H1199</f>
        <v/>
      </c>
      <c r="P1700">
        <f>N1700-O1700</f>
        <v/>
      </c>
      <c r="Q1700">
        <f>P1700/N1700</f>
        <v/>
      </c>
    </row>
    <row r="1701">
      <c r="A1701" t="inlineStr">
        <is>
          <t>sw_IBUF[3]_inst/O to masterReg/register_reg_r1_0_31_12_17_i_1/I1</t>
        </is>
      </c>
      <c r="B1701">
        <f>'Net sw_IBUF_3_'!E1221</f>
        <v/>
      </c>
      <c r="C1701">
        <f>'Net sw_IBUF_3_'!E1219</f>
        <v/>
      </c>
      <c r="D1701">
        <f>B1701-C1701</f>
        <v/>
      </c>
      <c r="E1701">
        <f>D1701/B1701</f>
        <v/>
      </c>
      <c r="F1701">
        <f>'Net sw_IBUF_3_'!F1221</f>
        <v/>
      </c>
      <c r="G1701">
        <f>'Net sw_IBUF_3_'!F1219</f>
        <v/>
      </c>
      <c r="H1701">
        <f>F1701-G1701</f>
        <v/>
      </c>
      <c r="I1701">
        <f>H1701/F1701</f>
        <v/>
      </c>
      <c r="J1701">
        <f>'Net sw_IBUF_3_'!G1221</f>
        <v/>
      </c>
      <c r="K1701">
        <f>'Net sw_IBUF_3_'!G1219</f>
        <v/>
      </c>
      <c r="L1701">
        <f>J1701-K1701</f>
        <v/>
      </c>
      <c r="M1701">
        <f>L1701/J1701</f>
        <v/>
      </c>
      <c r="N1701">
        <f>'Net sw_IBUF_3_'!H1221</f>
        <v/>
      </c>
      <c r="O1701">
        <f>'Net sw_IBUF_3_'!H1219</f>
        <v/>
      </c>
      <c r="P1701">
        <f>N1701-O1701</f>
        <v/>
      </c>
      <c r="Q1701">
        <f>P1701/N1701</f>
        <v/>
      </c>
    </row>
    <row r="1702">
      <c r="A1702" t="inlineStr">
        <is>
          <t>sw_IBUF[3]_inst/O to masterReg/register_reg_r1_0_31_12_17_i_3/I1</t>
        </is>
      </c>
      <c r="B1702">
        <f>'Net sw_IBUF_3_'!E1232</f>
        <v/>
      </c>
      <c r="C1702">
        <f>'Net sw_IBUF_3_'!E1230</f>
        <v/>
      </c>
      <c r="D1702">
        <f>B1702-C1702</f>
        <v/>
      </c>
      <c r="E1702">
        <f>D1702/B1702</f>
        <v/>
      </c>
      <c r="F1702">
        <f>'Net sw_IBUF_3_'!F1232</f>
        <v/>
      </c>
      <c r="G1702">
        <f>'Net sw_IBUF_3_'!F1230</f>
        <v/>
      </c>
      <c r="H1702">
        <f>F1702-G1702</f>
        <v/>
      </c>
      <c r="I1702">
        <f>H1702/F1702</f>
        <v/>
      </c>
      <c r="J1702">
        <f>'Net sw_IBUF_3_'!G1232</f>
        <v/>
      </c>
      <c r="K1702">
        <f>'Net sw_IBUF_3_'!G1230</f>
        <v/>
      </c>
      <c r="L1702">
        <f>J1702-K1702</f>
        <v/>
      </c>
      <c r="M1702">
        <f>L1702/J1702</f>
        <v/>
      </c>
      <c r="N1702">
        <f>'Net sw_IBUF_3_'!H1232</f>
        <v/>
      </c>
      <c r="O1702">
        <f>'Net sw_IBUF_3_'!H1230</f>
        <v/>
      </c>
      <c r="P1702">
        <f>N1702-O1702</f>
        <v/>
      </c>
      <c r="Q1702">
        <f>P1702/N1702</f>
        <v/>
      </c>
    </row>
    <row r="1703">
      <c r="A1703" t="inlineStr">
        <is>
          <t>sw_IBUF[3]_inst/O to masterReg/readData1[15]_i_1/I1</t>
        </is>
      </c>
      <c r="B1703">
        <f>'Net sw_IBUF_3_'!E1250</f>
        <v/>
      </c>
      <c r="C1703">
        <f>'Net sw_IBUF_3_'!E1248</f>
        <v/>
      </c>
      <c r="D1703">
        <f>B1703-C1703</f>
        <v/>
      </c>
      <c r="E1703">
        <f>D1703/B1703</f>
        <v/>
      </c>
      <c r="F1703">
        <f>'Net sw_IBUF_3_'!F1250</f>
        <v/>
      </c>
      <c r="G1703">
        <f>'Net sw_IBUF_3_'!F1248</f>
        <v/>
      </c>
      <c r="H1703">
        <f>F1703-G1703</f>
        <v/>
      </c>
      <c r="I1703">
        <f>H1703/F1703</f>
        <v/>
      </c>
      <c r="J1703">
        <f>'Net sw_IBUF_3_'!G1250</f>
        <v/>
      </c>
      <c r="K1703">
        <f>'Net sw_IBUF_3_'!G1248</f>
        <v/>
      </c>
      <c r="L1703">
        <f>J1703-K1703</f>
        <v/>
      </c>
      <c r="M1703">
        <f>L1703/J1703</f>
        <v/>
      </c>
      <c r="N1703">
        <f>'Net sw_IBUF_3_'!H1250</f>
        <v/>
      </c>
      <c r="O1703">
        <f>'Net sw_IBUF_3_'!H1248</f>
        <v/>
      </c>
      <c r="P1703">
        <f>N1703-O1703</f>
        <v/>
      </c>
      <c r="Q1703">
        <f>P1703/N1703</f>
        <v/>
      </c>
    </row>
    <row r="1704">
      <c r="A1704" t="inlineStr">
        <is>
          <t>sw_IBUF[3]_inst/O to masterReg/readData2[14]_i_1/I1</t>
        </is>
      </c>
      <c r="B1704">
        <f>'Net sw_IBUF_3_'!E1261</f>
        <v/>
      </c>
      <c r="C1704">
        <f>'Net sw_IBUF_3_'!E1259</f>
        <v/>
      </c>
      <c r="D1704">
        <f>B1704-C1704</f>
        <v/>
      </c>
      <c r="E1704">
        <f>D1704/B1704</f>
        <v/>
      </c>
      <c r="F1704">
        <f>'Net sw_IBUF_3_'!F1261</f>
        <v/>
      </c>
      <c r="G1704">
        <f>'Net sw_IBUF_3_'!F1259</f>
        <v/>
      </c>
      <c r="H1704">
        <f>F1704-G1704</f>
        <v/>
      </c>
      <c r="I1704">
        <f>H1704/F1704</f>
        <v/>
      </c>
      <c r="J1704">
        <f>'Net sw_IBUF_3_'!G1261</f>
        <v/>
      </c>
      <c r="K1704">
        <f>'Net sw_IBUF_3_'!G1259</f>
        <v/>
      </c>
      <c r="L1704">
        <f>J1704-K1704</f>
        <v/>
      </c>
      <c r="M1704">
        <f>L1704/J1704</f>
        <v/>
      </c>
      <c r="N1704">
        <f>'Net sw_IBUF_3_'!H1261</f>
        <v/>
      </c>
      <c r="O1704">
        <f>'Net sw_IBUF_3_'!H1259</f>
        <v/>
      </c>
      <c r="P1704">
        <f>N1704-O1704</f>
        <v/>
      </c>
      <c r="Q1704">
        <f>P1704/N1704</f>
        <v/>
      </c>
    </row>
    <row r="1705">
      <c r="A1705" t="inlineStr">
        <is>
          <t>sw_IBUF[3]_inst/O to masterReg/readData1[13]_i_1/I1</t>
        </is>
      </c>
      <c r="B1705">
        <f>'Net sw_IBUF_3_'!E1277</f>
        <v/>
      </c>
      <c r="C1705">
        <f>'Net sw_IBUF_3_'!E1275</f>
        <v/>
      </c>
      <c r="D1705">
        <f>B1705-C1705</f>
        <v/>
      </c>
      <c r="E1705">
        <f>D1705/B1705</f>
        <v/>
      </c>
      <c r="F1705">
        <f>'Net sw_IBUF_3_'!F1277</f>
        <v/>
      </c>
      <c r="G1705">
        <f>'Net sw_IBUF_3_'!F1275</f>
        <v/>
      </c>
      <c r="H1705">
        <f>F1705-G1705</f>
        <v/>
      </c>
      <c r="I1705">
        <f>H1705/F1705</f>
        <v/>
      </c>
      <c r="J1705">
        <f>'Net sw_IBUF_3_'!G1277</f>
        <v/>
      </c>
      <c r="K1705">
        <f>'Net sw_IBUF_3_'!G1275</f>
        <v/>
      </c>
      <c r="L1705">
        <f>J1705-K1705</f>
        <v/>
      </c>
      <c r="M1705">
        <f>L1705/J1705</f>
        <v/>
      </c>
      <c r="N1705">
        <f>'Net sw_IBUF_3_'!H1277</f>
        <v/>
      </c>
      <c r="O1705">
        <f>'Net sw_IBUF_3_'!H1275</f>
        <v/>
      </c>
      <c r="P1705">
        <f>N1705-O1705</f>
        <v/>
      </c>
      <c r="Q1705">
        <f>P1705/N1705</f>
        <v/>
      </c>
    </row>
    <row r="1706">
      <c r="A1706" t="inlineStr">
        <is>
          <t>sw_IBUF[3]_inst/O to masterReg/readData2[13]_i_1/I1</t>
        </is>
      </c>
      <c r="B1706">
        <f>'Net sw_IBUF_3_'!E1288</f>
        <v/>
      </c>
      <c r="C1706">
        <f>'Net sw_IBUF_3_'!E1286</f>
        <v/>
      </c>
      <c r="D1706">
        <f>B1706-C1706</f>
        <v/>
      </c>
      <c r="E1706">
        <f>D1706/B1706</f>
        <v/>
      </c>
      <c r="F1706">
        <f>'Net sw_IBUF_3_'!F1288</f>
        <v/>
      </c>
      <c r="G1706">
        <f>'Net sw_IBUF_3_'!F1286</f>
        <v/>
      </c>
      <c r="H1706">
        <f>F1706-G1706</f>
        <v/>
      </c>
      <c r="I1706">
        <f>H1706/F1706</f>
        <v/>
      </c>
      <c r="J1706">
        <f>'Net sw_IBUF_3_'!G1288</f>
        <v/>
      </c>
      <c r="K1706">
        <f>'Net sw_IBUF_3_'!G1286</f>
        <v/>
      </c>
      <c r="L1706">
        <f>J1706-K1706</f>
        <v/>
      </c>
      <c r="M1706">
        <f>L1706/J1706</f>
        <v/>
      </c>
      <c r="N1706">
        <f>'Net sw_IBUF_3_'!H1288</f>
        <v/>
      </c>
      <c r="O1706">
        <f>'Net sw_IBUF_3_'!H1286</f>
        <v/>
      </c>
      <c r="P1706">
        <f>N1706-O1706</f>
        <v/>
      </c>
      <c r="Q1706">
        <f>P1706/N1706</f>
        <v/>
      </c>
    </row>
    <row r="1707">
      <c r="A1707" t="inlineStr">
        <is>
          <t>sw_IBUF[3]_inst/O to masterReg/readData2[15]_i_1/I1</t>
        </is>
      </c>
      <c r="B1707">
        <f>'Net sw_IBUF_3_'!E1299</f>
        <v/>
      </c>
      <c r="C1707">
        <f>'Net sw_IBUF_3_'!E1297</f>
        <v/>
      </c>
      <c r="D1707">
        <f>B1707-C1707</f>
        <v/>
      </c>
      <c r="E1707">
        <f>D1707/B1707</f>
        <v/>
      </c>
      <c r="F1707">
        <f>'Net sw_IBUF_3_'!F1299</f>
        <v/>
      </c>
      <c r="G1707">
        <f>'Net sw_IBUF_3_'!F1297</f>
        <v/>
      </c>
      <c r="H1707">
        <f>F1707-G1707</f>
        <v/>
      </c>
      <c r="I1707">
        <f>H1707/F1707</f>
        <v/>
      </c>
      <c r="J1707">
        <f>'Net sw_IBUF_3_'!G1299</f>
        <v/>
      </c>
      <c r="K1707">
        <f>'Net sw_IBUF_3_'!G1297</f>
        <v/>
      </c>
      <c r="L1707">
        <f>J1707-K1707</f>
        <v/>
      </c>
      <c r="M1707">
        <f>L1707/J1707</f>
        <v/>
      </c>
      <c r="N1707">
        <f>'Net sw_IBUF_3_'!H1299</f>
        <v/>
      </c>
      <c r="O1707">
        <f>'Net sw_IBUF_3_'!H1297</f>
        <v/>
      </c>
      <c r="P1707">
        <f>N1707-O1707</f>
        <v/>
      </c>
      <c r="Q1707">
        <f>P1707/N1707</f>
        <v/>
      </c>
    </row>
    <row r="1708">
      <c r="A1708" t="inlineStr">
        <is>
          <t>sw_IBUF[3]_inst/O to masterReg/readData1[12]_i_1/I1</t>
        </is>
      </c>
      <c r="B1708">
        <f>'Net sw_IBUF_3_'!E1313</f>
        <v/>
      </c>
      <c r="C1708">
        <f>'Net sw_IBUF_3_'!E1311</f>
        <v/>
      </c>
      <c r="D1708">
        <f>B1708-C1708</f>
        <v/>
      </c>
      <c r="E1708">
        <f>D1708/B1708</f>
        <v/>
      </c>
      <c r="F1708">
        <f>'Net sw_IBUF_3_'!F1313</f>
        <v/>
      </c>
      <c r="G1708">
        <f>'Net sw_IBUF_3_'!F1311</f>
        <v/>
      </c>
      <c r="H1708">
        <f>F1708-G1708</f>
        <v/>
      </c>
      <c r="I1708">
        <f>H1708/F1708</f>
        <v/>
      </c>
      <c r="J1708">
        <f>'Net sw_IBUF_3_'!G1313</f>
        <v/>
      </c>
      <c r="K1708">
        <f>'Net sw_IBUF_3_'!G1311</f>
        <v/>
      </c>
      <c r="L1708">
        <f>J1708-K1708</f>
        <v/>
      </c>
      <c r="M1708">
        <f>L1708/J1708</f>
        <v/>
      </c>
      <c r="N1708">
        <f>'Net sw_IBUF_3_'!H1313</f>
        <v/>
      </c>
      <c r="O1708">
        <f>'Net sw_IBUF_3_'!H1311</f>
        <v/>
      </c>
      <c r="P1708">
        <f>N1708-O1708</f>
        <v/>
      </c>
      <c r="Q1708">
        <f>P1708/N1708</f>
        <v/>
      </c>
    </row>
    <row r="1709">
      <c r="A1709" t="inlineStr">
        <is>
          <t>sw_IBUF[3]_inst/O to masterReg/readData2[12]_i_1/I1</t>
        </is>
      </c>
      <c r="B1709">
        <f>'Net sw_IBUF_3_'!E1324</f>
        <v/>
      </c>
      <c r="C1709">
        <f>'Net sw_IBUF_3_'!E1322</f>
        <v/>
      </c>
      <c r="D1709">
        <f>B1709-C1709</f>
        <v/>
      </c>
      <c r="E1709">
        <f>D1709/B1709</f>
        <v/>
      </c>
      <c r="F1709">
        <f>'Net sw_IBUF_3_'!F1324</f>
        <v/>
      </c>
      <c r="G1709">
        <f>'Net sw_IBUF_3_'!F1322</f>
        <v/>
      </c>
      <c r="H1709">
        <f>F1709-G1709</f>
        <v/>
      </c>
      <c r="I1709">
        <f>H1709/F1709</f>
        <v/>
      </c>
      <c r="J1709">
        <f>'Net sw_IBUF_3_'!G1324</f>
        <v/>
      </c>
      <c r="K1709">
        <f>'Net sw_IBUF_3_'!G1322</f>
        <v/>
      </c>
      <c r="L1709">
        <f>J1709-K1709</f>
        <v/>
      </c>
      <c r="M1709">
        <f>L1709/J1709</f>
        <v/>
      </c>
      <c r="N1709">
        <f>'Net sw_IBUF_3_'!H1324</f>
        <v/>
      </c>
      <c r="O1709">
        <f>'Net sw_IBUF_3_'!H1322</f>
        <v/>
      </c>
      <c r="P1709">
        <f>N1709-O1709</f>
        <v/>
      </c>
      <c r="Q1709">
        <f>P1709/N1709</f>
        <v/>
      </c>
    </row>
    <row r="1710">
      <c r="A1710" t="inlineStr">
        <is>
          <t>sw_IBUF[3]_inst/O to masterReg/readData1[11]_i_1/I1</t>
        </is>
      </c>
      <c r="B1710">
        <f>'Net sw_IBUF_3_'!E1348</f>
        <v/>
      </c>
      <c r="C1710">
        <f>'Net sw_IBUF_3_'!E1346</f>
        <v/>
      </c>
      <c r="D1710">
        <f>B1710-C1710</f>
        <v/>
      </c>
      <c r="E1710">
        <f>D1710/B1710</f>
        <v/>
      </c>
      <c r="F1710">
        <f>'Net sw_IBUF_3_'!F1348</f>
        <v/>
      </c>
      <c r="G1710">
        <f>'Net sw_IBUF_3_'!F1346</f>
        <v/>
      </c>
      <c r="H1710">
        <f>F1710-G1710</f>
        <v/>
      </c>
      <c r="I1710">
        <f>H1710/F1710</f>
        <v/>
      </c>
      <c r="J1710">
        <f>'Net sw_IBUF_3_'!G1348</f>
        <v/>
      </c>
      <c r="K1710">
        <f>'Net sw_IBUF_3_'!G1346</f>
        <v/>
      </c>
      <c r="L1710">
        <f>J1710-K1710</f>
        <v/>
      </c>
      <c r="M1710">
        <f>L1710/J1710</f>
        <v/>
      </c>
      <c r="N1710">
        <f>'Net sw_IBUF_3_'!H1348</f>
        <v/>
      </c>
      <c r="O1710">
        <f>'Net sw_IBUF_3_'!H1346</f>
        <v/>
      </c>
      <c r="P1710">
        <f>N1710-O1710</f>
        <v/>
      </c>
      <c r="Q1710">
        <f>P1710/N1710</f>
        <v/>
      </c>
    </row>
    <row r="1711">
      <c r="A1711" t="inlineStr">
        <is>
          <t>sw_IBUF[3]_inst/O to masterReg/readData2[11]_i_1/I1</t>
        </is>
      </c>
      <c r="B1711">
        <f>'Net sw_IBUF_3_'!E1359</f>
        <v/>
      </c>
      <c r="C1711">
        <f>'Net sw_IBUF_3_'!E1357</f>
        <v/>
      </c>
      <c r="D1711">
        <f>B1711-C1711</f>
        <v/>
      </c>
      <c r="E1711">
        <f>D1711/B1711</f>
        <v/>
      </c>
      <c r="F1711">
        <f>'Net sw_IBUF_3_'!F1359</f>
        <v/>
      </c>
      <c r="G1711">
        <f>'Net sw_IBUF_3_'!F1357</f>
        <v/>
      </c>
      <c r="H1711">
        <f>F1711-G1711</f>
        <v/>
      </c>
      <c r="I1711">
        <f>H1711/F1711</f>
        <v/>
      </c>
      <c r="J1711">
        <f>'Net sw_IBUF_3_'!G1359</f>
        <v/>
      </c>
      <c r="K1711">
        <f>'Net sw_IBUF_3_'!G1357</f>
        <v/>
      </c>
      <c r="L1711">
        <f>J1711-K1711</f>
        <v/>
      </c>
      <c r="M1711">
        <f>L1711/J1711</f>
        <v/>
      </c>
      <c r="N1711">
        <f>'Net sw_IBUF_3_'!H1359</f>
        <v/>
      </c>
      <c r="O1711">
        <f>'Net sw_IBUF_3_'!H1357</f>
        <v/>
      </c>
      <c r="P1711">
        <f>N1711-O1711</f>
        <v/>
      </c>
      <c r="Q1711">
        <f>P1711/N1711</f>
        <v/>
      </c>
    </row>
    <row r="1712">
      <c r="A1712" t="inlineStr">
        <is>
          <t>sw_IBUF[3]_inst/O to masterReg/register_reg_r1_0_31_6_11_i_5/I1</t>
        </is>
      </c>
      <c r="B1712">
        <f>'Net sw_IBUF_3_'!E1370</f>
        <v/>
      </c>
      <c r="C1712">
        <f>'Net sw_IBUF_3_'!E1368</f>
        <v/>
      </c>
      <c r="D1712">
        <f>B1712-C1712</f>
        <v/>
      </c>
      <c r="E1712">
        <f>D1712/B1712</f>
        <v/>
      </c>
      <c r="F1712">
        <f>'Net sw_IBUF_3_'!F1370</f>
        <v/>
      </c>
      <c r="G1712">
        <f>'Net sw_IBUF_3_'!F1368</f>
        <v/>
      </c>
      <c r="H1712">
        <f>F1712-G1712</f>
        <v/>
      </c>
      <c r="I1712">
        <f>H1712/F1712</f>
        <v/>
      </c>
      <c r="J1712">
        <f>'Net sw_IBUF_3_'!G1370</f>
        <v/>
      </c>
      <c r="K1712">
        <f>'Net sw_IBUF_3_'!G1368</f>
        <v/>
      </c>
      <c r="L1712">
        <f>J1712-K1712</f>
        <v/>
      </c>
      <c r="M1712">
        <f>L1712/J1712</f>
        <v/>
      </c>
      <c r="N1712">
        <f>'Net sw_IBUF_3_'!H1370</f>
        <v/>
      </c>
      <c r="O1712">
        <f>'Net sw_IBUF_3_'!H1368</f>
        <v/>
      </c>
      <c r="P1712">
        <f>N1712-O1712</f>
        <v/>
      </c>
      <c r="Q1712">
        <f>P1712/N1712</f>
        <v/>
      </c>
    </row>
    <row r="1713">
      <c r="A1713" t="inlineStr">
        <is>
          <t>sw_IBUF[3]_inst/O to masterReg/readData1[9]_i_1/I1</t>
        </is>
      </c>
      <c r="B1713">
        <f>'Net sw_IBUF_3_'!E1384</f>
        <v/>
      </c>
      <c r="C1713">
        <f>'Net sw_IBUF_3_'!E1382</f>
        <v/>
      </c>
      <c r="D1713">
        <f>B1713-C1713</f>
        <v/>
      </c>
      <c r="E1713">
        <f>D1713/B1713</f>
        <v/>
      </c>
      <c r="F1713">
        <f>'Net sw_IBUF_3_'!F1384</f>
        <v/>
      </c>
      <c r="G1713">
        <f>'Net sw_IBUF_3_'!F1382</f>
        <v/>
      </c>
      <c r="H1713">
        <f>F1713-G1713</f>
        <v/>
      </c>
      <c r="I1713">
        <f>H1713/F1713</f>
        <v/>
      </c>
      <c r="J1713">
        <f>'Net sw_IBUF_3_'!G1384</f>
        <v/>
      </c>
      <c r="K1713">
        <f>'Net sw_IBUF_3_'!G1382</f>
        <v/>
      </c>
      <c r="L1713">
        <f>J1713-K1713</f>
        <v/>
      </c>
      <c r="M1713">
        <f>L1713/J1713</f>
        <v/>
      </c>
      <c r="N1713">
        <f>'Net sw_IBUF_3_'!H1384</f>
        <v/>
      </c>
      <c r="O1713">
        <f>'Net sw_IBUF_3_'!H1382</f>
        <v/>
      </c>
      <c r="P1713">
        <f>N1713-O1713</f>
        <v/>
      </c>
      <c r="Q1713">
        <f>P1713/N1713</f>
        <v/>
      </c>
    </row>
    <row r="1714">
      <c r="A1714" t="inlineStr">
        <is>
          <t>sw_IBUF[3]_inst/O to masterReg/readData2[9]_i_1/I1</t>
        </is>
      </c>
      <c r="B1714">
        <f>'Net sw_IBUF_3_'!E1399</f>
        <v/>
      </c>
      <c r="C1714">
        <f>'Net sw_IBUF_3_'!E1397</f>
        <v/>
      </c>
      <c r="D1714">
        <f>B1714-C1714</f>
        <v/>
      </c>
      <c r="E1714">
        <f>D1714/B1714</f>
        <v/>
      </c>
      <c r="F1714">
        <f>'Net sw_IBUF_3_'!F1399</f>
        <v/>
      </c>
      <c r="G1714">
        <f>'Net sw_IBUF_3_'!F1397</f>
        <v/>
      </c>
      <c r="H1714">
        <f>F1714-G1714</f>
        <v/>
      </c>
      <c r="I1714">
        <f>H1714/F1714</f>
        <v/>
      </c>
      <c r="J1714">
        <f>'Net sw_IBUF_3_'!G1399</f>
        <v/>
      </c>
      <c r="K1714">
        <f>'Net sw_IBUF_3_'!G1397</f>
        <v/>
      </c>
      <c r="L1714">
        <f>J1714-K1714</f>
        <v/>
      </c>
      <c r="M1714">
        <f>L1714/J1714</f>
        <v/>
      </c>
      <c r="N1714">
        <f>'Net sw_IBUF_3_'!H1399</f>
        <v/>
      </c>
      <c r="O1714">
        <f>'Net sw_IBUF_3_'!H1397</f>
        <v/>
      </c>
      <c r="P1714">
        <f>N1714-O1714</f>
        <v/>
      </c>
      <c r="Q1714">
        <f>P1714/N1714</f>
        <v/>
      </c>
    </row>
    <row r="1715">
      <c r="A1715" t="inlineStr">
        <is>
          <t>sw_IBUF[3]_inst/O to masterReg/readData1[8]_i_1/I1</t>
        </is>
      </c>
      <c r="B1715">
        <f>'Net sw_IBUF_3_'!E1421</f>
        <v/>
      </c>
      <c r="C1715">
        <f>'Net sw_IBUF_3_'!E1419</f>
        <v/>
      </c>
      <c r="D1715">
        <f>B1715-C1715</f>
        <v/>
      </c>
      <c r="E1715">
        <f>D1715/B1715</f>
        <v/>
      </c>
      <c r="F1715">
        <f>'Net sw_IBUF_3_'!F1421</f>
        <v/>
      </c>
      <c r="G1715">
        <f>'Net sw_IBUF_3_'!F1419</f>
        <v/>
      </c>
      <c r="H1715">
        <f>F1715-G1715</f>
        <v/>
      </c>
      <c r="I1715">
        <f>H1715/F1715</f>
        <v/>
      </c>
      <c r="J1715">
        <f>'Net sw_IBUF_3_'!G1421</f>
        <v/>
      </c>
      <c r="K1715">
        <f>'Net sw_IBUF_3_'!G1419</f>
        <v/>
      </c>
      <c r="L1715">
        <f>J1715-K1715</f>
        <v/>
      </c>
      <c r="M1715">
        <f>L1715/J1715</f>
        <v/>
      </c>
      <c r="N1715">
        <f>'Net sw_IBUF_3_'!H1421</f>
        <v/>
      </c>
      <c r="O1715">
        <f>'Net sw_IBUF_3_'!H1419</f>
        <v/>
      </c>
      <c r="P1715">
        <f>N1715-O1715</f>
        <v/>
      </c>
      <c r="Q1715">
        <f>P1715/N1715</f>
        <v/>
      </c>
    </row>
    <row r="1716">
      <c r="A1716" t="inlineStr">
        <is>
          <t>sw_IBUF[3]_inst/O to masterReg/readData2[8]_i_1/I1</t>
        </is>
      </c>
      <c r="B1716">
        <f>'Net sw_IBUF_3_'!E1437</f>
        <v/>
      </c>
      <c r="C1716">
        <f>'Net sw_IBUF_3_'!E1435</f>
        <v/>
      </c>
      <c r="D1716">
        <f>B1716-C1716</f>
        <v/>
      </c>
      <c r="E1716">
        <f>D1716/B1716</f>
        <v/>
      </c>
      <c r="F1716">
        <f>'Net sw_IBUF_3_'!F1437</f>
        <v/>
      </c>
      <c r="G1716">
        <f>'Net sw_IBUF_3_'!F1435</f>
        <v/>
      </c>
      <c r="H1716">
        <f>F1716-G1716</f>
        <v/>
      </c>
      <c r="I1716">
        <f>H1716/F1716</f>
        <v/>
      </c>
      <c r="J1716">
        <f>'Net sw_IBUF_3_'!G1437</f>
        <v/>
      </c>
      <c r="K1716">
        <f>'Net sw_IBUF_3_'!G1435</f>
        <v/>
      </c>
      <c r="L1716">
        <f>J1716-K1716</f>
        <v/>
      </c>
      <c r="M1716">
        <f>L1716/J1716</f>
        <v/>
      </c>
      <c r="N1716">
        <f>'Net sw_IBUF_3_'!H1437</f>
        <v/>
      </c>
      <c r="O1716">
        <f>'Net sw_IBUF_3_'!H1435</f>
        <v/>
      </c>
      <c r="P1716">
        <f>N1716-O1716</f>
        <v/>
      </c>
      <c r="Q1716">
        <f>P1716/N1716</f>
        <v/>
      </c>
    </row>
    <row r="1717">
      <c r="A1717" t="inlineStr">
        <is>
          <t>sw_IBUF[3]_inst/O to masterReg/readData1[0]_i_1/I1</t>
        </is>
      </c>
      <c r="B1717">
        <f>'Net sw_IBUF_3_'!E1452</f>
        <v/>
      </c>
      <c r="C1717">
        <f>'Net sw_IBUF_3_'!E1450</f>
        <v/>
      </c>
      <c r="D1717">
        <f>B1717-C1717</f>
        <v/>
      </c>
      <c r="E1717">
        <f>D1717/B1717</f>
        <v/>
      </c>
      <c r="F1717">
        <f>'Net sw_IBUF_3_'!F1452</f>
        <v/>
      </c>
      <c r="G1717">
        <f>'Net sw_IBUF_3_'!F1450</f>
        <v/>
      </c>
      <c r="H1717">
        <f>F1717-G1717</f>
        <v/>
      </c>
      <c r="I1717">
        <f>H1717/F1717</f>
        <v/>
      </c>
      <c r="J1717">
        <f>'Net sw_IBUF_3_'!G1452</f>
        <v/>
      </c>
      <c r="K1717">
        <f>'Net sw_IBUF_3_'!G1450</f>
        <v/>
      </c>
      <c r="L1717">
        <f>J1717-K1717</f>
        <v/>
      </c>
      <c r="M1717">
        <f>L1717/J1717</f>
        <v/>
      </c>
      <c r="N1717">
        <f>'Net sw_IBUF_3_'!H1452</f>
        <v/>
      </c>
      <c r="O1717">
        <f>'Net sw_IBUF_3_'!H1450</f>
        <v/>
      </c>
      <c r="P1717">
        <f>N1717-O1717</f>
        <v/>
      </c>
      <c r="Q1717">
        <f>P1717/N1717</f>
        <v/>
      </c>
    </row>
    <row r="1718">
      <c r="A1718" t="inlineStr">
        <is>
          <t>sw_IBUF[3]_inst/O to masterReg/readData2[0]_i_1/I1</t>
        </is>
      </c>
      <c r="B1718">
        <f>'Net sw_IBUF_3_'!E1463</f>
        <v/>
      </c>
      <c r="C1718">
        <f>'Net sw_IBUF_3_'!E1461</f>
        <v/>
      </c>
      <c r="D1718">
        <f>B1718-C1718</f>
        <v/>
      </c>
      <c r="E1718">
        <f>D1718/B1718</f>
        <v/>
      </c>
      <c r="F1718">
        <f>'Net sw_IBUF_3_'!F1463</f>
        <v/>
      </c>
      <c r="G1718">
        <f>'Net sw_IBUF_3_'!F1461</f>
        <v/>
      </c>
      <c r="H1718">
        <f>F1718-G1718</f>
        <v/>
      </c>
      <c r="I1718">
        <f>H1718/F1718</f>
        <v/>
      </c>
      <c r="J1718">
        <f>'Net sw_IBUF_3_'!G1463</f>
        <v/>
      </c>
      <c r="K1718">
        <f>'Net sw_IBUF_3_'!G1461</f>
        <v/>
      </c>
      <c r="L1718">
        <f>J1718-K1718</f>
        <v/>
      </c>
      <c r="M1718">
        <f>L1718/J1718</f>
        <v/>
      </c>
      <c r="N1718">
        <f>'Net sw_IBUF_3_'!H1463</f>
        <v/>
      </c>
      <c r="O1718">
        <f>'Net sw_IBUF_3_'!H1461</f>
        <v/>
      </c>
      <c r="P1718">
        <f>N1718-O1718</f>
        <v/>
      </c>
      <c r="Q1718">
        <f>P1718/N1718</f>
        <v/>
      </c>
    </row>
    <row r="1719">
      <c r="A1719" t="inlineStr">
        <is>
          <t>sw_IBUF[3]_inst/O to masterReg/readData1[4]_i_1/I1</t>
        </is>
      </c>
      <c r="B1719">
        <f>'Net sw_IBUF_3_'!E1477</f>
        <v/>
      </c>
      <c r="C1719">
        <f>'Net sw_IBUF_3_'!E1475</f>
        <v/>
      </c>
      <c r="D1719">
        <f>B1719-C1719</f>
        <v/>
      </c>
      <c r="E1719">
        <f>D1719/B1719</f>
        <v/>
      </c>
      <c r="F1719">
        <f>'Net sw_IBUF_3_'!F1477</f>
        <v/>
      </c>
      <c r="G1719">
        <f>'Net sw_IBUF_3_'!F1475</f>
        <v/>
      </c>
      <c r="H1719">
        <f>F1719-G1719</f>
        <v/>
      </c>
      <c r="I1719">
        <f>H1719/F1719</f>
        <v/>
      </c>
      <c r="J1719">
        <f>'Net sw_IBUF_3_'!G1477</f>
        <v/>
      </c>
      <c r="K1719">
        <f>'Net sw_IBUF_3_'!G1475</f>
        <v/>
      </c>
      <c r="L1719">
        <f>J1719-K1719</f>
        <v/>
      </c>
      <c r="M1719">
        <f>L1719/J1719</f>
        <v/>
      </c>
      <c r="N1719">
        <f>'Net sw_IBUF_3_'!H1477</f>
        <v/>
      </c>
      <c r="O1719">
        <f>'Net sw_IBUF_3_'!H1475</f>
        <v/>
      </c>
      <c r="P1719">
        <f>N1719-O1719</f>
        <v/>
      </c>
      <c r="Q1719">
        <f>P1719/N1719</f>
        <v/>
      </c>
    </row>
    <row r="1720">
      <c r="A1720" t="inlineStr">
        <is>
          <t>sw_IBUF[3]_inst/O to masterReg/readData2[4]_i_1/I1</t>
        </is>
      </c>
      <c r="B1720">
        <f>'Net sw_IBUF_3_'!E1488</f>
        <v/>
      </c>
      <c r="C1720">
        <f>'Net sw_IBUF_3_'!E1486</f>
        <v/>
      </c>
      <c r="D1720">
        <f>B1720-C1720</f>
        <v/>
      </c>
      <c r="E1720">
        <f>D1720/B1720</f>
        <v/>
      </c>
      <c r="F1720">
        <f>'Net sw_IBUF_3_'!F1488</f>
        <v/>
      </c>
      <c r="G1720">
        <f>'Net sw_IBUF_3_'!F1486</f>
        <v/>
      </c>
      <c r="H1720">
        <f>F1720-G1720</f>
        <v/>
      </c>
      <c r="I1720">
        <f>H1720/F1720</f>
        <v/>
      </c>
      <c r="J1720">
        <f>'Net sw_IBUF_3_'!G1488</f>
        <v/>
      </c>
      <c r="K1720">
        <f>'Net sw_IBUF_3_'!G1486</f>
        <v/>
      </c>
      <c r="L1720">
        <f>J1720-K1720</f>
        <v/>
      </c>
      <c r="M1720">
        <f>L1720/J1720</f>
        <v/>
      </c>
      <c r="N1720">
        <f>'Net sw_IBUF_3_'!H1488</f>
        <v/>
      </c>
      <c r="O1720">
        <f>'Net sw_IBUF_3_'!H1486</f>
        <v/>
      </c>
      <c r="P1720">
        <f>N1720-O1720</f>
        <v/>
      </c>
      <c r="Q1720">
        <f>P1720/N1720</f>
        <v/>
      </c>
    </row>
    <row r="1721">
      <c r="A1721" t="inlineStr">
        <is>
          <t>sw_IBUF[4]_inst/O to masterReg/register_reg_r1_0_31_0_5_i_7/I2</t>
        </is>
      </c>
      <c r="B1721">
        <f>'Net sw_IBUF_4_'!E90</f>
        <v/>
      </c>
      <c r="C1721">
        <f>'Net sw_IBUF_4_'!E88</f>
        <v/>
      </c>
      <c r="D1721">
        <f>B1721-C1721</f>
        <v/>
      </c>
      <c r="E1721">
        <f>D1721/B1721</f>
        <v/>
      </c>
      <c r="F1721">
        <f>'Net sw_IBUF_4_'!F90</f>
        <v/>
      </c>
      <c r="G1721">
        <f>'Net sw_IBUF_4_'!F88</f>
        <v/>
      </c>
      <c r="H1721">
        <f>F1721-G1721</f>
        <v/>
      </c>
      <c r="I1721">
        <f>H1721/F1721</f>
        <v/>
      </c>
      <c r="J1721">
        <f>'Net sw_IBUF_4_'!G90</f>
        <v/>
      </c>
      <c r="K1721">
        <f>'Net sw_IBUF_4_'!G88</f>
        <v/>
      </c>
      <c r="L1721">
        <f>J1721-K1721</f>
        <v/>
      </c>
      <c r="M1721">
        <f>L1721/J1721</f>
        <v/>
      </c>
      <c r="N1721">
        <f>'Net sw_IBUF_4_'!H90</f>
        <v/>
      </c>
      <c r="O1721">
        <f>'Net sw_IBUF_4_'!H88</f>
        <v/>
      </c>
      <c r="P1721">
        <f>N1721-O1721</f>
        <v/>
      </c>
      <c r="Q1721">
        <f>P1721/N1721</f>
        <v/>
      </c>
    </row>
    <row r="1722">
      <c r="A1722" t="inlineStr">
        <is>
          <t>sw_IBUF[4]_inst/O to ALU1/readData2[4]_i_3/I0</t>
        </is>
      </c>
      <c r="B1722">
        <f>'Net sw_IBUF_4_'!E113</f>
        <v/>
      </c>
      <c r="C1722">
        <f>'Net sw_IBUF_4_'!E111</f>
        <v/>
      </c>
      <c r="D1722">
        <f>B1722-C1722</f>
        <v/>
      </c>
      <c r="E1722">
        <f>D1722/B1722</f>
        <v/>
      </c>
      <c r="F1722">
        <f>'Net sw_IBUF_4_'!F113</f>
        <v/>
      </c>
      <c r="G1722">
        <f>'Net sw_IBUF_4_'!F111</f>
        <v/>
      </c>
      <c r="H1722">
        <f>F1722-G1722</f>
        <v/>
      </c>
      <c r="I1722">
        <f>H1722/F1722</f>
        <v/>
      </c>
      <c r="J1722">
        <f>'Net sw_IBUF_4_'!G113</f>
        <v/>
      </c>
      <c r="K1722">
        <f>'Net sw_IBUF_4_'!G111</f>
        <v/>
      </c>
      <c r="L1722">
        <f>J1722-K1722</f>
        <v/>
      </c>
      <c r="M1722">
        <f>L1722/J1722</f>
        <v/>
      </c>
      <c r="N1722">
        <f>'Net sw_IBUF_4_'!H113</f>
        <v/>
      </c>
      <c r="O1722">
        <f>'Net sw_IBUF_4_'!H111</f>
        <v/>
      </c>
      <c r="P1722">
        <f>N1722-O1722</f>
        <v/>
      </c>
      <c r="Q1722">
        <f>P1722/N1722</f>
        <v/>
      </c>
    </row>
    <row r="1723">
      <c r="A1723" t="inlineStr">
        <is>
          <t>sw_IBUF[4]_inst/O to Address_register_reg[4]/D</t>
        </is>
      </c>
      <c r="B1723">
        <f>'Net sw_IBUF_4_'!E135</f>
        <v/>
      </c>
      <c r="C1723">
        <f>'Net sw_IBUF_4_'!E133</f>
        <v/>
      </c>
      <c r="D1723">
        <f>B1723-C1723</f>
        <v/>
      </c>
      <c r="E1723">
        <f>D1723/B1723</f>
        <v/>
      </c>
      <c r="F1723">
        <f>'Net sw_IBUF_4_'!F135</f>
        <v/>
      </c>
      <c r="G1723">
        <f>'Net sw_IBUF_4_'!F133</f>
        <v/>
      </c>
      <c r="H1723">
        <f>F1723-G1723</f>
        <v/>
      </c>
      <c r="I1723">
        <f>H1723/F1723</f>
        <v/>
      </c>
      <c r="J1723">
        <f>'Net sw_IBUF_4_'!G135</f>
        <v/>
      </c>
      <c r="K1723">
        <f>'Net sw_IBUF_4_'!G133</f>
        <v/>
      </c>
      <c r="L1723">
        <f>J1723-K1723</f>
        <v/>
      </c>
      <c r="M1723">
        <f>L1723/J1723</f>
        <v/>
      </c>
      <c r="N1723">
        <f>'Net sw_IBUF_4_'!H135</f>
        <v/>
      </c>
      <c r="O1723">
        <f>'Net sw_IBUF_4_'!H133</f>
        <v/>
      </c>
      <c r="P1723">
        <f>N1723-O1723</f>
        <v/>
      </c>
      <c r="Q1723">
        <f>P1723/N1723</f>
        <v/>
      </c>
    </row>
    <row r="1724">
      <c r="A1724" t="inlineStr">
        <is>
          <t>sw_IBUF[4]_inst/O to masterReg/readData2[4]_i_2/I0</t>
        </is>
      </c>
      <c r="B1724">
        <f>'Net sw_IBUF_4_'!E146</f>
        <v/>
      </c>
      <c r="C1724">
        <f>'Net sw_IBUF_4_'!E144</f>
        <v/>
      </c>
      <c r="D1724">
        <f>B1724-C1724</f>
        <v/>
      </c>
      <c r="E1724">
        <f>D1724/B1724</f>
        <v/>
      </c>
      <c r="F1724">
        <f>'Net sw_IBUF_4_'!F146</f>
        <v/>
      </c>
      <c r="G1724">
        <f>'Net sw_IBUF_4_'!F144</f>
        <v/>
      </c>
      <c r="H1724">
        <f>F1724-G1724</f>
        <v/>
      </c>
      <c r="I1724">
        <f>H1724/F1724</f>
        <v/>
      </c>
      <c r="J1724">
        <f>'Net sw_IBUF_4_'!G146</f>
        <v/>
      </c>
      <c r="K1724">
        <f>'Net sw_IBUF_4_'!G144</f>
        <v/>
      </c>
      <c r="L1724">
        <f>J1724-K1724</f>
        <v/>
      </c>
      <c r="M1724">
        <f>L1724/J1724</f>
        <v/>
      </c>
      <c r="N1724">
        <f>'Net sw_IBUF_4_'!H146</f>
        <v/>
      </c>
      <c r="O1724">
        <f>'Net sw_IBUF_4_'!H144</f>
        <v/>
      </c>
      <c r="P1724">
        <f>N1724-O1724</f>
        <v/>
      </c>
      <c r="Q1724">
        <f>P1724/N1724</f>
        <v/>
      </c>
    </row>
    <row r="1725">
      <c r="A1725" t="inlineStr">
        <is>
          <t>sw_IBUF[5]_inst/O to masterReg/readData2[5]_i_2/I0</t>
        </is>
      </c>
      <c r="B1725">
        <f>'Net sw_IBUF_5_'!E88</f>
        <v/>
      </c>
      <c r="C1725">
        <f>'Net sw_IBUF_5_'!E86</f>
        <v/>
      </c>
      <c r="D1725">
        <f>B1725-C1725</f>
        <v/>
      </c>
      <c r="E1725">
        <f>D1725/B1725</f>
        <v/>
      </c>
      <c r="F1725">
        <f>'Net sw_IBUF_5_'!F88</f>
        <v/>
      </c>
      <c r="G1725">
        <f>'Net sw_IBUF_5_'!F86</f>
        <v/>
      </c>
      <c r="H1725">
        <f>F1725-G1725</f>
        <v/>
      </c>
      <c r="I1725">
        <f>H1725/F1725</f>
        <v/>
      </c>
      <c r="J1725">
        <f>'Net sw_IBUF_5_'!G88</f>
        <v/>
      </c>
      <c r="K1725">
        <f>'Net sw_IBUF_5_'!G86</f>
        <v/>
      </c>
      <c r="L1725">
        <f>J1725-K1725</f>
        <v/>
      </c>
      <c r="M1725">
        <f>L1725/J1725</f>
        <v/>
      </c>
      <c r="N1725">
        <f>'Net sw_IBUF_5_'!H88</f>
        <v/>
      </c>
      <c r="O1725">
        <f>'Net sw_IBUF_5_'!H86</f>
        <v/>
      </c>
      <c r="P1725">
        <f>N1725-O1725</f>
        <v/>
      </c>
      <c r="Q1725">
        <f>P1725/N1725</f>
        <v/>
      </c>
    </row>
    <row r="1726">
      <c r="A1726" t="inlineStr">
        <is>
          <t>sw_IBUF[5]_inst/O to masterReg/register_reg_r1_0_31_0_5_i_6/I2</t>
        </is>
      </c>
      <c r="B1726">
        <f>'Net sw_IBUF_5_'!E99</f>
        <v/>
      </c>
      <c r="C1726">
        <f>'Net sw_IBUF_5_'!E97</f>
        <v/>
      </c>
      <c r="D1726">
        <f>B1726-C1726</f>
        <v/>
      </c>
      <c r="E1726">
        <f>D1726/B1726</f>
        <v/>
      </c>
      <c r="F1726">
        <f>'Net sw_IBUF_5_'!F99</f>
        <v/>
      </c>
      <c r="G1726">
        <f>'Net sw_IBUF_5_'!F97</f>
        <v/>
      </c>
      <c r="H1726">
        <f>F1726-G1726</f>
        <v/>
      </c>
      <c r="I1726">
        <f>H1726/F1726</f>
        <v/>
      </c>
      <c r="J1726">
        <f>'Net sw_IBUF_5_'!G99</f>
        <v/>
      </c>
      <c r="K1726">
        <f>'Net sw_IBUF_5_'!G97</f>
        <v/>
      </c>
      <c r="L1726">
        <f>J1726-K1726</f>
        <v/>
      </c>
      <c r="M1726">
        <f>L1726/J1726</f>
        <v/>
      </c>
      <c r="N1726">
        <f>'Net sw_IBUF_5_'!H99</f>
        <v/>
      </c>
      <c r="O1726">
        <f>'Net sw_IBUF_5_'!H97</f>
        <v/>
      </c>
      <c r="P1726">
        <f>N1726-O1726</f>
        <v/>
      </c>
      <c r="Q1726">
        <f>P1726/N1726</f>
        <v/>
      </c>
    </row>
    <row r="1727">
      <c r="A1727" t="inlineStr">
        <is>
          <t>sw_IBUF[5]_inst/O to Address_register_reg[5]/D</t>
        </is>
      </c>
      <c r="B1727">
        <f>'Net sw_IBUF_5_'!E115</f>
        <v/>
      </c>
      <c r="C1727">
        <f>'Net sw_IBUF_5_'!E113</f>
        <v/>
      </c>
      <c r="D1727">
        <f>B1727-C1727</f>
        <v/>
      </c>
      <c r="E1727">
        <f>D1727/B1727</f>
        <v/>
      </c>
      <c r="F1727">
        <f>'Net sw_IBUF_5_'!F115</f>
        <v/>
      </c>
      <c r="G1727">
        <f>'Net sw_IBUF_5_'!F113</f>
        <v/>
      </c>
      <c r="H1727">
        <f>F1727-G1727</f>
        <v/>
      </c>
      <c r="I1727">
        <f>H1727/F1727</f>
        <v/>
      </c>
      <c r="J1727">
        <f>'Net sw_IBUF_5_'!G115</f>
        <v/>
      </c>
      <c r="K1727">
        <f>'Net sw_IBUF_5_'!G113</f>
        <v/>
      </c>
      <c r="L1727">
        <f>J1727-K1727</f>
        <v/>
      </c>
      <c r="M1727">
        <f>L1727/J1727</f>
        <v/>
      </c>
      <c r="N1727">
        <f>'Net sw_IBUF_5_'!H115</f>
        <v/>
      </c>
      <c r="O1727">
        <f>'Net sw_IBUF_5_'!H113</f>
        <v/>
      </c>
      <c r="P1727">
        <f>N1727-O1727</f>
        <v/>
      </c>
      <c r="Q1727">
        <f>P1727/N1727</f>
        <v/>
      </c>
    </row>
    <row r="1728">
      <c r="A1728" t="inlineStr">
        <is>
          <t>sw_IBUF[5]_inst/O to ALU1/readData2[5]_i_3/I0</t>
        </is>
      </c>
      <c r="B1728">
        <f>'Net sw_IBUF_5_'!E126</f>
        <v/>
      </c>
      <c r="C1728">
        <f>'Net sw_IBUF_5_'!E124</f>
        <v/>
      </c>
      <c r="D1728">
        <f>B1728-C1728</f>
        <v/>
      </c>
      <c r="E1728">
        <f>D1728/B1728</f>
        <v/>
      </c>
      <c r="F1728">
        <f>'Net sw_IBUF_5_'!F126</f>
        <v/>
      </c>
      <c r="G1728">
        <f>'Net sw_IBUF_5_'!F124</f>
        <v/>
      </c>
      <c r="H1728">
        <f>F1728-G1728</f>
        <v/>
      </c>
      <c r="I1728">
        <f>H1728/F1728</f>
        <v/>
      </c>
      <c r="J1728">
        <f>'Net sw_IBUF_5_'!G126</f>
        <v/>
      </c>
      <c r="K1728">
        <f>'Net sw_IBUF_5_'!G124</f>
        <v/>
      </c>
      <c r="L1728">
        <f>J1728-K1728</f>
        <v/>
      </c>
      <c r="M1728">
        <f>L1728/J1728</f>
        <v/>
      </c>
      <c r="N1728">
        <f>'Net sw_IBUF_5_'!H126</f>
        <v/>
      </c>
      <c r="O1728">
        <f>'Net sw_IBUF_5_'!H124</f>
        <v/>
      </c>
      <c r="P1728">
        <f>N1728-O1728</f>
        <v/>
      </c>
      <c r="Q1728">
        <f>P1728/N1728</f>
        <v/>
      </c>
    </row>
    <row r="1729">
      <c r="A1729" t="inlineStr">
        <is>
          <t>sw_IBUF[6]_inst/O to masterReg/readData2[6]_i_2/I0</t>
        </is>
      </c>
      <c r="B1729">
        <f>'Net sw_IBUF_6_'!E100</f>
        <v/>
      </c>
      <c r="C1729">
        <f>'Net sw_IBUF_6_'!E98</f>
        <v/>
      </c>
      <c r="D1729">
        <f>B1729-C1729</f>
        <v/>
      </c>
      <c r="E1729">
        <f>D1729/B1729</f>
        <v/>
      </c>
      <c r="F1729">
        <f>'Net sw_IBUF_6_'!F100</f>
        <v/>
      </c>
      <c r="G1729">
        <f>'Net sw_IBUF_6_'!F98</f>
        <v/>
      </c>
      <c r="H1729">
        <f>F1729-G1729</f>
        <v/>
      </c>
      <c r="I1729">
        <f>H1729/F1729</f>
        <v/>
      </c>
      <c r="J1729">
        <f>'Net sw_IBUF_6_'!G100</f>
        <v/>
      </c>
      <c r="K1729">
        <f>'Net sw_IBUF_6_'!G98</f>
        <v/>
      </c>
      <c r="L1729">
        <f>J1729-K1729</f>
        <v/>
      </c>
      <c r="M1729">
        <f>L1729/J1729</f>
        <v/>
      </c>
      <c r="N1729">
        <f>'Net sw_IBUF_6_'!H100</f>
        <v/>
      </c>
      <c r="O1729">
        <f>'Net sw_IBUF_6_'!H98</f>
        <v/>
      </c>
      <c r="P1729">
        <f>N1729-O1729</f>
        <v/>
      </c>
      <c r="Q1729">
        <f>P1729/N1729</f>
        <v/>
      </c>
    </row>
    <row r="1730">
      <c r="A1730" t="inlineStr">
        <is>
          <t>sw_IBUF[6]_inst/O to masterReg/register_reg_r1_0_31_6_11_i_2/I2</t>
        </is>
      </c>
      <c r="B1730">
        <f>'Net sw_IBUF_6_'!E111</f>
        <v/>
      </c>
      <c r="C1730">
        <f>'Net sw_IBUF_6_'!E109</f>
        <v/>
      </c>
      <c r="D1730">
        <f>B1730-C1730</f>
        <v/>
      </c>
      <c r="E1730">
        <f>D1730/B1730</f>
        <v/>
      </c>
      <c r="F1730">
        <f>'Net sw_IBUF_6_'!F111</f>
        <v/>
      </c>
      <c r="G1730">
        <f>'Net sw_IBUF_6_'!F109</f>
        <v/>
      </c>
      <c r="H1730">
        <f>F1730-G1730</f>
        <v/>
      </c>
      <c r="I1730">
        <f>H1730/F1730</f>
        <v/>
      </c>
      <c r="J1730">
        <f>'Net sw_IBUF_6_'!G111</f>
        <v/>
      </c>
      <c r="K1730">
        <f>'Net sw_IBUF_6_'!G109</f>
        <v/>
      </c>
      <c r="L1730">
        <f>J1730-K1730</f>
        <v/>
      </c>
      <c r="M1730">
        <f>L1730/J1730</f>
        <v/>
      </c>
      <c r="N1730">
        <f>'Net sw_IBUF_6_'!H111</f>
        <v/>
      </c>
      <c r="O1730">
        <f>'Net sw_IBUF_6_'!H109</f>
        <v/>
      </c>
      <c r="P1730">
        <f>N1730-O1730</f>
        <v/>
      </c>
      <c r="Q1730">
        <f>P1730/N1730</f>
        <v/>
      </c>
    </row>
    <row r="1731">
      <c r="A1731" t="inlineStr">
        <is>
          <t>sw_IBUF[6]_inst/O to Address_register_reg[6]/D</t>
        </is>
      </c>
      <c r="B1731">
        <f>'Net sw_IBUF_6_'!E132</f>
        <v/>
      </c>
      <c r="C1731">
        <f>'Net sw_IBUF_6_'!E130</f>
        <v/>
      </c>
      <c r="D1731">
        <f>B1731-C1731</f>
        <v/>
      </c>
      <c r="E1731">
        <f>D1731/B1731</f>
        <v/>
      </c>
      <c r="F1731">
        <f>'Net sw_IBUF_6_'!F132</f>
        <v/>
      </c>
      <c r="G1731">
        <f>'Net sw_IBUF_6_'!F130</f>
        <v/>
      </c>
      <c r="H1731">
        <f>F1731-G1731</f>
        <v/>
      </c>
      <c r="I1731">
        <f>H1731/F1731</f>
        <v/>
      </c>
      <c r="J1731">
        <f>'Net sw_IBUF_6_'!G132</f>
        <v/>
      </c>
      <c r="K1731">
        <f>'Net sw_IBUF_6_'!G130</f>
        <v/>
      </c>
      <c r="L1731">
        <f>J1731-K1731</f>
        <v/>
      </c>
      <c r="M1731">
        <f>L1731/J1731</f>
        <v/>
      </c>
      <c r="N1731">
        <f>'Net sw_IBUF_6_'!H132</f>
        <v/>
      </c>
      <c r="O1731">
        <f>'Net sw_IBUF_6_'!H130</f>
        <v/>
      </c>
      <c r="P1731">
        <f>N1731-O1731</f>
        <v/>
      </c>
      <c r="Q1731">
        <f>P1731/N1731</f>
        <v/>
      </c>
    </row>
    <row r="1732">
      <c r="A1732" t="inlineStr">
        <is>
          <t>sw_IBUF[6]_inst/O to ALU1/readData2[6]_i_3/I0</t>
        </is>
      </c>
      <c r="B1732">
        <f>'Net sw_IBUF_6_'!E154</f>
        <v/>
      </c>
      <c r="C1732">
        <f>'Net sw_IBUF_6_'!E152</f>
        <v/>
      </c>
      <c r="D1732">
        <f>B1732-C1732</f>
        <v/>
      </c>
      <c r="E1732">
        <f>D1732/B1732</f>
        <v/>
      </c>
      <c r="F1732">
        <f>'Net sw_IBUF_6_'!F154</f>
        <v/>
      </c>
      <c r="G1732">
        <f>'Net sw_IBUF_6_'!F152</f>
        <v/>
      </c>
      <c r="H1732">
        <f>F1732-G1732</f>
        <v/>
      </c>
      <c r="I1732">
        <f>H1732/F1732</f>
        <v/>
      </c>
      <c r="J1732">
        <f>'Net sw_IBUF_6_'!G154</f>
        <v/>
      </c>
      <c r="K1732">
        <f>'Net sw_IBUF_6_'!G152</f>
        <v/>
      </c>
      <c r="L1732">
        <f>J1732-K1732</f>
        <v/>
      </c>
      <c r="M1732">
        <f>L1732/J1732</f>
        <v/>
      </c>
      <c r="N1732">
        <f>'Net sw_IBUF_6_'!H154</f>
        <v/>
      </c>
      <c r="O1732">
        <f>'Net sw_IBUF_6_'!H152</f>
        <v/>
      </c>
      <c r="P1732">
        <f>N1732-O1732</f>
        <v/>
      </c>
      <c r="Q1732">
        <f>P1732/N1732</f>
        <v/>
      </c>
    </row>
    <row r="1733">
      <c r="A1733" t="inlineStr">
        <is>
          <t>sw_IBUF[7]_inst/O to masterReg/readData2[7]_i_2/I0</t>
        </is>
      </c>
      <c r="B1733">
        <f>'Net sw_IBUF_7_'!E105</f>
        <v/>
      </c>
      <c r="C1733">
        <f>'Net sw_IBUF_7_'!E103</f>
        <v/>
      </c>
      <c r="D1733">
        <f>B1733-C1733</f>
        <v/>
      </c>
      <c r="E1733">
        <f>D1733/B1733</f>
        <v/>
      </c>
      <c r="F1733">
        <f>'Net sw_IBUF_7_'!F105</f>
        <v/>
      </c>
      <c r="G1733">
        <f>'Net sw_IBUF_7_'!F103</f>
        <v/>
      </c>
      <c r="H1733">
        <f>F1733-G1733</f>
        <v/>
      </c>
      <c r="I1733">
        <f>H1733/F1733</f>
        <v/>
      </c>
      <c r="J1733">
        <f>'Net sw_IBUF_7_'!G105</f>
        <v/>
      </c>
      <c r="K1733">
        <f>'Net sw_IBUF_7_'!G103</f>
        <v/>
      </c>
      <c r="L1733">
        <f>J1733-K1733</f>
        <v/>
      </c>
      <c r="M1733">
        <f>L1733/J1733</f>
        <v/>
      </c>
      <c r="N1733">
        <f>'Net sw_IBUF_7_'!H105</f>
        <v/>
      </c>
      <c r="O1733">
        <f>'Net sw_IBUF_7_'!H103</f>
        <v/>
      </c>
      <c r="P1733">
        <f>N1733-O1733</f>
        <v/>
      </c>
      <c r="Q1733">
        <f>P1733/N1733</f>
        <v/>
      </c>
    </row>
    <row r="1734">
      <c r="A1734" t="inlineStr">
        <is>
          <t>sw_IBUF[7]_inst/O to ALU1/readData2[7]_i_3/I0</t>
        </is>
      </c>
      <c r="B1734">
        <f>'Net sw_IBUF_7_'!E116</f>
        <v/>
      </c>
      <c r="C1734">
        <f>'Net sw_IBUF_7_'!E114</f>
        <v/>
      </c>
      <c r="D1734">
        <f>B1734-C1734</f>
        <v/>
      </c>
      <c r="E1734">
        <f>D1734/B1734</f>
        <v/>
      </c>
      <c r="F1734">
        <f>'Net sw_IBUF_7_'!F116</f>
        <v/>
      </c>
      <c r="G1734">
        <f>'Net sw_IBUF_7_'!F114</f>
        <v/>
      </c>
      <c r="H1734">
        <f>F1734-G1734</f>
        <v/>
      </c>
      <c r="I1734">
        <f>H1734/F1734</f>
        <v/>
      </c>
      <c r="J1734">
        <f>'Net sw_IBUF_7_'!G116</f>
        <v/>
      </c>
      <c r="K1734">
        <f>'Net sw_IBUF_7_'!G114</f>
        <v/>
      </c>
      <c r="L1734">
        <f>J1734-K1734</f>
        <v/>
      </c>
      <c r="M1734">
        <f>L1734/J1734</f>
        <v/>
      </c>
      <c r="N1734">
        <f>'Net sw_IBUF_7_'!H116</f>
        <v/>
      </c>
      <c r="O1734">
        <f>'Net sw_IBUF_7_'!H114</f>
        <v/>
      </c>
      <c r="P1734">
        <f>N1734-O1734</f>
        <v/>
      </c>
      <c r="Q1734">
        <f>P1734/N1734</f>
        <v/>
      </c>
    </row>
    <row r="1735">
      <c r="A1735" t="inlineStr">
        <is>
          <t>sw_IBUF[7]_inst/O to Address_register_reg[7]/D</t>
        </is>
      </c>
      <c r="B1735">
        <f>'Net sw_IBUF_7_'!E140</f>
        <v/>
      </c>
      <c r="C1735">
        <f>'Net sw_IBUF_7_'!E138</f>
        <v/>
      </c>
      <c r="D1735">
        <f>B1735-C1735</f>
        <v/>
      </c>
      <c r="E1735">
        <f>D1735/B1735</f>
        <v/>
      </c>
      <c r="F1735">
        <f>'Net sw_IBUF_7_'!F140</f>
        <v/>
      </c>
      <c r="G1735">
        <f>'Net sw_IBUF_7_'!F138</f>
        <v/>
      </c>
      <c r="H1735">
        <f>F1735-G1735</f>
        <v/>
      </c>
      <c r="I1735">
        <f>H1735/F1735</f>
        <v/>
      </c>
      <c r="J1735">
        <f>'Net sw_IBUF_7_'!G140</f>
        <v/>
      </c>
      <c r="K1735">
        <f>'Net sw_IBUF_7_'!G138</f>
        <v/>
      </c>
      <c r="L1735">
        <f>J1735-K1735</f>
        <v/>
      </c>
      <c r="M1735">
        <f>L1735/J1735</f>
        <v/>
      </c>
      <c r="N1735">
        <f>'Net sw_IBUF_7_'!H140</f>
        <v/>
      </c>
      <c r="O1735">
        <f>'Net sw_IBUF_7_'!H138</f>
        <v/>
      </c>
      <c r="P1735">
        <f>N1735-O1735</f>
        <v/>
      </c>
      <c r="Q1735">
        <f>P1735/N1735</f>
        <v/>
      </c>
    </row>
    <row r="1736">
      <c r="A1736" t="inlineStr">
        <is>
          <t>sw_IBUF[7]_inst/O to masterReg/register_reg_r1_0_31_6_11_i_1/I2</t>
        </is>
      </c>
      <c r="B1736">
        <f>'Net sw_IBUF_7_'!E151</f>
        <v/>
      </c>
      <c r="C1736">
        <f>'Net sw_IBUF_7_'!E149</f>
        <v/>
      </c>
      <c r="D1736">
        <f>B1736-C1736</f>
        <v/>
      </c>
      <c r="E1736">
        <f>D1736/B1736</f>
        <v/>
      </c>
      <c r="F1736">
        <f>'Net sw_IBUF_7_'!F151</f>
        <v/>
      </c>
      <c r="G1736">
        <f>'Net sw_IBUF_7_'!F149</f>
        <v/>
      </c>
      <c r="H1736">
        <f>F1736-G1736</f>
        <v/>
      </c>
      <c r="I1736">
        <f>H1736/F1736</f>
        <v/>
      </c>
      <c r="J1736">
        <f>'Net sw_IBUF_7_'!G151</f>
        <v/>
      </c>
      <c r="K1736">
        <f>'Net sw_IBUF_7_'!G149</f>
        <v/>
      </c>
      <c r="L1736">
        <f>J1736-K1736</f>
        <v/>
      </c>
      <c r="M1736">
        <f>L1736/J1736</f>
        <v/>
      </c>
      <c r="N1736">
        <f>'Net sw_IBUF_7_'!H151</f>
        <v/>
      </c>
      <c r="O1736">
        <f>'Net sw_IBUF_7_'!H149</f>
        <v/>
      </c>
      <c r="P1736">
        <f>N1736-O1736</f>
        <v/>
      </c>
      <c r="Q1736">
        <f>P1736/N1736</f>
        <v/>
      </c>
    </row>
    <row r="1737">
      <c r="A1737" t="inlineStr">
        <is>
          <t>sw_IBUF[8]_inst/O to ALU1/readData2[8]_i_3/I0</t>
        </is>
      </c>
      <c r="B1737">
        <f>'Net sw_IBUF_8_'!E141</f>
        <v/>
      </c>
      <c r="C1737">
        <f>'Net sw_IBUF_8_'!E139</f>
        <v/>
      </c>
      <c r="D1737">
        <f>B1737-C1737</f>
        <v/>
      </c>
      <c r="E1737">
        <f>D1737/B1737</f>
        <v/>
      </c>
      <c r="F1737">
        <f>'Net sw_IBUF_8_'!F141</f>
        <v/>
      </c>
      <c r="G1737">
        <f>'Net sw_IBUF_8_'!F139</f>
        <v/>
      </c>
      <c r="H1737">
        <f>F1737-G1737</f>
        <v/>
      </c>
      <c r="I1737">
        <f>H1737/F1737</f>
        <v/>
      </c>
      <c r="J1737">
        <f>'Net sw_IBUF_8_'!G141</f>
        <v/>
      </c>
      <c r="K1737">
        <f>'Net sw_IBUF_8_'!G139</f>
        <v/>
      </c>
      <c r="L1737">
        <f>J1737-K1737</f>
        <v/>
      </c>
      <c r="M1737">
        <f>L1737/J1737</f>
        <v/>
      </c>
      <c r="N1737">
        <f>'Net sw_IBUF_8_'!H141</f>
        <v/>
      </c>
      <c r="O1737">
        <f>'Net sw_IBUF_8_'!H139</f>
        <v/>
      </c>
      <c r="P1737">
        <f>N1737-O1737</f>
        <v/>
      </c>
      <c r="Q1737">
        <f>P1737/N1737</f>
        <v/>
      </c>
    </row>
    <row r="1738">
      <c r="A1738" t="inlineStr">
        <is>
          <t>sw_IBUF[8]_inst/O to Address_register_reg[8]/D</t>
        </is>
      </c>
      <c r="B1738">
        <f>'Net sw_IBUF_8_'!E154</f>
        <v/>
      </c>
      <c r="C1738">
        <f>'Net sw_IBUF_8_'!E152</f>
        <v/>
      </c>
      <c r="D1738">
        <f>B1738-C1738</f>
        <v/>
      </c>
      <c r="E1738">
        <f>D1738/B1738</f>
        <v/>
      </c>
      <c r="F1738">
        <f>'Net sw_IBUF_8_'!F154</f>
        <v/>
      </c>
      <c r="G1738">
        <f>'Net sw_IBUF_8_'!F152</f>
        <v/>
      </c>
      <c r="H1738">
        <f>F1738-G1738</f>
        <v/>
      </c>
      <c r="I1738">
        <f>H1738/F1738</f>
        <v/>
      </c>
      <c r="J1738">
        <f>'Net sw_IBUF_8_'!G154</f>
        <v/>
      </c>
      <c r="K1738">
        <f>'Net sw_IBUF_8_'!G152</f>
        <v/>
      </c>
      <c r="L1738">
        <f>J1738-K1738</f>
        <v/>
      </c>
      <c r="M1738">
        <f>L1738/J1738</f>
        <v/>
      </c>
      <c r="N1738">
        <f>'Net sw_IBUF_8_'!H154</f>
        <v/>
      </c>
      <c r="O1738">
        <f>'Net sw_IBUF_8_'!H152</f>
        <v/>
      </c>
      <c r="P1738">
        <f>N1738-O1738</f>
        <v/>
      </c>
      <c r="Q1738">
        <f>P1738/N1738</f>
        <v/>
      </c>
    </row>
    <row r="1739">
      <c r="A1739" t="inlineStr">
        <is>
          <t>sw_IBUF[8]_inst/O to masterReg/register_reg_r1_0_31_6_11_i_4/I2</t>
        </is>
      </c>
      <c r="B1739">
        <f>'Net sw_IBUF_8_'!E167</f>
        <v/>
      </c>
      <c r="C1739">
        <f>'Net sw_IBUF_8_'!E165</f>
        <v/>
      </c>
      <c r="D1739">
        <f>B1739-C1739</f>
        <v/>
      </c>
      <c r="E1739">
        <f>D1739/B1739</f>
        <v/>
      </c>
      <c r="F1739">
        <f>'Net sw_IBUF_8_'!F167</f>
        <v/>
      </c>
      <c r="G1739">
        <f>'Net sw_IBUF_8_'!F165</f>
        <v/>
      </c>
      <c r="H1739">
        <f>F1739-G1739</f>
        <v/>
      </c>
      <c r="I1739">
        <f>H1739/F1739</f>
        <v/>
      </c>
      <c r="J1739">
        <f>'Net sw_IBUF_8_'!G167</f>
        <v/>
      </c>
      <c r="K1739">
        <f>'Net sw_IBUF_8_'!G165</f>
        <v/>
      </c>
      <c r="L1739">
        <f>J1739-K1739</f>
        <v/>
      </c>
      <c r="M1739">
        <f>L1739/J1739</f>
        <v/>
      </c>
      <c r="N1739">
        <f>'Net sw_IBUF_8_'!H167</f>
        <v/>
      </c>
      <c r="O1739">
        <f>'Net sw_IBUF_8_'!H165</f>
        <v/>
      </c>
      <c r="P1739">
        <f>N1739-O1739</f>
        <v/>
      </c>
      <c r="Q1739">
        <f>P1739/N1739</f>
        <v/>
      </c>
    </row>
    <row r="1740">
      <c r="A1740" t="inlineStr">
        <is>
          <t>sw_IBUF[8]_inst/O to masterReg/readData2[8]_i_2/I0</t>
        </is>
      </c>
      <c r="B1740">
        <f>'Net sw_IBUF_8_'!E178</f>
        <v/>
      </c>
      <c r="C1740">
        <f>'Net sw_IBUF_8_'!E176</f>
        <v/>
      </c>
      <c r="D1740">
        <f>B1740-C1740</f>
        <v/>
      </c>
      <c r="E1740">
        <f>D1740/B1740</f>
        <v/>
      </c>
      <c r="F1740">
        <f>'Net sw_IBUF_8_'!F178</f>
        <v/>
      </c>
      <c r="G1740">
        <f>'Net sw_IBUF_8_'!F176</f>
        <v/>
      </c>
      <c r="H1740">
        <f>F1740-G1740</f>
        <v/>
      </c>
      <c r="I1740">
        <f>H1740/F1740</f>
        <v/>
      </c>
      <c r="J1740">
        <f>'Net sw_IBUF_8_'!G178</f>
        <v/>
      </c>
      <c r="K1740">
        <f>'Net sw_IBUF_8_'!G176</f>
        <v/>
      </c>
      <c r="L1740">
        <f>J1740-K1740</f>
        <v/>
      </c>
      <c r="M1740">
        <f>L1740/J1740</f>
        <v/>
      </c>
      <c r="N1740">
        <f>'Net sw_IBUF_8_'!H178</f>
        <v/>
      </c>
      <c r="O1740">
        <f>'Net sw_IBUF_8_'!H176</f>
        <v/>
      </c>
      <c r="P1740">
        <f>N1740-O1740</f>
        <v/>
      </c>
      <c r="Q1740">
        <f>P1740/N1740</f>
        <v/>
      </c>
    </row>
    <row r="1741">
      <c r="A1741" t="inlineStr">
        <is>
          <t>sw_IBUF[9]_inst/O to ALU1/readData2[9]_i_3/I0</t>
        </is>
      </c>
      <c r="B1741">
        <f>'Net sw_IBUF_9_'!E125</f>
        <v/>
      </c>
      <c r="C1741">
        <f>'Net sw_IBUF_9_'!E123</f>
        <v/>
      </c>
      <c r="D1741">
        <f>B1741-C1741</f>
        <v/>
      </c>
      <c r="E1741">
        <f>D1741/B1741</f>
        <v/>
      </c>
      <c r="F1741">
        <f>'Net sw_IBUF_9_'!F125</f>
        <v/>
      </c>
      <c r="G1741">
        <f>'Net sw_IBUF_9_'!F123</f>
        <v/>
      </c>
      <c r="H1741">
        <f>F1741-G1741</f>
        <v/>
      </c>
      <c r="I1741">
        <f>H1741/F1741</f>
        <v/>
      </c>
      <c r="J1741">
        <f>'Net sw_IBUF_9_'!G125</f>
        <v/>
      </c>
      <c r="K1741">
        <f>'Net sw_IBUF_9_'!G123</f>
        <v/>
      </c>
      <c r="L1741">
        <f>J1741-K1741</f>
        <v/>
      </c>
      <c r="M1741">
        <f>L1741/J1741</f>
        <v/>
      </c>
      <c r="N1741">
        <f>'Net sw_IBUF_9_'!H125</f>
        <v/>
      </c>
      <c r="O1741">
        <f>'Net sw_IBUF_9_'!H123</f>
        <v/>
      </c>
      <c r="P1741">
        <f>N1741-O1741</f>
        <v/>
      </c>
      <c r="Q1741">
        <f>P1741/N1741</f>
        <v/>
      </c>
    </row>
    <row r="1742">
      <c r="A1742" t="inlineStr">
        <is>
          <t>sw_IBUF[9]_inst/O to Address_register_reg[9]/D</t>
        </is>
      </c>
      <c r="B1742">
        <f>'Net sw_IBUF_9_'!E151</f>
        <v/>
      </c>
      <c r="C1742">
        <f>'Net sw_IBUF_9_'!E149</f>
        <v/>
      </c>
      <c r="D1742">
        <f>B1742-C1742</f>
        <v/>
      </c>
      <c r="E1742">
        <f>D1742/B1742</f>
        <v/>
      </c>
      <c r="F1742">
        <f>'Net sw_IBUF_9_'!F151</f>
        <v/>
      </c>
      <c r="G1742">
        <f>'Net sw_IBUF_9_'!F149</f>
        <v/>
      </c>
      <c r="H1742">
        <f>F1742-G1742</f>
        <v/>
      </c>
      <c r="I1742">
        <f>H1742/F1742</f>
        <v/>
      </c>
      <c r="J1742">
        <f>'Net sw_IBUF_9_'!G151</f>
        <v/>
      </c>
      <c r="K1742">
        <f>'Net sw_IBUF_9_'!G149</f>
        <v/>
      </c>
      <c r="L1742">
        <f>J1742-K1742</f>
        <v/>
      </c>
      <c r="M1742">
        <f>L1742/J1742</f>
        <v/>
      </c>
      <c r="N1742">
        <f>'Net sw_IBUF_9_'!H151</f>
        <v/>
      </c>
      <c r="O1742">
        <f>'Net sw_IBUF_9_'!H149</f>
        <v/>
      </c>
      <c r="P1742">
        <f>N1742-O1742</f>
        <v/>
      </c>
      <c r="Q1742">
        <f>P1742/N1742</f>
        <v/>
      </c>
    </row>
    <row r="1743">
      <c r="A1743" t="inlineStr">
        <is>
          <t>sw_IBUF[9]_inst/O to masterReg/register_reg_r1_0_31_6_11_i_3/I2</t>
        </is>
      </c>
      <c r="B1743">
        <f>'Net sw_IBUF_9_'!E170</f>
        <v/>
      </c>
      <c r="C1743">
        <f>'Net sw_IBUF_9_'!E168</f>
        <v/>
      </c>
      <c r="D1743">
        <f>B1743-C1743</f>
        <v/>
      </c>
      <c r="E1743">
        <f>D1743/B1743</f>
        <v/>
      </c>
      <c r="F1743">
        <f>'Net sw_IBUF_9_'!F170</f>
        <v/>
      </c>
      <c r="G1743">
        <f>'Net sw_IBUF_9_'!F168</f>
        <v/>
      </c>
      <c r="H1743">
        <f>F1743-G1743</f>
        <v/>
      </c>
      <c r="I1743">
        <f>H1743/F1743</f>
        <v/>
      </c>
      <c r="J1743">
        <f>'Net sw_IBUF_9_'!G170</f>
        <v/>
      </c>
      <c r="K1743">
        <f>'Net sw_IBUF_9_'!G168</f>
        <v/>
      </c>
      <c r="L1743">
        <f>J1743-K1743</f>
        <v/>
      </c>
      <c r="M1743">
        <f>L1743/J1743</f>
        <v/>
      </c>
      <c r="N1743">
        <f>'Net sw_IBUF_9_'!H170</f>
        <v/>
      </c>
      <c r="O1743">
        <f>'Net sw_IBUF_9_'!H168</f>
        <v/>
      </c>
      <c r="P1743">
        <f>N1743-O1743</f>
        <v/>
      </c>
      <c r="Q1743">
        <f>P1743/N1743</f>
        <v/>
      </c>
    </row>
    <row r="1744">
      <c r="A1744" t="inlineStr">
        <is>
          <t>sw_IBUF[9]_inst/O to masterReg/readData2[9]_i_2/I0</t>
        </is>
      </c>
      <c r="B1744">
        <f>'Net sw_IBUF_9_'!E185</f>
        <v/>
      </c>
      <c r="C1744">
        <f>'Net sw_IBUF_9_'!E183</f>
        <v/>
      </c>
      <c r="D1744">
        <f>B1744-C1744</f>
        <v/>
      </c>
      <c r="E1744">
        <f>D1744/B1744</f>
        <v/>
      </c>
      <c r="F1744">
        <f>'Net sw_IBUF_9_'!F185</f>
        <v/>
      </c>
      <c r="G1744">
        <f>'Net sw_IBUF_9_'!F183</f>
        <v/>
      </c>
      <c r="H1744">
        <f>F1744-G1744</f>
        <v/>
      </c>
      <c r="I1744">
        <f>H1744/F1744</f>
        <v/>
      </c>
      <c r="J1744">
        <f>'Net sw_IBUF_9_'!G185</f>
        <v/>
      </c>
      <c r="K1744">
        <f>'Net sw_IBUF_9_'!G183</f>
        <v/>
      </c>
      <c r="L1744">
        <f>J1744-K1744</f>
        <v/>
      </c>
      <c r="M1744">
        <f>L1744/J1744</f>
        <v/>
      </c>
      <c r="N1744">
        <f>'Net sw_IBUF_9_'!H185</f>
        <v/>
      </c>
      <c r="O1744">
        <f>'Net sw_IBUF_9_'!H183</f>
        <v/>
      </c>
      <c r="P1744">
        <f>N1744-O1744</f>
        <v/>
      </c>
      <c r="Q1744">
        <f>P1744/N1744</f>
        <v/>
      </c>
    </row>
    <row r="1745">
      <c r="A1745" t="inlineStr">
        <is>
          <t>Address_register_reg[10]/Q to masterReg/readData1[31]_i_3/I1</t>
        </is>
      </c>
      <c r="B1745">
        <f>'Net writeReg_0_'!E29</f>
        <v/>
      </c>
      <c r="C1745">
        <f>'Net writeReg_0_'!E27</f>
        <v/>
      </c>
      <c r="D1745">
        <f>B1745-C1745</f>
        <v/>
      </c>
      <c r="E1745">
        <f>D1745/B1745</f>
        <v/>
      </c>
      <c r="F1745">
        <f>'Net writeReg_0_'!F29</f>
        <v/>
      </c>
      <c r="G1745">
        <f>'Net writeReg_0_'!F27</f>
        <v/>
      </c>
      <c r="H1745">
        <f>F1745-G1745</f>
        <v/>
      </c>
      <c r="I1745">
        <f>H1745/F1745</f>
        <v/>
      </c>
      <c r="J1745">
        <f>'Net writeReg_0_'!G29</f>
        <v/>
      </c>
      <c r="K1745">
        <f>'Net writeReg_0_'!G27</f>
        <v/>
      </c>
      <c r="L1745">
        <f>J1745-K1745</f>
        <v/>
      </c>
      <c r="M1745">
        <f>L1745/J1745</f>
        <v/>
      </c>
      <c r="N1745">
        <f>'Net writeReg_0_'!H29</f>
        <v/>
      </c>
      <c r="O1745">
        <f>'Net writeReg_0_'!H27</f>
        <v/>
      </c>
      <c r="P1745">
        <f>N1745-O1745</f>
        <v/>
      </c>
      <c r="Q1745">
        <f>P1745/N1745</f>
        <v/>
      </c>
    </row>
    <row r="1746">
      <c r="A1746" t="inlineStr">
        <is>
          <t>Address_register_reg[10]/Q to masterReg/register_reg_r2_0_31_6_11/RAMC_D1/WADR0</t>
        </is>
      </c>
      <c r="B1746">
        <f>'Net writeReg_0_'!E43</f>
        <v/>
      </c>
      <c r="C1746">
        <f>'Net writeReg_0_'!E41</f>
        <v/>
      </c>
      <c r="D1746">
        <f>B1746-C1746</f>
        <v/>
      </c>
      <c r="E1746">
        <f>D1746/B1746</f>
        <v/>
      </c>
      <c r="F1746">
        <f>'Net writeReg_0_'!F43</f>
        <v/>
      </c>
      <c r="G1746">
        <f>'Net writeReg_0_'!F41</f>
        <v/>
      </c>
      <c r="H1746">
        <f>F1746-G1746</f>
        <v/>
      </c>
      <c r="I1746">
        <f>H1746/F1746</f>
        <v/>
      </c>
      <c r="J1746">
        <f>'Net writeReg_0_'!G43</f>
        <v/>
      </c>
      <c r="K1746">
        <f>'Net writeReg_0_'!G41</f>
        <v/>
      </c>
      <c r="L1746">
        <f>J1746-K1746</f>
        <v/>
      </c>
      <c r="M1746">
        <f>L1746/J1746</f>
        <v/>
      </c>
      <c r="N1746">
        <f>'Net writeReg_0_'!H43</f>
        <v/>
      </c>
      <c r="O1746">
        <f>'Net writeReg_0_'!H41</f>
        <v/>
      </c>
      <c r="P1746">
        <f>N1746-O1746</f>
        <v/>
      </c>
      <c r="Q1746">
        <f>P1746/N1746</f>
        <v/>
      </c>
    </row>
    <row r="1747">
      <c r="A1747" t="inlineStr">
        <is>
          <t>Address_register_reg[10]/Q to masterReg/register_reg_r2_0_31_12_17/RAMC_D1/WADR0</t>
        </is>
      </c>
      <c r="B1747">
        <f>'Net writeReg_0_'!E67</f>
        <v/>
      </c>
      <c r="C1747">
        <f>'Net writeReg_0_'!E65</f>
        <v/>
      </c>
      <c r="D1747">
        <f>B1747-C1747</f>
        <v/>
      </c>
      <c r="E1747">
        <f>D1747/B1747</f>
        <v/>
      </c>
      <c r="F1747">
        <f>'Net writeReg_0_'!F67</f>
        <v/>
      </c>
      <c r="G1747">
        <f>'Net writeReg_0_'!F65</f>
        <v/>
      </c>
      <c r="H1747">
        <f>F1747-G1747</f>
        <v/>
      </c>
      <c r="I1747">
        <f>H1747/F1747</f>
        <v/>
      </c>
      <c r="J1747">
        <f>'Net writeReg_0_'!G67</f>
        <v/>
      </c>
      <c r="K1747">
        <f>'Net writeReg_0_'!G65</f>
        <v/>
      </c>
      <c r="L1747">
        <f>J1747-K1747</f>
        <v/>
      </c>
      <c r="M1747">
        <f>L1747/J1747</f>
        <v/>
      </c>
      <c r="N1747">
        <f>'Net writeReg_0_'!H67</f>
        <v/>
      </c>
      <c r="O1747">
        <f>'Net writeReg_0_'!H65</f>
        <v/>
      </c>
      <c r="P1747">
        <f>N1747-O1747</f>
        <v/>
      </c>
      <c r="Q1747">
        <f>P1747/N1747</f>
        <v/>
      </c>
    </row>
    <row r="1748">
      <c r="A1748" t="inlineStr">
        <is>
          <t>Address_register_reg[10]/Q to masterReg/register_reg_r1_0_31_12_17/RAMC_D1/WADR0</t>
        </is>
      </c>
      <c r="B1748">
        <f>'Net writeReg_0_'!E78</f>
        <v/>
      </c>
      <c r="C1748">
        <f>'Net writeReg_0_'!E76</f>
        <v/>
      </c>
      <c r="D1748">
        <f>B1748-C1748</f>
        <v/>
      </c>
      <c r="E1748">
        <f>D1748/B1748</f>
        <v/>
      </c>
      <c r="F1748">
        <f>'Net writeReg_0_'!F78</f>
        <v/>
      </c>
      <c r="G1748">
        <f>'Net writeReg_0_'!F76</f>
        <v/>
      </c>
      <c r="H1748">
        <f>F1748-G1748</f>
        <v/>
      </c>
      <c r="I1748">
        <f>H1748/F1748</f>
        <v/>
      </c>
      <c r="J1748">
        <f>'Net writeReg_0_'!G78</f>
        <v/>
      </c>
      <c r="K1748">
        <f>'Net writeReg_0_'!G76</f>
        <v/>
      </c>
      <c r="L1748">
        <f>J1748-K1748</f>
        <v/>
      </c>
      <c r="M1748">
        <f>L1748/J1748</f>
        <v/>
      </c>
      <c r="N1748">
        <f>'Net writeReg_0_'!H78</f>
        <v/>
      </c>
      <c r="O1748">
        <f>'Net writeReg_0_'!H76</f>
        <v/>
      </c>
      <c r="P1748">
        <f>N1748-O1748</f>
        <v/>
      </c>
      <c r="Q1748">
        <f>P1748/N1748</f>
        <v/>
      </c>
    </row>
    <row r="1749">
      <c r="A1749" t="inlineStr">
        <is>
          <t>Address_register_reg[10]/Q to masterReg/register_reg_r1_0_31_6_11/RAMC_D1/WADR0</t>
        </is>
      </c>
      <c r="B1749">
        <f>'Net writeReg_0_'!E95</f>
        <v/>
      </c>
      <c r="C1749">
        <f>'Net writeReg_0_'!E93</f>
        <v/>
      </c>
      <c r="D1749">
        <f>B1749-C1749</f>
        <v/>
      </c>
      <c r="E1749">
        <f>D1749/B1749</f>
        <v/>
      </c>
      <c r="F1749">
        <f>'Net writeReg_0_'!F95</f>
        <v/>
      </c>
      <c r="G1749">
        <f>'Net writeReg_0_'!F93</f>
        <v/>
      </c>
      <c r="H1749">
        <f>F1749-G1749</f>
        <v/>
      </c>
      <c r="I1749">
        <f>H1749/F1749</f>
        <v/>
      </c>
      <c r="J1749">
        <f>'Net writeReg_0_'!G95</f>
        <v/>
      </c>
      <c r="K1749">
        <f>'Net writeReg_0_'!G93</f>
        <v/>
      </c>
      <c r="L1749">
        <f>J1749-K1749</f>
        <v/>
      </c>
      <c r="M1749">
        <f>L1749/J1749</f>
        <v/>
      </c>
      <c r="N1749">
        <f>'Net writeReg_0_'!H95</f>
        <v/>
      </c>
      <c r="O1749">
        <f>'Net writeReg_0_'!H93</f>
        <v/>
      </c>
      <c r="P1749">
        <f>N1749-O1749</f>
        <v/>
      </c>
      <c r="Q1749">
        <f>P1749/N1749</f>
        <v/>
      </c>
    </row>
    <row r="1750">
      <c r="A1750" t="inlineStr">
        <is>
          <t>Address_register_reg[10]/Q to masterReg/register_reg_r1_0_31_0_5/RAMC_D1/WADR0</t>
        </is>
      </c>
      <c r="B1750">
        <f>'Net writeReg_0_'!E120</f>
        <v/>
      </c>
      <c r="C1750">
        <f>'Net writeReg_0_'!E118</f>
        <v/>
      </c>
      <c r="D1750">
        <f>B1750-C1750</f>
        <v/>
      </c>
      <c r="E1750">
        <f>D1750/B1750</f>
        <v/>
      </c>
      <c r="F1750">
        <f>'Net writeReg_0_'!F120</f>
        <v/>
      </c>
      <c r="G1750">
        <f>'Net writeReg_0_'!F118</f>
        <v/>
      </c>
      <c r="H1750">
        <f>F1750-G1750</f>
        <v/>
      </c>
      <c r="I1750">
        <f>H1750/F1750</f>
        <v/>
      </c>
      <c r="J1750">
        <f>'Net writeReg_0_'!G120</f>
        <v/>
      </c>
      <c r="K1750">
        <f>'Net writeReg_0_'!G118</f>
        <v/>
      </c>
      <c r="L1750">
        <f>J1750-K1750</f>
        <v/>
      </c>
      <c r="M1750">
        <f>L1750/J1750</f>
        <v/>
      </c>
      <c r="N1750">
        <f>'Net writeReg_0_'!H120</f>
        <v/>
      </c>
      <c r="O1750">
        <f>'Net writeReg_0_'!H118</f>
        <v/>
      </c>
      <c r="P1750">
        <f>N1750-O1750</f>
        <v/>
      </c>
      <c r="Q1750">
        <f>P1750/N1750</f>
        <v/>
      </c>
    </row>
    <row r="1751">
      <c r="A1751" t="inlineStr">
        <is>
          <t>Address_register_reg[10]/Q to masterReg/register_reg_r2_0_31_0_5/RAMC_D1/WADR0</t>
        </is>
      </c>
      <c r="B1751">
        <f>'Net writeReg_0_'!E138</f>
        <v/>
      </c>
      <c r="C1751">
        <f>'Net writeReg_0_'!E136</f>
        <v/>
      </c>
      <c r="D1751">
        <f>B1751-C1751</f>
        <v/>
      </c>
      <c r="E1751">
        <f>D1751/B1751</f>
        <v/>
      </c>
      <c r="F1751">
        <f>'Net writeReg_0_'!F138</f>
        <v/>
      </c>
      <c r="G1751">
        <f>'Net writeReg_0_'!F136</f>
        <v/>
      </c>
      <c r="H1751">
        <f>F1751-G1751</f>
        <v/>
      </c>
      <c r="I1751">
        <f>H1751/F1751</f>
        <v/>
      </c>
      <c r="J1751">
        <f>'Net writeReg_0_'!G138</f>
        <v/>
      </c>
      <c r="K1751">
        <f>'Net writeReg_0_'!G136</f>
        <v/>
      </c>
      <c r="L1751">
        <f>J1751-K1751</f>
        <v/>
      </c>
      <c r="M1751">
        <f>L1751/J1751</f>
        <v/>
      </c>
      <c r="N1751">
        <f>'Net writeReg_0_'!H138</f>
        <v/>
      </c>
      <c r="O1751">
        <f>'Net writeReg_0_'!H136</f>
        <v/>
      </c>
      <c r="P1751">
        <f>N1751-O1751</f>
        <v/>
      </c>
      <c r="Q1751">
        <f>P1751/N1751</f>
        <v/>
      </c>
    </row>
    <row r="1752">
      <c r="A1752" t="inlineStr">
        <is>
          <t>Address_register_reg[10]/Q to masterReg/readData2[31]_i_7/I1</t>
        </is>
      </c>
      <c r="B1752">
        <f>'Net writeReg_0_'!E156</f>
        <v/>
      </c>
      <c r="C1752">
        <f>'Net writeReg_0_'!E154</f>
        <v/>
      </c>
      <c r="D1752">
        <f>B1752-C1752</f>
        <v/>
      </c>
      <c r="E1752">
        <f>D1752/B1752</f>
        <v/>
      </c>
      <c r="F1752">
        <f>'Net writeReg_0_'!F156</f>
        <v/>
      </c>
      <c r="G1752">
        <f>'Net writeReg_0_'!F154</f>
        <v/>
      </c>
      <c r="H1752">
        <f>F1752-G1752</f>
        <v/>
      </c>
      <c r="I1752">
        <f>H1752/F1752</f>
        <v/>
      </c>
      <c r="J1752">
        <f>'Net writeReg_0_'!G156</f>
        <v/>
      </c>
      <c r="K1752">
        <f>'Net writeReg_0_'!G154</f>
        <v/>
      </c>
      <c r="L1752">
        <f>J1752-K1752</f>
        <v/>
      </c>
      <c r="M1752">
        <f>L1752/J1752</f>
        <v/>
      </c>
      <c r="N1752">
        <f>'Net writeReg_0_'!H156</f>
        <v/>
      </c>
      <c r="O1752">
        <f>'Net writeReg_0_'!H154</f>
        <v/>
      </c>
      <c r="P1752">
        <f>N1752-O1752</f>
        <v/>
      </c>
      <c r="Q1752">
        <f>P1752/N1752</f>
        <v/>
      </c>
    </row>
    <row r="1753">
      <c r="A1753" t="inlineStr">
        <is>
          <t>Address_register_reg[10]/Q to masterReg/register_reg_r1_0_31_18_23/RAMC_D1/WADR0</t>
        </is>
      </c>
      <c r="B1753">
        <f>'Net writeReg_0_'!E192</f>
        <v/>
      </c>
      <c r="C1753">
        <f>'Net writeReg_0_'!E190</f>
        <v/>
      </c>
      <c r="D1753">
        <f>B1753-C1753</f>
        <v/>
      </c>
      <c r="E1753">
        <f>D1753/B1753</f>
        <v/>
      </c>
      <c r="F1753">
        <f>'Net writeReg_0_'!F192</f>
        <v/>
      </c>
      <c r="G1753">
        <f>'Net writeReg_0_'!F190</f>
        <v/>
      </c>
      <c r="H1753">
        <f>F1753-G1753</f>
        <v/>
      </c>
      <c r="I1753">
        <f>H1753/F1753</f>
        <v/>
      </c>
      <c r="J1753">
        <f>'Net writeReg_0_'!G192</f>
        <v/>
      </c>
      <c r="K1753">
        <f>'Net writeReg_0_'!G190</f>
        <v/>
      </c>
      <c r="L1753">
        <f>J1753-K1753</f>
        <v/>
      </c>
      <c r="M1753">
        <f>L1753/J1753</f>
        <v/>
      </c>
      <c r="N1753">
        <f>'Net writeReg_0_'!H192</f>
        <v/>
      </c>
      <c r="O1753">
        <f>'Net writeReg_0_'!H190</f>
        <v/>
      </c>
      <c r="P1753">
        <f>N1753-O1753</f>
        <v/>
      </c>
      <c r="Q1753">
        <f>P1753/N1753</f>
        <v/>
      </c>
    </row>
    <row r="1754">
      <c r="A1754" t="inlineStr">
        <is>
          <t>Address_register_reg[10]/Q to masterReg/register_reg_r2_0_31_24_29/RAMC_D1/WADR0</t>
        </is>
      </c>
      <c r="B1754">
        <f>'Net writeReg_0_'!E215</f>
        <v/>
      </c>
      <c r="C1754">
        <f>'Net writeReg_0_'!E213</f>
        <v/>
      </c>
      <c r="D1754">
        <f>B1754-C1754</f>
        <v/>
      </c>
      <c r="E1754">
        <f>D1754/B1754</f>
        <v/>
      </c>
      <c r="F1754">
        <f>'Net writeReg_0_'!F215</f>
        <v/>
      </c>
      <c r="G1754">
        <f>'Net writeReg_0_'!F213</f>
        <v/>
      </c>
      <c r="H1754">
        <f>F1754-G1754</f>
        <v/>
      </c>
      <c r="I1754">
        <f>H1754/F1754</f>
        <v/>
      </c>
      <c r="J1754">
        <f>'Net writeReg_0_'!G215</f>
        <v/>
      </c>
      <c r="K1754">
        <f>'Net writeReg_0_'!G213</f>
        <v/>
      </c>
      <c r="L1754">
        <f>J1754-K1754</f>
        <v/>
      </c>
      <c r="M1754">
        <f>L1754/J1754</f>
        <v/>
      </c>
      <c r="N1754">
        <f>'Net writeReg_0_'!H215</f>
        <v/>
      </c>
      <c r="O1754">
        <f>'Net writeReg_0_'!H213</f>
        <v/>
      </c>
      <c r="P1754">
        <f>N1754-O1754</f>
        <v/>
      </c>
      <c r="Q1754">
        <f>P1754/N1754</f>
        <v/>
      </c>
    </row>
    <row r="1755">
      <c r="A1755" t="inlineStr">
        <is>
          <t>Address_register_reg[10]/Q to masterReg/register_reg_r2_0_31_30_31__0/SP/RADR0</t>
        </is>
      </c>
      <c r="B1755">
        <f>'Net writeReg_0_'!E246</f>
        <v/>
      </c>
      <c r="C1755">
        <f>'Net writeReg_0_'!E244</f>
        <v/>
      </c>
      <c r="D1755">
        <f>B1755-C1755</f>
        <v/>
      </c>
      <c r="E1755">
        <f>D1755/B1755</f>
        <v/>
      </c>
      <c r="F1755">
        <f>'Net writeReg_0_'!F246</f>
        <v/>
      </c>
      <c r="G1755">
        <f>'Net writeReg_0_'!F244</f>
        <v/>
      </c>
      <c r="H1755">
        <f>F1755-G1755</f>
        <v/>
      </c>
      <c r="I1755">
        <f>H1755/F1755</f>
        <v/>
      </c>
      <c r="J1755">
        <f>'Net writeReg_0_'!G246</f>
        <v/>
      </c>
      <c r="K1755">
        <f>'Net writeReg_0_'!G244</f>
        <v/>
      </c>
      <c r="L1755">
        <f>J1755-K1755</f>
        <v/>
      </c>
      <c r="M1755">
        <f>L1755/J1755</f>
        <v/>
      </c>
      <c r="N1755">
        <f>'Net writeReg_0_'!H246</f>
        <v/>
      </c>
      <c r="O1755">
        <f>'Net writeReg_0_'!H244</f>
        <v/>
      </c>
      <c r="P1755">
        <f>N1755-O1755</f>
        <v/>
      </c>
      <c r="Q1755">
        <f>P1755/N1755</f>
        <v/>
      </c>
    </row>
    <row r="1756">
      <c r="A1756" t="inlineStr">
        <is>
          <t>Address_register_reg[10]/Q to masterReg/register_reg_r2_0_31_30_31__0/SP/WADR0</t>
        </is>
      </c>
      <c r="B1756">
        <f>'Net writeReg_0_'!E257</f>
        <v/>
      </c>
      <c r="C1756">
        <f>'Net writeReg_0_'!E255</f>
        <v/>
      </c>
      <c r="D1756">
        <f>B1756-C1756</f>
        <v/>
      </c>
      <c r="E1756">
        <f>D1756/B1756</f>
        <v/>
      </c>
      <c r="F1756">
        <f>'Net writeReg_0_'!F257</f>
        <v/>
      </c>
      <c r="G1756">
        <f>'Net writeReg_0_'!F255</f>
        <v/>
      </c>
      <c r="H1756">
        <f>F1756-G1756</f>
        <v/>
      </c>
      <c r="I1756">
        <f>H1756/F1756</f>
        <v/>
      </c>
      <c r="J1756">
        <f>'Net writeReg_0_'!G257</f>
        <v/>
      </c>
      <c r="K1756">
        <f>'Net writeReg_0_'!G255</f>
        <v/>
      </c>
      <c r="L1756">
        <f>J1756-K1756</f>
        <v/>
      </c>
      <c r="M1756">
        <f>L1756/J1756</f>
        <v/>
      </c>
      <c r="N1756">
        <f>'Net writeReg_0_'!H257</f>
        <v/>
      </c>
      <c r="O1756">
        <f>'Net writeReg_0_'!H255</f>
        <v/>
      </c>
      <c r="P1756">
        <f>N1756-O1756</f>
        <v/>
      </c>
      <c r="Q1756">
        <f>P1756/N1756</f>
        <v/>
      </c>
    </row>
    <row r="1757">
      <c r="A1757" t="inlineStr">
        <is>
          <t>Address_register_reg[10]/Q to masterReg/register_reg_r1_0_31_24_29/RAMC_D1/WADR0</t>
        </is>
      </c>
      <c r="B1757">
        <f>'Net writeReg_0_'!E271</f>
        <v/>
      </c>
      <c r="C1757">
        <f>'Net writeReg_0_'!E269</f>
        <v/>
      </c>
      <c r="D1757">
        <f>B1757-C1757</f>
        <v/>
      </c>
      <c r="E1757">
        <f>D1757/B1757</f>
        <v/>
      </c>
      <c r="F1757">
        <f>'Net writeReg_0_'!F271</f>
        <v/>
      </c>
      <c r="G1757">
        <f>'Net writeReg_0_'!F269</f>
        <v/>
      </c>
      <c r="H1757">
        <f>F1757-G1757</f>
        <v/>
      </c>
      <c r="I1757">
        <f>H1757/F1757</f>
        <v/>
      </c>
      <c r="J1757">
        <f>'Net writeReg_0_'!G271</f>
        <v/>
      </c>
      <c r="K1757">
        <f>'Net writeReg_0_'!G269</f>
        <v/>
      </c>
      <c r="L1757">
        <f>J1757-K1757</f>
        <v/>
      </c>
      <c r="M1757">
        <f>L1757/J1757</f>
        <v/>
      </c>
      <c r="N1757">
        <f>'Net writeReg_0_'!H271</f>
        <v/>
      </c>
      <c r="O1757">
        <f>'Net writeReg_0_'!H269</f>
        <v/>
      </c>
      <c r="P1757">
        <f>N1757-O1757</f>
        <v/>
      </c>
      <c r="Q1757">
        <f>P1757/N1757</f>
        <v/>
      </c>
    </row>
    <row r="1758">
      <c r="A1758" t="inlineStr">
        <is>
          <t>Address_register_reg[10]/Q to masterReg/register_reg_r1_0_31_0_5_i_8/I1</t>
        </is>
      </c>
      <c r="B1758">
        <f>'Net writeReg_0_'!E301</f>
        <v/>
      </c>
      <c r="C1758">
        <f>'Net writeReg_0_'!E299</f>
        <v/>
      </c>
      <c r="D1758">
        <f>B1758-C1758</f>
        <v/>
      </c>
      <c r="E1758">
        <f>D1758/B1758</f>
        <v/>
      </c>
      <c r="F1758">
        <f>'Net writeReg_0_'!F301</f>
        <v/>
      </c>
      <c r="G1758">
        <f>'Net writeReg_0_'!F299</f>
        <v/>
      </c>
      <c r="H1758">
        <f>F1758-G1758</f>
        <v/>
      </c>
      <c r="I1758">
        <f>H1758/F1758</f>
        <v/>
      </c>
      <c r="J1758">
        <f>'Net writeReg_0_'!G301</f>
        <v/>
      </c>
      <c r="K1758">
        <f>'Net writeReg_0_'!G299</f>
        <v/>
      </c>
      <c r="L1758">
        <f>J1758-K1758</f>
        <v/>
      </c>
      <c r="M1758">
        <f>L1758/J1758</f>
        <v/>
      </c>
      <c r="N1758">
        <f>'Net writeReg_0_'!H301</f>
        <v/>
      </c>
      <c r="O1758">
        <f>'Net writeReg_0_'!H299</f>
        <v/>
      </c>
      <c r="P1758">
        <f>N1758-O1758</f>
        <v/>
      </c>
      <c r="Q1758">
        <f>P1758/N1758</f>
        <v/>
      </c>
    </row>
    <row r="1759">
      <c r="A1759" t="inlineStr">
        <is>
          <t>Address_register_reg[10]/Q to masterReg/register_reg_r2_0_31_18_23/RAMC_D1/WADR0</t>
        </is>
      </c>
      <c r="B1759">
        <f>'Net writeReg_0_'!E312</f>
        <v/>
      </c>
      <c r="C1759">
        <f>'Net writeReg_0_'!E310</f>
        <v/>
      </c>
      <c r="D1759">
        <f>B1759-C1759</f>
        <v/>
      </c>
      <c r="E1759">
        <f>D1759/B1759</f>
        <v/>
      </c>
      <c r="F1759">
        <f>'Net writeReg_0_'!F312</f>
        <v/>
      </c>
      <c r="G1759">
        <f>'Net writeReg_0_'!F310</f>
        <v/>
      </c>
      <c r="H1759">
        <f>F1759-G1759</f>
        <v/>
      </c>
      <c r="I1759">
        <f>H1759/F1759</f>
        <v/>
      </c>
      <c r="J1759">
        <f>'Net writeReg_0_'!G312</f>
        <v/>
      </c>
      <c r="K1759">
        <f>'Net writeReg_0_'!G310</f>
        <v/>
      </c>
      <c r="L1759">
        <f>J1759-K1759</f>
        <v/>
      </c>
      <c r="M1759">
        <f>L1759/J1759</f>
        <v/>
      </c>
      <c r="N1759">
        <f>'Net writeReg_0_'!H312</f>
        <v/>
      </c>
      <c r="O1759">
        <f>'Net writeReg_0_'!H310</f>
        <v/>
      </c>
      <c r="P1759">
        <f>N1759-O1759</f>
        <v/>
      </c>
      <c r="Q1759">
        <f>P1759/N1759</f>
        <v/>
      </c>
    </row>
    <row r="1760">
      <c r="A1760" t="inlineStr">
        <is>
          <t>Address_register_reg[11]/Q to masterReg/register_reg_r2_0_31_6_11/RAMC_D1/WADR1</t>
        </is>
      </c>
      <c r="B1760">
        <f>'Net writeReg_1_'!E19</f>
        <v/>
      </c>
      <c r="C1760">
        <f>'Net writeReg_1_'!E17</f>
        <v/>
      </c>
      <c r="D1760">
        <f>B1760-C1760</f>
        <v/>
      </c>
      <c r="E1760">
        <f>D1760/B1760</f>
        <v/>
      </c>
      <c r="F1760">
        <f>'Net writeReg_1_'!F19</f>
        <v/>
      </c>
      <c r="G1760">
        <f>'Net writeReg_1_'!F17</f>
        <v/>
      </c>
      <c r="H1760">
        <f>F1760-G1760</f>
        <v/>
      </c>
      <c r="I1760">
        <f>H1760/F1760</f>
        <v/>
      </c>
      <c r="J1760">
        <f>'Net writeReg_1_'!G19</f>
        <v/>
      </c>
      <c r="K1760">
        <f>'Net writeReg_1_'!G17</f>
        <v/>
      </c>
      <c r="L1760">
        <f>J1760-K1760</f>
        <v/>
      </c>
      <c r="M1760">
        <f>L1760/J1760</f>
        <v/>
      </c>
      <c r="N1760">
        <f>'Net writeReg_1_'!H19</f>
        <v/>
      </c>
      <c r="O1760">
        <f>'Net writeReg_1_'!H17</f>
        <v/>
      </c>
      <c r="P1760">
        <f>N1760-O1760</f>
        <v/>
      </c>
      <c r="Q1760">
        <f>P1760/N1760</f>
        <v/>
      </c>
    </row>
    <row r="1761">
      <c r="A1761" t="inlineStr">
        <is>
          <t>Address_register_reg[11]/Q to masterReg/register_reg_r1_0_31_6_11/RAMC_D1/WADR1</t>
        </is>
      </c>
      <c r="B1761">
        <f>'Net writeReg_1_'!E38</f>
        <v/>
      </c>
      <c r="C1761">
        <f>'Net writeReg_1_'!E36</f>
        <v/>
      </c>
      <c r="D1761">
        <f>B1761-C1761</f>
        <v/>
      </c>
      <c r="E1761">
        <f>D1761/B1761</f>
        <v/>
      </c>
      <c r="F1761">
        <f>'Net writeReg_1_'!F38</f>
        <v/>
      </c>
      <c r="G1761">
        <f>'Net writeReg_1_'!F36</f>
        <v/>
      </c>
      <c r="H1761">
        <f>F1761-G1761</f>
        <v/>
      </c>
      <c r="I1761">
        <f>H1761/F1761</f>
        <v/>
      </c>
      <c r="J1761">
        <f>'Net writeReg_1_'!G38</f>
        <v/>
      </c>
      <c r="K1761">
        <f>'Net writeReg_1_'!G36</f>
        <v/>
      </c>
      <c r="L1761">
        <f>J1761-K1761</f>
        <v/>
      </c>
      <c r="M1761">
        <f>L1761/J1761</f>
        <v/>
      </c>
      <c r="N1761">
        <f>'Net writeReg_1_'!H38</f>
        <v/>
      </c>
      <c r="O1761">
        <f>'Net writeReg_1_'!H36</f>
        <v/>
      </c>
      <c r="P1761">
        <f>N1761-O1761</f>
        <v/>
      </c>
      <c r="Q1761">
        <f>P1761/N1761</f>
        <v/>
      </c>
    </row>
    <row r="1762">
      <c r="A1762" t="inlineStr">
        <is>
          <t>Address_register_reg[11]/Q to masterReg/readData1[31]_i_3/I4</t>
        </is>
      </c>
      <c r="B1762">
        <f>'Net writeReg_1_'!E57</f>
        <v/>
      </c>
      <c r="C1762">
        <f>'Net writeReg_1_'!E55</f>
        <v/>
      </c>
      <c r="D1762">
        <f>B1762-C1762</f>
        <v/>
      </c>
      <c r="E1762">
        <f>D1762/B1762</f>
        <v/>
      </c>
      <c r="F1762">
        <f>'Net writeReg_1_'!F57</f>
        <v/>
      </c>
      <c r="G1762">
        <f>'Net writeReg_1_'!F55</f>
        <v/>
      </c>
      <c r="H1762">
        <f>F1762-G1762</f>
        <v/>
      </c>
      <c r="I1762">
        <f>H1762/F1762</f>
        <v/>
      </c>
      <c r="J1762">
        <f>'Net writeReg_1_'!G57</f>
        <v/>
      </c>
      <c r="K1762">
        <f>'Net writeReg_1_'!G55</f>
        <v/>
      </c>
      <c r="L1762">
        <f>J1762-K1762</f>
        <v/>
      </c>
      <c r="M1762">
        <f>L1762/J1762</f>
        <v/>
      </c>
      <c r="N1762">
        <f>'Net writeReg_1_'!H57</f>
        <v/>
      </c>
      <c r="O1762">
        <f>'Net writeReg_1_'!H55</f>
        <v/>
      </c>
      <c r="P1762">
        <f>N1762-O1762</f>
        <v/>
      </c>
      <c r="Q1762">
        <f>P1762/N1762</f>
        <v/>
      </c>
    </row>
    <row r="1763">
      <c r="A1763" t="inlineStr">
        <is>
          <t>Address_register_reg[11]/Q to masterReg/register_reg_r1_0_31_0_5/RAMC_D1/WADR1</t>
        </is>
      </c>
      <c r="B1763">
        <f>'Net writeReg_1_'!E77</f>
        <v/>
      </c>
      <c r="C1763">
        <f>'Net writeReg_1_'!E75</f>
        <v/>
      </c>
      <c r="D1763">
        <f>B1763-C1763</f>
        <v/>
      </c>
      <c r="E1763">
        <f>D1763/B1763</f>
        <v/>
      </c>
      <c r="F1763">
        <f>'Net writeReg_1_'!F77</f>
        <v/>
      </c>
      <c r="G1763">
        <f>'Net writeReg_1_'!F75</f>
        <v/>
      </c>
      <c r="H1763">
        <f>F1763-G1763</f>
        <v/>
      </c>
      <c r="I1763">
        <f>H1763/F1763</f>
        <v/>
      </c>
      <c r="J1763">
        <f>'Net writeReg_1_'!G77</f>
        <v/>
      </c>
      <c r="K1763">
        <f>'Net writeReg_1_'!G75</f>
        <v/>
      </c>
      <c r="L1763">
        <f>J1763-K1763</f>
        <v/>
      </c>
      <c r="M1763">
        <f>L1763/J1763</f>
        <v/>
      </c>
      <c r="N1763">
        <f>'Net writeReg_1_'!H77</f>
        <v/>
      </c>
      <c r="O1763">
        <f>'Net writeReg_1_'!H75</f>
        <v/>
      </c>
      <c r="P1763">
        <f>N1763-O1763</f>
        <v/>
      </c>
      <c r="Q1763">
        <f>P1763/N1763</f>
        <v/>
      </c>
    </row>
    <row r="1764">
      <c r="A1764" t="inlineStr">
        <is>
          <t>Address_register_reg[11]/Q to masterReg/register_reg_r2_0_31_0_5/RAMC_D1/WADR1</t>
        </is>
      </c>
      <c r="B1764">
        <f>'Net writeReg_1_'!E95</f>
        <v/>
      </c>
      <c r="C1764">
        <f>'Net writeReg_1_'!E93</f>
        <v/>
      </c>
      <c r="D1764">
        <f>B1764-C1764</f>
        <v/>
      </c>
      <c r="E1764">
        <f>D1764/B1764</f>
        <v/>
      </c>
      <c r="F1764">
        <f>'Net writeReg_1_'!F95</f>
        <v/>
      </c>
      <c r="G1764">
        <f>'Net writeReg_1_'!F93</f>
        <v/>
      </c>
      <c r="H1764">
        <f>F1764-G1764</f>
        <v/>
      </c>
      <c r="I1764">
        <f>H1764/F1764</f>
        <v/>
      </c>
      <c r="J1764">
        <f>'Net writeReg_1_'!G95</f>
        <v/>
      </c>
      <c r="K1764">
        <f>'Net writeReg_1_'!G93</f>
        <v/>
      </c>
      <c r="L1764">
        <f>J1764-K1764</f>
        <v/>
      </c>
      <c r="M1764">
        <f>L1764/J1764</f>
        <v/>
      </c>
      <c r="N1764">
        <f>'Net writeReg_1_'!H95</f>
        <v/>
      </c>
      <c r="O1764">
        <f>'Net writeReg_1_'!H93</f>
        <v/>
      </c>
      <c r="P1764">
        <f>N1764-O1764</f>
        <v/>
      </c>
      <c r="Q1764">
        <f>P1764/N1764</f>
        <v/>
      </c>
    </row>
    <row r="1765">
      <c r="A1765" t="inlineStr">
        <is>
          <t>Address_register_reg[11]/Q to masterReg/readData2[31]_i_7/I4</t>
        </is>
      </c>
      <c r="B1765">
        <f>'Net writeReg_1_'!E113</f>
        <v/>
      </c>
      <c r="C1765">
        <f>'Net writeReg_1_'!E111</f>
        <v/>
      </c>
      <c r="D1765">
        <f>B1765-C1765</f>
        <v/>
      </c>
      <c r="E1765">
        <f>D1765/B1765</f>
        <v/>
      </c>
      <c r="F1765">
        <f>'Net writeReg_1_'!F113</f>
        <v/>
      </c>
      <c r="G1765">
        <f>'Net writeReg_1_'!F111</f>
        <v/>
      </c>
      <c r="H1765">
        <f>F1765-G1765</f>
        <v/>
      </c>
      <c r="I1765">
        <f>H1765/F1765</f>
        <v/>
      </c>
      <c r="J1765">
        <f>'Net writeReg_1_'!G113</f>
        <v/>
      </c>
      <c r="K1765">
        <f>'Net writeReg_1_'!G111</f>
        <v/>
      </c>
      <c r="L1765">
        <f>J1765-K1765</f>
        <v/>
      </c>
      <c r="M1765">
        <f>L1765/J1765</f>
        <v/>
      </c>
      <c r="N1765">
        <f>'Net writeReg_1_'!H113</f>
        <v/>
      </c>
      <c r="O1765">
        <f>'Net writeReg_1_'!H111</f>
        <v/>
      </c>
      <c r="P1765">
        <f>N1765-O1765</f>
        <v/>
      </c>
      <c r="Q1765">
        <f>P1765/N1765</f>
        <v/>
      </c>
    </row>
    <row r="1766">
      <c r="A1766" t="inlineStr">
        <is>
          <t>Address_register_reg[11]/Q to masterReg/register_reg_r1_0_31_0_5_i_8/I2</t>
        </is>
      </c>
      <c r="B1766">
        <f>'Net writeReg_1_'!E142</f>
        <v/>
      </c>
      <c r="C1766">
        <f>'Net writeReg_1_'!E140</f>
        <v/>
      </c>
      <c r="D1766">
        <f>B1766-C1766</f>
        <v/>
      </c>
      <c r="E1766">
        <f>D1766/B1766</f>
        <v/>
      </c>
      <c r="F1766">
        <f>'Net writeReg_1_'!F142</f>
        <v/>
      </c>
      <c r="G1766">
        <f>'Net writeReg_1_'!F140</f>
        <v/>
      </c>
      <c r="H1766">
        <f>F1766-G1766</f>
        <v/>
      </c>
      <c r="I1766">
        <f>H1766/F1766</f>
        <v/>
      </c>
      <c r="J1766">
        <f>'Net writeReg_1_'!G142</f>
        <v/>
      </c>
      <c r="K1766">
        <f>'Net writeReg_1_'!G140</f>
        <v/>
      </c>
      <c r="L1766">
        <f>J1766-K1766</f>
        <v/>
      </c>
      <c r="M1766">
        <f>L1766/J1766</f>
        <v/>
      </c>
      <c r="N1766">
        <f>'Net writeReg_1_'!H142</f>
        <v/>
      </c>
      <c r="O1766">
        <f>'Net writeReg_1_'!H140</f>
        <v/>
      </c>
      <c r="P1766">
        <f>N1766-O1766</f>
        <v/>
      </c>
      <c r="Q1766">
        <f>P1766/N1766</f>
        <v/>
      </c>
    </row>
    <row r="1767">
      <c r="A1767" t="inlineStr">
        <is>
          <t>Address_register_reg[11]/Q to masterReg/register_reg_r2_0_31_18_23/RAMC_D1/WADR1</t>
        </is>
      </c>
      <c r="B1767">
        <f>'Net writeReg_1_'!E153</f>
        <v/>
      </c>
      <c r="C1767">
        <f>'Net writeReg_1_'!E151</f>
        <v/>
      </c>
      <c r="D1767">
        <f>B1767-C1767</f>
        <v/>
      </c>
      <c r="E1767">
        <f>D1767/B1767</f>
        <v/>
      </c>
      <c r="F1767">
        <f>'Net writeReg_1_'!F153</f>
        <v/>
      </c>
      <c r="G1767">
        <f>'Net writeReg_1_'!F151</f>
        <v/>
      </c>
      <c r="H1767">
        <f>F1767-G1767</f>
        <v/>
      </c>
      <c r="I1767">
        <f>H1767/F1767</f>
        <v/>
      </c>
      <c r="J1767">
        <f>'Net writeReg_1_'!G153</f>
        <v/>
      </c>
      <c r="K1767">
        <f>'Net writeReg_1_'!G151</f>
        <v/>
      </c>
      <c r="L1767">
        <f>J1767-K1767</f>
        <v/>
      </c>
      <c r="M1767">
        <f>L1767/J1767</f>
        <v/>
      </c>
      <c r="N1767">
        <f>'Net writeReg_1_'!H153</f>
        <v/>
      </c>
      <c r="O1767">
        <f>'Net writeReg_1_'!H151</f>
        <v/>
      </c>
      <c r="P1767">
        <f>N1767-O1767</f>
        <v/>
      </c>
      <c r="Q1767">
        <f>P1767/N1767</f>
        <v/>
      </c>
    </row>
    <row r="1768">
      <c r="A1768" t="inlineStr">
        <is>
          <t>Address_register_reg[11]/Q to masterReg/register_reg_r1_0_31_18_23/RAMC_D1/WADR1</t>
        </is>
      </c>
      <c r="B1768">
        <f>'Net writeReg_1_'!E205</f>
        <v/>
      </c>
      <c r="C1768">
        <f>'Net writeReg_1_'!E203</f>
        <v/>
      </c>
      <c r="D1768">
        <f>B1768-C1768</f>
        <v/>
      </c>
      <c r="E1768">
        <f>D1768/B1768</f>
        <v/>
      </c>
      <c r="F1768">
        <f>'Net writeReg_1_'!F205</f>
        <v/>
      </c>
      <c r="G1768">
        <f>'Net writeReg_1_'!F203</f>
        <v/>
      </c>
      <c r="H1768">
        <f>F1768-G1768</f>
        <v/>
      </c>
      <c r="I1768">
        <f>H1768/F1768</f>
        <v/>
      </c>
      <c r="J1768">
        <f>'Net writeReg_1_'!G205</f>
        <v/>
      </c>
      <c r="K1768">
        <f>'Net writeReg_1_'!G203</f>
        <v/>
      </c>
      <c r="L1768">
        <f>J1768-K1768</f>
        <v/>
      </c>
      <c r="M1768">
        <f>L1768/J1768</f>
        <v/>
      </c>
      <c r="N1768">
        <f>'Net writeReg_1_'!H205</f>
        <v/>
      </c>
      <c r="O1768">
        <f>'Net writeReg_1_'!H203</f>
        <v/>
      </c>
      <c r="P1768">
        <f>N1768-O1768</f>
        <v/>
      </c>
      <c r="Q1768">
        <f>P1768/N1768</f>
        <v/>
      </c>
    </row>
    <row r="1769">
      <c r="A1769" t="inlineStr">
        <is>
          <t>Address_register_reg[11]/Q to masterReg/register_reg_r1_0_31_24_29/RAMC_D1/WADR1</t>
        </is>
      </c>
      <c r="B1769">
        <f>'Net writeReg_1_'!E216</f>
        <v/>
      </c>
      <c r="C1769">
        <f>'Net writeReg_1_'!E214</f>
        <v/>
      </c>
      <c r="D1769">
        <f>B1769-C1769</f>
        <v/>
      </c>
      <c r="E1769">
        <f>D1769/B1769</f>
        <v/>
      </c>
      <c r="F1769">
        <f>'Net writeReg_1_'!F216</f>
        <v/>
      </c>
      <c r="G1769">
        <f>'Net writeReg_1_'!F214</f>
        <v/>
      </c>
      <c r="H1769">
        <f>F1769-G1769</f>
        <v/>
      </c>
      <c r="I1769">
        <f>H1769/F1769</f>
        <v/>
      </c>
      <c r="J1769">
        <f>'Net writeReg_1_'!G216</f>
        <v/>
      </c>
      <c r="K1769">
        <f>'Net writeReg_1_'!G214</f>
        <v/>
      </c>
      <c r="L1769">
        <f>J1769-K1769</f>
        <v/>
      </c>
      <c r="M1769">
        <f>L1769/J1769</f>
        <v/>
      </c>
      <c r="N1769">
        <f>'Net writeReg_1_'!H216</f>
        <v/>
      </c>
      <c r="O1769">
        <f>'Net writeReg_1_'!H214</f>
        <v/>
      </c>
      <c r="P1769">
        <f>N1769-O1769</f>
        <v/>
      </c>
      <c r="Q1769">
        <f>P1769/N1769</f>
        <v/>
      </c>
    </row>
    <row r="1770">
      <c r="A1770" t="inlineStr">
        <is>
          <t>Address_register_reg[11]/Q to masterReg/register_reg_r2_0_31_24_29/RAMC_D1/WADR1</t>
        </is>
      </c>
      <c r="B1770">
        <f>'Net writeReg_1_'!E235</f>
        <v/>
      </c>
      <c r="C1770">
        <f>'Net writeReg_1_'!E233</f>
        <v/>
      </c>
      <c r="D1770">
        <f>B1770-C1770</f>
        <v/>
      </c>
      <c r="E1770">
        <f>D1770/B1770</f>
        <v/>
      </c>
      <c r="F1770">
        <f>'Net writeReg_1_'!F235</f>
        <v/>
      </c>
      <c r="G1770">
        <f>'Net writeReg_1_'!F233</f>
        <v/>
      </c>
      <c r="H1770">
        <f>F1770-G1770</f>
        <v/>
      </c>
      <c r="I1770">
        <f>H1770/F1770</f>
        <v/>
      </c>
      <c r="J1770">
        <f>'Net writeReg_1_'!G235</f>
        <v/>
      </c>
      <c r="K1770">
        <f>'Net writeReg_1_'!G233</f>
        <v/>
      </c>
      <c r="L1770">
        <f>J1770-K1770</f>
        <v/>
      </c>
      <c r="M1770">
        <f>L1770/J1770</f>
        <v/>
      </c>
      <c r="N1770">
        <f>'Net writeReg_1_'!H235</f>
        <v/>
      </c>
      <c r="O1770">
        <f>'Net writeReg_1_'!H233</f>
        <v/>
      </c>
      <c r="P1770">
        <f>N1770-O1770</f>
        <v/>
      </c>
      <c r="Q1770">
        <f>P1770/N1770</f>
        <v/>
      </c>
    </row>
    <row r="1771">
      <c r="A1771" t="inlineStr">
        <is>
          <t>Address_register_reg[11]/Q to masterReg/register_reg_r2_0_31_30_31__0/SP/RADR1</t>
        </is>
      </c>
      <c r="B1771">
        <f>'Net writeReg_1_'!E254</f>
        <v/>
      </c>
      <c r="C1771">
        <f>'Net writeReg_1_'!E252</f>
        <v/>
      </c>
      <c r="D1771">
        <f>B1771-C1771</f>
        <v/>
      </c>
      <c r="E1771">
        <f>D1771/B1771</f>
        <v/>
      </c>
      <c r="F1771">
        <f>'Net writeReg_1_'!F254</f>
        <v/>
      </c>
      <c r="G1771">
        <f>'Net writeReg_1_'!F252</f>
        <v/>
      </c>
      <c r="H1771">
        <f>F1771-G1771</f>
        <v/>
      </c>
      <c r="I1771">
        <f>H1771/F1771</f>
        <v/>
      </c>
      <c r="J1771">
        <f>'Net writeReg_1_'!G254</f>
        <v/>
      </c>
      <c r="K1771">
        <f>'Net writeReg_1_'!G252</f>
        <v/>
      </c>
      <c r="L1771">
        <f>J1771-K1771</f>
        <v/>
      </c>
      <c r="M1771">
        <f>L1771/J1771</f>
        <v/>
      </c>
      <c r="N1771">
        <f>'Net writeReg_1_'!H254</f>
        <v/>
      </c>
      <c r="O1771">
        <f>'Net writeReg_1_'!H252</f>
        <v/>
      </c>
      <c r="P1771">
        <f>N1771-O1771</f>
        <v/>
      </c>
      <c r="Q1771">
        <f>P1771/N1771</f>
        <v/>
      </c>
    </row>
    <row r="1772">
      <c r="A1772" t="inlineStr">
        <is>
          <t>Address_register_reg[11]/Q to masterReg/register_reg_r2_0_31_30_31__0/SP/WADR1</t>
        </is>
      </c>
      <c r="B1772">
        <f>'Net writeReg_1_'!E267</f>
        <v/>
      </c>
      <c r="C1772">
        <f>'Net writeReg_1_'!E265</f>
        <v/>
      </c>
      <c r="D1772">
        <f>B1772-C1772</f>
        <v/>
      </c>
      <c r="E1772">
        <f>D1772/B1772</f>
        <v/>
      </c>
      <c r="F1772">
        <f>'Net writeReg_1_'!F267</f>
        <v/>
      </c>
      <c r="G1772">
        <f>'Net writeReg_1_'!F265</f>
        <v/>
      </c>
      <c r="H1772">
        <f>F1772-G1772</f>
        <v/>
      </c>
      <c r="I1772">
        <f>H1772/F1772</f>
        <v/>
      </c>
      <c r="J1772">
        <f>'Net writeReg_1_'!G267</f>
        <v/>
      </c>
      <c r="K1772">
        <f>'Net writeReg_1_'!G265</f>
        <v/>
      </c>
      <c r="L1772">
        <f>J1772-K1772</f>
        <v/>
      </c>
      <c r="M1772">
        <f>L1772/J1772</f>
        <v/>
      </c>
      <c r="N1772">
        <f>'Net writeReg_1_'!H267</f>
        <v/>
      </c>
      <c r="O1772">
        <f>'Net writeReg_1_'!H265</f>
        <v/>
      </c>
      <c r="P1772">
        <f>N1772-O1772</f>
        <v/>
      </c>
      <c r="Q1772">
        <f>P1772/N1772</f>
        <v/>
      </c>
    </row>
    <row r="1773">
      <c r="A1773" t="inlineStr">
        <is>
          <t>Address_register_reg[11]/Q to masterReg/register_reg_r2_0_31_12_17/RAMC_D1/WADR1</t>
        </is>
      </c>
      <c r="B1773">
        <f>'Net writeReg_1_'!E307</f>
        <v/>
      </c>
      <c r="C1773">
        <f>'Net writeReg_1_'!E305</f>
        <v/>
      </c>
      <c r="D1773">
        <f>B1773-C1773</f>
        <v/>
      </c>
      <c r="E1773">
        <f>D1773/B1773</f>
        <v/>
      </c>
      <c r="F1773">
        <f>'Net writeReg_1_'!F307</f>
        <v/>
      </c>
      <c r="G1773">
        <f>'Net writeReg_1_'!F305</f>
        <v/>
      </c>
      <c r="H1773">
        <f>F1773-G1773</f>
        <v/>
      </c>
      <c r="I1773">
        <f>H1773/F1773</f>
        <v/>
      </c>
      <c r="J1773">
        <f>'Net writeReg_1_'!G307</f>
        <v/>
      </c>
      <c r="K1773">
        <f>'Net writeReg_1_'!G305</f>
        <v/>
      </c>
      <c r="L1773">
        <f>J1773-K1773</f>
        <v/>
      </c>
      <c r="M1773">
        <f>L1773/J1773</f>
        <v/>
      </c>
      <c r="N1773">
        <f>'Net writeReg_1_'!H307</f>
        <v/>
      </c>
      <c r="O1773">
        <f>'Net writeReg_1_'!H305</f>
        <v/>
      </c>
      <c r="P1773">
        <f>N1773-O1773</f>
        <v/>
      </c>
      <c r="Q1773">
        <f>P1773/N1773</f>
        <v/>
      </c>
    </row>
    <row r="1774">
      <c r="A1774" t="inlineStr">
        <is>
          <t>Address_register_reg[11]/Q to masterReg/register_reg_r1_0_31_12_17/RAMC_D1/WADR1</t>
        </is>
      </c>
      <c r="B1774">
        <f>'Net writeReg_1_'!E318</f>
        <v/>
      </c>
      <c r="C1774">
        <f>'Net writeReg_1_'!E316</f>
        <v/>
      </c>
      <c r="D1774">
        <f>B1774-C1774</f>
        <v/>
      </c>
      <c r="E1774">
        <f>D1774/B1774</f>
        <v/>
      </c>
      <c r="F1774">
        <f>'Net writeReg_1_'!F318</f>
        <v/>
      </c>
      <c r="G1774">
        <f>'Net writeReg_1_'!F316</f>
        <v/>
      </c>
      <c r="H1774">
        <f>F1774-G1774</f>
        <v/>
      </c>
      <c r="I1774">
        <f>H1774/F1774</f>
        <v/>
      </c>
      <c r="J1774">
        <f>'Net writeReg_1_'!G318</f>
        <v/>
      </c>
      <c r="K1774">
        <f>'Net writeReg_1_'!G316</f>
        <v/>
      </c>
      <c r="L1774">
        <f>J1774-K1774</f>
        <v/>
      </c>
      <c r="M1774">
        <f>L1774/J1774</f>
        <v/>
      </c>
      <c r="N1774">
        <f>'Net writeReg_1_'!H318</f>
        <v/>
      </c>
      <c r="O1774">
        <f>'Net writeReg_1_'!H316</f>
        <v/>
      </c>
      <c r="P1774">
        <f>N1774-O1774</f>
        <v/>
      </c>
      <c r="Q1774">
        <f>P1774/N1774</f>
        <v/>
      </c>
    </row>
    <row r="1775">
      <c r="A1775" t="inlineStr">
        <is>
          <t>Address_register_reg[12]/Q to masterReg/register_reg_r2_0_31_6_11/RAMC_D1/WADR2</t>
        </is>
      </c>
      <c r="B1775">
        <f>'Net writeReg_2_'!E24</f>
        <v/>
      </c>
      <c r="C1775">
        <f>'Net writeReg_2_'!E22</f>
        <v/>
      </c>
      <c r="D1775">
        <f>B1775-C1775</f>
        <v/>
      </c>
      <c r="E1775">
        <f>D1775/B1775</f>
        <v/>
      </c>
      <c r="F1775">
        <f>'Net writeReg_2_'!F24</f>
        <v/>
      </c>
      <c r="G1775">
        <f>'Net writeReg_2_'!F22</f>
        <v/>
      </c>
      <c r="H1775">
        <f>F1775-G1775</f>
        <v/>
      </c>
      <c r="I1775">
        <f>H1775/F1775</f>
        <v/>
      </c>
      <c r="J1775">
        <f>'Net writeReg_2_'!G24</f>
        <v/>
      </c>
      <c r="K1775">
        <f>'Net writeReg_2_'!G22</f>
        <v/>
      </c>
      <c r="L1775">
        <f>J1775-K1775</f>
        <v/>
      </c>
      <c r="M1775">
        <f>L1775/J1775</f>
        <v/>
      </c>
      <c r="N1775">
        <f>'Net writeReg_2_'!H24</f>
        <v/>
      </c>
      <c r="O1775">
        <f>'Net writeReg_2_'!H22</f>
        <v/>
      </c>
      <c r="P1775">
        <f>N1775-O1775</f>
        <v/>
      </c>
      <c r="Q1775">
        <f>P1775/N1775</f>
        <v/>
      </c>
    </row>
    <row r="1776">
      <c r="A1776" t="inlineStr">
        <is>
          <t>Address_register_reg[12]/Q to masterReg/register_reg_r1_0_31_6_11/RAMC_D1/WADR2</t>
        </is>
      </c>
      <c r="B1776">
        <f>'Net writeReg_2_'!E42</f>
        <v/>
      </c>
      <c r="C1776">
        <f>'Net writeReg_2_'!E40</f>
        <v/>
      </c>
      <c r="D1776">
        <f>B1776-C1776</f>
        <v/>
      </c>
      <c r="E1776">
        <f>D1776/B1776</f>
        <v/>
      </c>
      <c r="F1776">
        <f>'Net writeReg_2_'!F42</f>
        <v/>
      </c>
      <c r="G1776">
        <f>'Net writeReg_2_'!F40</f>
        <v/>
      </c>
      <c r="H1776">
        <f>F1776-G1776</f>
        <v/>
      </c>
      <c r="I1776">
        <f>H1776/F1776</f>
        <v/>
      </c>
      <c r="J1776">
        <f>'Net writeReg_2_'!G42</f>
        <v/>
      </c>
      <c r="K1776">
        <f>'Net writeReg_2_'!G40</f>
        <v/>
      </c>
      <c r="L1776">
        <f>J1776-K1776</f>
        <v/>
      </c>
      <c r="M1776">
        <f>L1776/J1776</f>
        <v/>
      </c>
      <c r="N1776">
        <f>'Net writeReg_2_'!H42</f>
        <v/>
      </c>
      <c r="O1776">
        <f>'Net writeReg_2_'!H40</f>
        <v/>
      </c>
      <c r="P1776">
        <f>N1776-O1776</f>
        <v/>
      </c>
      <c r="Q1776">
        <f>P1776/N1776</f>
        <v/>
      </c>
    </row>
    <row r="1777">
      <c r="A1777" t="inlineStr">
        <is>
          <t>Address_register_reg[12]/Q to masterReg/readData1[31]_i_3/I2</t>
        </is>
      </c>
      <c r="B1777">
        <f>'Net writeReg_2_'!E65</f>
        <v/>
      </c>
      <c r="C1777">
        <f>'Net writeReg_2_'!E63</f>
        <v/>
      </c>
      <c r="D1777">
        <f>B1777-C1777</f>
        <v/>
      </c>
      <c r="E1777">
        <f>D1777/B1777</f>
        <v/>
      </c>
      <c r="F1777">
        <f>'Net writeReg_2_'!F65</f>
        <v/>
      </c>
      <c r="G1777">
        <f>'Net writeReg_2_'!F63</f>
        <v/>
      </c>
      <c r="H1777">
        <f>F1777-G1777</f>
        <v/>
      </c>
      <c r="I1777">
        <f>H1777/F1777</f>
        <v/>
      </c>
      <c r="J1777">
        <f>'Net writeReg_2_'!G65</f>
        <v/>
      </c>
      <c r="K1777">
        <f>'Net writeReg_2_'!G63</f>
        <v/>
      </c>
      <c r="L1777">
        <f>J1777-K1777</f>
        <v/>
      </c>
      <c r="M1777">
        <f>L1777/J1777</f>
        <v/>
      </c>
      <c r="N1777">
        <f>'Net writeReg_2_'!H65</f>
        <v/>
      </c>
      <c r="O1777">
        <f>'Net writeReg_2_'!H63</f>
        <v/>
      </c>
      <c r="P1777">
        <f>N1777-O1777</f>
        <v/>
      </c>
      <c r="Q1777">
        <f>P1777/N1777</f>
        <v/>
      </c>
    </row>
    <row r="1778">
      <c r="A1778" t="inlineStr">
        <is>
          <t>Address_register_reg[12]/Q to masterReg/readData2[31]_i_7/I2</t>
        </is>
      </c>
      <c r="B1778">
        <f>'Net writeReg_2_'!E95</f>
        <v/>
      </c>
      <c r="C1778">
        <f>'Net writeReg_2_'!E93</f>
        <v/>
      </c>
      <c r="D1778">
        <f>B1778-C1778</f>
        <v/>
      </c>
      <c r="E1778">
        <f>D1778/B1778</f>
        <v/>
      </c>
      <c r="F1778">
        <f>'Net writeReg_2_'!F95</f>
        <v/>
      </c>
      <c r="G1778">
        <f>'Net writeReg_2_'!F93</f>
        <v/>
      </c>
      <c r="H1778">
        <f>F1778-G1778</f>
        <v/>
      </c>
      <c r="I1778">
        <f>H1778/F1778</f>
        <v/>
      </c>
      <c r="J1778">
        <f>'Net writeReg_2_'!G95</f>
        <v/>
      </c>
      <c r="K1778">
        <f>'Net writeReg_2_'!G93</f>
        <v/>
      </c>
      <c r="L1778">
        <f>J1778-K1778</f>
        <v/>
      </c>
      <c r="M1778">
        <f>L1778/J1778</f>
        <v/>
      </c>
      <c r="N1778">
        <f>'Net writeReg_2_'!H95</f>
        <v/>
      </c>
      <c r="O1778">
        <f>'Net writeReg_2_'!H93</f>
        <v/>
      </c>
      <c r="P1778">
        <f>N1778-O1778</f>
        <v/>
      </c>
      <c r="Q1778">
        <f>P1778/N1778</f>
        <v/>
      </c>
    </row>
    <row r="1779">
      <c r="A1779" t="inlineStr">
        <is>
          <t>Address_register_reg[12]/Q to masterReg/register_reg_r1_0_31_18_23/RAMC_D1/WADR2</t>
        </is>
      </c>
      <c r="B1779">
        <f>'Net writeReg_2_'!E135</f>
        <v/>
      </c>
      <c r="C1779">
        <f>'Net writeReg_2_'!E133</f>
        <v/>
      </c>
      <c r="D1779">
        <f>B1779-C1779</f>
        <v/>
      </c>
      <c r="E1779">
        <f>D1779/B1779</f>
        <v/>
      </c>
      <c r="F1779">
        <f>'Net writeReg_2_'!F135</f>
        <v/>
      </c>
      <c r="G1779">
        <f>'Net writeReg_2_'!F133</f>
        <v/>
      </c>
      <c r="H1779">
        <f>F1779-G1779</f>
        <v/>
      </c>
      <c r="I1779">
        <f>H1779/F1779</f>
        <v/>
      </c>
      <c r="J1779">
        <f>'Net writeReg_2_'!G135</f>
        <v/>
      </c>
      <c r="K1779">
        <f>'Net writeReg_2_'!G133</f>
        <v/>
      </c>
      <c r="L1779">
        <f>J1779-K1779</f>
        <v/>
      </c>
      <c r="M1779">
        <f>L1779/J1779</f>
        <v/>
      </c>
      <c r="N1779">
        <f>'Net writeReg_2_'!H135</f>
        <v/>
      </c>
      <c r="O1779">
        <f>'Net writeReg_2_'!H133</f>
        <v/>
      </c>
      <c r="P1779">
        <f>N1779-O1779</f>
        <v/>
      </c>
      <c r="Q1779">
        <f>P1779/N1779</f>
        <v/>
      </c>
    </row>
    <row r="1780">
      <c r="A1780" t="inlineStr">
        <is>
          <t>Address_register_reg[12]/Q to masterReg/register_reg_r2_0_31_18_23/RAMC_D1/WADR2</t>
        </is>
      </c>
      <c r="B1780">
        <f>'Net writeReg_2_'!E146</f>
        <v/>
      </c>
      <c r="C1780">
        <f>'Net writeReg_2_'!E144</f>
        <v/>
      </c>
      <c r="D1780">
        <f>B1780-C1780</f>
        <v/>
      </c>
      <c r="E1780">
        <f>D1780/B1780</f>
        <v/>
      </c>
      <c r="F1780">
        <f>'Net writeReg_2_'!F146</f>
        <v/>
      </c>
      <c r="G1780">
        <f>'Net writeReg_2_'!F144</f>
        <v/>
      </c>
      <c r="H1780">
        <f>F1780-G1780</f>
        <v/>
      </c>
      <c r="I1780">
        <f>H1780/F1780</f>
        <v/>
      </c>
      <c r="J1780">
        <f>'Net writeReg_2_'!G146</f>
        <v/>
      </c>
      <c r="K1780">
        <f>'Net writeReg_2_'!G144</f>
        <v/>
      </c>
      <c r="L1780">
        <f>J1780-K1780</f>
        <v/>
      </c>
      <c r="M1780">
        <f>L1780/J1780</f>
        <v/>
      </c>
      <c r="N1780">
        <f>'Net writeReg_2_'!H146</f>
        <v/>
      </c>
      <c r="O1780">
        <f>'Net writeReg_2_'!H144</f>
        <v/>
      </c>
      <c r="P1780">
        <f>N1780-O1780</f>
        <v/>
      </c>
      <c r="Q1780">
        <f>P1780/N1780</f>
        <v/>
      </c>
    </row>
    <row r="1781">
      <c r="A1781" t="inlineStr">
        <is>
          <t>Address_register_reg[12]/Q to masterReg/register_reg_r2_0_31_24_29/RAMC_D1/WADR2</t>
        </is>
      </c>
      <c r="B1781">
        <f>'Net writeReg_2_'!E171</f>
        <v/>
      </c>
      <c r="C1781">
        <f>'Net writeReg_2_'!E169</f>
        <v/>
      </c>
      <c r="D1781">
        <f>B1781-C1781</f>
        <v/>
      </c>
      <c r="E1781">
        <f>D1781/B1781</f>
        <v/>
      </c>
      <c r="F1781">
        <f>'Net writeReg_2_'!F171</f>
        <v/>
      </c>
      <c r="G1781">
        <f>'Net writeReg_2_'!F169</f>
        <v/>
      </c>
      <c r="H1781">
        <f>F1781-G1781</f>
        <v/>
      </c>
      <c r="I1781">
        <f>H1781/F1781</f>
        <v/>
      </c>
      <c r="J1781">
        <f>'Net writeReg_2_'!G171</f>
        <v/>
      </c>
      <c r="K1781">
        <f>'Net writeReg_2_'!G169</f>
        <v/>
      </c>
      <c r="L1781">
        <f>J1781-K1781</f>
        <v/>
      </c>
      <c r="M1781">
        <f>L1781/J1781</f>
        <v/>
      </c>
      <c r="N1781">
        <f>'Net writeReg_2_'!H171</f>
        <v/>
      </c>
      <c r="O1781">
        <f>'Net writeReg_2_'!H169</f>
        <v/>
      </c>
      <c r="P1781">
        <f>N1781-O1781</f>
        <v/>
      </c>
      <c r="Q1781">
        <f>P1781/N1781</f>
        <v/>
      </c>
    </row>
    <row r="1782">
      <c r="A1782" t="inlineStr">
        <is>
          <t>Address_register_reg[12]/Q to masterReg/register_reg_r1_0_31_0_5_i_8/I0</t>
        </is>
      </c>
      <c r="B1782">
        <f>'Net writeReg_2_'!E188</f>
        <v/>
      </c>
      <c r="C1782">
        <f>'Net writeReg_2_'!E186</f>
        <v/>
      </c>
      <c r="D1782">
        <f>B1782-C1782</f>
        <v/>
      </c>
      <c r="E1782">
        <f>D1782/B1782</f>
        <v/>
      </c>
      <c r="F1782">
        <f>'Net writeReg_2_'!F188</f>
        <v/>
      </c>
      <c r="G1782">
        <f>'Net writeReg_2_'!F186</f>
        <v/>
      </c>
      <c r="H1782">
        <f>F1782-G1782</f>
        <v/>
      </c>
      <c r="I1782">
        <f>H1782/F1782</f>
        <v/>
      </c>
      <c r="J1782">
        <f>'Net writeReg_2_'!G188</f>
        <v/>
      </c>
      <c r="K1782">
        <f>'Net writeReg_2_'!G186</f>
        <v/>
      </c>
      <c r="L1782">
        <f>J1782-K1782</f>
        <v/>
      </c>
      <c r="M1782">
        <f>L1782/J1782</f>
        <v/>
      </c>
      <c r="N1782">
        <f>'Net writeReg_2_'!H188</f>
        <v/>
      </c>
      <c r="O1782">
        <f>'Net writeReg_2_'!H186</f>
        <v/>
      </c>
      <c r="P1782">
        <f>N1782-O1782</f>
        <v/>
      </c>
      <c r="Q1782">
        <f>P1782/N1782</f>
        <v/>
      </c>
    </row>
    <row r="1783">
      <c r="A1783" t="inlineStr">
        <is>
          <t>Address_register_reg[12]/Q to masterReg/register_reg_r2_0_31_30_31__0/SP/RADR2</t>
        </is>
      </c>
      <c r="B1783">
        <f>'Net writeReg_2_'!E217</f>
        <v/>
      </c>
      <c r="C1783">
        <f>'Net writeReg_2_'!E215</f>
        <v/>
      </c>
      <c r="D1783">
        <f>B1783-C1783</f>
        <v/>
      </c>
      <c r="E1783">
        <f>D1783/B1783</f>
        <v/>
      </c>
      <c r="F1783">
        <f>'Net writeReg_2_'!F217</f>
        <v/>
      </c>
      <c r="G1783">
        <f>'Net writeReg_2_'!F215</f>
        <v/>
      </c>
      <c r="H1783">
        <f>F1783-G1783</f>
        <v/>
      </c>
      <c r="I1783">
        <f>H1783/F1783</f>
        <v/>
      </c>
      <c r="J1783">
        <f>'Net writeReg_2_'!G217</f>
        <v/>
      </c>
      <c r="K1783">
        <f>'Net writeReg_2_'!G215</f>
        <v/>
      </c>
      <c r="L1783">
        <f>J1783-K1783</f>
        <v/>
      </c>
      <c r="M1783">
        <f>L1783/J1783</f>
        <v/>
      </c>
      <c r="N1783">
        <f>'Net writeReg_2_'!H217</f>
        <v/>
      </c>
      <c r="O1783">
        <f>'Net writeReg_2_'!H215</f>
        <v/>
      </c>
      <c r="P1783">
        <f>N1783-O1783</f>
        <v/>
      </c>
      <c r="Q1783">
        <f>P1783/N1783</f>
        <v/>
      </c>
    </row>
    <row r="1784">
      <c r="A1784" t="inlineStr">
        <is>
          <t>Address_register_reg[12]/Q to masterReg/register_reg_r1_0_31_12_17/RAMC_D1/WADR2</t>
        </is>
      </c>
      <c r="B1784">
        <f>'Net writeReg_2_'!E244</f>
        <v/>
      </c>
      <c r="C1784">
        <f>'Net writeReg_2_'!E242</f>
        <v/>
      </c>
      <c r="D1784">
        <f>B1784-C1784</f>
        <v/>
      </c>
      <c r="E1784">
        <f>D1784/B1784</f>
        <v/>
      </c>
      <c r="F1784">
        <f>'Net writeReg_2_'!F244</f>
        <v/>
      </c>
      <c r="G1784">
        <f>'Net writeReg_2_'!F242</f>
        <v/>
      </c>
      <c r="H1784">
        <f>F1784-G1784</f>
        <v/>
      </c>
      <c r="I1784">
        <f>H1784/F1784</f>
        <v/>
      </c>
      <c r="J1784">
        <f>'Net writeReg_2_'!G244</f>
        <v/>
      </c>
      <c r="K1784">
        <f>'Net writeReg_2_'!G242</f>
        <v/>
      </c>
      <c r="L1784">
        <f>J1784-K1784</f>
        <v/>
      </c>
      <c r="M1784">
        <f>L1784/J1784</f>
        <v/>
      </c>
      <c r="N1784">
        <f>'Net writeReg_2_'!H244</f>
        <v/>
      </c>
      <c r="O1784">
        <f>'Net writeReg_2_'!H242</f>
        <v/>
      </c>
      <c r="P1784">
        <f>N1784-O1784</f>
        <v/>
      </c>
      <c r="Q1784">
        <f>P1784/N1784</f>
        <v/>
      </c>
    </row>
    <row r="1785">
      <c r="A1785" t="inlineStr">
        <is>
          <t>Address_register_reg[12]/Q to masterReg/register_reg_r2_0_31_30_31__0/SP/WADR2</t>
        </is>
      </c>
      <c r="B1785">
        <f>'Net writeReg_2_'!E261</f>
        <v/>
      </c>
      <c r="C1785">
        <f>'Net writeReg_2_'!E259</f>
        <v/>
      </c>
      <c r="D1785">
        <f>B1785-C1785</f>
        <v/>
      </c>
      <c r="E1785">
        <f>D1785/B1785</f>
        <v/>
      </c>
      <c r="F1785">
        <f>'Net writeReg_2_'!F261</f>
        <v/>
      </c>
      <c r="G1785">
        <f>'Net writeReg_2_'!F259</f>
        <v/>
      </c>
      <c r="H1785">
        <f>F1785-G1785</f>
        <v/>
      </c>
      <c r="I1785">
        <f>H1785/F1785</f>
        <v/>
      </c>
      <c r="J1785">
        <f>'Net writeReg_2_'!G261</f>
        <v/>
      </c>
      <c r="K1785">
        <f>'Net writeReg_2_'!G259</f>
        <v/>
      </c>
      <c r="L1785">
        <f>J1785-K1785</f>
        <v/>
      </c>
      <c r="M1785">
        <f>L1785/J1785</f>
        <v/>
      </c>
      <c r="N1785">
        <f>'Net writeReg_2_'!H261</f>
        <v/>
      </c>
      <c r="O1785">
        <f>'Net writeReg_2_'!H259</f>
        <v/>
      </c>
      <c r="P1785">
        <f>N1785-O1785</f>
        <v/>
      </c>
      <c r="Q1785">
        <f>P1785/N1785</f>
        <v/>
      </c>
    </row>
    <row r="1786">
      <c r="A1786" t="inlineStr">
        <is>
          <t>Address_register_reg[12]/Q to masterReg/register_reg_r1_0_31_24_29/RAMC_D1/WADR2</t>
        </is>
      </c>
      <c r="B1786">
        <f>'Net writeReg_2_'!E275</f>
        <v/>
      </c>
      <c r="C1786">
        <f>'Net writeReg_2_'!E273</f>
        <v/>
      </c>
      <c r="D1786">
        <f>B1786-C1786</f>
        <v/>
      </c>
      <c r="E1786">
        <f>D1786/B1786</f>
        <v/>
      </c>
      <c r="F1786">
        <f>'Net writeReg_2_'!F275</f>
        <v/>
      </c>
      <c r="G1786">
        <f>'Net writeReg_2_'!F273</f>
        <v/>
      </c>
      <c r="H1786">
        <f>F1786-G1786</f>
        <v/>
      </c>
      <c r="I1786">
        <f>H1786/F1786</f>
        <v/>
      </c>
      <c r="J1786">
        <f>'Net writeReg_2_'!G275</f>
        <v/>
      </c>
      <c r="K1786">
        <f>'Net writeReg_2_'!G273</f>
        <v/>
      </c>
      <c r="L1786">
        <f>J1786-K1786</f>
        <v/>
      </c>
      <c r="M1786">
        <f>L1786/J1786</f>
        <v/>
      </c>
      <c r="N1786">
        <f>'Net writeReg_2_'!H275</f>
        <v/>
      </c>
      <c r="O1786">
        <f>'Net writeReg_2_'!H273</f>
        <v/>
      </c>
      <c r="P1786">
        <f>N1786-O1786</f>
        <v/>
      </c>
      <c r="Q1786">
        <f>P1786/N1786</f>
        <v/>
      </c>
    </row>
    <row r="1787">
      <c r="A1787" t="inlineStr">
        <is>
          <t>Address_register_reg[12]/Q to masterReg/register_reg_r2_0_31_12_17/RAMC_D1/WADR2</t>
        </is>
      </c>
      <c r="B1787">
        <f>'Net writeReg_2_'!E299</f>
        <v/>
      </c>
      <c r="C1787">
        <f>'Net writeReg_2_'!E297</f>
        <v/>
      </c>
      <c r="D1787">
        <f>B1787-C1787</f>
        <v/>
      </c>
      <c r="E1787">
        <f>D1787/B1787</f>
        <v/>
      </c>
      <c r="F1787">
        <f>'Net writeReg_2_'!F299</f>
        <v/>
      </c>
      <c r="G1787">
        <f>'Net writeReg_2_'!F297</f>
        <v/>
      </c>
      <c r="H1787">
        <f>F1787-G1787</f>
        <v/>
      </c>
      <c r="I1787">
        <f>H1787/F1787</f>
        <v/>
      </c>
      <c r="J1787">
        <f>'Net writeReg_2_'!G299</f>
        <v/>
      </c>
      <c r="K1787">
        <f>'Net writeReg_2_'!G297</f>
        <v/>
      </c>
      <c r="L1787">
        <f>J1787-K1787</f>
        <v/>
      </c>
      <c r="M1787">
        <f>L1787/J1787</f>
        <v/>
      </c>
      <c r="N1787">
        <f>'Net writeReg_2_'!H299</f>
        <v/>
      </c>
      <c r="O1787">
        <f>'Net writeReg_2_'!H297</f>
        <v/>
      </c>
      <c r="P1787">
        <f>N1787-O1787</f>
        <v/>
      </c>
      <c r="Q1787">
        <f>P1787/N1787</f>
        <v/>
      </c>
    </row>
    <row r="1788">
      <c r="A1788" t="inlineStr">
        <is>
          <t>Address_register_reg[12]/Q to masterReg/register_reg_r1_0_31_0_5/RAMC_D1/WADR2</t>
        </is>
      </c>
      <c r="B1788">
        <f>'Net writeReg_2_'!E314</f>
        <v/>
      </c>
      <c r="C1788">
        <f>'Net writeReg_2_'!E312</f>
        <v/>
      </c>
      <c r="D1788">
        <f>B1788-C1788</f>
        <v/>
      </c>
      <c r="E1788">
        <f>D1788/B1788</f>
        <v/>
      </c>
      <c r="F1788">
        <f>'Net writeReg_2_'!F314</f>
        <v/>
      </c>
      <c r="G1788">
        <f>'Net writeReg_2_'!F312</f>
        <v/>
      </c>
      <c r="H1788">
        <f>F1788-G1788</f>
        <v/>
      </c>
      <c r="I1788">
        <f>H1788/F1788</f>
        <v/>
      </c>
      <c r="J1788">
        <f>'Net writeReg_2_'!G314</f>
        <v/>
      </c>
      <c r="K1788">
        <f>'Net writeReg_2_'!G312</f>
        <v/>
      </c>
      <c r="L1788">
        <f>J1788-K1788</f>
        <v/>
      </c>
      <c r="M1788">
        <f>L1788/J1788</f>
        <v/>
      </c>
      <c r="N1788">
        <f>'Net writeReg_2_'!H314</f>
        <v/>
      </c>
      <c r="O1788">
        <f>'Net writeReg_2_'!H312</f>
        <v/>
      </c>
      <c r="P1788">
        <f>N1788-O1788</f>
        <v/>
      </c>
      <c r="Q1788">
        <f>P1788/N1788</f>
        <v/>
      </c>
    </row>
    <row r="1789">
      <c r="A1789" t="inlineStr">
        <is>
          <t>Address_register_reg[12]/Q to masterReg/register_reg_r2_0_31_0_5/RAMC_D1/WADR2</t>
        </is>
      </c>
      <c r="B1789">
        <f>'Net writeReg_2_'!E328</f>
        <v/>
      </c>
      <c r="C1789">
        <f>'Net writeReg_2_'!E326</f>
        <v/>
      </c>
      <c r="D1789">
        <f>B1789-C1789</f>
        <v/>
      </c>
      <c r="E1789">
        <f>D1789/B1789</f>
        <v/>
      </c>
      <c r="F1789">
        <f>'Net writeReg_2_'!F328</f>
        <v/>
      </c>
      <c r="G1789">
        <f>'Net writeReg_2_'!F326</f>
        <v/>
      </c>
      <c r="H1789">
        <f>F1789-G1789</f>
        <v/>
      </c>
      <c r="I1789">
        <f>H1789/F1789</f>
        <v/>
      </c>
      <c r="J1789">
        <f>'Net writeReg_2_'!G328</f>
        <v/>
      </c>
      <c r="K1789">
        <f>'Net writeReg_2_'!G326</f>
        <v/>
      </c>
      <c r="L1789">
        <f>J1789-K1789</f>
        <v/>
      </c>
      <c r="M1789">
        <f>L1789/J1789</f>
        <v/>
      </c>
      <c r="N1789">
        <f>'Net writeReg_2_'!H328</f>
        <v/>
      </c>
      <c r="O1789">
        <f>'Net writeReg_2_'!H326</f>
        <v/>
      </c>
      <c r="P1789">
        <f>N1789-O1789</f>
        <v/>
      </c>
      <c r="Q1789">
        <f>P1789/N1789</f>
        <v/>
      </c>
    </row>
    <row r="1790">
      <c r="A1790" t="inlineStr">
        <is>
          <t>Address_register_reg[13]/Q to masterReg/register_reg_r1_0_31_6_11/RAMC_D1/WADR3</t>
        </is>
      </c>
      <c r="B1790">
        <f>'Net writeReg_3_'!E22</f>
        <v/>
      </c>
      <c r="C1790">
        <f>'Net writeReg_3_'!E20</f>
        <v/>
      </c>
      <c r="D1790">
        <f>B1790-C1790</f>
        <v/>
      </c>
      <c r="E1790">
        <f>D1790/B1790</f>
        <v/>
      </c>
      <c r="F1790">
        <f>'Net writeReg_3_'!F22</f>
        <v/>
      </c>
      <c r="G1790">
        <f>'Net writeReg_3_'!F20</f>
        <v/>
      </c>
      <c r="H1790">
        <f>F1790-G1790</f>
        <v/>
      </c>
      <c r="I1790">
        <f>H1790/F1790</f>
        <v/>
      </c>
      <c r="J1790">
        <f>'Net writeReg_3_'!G22</f>
        <v/>
      </c>
      <c r="K1790">
        <f>'Net writeReg_3_'!G20</f>
        <v/>
      </c>
      <c r="L1790">
        <f>J1790-K1790</f>
        <v/>
      </c>
      <c r="M1790">
        <f>L1790/J1790</f>
        <v/>
      </c>
      <c r="N1790">
        <f>'Net writeReg_3_'!H22</f>
        <v/>
      </c>
      <c r="O1790">
        <f>'Net writeReg_3_'!H20</f>
        <v/>
      </c>
      <c r="P1790">
        <f>N1790-O1790</f>
        <v/>
      </c>
      <c r="Q1790">
        <f>P1790/N1790</f>
        <v/>
      </c>
    </row>
    <row r="1791">
      <c r="A1791" t="inlineStr">
        <is>
          <t>Address_register_reg[13]/Q to masterReg/register_reg_r2_0_31_12_17/RAMC_D1/WADR3</t>
        </is>
      </c>
      <c r="B1791">
        <f>'Net writeReg_3_'!E44</f>
        <v/>
      </c>
      <c r="C1791">
        <f>'Net writeReg_3_'!E42</f>
        <v/>
      </c>
      <c r="D1791">
        <f>B1791-C1791</f>
        <v/>
      </c>
      <c r="E1791">
        <f>D1791/B1791</f>
        <v/>
      </c>
      <c r="F1791">
        <f>'Net writeReg_3_'!F44</f>
        <v/>
      </c>
      <c r="G1791">
        <f>'Net writeReg_3_'!F42</f>
        <v/>
      </c>
      <c r="H1791">
        <f>F1791-G1791</f>
        <v/>
      </c>
      <c r="I1791">
        <f>H1791/F1791</f>
        <v/>
      </c>
      <c r="J1791">
        <f>'Net writeReg_3_'!G44</f>
        <v/>
      </c>
      <c r="K1791">
        <f>'Net writeReg_3_'!G42</f>
        <v/>
      </c>
      <c r="L1791">
        <f>J1791-K1791</f>
        <v/>
      </c>
      <c r="M1791">
        <f>L1791/J1791</f>
        <v/>
      </c>
      <c r="N1791">
        <f>'Net writeReg_3_'!H44</f>
        <v/>
      </c>
      <c r="O1791">
        <f>'Net writeReg_3_'!H42</f>
        <v/>
      </c>
      <c r="P1791">
        <f>N1791-O1791</f>
        <v/>
      </c>
      <c r="Q1791">
        <f>P1791/N1791</f>
        <v/>
      </c>
    </row>
    <row r="1792">
      <c r="A1792" t="inlineStr">
        <is>
          <t>Address_register_reg[13]/Q to masterReg/register_reg_r1_0_31_12_17/RAMC_D1/WADR3</t>
        </is>
      </c>
      <c r="B1792">
        <f>'Net writeReg_3_'!E59</f>
        <v/>
      </c>
      <c r="C1792">
        <f>'Net writeReg_3_'!E57</f>
        <v/>
      </c>
      <c r="D1792">
        <f>B1792-C1792</f>
        <v/>
      </c>
      <c r="E1792">
        <f>D1792/B1792</f>
        <v/>
      </c>
      <c r="F1792">
        <f>'Net writeReg_3_'!F59</f>
        <v/>
      </c>
      <c r="G1792">
        <f>'Net writeReg_3_'!F57</f>
        <v/>
      </c>
      <c r="H1792">
        <f>F1792-G1792</f>
        <v/>
      </c>
      <c r="I1792">
        <f>H1792/F1792</f>
        <v/>
      </c>
      <c r="J1792">
        <f>'Net writeReg_3_'!G59</f>
        <v/>
      </c>
      <c r="K1792">
        <f>'Net writeReg_3_'!G57</f>
        <v/>
      </c>
      <c r="L1792">
        <f>J1792-K1792</f>
        <v/>
      </c>
      <c r="M1792">
        <f>L1792/J1792</f>
        <v/>
      </c>
      <c r="N1792">
        <f>'Net writeReg_3_'!H59</f>
        <v/>
      </c>
      <c r="O1792">
        <f>'Net writeReg_3_'!H57</f>
        <v/>
      </c>
      <c r="P1792">
        <f>N1792-O1792</f>
        <v/>
      </c>
      <c r="Q1792">
        <f>P1792/N1792</f>
        <v/>
      </c>
    </row>
    <row r="1793">
      <c r="A1793" t="inlineStr">
        <is>
          <t>Address_register_reg[13]/Q to masterReg/register_reg_r2_0_31_6_11/RAMC_D1/WADR3</t>
        </is>
      </c>
      <c r="B1793">
        <f>'Net writeReg_3_'!E77</f>
        <v/>
      </c>
      <c r="C1793">
        <f>'Net writeReg_3_'!E75</f>
        <v/>
      </c>
      <c r="D1793">
        <f>B1793-C1793</f>
        <v/>
      </c>
      <c r="E1793">
        <f>D1793/B1793</f>
        <v/>
      </c>
      <c r="F1793">
        <f>'Net writeReg_3_'!F77</f>
        <v/>
      </c>
      <c r="G1793">
        <f>'Net writeReg_3_'!F75</f>
        <v/>
      </c>
      <c r="H1793">
        <f>F1793-G1793</f>
        <v/>
      </c>
      <c r="I1793">
        <f>H1793/F1793</f>
        <v/>
      </c>
      <c r="J1793">
        <f>'Net writeReg_3_'!G77</f>
        <v/>
      </c>
      <c r="K1793">
        <f>'Net writeReg_3_'!G75</f>
        <v/>
      </c>
      <c r="L1793">
        <f>J1793-K1793</f>
        <v/>
      </c>
      <c r="M1793">
        <f>L1793/J1793</f>
        <v/>
      </c>
      <c r="N1793">
        <f>'Net writeReg_3_'!H77</f>
        <v/>
      </c>
      <c r="O1793">
        <f>'Net writeReg_3_'!H75</f>
        <v/>
      </c>
      <c r="P1793">
        <f>N1793-O1793</f>
        <v/>
      </c>
      <c r="Q1793">
        <f>P1793/N1793</f>
        <v/>
      </c>
    </row>
    <row r="1794">
      <c r="A1794" t="inlineStr">
        <is>
          <t>Address_register_reg[13]/Q to masterReg/readData1[31]_i_2/I1</t>
        </is>
      </c>
      <c r="B1794">
        <f>'Net writeReg_3_'!E101</f>
        <v/>
      </c>
      <c r="C1794">
        <f>'Net writeReg_3_'!E99</f>
        <v/>
      </c>
      <c r="D1794">
        <f>B1794-C1794</f>
        <v/>
      </c>
      <c r="E1794">
        <f>D1794/B1794</f>
        <v/>
      </c>
      <c r="F1794">
        <f>'Net writeReg_3_'!F101</f>
        <v/>
      </c>
      <c r="G1794">
        <f>'Net writeReg_3_'!F99</f>
        <v/>
      </c>
      <c r="H1794">
        <f>F1794-G1794</f>
        <v/>
      </c>
      <c r="I1794">
        <f>H1794/F1794</f>
        <v/>
      </c>
      <c r="J1794">
        <f>'Net writeReg_3_'!G101</f>
        <v/>
      </c>
      <c r="K1794">
        <f>'Net writeReg_3_'!G99</f>
        <v/>
      </c>
      <c r="L1794">
        <f>J1794-K1794</f>
        <v/>
      </c>
      <c r="M1794">
        <f>L1794/J1794</f>
        <v/>
      </c>
      <c r="N1794">
        <f>'Net writeReg_3_'!H101</f>
        <v/>
      </c>
      <c r="O1794">
        <f>'Net writeReg_3_'!H99</f>
        <v/>
      </c>
      <c r="P1794">
        <f>N1794-O1794</f>
        <v/>
      </c>
      <c r="Q1794">
        <f>P1794/N1794</f>
        <v/>
      </c>
    </row>
    <row r="1795">
      <c r="A1795" t="inlineStr">
        <is>
          <t>Address_register_reg[13]/Q to masterReg/readData2[31]_i_4/I1</t>
        </is>
      </c>
      <c r="B1795">
        <f>'Net writeReg_3_'!E129</f>
        <v/>
      </c>
      <c r="C1795">
        <f>'Net writeReg_3_'!E127</f>
        <v/>
      </c>
      <c r="D1795">
        <f>B1795-C1795</f>
        <v/>
      </c>
      <c r="E1795">
        <f>D1795/B1795</f>
        <v/>
      </c>
      <c r="F1795">
        <f>'Net writeReg_3_'!F129</f>
        <v/>
      </c>
      <c r="G1795">
        <f>'Net writeReg_3_'!F127</f>
        <v/>
      </c>
      <c r="H1795">
        <f>F1795-G1795</f>
        <v/>
      </c>
      <c r="I1795">
        <f>H1795/F1795</f>
        <v/>
      </c>
      <c r="J1795">
        <f>'Net writeReg_3_'!G129</f>
        <v/>
      </c>
      <c r="K1795">
        <f>'Net writeReg_3_'!G127</f>
        <v/>
      </c>
      <c r="L1795">
        <f>J1795-K1795</f>
        <v/>
      </c>
      <c r="M1795">
        <f>L1795/J1795</f>
        <v/>
      </c>
      <c r="N1795">
        <f>'Net writeReg_3_'!H129</f>
        <v/>
      </c>
      <c r="O1795">
        <f>'Net writeReg_3_'!H127</f>
        <v/>
      </c>
      <c r="P1795">
        <f>N1795-O1795</f>
        <v/>
      </c>
      <c r="Q1795">
        <f>P1795/N1795</f>
        <v/>
      </c>
    </row>
    <row r="1796">
      <c r="A1796" t="inlineStr">
        <is>
          <t>Address_register_reg[13]/Q to masterReg/register_reg_r1_0_31_0_5_i_8/I3</t>
        </is>
      </c>
      <c r="B1796">
        <f>'Net writeReg_3_'!E157</f>
        <v/>
      </c>
      <c r="C1796">
        <f>'Net writeReg_3_'!E155</f>
        <v/>
      </c>
      <c r="D1796">
        <f>B1796-C1796</f>
        <v/>
      </c>
      <c r="E1796">
        <f>D1796/B1796</f>
        <v/>
      </c>
      <c r="F1796">
        <f>'Net writeReg_3_'!F157</f>
        <v/>
      </c>
      <c r="G1796">
        <f>'Net writeReg_3_'!F155</f>
        <v/>
      </c>
      <c r="H1796">
        <f>F1796-G1796</f>
        <v/>
      </c>
      <c r="I1796">
        <f>H1796/F1796</f>
        <v/>
      </c>
      <c r="J1796">
        <f>'Net writeReg_3_'!G157</f>
        <v/>
      </c>
      <c r="K1796">
        <f>'Net writeReg_3_'!G155</f>
        <v/>
      </c>
      <c r="L1796">
        <f>J1796-K1796</f>
        <v/>
      </c>
      <c r="M1796">
        <f>L1796/J1796</f>
        <v/>
      </c>
      <c r="N1796">
        <f>'Net writeReg_3_'!H157</f>
        <v/>
      </c>
      <c r="O1796">
        <f>'Net writeReg_3_'!H155</f>
        <v/>
      </c>
      <c r="P1796">
        <f>N1796-O1796</f>
        <v/>
      </c>
      <c r="Q1796">
        <f>P1796/N1796</f>
        <v/>
      </c>
    </row>
    <row r="1797">
      <c r="A1797" t="inlineStr">
        <is>
          <t>Address_register_reg[13]/Q to masterReg/register_reg_r2_0_31_24_29/RAMC_D1/WADR3</t>
        </is>
      </c>
      <c r="B1797">
        <f>'Net writeReg_3_'!E184</f>
        <v/>
      </c>
      <c r="C1797">
        <f>'Net writeReg_3_'!E182</f>
        <v/>
      </c>
      <c r="D1797">
        <f>B1797-C1797</f>
        <v/>
      </c>
      <c r="E1797">
        <f>D1797/B1797</f>
        <v/>
      </c>
      <c r="F1797">
        <f>'Net writeReg_3_'!F184</f>
        <v/>
      </c>
      <c r="G1797">
        <f>'Net writeReg_3_'!F182</f>
        <v/>
      </c>
      <c r="H1797">
        <f>F1797-G1797</f>
        <v/>
      </c>
      <c r="I1797">
        <f>H1797/F1797</f>
        <v/>
      </c>
      <c r="J1797">
        <f>'Net writeReg_3_'!G184</f>
        <v/>
      </c>
      <c r="K1797">
        <f>'Net writeReg_3_'!G182</f>
        <v/>
      </c>
      <c r="L1797">
        <f>J1797-K1797</f>
        <v/>
      </c>
      <c r="M1797">
        <f>L1797/J1797</f>
        <v/>
      </c>
      <c r="N1797">
        <f>'Net writeReg_3_'!H184</f>
        <v/>
      </c>
      <c r="O1797">
        <f>'Net writeReg_3_'!H182</f>
        <v/>
      </c>
      <c r="P1797">
        <f>N1797-O1797</f>
        <v/>
      </c>
      <c r="Q1797">
        <f>P1797/N1797</f>
        <v/>
      </c>
    </row>
    <row r="1798">
      <c r="A1798" t="inlineStr">
        <is>
          <t>Address_register_reg[13]/Q to masterReg/register_reg_r1_0_31_18_23/RAMC_D1/WADR3</t>
        </is>
      </c>
      <c r="B1798">
        <f>'Net writeReg_3_'!E216</f>
        <v/>
      </c>
      <c r="C1798">
        <f>'Net writeReg_3_'!E214</f>
        <v/>
      </c>
      <c r="D1798">
        <f>B1798-C1798</f>
        <v/>
      </c>
      <c r="E1798">
        <f>D1798/B1798</f>
        <v/>
      </c>
      <c r="F1798">
        <f>'Net writeReg_3_'!F216</f>
        <v/>
      </c>
      <c r="G1798">
        <f>'Net writeReg_3_'!F214</f>
        <v/>
      </c>
      <c r="H1798">
        <f>F1798-G1798</f>
        <v/>
      </c>
      <c r="I1798">
        <f>H1798/F1798</f>
        <v/>
      </c>
      <c r="J1798">
        <f>'Net writeReg_3_'!G216</f>
        <v/>
      </c>
      <c r="K1798">
        <f>'Net writeReg_3_'!G214</f>
        <v/>
      </c>
      <c r="L1798">
        <f>J1798-K1798</f>
        <v/>
      </c>
      <c r="M1798">
        <f>L1798/J1798</f>
        <v/>
      </c>
      <c r="N1798">
        <f>'Net writeReg_3_'!H216</f>
        <v/>
      </c>
      <c r="O1798">
        <f>'Net writeReg_3_'!H214</f>
        <v/>
      </c>
      <c r="P1798">
        <f>N1798-O1798</f>
        <v/>
      </c>
      <c r="Q1798">
        <f>P1798/N1798</f>
        <v/>
      </c>
    </row>
    <row r="1799">
      <c r="A1799" t="inlineStr">
        <is>
          <t>Address_register_reg[13]/Q to masterReg/register_reg_r2_0_31_18_23/RAMC_D1/WADR3</t>
        </is>
      </c>
      <c r="B1799">
        <f>'Net writeReg_3_'!E227</f>
        <v/>
      </c>
      <c r="C1799">
        <f>'Net writeReg_3_'!E225</f>
        <v/>
      </c>
      <c r="D1799">
        <f>B1799-C1799</f>
        <v/>
      </c>
      <c r="E1799">
        <f>D1799/B1799</f>
        <v/>
      </c>
      <c r="F1799">
        <f>'Net writeReg_3_'!F227</f>
        <v/>
      </c>
      <c r="G1799">
        <f>'Net writeReg_3_'!F225</f>
        <v/>
      </c>
      <c r="H1799">
        <f>F1799-G1799</f>
        <v/>
      </c>
      <c r="I1799">
        <f>H1799/F1799</f>
        <v/>
      </c>
      <c r="J1799">
        <f>'Net writeReg_3_'!G227</f>
        <v/>
      </c>
      <c r="K1799">
        <f>'Net writeReg_3_'!G225</f>
        <v/>
      </c>
      <c r="L1799">
        <f>J1799-K1799</f>
        <v/>
      </c>
      <c r="M1799">
        <f>L1799/J1799</f>
        <v/>
      </c>
      <c r="N1799">
        <f>'Net writeReg_3_'!H227</f>
        <v/>
      </c>
      <c r="O1799">
        <f>'Net writeReg_3_'!H225</f>
        <v/>
      </c>
      <c r="P1799">
        <f>N1799-O1799</f>
        <v/>
      </c>
      <c r="Q1799">
        <f>P1799/N1799</f>
        <v/>
      </c>
    </row>
    <row r="1800">
      <c r="A1800" t="inlineStr">
        <is>
          <t>Address_register_reg[13]/Q to masterReg/register_reg_r2_0_31_30_31__0/SP/RADR3</t>
        </is>
      </c>
      <c r="B1800">
        <f>'Net writeReg_3_'!E244</f>
        <v/>
      </c>
      <c r="C1800">
        <f>'Net writeReg_3_'!E242</f>
        <v/>
      </c>
      <c r="D1800">
        <f>B1800-C1800</f>
        <v/>
      </c>
      <c r="E1800">
        <f>D1800/B1800</f>
        <v/>
      </c>
      <c r="F1800">
        <f>'Net writeReg_3_'!F244</f>
        <v/>
      </c>
      <c r="G1800">
        <f>'Net writeReg_3_'!F242</f>
        <v/>
      </c>
      <c r="H1800">
        <f>F1800-G1800</f>
        <v/>
      </c>
      <c r="I1800">
        <f>H1800/F1800</f>
        <v/>
      </c>
      <c r="J1800">
        <f>'Net writeReg_3_'!G244</f>
        <v/>
      </c>
      <c r="K1800">
        <f>'Net writeReg_3_'!G242</f>
        <v/>
      </c>
      <c r="L1800">
        <f>J1800-K1800</f>
        <v/>
      </c>
      <c r="M1800">
        <f>L1800/J1800</f>
        <v/>
      </c>
      <c r="N1800">
        <f>'Net writeReg_3_'!H244</f>
        <v/>
      </c>
      <c r="O1800">
        <f>'Net writeReg_3_'!H242</f>
        <v/>
      </c>
      <c r="P1800">
        <f>N1800-O1800</f>
        <v/>
      </c>
      <c r="Q1800">
        <f>P1800/N1800</f>
        <v/>
      </c>
    </row>
    <row r="1801">
      <c r="A1801" t="inlineStr">
        <is>
          <t>Address_register_reg[13]/Q to masterReg/register_reg_r2_0_31_30_31__0/SP/WADR3</t>
        </is>
      </c>
      <c r="B1801">
        <f>'Net writeReg_3_'!E269</f>
        <v/>
      </c>
      <c r="C1801">
        <f>'Net writeReg_3_'!E267</f>
        <v/>
      </c>
      <c r="D1801">
        <f>B1801-C1801</f>
        <v/>
      </c>
      <c r="E1801">
        <f>D1801/B1801</f>
        <v/>
      </c>
      <c r="F1801">
        <f>'Net writeReg_3_'!F269</f>
        <v/>
      </c>
      <c r="G1801">
        <f>'Net writeReg_3_'!F267</f>
        <v/>
      </c>
      <c r="H1801">
        <f>F1801-G1801</f>
        <v/>
      </c>
      <c r="I1801">
        <f>H1801/F1801</f>
        <v/>
      </c>
      <c r="J1801">
        <f>'Net writeReg_3_'!G269</f>
        <v/>
      </c>
      <c r="K1801">
        <f>'Net writeReg_3_'!G267</f>
        <v/>
      </c>
      <c r="L1801">
        <f>J1801-K1801</f>
        <v/>
      </c>
      <c r="M1801">
        <f>L1801/J1801</f>
        <v/>
      </c>
      <c r="N1801">
        <f>'Net writeReg_3_'!H269</f>
        <v/>
      </c>
      <c r="O1801">
        <f>'Net writeReg_3_'!H267</f>
        <v/>
      </c>
      <c r="P1801">
        <f>N1801-O1801</f>
        <v/>
      </c>
      <c r="Q1801">
        <f>P1801/N1801</f>
        <v/>
      </c>
    </row>
    <row r="1802">
      <c r="A1802" t="inlineStr">
        <is>
          <t>Address_register_reg[13]/Q to masterReg/register_reg_r1_0_31_24_29/RAMC_D1/WADR3</t>
        </is>
      </c>
      <c r="B1802">
        <f>'Net writeReg_3_'!E285</f>
        <v/>
      </c>
      <c r="C1802">
        <f>'Net writeReg_3_'!E283</f>
        <v/>
      </c>
      <c r="D1802">
        <f>B1802-C1802</f>
        <v/>
      </c>
      <c r="E1802">
        <f>D1802/B1802</f>
        <v/>
      </c>
      <c r="F1802">
        <f>'Net writeReg_3_'!F285</f>
        <v/>
      </c>
      <c r="G1802">
        <f>'Net writeReg_3_'!F283</f>
        <v/>
      </c>
      <c r="H1802">
        <f>F1802-G1802</f>
        <v/>
      </c>
      <c r="I1802">
        <f>H1802/F1802</f>
        <v/>
      </c>
      <c r="J1802">
        <f>'Net writeReg_3_'!G285</f>
        <v/>
      </c>
      <c r="K1802">
        <f>'Net writeReg_3_'!G283</f>
        <v/>
      </c>
      <c r="L1802">
        <f>J1802-K1802</f>
        <v/>
      </c>
      <c r="M1802">
        <f>L1802/J1802</f>
        <v/>
      </c>
      <c r="N1802">
        <f>'Net writeReg_3_'!H285</f>
        <v/>
      </c>
      <c r="O1802">
        <f>'Net writeReg_3_'!H283</f>
        <v/>
      </c>
      <c r="P1802">
        <f>N1802-O1802</f>
        <v/>
      </c>
      <c r="Q1802">
        <f>P1802/N1802</f>
        <v/>
      </c>
    </row>
    <row r="1803">
      <c r="A1803" t="inlineStr">
        <is>
          <t>Address_register_reg[13]/Q to masterReg/register_reg_r1_0_31_0_5/RAMC_D1/WADR3</t>
        </is>
      </c>
      <c r="B1803">
        <f>'Net writeReg_3_'!E302</f>
        <v/>
      </c>
      <c r="C1803">
        <f>'Net writeReg_3_'!E300</f>
        <v/>
      </c>
      <c r="D1803">
        <f>B1803-C1803</f>
        <v/>
      </c>
      <c r="E1803">
        <f>D1803/B1803</f>
        <v/>
      </c>
      <c r="F1803">
        <f>'Net writeReg_3_'!F302</f>
        <v/>
      </c>
      <c r="G1803">
        <f>'Net writeReg_3_'!F300</f>
        <v/>
      </c>
      <c r="H1803">
        <f>F1803-G1803</f>
        <v/>
      </c>
      <c r="I1803">
        <f>H1803/F1803</f>
        <v/>
      </c>
      <c r="J1803">
        <f>'Net writeReg_3_'!G302</f>
        <v/>
      </c>
      <c r="K1803">
        <f>'Net writeReg_3_'!G300</f>
        <v/>
      </c>
      <c r="L1803">
        <f>J1803-K1803</f>
        <v/>
      </c>
      <c r="M1803">
        <f>L1803/J1803</f>
        <v/>
      </c>
      <c r="N1803">
        <f>'Net writeReg_3_'!H302</f>
        <v/>
      </c>
      <c r="O1803">
        <f>'Net writeReg_3_'!H300</f>
        <v/>
      </c>
      <c r="P1803">
        <f>N1803-O1803</f>
        <v/>
      </c>
      <c r="Q1803">
        <f>P1803/N1803</f>
        <v/>
      </c>
    </row>
    <row r="1804">
      <c r="A1804" t="inlineStr">
        <is>
          <t>Address_register_reg[13]/Q to masterReg/register_reg_r2_0_31_0_5/RAMC_D1/WADR3</t>
        </is>
      </c>
      <c r="B1804">
        <f>'Net writeReg_3_'!E316</f>
        <v/>
      </c>
      <c r="C1804">
        <f>'Net writeReg_3_'!E314</f>
        <v/>
      </c>
      <c r="D1804">
        <f>B1804-C1804</f>
        <v/>
      </c>
      <c r="E1804">
        <f>D1804/B1804</f>
        <v/>
      </c>
      <c r="F1804">
        <f>'Net writeReg_3_'!F316</f>
        <v/>
      </c>
      <c r="G1804">
        <f>'Net writeReg_3_'!F314</f>
        <v/>
      </c>
      <c r="H1804">
        <f>F1804-G1804</f>
        <v/>
      </c>
      <c r="I1804">
        <f>H1804/F1804</f>
        <v/>
      </c>
      <c r="J1804">
        <f>'Net writeReg_3_'!G316</f>
        <v/>
      </c>
      <c r="K1804">
        <f>'Net writeReg_3_'!G314</f>
        <v/>
      </c>
      <c r="L1804">
        <f>J1804-K1804</f>
        <v/>
      </c>
      <c r="M1804">
        <f>L1804/J1804</f>
        <v/>
      </c>
      <c r="N1804">
        <f>'Net writeReg_3_'!H316</f>
        <v/>
      </c>
      <c r="O1804">
        <f>'Net writeReg_3_'!H314</f>
        <v/>
      </c>
      <c r="P1804">
        <f>N1804-O1804</f>
        <v/>
      </c>
      <c r="Q1804">
        <f>P1804/N1804</f>
        <v/>
      </c>
    </row>
    <row r="1805">
      <c r="A1805" t="inlineStr">
        <is>
          <t>Address_register_reg[14]/Q to masterReg/readData2[31]_i_4/I3</t>
        </is>
      </c>
      <c r="B1805">
        <f>'Net writeReg_4_'!E26</f>
        <v/>
      </c>
      <c r="C1805">
        <f>'Net writeReg_4_'!E24</f>
        <v/>
      </c>
      <c r="D1805">
        <f>B1805-C1805</f>
        <v/>
      </c>
      <c r="E1805">
        <f>D1805/B1805</f>
        <v/>
      </c>
      <c r="F1805">
        <f>'Net writeReg_4_'!F26</f>
        <v/>
      </c>
      <c r="G1805">
        <f>'Net writeReg_4_'!F24</f>
        <v/>
      </c>
      <c r="H1805">
        <f>F1805-G1805</f>
        <v/>
      </c>
      <c r="I1805">
        <f>H1805/F1805</f>
        <v/>
      </c>
      <c r="J1805">
        <f>'Net writeReg_4_'!G26</f>
        <v/>
      </c>
      <c r="K1805">
        <f>'Net writeReg_4_'!G24</f>
        <v/>
      </c>
      <c r="L1805">
        <f>J1805-K1805</f>
        <v/>
      </c>
      <c r="M1805">
        <f>L1805/J1805</f>
        <v/>
      </c>
      <c r="N1805">
        <f>'Net writeReg_4_'!H26</f>
        <v/>
      </c>
      <c r="O1805">
        <f>'Net writeReg_4_'!H24</f>
        <v/>
      </c>
      <c r="P1805">
        <f>N1805-O1805</f>
        <v/>
      </c>
      <c r="Q1805">
        <f>P1805/N1805</f>
        <v/>
      </c>
    </row>
    <row r="1806">
      <c r="A1806" t="inlineStr">
        <is>
          <t>Address_register_reg[14]/Q to masterReg/register_reg_r2_0_31_0_5/RAMC_D1/WADR4</t>
        </is>
      </c>
      <c r="B1806">
        <f>'Net writeReg_4_'!E48</f>
        <v/>
      </c>
      <c r="C1806">
        <f>'Net writeReg_4_'!E46</f>
        <v/>
      </c>
      <c r="D1806">
        <f>B1806-C1806</f>
        <v/>
      </c>
      <c r="E1806">
        <f>D1806/B1806</f>
        <v/>
      </c>
      <c r="F1806">
        <f>'Net writeReg_4_'!F48</f>
        <v/>
      </c>
      <c r="G1806">
        <f>'Net writeReg_4_'!F46</f>
        <v/>
      </c>
      <c r="H1806">
        <f>F1806-G1806</f>
        <v/>
      </c>
      <c r="I1806">
        <f>H1806/F1806</f>
        <v/>
      </c>
      <c r="J1806">
        <f>'Net writeReg_4_'!G48</f>
        <v/>
      </c>
      <c r="K1806">
        <f>'Net writeReg_4_'!G46</f>
        <v/>
      </c>
      <c r="L1806">
        <f>J1806-K1806</f>
        <v/>
      </c>
      <c r="M1806">
        <f>L1806/J1806</f>
        <v/>
      </c>
      <c r="N1806">
        <f>'Net writeReg_4_'!H48</f>
        <v/>
      </c>
      <c r="O1806">
        <f>'Net writeReg_4_'!H46</f>
        <v/>
      </c>
      <c r="P1806">
        <f>N1806-O1806</f>
        <v/>
      </c>
      <c r="Q1806">
        <f>P1806/N1806</f>
        <v/>
      </c>
    </row>
    <row r="1807">
      <c r="A1807" t="inlineStr">
        <is>
          <t>Address_register_reg[14]/Q to masterReg/register_reg_r2_0_31_6_11/RAMC_D1/WADR4</t>
        </is>
      </c>
      <c r="B1807">
        <f>'Net writeReg_4_'!E73</f>
        <v/>
      </c>
      <c r="C1807">
        <f>'Net writeReg_4_'!E71</f>
        <v/>
      </c>
      <c r="D1807">
        <f>B1807-C1807</f>
        <v/>
      </c>
      <c r="E1807">
        <f>D1807/B1807</f>
        <v/>
      </c>
      <c r="F1807">
        <f>'Net writeReg_4_'!F73</f>
        <v/>
      </c>
      <c r="G1807">
        <f>'Net writeReg_4_'!F71</f>
        <v/>
      </c>
      <c r="H1807">
        <f>F1807-G1807</f>
        <v/>
      </c>
      <c r="I1807">
        <f>H1807/F1807</f>
        <v/>
      </c>
      <c r="J1807">
        <f>'Net writeReg_4_'!G73</f>
        <v/>
      </c>
      <c r="K1807">
        <f>'Net writeReg_4_'!G71</f>
        <v/>
      </c>
      <c r="L1807">
        <f>J1807-K1807</f>
        <v/>
      </c>
      <c r="M1807">
        <f>L1807/J1807</f>
        <v/>
      </c>
      <c r="N1807">
        <f>'Net writeReg_4_'!H73</f>
        <v/>
      </c>
      <c r="O1807">
        <f>'Net writeReg_4_'!H71</f>
        <v/>
      </c>
      <c r="P1807">
        <f>N1807-O1807</f>
        <v/>
      </c>
      <c r="Q1807">
        <f>P1807/N1807</f>
        <v/>
      </c>
    </row>
    <row r="1808">
      <c r="A1808" t="inlineStr">
        <is>
          <t>Address_register_reg[14]/Q to masterReg/register_reg_r1_0_31_6_11/RAMC_D1/WADR4</t>
        </is>
      </c>
      <c r="B1808">
        <f>'Net writeReg_4_'!E91</f>
        <v/>
      </c>
      <c r="C1808">
        <f>'Net writeReg_4_'!E89</f>
        <v/>
      </c>
      <c r="D1808">
        <f>B1808-C1808</f>
        <v/>
      </c>
      <c r="E1808">
        <f>D1808/B1808</f>
        <v/>
      </c>
      <c r="F1808">
        <f>'Net writeReg_4_'!F91</f>
        <v/>
      </c>
      <c r="G1808">
        <f>'Net writeReg_4_'!F89</f>
        <v/>
      </c>
      <c r="H1808">
        <f>F1808-G1808</f>
        <v/>
      </c>
      <c r="I1808">
        <f>H1808/F1808</f>
        <v/>
      </c>
      <c r="J1808">
        <f>'Net writeReg_4_'!G91</f>
        <v/>
      </c>
      <c r="K1808">
        <f>'Net writeReg_4_'!G89</f>
        <v/>
      </c>
      <c r="L1808">
        <f>J1808-K1808</f>
        <v/>
      </c>
      <c r="M1808">
        <f>L1808/J1808</f>
        <v/>
      </c>
      <c r="N1808">
        <f>'Net writeReg_4_'!H91</f>
        <v/>
      </c>
      <c r="O1808">
        <f>'Net writeReg_4_'!H89</f>
        <v/>
      </c>
      <c r="P1808">
        <f>N1808-O1808</f>
        <v/>
      </c>
      <c r="Q1808">
        <f>P1808/N1808</f>
        <v/>
      </c>
    </row>
    <row r="1809">
      <c r="A1809" t="inlineStr">
        <is>
          <t>Address_register_reg[14]/Q to masterReg/readData1[31]_i_2/I3</t>
        </is>
      </c>
      <c r="B1809">
        <f>'Net writeReg_4_'!E111</f>
        <v/>
      </c>
      <c r="C1809">
        <f>'Net writeReg_4_'!E109</f>
        <v/>
      </c>
      <c r="D1809">
        <f>B1809-C1809</f>
        <v/>
      </c>
      <c r="E1809">
        <f>D1809/B1809</f>
        <v/>
      </c>
      <c r="F1809">
        <f>'Net writeReg_4_'!F111</f>
        <v/>
      </c>
      <c r="G1809">
        <f>'Net writeReg_4_'!F109</f>
        <v/>
      </c>
      <c r="H1809">
        <f>F1809-G1809</f>
        <v/>
      </c>
      <c r="I1809">
        <f>H1809/F1809</f>
        <v/>
      </c>
      <c r="J1809">
        <f>'Net writeReg_4_'!G111</f>
        <v/>
      </c>
      <c r="K1809">
        <f>'Net writeReg_4_'!G109</f>
        <v/>
      </c>
      <c r="L1809">
        <f>J1809-K1809</f>
        <v/>
      </c>
      <c r="M1809">
        <f>L1809/J1809</f>
        <v/>
      </c>
      <c r="N1809">
        <f>'Net writeReg_4_'!H111</f>
        <v/>
      </c>
      <c r="O1809">
        <f>'Net writeReg_4_'!H109</f>
        <v/>
      </c>
      <c r="P1809">
        <f>N1809-O1809</f>
        <v/>
      </c>
      <c r="Q1809">
        <f>P1809/N1809</f>
        <v/>
      </c>
    </row>
    <row r="1810">
      <c r="A1810" t="inlineStr">
        <is>
          <t>Address_register_reg[14]/Q to masterReg/register_reg_r1_0_31_0_5/RAMC_D1/WADR4</t>
        </is>
      </c>
      <c r="B1810">
        <f>'Net writeReg_4_'!E129</f>
        <v/>
      </c>
      <c r="C1810">
        <f>'Net writeReg_4_'!E127</f>
        <v/>
      </c>
      <c r="D1810">
        <f>B1810-C1810</f>
        <v/>
      </c>
      <c r="E1810">
        <f>D1810/B1810</f>
        <v/>
      </c>
      <c r="F1810">
        <f>'Net writeReg_4_'!F129</f>
        <v/>
      </c>
      <c r="G1810">
        <f>'Net writeReg_4_'!F127</f>
        <v/>
      </c>
      <c r="H1810">
        <f>F1810-G1810</f>
        <v/>
      </c>
      <c r="I1810">
        <f>H1810/F1810</f>
        <v/>
      </c>
      <c r="J1810">
        <f>'Net writeReg_4_'!G129</f>
        <v/>
      </c>
      <c r="K1810">
        <f>'Net writeReg_4_'!G127</f>
        <v/>
      </c>
      <c r="L1810">
        <f>J1810-K1810</f>
        <v/>
      </c>
      <c r="M1810">
        <f>L1810/J1810</f>
        <v/>
      </c>
      <c r="N1810">
        <f>'Net writeReg_4_'!H129</f>
        <v/>
      </c>
      <c r="O1810">
        <f>'Net writeReg_4_'!H127</f>
        <v/>
      </c>
      <c r="P1810">
        <f>N1810-O1810</f>
        <v/>
      </c>
      <c r="Q1810">
        <f>P1810/N1810</f>
        <v/>
      </c>
    </row>
    <row r="1811">
      <c r="A1811" t="inlineStr">
        <is>
          <t>Address_register_reg[14]/Q to masterReg/register_reg_r1_0_31_12_17/RAMC_D1/WADR4</t>
        </is>
      </c>
      <c r="B1811">
        <f>'Net writeReg_4_'!E152</f>
        <v/>
      </c>
      <c r="C1811">
        <f>'Net writeReg_4_'!E150</f>
        <v/>
      </c>
      <c r="D1811">
        <f>B1811-C1811</f>
        <v/>
      </c>
      <c r="E1811">
        <f>D1811/B1811</f>
        <v/>
      </c>
      <c r="F1811">
        <f>'Net writeReg_4_'!F152</f>
        <v/>
      </c>
      <c r="G1811">
        <f>'Net writeReg_4_'!F150</f>
        <v/>
      </c>
      <c r="H1811">
        <f>F1811-G1811</f>
        <v/>
      </c>
      <c r="I1811">
        <f>H1811/F1811</f>
        <v/>
      </c>
      <c r="J1811">
        <f>'Net writeReg_4_'!G152</f>
        <v/>
      </c>
      <c r="K1811">
        <f>'Net writeReg_4_'!G150</f>
        <v/>
      </c>
      <c r="L1811">
        <f>J1811-K1811</f>
        <v/>
      </c>
      <c r="M1811">
        <f>L1811/J1811</f>
        <v/>
      </c>
      <c r="N1811">
        <f>'Net writeReg_4_'!H152</f>
        <v/>
      </c>
      <c r="O1811">
        <f>'Net writeReg_4_'!H150</f>
        <v/>
      </c>
      <c r="P1811">
        <f>N1811-O1811</f>
        <v/>
      </c>
      <c r="Q1811">
        <f>P1811/N1811</f>
        <v/>
      </c>
    </row>
    <row r="1812">
      <c r="A1812" t="inlineStr">
        <is>
          <t>Address_register_reg[14]/Q to masterReg/register_reg_r2_0_31_12_17/RAMC_D1/WADR4</t>
        </is>
      </c>
      <c r="B1812">
        <f>'Net writeReg_4_'!E178</f>
        <v/>
      </c>
      <c r="C1812">
        <f>'Net writeReg_4_'!E176</f>
        <v/>
      </c>
      <c r="D1812">
        <f>B1812-C1812</f>
        <v/>
      </c>
      <c r="E1812">
        <f>D1812/B1812</f>
        <v/>
      </c>
      <c r="F1812">
        <f>'Net writeReg_4_'!F178</f>
        <v/>
      </c>
      <c r="G1812">
        <f>'Net writeReg_4_'!F176</f>
        <v/>
      </c>
      <c r="H1812">
        <f>F1812-G1812</f>
        <v/>
      </c>
      <c r="I1812">
        <f>H1812/F1812</f>
        <v/>
      </c>
      <c r="J1812">
        <f>'Net writeReg_4_'!G178</f>
        <v/>
      </c>
      <c r="K1812">
        <f>'Net writeReg_4_'!G176</f>
        <v/>
      </c>
      <c r="L1812">
        <f>J1812-K1812</f>
        <v/>
      </c>
      <c r="M1812">
        <f>L1812/J1812</f>
        <v/>
      </c>
      <c r="N1812">
        <f>'Net writeReg_4_'!H178</f>
        <v/>
      </c>
      <c r="O1812">
        <f>'Net writeReg_4_'!H176</f>
        <v/>
      </c>
      <c r="P1812">
        <f>N1812-O1812</f>
        <v/>
      </c>
      <c r="Q1812">
        <f>P1812/N1812</f>
        <v/>
      </c>
    </row>
    <row r="1813">
      <c r="A1813" t="inlineStr">
        <is>
          <t>Address_register_reg[14]/Q to masterReg/register_reg_r2_0_31_30_31__0/SP/WADR4</t>
        </is>
      </c>
      <c r="B1813">
        <f>'Net writeReg_4_'!E202</f>
        <v/>
      </c>
      <c r="C1813">
        <f>'Net writeReg_4_'!E200</f>
        <v/>
      </c>
      <c r="D1813">
        <f>B1813-C1813</f>
        <v/>
      </c>
      <c r="E1813">
        <f>D1813/B1813</f>
        <v/>
      </c>
      <c r="F1813">
        <f>'Net writeReg_4_'!F202</f>
        <v/>
      </c>
      <c r="G1813">
        <f>'Net writeReg_4_'!F200</f>
        <v/>
      </c>
      <c r="H1813">
        <f>F1813-G1813</f>
        <v/>
      </c>
      <c r="I1813">
        <f>H1813/F1813</f>
        <v/>
      </c>
      <c r="J1813">
        <f>'Net writeReg_4_'!G202</f>
        <v/>
      </c>
      <c r="K1813">
        <f>'Net writeReg_4_'!G200</f>
        <v/>
      </c>
      <c r="L1813">
        <f>J1813-K1813</f>
        <v/>
      </c>
      <c r="M1813">
        <f>L1813/J1813</f>
        <v/>
      </c>
      <c r="N1813">
        <f>'Net writeReg_4_'!H202</f>
        <v/>
      </c>
      <c r="O1813">
        <f>'Net writeReg_4_'!H200</f>
        <v/>
      </c>
      <c r="P1813">
        <f>N1813-O1813</f>
        <v/>
      </c>
      <c r="Q1813">
        <f>P1813/N1813</f>
        <v/>
      </c>
    </row>
    <row r="1814">
      <c r="A1814" t="inlineStr">
        <is>
          <t>Address_register_reg[14]/Q to masterReg/register_reg_r2_0_31_24_29/RAMC_D1/WADR4</t>
        </is>
      </c>
      <c r="B1814">
        <f>'Net writeReg_4_'!E220</f>
        <v/>
      </c>
      <c r="C1814">
        <f>'Net writeReg_4_'!E218</f>
        <v/>
      </c>
      <c r="D1814">
        <f>B1814-C1814</f>
        <v/>
      </c>
      <c r="E1814">
        <f>D1814/B1814</f>
        <v/>
      </c>
      <c r="F1814">
        <f>'Net writeReg_4_'!F220</f>
        <v/>
      </c>
      <c r="G1814">
        <f>'Net writeReg_4_'!F218</f>
        <v/>
      </c>
      <c r="H1814">
        <f>F1814-G1814</f>
        <v/>
      </c>
      <c r="I1814">
        <f>H1814/F1814</f>
        <v/>
      </c>
      <c r="J1814">
        <f>'Net writeReg_4_'!G220</f>
        <v/>
      </c>
      <c r="K1814">
        <f>'Net writeReg_4_'!G218</f>
        <v/>
      </c>
      <c r="L1814">
        <f>J1814-K1814</f>
        <v/>
      </c>
      <c r="M1814">
        <f>L1814/J1814</f>
        <v/>
      </c>
      <c r="N1814">
        <f>'Net writeReg_4_'!H220</f>
        <v/>
      </c>
      <c r="O1814">
        <f>'Net writeReg_4_'!H218</f>
        <v/>
      </c>
      <c r="P1814">
        <f>N1814-O1814</f>
        <v/>
      </c>
      <c r="Q1814">
        <f>P1814/N1814</f>
        <v/>
      </c>
    </row>
    <row r="1815">
      <c r="A1815" t="inlineStr">
        <is>
          <t>Address_register_reg[14]/Q to masterReg/register_reg_r1_0_31_0_5_i_8/I4</t>
        </is>
      </c>
      <c r="B1815">
        <f>'Net writeReg_4_'!E247</f>
        <v/>
      </c>
      <c r="C1815">
        <f>'Net writeReg_4_'!E245</f>
        <v/>
      </c>
      <c r="D1815">
        <f>B1815-C1815</f>
        <v/>
      </c>
      <c r="E1815">
        <f>D1815/B1815</f>
        <v/>
      </c>
      <c r="F1815">
        <f>'Net writeReg_4_'!F247</f>
        <v/>
      </c>
      <c r="G1815">
        <f>'Net writeReg_4_'!F245</f>
        <v/>
      </c>
      <c r="H1815">
        <f>F1815-G1815</f>
        <v/>
      </c>
      <c r="I1815">
        <f>H1815/F1815</f>
        <v/>
      </c>
      <c r="J1815">
        <f>'Net writeReg_4_'!G247</f>
        <v/>
      </c>
      <c r="K1815">
        <f>'Net writeReg_4_'!G245</f>
        <v/>
      </c>
      <c r="L1815">
        <f>J1815-K1815</f>
        <v/>
      </c>
      <c r="M1815">
        <f>L1815/J1815</f>
        <v/>
      </c>
      <c r="N1815">
        <f>'Net writeReg_4_'!H247</f>
        <v/>
      </c>
      <c r="O1815">
        <f>'Net writeReg_4_'!H245</f>
        <v/>
      </c>
      <c r="P1815">
        <f>N1815-O1815</f>
        <v/>
      </c>
      <c r="Q1815">
        <f>P1815/N1815</f>
        <v/>
      </c>
    </row>
    <row r="1816">
      <c r="A1816" t="inlineStr">
        <is>
          <t>Address_register_reg[14]/Q to masterReg/register_reg_r2_0_31_30_31__0/SP/RADR4</t>
        </is>
      </c>
      <c r="B1816">
        <f>'Net writeReg_4_'!E268</f>
        <v/>
      </c>
      <c r="C1816">
        <f>'Net writeReg_4_'!E266</f>
        <v/>
      </c>
      <c r="D1816">
        <f>B1816-C1816</f>
        <v/>
      </c>
      <c r="E1816">
        <f>D1816/B1816</f>
        <v/>
      </c>
      <c r="F1816">
        <f>'Net writeReg_4_'!F268</f>
        <v/>
      </c>
      <c r="G1816">
        <f>'Net writeReg_4_'!F266</f>
        <v/>
      </c>
      <c r="H1816">
        <f>F1816-G1816</f>
        <v/>
      </c>
      <c r="I1816">
        <f>H1816/F1816</f>
        <v/>
      </c>
      <c r="J1816">
        <f>'Net writeReg_4_'!G268</f>
        <v/>
      </c>
      <c r="K1816">
        <f>'Net writeReg_4_'!G266</f>
        <v/>
      </c>
      <c r="L1816">
        <f>J1816-K1816</f>
        <v/>
      </c>
      <c r="M1816">
        <f>L1816/J1816</f>
        <v/>
      </c>
      <c r="N1816">
        <f>'Net writeReg_4_'!H268</f>
        <v/>
      </c>
      <c r="O1816">
        <f>'Net writeReg_4_'!H266</f>
        <v/>
      </c>
      <c r="P1816">
        <f>N1816-O1816</f>
        <v/>
      </c>
      <c r="Q1816">
        <f>P1816/N1816</f>
        <v/>
      </c>
    </row>
    <row r="1817">
      <c r="A1817" t="inlineStr">
        <is>
          <t>Address_register_reg[14]/Q to masterReg/register_reg_r1_0_31_24_29/RAMC_D1/WADR4</t>
        </is>
      </c>
      <c r="B1817">
        <f>'Net writeReg_4_'!E284</f>
        <v/>
      </c>
      <c r="C1817">
        <f>'Net writeReg_4_'!E282</f>
        <v/>
      </c>
      <c r="D1817">
        <f>B1817-C1817</f>
        <v/>
      </c>
      <c r="E1817">
        <f>D1817/B1817</f>
        <v/>
      </c>
      <c r="F1817">
        <f>'Net writeReg_4_'!F284</f>
        <v/>
      </c>
      <c r="G1817">
        <f>'Net writeReg_4_'!F282</f>
        <v/>
      </c>
      <c r="H1817">
        <f>F1817-G1817</f>
        <v/>
      </c>
      <c r="I1817">
        <f>H1817/F1817</f>
        <v/>
      </c>
      <c r="J1817">
        <f>'Net writeReg_4_'!G284</f>
        <v/>
      </c>
      <c r="K1817">
        <f>'Net writeReg_4_'!G282</f>
        <v/>
      </c>
      <c r="L1817">
        <f>J1817-K1817</f>
        <v/>
      </c>
      <c r="M1817">
        <f>L1817/J1817</f>
        <v/>
      </c>
      <c r="N1817">
        <f>'Net writeReg_4_'!H284</f>
        <v/>
      </c>
      <c r="O1817">
        <f>'Net writeReg_4_'!H282</f>
        <v/>
      </c>
      <c r="P1817">
        <f>N1817-O1817</f>
        <v/>
      </c>
      <c r="Q1817">
        <f>P1817/N1817</f>
        <v/>
      </c>
    </row>
    <row r="1818">
      <c r="A1818" t="inlineStr">
        <is>
          <t>Address_register_reg[14]/Q to masterReg/register_reg_r1_0_31_18_23/RAMC_D1/WADR4</t>
        </is>
      </c>
      <c r="B1818">
        <f>'Net writeReg_4_'!E332</f>
        <v/>
      </c>
      <c r="C1818">
        <f>'Net writeReg_4_'!E330</f>
        <v/>
      </c>
      <c r="D1818">
        <f>B1818-C1818</f>
        <v/>
      </c>
      <c r="E1818">
        <f>D1818/B1818</f>
        <v/>
      </c>
      <c r="F1818">
        <f>'Net writeReg_4_'!F332</f>
        <v/>
      </c>
      <c r="G1818">
        <f>'Net writeReg_4_'!F330</f>
        <v/>
      </c>
      <c r="H1818">
        <f>F1818-G1818</f>
        <v/>
      </c>
      <c r="I1818">
        <f>H1818/F1818</f>
        <v/>
      </c>
      <c r="J1818">
        <f>'Net writeReg_4_'!G332</f>
        <v/>
      </c>
      <c r="K1818">
        <f>'Net writeReg_4_'!G330</f>
        <v/>
      </c>
      <c r="L1818">
        <f>J1818-K1818</f>
        <v/>
      </c>
      <c r="M1818">
        <f>L1818/J1818</f>
        <v/>
      </c>
      <c r="N1818">
        <f>'Net writeReg_4_'!H332</f>
        <v/>
      </c>
      <c r="O1818">
        <f>'Net writeReg_4_'!H330</f>
        <v/>
      </c>
      <c r="P1818">
        <f>N1818-O1818</f>
        <v/>
      </c>
      <c r="Q1818">
        <f>P1818/N1818</f>
        <v/>
      </c>
    </row>
    <row r="1819">
      <c r="A1819" t="inlineStr">
        <is>
          <t>Address_register_reg[14]/Q to masterReg/register_reg_r2_0_31_18_23/RAMC_D1/WADR4</t>
        </is>
      </c>
      <c r="B1819">
        <f>'Net writeReg_4_'!E343</f>
        <v/>
      </c>
      <c r="C1819">
        <f>'Net writeReg_4_'!E341</f>
        <v/>
      </c>
      <c r="D1819">
        <f>B1819-C1819</f>
        <v/>
      </c>
      <c r="E1819">
        <f>D1819/B1819</f>
        <v/>
      </c>
      <c r="F1819">
        <f>'Net writeReg_4_'!F343</f>
        <v/>
      </c>
      <c r="G1819">
        <f>'Net writeReg_4_'!F341</f>
        <v/>
      </c>
      <c r="H1819">
        <f>F1819-G1819</f>
        <v/>
      </c>
      <c r="I1819">
        <f>H1819/F1819</f>
        <v/>
      </c>
      <c r="J1819">
        <f>'Net writeReg_4_'!G343</f>
        <v/>
      </c>
      <c r="K1819">
        <f>'Net writeReg_4_'!G341</f>
        <v/>
      </c>
      <c r="L1819">
        <f>J1819-K1819</f>
        <v/>
      </c>
      <c r="M1819">
        <f>L1819/J1819</f>
        <v/>
      </c>
      <c r="N1819">
        <f>'Net writeReg_4_'!H343</f>
        <v/>
      </c>
      <c r="O1819">
        <f>'Net writeReg_4_'!H341</f>
        <v/>
      </c>
      <c r="P1819">
        <f>N1819-O1819</f>
        <v/>
      </c>
      <c r="Q1819">
        <f>P1819/N1819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CLBLM_L_X10Y54/CLBLM_M_AMUX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CLBLM_L_X10Y54/CLBLM_M_AMUX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CLBLM_L_X10Y54/CLBLM_L.CLBLM_M_AMUX-&gt;CLBLM_LOGIC_OUTS20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CLBLM_L_X10Y54/CLBLM_LOGIC_OUTS20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INT_L_X10Y54/LOGIC_OUTS_L20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INT_L_X10Y54/INT_L.LOGIC_OUTS_L20-&gt;&gt;WR1BEG3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0.123</v>
      </c>
      <c r="H7" t="n">
        <v>0.102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INT_L_X10Y54/WR1BEG3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INT_R_X9Y54/WR1END3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CLBLM_L_X10Y54/CLBLM_WR1END3</t>
        </is>
      </c>
      <c r="B10" t="inlineStr">
        <is>
          <t>Part of wire</t>
        </is>
      </c>
      <c r="C10" t="n">
        <v>0.09451000000000001</v>
      </c>
      <c r="D10" t="n">
        <v>0.005801</v>
      </c>
    </row>
    <row r="11">
      <c r="A11" t="inlineStr">
        <is>
          <t>VBRK_X29Y57/VBRK_WR1END3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DSP_R_X9Y50/DSP_WR1END3_4</t>
        </is>
      </c>
      <c r="B12" t="inlineStr">
        <is>
          <t>Part of wire</t>
        </is>
      </c>
      <c r="C12" t="n">
        <v>0.04743</v>
      </c>
      <c r="D12" t="n">
        <v>0.0119</v>
      </c>
    </row>
    <row r="13">
      <c r="A13" t="inlineStr">
        <is>
          <t>INT_INTERFACE_R_X9Y54/INT_INTERFACE_WR1END3</t>
        </is>
      </c>
      <c r="B13" t="inlineStr">
        <is>
          <t>Part of wire</t>
        </is>
      </c>
      <c r="C13" t="n">
        <v>0</v>
      </c>
      <c r="D13" t="n">
        <v>0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INT_R_X9Y54/INT_R.WR1END3-&gt;&gt;WL1BEG1</t>
        </is>
      </c>
      <c r="B14" t="inlineStr">
        <is>
          <t>Buffer</t>
        </is>
      </c>
      <c r="C14" t="n">
        <v>1.16220225</v>
      </c>
      <c r="D14" t="n">
        <v>0.008429000000000001</v>
      </c>
      <c r="E14" t="n">
        <v>0.042</v>
      </c>
      <c r="F14" t="n">
        <v>0.034</v>
      </c>
      <c r="G14" t="n">
        <v>0.123</v>
      </c>
      <c r="H14" t="n">
        <v>0.102</v>
      </c>
      <c r="I14">
        <f>((D17 + D28) + (D15 + D16))</f>
        <v/>
      </c>
      <c r="J14">
        <f>(((D17 + D28) + (D15 + D16))*C14)</f>
        <v/>
      </c>
    </row>
    <row r="15">
      <c r="A15" t="inlineStr">
        <is>
          <t>INT_R_X9Y54/WL1BEG1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INT_L_X8Y54/WL1END1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(D17 + D28))</f>
        <v/>
      </c>
      <c r="J16">
        <f>((C15 + C16)*(((D15 + D16)/2) + (D17 + D28)))</f>
        <v/>
      </c>
    </row>
    <row r="17">
      <c r="A17" t="inlineStr">
        <is>
          <t>INT_L_X8Y54/INT_L.WL1END1-&gt;&gt;IMUX_L26</t>
        </is>
      </c>
      <c r="B17" t="inlineStr">
        <is>
          <t>Buffer</t>
        </is>
      </c>
      <c r="C17" t="n">
        <v>1.6107141875</v>
      </c>
      <c r="D17" t="n">
        <v>0.007713</v>
      </c>
      <c r="E17" t="n">
        <v>0.047</v>
      </c>
      <c r="F17" t="n">
        <v>0.038</v>
      </c>
      <c r="G17" t="n">
        <v>0.138</v>
      </c>
      <c r="H17" t="n">
        <v>0.114</v>
      </c>
      <c r="I17">
        <f>((((D22) + (D21))) + (D18 + D19))</f>
        <v/>
      </c>
      <c r="J17">
        <f>(((((D22) + (D21))) + (D18 + D19))*C17)</f>
        <v/>
      </c>
    </row>
    <row r="18">
      <c r="A18" t="inlineStr">
        <is>
          <t>INT_L_X8Y54/IMUX_L26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CLBLM_L_X8Y54/CLBLM_IMUX26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(((D22) + (D21))))</f>
        <v/>
      </c>
      <c r="J19">
        <f>((C18 + C19)*(((D18 + D19)/2) + (((D22) + (D21)))))</f>
        <v/>
      </c>
    </row>
    <row r="20">
      <c r="A20" t="inlineStr">
        <is>
          <t>CLBLM_L_X8Y54/CLBLM_L.CLBLM_IMUX26-&gt;CLBLM_L_B4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((D22) + (D21))</f>
        <v/>
      </c>
      <c r="J20">
        <f>(((D22) + (D21))*C20)</f>
        <v/>
      </c>
    </row>
    <row r="21">
      <c r="A21" t="inlineStr">
        <is>
          <t>CLBLM_L_X8Y54/CLBLM_L_B4</t>
        </is>
      </c>
      <c r="B21" t="inlineStr">
        <is>
          <t>Part of wire</t>
        </is>
      </c>
      <c r="C21" t="n">
        <v>0</v>
      </c>
      <c r="D21" t="n">
        <v>0</v>
      </c>
      <c r="I21">
        <f>(((D21)/2) + (D22))</f>
        <v/>
      </c>
      <c r="J21">
        <f>((C21)*(((D21)/2) + (D22)))</f>
        <v/>
      </c>
    </row>
    <row r="22">
      <c r="A22" t="inlineStr">
        <is>
          <t>masterReg/readData1[31]_i_1/I2</t>
        </is>
      </c>
      <c r="B22" t="inlineStr">
        <is>
          <t>Inpin</t>
        </is>
      </c>
      <c r="D22" t="n">
        <v>0</v>
      </c>
      <c r="E22" t="n">
        <v>0.107</v>
      </c>
      <c r="F22" t="n">
        <v>0.08599999999999999</v>
      </c>
      <c r="G22" t="n">
        <v>0.282</v>
      </c>
      <c r="H22" t="n">
        <v>0.228</v>
      </c>
    </row>
    <row r="23">
      <c r="A23" t="inlineStr">
        <is>
          <t>ALU1_n_33: ALU1/readData2[31]_i_3/O to masterReg/readData1[31]_i_1/I2 sum delays</t>
        </is>
      </c>
      <c r="E23">
        <f>(E2 + E4 + E7 + E14 + E17 + E20 + E22)</f>
        <v/>
      </c>
      <c r="F23">
        <f>(F2 + F4 + F7 + F14 + F17 + F20 + F22)</f>
        <v/>
      </c>
      <c r="G23">
        <f>(G2 + G4 + G7 + G14 + G17 + G20 + G22)</f>
        <v/>
      </c>
      <c r="H23">
        <f>(H2 + H4 + H7 + H14 + H17 + H20 + H22)</f>
        <v/>
      </c>
      <c r="J23">
        <f>(J2 + J3 + J4 + J6 + J7 + J13 + J14 + J16 + J17 + J19 + J20 + J21 + J22)</f>
        <v/>
      </c>
    </row>
    <row r="24">
      <c r="A24" t="inlineStr">
        <is>
          <t>ALU1_n_33: ALU1/readData2[31]_i_3/O to masterReg/readData1[31]_i_1/I2sum delays + cap delay</t>
        </is>
      </c>
      <c r="E24">
        <f>1000*(E23 + J23)</f>
        <v/>
      </c>
      <c r="F24">
        <f>1000*(F23 + J23)</f>
        <v/>
      </c>
      <c r="G24">
        <f>1000*(G23 + J23)</f>
        <v/>
      </c>
      <c r="H24">
        <f>1000*(H23 + J23)</f>
        <v/>
      </c>
    </row>
    <row r="26">
      <c r="A26" t="inlineStr">
        <is>
          <t>ALU1_n_33: ALU1/readData2[31]_i_3/O to masterReg/readData1[31]_i_1/I2Total delay (from Vivado)</t>
        </is>
      </c>
      <c r="E26" t="inlineStr">
        <is>
          <t>302</t>
        </is>
      </c>
      <c r="F26" t="inlineStr">
        <is>
          <t>256</t>
        </is>
      </c>
      <c r="G26" t="inlineStr">
        <is>
          <t>599</t>
        </is>
      </c>
      <c r="H26" t="inlineStr">
        <is>
          <t>499</t>
        </is>
      </c>
    </row>
    <row r="28">
      <c r="A28" t="inlineStr">
        <is>
          <t>INT_L_X8Y54/INT_L.WL1END1-&gt;&gt;IMUX_L42</t>
        </is>
      </c>
      <c r="B28" t="inlineStr">
        <is>
          <t>Buffer</t>
        </is>
      </c>
      <c r="C28" t="n">
        <v>1.6107141875</v>
      </c>
      <c r="D28" t="n">
        <v>0.007713</v>
      </c>
      <c r="E28" t="n">
        <v>0.047</v>
      </c>
      <c r="F28" t="n">
        <v>0.038</v>
      </c>
      <c r="G28" t="n">
        <v>0.138</v>
      </c>
      <c r="H28" t="n">
        <v>0.114</v>
      </c>
      <c r="I28">
        <f>((((D33) + (D32))) + (D29 + D30))</f>
        <v/>
      </c>
      <c r="J28">
        <f>(((((D33) + (D32))) + (D29 + D30))*C28)</f>
        <v/>
      </c>
    </row>
    <row r="29">
      <c r="A29" t="inlineStr">
        <is>
          <t>INT_L_X8Y54/IMUX_L42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CLBLM_L_X8Y54/CLBLM_IMUX42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(((D33) + (D32))))</f>
        <v/>
      </c>
      <c r="J30">
        <f>((C29 + C30)*(((D29 + D30)/2) + (((D33) + (D32)))))</f>
        <v/>
      </c>
    </row>
    <row r="31">
      <c r="A31" t="inlineStr">
        <is>
          <t>CLBLM_L_X8Y54/CLBLM_L.CLBLM_IMUX42-&gt;CLBLM_L_D6</t>
        </is>
      </c>
      <c r="B31" t="inlineStr">
        <is>
          <t>PassTransistor</t>
        </is>
      </c>
      <c r="C31" t="n">
        <v>0</v>
      </c>
      <c r="E31" t="n">
        <v>0</v>
      </c>
      <c r="F31" t="n">
        <v>0</v>
      </c>
      <c r="G31" t="n">
        <v>0</v>
      </c>
      <c r="H31" t="n">
        <v>0</v>
      </c>
      <c r="I31">
        <f>((D33) + (D32))</f>
        <v/>
      </c>
      <c r="J31">
        <f>(((D33) + (D32))*C31)</f>
        <v/>
      </c>
    </row>
    <row r="32">
      <c r="A32" t="inlineStr">
        <is>
          <t>CLBLM_L_X8Y54/CLBLM_L_D6</t>
        </is>
      </c>
      <c r="B32" t="inlineStr">
        <is>
          <t>Part of wire</t>
        </is>
      </c>
      <c r="C32" t="n">
        <v>0</v>
      </c>
      <c r="D32" t="n">
        <v>0</v>
      </c>
      <c r="I32">
        <f>(((D32)/2) + (D33))</f>
        <v/>
      </c>
      <c r="J32">
        <f>((C32)*(((D32)/2) + (D33)))</f>
        <v/>
      </c>
    </row>
    <row r="33">
      <c r="A33" t="inlineStr">
        <is>
          <t>masterReg/readData2[31]_i_1/I2</t>
        </is>
      </c>
      <c r="B33" t="inlineStr">
        <is>
          <t>Inpin</t>
        </is>
      </c>
      <c r="D33" t="n">
        <v>0</v>
      </c>
      <c r="E33" t="n">
        <v>0.003</v>
      </c>
      <c r="F33" t="n">
        <v>0.003</v>
      </c>
      <c r="G33" t="n">
        <v>0.005</v>
      </c>
      <c r="H33" t="n">
        <v>0.004</v>
      </c>
    </row>
    <row r="34">
      <c r="A34" t="inlineStr">
        <is>
          <t>ALU1_n_33: ALU1/readData2[31]_i_3/O to masterReg/readData2[31]_i_1/I2 sum delays</t>
        </is>
      </c>
      <c r="E34">
        <f>(E2 + E4 + E7 + E14 + E28 + E31 + E33)</f>
        <v/>
      </c>
      <c r="F34">
        <f>(F2 + F4 + F7 + F14 + F28 + F31 + F33)</f>
        <v/>
      </c>
      <c r="G34">
        <f>(G2 + G4 + G7 + G14 + G28 + G31 + G33)</f>
        <v/>
      </c>
      <c r="H34">
        <f>(H2 + H4 + H7 + H14 + H28 + H31 + H33)</f>
        <v/>
      </c>
      <c r="J34">
        <f>(J2 + J3 + J4 + J6 + J7 + J13 + J14 + J16 + J28 + J30 + J31 + J32 + J33)</f>
        <v/>
      </c>
    </row>
    <row r="35">
      <c r="A35" t="inlineStr">
        <is>
          <t>ALU1_n_33: ALU1/readData2[31]_i_3/O to masterReg/readData2[31]_i_1/I2sum delays + cap delay</t>
        </is>
      </c>
      <c r="E35">
        <f>1000*(E34 + J34)</f>
        <v/>
      </c>
      <c r="F35">
        <f>1000*(F34 + J34)</f>
        <v/>
      </c>
      <c r="G35">
        <f>1000*(G34 + J34)</f>
        <v/>
      </c>
      <c r="H35">
        <f>1000*(H34 + J34)</f>
        <v/>
      </c>
    </row>
    <row r="37">
      <c r="A37" t="inlineStr">
        <is>
          <t>ALU1_n_33: ALU1/readData2[31]_i_3/O to masterReg/readData2[31]_i_1/I2Total delay (from Vivado)</t>
        </is>
      </c>
      <c r="E37" t="inlineStr">
        <is>
          <t>198</t>
        </is>
      </c>
      <c r="F37" t="inlineStr">
        <is>
          <t>173</t>
        </is>
      </c>
      <c r="G37" t="inlineStr">
        <is>
          <t>372</t>
        </is>
      </c>
      <c r="H37" t="inlineStr">
        <is>
          <t>317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CLBLM_L_X10Y53/CLBLM_L_C</t>
        </is>
      </c>
      <c r="B2" t="inlineStr">
        <is>
          <t>Outpin</t>
        </is>
      </c>
      <c r="C2" t="n">
        <v>1.453375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CLBLM_L_X10Y53/CLBLM_L_C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CLBLM_L_X10Y53/CLBLM_L.CLBLM_L_C-&gt;CLBLM_LOGIC_OUTS10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CLBLM_L_X10Y53/CLBLM_LOGIC_OUTS10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INT_L_X10Y53/LOGIC_OUTS_L10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INT_L_X10Y53/INT_L.LOGIC_OUTS_L10-&gt;&gt;NR1BEG2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0.056</v>
      </c>
      <c r="F7" t="n">
        <v>0.046</v>
      </c>
      <c r="G7" t="n">
        <v>0.131</v>
      </c>
      <c r="H7" t="n">
        <v>0.108</v>
      </c>
      <c r="I7">
        <f>((D10) + (D8 + D9))</f>
        <v/>
      </c>
      <c r="J7">
        <f>(((D10) + (D8 + D9))*C7)</f>
        <v/>
      </c>
    </row>
    <row r="8">
      <c r="A8" t="inlineStr">
        <is>
          <t>INT_L_X10Y53/NR1BEG2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INT_L_X10Y54/NR1END2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INT_L_X10Y54/INT_L.NR1END2-&gt;&gt;BYP_ALT3</t>
        </is>
      </c>
      <c r="B10" t="inlineStr">
        <is>
          <t>Buffer</t>
        </is>
      </c>
      <c r="C10" t="n">
        <v>0</v>
      </c>
      <c r="D10" t="n">
        <v>0.00757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INT_L_X10Y54/BYP_ALT3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INT_L_X10Y54/INT_L.BYP_ALT3-&gt;&gt;BYP_BOUNCE3</t>
        </is>
      </c>
      <c r="B12" t="inlineStr">
        <is>
          <t>Buffer</t>
        </is>
      </c>
      <c r="C12" t="n">
        <v>1.4764880625</v>
      </c>
      <c r="D12" t="n">
        <v>0</v>
      </c>
      <c r="E12" t="n">
        <v>0.059</v>
      </c>
      <c r="F12" t="n">
        <v>0.049</v>
      </c>
      <c r="G12" t="n">
        <v>0.178</v>
      </c>
      <c r="H12" t="n">
        <v>0.147</v>
      </c>
      <c r="I12">
        <f>((D15 + D26) + (D13 + D14))</f>
        <v/>
      </c>
      <c r="J12">
        <f>(((D15 + D26) + (D13 + D14))*C12)</f>
        <v/>
      </c>
    </row>
    <row r="13">
      <c r="A13" t="inlineStr">
        <is>
          <t>INT_L_X10Y54/BYP_BOUNCE3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INT_L_X10Y55/BYP_BOUNCE_N3_3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(D15 + D26))</f>
        <v/>
      </c>
      <c r="J14">
        <f>((C13 + C14)*(((D13 + D14)/2) + (D15 + D26)))</f>
        <v/>
      </c>
    </row>
    <row r="15">
      <c r="A15" t="inlineStr">
        <is>
          <t>INT_L_X10Y54/INT_L.BYP_BOUNCE3-&gt;&gt;IMUX_L7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INT_L_X10Y54/IMUX_L7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CLBLM_L_X10Y54/CLBLM_IMUX7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CLBLM_L_X10Y54/CLBLM_L.CLBLM_IMUX7-&gt;CLBLM_M_A1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CLBLM_L_X10Y54/CLBLM_M_A1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ALU1/readData2[31]_i_3/I2</t>
        </is>
      </c>
      <c r="B20" t="inlineStr">
        <is>
          <t>Inpin</t>
        </is>
      </c>
      <c r="D20" t="n">
        <v>0</v>
      </c>
      <c r="E20" t="n">
        <v>0.225</v>
      </c>
      <c r="F20" t="n">
        <v>0.18</v>
      </c>
      <c r="G20" t="n">
        <v>0.531</v>
      </c>
      <c r="H20" t="n">
        <v>0.428</v>
      </c>
    </row>
    <row r="21">
      <c r="A21" t="inlineStr">
        <is>
          <t>ALU1_n_34: ALU1/register_reg_r1_0_31_30_31__0_i_3/O to ALU1/readData2[31]_i_3/I2 sum delays</t>
        </is>
      </c>
      <c r="E21">
        <f>(E2 + E4 + E7 + E10 + E12 + E15 + E18 + E20)</f>
        <v/>
      </c>
      <c r="F21">
        <f>(F2 + F4 + F7 + F10 + F12 + F15 + F18 + F20)</f>
        <v/>
      </c>
      <c r="G21">
        <f>(G2 + G4 + G7 + G10 + G12 + G15 + G18 + G20)</f>
        <v/>
      </c>
      <c r="H21">
        <f>(H2 + H4 + H7 + H10 + H12 + H15 + H18 + H20)</f>
        <v/>
      </c>
      <c r="J21">
        <f>(J2 + J3 + J4 + J6 + J7 + J9 + J10 + J11 + J12 + J14 + J15 + J17 + J18 + J19 + J20)</f>
        <v/>
      </c>
    </row>
    <row r="22">
      <c r="A22" t="inlineStr">
        <is>
          <t>ALU1_n_34: ALU1/register_reg_r1_0_31_30_31__0_i_3/O to ALU1/readData2[31]_i_3/I2sum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ALU1_n_34: ALU1/register_reg_r1_0_31_30_31__0_i_3/O to ALU1/readData2[31]_i_3/I2Total delay (from Vivado)</t>
        </is>
      </c>
      <c r="E24" t="inlineStr">
        <is>
          <t>425</t>
        </is>
      </c>
      <c r="F24" t="inlineStr">
        <is>
          <t>351</t>
        </is>
      </c>
      <c r="G24" t="inlineStr">
        <is>
          <t>823</t>
        </is>
      </c>
      <c r="H24" t="inlineStr">
        <is>
          <t>675</t>
        </is>
      </c>
    </row>
    <row r="26">
      <c r="A26" t="inlineStr">
        <is>
          <t>INT_L_X10Y55/INT_L.BYP_BOUNCE_N3_3-&gt;&gt;IMUX_L33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INT_L_X10Y55/IMUX_L33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CLBLM_L_X10Y55/CLBLM_IMUX33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CLBLM_L_X10Y55/CLBLM_L.CLBLM_IMUX33-&gt;CLBLM_L_C1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CLBLM_L_X10Y55/CLBLM_L_C1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masterReg/register_reg_r1_0_31_30_31__0_i_1/I4</t>
        </is>
      </c>
      <c r="B31" t="inlineStr">
        <is>
          <t>Inpin</t>
        </is>
      </c>
      <c r="D31" t="n">
        <v>0</v>
      </c>
      <c r="E31" t="n">
        <v>0.215</v>
      </c>
      <c r="F31" t="n">
        <v>0.173</v>
      </c>
      <c r="G31" t="n">
        <v>0.517</v>
      </c>
      <c r="H31" t="n">
        <v>0.417</v>
      </c>
    </row>
    <row r="32">
      <c r="A32" t="inlineStr">
        <is>
          <t>ALU1_n_34: ALU1/register_reg_r1_0_31_30_31__0_i_3/O to masterReg/register_reg_r1_0_31_30_31__0_i_1/I4 sum delays</t>
        </is>
      </c>
      <c r="E32">
        <f>(E2 + E4 + E7 + E10 + E12 + E26 + E29 + E31)</f>
        <v/>
      </c>
      <c r="F32">
        <f>(F2 + F4 + F7 + F10 + F12 + F26 + F29 + F31)</f>
        <v/>
      </c>
      <c r="G32">
        <f>(G2 + G4 + G7 + G10 + G12 + G26 + G29 + G31)</f>
        <v/>
      </c>
      <c r="H32">
        <f>(H2 + H4 + H7 + H10 + H12 + H26 + H29 + H31)</f>
        <v/>
      </c>
      <c r="J32">
        <f>(J2 + J3 + J4 + J6 + J7 + J9 + J10 + J11 + J12 + J14 + J26 + J28 + J29 + J30 + J31)</f>
        <v/>
      </c>
    </row>
    <row r="33">
      <c r="A33" t="inlineStr">
        <is>
          <t>ALU1_n_34: ALU1/register_reg_r1_0_31_30_31__0_i_3/O to masterReg/register_reg_r1_0_31_30_31__0_i_1/I4sum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ALU1_n_34: ALU1/register_reg_r1_0_31_30_31__0_i_3/O to masterReg/register_reg_r1_0_31_30_31__0_i_1/I4Total delay (from Vivado)</t>
        </is>
      </c>
      <c r="E35" t="inlineStr">
        <is>
          <t>415</t>
        </is>
      </c>
      <c r="F35" t="inlineStr">
        <is>
          <t>344</t>
        </is>
      </c>
      <c r="G35" t="inlineStr">
        <is>
          <t>811</t>
        </is>
      </c>
      <c r="H35" t="inlineStr">
        <is>
          <t>665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CLBLM_R_X7Y54/CLBLM_L_AMUX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CLBLM_R_X7Y54/CLBLM_L_AMUX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CLBLM_R_X7Y54/CLBLM_R.CLBLM_L_AMUX-&gt;CLBLM_LOGIC_OUTS16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CLBLM_R_X7Y54/CLBLM_LOGIC_OUTS16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INT_R_X7Y54/LOGIC_OUTS16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INT_R_X7Y54/INT_R.LOGIC_OUTS16-&gt;&gt;ER1BEG3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0.122</v>
      </c>
      <c r="H7" t="n">
        <v>0.101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INT_R_X7Y54/ER1BEG3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INT_L_X8Y54/ER1END3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INT_L_X8Y55/ER1END_N3_3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CLBLM_R_X7Y54/CLBLM_ER1BEG3</t>
        </is>
      </c>
      <c r="B11" t="inlineStr">
        <is>
          <t>Part of wire</t>
        </is>
      </c>
      <c r="C11" t="n">
        <v>0.09049599999999999</v>
      </c>
      <c r="D11" t="n">
        <v>0.005564</v>
      </c>
    </row>
    <row r="12">
      <c r="A12" t="inlineStr">
        <is>
          <t>CLBLM_L_X8Y54/CLBLM_ER1BEG3</t>
        </is>
      </c>
      <c r="B12" t="inlineStr">
        <is>
          <t>Part of wire</t>
        </is>
      </c>
      <c r="C12" t="n">
        <v>0.09049599999999999</v>
      </c>
      <c r="D12" t="n">
        <v>0.005564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INT_L_X8Y54/INT_L.ER1END3-&gt;&gt;SS2BEG3</t>
        </is>
      </c>
      <c r="B13" t="inlineStr">
        <is>
          <t>Buffer</t>
        </is>
      </c>
      <c r="C13" t="n">
        <v>1.1851186875</v>
      </c>
      <c r="D13" t="n">
        <v>0.008473000000000001</v>
      </c>
      <c r="E13" t="n">
        <v>0.059</v>
      </c>
      <c r="F13" t="n">
        <v>0.049</v>
      </c>
      <c r="G13" t="n">
        <v>0.131</v>
      </c>
      <c r="H13" t="n">
        <v>0.108</v>
      </c>
      <c r="I13">
        <f>((D18 + D29) + (D14 + D15 + D16 + D17))</f>
        <v/>
      </c>
      <c r="J13">
        <f>(((D18 + D29) + (D14 + D15 + D16 + D17))*C13)</f>
        <v/>
      </c>
    </row>
    <row r="14">
      <c r="A14" t="inlineStr">
        <is>
          <t>INT_L_X8Y54/SS2BEG3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INT_L_X8Y52/SS2END3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INT_L_X8Y53/SS2END_N0_3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INT_L_X8Y53/SS2A3</t>
        </is>
      </c>
      <c r="B17" t="inlineStr">
        <is>
          <t>Part of wire</t>
        </is>
      </c>
      <c r="C17" t="n">
        <v>0</v>
      </c>
      <c r="D17" t="n">
        <v>0</v>
      </c>
      <c r="I17">
        <f>(((D14 + D15 + D16 + D17)/2) + (D18 + D29))</f>
        <v/>
      </c>
      <c r="J17">
        <f>((C14 + C15 + C16 + C17)*(((D14 + D15 + D16 + D17)/2) + (D18 + D29)))</f>
        <v/>
      </c>
    </row>
    <row r="18">
      <c r="A18" t="inlineStr">
        <is>
          <t>INT_L_X8Y52/INT_L.SS2END3-&gt;&gt;IMUX_L7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INT_L_X8Y52/IMUX_L7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CLBLM_L_X8Y52/CLBLM_IMUX7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CLBLM_L_X8Y52/CLBLM_L.CLBLM_IMUX7-&gt;CLBLM_M_A1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CLBLM_L_X8Y52/CLBLM_M_A1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masterReg/readData1[30]_i_1/I2</t>
        </is>
      </c>
      <c r="B23" t="inlineStr">
        <is>
          <t>Inpin</t>
        </is>
      </c>
      <c r="D23" t="n">
        <v>0</v>
      </c>
      <c r="E23" t="n">
        <v>0.225</v>
      </c>
      <c r="F23" t="n">
        <v>0.18</v>
      </c>
      <c r="G23" t="n">
        <v>0.531</v>
      </c>
      <c r="H23" t="n">
        <v>0.428</v>
      </c>
    </row>
    <row r="24">
      <c r="A24" t="inlineStr">
        <is>
          <t>ALU1_n_35: ALU1/readData2[30]_i_3/O to masterReg/readData1[30]_i_1/I2 sum delays</t>
        </is>
      </c>
      <c r="E24">
        <f>(E2 + E4 + E7 + E13 + E18 + E21 + E23)</f>
        <v/>
      </c>
      <c r="F24">
        <f>(F2 + F4 + F7 + F13 + F18 + F21 + F23)</f>
        <v/>
      </c>
      <c r="G24">
        <f>(G2 + G4 + G7 + G13 + G18 + G21 + G23)</f>
        <v/>
      </c>
      <c r="H24">
        <f>(H2 + H4 + H7 + H13 + H18 + H21 + H23)</f>
        <v/>
      </c>
      <c r="J24">
        <f>(J2 + J3 + J4 + J6 + J7 + J12 + J13 + J17 + J18 + J20 + J21 + J22 + J23)</f>
        <v/>
      </c>
    </row>
    <row r="25">
      <c r="A25" t="inlineStr">
        <is>
          <t>ALU1_n_35: ALU1/readData2[30]_i_3/O to masterReg/readData1[30]_i_1/I2sum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ALU1_n_35: ALU1/readData2[30]_i_3/O to masterReg/readData1[30]_i_1/I2Total delay (from Vivado)</t>
        </is>
      </c>
      <c r="E27" t="inlineStr">
        <is>
          <t>431</t>
        </is>
      </c>
      <c r="F27" t="inlineStr">
        <is>
          <t>359</t>
        </is>
      </c>
      <c r="G27" t="inlineStr">
        <is>
          <t>818</t>
        </is>
      </c>
      <c r="H27" t="inlineStr">
        <is>
          <t>675</t>
        </is>
      </c>
    </row>
    <row r="29">
      <c r="A29" t="inlineStr">
        <is>
          <t>INT_L_X8Y52/INT_L.SS2END3-&gt;&gt;IMUX_L31</t>
        </is>
      </c>
      <c r="B29" t="inlineStr">
        <is>
          <t>Buffer</t>
        </is>
      </c>
      <c r="C29" t="n">
        <v>1.6107141875</v>
      </c>
      <c r="D29" t="n">
        <v>0.007713</v>
      </c>
      <c r="E29" t="n">
        <v>0.047</v>
      </c>
      <c r="F29" t="n">
        <v>0.038</v>
      </c>
      <c r="G29" t="n">
        <v>0.138</v>
      </c>
      <c r="H29" t="n">
        <v>0.114</v>
      </c>
      <c r="I29">
        <f>((((D34) + (D33))) + (D30 + D31))</f>
        <v/>
      </c>
      <c r="J29">
        <f>(((((D34) + (D33))) + (D30 + D31))*C29)</f>
        <v/>
      </c>
    </row>
    <row r="30">
      <c r="A30" t="inlineStr">
        <is>
          <t>INT_L_X8Y52/IMUX_L31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CLBLM_L_X8Y52/CLBLM_IMUX31</t>
        </is>
      </c>
      <c r="B31" t="inlineStr">
        <is>
          <t>Part of wire</t>
        </is>
      </c>
      <c r="C31" t="n">
        <v>0</v>
      </c>
      <c r="D31" t="n">
        <v>0</v>
      </c>
      <c r="I31">
        <f>(((D30 + D31)/2) + (((D34) + (D33))))</f>
        <v/>
      </c>
      <c r="J31">
        <f>((C30 + C31)*(((D30 + D31)/2) + (((D34) + (D33)))))</f>
        <v/>
      </c>
    </row>
    <row r="32">
      <c r="A32" t="inlineStr">
        <is>
          <t>CLBLM_L_X8Y52/CLBLM_L.CLBLM_IMUX31-&gt;CLBLM_M_C5</t>
        </is>
      </c>
      <c r="B32" t="inlineStr">
        <is>
          <t>PassTransistor</t>
        </is>
      </c>
      <c r="C32" t="n">
        <v>0</v>
      </c>
      <c r="E32" t="n">
        <v>0</v>
      </c>
      <c r="F32" t="n">
        <v>0</v>
      </c>
      <c r="G32" t="n">
        <v>0</v>
      </c>
      <c r="H32" t="n">
        <v>0</v>
      </c>
      <c r="I32">
        <f>((D34) + (D33))</f>
        <v/>
      </c>
      <c r="J32">
        <f>(((D34) + (D33))*C32)</f>
        <v/>
      </c>
    </row>
    <row r="33">
      <c r="A33" t="inlineStr">
        <is>
          <t>CLBLM_L_X8Y52/CLBLM_M_C5</t>
        </is>
      </c>
      <c r="B33" t="inlineStr">
        <is>
          <t>Part of wire</t>
        </is>
      </c>
      <c r="C33" t="n">
        <v>0</v>
      </c>
      <c r="D33" t="n">
        <v>0</v>
      </c>
      <c r="I33">
        <f>(((D33)/2) + (D34))</f>
        <v/>
      </c>
      <c r="J33">
        <f>((C33)*(((D33)/2) + (D34)))</f>
        <v/>
      </c>
    </row>
    <row r="34">
      <c r="A34" t="inlineStr">
        <is>
          <t>masterReg/readData2[30]_i_1/I2</t>
        </is>
      </c>
      <c r="B34" t="inlineStr">
        <is>
          <t>Inpin</t>
        </is>
      </c>
      <c r="D34" t="n">
        <v>0</v>
      </c>
      <c r="E34" t="n">
        <v>0.05</v>
      </c>
      <c r="F34" t="n">
        <v>0.04</v>
      </c>
      <c r="G34" t="n">
        <v>0.133</v>
      </c>
      <c r="H34" t="n">
        <v>0.107</v>
      </c>
    </row>
    <row r="35">
      <c r="A35" t="inlineStr">
        <is>
          <t>ALU1_n_35: ALU1/readData2[30]_i_3/O to masterReg/readData2[30]_i_1/I2 sum delays</t>
        </is>
      </c>
      <c r="E35">
        <f>(E2 + E4 + E7 + E13 + E29 + E32 + E34)</f>
        <v/>
      </c>
      <c r="F35">
        <f>(F2 + F4 + F7 + F13 + F29 + F32 + F34)</f>
        <v/>
      </c>
      <c r="G35">
        <f>(G2 + G4 + G7 + G13 + G29 + G32 + G34)</f>
        <v/>
      </c>
      <c r="H35">
        <f>(H2 + H4 + H7 + H13 + H29 + H32 + H34)</f>
        <v/>
      </c>
      <c r="J35">
        <f>(J2 + J3 + J4 + J6 + J7 + J12 + J13 + J17 + J29 + J31 + J32 + J33 + J34)</f>
        <v/>
      </c>
    </row>
    <row r="36">
      <c r="A36" t="inlineStr">
        <is>
          <t>ALU1_n_35: ALU1/readData2[30]_i_3/O to masterReg/readData2[30]_i_1/I2sum delays + cap delay</t>
        </is>
      </c>
      <c r="E36">
        <f>1000*(E35 + J35)</f>
        <v/>
      </c>
      <c r="F36">
        <f>1000*(F35 + J35)</f>
        <v/>
      </c>
      <c r="G36">
        <f>1000*(G35 + J35)</f>
        <v/>
      </c>
      <c r="H36">
        <f>1000*(H35 + J35)</f>
        <v/>
      </c>
    </row>
    <row r="38">
      <c r="A38" t="inlineStr">
        <is>
          <t>ALU1_n_35: ALU1/readData2[30]_i_3/O to masterReg/readData2[30]_i_1/I2Total delay (from Vivado)</t>
        </is>
      </c>
      <c r="E38" t="inlineStr">
        <is>
          <t>256</t>
        </is>
      </c>
      <c r="F38" t="inlineStr">
        <is>
          <t>219</t>
        </is>
      </c>
      <c r="G38" t="inlineStr">
        <is>
          <t>478</t>
        </is>
      </c>
      <c r="H38" t="inlineStr">
        <is>
          <t>402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CLBLM_L_X8Y53/CLBLM_L_B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 + D24) + (D3))</f>
        <v/>
      </c>
      <c r="J2">
        <f>(C2*((((D7) + (D5 + D6)) + D24) + (D3)))</f>
        <v/>
      </c>
    </row>
    <row r="3">
      <c r="A3" t="inlineStr">
        <is>
          <t>CLBLM_L_X8Y53/CLBLM_L_B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 + D24))</f>
        <v/>
      </c>
      <c r="J3">
        <f>((C3)*(((D3)/2) + (((D7) + (D5 + D6)) + D24)))</f>
        <v/>
      </c>
    </row>
    <row r="4">
      <c r="A4" t="inlineStr">
        <is>
          <t>CLBLM_L_X8Y53/CLBLM_L.CLBLM_L_B-&gt;CLBLM_LOGIC_OUTS9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CLBLM_L_X8Y53/CLBLM_LOGIC_OUTS9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INT_L_X8Y53/LOGIC_OUTS_L9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INT_L_X8Y53/INT_L.LOGIC_OUTS_L9-&gt;&gt;NW2BEG1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INT_L_X8Y53/NW2BEG1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INT_R_X7Y54/NW2END1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INT_L_X8Y54/NW2A1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CLBLM_L_X8Y54/CLBLM_NW2A1</t>
        </is>
      </c>
      <c r="B11" t="inlineStr">
        <is>
          <t>Part of wire</t>
        </is>
      </c>
      <c r="C11" t="n">
        <v>0.091532</v>
      </c>
      <c r="D11" t="n">
        <v>0.005884</v>
      </c>
    </row>
    <row r="12">
      <c r="A12" t="inlineStr">
        <is>
          <t>CLBLM_R_X7Y54/CLBLM_NW2A1</t>
        </is>
      </c>
      <c r="B12" t="inlineStr">
        <is>
          <t>Part of wire</t>
        </is>
      </c>
      <c r="C12" t="n">
        <v>0.091532</v>
      </c>
      <c r="D12" t="n">
        <v>0.005884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INT_R_X7Y54/INT_R.NW2END1-&gt;&gt;IMUX9</t>
        </is>
      </c>
      <c r="B13" t="inlineStr">
        <is>
          <t>Buffer</t>
        </is>
      </c>
      <c r="C13" t="n">
        <v>1.6107141875</v>
      </c>
      <c r="D13" t="n">
        <v>0.007713</v>
      </c>
      <c r="E13" t="n">
        <v>0.047</v>
      </c>
      <c r="F13" t="n">
        <v>0.038</v>
      </c>
      <c r="G13" t="n">
        <v>0.138</v>
      </c>
      <c r="H13" t="n">
        <v>0.114</v>
      </c>
      <c r="I13">
        <f>((((D18) + (D17))) + (D14 + D15))</f>
        <v/>
      </c>
      <c r="J13">
        <f>(((((D18) + (D17))) + (D14 + D15))*C13)</f>
        <v/>
      </c>
    </row>
    <row r="14">
      <c r="A14" t="inlineStr">
        <is>
          <t>INT_R_X7Y54/IMUX9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CLBLM_R_X7Y54/CLBLM_IMUX9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(((D18) + (D17))))</f>
        <v/>
      </c>
      <c r="J15">
        <f>((C14 + C15)*(((D14 + D15)/2) + (((D18) + (D17)))))</f>
        <v/>
      </c>
    </row>
    <row r="16">
      <c r="A16" t="inlineStr">
        <is>
          <t>CLBLM_R_X7Y54/CLBLM_R.CLBLM_IMUX9-&gt;CLBLM_L_A5</t>
        </is>
      </c>
      <c r="B16" t="inlineStr">
        <is>
          <t>PassTransistor</t>
        </is>
      </c>
      <c r="C16" t="n">
        <v>0</v>
      </c>
      <c r="E16" t="n">
        <v>0</v>
      </c>
      <c r="F16" t="n">
        <v>0</v>
      </c>
      <c r="G16" t="n">
        <v>0</v>
      </c>
      <c r="H16" t="n">
        <v>0</v>
      </c>
      <c r="I16">
        <f>((D18) + (D17))</f>
        <v/>
      </c>
      <c r="J16">
        <f>(((D18) + (D17))*C16)</f>
        <v/>
      </c>
    </row>
    <row r="17">
      <c r="A17" t="inlineStr">
        <is>
          <t>CLBLM_R_X7Y54/CLBLM_L_A5</t>
        </is>
      </c>
      <c r="B17" t="inlineStr">
        <is>
          <t>Part of wire</t>
        </is>
      </c>
      <c r="C17" t="n">
        <v>0</v>
      </c>
      <c r="D17" t="n">
        <v>0</v>
      </c>
      <c r="I17">
        <f>(((D17)/2) + (D18))</f>
        <v/>
      </c>
      <c r="J17">
        <f>((C17)*(((D17)/2) + (D18)))</f>
        <v/>
      </c>
    </row>
    <row r="18">
      <c r="A18" t="inlineStr">
        <is>
          <t>ALU1/readData2[30]_i_3/I2</t>
        </is>
      </c>
      <c r="B18" t="inlineStr">
        <is>
          <t>Inpin</t>
        </is>
      </c>
      <c r="D18" t="n">
        <v>0</v>
      </c>
      <c r="E18" t="n">
        <v>0.042</v>
      </c>
      <c r="F18" t="n">
        <v>0.033</v>
      </c>
      <c r="G18" t="n">
        <v>0.112</v>
      </c>
      <c r="H18" t="n">
        <v>0.091</v>
      </c>
    </row>
    <row r="19">
      <c r="A19" t="inlineStr">
        <is>
          <t>ALU1_n_36: ALU1/register_reg_r1_0_31_30_31_i_3/O to ALU1/readData2[30]_i_3/I2 sum delays</t>
        </is>
      </c>
      <c r="E19">
        <f>(E2 + E4 + E7 + E13 + E16 + E18)</f>
        <v/>
      </c>
      <c r="F19">
        <f>(F2 + F4 + F7 + F13 + F16 + F18)</f>
        <v/>
      </c>
      <c r="G19">
        <f>(G2 + G4 + G7 + G13 + G16 + G18)</f>
        <v/>
      </c>
      <c r="H19">
        <f>(H2 + H4 + H7 + H13 + H16 + H18)</f>
        <v/>
      </c>
      <c r="J19">
        <f>(J2 + J3 + J4 + J6 + J7 + J12 + J13 + J15 + J16 + J17 + J18)</f>
        <v/>
      </c>
    </row>
    <row r="20">
      <c r="A20" t="inlineStr">
        <is>
          <t>ALU1_n_36: ALU1/register_reg_r1_0_31_30_31_i_3/O to ALU1/readData2[30]_i_3/I2sum delays + cap delay</t>
        </is>
      </c>
      <c r="E20">
        <f>1000*(E19 + J19)</f>
        <v/>
      </c>
      <c r="F20">
        <f>1000*(F19 + J19)</f>
        <v/>
      </c>
      <c r="G20">
        <f>1000*(G19 + J19)</f>
        <v/>
      </c>
      <c r="H20">
        <f>1000*(H19 + J19)</f>
        <v/>
      </c>
    </row>
    <row r="22">
      <c r="A22" t="inlineStr">
        <is>
          <t>ALU1_n_36: ALU1/register_reg_r1_0_31_30_31_i_3/O to ALU1/readData2[30]_i_3/I2Total delay (from Vivado)</t>
        </is>
      </c>
      <c r="E22" t="inlineStr">
        <is>
          <t>167</t>
        </is>
      </c>
      <c r="F22" t="inlineStr">
        <is>
          <t>141</t>
        </is>
      </c>
      <c r="G22" t="inlineStr">
        <is>
          <t>340</t>
        </is>
      </c>
      <c r="H22" t="inlineStr">
        <is>
          <t>285</t>
        </is>
      </c>
    </row>
    <row r="24">
      <c r="A24" t="inlineStr">
        <is>
          <t>CLBLM_L_X8Y53/CLBLM_L.CLBLM_L_B-&gt;&gt;CLBLM_L_BMUX</t>
        </is>
      </c>
      <c r="B24" t="inlineStr">
        <is>
          <t>Buffer</t>
        </is>
      </c>
      <c r="C24" t="n">
        <v>1.8693455</v>
      </c>
      <c r="D24" t="n">
        <v>0</v>
      </c>
      <c r="E24" t="n">
        <v>0.091</v>
      </c>
      <c r="F24" t="n">
        <v>0.073</v>
      </c>
      <c r="G24" t="n">
        <v>0.208</v>
      </c>
      <c r="H24" t="n">
        <v>0.168</v>
      </c>
      <c r="I24">
        <f>((((D29) + (D27 + D28))) + (D25))</f>
        <v/>
      </c>
      <c r="J24">
        <f>(((((D29) + (D27 + D28))) + (D25))*C24)</f>
        <v/>
      </c>
    </row>
    <row r="25">
      <c r="A25" t="inlineStr">
        <is>
          <t>CLBLM_L_X8Y53/CLBLM_L_BMUX</t>
        </is>
      </c>
      <c r="B25" t="inlineStr">
        <is>
          <t>Part of wire</t>
        </is>
      </c>
      <c r="C25" t="n">
        <v>0</v>
      </c>
      <c r="D25" t="n">
        <v>0</v>
      </c>
      <c r="I25">
        <f>(((D25)/2) + (((D29) + (D27 + D28))))</f>
        <v/>
      </c>
      <c r="J25">
        <f>((C25)*(((D25)/2) + (((D29) + (D27 + D28)))))</f>
        <v/>
      </c>
    </row>
    <row r="26">
      <c r="A26" t="inlineStr">
        <is>
          <t>CLBLM_L_X8Y53/CLBLM_L.CLBLM_L_BMUX-&gt;CLBLM_LOGIC_OUTS17</t>
        </is>
      </c>
      <c r="B26" t="inlineStr">
        <is>
          <t>PassTransistor</t>
        </is>
      </c>
      <c r="C26" t="n">
        <v>0</v>
      </c>
      <c r="E26" t="n">
        <v>0</v>
      </c>
      <c r="F26" t="n">
        <v>0</v>
      </c>
      <c r="G26" t="n">
        <v>0</v>
      </c>
      <c r="H26" t="n">
        <v>0</v>
      </c>
      <c r="I26">
        <f>((D29) + (D27 + D28))</f>
        <v/>
      </c>
      <c r="J26">
        <f>(((D29) + (D27 + D28))*C26)</f>
        <v/>
      </c>
    </row>
    <row r="27">
      <c r="A27" t="inlineStr">
        <is>
          <t>CLBLM_L_X8Y53/CLBLM_LOGIC_OUTS17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INT_L_X8Y53/LOGIC_OUTS_L17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(D29))</f>
        <v/>
      </c>
      <c r="J28">
        <f>((C27 + C28)*(((D27 + D28)/2) + (D29)))</f>
        <v/>
      </c>
    </row>
    <row r="29">
      <c r="A29" t="inlineStr">
        <is>
          <t>INT_L_X8Y53/INT_L.LOGIC_OUTS_L17-&gt;&gt;IMUX_L30</t>
        </is>
      </c>
      <c r="B29" t="inlineStr">
        <is>
          <t>Buffer</t>
        </is>
      </c>
      <c r="C29" t="n">
        <v>1.6107141875</v>
      </c>
      <c r="D29" t="n">
        <v>0.007713</v>
      </c>
      <c r="E29" t="n">
        <v>0.047</v>
      </c>
      <c r="F29" t="n">
        <v>0.038</v>
      </c>
      <c r="G29" t="n">
        <v>0.138</v>
      </c>
      <c r="H29" t="n">
        <v>0.114</v>
      </c>
      <c r="I29">
        <f>((((D34) + (D33))) + (D30 + D31))</f>
        <v/>
      </c>
      <c r="J29">
        <f>(((((D34) + (D33))) + (D30 + D31))*C29)</f>
        <v/>
      </c>
    </row>
    <row r="30">
      <c r="A30" t="inlineStr">
        <is>
          <t>INT_L_X8Y53/IMUX_L30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CLBLM_L_X8Y53/CLBLM_IMUX30</t>
        </is>
      </c>
      <c r="B31" t="inlineStr">
        <is>
          <t>Part of wire</t>
        </is>
      </c>
      <c r="C31" t="n">
        <v>0</v>
      </c>
      <c r="D31" t="n">
        <v>0</v>
      </c>
      <c r="I31">
        <f>(((D30 + D31)/2) + (((D34) + (D33))))</f>
        <v/>
      </c>
      <c r="J31">
        <f>((C30 + C31)*(((D30 + D31)/2) + (((D34) + (D33)))))</f>
        <v/>
      </c>
    </row>
    <row r="32">
      <c r="A32" t="inlineStr">
        <is>
          <t>CLBLM_L_X8Y53/CLBLM_L.CLBLM_IMUX30-&gt;CLBLM_L_C5</t>
        </is>
      </c>
      <c r="B32" t="inlineStr">
        <is>
          <t>PassTransistor</t>
        </is>
      </c>
      <c r="C32" t="n">
        <v>0</v>
      </c>
      <c r="E32" t="n">
        <v>0</v>
      </c>
      <c r="F32" t="n">
        <v>0</v>
      </c>
      <c r="G32" t="n">
        <v>0</v>
      </c>
      <c r="H32" t="n">
        <v>0</v>
      </c>
      <c r="I32">
        <f>((D34) + (D33))</f>
        <v/>
      </c>
      <c r="J32">
        <f>(((D34) + (D33))*C32)</f>
        <v/>
      </c>
    </row>
    <row r="33">
      <c r="A33" t="inlineStr">
        <is>
          <t>CLBLM_L_X8Y53/CLBLM_L_C5</t>
        </is>
      </c>
      <c r="B33" t="inlineStr">
        <is>
          <t>Part of wire</t>
        </is>
      </c>
      <c r="C33" t="n">
        <v>0</v>
      </c>
      <c r="D33" t="n">
        <v>0</v>
      </c>
      <c r="I33">
        <f>(((D33)/2) + (D34))</f>
        <v/>
      </c>
      <c r="J33">
        <f>((C33)*(((D33)/2) + (D34)))</f>
        <v/>
      </c>
    </row>
    <row r="34">
      <c r="A34" t="inlineStr">
        <is>
          <t>masterReg/register_reg_r1_0_31_30_31_i_1/I4</t>
        </is>
      </c>
      <c r="B34" t="inlineStr">
        <is>
          <t>Inpin</t>
        </is>
      </c>
      <c r="D34" t="n">
        <v>0</v>
      </c>
      <c r="E34" t="n">
        <v>0.042</v>
      </c>
      <c r="F34" t="n">
        <v>0.033</v>
      </c>
      <c r="G34" t="n">
        <v>0.114</v>
      </c>
      <c r="H34" t="n">
        <v>0.092</v>
      </c>
    </row>
    <row r="35">
      <c r="A35" t="inlineStr">
        <is>
          <t>ALU1_n_36: ALU1/register_reg_r1_0_31_30_31_i_3/O to masterReg/register_reg_r1_0_31_30_31_i_1/I4 sum delays</t>
        </is>
      </c>
      <c r="E35">
        <f>(E2 + E24 + E26 + E29 + E32 + E34)</f>
        <v/>
      </c>
      <c r="F35">
        <f>(F2 + F24 + F26 + F29 + F32 + F34)</f>
        <v/>
      </c>
      <c r="G35">
        <f>(G2 + G24 + G26 + G29 + G32 + G34)</f>
        <v/>
      </c>
      <c r="H35">
        <f>(H2 + H24 + H26 + H29 + H32 + H34)</f>
        <v/>
      </c>
      <c r="J35">
        <f>(J2 + J3 + J24 + J25 + J26 + J28 + J29 + J31 + J32 + J33 + J34)</f>
        <v/>
      </c>
    </row>
    <row r="36">
      <c r="A36" t="inlineStr">
        <is>
          <t>ALU1_n_36: ALU1/register_reg_r1_0_31_30_31_i_3/O to masterReg/register_reg_r1_0_31_30_31_i_1/I4sum delays + cap delay</t>
        </is>
      </c>
      <c r="E36">
        <f>1000*(E35 + J35)</f>
        <v/>
      </c>
      <c r="F36">
        <f>1000*(F35 + J35)</f>
        <v/>
      </c>
      <c r="G36">
        <f>1000*(G35 + J35)</f>
        <v/>
      </c>
      <c r="H36">
        <f>1000*(H35 + J35)</f>
        <v/>
      </c>
    </row>
    <row r="38">
      <c r="A38" t="inlineStr">
        <is>
          <t>ALU1_n_36: ALU1/register_reg_r1_0_31_30_31_i_3/O to masterReg/register_reg_r1_0_31_30_31_i_1/I4Total delay (from Vivado)</t>
        </is>
      </c>
      <c r="E38" t="inlineStr">
        <is>
          <t>203</t>
        </is>
      </c>
      <c r="F38" t="inlineStr">
        <is>
          <t>167</t>
        </is>
      </c>
      <c r="G38" t="inlineStr">
        <is>
          <t>388</t>
        </is>
      </c>
      <c r="H38" t="inlineStr">
        <is>
          <t>317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CLBLM_L_X10Y54/CLBLM_M_A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CLBLM_L_X10Y54/CLBLM_M_A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CLBLM_L_X10Y54/CLBLM_L.CLBLM_M_A-&gt;CLBLM_LOGIC_OUTS12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CLBLM_L_X10Y54/CLBLM_LOGIC_OUTS12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INT_L_X10Y54/LOGIC_OUTS_L12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INT_L_X10Y54/INT_L.LOGIC_OUTS_L12-&gt;&gt;WW2BEG0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0.063</v>
      </c>
      <c r="F7" t="n">
        <v>0.052</v>
      </c>
      <c r="G7" t="n">
        <v>0.143</v>
      </c>
      <c r="H7" t="n">
        <v>0.118</v>
      </c>
      <c r="I7">
        <f>((D15 + D26) + (D8 + D9 + D10 + D11 + D12 + D13 + D14))</f>
        <v/>
      </c>
      <c r="J7">
        <f>(((D15 + D26) + (D8 + D9 + D10 + D11 + D12 + D13 + D14))*C7)</f>
        <v/>
      </c>
    </row>
    <row r="8">
      <c r="A8" t="inlineStr">
        <is>
          <t>INT_L_X10Y54/WW2BEG0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INT_L_X8Y54/WW2END0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CLBLM_L_X10Y54/CLBLM_WW2A0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VBRK_X29Y57/VBRK_WW2A0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DSP_R_X9Y50/DSP_WW2A0_4</t>
        </is>
      </c>
      <c r="B12" t="inlineStr">
        <is>
          <t>Part of wire</t>
        </is>
      </c>
      <c r="C12" t="n">
        <v>0.04743</v>
      </c>
      <c r="D12" t="n">
        <v>0.011</v>
      </c>
    </row>
    <row r="13">
      <c r="A13" t="inlineStr">
        <is>
          <t>INT_INTERFACE_R_X9Y54/INT_INTERFACE_WW2A0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INT_R_X9Y54/WW2A0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 + D26))</f>
        <v/>
      </c>
      <c r="J14">
        <f>((C8 + C9 + C10 + C11 + C12 + C13 + C14)*(((D8 + D9 + D10 + D11 + D12 + D13 + D14)/2) + (D15 + D26)))</f>
        <v/>
      </c>
    </row>
    <row r="15">
      <c r="A15" t="inlineStr">
        <is>
          <t>INT_L_X8Y54/INT_L.WW2END0-&gt;&gt;IMUX_L9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INT_L_X8Y54/IMUX_L9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CLBLM_L_X8Y54/CLBLM_IMUX9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CLBLM_L_X8Y54/CLBLM_L.CLBLM_IMUX9-&gt;CLBLM_L_A5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CLBLM_L_X8Y54/CLBLM_L_A5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masterReg/readData1[29]_i_1/I2</t>
        </is>
      </c>
      <c r="B20" t="inlineStr">
        <is>
          <t>Inpin</t>
        </is>
      </c>
      <c r="D20" t="n">
        <v>0</v>
      </c>
      <c r="E20" t="n">
        <v>0.042</v>
      </c>
      <c r="F20" t="n">
        <v>0.033</v>
      </c>
      <c r="G20" t="n">
        <v>0.112</v>
      </c>
      <c r="H20" t="n">
        <v>0.091</v>
      </c>
    </row>
    <row r="21">
      <c r="A21" t="inlineStr">
        <is>
          <t>ALU1_n_37: ALU1/readData2[29]_i_3/O to masterReg/readData1[29]_i_1/I2 sum delays</t>
        </is>
      </c>
      <c r="E21">
        <f>(E2 + E4 + E7 + E15 + E18 + E20)</f>
        <v/>
      </c>
      <c r="F21">
        <f>(F2 + F4 + F7 + F15 + F18 + F20)</f>
        <v/>
      </c>
      <c r="G21">
        <f>(G2 + G4 + G7 + G15 + G18 + G20)</f>
        <v/>
      </c>
      <c r="H21">
        <f>(H2 + H4 + H7 + H15 + H18 + H20)</f>
        <v/>
      </c>
      <c r="J21">
        <f>(J2 + J3 + J4 + J6 + J7 + J14 + J15 + J17 + J18 + J19 + J20)</f>
        <v/>
      </c>
    </row>
    <row r="22">
      <c r="A22" t="inlineStr">
        <is>
          <t>ALU1_n_37: ALU1/readData2[29]_i_3/O to masterReg/readData1[29]_i_1/I2sum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ALU1_n_37: ALU1/readData2[29]_i_3/O to masterReg/readData1[29]_i_1/I2Total delay (from Vivado)</t>
        </is>
      </c>
      <c r="E24" t="inlineStr">
        <is>
          <t>194</t>
        </is>
      </c>
      <c r="F24" t="inlineStr">
        <is>
          <t>165</t>
        </is>
      </c>
      <c r="G24" t="inlineStr">
        <is>
          <t>348</t>
        </is>
      </c>
      <c r="H24" t="inlineStr">
        <is>
          <t>293</t>
        </is>
      </c>
    </row>
    <row r="26">
      <c r="A26" t="inlineStr">
        <is>
          <t>INT_L_X8Y54/INT_L.WW2END0-&gt;&gt;IMUX_L33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INT_L_X8Y54/IMUX_L33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CLBLM_L_X8Y54/CLBLM_IMUX33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CLBLM_L_X8Y54/CLBLM_L.CLBLM_IMUX33-&gt;CLBLM_L_C1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CLBLM_L_X8Y54/CLBLM_L_C1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masterReg/readData2[29]_i_1/I2</t>
        </is>
      </c>
      <c r="B31" t="inlineStr">
        <is>
          <t>Inpin</t>
        </is>
      </c>
      <c r="D31" t="n">
        <v>0</v>
      </c>
      <c r="E31" t="n">
        <v>0.215</v>
      </c>
      <c r="F31" t="n">
        <v>0.173</v>
      </c>
      <c r="G31" t="n">
        <v>0.517</v>
      </c>
      <c r="H31" t="n">
        <v>0.417</v>
      </c>
    </row>
    <row r="32">
      <c r="A32" t="inlineStr">
        <is>
          <t>ALU1_n_37: ALU1/readData2[29]_i_3/O to masterReg/readData2[29]_i_1/I2 sum delays</t>
        </is>
      </c>
      <c r="E32">
        <f>(E2 + E4 + E7 + E26 + E29 + E31)</f>
        <v/>
      </c>
      <c r="F32">
        <f>(F2 + F4 + F7 + F26 + F29 + F31)</f>
        <v/>
      </c>
      <c r="G32">
        <f>(G2 + G4 + G7 + G26 + G29 + G31)</f>
        <v/>
      </c>
      <c r="H32">
        <f>(H2 + H4 + H7 + H26 + H29 + H31)</f>
        <v/>
      </c>
      <c r="J32">
        <f>(J2 + J3 + J4 + J6 + J7 + J14 + J26 + J28 + J29 + J30 + J31)</f>
        <v/>
      </c>
    </row>
    <row r="33">
      <c r="A33" t="inlineStr">
        <is>
          <t>ALU1_n_37: ALU1/readData2[29]_i_3/O to masterReg/readData2[29]_i_1/I2sum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ALU1_n_37: ALU1/readData2[29]_i_3/O to masterReg/readData2[29]_i_1/I2Total delay (from Vivado)</t>
        </is>
      </c>
      <c r="E35" t="inlineStr">
        <is>
          <t>367</t>
        </is>
      </c>
      <c r="F35" t="inlineStr">
        <is>
          <t>305</t>
        </is>
      </c>
      <c r="G35" t="inlineStr">
        <is>
          <t>694</t>
        </is>
      </c>
      <c r="H35" t="inlineStr">
        <is>
          <t>570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CLBLM_L_X10Y54/CLBLM_M_B</t>
        </is>
      </c>
      <c r="B2" t="inlineStr">
        <is>
          <t>Outpin</t>
        </is>
      </c>
      <c r="C2" t="n">
        <v>1.408</v>
      </c>
      <c r="E2" t="n">
        <v>0</v>
      </c>
      <c r="F2" t="n">
        <v>0</v>
      </c>
      <c r="G2" t="n">
        <v>0</v>
      </c>
      <c r="H2" t="n">
        <v>0</v>
      </c>
      <c r="I2">
        <f>((((D7 + D18) + (D5 + D6))) + (D3))</f>
        <v/>
      </c>
      <c r="J2">
        <f>(C2*((((D7 + D18) + (D5 + D6))) + (D3)))</f>
        <v/>
      </c>
    </row>
    <row r="3">
      <c r="A3" t="inlineStr">
        <is>
          <t>CLBLM_L_X10Y54/CLBLM_M_B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D18) + (D5 + D6))))</f>
        <v/>
      </c>
      <c r="J3">
        <f>((C3)*(((D3)/2) + (((D7 + D18) + (D5 + D6)))))</f>
        <v/>
      </c>
    </row>
    <row r="4">
      <c r="A4" t="inlineStr">
        <is>
          <t>CLBLM_L_X10Y54/CLBLM_L.CLBLM_M_B-&gt;CLBLM_LOGIC_OUTS13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D18) + (D5 + D6))</f>
        <v/>
      </c>
      <c r="J4">
        <f>(((D7 + D18) + (D5 + D6))*C4)</f>
        <v/>
      </c>
    </row>
    <row r="5">
      <c r="A5" t="inlineStr">
        <is>
          <t>CLBLM_L_X10Y54/CLBLM_LOGIC_OUTS13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INT_L_X10Y54/LOGIC_OUTS_L13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D18))</f>
        <v/>
      </c>
      <c r="J6">
        <f>((C5 + C6)*(((D5 + D6)/2) + (D7 + D18)))</f>
        <v/>
      </c>
    </row>
    <row r="7">
      <c r="A7" t="inlineStr">
        <is>
          <t>INT_L_X10Y54/INT_L.LOGIC_OUTS_L13-&gt;&gt;IMUX_L11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INT_L_X10Y54/IMUX_L11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CLBLM_L_X10Y54/CLBLM_IMUX11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CLBLM_L_X10Y54/CLBLM_L.CLBLM_IMUX11-&gt;CLBLM_M_A4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CLBLM_L_X10Y54/CLBLM_M_A4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ALU1/readData2[29]_i_3/I2</t>
        </is>
      </c>
      <c r="B12" t="inlineStr">
        <is>
          <t>Inpin</t>
        </is>
      </c>
      <c r="D12" t="n">
        <v>0</v>
      </c>
      <c r="E12" t="n">
        <v>0.113</v>
      </c>
      <c r="F12" t="n">
        <v>0.091</v>
      </c>
      <c r="G12" t="n">
        <v>0.303</v>
      </c>
      <c r="H12" t="n">
        <v>0.244</v>
      </c>
    </row>
    <row r="13">
      <c r="A13" t="inlineStr">
        <is>
          <t>ALU1_n_38: ALU1/register_reg_r1_0_31_24_29_i_16/O to ALU1/readData2[29]_i_3/I2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ALU1_n_38: ALU1/register_reg_r1_0_31_24_29_i_16/O to ALU1/readData2[29]_i_3/I2sum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ALU1_n_38: ALU1/register_reg_r1_0_31_24_29_i_16/O to ALU1/readData2[29]_i_3/I2Total delay (from Vivado)</t>
        </is>
      </c>
      <c r="E16" t="inlineStr">
        <is>
          <t>179</t>
        </is>
      </c>
      <c r="F16" t="inlineStr">
        <is>
          <t>148</t>
        </is>
      </c>
      <c r="G16" t="inlineStr">
        <is>
          <t>370</t>
        </is>
      </c>
      <c r="H16" t="inlineStr">
        <is>
          <t>303</t>
        </is>
      </c>
    </row>
    <row r="18">
      <c r="A18" t="inlineStr">
        <is>
          <t>INT_L_X10Y54/INT_L.LOGIC_OUTS_L13-&gt;&gt;IMUX_L43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INT_L_X10Y54/IMUX_L43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CLBLM_L_X10Y54/CLBLM_IMUX43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CLBLM_L_X10Y54/CLBLM_L.CLBLM_IMUX43-&gt;CLBLM_M_D6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CLBLM_L_X10Y54/CLBLM_M_D6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masterReg/register_reg_r1_0_31_24_29_i_5/I4</t>
        </is>
      </c>
      <c r="B23" t="inlineStr">
        <is>
          <t>Inpin</t>
        </is>
      </c>
      <c r="D23" t="n">
        <v>0</v>
      </c>
      <c r="E23" t="n">
        <v>0.01</v>
      </c>
      <c r="F23" t="n">
        <v>0.003</v>
      </c>
      <c r="G23" t="n">
        <v>0.022</v>
      </c>
      <c r="H23" t="n">
        <v>0.007</v>
      </c>
    </row>
    <row r="24">
      <c r="A24" t="inlineStr">
        <is>
          <t>ALU1_n_38: ALU1/register_reg_r1_0_31_24_29_i_16/O to masterReg/register_reg_r1_0_31_24_29_i_5/I4 sum delays</t>
        </is>
      </c>
      <c r="E24">
        <f>(E2 + E4 + E18 + E21 + E23)</f>
        <v/>
      </c>
      <c r="F24">
        <f>(F2 + F4 + F18 + F21 + F23)</f>
        <v/>
      </c>
      <c r="G24">
        <f>(G2 + G4 + G18 + G21 + G23)</f>
        <v/>
      </c>
      <c r="H24">
        <f>(H2 + H4 + H18 + H21 + H23)</f>
        <v/>
      </c>
      <c r="J24">
        <f>(J2 + J3 + J4 + J6 + J18 + J20 + J21 + J22 + J23)</f>
        <v/>
      </c>
    </row>
    <row r="25">
      <c r="A25" t="inlineStr">
        <is>
          <t>ALU1_n_38: ALU1/register_reg_r1_0_31_24_29_i_16/O to masterReg/register_reg_r1_0_31_24_29_i_5/I4sum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ALU1_n_38: ALU1/register_reg_r1_0_31_24_29_i_16/O to masterReg/register_reg_r1_0_31_24_29_i_5/I4Total delay (from Vivado)</t>
        </is>
      </c>
      <c r="E27" t="inlineStr">
        <is>
          <t>76</t>
        </is>
      </c>
      <c r="F27" t="inlineStr">
        <is>
          <t>60</t>
        </is>
      </c>
      <c r="G27" t="inlineStr">
        <is>
          <t>139</t>
        </is>
      </c>
      <c r="H27" t="inlineStr">
        <is>
          <t>112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CLBLM_R_X7Y54/CLBLM_L_A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 + D18) + (D5 + D6))) + (D3))</f>
        <v/>
      </c>
      <c r="J2">
        <f>(C2*((((D7 + D18) + (D5 + D6))) + (D3)))</f>
        <v/>
      </c>
    </row>
    <row r="3">
      <c r="A3" t="inlineStr">
        <is>
          <t>CLBLM_R_X7Y54/CLBLM_L_A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D18) + (D5 + D6))))</f>
        <v/>
      </c>
      <c r="J3">
        <f>((C3)*(((D3)/2) + (((D7 + D18) + (D5 + D6)))))</f>
        <v/>
      </c>
    </row>
    <row r="4">
      <c r="A4" t="inlineStr">
        <is>
          <t>CLBLM_R_X7Y54/CLBLM_R.CLBLM_L_A-&gt;CLBLM_LOGIC_OUTS8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D18) + (D5 + D6))</f>
        <v/>
      </c>
      <c r="J4">
        <f>(((D7 + D18) + (D5 + D6))*C4)</f>
        <v/>
      </c>
    </row>
    <row r="5">
      <c r="A5" t="inlineStr">
        <is>
          <t>CLBLM_R_X7Y54/CLBLM_LOGIC_OUTS8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INT_R_X7Y54/LOGIC_OUTS8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D18))</f>
        <v/>
      </c>
      <c r="J6">
        <f>((C5 + C6)*(((D5 + D6)/2) + (D7 + D18)))</f>
        <v/>
      </c>
    </row>
    <row r="7">
      <c r="A7" t="inlineStr">
        <is>
          <t>INT_R_X7Y54/INT_R.LOGIC_OUTS8-&gt;&gt;IMUX25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INT_R_X7Y54/IMUX25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CLBLM_R_X7Y54/CLBLM_IMUX25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CLBLM_R_X7Y54/CLBLM_R.CLBLM_IMUX25-&gt;CLBLM_L_B5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CLBLM_R_X7Y54/CLBLM_L_B5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masterReg/readData1[28]_i_1/I2</t>
        </is>
      </c>
      <c r="B12" t="inlineStr">
        <is>
          <t>Inpin</t>
        </is>
      </c>
      <c r="D12" t="n">
        <v>0</v>
      </c>
      <c r="E12" t="n">
        <v>0.043</v>
      </c>
      <c r="F12" t="n">
        <v>0.034</v>
      </c>
      <c r="G12" t="n">
        <v>0.116</v>
      </c>
      <c r="H12" t="n">
        <v>0.093</v>
      </c>
    </row>
    <row r="13">
      <c r="A13" t="inlineStr">
        <is>
          <t>ALU1_n_39: ALU1/readData2[28]_i_3/O to masterReg/readData1[28]_i_1/I2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ALU1_n_39: ALU1/readData2[28]_i_3/O to masterReg/readData1[28]_i_1/I2sum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ALU1_n_39: ALU1/readData2[28]_i_3/O to masterReg/readData1[28]_i_1/I2Total delay (from Vivado)</t>
        </is>
      </c>
      <c r="E16" t="inlineStr">
        <is>
          <t>108</t>
        </is>
      </c>
      <c r="F16" t="inlineStr">
        <is>
          <t>90</t>
        </is>
      </c>
      <c r="G16" t="inlineStr">
        <is>
          <t>214</t>
        </is>
      </c>
      <c r="H16" t="inlineStr">
        <is>
          <t>177</t>
        </is>
      </c>
    </row>
    <row r="18">
      <c r="A18" t="inlineStr">
        <is>
          <t>INT_R_X7Y54/INT_R.LOGIC_OUTS8-&gt;&gt;IMUX33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INT_R_X7Y54/IMUX33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CLBLM_R_X7Y54/CLBLM_IMUX33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CLBLM_R_X7Y54/CLBLM_R.CLBLM_IMUX33-&gt;CLBLM_L_C1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CLBLM_R_X7Y54/CLBLM_L_C1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masterReg/readData2[28]_i_1/I2</t>
        </is>
      </c>
      <c r="B23" t="inlineStr">
        <is>
          <t>Inpin</t>
        </is>
      </c>
      <c r="D23" t="n">
        <v>0</v>
      </c>
      <c r="E23" t="n">
        <v>0.215</v>
      </c>
      <c r="F23" t="n">
        <v>0.173</v>
      </c>
      <c r="G23" t="n">
        <v>0.517</v>
      </c>
      <c r="H23" t="n">
        <v>0.417</v>
      </c>
    </row>
    <row r="24">
      <c r="A24" t="inlineStr">
        <is>
          <t>ALU1_n_39: ALU1/readData2[28]_i_3/O to masterReg/readData2[28]_i_1/I2 sum delays</t>
        </is>
      </c>
      <c r="E24">
        <f>(E2 + E4 + E18 + E21 + E23)</f>
        <v/>
      </c>
      <c r="F24">
        <f>(F2 + F4 + F18 + F21 + F23)</f>
        <v/>
      </c>
      <c r="G24">
        <f>(G2 + G4 + G18 + G21 + G23)</f>
        <v/>
      </c>
      <c r="H24">
        <f>(H2 + H4 + H18 + H21 + H23)</f>
        <v/>
      </c>
      <c r="J24">
        <f>(J2 + J3 + J4 + J6 + J18 + J20 + J21 + J22 + J23)</f>
        <v/>
      </c>
    </row>
    <row r="25">
      <c r="A25" t="inlineStr">
        <is>
          <t>ALU1_n_39: ALU1/readData2[28]_i_3/O to masterReg/readData2[28]_i_1/I2sum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ALU1_n_39: ALU1/readData2[28]_i_3/O to masterReg/readData2[28]_i_1/I2Total delay (from Vivado)</t>
        </is>
      </c>
      <c r="E27" t="inlineStr">
        <is>
          <t>280</t>
        </is>
      </c>
      <c r="F27" t="inlineStr">
        <is>
          <t>229</t>
        </is>
      </c>
      <c r="G27" t="inlineStr">
        <is>
          <t>556</t>
        </is>
      </c>
      <c r="H27" t="inlineStr">
        <is>
          <t>452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CLBLM_R_X5Y54/CLBLM_L_B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CLBLM_R_X5Y54/CLBLM_L_B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CLBLM_R_X5Y54/CLBLM_R.CLBLM_L_B-&gt;CLBLM_LOGIC_OUTS9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CLBLM_R_X5Y54/CLBLM_LOGIC_OUTS9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INT_R_X5Y54/LOGIC_OUTS9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INT_R_X5Y54/INT_R.LOGIC_OUTS9-&gt;&gt;EE2BEG1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0.061</v>
      </c>
      <c r="F7" t="n">
        <v>0.05</v>
      </c>
      <c r="G7" t="n">
        <v>0.139</v>
      </c>
      <c r="H7" t="n">
        <v>0.115</v>
      </c>
      <c r="I7">
        <f>((D15 + D26) + (D8 + D9 + D10 + D11 + D12 + D13 + D14))</f>
        <v/>
      </c>
      <c r="J7">
        <f>(((D15 + D26) + (D8 + D9 + D10 + D11 + D12 + D13 + D14))*C7)</f>
        <v/>
      </c>
    </row>
    <row r="8">
      <c r="A8" t="inlineStr">
        <is>
          <t>INT_R_X5Y54/EE2BEG1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INT_R_X7Y54/EE2END1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CLBLM_R_X5Y54/CLBLM_EE2BEG1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VBRK_X18Y57/VBRK_EE2BEG1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BRAM_L_X6Y50/BRAM_EE2BEG1_4</t>
        </is>
      </c>
      <c r="B12" t="inlineStr">
        <is>
          <t>Part of wire</t>
        </is>
      </c>
      <c r="C12" t="n">
        <v>0.26892</v>
      </c>
      <c r="D12" t="n">
        <v>0.06043</v>
      </c>
    </row>
    <row r="13">
      <c r="A13" t="inlineStr">
        <is>
          <t>BRAM_INT_INTERFACE_L_X6Y54/INT_INTERFACE_EE2BEG1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INT_L_X6Y54/EE2A1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 + D26))</f>
        <v/>
      </c>
      <c r="J14">
        <f>((C8 + C9 + C10 + C11 + C12 + C13 + C14)*(((D8 + D9 + D10 + D11 + D12 + D13 + D14)/2) + (D15 + D26)))</f>
        <v/>
      </c>
    </row>
    <row r="15">
      <c r="A15" t="inlineStr">
        <is>
          <t>INT_R_X7Y54/INT_R.EE2END1-&gt;&gt;IMUX3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INT_R_X7Y54/IMUX3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CLBLM_R_X7Y54/CLBLM_IMUX3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CLBLM_R_X7Y54/CLBLM_R.CLBLM_IMUX3-&gt;CLBLM_L_A2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CLBLM_R_X7Y54/CLBLM_L_A2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ALU1/readData2[28]_i_3/I2</t>
        </is>
      </c>
      <c r="B20" t="inlineStr">
        <is>
          <t>Inpin</t>
        </is>
      </c>
      <c r="D20" t="n">
        <v>0</v>
      </c>
      <c r="E20" t="n">
        <v>0.212</v>
      </c>
      <c r="F20" t="n">
        <v>0.17</v>
      </c>
      <c r="G20" t="n">
        <v>0.507</v>
      </c>
      <c r="H20" t="n">
        <v>0.409</v>
      </c>
    </row>
    <row r="21">
      <c r="A21" t="inlineStr">
        <is>
          <t>ALU1_n_40: ALU1/register_reg_r1_0_31_24_29_i_18/O to ALU1/readData2[28]_i_3/I2 sum delays</t>
        </is>
      </c>
      <c r="E21">
        <f>(E2 + E4 + E7 + E15 + E18 + E20)</f>
        <v/>
      </c>
      <c r="F21">
        <f>(F2 + F4 + F7 + F15 + F18 + F20)</f>
        <v/>
      </c>
      <c r="G21">
        <f>(G2 + G4 + G7 + G15 + G18 + G20)</f>
        <v/>
      </c>
      <c r="H21">
        <f>(H2 + H4 + H7 + H15 + H18 + H20)</f>
        <v/>
      </c>
      <c r="J21">
        <f>(J2 + J3 + J4 + J6 + J7 + J14 + J15 + J17 + J18 + J19 + J20)</f>
        <v/>
      </c>
    </row>
    <row r="22">
      <c r="A22" t="inlineStr">
        <is>
          <t>ALU1_n_40: ALU1/register_reg_r1_0_31_24_29_i_18/O to ALU1/readData2[28]_i_3/I2sum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ALU1_n_40: ALU1/register_reg_r1_0_31_24_29_i_18/O to ALU1/readData2[28]_i_3/I2Total delay (from Vivado)</t>
        </is>
      </c>
      <c r="E24" t="inlineStr">
        <is>
          <t>425</t>
        </is>
      </c>
      <c r="F24" t="inlineStr">
        <is>
          <t>363</t>
        </is>
      </c>
      <c r="G24" t="inlineStr">
        <is>
          <t>745</t>
        </is>
      </c>
      <c r="H24" t="inlineStr">
        <is>
          <t>624</t>
        </is>
      </c>
    </row>
    <row r="26">
      <c r="A26" t="inlineStr">
        <is>
          <t>INT_R_X7Y54/INT_R.EE2END1-&gt;&gt;IMUX42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INT_R_X7Y54/IMUX42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CLBLM_R_X7Y54/CLBLM_IMUX42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CLBLM_R_X7Y54/CLBLM_R.CLBLM_IMUX42-&gt;CLBLM_L_D6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CLBLM_R_X7Y54/CLBLM_L_D6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masterReg/register_reg_r1_0_31_24_29_i_6/I4</t>
        </is>
      </c>
      <c r="B31" t="inlineStr">
        <is>
          <t>Inpin</t>
        </is>
      </c>
      <c r="D31" t="n">
        <v>0</v>
      </c>
      <c r="E31" t="n">
        <v>0.003</v>
      </c>
      <c r="F31" t="n">
        <v>0.003</v>
      </c>
      <c r="G31" t="n">
        <v>0.005</v>
      </c>
      <c r="H31" t="n">
        <v>0.004</v>
      </c>
    </row>
    <row r="32">
      <c r="A32" t="inlineStr">
        <is>
          <t>ALU1_n_40: ALU1/register_reg_r1_0_31_24_29_i_18/O to masterReg/register_reg_r1_0_31_24_29_i_6/I4 sum delays</t>
        </is>
      </c>
      <c r="E32">
        <f>(E2 + E4 + E7 + E26 + E29 + E31)</f>
        <v/>
      </c>
      <c r="F32">
        <f>(F2 + F4 + F7 + F26 + F29 + F31)</f>
        <v/>
      </c>
      <c r="G32">
        <f>(G2 + G4 + G7 + G26 + G29 + G31)</f>
        <v/>
      </c>
      <c r="H32">
        <f>(H2 + H4 + H7 + H26 + H29 + H31)</f>
        <v/>
      </c>
      <c r="J32">
        <f>(J2 + J3 + J4 + J6 + J7 + J14 + J26 + J28 + J29 + J30 + J31)</f>
        <v/>
      </c>
    </row>
    <row r="33">
      <c r="A33" t="inlineStr">
        <is>
          <t>ALU1_n_40: ALU1/register_reg_r1_0_31_24_29_i_18/O to masterReg/register_reg_r1_0_31_24_29_i_6/I4sum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ALU1_n_40: ALU1/register_reg_r1_0_31_24_29_i_18/O to masterReg/register_reg_r1_0_31_24_29_i_6/I4Total delay (from Vivado)</t>
        </is>
      </c>
      <c r="E35" t="inlineStr">
        <is>
          <t>216</t>
        </is>
      </c>
      <c r="F35" t="inlineStr">
        <is>
          <t>196</t>
        </is>
      </c>
      <c r="G35" t="inlineStr">
        <is>
          <t>321</t>
        </is>
      </c>
      <c r="H35" t="inlineStr">
        <is>
          <t>283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CLBLM_R_X11Y53/CLBLM_M_AMUX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CLBLM_R_X11Y53/CLBLM_M_AMUX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CLBLM_R_X11Y53/CLBLM_R.CLBLM_M_AMUX-&gt;CLBLM_LOGIC_OUTS20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CLBLM_R_X11Y53/CLBLM_LOGIC_OUTS20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INT_R_X11Y53/LOGIC_OUTS20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INT_R_X11Y53/INT_R.LOGIC_OUTS20-&gt;&gt;WR1BEG3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0.123</v>
      </c>
      <c r="H7" t="n">
        <v>0.102</v>
      </c>
      <c r="I7">
        <f>((D10 + D21) + (D8 + D9))</f>
        <v/>
      </c>
      <c r="J7">
        <f>(((D10 + D21) + (D8 + D9))*C7)</f>
        <v/>
      </c>
    </row>
    <row r="8">
      <c r="A8" t="inlineStr">
        <is>
          <t>INT_R_X11Y53/WR1BEG3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INT_L_X10Y53/WR1END3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 + D21))</f>
        <v/>
      </c>
      <c r="J9">
        <f>((C8 + C9)*(((D8 + D9)/2) + (D10 + D21)))</f>
        <v/>
      </c>
    </row>
    <row r="10">
      <c r="A10" t="inlineStr">
        <is>
          <t>INT_L_X10Y53/INT_L.WR1END3-&gt;&gt;IMUX_L15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INT_L_X10Y53/IMUX_L15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CLBLM_L_X10Y53/CLBLM_IMUX15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CLBLM_L_X10Y53/CLBLM_L.CLBLM_IMUX15-&gt;CLBLM_M_B1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CLBLM_L_X10Y53/CLBLM_M_B1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masterReg/readData1[27]_i_1/I2</t>
        </is>
      </c>
      <c r="B15" t="inlineStr">
        <is>
          <t>Inpin</t>
        </is>
      </c>
      <c r="D15" t="n">
        <v>0</v>
      </c>
      <c r="E15" t="n">
        <v>0.218</v>
      </c>
      <c r="F15" t="n">
        <v>0.175</v>
      </c>
      <c r="G15" t="n">
        <v>0.521</v>
      </c>
      <c r="H15" t="n">
        <v>0.42</v>
      </c>
    </row>
    <row r="16">
      <c r="A16" t="inlineStr">
        <is>
          <t>ALU1_n_41: ALU1/readData2[27]_i_3/O to masterReg/readData1[27]_i_1/I2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ALU1_n_41: ALU1/readData2[27]_i_3/O to masterReg/readData1[27]_i_1/I2sum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ALU1_n_41: ALU1/readData2[27]_i_3/O to masterReg/readData1[27]_i_1/I2Total delay (from Vivado)</t>
        </is>
      </c>
      <c r="E19" t="inlineStr">
        <is>
          <t>337</t>
        </is>
      </c>
      <c r="F19" t="inlineStr">
        <is>
          <t>277</t>
        </is>
      </c>
      <c r="G19" t="inlineStr">
        <is>
          <t>672</t>
        </is>
      </c>
      <c r="H19" t="inlineStr">
        <is>
          <t>549</t>
        </is>
      </c>
    </row>
    <row r="21">
      <c r="A21" t="inlineStr">
        <is>
          <t>INT_L_X10Y53/INT_L.WR1END3-&gt;&gt;IMUX_L38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INT_L_X10Y53/IMUX_L38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CLBLM_L_X10Y53/CLBLM_IMUX38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CLBLM_L_X10Y53/CLBLM_L.CLBLM_IMUX38-&gt;CLBLM_M_D3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CLBLM_L_X10Y53/CLBLM_M_D3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masterReg/readData2[27]_i_1/I2</t>
        </is>
      </c>
      <c r="B26" t="inlineStr">
        <is>
          <t>Inpin</t>
        </is>
      </c>
      <c r="D26" t="n">
        <v>0</v>
      </c>
      <c r="E26" t="n">
        <v>0.144</v>
      </c>
      <c r="F26" t="n">
        <v>0.08799999999999999</v>
      </c>
      <c r="G26" t="n">
        <v>0.377</v>
      </c>
      <c r="H26" t="n">
        <v>0.209</v>
      </c>
    </row>
    <row r="27">
      <c r="A27" t="inlineStr">
        <is>
          <t>ALU1_n_41: ALU1/readData2[27]_i_3/O to masterReg/readData2[27]_i_1/I2 sum delays</t>
        </is>
      </c>
      <c r="E27">
        <f>(E2 + E4 + E7 + E21 + E24 + E26)</f>
        <v/>
      </c>
      <c r="F27">
        <f>(F2 + F4 + F7 + F21 + F24 + F26)</f>
        <v/>
      </c>
      <c r="G27">
        <f>(G2 + G4 + G7 + G21 + G24 + G26)</f>
        <v/>
      </c>
      <c r="H27">
        <f>(H2 + H4 + H7 + H21 + H24 + H26)</f>
        <v/>
      </c>
      <c r="J27">
        <f>(J2 + J3 + J4 + J6 + J7 + J9 + J21 + J23 + J24 + J25 + J26)</f>
        <v/>
      </c>
    </row>
    <row r="28">
      <c r="A28" t="inlineStr">
        <is>
          <t>ALU1_n_41: ALU1/readData2[27]_i_3/O to masterReg/readData2[27]_i_1/I2sum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ALU1_n_41: ALU1/readData2[27]_i_3/O to masterReg/readData2[27]_i_1/I2Total delay (from Vivado)</t>
        </is>
      </c>
      <c r="E30" t="inlineStr">
        <is>
          <t>263</t>
        </is>
      </c>
      <c r="F30" t="inlineStr">
        <is>
          <t>190</t>
        </is>
      </c>
      <c r="G30" t="inlineStr">
        <is>
          <t>543</t>
        </is>
      </c>
      <c r="H30" t="inlineStr">
        <is>
          <t>367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CLBLM_R_X11Y52/CLBLM_M_C</t>
        </is>
      </c>
      <c r="B2" t="inlineStr">
        <is>
          <t>Outpin</t>
        </is>
      </c>
      <c r="C2" t="n">
        <v>1.401125</v>
      </c>
      <c r="E2" t="n">
        <v>0</v>
      </c>
      <c r="F2" t="n">
        <v>0</v>
      </c>
      <c r="G2" t="n">
        <v>0</v>
      </c>
      <c r="H2" t="n">
        <v>0</v>
      </c>
      <c r="I2">
        <f>((D4 + ((D23) + (D21 + D22))) + (D3))</f>
        <v/>
      </c>
      <c r="J2">
        <f>(C2*((D4 + ((D23) + (D21 + D22))) + (D3)))</f>
        <v/>
      </c>
    </row>
    <row r="3">
      <c r="A3" t="inlineStr">
        <is>
          <t>CLBLM_R_X11Y52/CLBLM_M_C</t>
        </is>
      </c>
      <c r="B3" t="inlineStr">
        <is>
          <t>Part of wire</t>
        </is>
      </c>
      <c r="C3" t="n">
        <v>0</v>
      </c>
      <c r="D3" t="n">
        <v>0</v>
      </c>
      <c r="I3">
        <f>(((D3)/2) + (D4 + ((D23) + (D21 + D22))))</f>
        <v/>
      </c>
      <c r="J3">
        <f>((C3)*(((D3)/2) + (D4 + ((D23) + (D21 + D22)))))</f>
        <v/>
      </c>
    </row>
    <row r="4">
      <c r="A4" t="inlineStr">
        <is>
          <t>CLBLM_R_X11Y52/CLBLM_R.CLBLM_M_C-&gt;&gt;CLBLM_M_CMUX</t>
        </is>
      </c>
      <c r="B4" t="inlineStr">
        <is>
          <t>Buffer</t>
        </is>
      </c>
      <c r="C4" t="n">
        <v>1.8333335625</v>
      </c>
      <c r="D4" t="n">
        <v>0</v>
      </c>
      <c r="E4" t="n">
        <v>0.08699999999999999</v>
      </c>
      <c r="F4" t="n">
        <v>0.07000000000000001</v>
      </c>
      <c r="G4" t="n">
        <v>0.205</v>
      </c>
      <c r="H4" t="n">
        <v>0.166</v>
      </c>
      <c r="I4">
        <f>((((D9) + (D7 + D8))) + (D5))</f>
        <v/>
      </c>
      <c r="J4">
        <f>(((((D9) + (D7 + D8))) + (D5))*C4)</f>
        <v/>
      </c>
    </row>
    <row r="5">
      <c r="A5" t="inlineStr">
        <is>
          <t>CLBLM_R_X11Y52/CLBLM_M_CMUX</t>
        </is>
      </c>
      <c r="B5" t="inlineStr">
        <is>
          <t>Part of wire</t>
        </is>
      </c>
      <c r="C5" t="n">
        <v>0</v>
      </c>
      <c r="D5" t="n">
        <v>0</v>
      </c>
      <c r="I5">
        <f>(((D5)/2) + (((D9) + (D7 + D8))))</f>
        <v/>
      </c>
      <c r="J5">
        <f>((C5)*(((D5)/2) + (((D9) + (D7 + D8)))))</f>
        <v/>
      </c>
    </row>
    <row r="6">
      <c r="A6" t="inlineStr">
        <is>
          <t>CLBLM_R_X11Y52/CLBLM_R.CLBLM_M_CMUX-&gt;CLBLM_LOGIC_OUTS22</t>
        </is>
      </c>
      <c r="B6" t="inlineStr">
        <is>
          <t>PassTransistor</t>
        </is>
      </c>
      <c r="C6" t="n">
        <v>0</v>
      </c>
      <c r="E6" t="n">
        <v>0</v>
      </c>
      <c r="F6" t="n">
        <v>0</v>
      </c>
      <c r="G6" t="n">
        <v>0</v>
      </c>
      <c r="H6" t="n">
        <v>0</v>
      </c>
      <c r="I6">
        <f>((D9) + (D7 + D8))</f>
        <v/>
      </c>
      <c r="J6">
        <f>(((D9) + (D7 + D8))*C6)</f>
        <v/>
      </c>
    </row>
    <row r="7">
      <c r="A7" t="inlineStr">
        <is>
          <t>CLBLM_R_X11Y52/CLBLM_LOGIC_OUTS22</t>
        </is>
      </c>
      <c r="B7" t="inlineStr">
        <is>
          <t>Part of wire</t>
        </is>
      </c>
      <c r="C7" t="n">
        <v>0</v>
      </c>
      <c r="D7" t="n">
        <v>0</v>
      </c>
    </row>
    <row r="8">
      <c r="A8" t="inlineStr">
        <is>
          <t>INT_R_X11Y52/LOGIC_OUTS22</t>
        </is>
      </c>
      <c r="B8" t="inlineStr">
        <is>
          <t>Part of wire</t>
        </is>
      </c>
      <c r="C8" t="n">
        <v>0</v>
      </c>
      <c r="D8" t="n">
        <v>0</v>
      </c>
      <c r="I8">
        <f>(((D7 + D8)/2) + (D9))</f>
        <v/>
      </c>
      <c r="J8">
        <f>((C7 + C8)*(((D7 + D8)/2) + (D9)))</f>
        <v/>
      </c>
    </row>
    <row r="9">
      <c r="A9" t="inlineStr">
        <is>
          <t>INT_R_X11Y52/INT_R.LOGIC_OUTS22-&gt;&gt;IMUX0</t>
        </is>
      </c>
      <c r="B9" t="inlineStr">
        <is>
          <t>Buffer</t>
        </is>
      </c>
      <c r="C9" t="n">
        <v>1.6107141875</v>
      </c>
      <c r="D9" t="n">
        <v>0.007713</v>
      </c>
      <c r="E9" t="n">
        <v>0.047</v>
      </c>
      <c r="F9" t="n">
        <v>0.038</v>
      </c>
      <c r="G9" t="n">
        <v>0.138</v>
      </c>
      <c r="H9" t="n">
        <v>0.114</v>
      </c>
      <c r="I9">
        <f>((((D14) + (D13))) + (D10 + D11))</f>
        <v/>
      </c>
      <c r="J9">
        <f>(((((D14) + (D13))) + (D10 + D11))*C9)</f>
        <v/>
      </c>
    </row>
    <row r="10">
      <c r="A10" t="inlineStr">
        <is>
          <t>INT_R_X11Y52/IMUX0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CLBLM_R_X11Y52/CLBLM_IMUX0</t>
        </is>
      </c>
      <c r="B11" t="inlineStr">
        <is>
          <t>Part of wire</t>
        </is>
      </c>
      <c r="C11" t="n">
        <v>0</v>
      </c>
      <c r="D11" t="n">
        <v>0</v>
      </c>
      <c r="I11">
        <f>(((D10 + D11)/2) + (((D14) + (D13))))</f>
        <v/>
      </c>
      <c r="J11">
        <f>((C10 + C11)*(((D10 + D11)/2) + (((D14) + (D13)))))</f>
        <v/>
      </c>
    </row>
    <row r="12">
      <c r="A12" t="inlineStr">
        <is>
          <t>CLBLM_R_X11Y52/CLBLM_R.CLBLM_IMUX0-&gt;CLBLM_L_A3</t>
        </is>
      </c>
      <c r="B12" t="inlineStr">
        <is>
          <t>PassTransistor</t>
        </is>
      </c>
      <c r="C12" t="n">
        <v>0</v>
      </c>
      <c r="E12" t="n">
        <v>0</v>
      </c>
      <c r="F12" t="n">
        <v>0</v>
      </c>
      <c r="G12" t="n">
        <v>0</v>
      </c>
      <c r="H12" t="n">
        <v>0</v>
      </c>
      <c r="I12">
        <f>((D14) + (D13))</f>
        <v/>
      </c>
      <c r="J12">
        <f>(((D14) + (D13))*C12)</f>
        <v/>
      </c>
    </row>
    <row r="13">
      <c r="A13" t="inlineStr">
        <is>
          <t>CLBLM_R_X11Y52/CLBLM_L_A3</t>
        </is>
      </c>
      <c r="B13" t="inlineStr">
        <is>
          <t>Part of wire</t>
        </is>
      </c>
      <c r="C13" t="n">
        <v>0</v>
      </c>
      <c r="D13" t="n">
        <v>0</v>
      </c>
      <c r="I13">
        <f>(((D13)/2) + (D14))</f>
        <v/>
      </c>
      <c r="J13">
        <f>((C13)*(((D13)/2) + (D14)))</f>
        <v/>
      </c>
    </row>
    <row r="14">
      <c r="A14" t="inlineStr">
        <is>
          <t>masterReg/register_reg_r1_0_31_24_29_i_3/I4</t>
        </is>
      </c>
      <c r="B14" t="inlineStr">
        <is>
          <t>Inpin</t>
        </is>
      </c>
      <c r="D14" t="n">
        <v>0</v>
      </c>
      <c r="E14" t="n">
        <v>0.133</v>
      </c>
      <c r="F14" t="n">
        <v>0.107</v>
      </c>
      <c r="G14" t="n">
        <v>0.344</v>
      </c>
      <c r="H14" t="n">
        <v>0.278</v>
      </c>
    </row>
    <row r="15">
      <c r="A15" t="inlineStr">
        <is>
          <t>ALU1_n_42: ALU1/register_reg_r1_0_31_24_29_i_12/O to masterReg/register_reg_r1_0_31_24_29_i_3/I4 sum delays</t>
        </is>
      </c>
      <c r="E15">
        <f>(E2 + E4 + E6 + E9 + E12 + E14)</f>
        <v/>
      </c>
      <c r="F15">
        <f>(F2 + F4 + F6 + F9 + F12 + F14)</f>
        <v/>
      </c>
      <c r="G15">
        <f>(G2 + G4 + G6 + G9 + G12 + G14)</f>
        <v/>
      </c>
      <c r="H15">
        <f>(H2 + H4 + H6 + H9 + H12 + H14)</f>
        <v/>
      </c>
      <c r="J15">
        <f>(J2 + J3 + J4 + J5 + J6 + J8 + J9 + J11 + J12 + J13 + J14)</f>
        <v/>
      </c>
    </row>
    <row r="16">
      <c r="A16" t="inlineStr">
        <is>
          <t>ALU1_n_42: ALU1/register_reg_r1_0_31_24_29_i_12/O to masterReg/register_reg_r1_0_31_24_29_i_3/I4sum delays + cap delay</t>
        </is>
      </c>
      <c r="E16">
        <f>1000*(E15 + J15)</f>
        <v/>
      </c>
      <c r="F16">
        <f>1000*(F15 + J15)</f>
        <v/>
      </c>
      <c r="G16">
        <f>1000*(G15 + J15)</f>
        <v/>
      </c>
      <c r="H16">
        <f>1000*(H15 + J15)</f>
        <v/>
      </c>
    </row>
    <row r="18">
      <c r="A18" t="inlineStr">
        <is>
          <t>ALU1_n_42: ALU1/register_reg_r1_0_31_24_29_i_12/O to masterReg/register_reg_r1_0_31_24_29_i_3/I4Total delay (from Vivado)</t>
        </is>
      </c>
      <c r="E18" t="inlineStr">
        <is>
          <t>290</t>
        </is>
      </c>
      <c r="F18" t="inlineStr">
        <is>
          <t>238</t>
        </is>
      </c>
      <c r="G18" t="inlineStr">
        <is>
          <t>565</t>
        </is>
      </c>
      <c r="H18" t="inlineStr">
        <is>
          <t>460</t>
        </is>
      </c>
    </row>
    <row r="20">
      <c r="A20" t="inlineStr">
        <is>
          <t>CLBLM_R_X11Y52/CLBLM_R.CLBLM_M_C-&gt;CLBLM_LOGIC_OUTS14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((D23) + (D21 + D22))</f>
        <v/>
      </c>
      <c r="J20">
        <f>(((D23) + (D21 + D22))*C20)</f>
        <v/>
      </c>
    </row>
    <row r="21">
      <c r="A21" t="inlineStr">
        <is>
          <t>CLBLM_R_X11Y52/CLBLM_LOGIC_OUTS14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INT_R_X11Y52/LOGIC_OUTS14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(D23))</f>
        <v/>
      </c>
      <c r="J22">
        <f>((C21 + C22)*(((D21 + D22)/2) + (D23)))</f>
        <v/>
      </c>
    </row>
    <row r="23">
      <c r="A23" t="inlineStr">
        <is>
          <t>INT_R_X11Y52/INT_R.LOGIC_OUTS14-&gt;&gt;NL1BEG1</t>
        </is>
      </c>
      <c r="B23" t="inlineStr">
        <is>
          <t>Buffer</t>
        </is>
      </c>
      <c r="C23" t="n">
        <v>1.16220225</v>
      </c>
      <c r="D23" t="n">
        <v>0.008429000000000001</v>
      </c>
      <c r="E23" t="n">
        <v>0.053</v>
      </c>
      <c r="F23" t="n">
        <v>0.044</v>
      </c>
      <c r="G23" t="n">
        <v>0.13</v>
      </c>
      <c r="H23" t="n">
        <v>0.107</v>
      </c>
      <c r="I23">
        <f>((D26) + (D24 + D25))</f>
        <v/>
      </c>
      <c r="J23">
        <f>(((D26) + (D24 + D25))*C23)</f>
        <v/>
      </c>
    </row>
    <row r="24">
      <c r="A24" t="inlineStr">
        <is>
          <t>INT_R_X11Y52/NL1BEG1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INT_R_X11Y53/NL1END1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(D26))</f>
        <v/>
      </c>
      <c r="J25">
        <f>((C24 + C25)*(((D24 + D25)/2) + (D26)))</f>
        <v/>
      </c>
    </row>
    <row r="26">
      <c r="A26" t="inlineStr">
        <is>
          <t>INT_R_X11Y53/INT_R.NL1END1-&gt;&gt;IMUX2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INT_R_X11Y53/IMUX2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CLBLM_R_X11Y53/CLBLM_IMUX2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CLBLM_R_X11Y53/CLBLM_R.CLBLM_IMUX2-&gt;CLBLM_M_A2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CLBLM_R_X11Y53/CLBLM_M_A2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ALU1/readData2[27]_i_3/I2</t>
        </is>
      </c>
      <c r="B31" t="inlineStr">
        <is>
          <t>Inpin</t>
        </is>
      </c>
      <c r="D31" t="n">
        <v>0</v>
      </c>
      <c r="E31" t="n">
        <v>0.216</v>
      </c>
      <c r="F31" t="n">
        <v>0.174</v>
      </c>
      <c r="G31" t="n">
        <v>0.512</v>
      </c>
      <c r="H31" t="n">
        <v>0.413</v>
      </c>
    </row>
    <row r="32">
      <c r="A32" t="inlineStr">
        <is>
          <t>ALU1_n_42: ALU1/register_reg_r1_0_31_24_29_i_12/O to ALU1/readData2[27]_i_3/I2 sum delays</t>
        </is>
      </c>
      <c r="E32">
        <f>(E2 + E20 + E23 + E26 + E29 + E31)</f>
        <v/>
      </c>
      <c r="F32">
        <f>(F2 + F20 + F23 + F26 + F29 + F31)</f>
        <v/>
      </c>
      <c r="G32">
        <f>(G2 + G20 + G23 + G26 + G29 + G31)</f>
        <v/>
      </c>
      <c r="H32">
        <f>(H2 + H20 + H23 + H26 + H29 + H31)</f>
        <v/>
      </c>
      <c r="J32">
        <f>(J2 + J3 + J20 + J22 + J23 + J25 + J26 + J28 + J29 + J30 + J31)</f>
        <v/>
      </c>
    </row>
    <row r="33">
      <c r="A33" t="inlineStr">
        <is>
          <t>ALU1_n_42: ALU1/register_reg_r1_0_31_24_29_i_12/O to ALU1/readData2[27]_i_3/I2sum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ALU1_n_42: ALU1/register_reg_r1_0_31_24_29_i_12/O to ALU1/readData2[27]_i_3/I2Total delay (from Vivado)</t>
        </is>
      </c>
      <c r="E35" t="inlineStr">
        <is>
          <t>334</t>
        </is>
      </c>
      <c r="F35" t="inlineStr">
        <is>
          <t>274</t>
        </is>
      </c>
      <c r="G35" t="inlineStr">
        <is>
          <t>653</t>
        </is>
      </c>
      <c r="H35" t="inlineStr">
        <is>
          <t>531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CLBLM_R_X7Y55/CLBLM_M_AMUX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CLBLM_R_X7Y55/CLBLM_M_AMUX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CLBLM_R_X7Y55/CLBLM_R.CLBLM_M_AMUX-&gt;CLBLM_LOGIC_OUTS20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CLBLM_R_X7Y55/CLBLM_LOGIC_OUTS20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INT_R_X7Y55/LOGIC_OUTS20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INT_R_X7Y55/INT_R.LOGIC_OUTS20-&gt;&gt;FAN_ALT7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INT_R_X7Y55/FAN_ALT7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INT_R_X7Y55/INT_R.FAN_ALT7-&gt;&gt;FAN_BOUNCE7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((D11 + D22) + (D10))</f>
        <v/>
      </c>
      <c r="J9">
        <f>(((D11 + D22) + (D10))*C9)</f>
        <v/>
      </c>
    </row>
    <row r="10">
      <c r="A10" t="inlineStr">
        <is>
          <t>INT_R_X7Y55/FAN_BOUNCE7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 + D22))</f>
        <v/>
      </c>
      <c r="J10">
        <f>((C10)*(((D10)/2) + (D11 + D22)))</f>
        <v/>
      </c>
    </row>
    <row r="11">
      <c r="A11" t="inlineStr">
        <is>
          <t>INT_R_X7Y55/INT_R.FAN_BOUNCE7-&gt;&gt;IMUX10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INT_R_X7Y55/IMUX10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CLBLM_R_X7Y55/CLBLM_IMUX10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CLBLM_R_X7Y55/CLBLM_R.CLBLM_IMUX10-&gt;CLBLM_L_A4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CLBLM_R_X7Y55/CLBLM_L_A4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masterReg/readData1[26]_i_1/I2</t>
        </is>
      </c>
      <c r="B16" t="inlineStr">
        <is>
          <t>Inpin</t>
        </is>
      </c>
      <c r="D16" t="n">
        <v>0</v>
      </c>
      <c r="E16" t="n">
        <v>0.107</v>
      </c>
      <c r="F16" t="n">
        <v>0.08599999999999999</v>
      </c>
      <c r="G16" t="n">
        <v>0.284</v>
      </c>
      <c r="H16" t="n">
        <v>0.229</v>
      </c>
    </row>
    <row r="17">
      <c r="A17" t="inlineStr">
        <is>
          <t>ALU1_n_43: ALU1/readData2[26]_i_3/O to masterReg/readData1[26]_i_1/I2 sum delays</t>
        </is>
      </c>
      <c r="E17">
        <f>(E2 + E4 + E7 + E9 + E11 + E14 + E16)</f>
        <v/>
      </c>
      <c r="F17">
        <f>(F2 + F4 + F7 + F9 + F11 + F14 + F16)</f>
        <v/>
      </c>
      <c r="G17">
        <f>(G2 + G4 + G7 + G9 + G11 + G14 + G16)</f>
        <v/>
      </c>
      <c r="H17">
        <f>(H2 + H4 + H7 + H9 + H11 + H14 + H16)</f>
        <v/>
      </c>
      <c r="J17">
        <f>(J2 + J3 + J4 + J6 + J7 + J8 + J9 + J10 + J11 + J13 + J14 + J15 + J16)</f>
        <v/>
      </c>
    </row>
    <row r="18">
      <c r="A18" t="inlineStr">
        <is>
          <t>ALU1_n_43: ALU1/readData2[26]_i_3/O to masterReg/readData1[26]_i_1/I2sum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ALU1_n_43: ALU1/readData2[26]_i_3/O to masterReg/readData1[26]_i_1/I2Total delay (from Vivado)</t>
        </is>
      </c>
      <c r="E20" t="inlineStr">
        <is>
          <t>245</t>
        </is>
      </c>
      <c r="F20" t="inlineStr">
        <is>
          <t>205</t>
        </is>
      </c>
      <c r="G20" t="inlineStr">
        <is>
          <t>498</t>
        </is>
      </c>
      <c r="H20" t="inlineStr">
        <is>
          <t>410</t>
        </is>
      </c>
    </row>
    <row r="22">
      <c r="A22" t="inlineStr">
        <is>
          <t>INT_R_X7Y55/INT_R.FAN_BOUNCE7-&gt;&gt;IMUX26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INT_R_X7Y55/IMUX26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CLBLM_R_X7Y55/CLBLM_IMUX26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CLBLM_R_X7Y55/CLBLM_R.CLBLM_IMUX26-&gt;CLBLM_L_B4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CLBLM_R_X7Y55/CLBLM_L_B4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masterReg/readData2[26]_i_1/I2</t>
        </is>
      </c>
      <c r="B27" t="inlineStr">
        <is>
          <t>Inpin</t>
        </is>
      </c>
      <c r="D27" t="n">
        <v>0</v>
      </c>
      <c r="E27" t="n">
        <v>0.107</v>
      </c>
      <c r="F27" t="n">
        <v>0.08599999999999999</v>
      </c>
      <c r="G27" t="n">
        <v>0.282</v>
      </c>
      <c r="H27" t="n">
        <v>0.228</v>
      </c>
    </row>
    <row r="28">
      <c r="A28" t="inlineStr">
        <is>
          <t>ALU1_n_43: ALU1/readData2[26]_i_3/O to masterReg/readData2[26]_i_1/I2 sum delays</t>
        </is>
      </c>
      <c r="E28">
        <f>(E2 + E4 + E7 + E9 + E22 + E25 + E27)</f>
        <v/>
      </c>
      <c r="F28">
        <f>(F2 + F4 + F7 + F9 + F22 + F25 + F27)</f>
        <v/>
      </c>
      <c r="G28">
        <f>(G2 + G4 + G7 + G9 + G22 + G25 + G27)</f>
        <v/>
      </c>
      <c r="H28">
        <f>(H2 + H4 + H7 + H9 + H22 + H25 + H27)</f>
        <v/>
      </c>
      <c r="J28">
        <f>(J2 + J3 + J4 + J6 + J7 + J8 + J9 + J10 + J22 + J24 + J25 + J26 + J27)</f>
        <v/>
      </c>
    </row>
    <row r="29">
      <c r="A29" t="inlineStr">
        <is>
          <t>ALU1_n_43: ALU1/readData2[26]_i_3/O to masterReg/readData2[26]_i_1/I2sum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ALU1_n_43: ALU1/readData2[26]_i_3/O to masterReg/readData2[26]_i_1/I2Total delay (from Vivado)</t>
        </is>
      </c>
      <c r="E31" t="inlineStr">
        <is>
          <t>245</t>
        </is>
      </c>
      <c r="F31" t="inlineStr">
        <is>
          <t>205</t>
        </is>
      </c>
      <c r="G31" t="inlineStr">
        <is>
          <t>498</t>
        </is>
      </c>
      <c r="H31" t="inlineStr">
        <is>
          <t>410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CLBLM_R_X11Y54/CLBLM_M_C</t>
        </is>
      </c>
      <c r="B2" t="inlineStr">
        <is>
          <t>Outpin</t>
        </is>
      </c>
      <c r="C2" t="n">
        <v>1.401125</v>
      </c>
      <c r="E2" t="n">
        <v>0</v>
      </c>
      <c r="F2" t="n">
        <v>0</v>
      </c>
      <c r="G2" t="n">
        <v>0</v>
      </c>
      <c r="H2" t="n">
        <v>0</v>
      </c>
      <c r="I2">
        <f>((((D7 + D33) + (D5 + D6))) + (D3))</f>
        <v/>
      </c>
      <c r="J2">
        <f>(C2*((((D7 + D33) + (D5 + D6))) + (D3)))</f>
        <v/>
      </c>
    </row>
    <row r="3">
      <c r="A3" t="inlineStr">
        <is>
          <t>CLBLM_R_X11Y54/CLBLM_M_C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D33) + (D5 + D6))))</f>
        <v/>
      </c>
      <c r="J3">
        <f>((C3)*(((D3)/2) + (((D7 + D33) + (D5 + D6)))))</f>
        <v/>
      </c>
    </row>
    <row r="4">
      <c r="A4" t="inlineStr">
        <is>
          <t>CLBLM_R_X11Y54/CLBLM_R.CLBLM_M_C-&gt;CLBLM_LOGIC_OUTS14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D33) + (D5 + D6))</f>
        <v/>
      </c>
      <c r="J4">
        <f>(((D7 + D33) + (D5 + D6))*C4)</f>
        <v/>
      </c>
    </row>
    <row r="5">
      <c r="A5" t="inlineStr">
        <is>
          <t>CLBLM_R_X11Y54/CLBLM_LOGIC_OUTS14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INT_R_X11Y54/LOGIC_OUTS14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D33))</f>
        <v/>
      </c>
      <c r="J6">
        <f>((C5 + C6)*(((D5 + D6)/2) + (D7 + D33)))</f>
        <v/>
      </c>
    </row>
    <row r="7">
      <c r="A7" t="inlineStr">
        <is>
          <t>INT_R_X11Y54/INT_R.LOGIC_OUTS14-&gt;&gt;WW4BEG2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0.07199999999999999</v>
      </c>
      <c r="F7" t="n">
        <v>0.059</v>
      </c>
      <c r="G7" t="n">
        <v>0.167</v>
      </c>
      <c r="H7" t="n">
        <v>0.138</v>
      </c>
      <c r="I7">
        <f>((D19) + (D8 + D9 + D10 + D11 + D12 + D13 + D14 + D15 + D16 + D17 + D18))</f>
        <v/>
      </c>
      <c r="J7">
        <f>(((D19) + (D8 + D9 + D10 + D11 + D12 + D13 + D14 + D15 + D16 + D17 + D18))*C7)</f>
        <v/>
      </c>
    </row>
    <row r="8">
      <c r="A8" t="inlineStr">
        <is>
          <t>INT_R_X11Y54/WW4BEG2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INT_R_X7Y54/WW4END2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INT_L_X10Y54/WW4A2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CLBLM_L_X10Y54/CLBLM_WW4B2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VBRK_X29Y57/VBRK_WW4B2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DSP_R_X9Y50/DSP_WW4B2_4</t>
        </is>
      </c>
      <c r="B13" t="inlineStr">
        <is>
          <t>Part of wire</t>
        </is>
      </c>
      <c r="C13" t="n">
        <v>0.04743</v>
      </c>
      <c r="D13" t="n">
        <v>0.011</v>
      </c>
    </row>
    <row r="14">
      <c r="A14" t="inlineStr">
        <is>
          <t>INT_INTERFACE_R_X9Y54/INT_INTERFACE_WW4B2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INT_R_X9Y54/WW4B2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INT_L_X8Y54/WW4C2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CLBLM_L_X8Y54/CLBLM_WW4END2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CLBLM_R_X7Y54/CLBLM_WW4END2</t>
        </is>
      </c>
      <c r="B18" t="inlineStr">
        <is>
          <t>Part of wire</t>
        </is>
      </c>
      <c r="C18" t="n">
        <v>0</v>
      </c>
      <c r="D18" t="n">
        <v>0</v>
      </c>
      <c r="I18">
        <f>(((D8 + D9 + D10 + D11 + D12 + D13 + D14 + D15 + D16 + D17 + D18)/2) + (D19))</f>
        <v/>
      </c>
      <c r="J18">
        <f>((C8 + C9 + C10 + C11 + C12 + C13 + C14 + C15 + C16 + C17 + C18)*(((D8 + D9 + D10 + D11 + D12 + D13 + D14 + D15 + D16 + D17 + D18)/2) + (D19)))</f>
        <v/>
      </c>
    </row>
    <row r="19">
      <c r="A19" t="inlineStr">
        <is>
          <t>INT_R_X7Y54/INT_R.WW4END2-&gt;&gt;NL1BEG1</t>
        </is>
      </c>
      <c r="B19" t="inlineStr">
        <is>
          <t>Buffer</t>
        </is>
      </c>
      <c r="C19" t="n">
        <v>1.16220225</v>
      </c>
      <c r="D19" t="n">
        <v>0.008429000000000001</v>
      </c>
      <c r="E19" t="n">
        <v>0.053</v>
      </c>
      <c r="F19" t="n">
        <v>0.044</v>
      </c>
      <c r="G19" t="n">
        <v>0.13</v>
      </c>
      <c r="H19" t="n">
        <v>0.107</v>
      </c>
      <c r="I19">
        <f>((D22) + (D20 + D21))</f>
        <v/>
      </c>
      <c r="J19">
        <f>(((D22) + (D20 + D21))*C19)</f>
        <v/>
      </c>
    </row>
    <row r="20">
      <c r="A20" t="inlineStr">
        <is>
          <t>INT_R_X7Y54/NL1BEG1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INT_R_X7Y55/NL1END1</t>
        </is>
      </c>
      <c r="B21" t="inlineStr">
        <is>
          <t>Part of wire</t>
        </is>
      </c>
      <c r="C21" t="n">
        <v>0</v>
      </c>
      <c r="D21" t="n">
        <v>0</v>
      </c>
      <c r="I21">
        <f>(((D20 + D21)/2) + (D22))</f>
        <v/>
      </c>
      <c r="J21">
        <f>((C20 + C21)*(((D20 + D21)/2) + (D22)))</f>
        <v/>
      </c>
    </row>
    <row r="22">
      <c r="A22" t="inlineStr">
        <is>
          <t>INT_R_X7Y55/INT_R.NL1END1-&gt;&gt;IMUX1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INT_R_X7Y55/IMUX1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CLBLM_R_X7Y55/CLBLM_IMUX1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CLBLM_R_X7Y55/CLBLM_R.CLBLM_IMUX1-&gt;CLBLM_M_A3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CLBLM_R_X7Y55/CLBLM_M_A3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ALU1/readData2[26]_i_3/I2</t>
        </is>
      </c>
      <c r="B27" t="inlineStr">
        <is>
          <t>Inpin</t>
        </is>
      </c>
      <c r="D27" t="n">
        <v>0</v>
      </c>
      <c r="E27" t="n">
        <v>0.141</v>
      </c>
      <c r="F27" t="n">
        <v>0.114</v>
      </c>
      <c r="G27" t="n">
        <v>0.372</v>
      </c>
      <c r="H27" t="n">
        <v>0.3</v>
      </c>
    </row>
    <row r="28">
      <c r="A28" t="inlineStr">
        <is>
          <t>ALU1_n_44: ALU1/register_reg_r1_0_31_24_29_i_14/O to ALU1/readData2[26]_i_3/I2 sum delays</t>
        </is>
      </c>
      <c r="E28">
        <f>(E2 + E4 + E7 + E19 + E22 + E25 + E27)</f>
        <v/>
      </c>
      <c r="F28">
        <f>(F2 + F4 + F7 + F19 + F22 + F25 + F27)</f>
        <v/>
      </c>
      <c r="G28">
        <f>(G2 + G4 + G7 + G19 + G22 + G25 + G27)</f>
        <v/>
      </c>
      <c r="H28">
        <f>(H2 + H4 + H7 + H19 + H22 + H25 + H27)</f>
        <v/>
      </c>
      <c r="J28">
        <f>(J2 + J3 + J4 + J6 + J7 + J18 + J19 + J21 + J22 + J24 + J25 + J26 + J27)</f>
        <v/>
      </c>
    </row>
    <row r="29">
      <c r="A29" t="inlineStr">
        <is>
          <t>ALU1_n_44: ALU1/register_reg_r1_0_31_24_29_i_14/O to ALU1/readData2[26]_i_3/I2sum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ALU1_n_44: ALU1/register_reg_r1_0_31_24_29_i_14/O to ALU1/readData2[26]_i_3/I2Total delay (from Vivado)</t>
        </is>
      </c>
      <c r="E31" t="inlineStr">
        <is>
          <t>368</t>
        </is>
      </c>
      <c r="F31" t="inlineStr">
        <is>
          <t>310</t>
        </is>
      </c>
      <c r="G31" t="inlineStr">
        <is>
          <t>690</t>
        </is>
      </c>
      <c r="H31" t="inlineStr">
        <is>
          <t>571</t>
        </is>
      </c>
    </row>
    <row r="33">
      <c r="A33" t="inlineStr">
        <is>
          <t>INT_R_X11Y54/INT_R.LOGIC_OUTS14-&gt;&gt;SW2BEG2</t>
        </is>
      </c>
      <c r="B33" t="inlineStr">
        <is>
          <t>Buffer</t>
        </is>
      </c>
      <c r="C33" t="n">
        <v>1.1851186875</v>
      </c>
      <c r="D33" t="n">
        <v>0.008473000000000001</v>
      </c>
      <c r="E33" t="n">
        <v>0.041</v>
      </c>
      <c r="F33" t="n">
        <v>0.033</v>
      </c>
      <c r="G33" t="n">
        <v>0.137</v>
      </c>
      <c r="H33" t="n">
        <v>0.113</v>
      </c>
      <c r="I33">
        <f>((D37) + (D34 + D35 + D36))</f>
        <v/>
      </c>
      <c r="J33">
        <f>(((D37) + (D34 + D35 + D36))*C33)</f>
        <v/>
      </c>
    </row>
    <row r="34">
      <c r="A34" t="inlineStr">
        <is>
          <t>INT_R_X11Y54/SW2BEG2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INT_L_X10Y53/SW2END2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INT_R_X11Y53/SW2A2</t>
        </is>
      </c>
      <c r="B36" t="inlineStr">
        <is>
          <t>Part of wire</t>
        </is>
      </c>
      <c r="C36" t="n">
        <v>0</v>
      </c>
      <c r="D36" t="n">
        <v>0</v>
      </c>
      <c r="I36">
        <f>(((D34 + D35 + D36)/2) + (D37))</f>
        <v/>
      </c>
      <c r="J36">
        <f>((C34 + C35 + C36)*(((D34 + D35 + D36)/2) + (D37)))</f>
        <v/>
      </c>
    </row>
    <row r="37">
      <c r="A37" t="inlineStr">
        <is>
          <t>INT_L_X10Y53/INT_L.SW2END2-&gt;&gt;IMUX_L36</t>
        </is>
      </c>
      <c r="B37" t="inlineStr">
        <is>
          <t>Buffer</t>
        </is>
      </c>
      <c r="C37" t="n">
        <v>1.6107141875</v>
      </c>
      <c r="D37" t="n">
        <v>0.007713</v>
      </c>
      <c r="E37" t="n">
        <v>0.047</v>
      </c>
      <c r="F37" t="n">
        <v>0.038</v>
      </c>
      <c r="G37" t="n">
        <v>0.138</v>
      </c>
      <c r="H37" t="n">
        <v>0.114</v>
      </c>
      <c r="I37">
        <f>((((D42) + (D41))) + (D38 + D39))</f>
        <v/>
      </c>
      <c r="J37">
        <f>(((((D42) + (D41))) + (D38 + D39))*C37)</f>
        <v/>
      </c>
    </row>
    <row r="38">
      <c r="A38" t="inlineStr">
        <is>
          <t>INT_L_X10Y53/IMUX_L36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CLBLM_L_X10Y53/CLBLM_IMUX36</t>
        </is>
      </c>
      <c r="B39" t="inlineStr">
        <is>
          <t>Part of wire</t>
        </is>
      </c>
      <c r="C39" t="n">
        <v>0</v>
      </c>
      <c r="D39" t="n">
        <v>0</v>
      </c>
      <c r="I39">
        <f>(((D38 + D39)/2) + (((D42) + (D41))))</f>
        <v/>
      </c>
      <c r="J39">
        <f>((C38 + C39)*(((D38 + D39)/2) + (((D42) + (D41)))))</f>
        <v/>
      </c>
    </row>
    <row r="40">
      <c r="A40" t="inlineStr">
        <is>
          <t>CLBLM_L_X10Y53/CLBLM_L.CLBLM_IMUX36-&gt;CLBLM_L_D2</t>
        </is>
      </c>
      <c r="B40" t="inlineStr">
        <is>
          <t>PassTransistor</t>
        </is>
      </c>
      <c r="C40" t="n">
        <v>0</v>
      </c>
      <c r="E40" t="n">
        <v>0</v>
      </c>
      <c r="F40" t="n">
        <v>0</v>
      </c>
      <c r="G40" t="n">
        <v>0</v>
      </c>
      <c r="H40" t="n">
        <v>0</v>
      </c>
      <c r="I40">
        <f>((D42) + (D41))</f>
        <v/>
      </c>
      <c r="J40">
        <f>(((D42) + (D41))*C40)</f>
        <v/>
      </c>
    </row>
    <row r="41">
      <c r="A41" t="inlineStr">
        <is>
          <t>CLBLM_L_X10Y53/CLBLM_L_D2</t>
        </is>
      </c>
      <c r="B41" t="inlineStr">
        <is>
          <t>Part of wire</t>
        </is>
      </c>
      <c r="C41" t="n">
        <v>0</v>
      </c>
      <c r="D41" t="n">
        <v>0</v>
      </c>
      <c r="I41">
        <f>(((D41)/2) + (D42))</f>
        <v/>
      </c>
      <c r="J41">
        <f>((C41)*(((D41)/2) + (D42)))</f>
        <v/>
      </c>
    </row>
    <row r="42">
      <c r="A42" t="inlineStr">
        <is>
          <t>masterReg/register_reg_r1_0_31_24_29_i_4/I4</t>
        </is>
      </c>
      <c r="B42" t="inlineStr">
        <is>
          <t>Inpin</t>
        </is>
      </c>
      <c r="D42" t="n">
        <v>0</v>
      </c>
      <c r="E42" t="n">
        <v>0.213</v>
      </c>
      <c r="F42" t="n">
        <v>0.171</v>
      </c>
      <c r="G42" t="n">
        <v>0.509</v>
      </c>
      <c r="H42" t="n">
        <v>0.41</v>
      </c>
    </row>
    <row r="43">
      <c r="A43" t="inlineStr">
        <is>
          <t>ALU1_n_44: ALU1/register_reg_r1_0_31_24_29_i_14/O to masterReg/register_reg_r1_0_31_24_29_i_4/I4 sum delays</t>
        </is>
      </c>
      <c r="E43">
        <f>(E2 + E4 + E33 + E37 + E40 + E42)</f>
        <v/>
      </c>
      <c r="F43">
        <f>(F2 + F4 + F33 + F37 + F40 + F42)</f>
        <v/>
      </c>
      <c r="G43">
        <f>(G2 + G4 + G33 + G37 + G40 + G42)</f>
        <v/>
      </c>
      <c r="H43">
        <f>(H2 + H4 + H33 + H37 + H40 + H42)</f>
        <v/>
      </c>
      <c r="J43">
        <f>(J2 + J3 + J4 + J6 + J33 + J36 + J37 + J39 + J40 + J41 + J42)</f>
        <v/>
      </c>
    </row>
    <row r="44">
      <c r="A44" t="inlineStr">
        <is>
          <t>ALU1_n_44: ALU1/register_reg_r1_0_31_24_29_i_14/O to masterReg/register_reg_r1_0_31_24_29_i_4/I4sum delays + cap delay</t>
        </is>
      </c>
      <c r="E44">
        <f>1000*(E43 + J43)</f>
        <v/>
      </c>
      <c r="F44">
        <f>1000*(F43 + J43)</f>
        <v/>
      </c>
      <c r="G44">
        <f>1000*(G43 + J43)</f>
        <v/>
      </c>
      <c r="H44">
        <f>1000*(H43 + J43)</f>
        <v/>
      </c>
    </row>
    <row r="46">
      <c r="A46" t="inlineStr">
        <is>
          <t>ALU1_n_44: ALU1/register_reg_r1_0_31_24_29_i_14/O to masterReg/register_reg_r1_0_31_24_29_i_4/I4Total delay (from Vivado)</t>
        </is>
      </c>
      <c r="E46" t="inlineStr">
        <is>
          <t>332</t>
        </is>
      </c>
      <c r="F46" t="inlineStr">
        <is>
          <t>273</t>
        </is>
      </c>
      <c r="G46" t="inlineStr">
        <is>
          <t>677</t>
        </is>
      </c>
      <c r="H46" t="inlineStr">
        <is>
          <t>554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CLBLM_R_X11Y53/CLBLM_M_A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 + D23) + (D5 + D6))) + (D3))</f>
        <v/>
      </c>
      <c r="J2">
        <f>(C2*((((D7 + D23) + (D5 + D6))) + (D3)))</f>
        <v/>
      </c>
    </row>
    <row r="3">
      <c r="A3" t="inlineStr">
        <is>
          <t>CLBLM_R_X11Y53/CLBLM_M_A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D23) + (D5 + D6))))</f>
        <v/>
      </c>
      <c r="J3">
        <f>((C3)*(((D3)/2) + (((D7 + D23) + (D5 + D6)))))</f>
        <v/>
      </c>
    </row>
    <row r="4">
      <c r="A4" t="inlineStr">
        <is>
          <t>CLBLM_R_X11Y53/CLBLM_R.CLBLM_M_A-&gt;CLBLM_LOGIC_OUTS12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D23) + (D5 + D6))</f>
        <v/>
      </c>
      <c r="J4">
        <f>(((D7 + D23) + (D5 + D6))*C4)</f>
        <v/>
      </c>
    </row>
    <row r="5">
      <c r="A5" t="inlineStr">
        <is>
          <t>CLBLM_R_X11Y53/CLBLM_LOGIC_OUTS12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INT_R_X11Y53/LOGIC_OUTS12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D23))</f>
        <v/>
      </c>
      <c r="J6">
        <f>((C5 + C6)*(((D5 + D6)/2) + (D7 + D23)))</f>
        <v/>
      </c>
    </row>
    <row r="7">
      <c r="A7" t="inlineStr">
        <is>
          <t>INT_R_X11Y53/INT_R.LOGIC_OUTS12-&gt;&gt;WL1BEG_N3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0.042</v>
      </c>
      <c r="F7" t="n">
        <v>0.034</v>
      </c>
      <c r="G7" t="n">
        <v>0.124</v>
      </c>
      <c r="H7" t="n">
        <v>0.103</v>
      </c>
      <c r="I7">
        <f>((D12) + (D8 + D9 + D10 + D11))</f>
        <v/>
      </c>
      <c r="J7">
        <f>(((D12) + (D8 + D9 + D10 + D11))*C7)</f>
        <v/>
      </c>
    </row>
    <row r="8">
      <c r="A8" t="inlineStr">
        <is>
          <t>INT_R_X11Y53/WL1BEG_N3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INT_L_X10Y52/WL1END3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INT_L_X10Y53/WL1END_N1_3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INT_R_X11Y52/WL1BEG3</t>
        </is>
      </c>
      <c r="B11" t="inlineStr">
        <is>
          <t>Part of wire</t>
        </is>
      </c>
      <c r="C11" t="n">
        <v>0</v>
      </c>
      <c r="D11" t="n">
        <v>0</v>
      </c>
      <c r="I11">
        <f>(((D8 + D9 + D10 + D11)/2) + (D12))</f>
        <v/>
      </c>
      <c r="J11">
        <f>((C8 + C9 + C10 + C11)*(((D8 + D9 + D10 + D11)/2) + (D12)))</f>
        <v/>
      </c>
    </row>
    <row r="12">
      <c r="A12" t="inlineStr">
        <is>
          <t>INT_L_X10Y53/INT_L.WL1END_N1_3-&gt;&gt;IMUX_L8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INT_L_X10Y53/IMUX_L8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CLBLM_L_X10Y53/CLBLM_IMUX8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CLBLM_L_X10Y53/CLBLM_L.CLBLM_IMUX8-&gt;CLBLM_M_A5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CLBLM_L_X10Y53/CLBLM_M_A5</t>
        </is>
      </c>
      <c r="B16" t="inlineStr">
        <is>
          <t>Part of wire</t>
        </is>
      </c>
      <c r="C16" t="n">
        <v>0</v>
      </c>
      <c r="D16" t="n">
        <v>0</v>
      </c>
      <c r="I16">
        <f>(((D16)/2) + (D17))</f>
        <v/>
      </c>
      <c r="J16">
        <f>((C16)*(((D16)/2) + (D17)))</f>
        <v/>
      </c>
    </row>
    <row r="17">
      <c r="A17" t="inlineStr">
        <is>
          <t>masterReg/readData1[25]_i_1/I2</t>
        </is>
      </c>
      <c r="B17" t="inlineStr">
        <is>
          <t>Inpin</t>
        </is>
      </c>
      <c r="D17" t="n">
        <v>0</v>
      </c>
      <c r="E17" t="n">
        <v>0.048</v>
      </c>
      <c r="F17" t="n">
        <v>0.038</v>
      </c>
      <c r="G17" t="n">
        <v>0.126</v>
      </c>
      <c r="H17" t="n">
        <v>0.102</v>
      </c>
    </row>
    <row r="18">
      <c r="A18" t="inlineStr">
        <is>
          <t>ALU1_n_45: ALU1/readData2[25]_i_3/O to masterReg/readData1[25]_i_1/I2 sum delays</t>
        </is>
      </c>
      <c r="E18">
        <f>(E2 + E4 + E7 + E12 + E15 + E17)</f>
        <v/>
      </c>
      <c r="F18">
        <f>(F2 + F4 + F7 + F12 + F15 + F17)</f>
        <v/>
      </c>
      <c r="G18">
        <f>(G2 + G4 + G7 + G12 + G15 + G17)</f>
        <v/>
      </c>
      <c r="H18">
        <f>(H2 + H4 + H7 + H12 + H15 + H17)</f>
        <v/>
      </c>
      <c r="J18">
        <f>(J2 + J3 + J4 + J6 + J7 + J11 + J12 + J14 + J15 + J16 + J17)</f>
        <v/>
      </c>
    </row>
    <row r="19">
      <c r="A19" t="inlineStr">
        <is>
          <t>ALU1_n_45: ALU1/readData2[25]_i_3/O to masterReg/readData1[25]_i_1/I2sum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ALU1_n_45: ALU1/readData2[25]_i_3/O to masterReg/readData1[25]_i_1/I2Total delay (from Vivado)</t>
        </is>
      </c>
      <c r="E21" t="inlineStr">
        <is>
          <t>168</t>
        </is>
      </c>
      <c r="F21" t="inlineStr">
        <is>
          <t>141</t>
        </is>
      </c>
      <c r="G21" t="inlineStr">
        <is>
          <t>337</t>
        </is>
      </c>
      <c r="H21" t="inlineStr">
        <is>
          <t>281</t>
        </is>
      </c>
    </row>
    <row r="23">
      <c r="A23" t="inlineStr">
        <is>
          <t>INT_R_X11Y53/INT_R.LOGIC_OUTS12-&gt;&gt;NW2BEG0</t>
        </is>
      </c>
      <c r="B23" t="inlineStr">
        <is>
          <t>Buffer</t>
        </is>
      </c>
      <c r="C23" t="n">
        <v>1.1851186875</v>
      </c>
      <c r="D23" t="n">
        <v>0.008473000000000001</v>
      </c>
      <c r="E23" t="n">
        <v>0.041</v>
      </c>
      <c r="F23" t="n">
        <v>0.033</v>
      </c>
      <c r="G23" t="n">
        <v>0.137</v>
      </c>
      <c r="H23" t="n">
        <v>0.113</v>
      </c>
      <c r="I23">
        <f>((D28) + (D24 + D25 + D26 + D27))</f>
        <v/>
      </c>
      <c r="J23">
        <f>(((D28) + (D24 + D25 + D26 + D27))*C23)</f>
        <v/>
      </c>
    </row>
    <row r="24">
      <c r="A24" t="inlineStr">
        <is>
          <t>INT_R_X11Y53/NW2BEG0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INT_L_X10Y54/NW2END0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INT_L_X10Y53/NW2END_S0_0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INT_R_X11Y54/NW2A0</t>
        </is>
      </c>
      <c r="B27" t="inlineStr">
        <is>
          <t>Part of wire</t>
        </is>
      </c>
      <c r="C27" t="n">
        <v>0</v>
      </c>
      <c r="D27" t="n">
        <v>0</v>
      </c>
      <c r="I27">
        <f>(((D24 + D25 + D26 + D27)/2) + (D28))</f>
        <v/>
      </c>
      <c r="J27">
        <f>((C24 + C25 + C26 + C27)*(((D24 + D25 + D26 + D27)/2) + (D28)))</f>
        <v/>
      </c>
    </row>
    <row r="28">
      <c r="A28" t="inlineStr">
        <is>
          <t>INT_L_X10Y53/INT_L.NW2END_S0_0-&gt;&gt;IMUX_L31</t>
        </is>
      </c>
      <c r="B28" t="inlineStr">
        <is>
          <t>Buffer</t>
        </is>
      </c>
      <c r="C28" t="n">
        <v>1.6107141875</v>
      </c>
      <c r="D28" t="n">
        <v>0.007713</v>
      </c>
      <c r="E28" t="n">
        <v>0.047</v>
      </c>
      <c r="F28" t="n">
        <v>0.038</v>
      </c>
      <c r="G28" t="n">
        <v>0.138</v>
      </c>
      <c r="H28" t="n">
        <v>0.114</v>
      </c>
      <c r="I28">
        <f>((((D33) + (D32))) + (D29 + D30))</f>
        <v/>
      </c>
      <c r="J28">
        <f>(((((D33) + (D32))) + (D29 + D30))*C28)</f>
        <v/>
      </c>
    </row>
    <row r="29">
      <c r="A29" t="inlineStr">
        <is>
          <t>INT_L_X10Y53/IMUX_L31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CLBLM_L_X10Y53/CLBLM_IMUX31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(((D33) + (D32))))</f>
        <v/>
      </c>
      <c r="J30">
        <f>((C29 + C30)*(((D29 + D30)/2) + (((D33) + (D32)))))</f>
        <v/>
      </c>
    </row>
    <row r="31">
      <c r="A31" t="inlineStr">
        <is>
          <t>CLBLM_L_X10Y53/CLBLM_L.CLBLM_IMUX31-&gt;CLBLM_M_C5</t>
        </is>
      </c>
      <c r="B31" t="inlineStr">
        <is>
          <t>PassTransistor</t>
        </is>
      </c>
      <c r="C31" t="n">
        <v>0</v>
      </c>
      <c r="E31" t="n">
        <v>0</v>
      </c>
      <c r="F31" t="n">
        <v>0</v>
      </c>
      <c r="G31" t="n">
        <v>0</v>
      </c>
      <c r="H31" t="n">
        <v>0</v>
      </c>
      <c r="I31">
        <f>((D33) + (D32))</f>
        <v/>
      </c>
      <c r="J31">
        <f>(((D33) + (D32))*C31)</f>
        <v/>
      </c>
    </row>
    <row r="32">
      <c r="A32" t="inlineStr">
        <is>
          <t>CLBLM_L_X10Y53/CLBLM_M_C5</t>
        </is>
      </c>
      <c r="B32" t="inlineStr">
        <is>
          <t>Part of wire</t>
        </is>
      </c>
      <c r="C32" t="n">
        <v>0</v>
      </c>
      <c r="D32" t="n">
        <v>0</v>
      </c>
      <c r="I32">
        <f>(((D32)/2) + (D33))</f>
        <v/>
      </c>
      <c r="J32">
        <f>((C32)*(((D32)/2) + (D33)))</f>
        <v/>
      </c>
    </row>
    <row r="33">
      <c r="A33" t="inlineStr">
        <is>
          <t>masterReg/readData2[25]_i_1/I2</t>
        </is>
      </c>
      <c r="B33" t="inlineStr">
        <is>
          <t>Inpin</t>
        </is>
      </c>
      <c r="D33" t="n">
        <v>0</v>
      </c>
      <c r="E33" t="n">
        <v>0.05</v>
      </c>
      <c r="F33" t="n">
        <v>0.04</v>
      </c>
      <c r="G33" t="n">
        <v>0.133</v>
      </c>
      <c r="H33" t="n">
        <v>0.107</v>
      </c>
    </row>
    <row r="34">
      <c r="A34" t="inlineStr">
        <is>
          <t>ALU1_n_45: ALU1/readData2[25]_i_3/O to masterReg/readData2[25]_i_1/I2 sum delays</t>
        </is>
      </c>
      <c r="E34">
        <f>(E2 + E4 + E23 + E28 + E31 + E33)</f>
        <v/>
      </c>
      <c r="F34">
        <f>(F2 + F4 + F23 + F28 + F31 + F33)</f>
        <v/>
      </c>
      <c r="G34">
        <f>(G2 + G4 + G23 + G28 + G31 + G33)</f>
        <v/>
      </c>
      <c r="H34">
        <f>(H2 + H4 + H23 + H28 + H31 + H33)</f>
        <v/>
      </c>
      <c r="J34">
        <f>(J2 + J3 + J4 + J6 + J23 + J27 + J28 + J30 + J31 + J32 + J33)</f>
        <v/>
      </c>
    </row>
    <row r="35">
      <c r="A35" t="inlineStr">
        <is>
          <t>ALU1_n_45: ALU1/readData2[25]_i_3/O to masterReg/readData2[25]_i_1/I2sum delays + cap delay</t>
        </is>
      </c>
      <c r="E35">
        <f>1000*(E34 + J34)</f>
        <v/>
      </c>
      <c r="F35">
        <f>1000*(F34 + J34)</f>
        <v/>
      </c>
      <c r="G35">
        <f>1000*(G34 + J34)</f>
        <v/>
      </c>
      <c r="H35">
        <f>1000*(H34 + J34)</f>
        <v/>
      </c>
    </row>
    <row r="37">
      <c r="A37" t="inlineStr">
        <is>
          <t>ALU1_n_45: ALU1/readData2[25]_i_3/O to masterReg/readData2[25]_i_1/I2Total delay (from Vivado)</t>
        </is>
      </c>
      <c r="E37" t="inlineStr">
        <is>
          <t>169</t>
        </is>
      </c>
      <c r="F37" t="inlineStr">
        <is>
          <t>142</t>
        </is>
      </c>
      <c r="G37" t="inlineStr">
        <is>
          <t>352</t>
        </is>
      </c>
      <c r="H37" t="inlineStr">
        <is>
          <t>293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CLBLM_R_X11Y51/CLBLM_M_C</t>
        </is>
      </c>
      <c r="B2" t="inlineStr">
        <is>
          <t>Outpin</t>
        </is>
      </c>
      <c r="C2" t="n">
        <v>1.401125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CLBLM_R_X11Y51/CLBLM_M_C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CLBLM_R_X11Y51/CLBLM_R.CLBLM_M_C-&gt;CLBLM_LOGIC_OUTS14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CLBLM_R_X11Y51/CLBLM_LOGIC_OUTS14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INT_R_X11Y51/LOGIC_OUTS14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INT_R_X11Y51/INT_R.LOGIC_OUTS14-&gt;&gt;NN2BEG2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0.133</v>
      </c>
      <c r="H7" t="n">
        <v>0.11</v>
      </c>
      <c r="I7">
        <f>((D11 + D26) + (D8 + D9 + D10))</f>
        <v/>
      </c>
      <c r="J7">
        <f>(((D11 + D26) + (D8 + D9 + D10))*C7)</f>
        <v/>
      </c>
    </row>
    <row r="8">
      <c r="A8" t="inlineStr">
        <is>
          <t>INT_R_X11Y51/NN2BEG2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INT_R_X11Y53/NN2END2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INT_R_X11Y52/NN2A2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D26))</f>
        <v/>
      </c>
      <c r="J10">
        <f>((C8 + C9 + C10)*(((D8 + D9 + D10)/2) + (D11 + D26)))</f>
        <v/>
      </c>
    </row>
    <row r="11">
      <c r="A11" t="inlineStr">
        <is>
          <t>INT_R_X11Y53/INT_R.NN2END2-&gt;&gt;FAN_ALT7</t>
        </is>
      </c>
      <c r="B11" t="inlineStr">
        <is>
          <t>Buffer</t>
        </is>
      </c>
      <c r="C11" t="n">
        <v>0</v>
      </c>
      <c r="D11" t="n">
        <v>0.00757</v>
      </c>
      <c r="E11" t="n">
        <v>0</v>
      </c>
      <c r="F11" t="n">
        <v>0</v>
      </c>
      <c r="G11" t="n">
        <v>0</v>
      </c>
      <c r="H11" t="n">
        <v>0</v>
      </c>
      <c r="I11">
        <f>((D13) + (D12))</f>
        <v/>
      </c>
      <c r="J11">
        <f>(((D13) + (D12))*C11)</f>
        <v/>
      </c>
    </row>
    <row r="12">
      <c r="A12" t="inlineStr">
        <is>
          <t>INT_R_X11Y53/FAN_ALT7</t>
        </is>
      </c>
      <c r="B12" t="inlineStr">
        <is>
          <t>Part of wire</t>
        </is>
      </c>
      <c r="C12" t="n">
        <v>0</v>
      </c>
      <c r="D12" t="n">
        <v>0</v>
      </c>
      <c r="I12">
        <f>(((D12)/2) + (D13))</f>
        <v/>
      </c>
      <c r="J12">
        <f>((C12)*(((D12)/2) + (D13)))</f>
        <v/>
      </c>
    </row>
    <row r="13">
      <c r="A13" t="inlineStr">
        <is>
          <t>INT_R_X11Y53/INT_R.FAN_ALT7-&gt;&gt;FAN_BOUNCE7</t>
        </is>
      </c>
      <c r="B13" t="inlineStr">
        <is>
          <t>Buffer</t>
        </is>
      </c>
      <c r="C13" t="n">
        <v>1.4764880625</v>
      </c>
      <c r="D13" t="n">
        <v>0</v>
      </c>
      <c r="E13" t="n">
        <v>0.059</v>
      </c>
      <c r="F13" t="n">
        <v>0.049</v>
      </c>
      <c r="G13" t="n">
        <v>0.178</v>
      </c>
      <c r="H13" t="n">
        <v>0.147</v>
      </c>
      <c r="I13">
        <f>((D15) + (D14))</f>
        <v/>
      </c>
      <c r="J13">
        <f>(((D15) + (D14))*C13)</f>
        <v/>
      </c>
    </row>
    <row r="14">
      <c r="A14" t="inlineStr">
        <is>
          <t>INT_R_X11Y53/FAN_BOUNCE7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INT_R_X11Y53/INT_R.FAN_BOUNCE7-&gt;&gt;IMUX8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INT_R_X11Y53/IMUX8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CLBLM_R_X11Y53/CLBLM_IMUX8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CLBLM_R_X11Y53/CLBLM_R.CLBLM_IMUX8-&gt;CLBLM_M_A5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CLBLM_R_X11Y53/CLBLM_M_A5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ALU1/readData2[25]_i_3/I2</t>
        </is>
      </c>
      <c r="B20" t="inlineStr">
        <is>
          <t>Inpin</t>
        </is>
      </c>
      <c r="D20" t="n">
        <v>0</v>
      </c>
      <c r="E20" t="n">
        <v>0.048</v>
      </c>
      <c r="F20" t="n">
        <v>0.038</v>
      </c>
      <c r="G20" t="n">
        <v>0.126</v>
      </c>
      <c r="H20" t="n">
        <v>0.102</v>
      </c>
    </row>
    <row r="21">
      <c r="A21" t="inlineStr">
        <is>
          <t>ALU1_n_46: ALU1/register_reg_r1_0_31_24_29_i_8/O to ALU1/readData2[25]_i_3/I2 sum delays</t>
        </is>
      </c>
      <c r="E21">
        <f>(E2 + E4 + E7 + E11 + E13 + E15 + E18 + E20)</f>
        <v/>
      </c>
      <c r="F21">
        <f>(F2 + F4 + F7 + F11 + F13 + F15 + F18 + F20)</f>
        <v/>
      </c>
      <c r="G21">
        <f>(G2 + G4 + G7 + G11 + G13 + G15 + G18 + G20)</f>
        <v/>
      </c>
      <c r="H21">
        <f>(H2 + H4 + H7 + H11 + H13 + H15 + H18 + H20)</f>
        <v/>
      </c>
      <c r="J21">
        <f>(J2 + J3 + J4 + J6 + J7 + J10 + J11 + J12 + J13 + J14 + J15 + J17 + J18 + J19 + J20)</f>
        <v/>
      </c>
    </row>
    <row r="22">
      <c r="A22" t="inlineStr">
        <is>
          <t>ALU1_n_46: ALU1/register_reg_r1_0_31_24_29_i_8/O to ALU1/readData2[25]_i_3/I2sum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ALU1_n_46: ALU1/register_reg_r1_0_31_24_29_i_8/O to ALU1/readData2[25]_i_3/I2Total delay (from Vivado)</t>
        </is>
      </c>
      <c r="E24" t="inlineStr">
        <is>
          <t>251</t>
        </is>
      </c>
      <c r="F24" t="inlineStr">
        <is>
          <t>212</t>
        </is>
      </c>
      <c r="G24" t="inlineStr">
        <is>
          <t>487</t>
        </is>
      </c>
      <c r="H24" t="inlineStr">
        <is>
          <t>405</t>
        </is>
      </c>
    </row>
    <row r="26">
      <c r="A26" t="inlineStr">
        <is>
          <t>INT_R_X11Y53/INT_R.NN2END2-&gt;&gt;IMUX44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INT_R_X11Y53/IMUX44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CLBLM_R_X11Y53/CLBLM_IMUX44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CLBLM_R_X11Y53/CLBLM_R.CLBLM_IMUX44-&gt;CLBLM_M_D4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CLBLM_R_X11Y53/CLBLM_M_D4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masterReg/register_reg_r1_0_31_24_29_i_1/I4</t>
        </is>
      </c>
      <c r="B31" t="inlineStr">
        <is>
          <t>Inpin</t>
        </is>
      </c>
      <c r="D31" t="n">
        <v>0</v>
      </c>
      <c r="E31" t="n">
        <v>0.118</v>
      </c>
      <c r="F31" t="n">
        <v>0.073</v>
      </c>
      <c r="G31" t="n">
        <v>0.317</v>
      </c>
      <c r="H31" t="n">
        <v>0.176</v>
      </c>
    </row>
    <row r="32">
      <c r="A32" t="inlineStr">
        <is>
          <t>ALU1_n_46: ALU1/register_reg_r1_0_31_24_29_i_8/O to masterReg/register_reg_r1_0_31_24_29_i_1/I4 sum delays</t>
        </is>
      </c>
      <c r="E32">
        <f>(E2 + E4 + E7 + E26 + E29 + E31)</f>
        <v/>
      </c>
      <c r="F32">
        <f>(F2 + F4 + F7 + F26 + F29 + F31)</f>
        <v/>
      </c>
      <c r="G32">
        <f>(G2 + G4 + G7 + G26 + G29 + G31)</f>
        <v/>
      </c>
      <c r="H32">
        <f>(H2 + H4 + H7 + H26 + H29 + H31)</f>
        <v/>
      </c>
      <c r="J32">
        <f>(J2 + J3 + J4 + J6 + J7 + J10 + J26 + J28 + J29 + J30 + J31)</f>
        <v/>
      </c>
    </row>
    <row r="33">
      <c r="A33" t="inlineStr">
        <is>
          <t>ALU1_n_46: ALU1/register_reg_r1_0_31_24_29_i_8/O to masterReg/register_reg_r1_0_31_24_29_i_1/I4sum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ALU1_n_46: ALU1/register_reg_r1_0_31_24_29_i_8/O to masterReg/register_reg_r1_0_31_24_29_i_1/I4Total delay (from Vivado)</t>
        </is>
      </c>
      <c r="E35" t="inlineStr">
        <is>
          <t>252</t>
        </is>
      </c>
      <c r="F35" t="inlineStr">
        <is>
          <t>188</t>
        </is>
      </c>
      <c r="G35" t="inlineStr">
        <is>
          <t>501</t>
        </is>
      </c>
      <c r="H35" t="inlineStr">
        <is>
          <t>345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CLBLM_R_X7Y55/CLBLM_M_A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 + D18) + (D5 + D6))) + (D3))</f>
        <v/>
      </c>
      <c r="J2">
        <f>(C2*((((D7 + D18) + (D5 + D6))) + (D3)))</f>
        <v/>
      </c>
    </row>
    <row r="3">
      <c r="A3" t="inlineStr">
        <is>
          <t>CLBLM_R_X7Y55/CLBLM_M_A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D18) + (D5 + D6))))</f>
        <v/>
      </c>
      <c r="J3">
        <f>((C3)*(((D3)/2) + (((D7 + D18) + (D5 + D6)))))</f>
        <v/>
      </c>
    </row>
    <row r="4">
      <c r="A4" t="inlineStr">
        <is>
          <t>CLBLM_R_X7Y55/CLBLM_R.CLBLM_M_A-&gt;CLBLM_LOGIC_OUTS12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D18) + (D5 + D6))</f>
        <v/>
      </c>
      <c r="J4">
        <f>(((D7 + D18) + (D5 + D6))*C4)</f>
        <v/>
      </c>
    </row>
    <row r="5">
      <c r="A5" t="inlineStr">
        <is>
          <t>CLBLM_R_X7Y55/CLBLM_LOGIC_OUTS12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INT_R_X7Y55/LOGIC_OUTS12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D18))</f>
        <v/>
      </c>
      <c r="J6">
        <f>((C5 + C6)*(((D5 + D6)/2) + (D7 + D18)))</f>
        <v/>
      </c>
    </row>
    <row r="7">
      <c r="A7" t="inlineStr">
        <is>
          <t>INT_R_X7Y55/INT_R.LOGIC_OUTS12-&gt;&gt;IMUX24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INT_R_X7Y55/IMUX24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CLBLM_R_X7Y55/CLBLM_IMUX24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CLBLM_R_X7Y55/CLBLM_R.CLBLM_IMUX24-&gt;CLBLM_M_B5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CLBLM_R_X7Y55/CLBLM_M_B5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masterReg/readData1[24]_i_1/I2</t>
        </is>
      </c>
      <c r="B12" t="inlineStr">
        <is>
          <t>Inpin</t>
        </is>
      </c>
      <c r="D12" t="n">
        <v>0</v>
      </c>
      <c r="E12" t="n">
        <v>0.052</v>
      </c>
      <c r="F12" t="n">
        <v>0.042</v>
      </c>
      <c r="G12" t="n">
        <v>0.137</v>
      </c>
      <c r="H12" t="n">
        <v>0.111</v>
      </c>
    </row>
    <row r="13">
      <c r="A13" t="inlineStr">
        <is>
          <t>ALU1_n_47: ALU1/readData2[24]_i_3/O to masterReg/readData1[24]_i_1/I2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ALU1_n_47: ALU1/readData2[24]_i_3/O to masterReg/readData1[24]_i_1/I2sum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ALU1_n_47: ALU1/readData2[24]_i_3/O to masterReg/readData1[24]_i_1/I2Total delay (from Vivado)</t>
        </is>
      </c>
      <c r="E16" t="inlineStr">
        <is>
          <t>120</t>
        </is>
      </c>
      <c r="F16" t="inlineStr">
        <is>
          <t>101</t>
        </is>
      </c>
      <c r="G16" t="inlineStr">
        <is>
          <t>233</t>
        </is>
      </c>
      <c r="H16" t="inlineStr">
        <is>
          <t>194</t>
        </is>
      </c>
    </row>
    <row r="18">
      <c r="A18" t="inlineStr">
        <is>
          <t>INT_R_X7Y55/INT_R.LOGIC_OUTS12-&gt;&gt;NL1BEG_N3</t>
        </is>
      </c>
      <c r="B18" t="inlineStr">
        <is>
          <t>Buffer</t>
        </is>
      </c>
      <c r="C18" t="n">
        <v>1.16220225</v>
      </c>
      <c r="D18" t="n">
        <v>0.008429000000000001</v>
      </c>
      <c r="E18" t="n">
        <v>0.054</v>
      </c>
      <c r="F18" t="n">
        <v>0.044</v>
      </c>
      <c r="G18" t="n">
        <v>0.131</v>
      </c>
      <c r="H18" t="n">
        <v>0.108</v>
      </c>
      <c r="I18">
        <f>((D20) + (D19))</f>
        <v/>
      </c>
      <c r="J18">
        <f>(((D20) + (D19))*C18)</f>
        <v/>
      </c>
    </row>
    <row r="19">
      <c r="A19" t="inlineStr">
        <is>
          <t>INT_R_X7Y55/NL1BEG_N3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INT_R_X7Y55/INT_R.NL1BEG_N3-&gt;&gt;IMUX29</t>
        </is>
      </c>
      <c r="B20" t="inlineStr">
        <is>
          <t>Buffer</t>
        </is>
      </c>
      <c r="C20" t="n">
        <v>1.6107141875</v>
      </c>
      <c r="D20" t="n">
        <v>0.007713</v>
      </c>
      <c r="E20" t="n">
        <v>0.047</v>
      </c>
      <c r="F20" t="n">
        <v>0.038</v>
      </c>
      <c r="G20" t="n">
        <v>0.138</v>
      </c>
      <c r="H20" t="n">
        <v>0.114</v>
      </c>
      <c r="I20">
        <f>((((D25) + (D24))) + (D21 + D22))</f>
        <v/>
      </c>
      <c r="J20">
        <f>(((((D25) + (D24))) + (D21 + D22))*C20)</f>
        <v/>
      </c>
    </row>
    <row r="21">
      <c r="A21" t="inlineStr">
        <is>
          <t>INT_R_X7Y55/IMUX29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CLBLM_R_X7Y55/CLBLM_IMUX29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(((D25) + (D24))))</f>
        <v/>
      </c>
      <c r="J22">
        <f>((C21 + C22)*(((D21 + D22)/2) + (((D25) + (D24)))))</f>
        <v/>
      </c>
    </row>
    <row r="23">
      <c r="A23" t="inlineStr">
        <is>
          <t>CLBLM_R_X7Y55/CLBLM_R.CLBLM_IMUX29-&gt;CLBLM_M_C2</t>
        </is>
      </c>
      <c r="B23" t="inlineStr">
        <is>
          <t>PassTransistor</t>
        </is>
      </c>
      <c r="C23" t="n">
        <v>0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CLBLM_R_X7Y55/CLBLM_M_C2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masterReg/readData2[24]_i_1/I2</t>
        </is>
      </c>
      <c r="B25" t="inlineStr">
        <is>
          <t>Inpin</t>
        </is>
      </c>
      <c r="D25" t="n">
        <v>0</v>
      </c>
      <c r="E25" t="n">
        <v>0.214</v>
      </c>
      <c r="F25" t="n">
        <v>0.172</v>
      </c>
      <c r="G25" t="n">
        <v>0.506</v>
      </c>
      <c r="H25" t="n">
        <v>0.408</v>
      </c>
    </row>
    <row r="26">
      <c r="A26" t="inlineStr">
        <is>
          <t>ALU1_n_47: ALU1/readData2[24]_i_3/O to masterReg/readData2[24]_i_1/I2 sum delays</t>
        </is>
      </c>
      <c r="E26">
        <f>(E2 + E4 + E18 + E20 + E23 + E25)</f>
        <v/>
      </c>
      <c r="F26">
        <f>(F2 + F4 + F18 + F20 + F23 + F25)</f>
        <v/>
      </c>
      <c r="G26">
        <f>(G2 + G4 + G18 + G20 + G23 + G25)</f>
        <v/>
      </c>
      <c r="H26">
        <f>(H2 + H4 + H18 + H20 + H23 + H25)</f>
        <v/>
      </c>
      <c r="J26">
        <f>(J2 + J3 + J4 + J6 + J18 + J19 + J20 + J22 + J23 + J24 + J25)</f>
        <v/>
      </c>
    </row>
    <row r="27">
      <c r="A27" t="inlineStr">
        <is>
          <t>ALU1_n_47: ALU1/readData2[24]_i_3/O to masterReg/readData2[24]_i_1/I2sum delays + cap delay</t>
        </is>
      </c>
      <c r="E27">
        <f>1000*(E26 + J26)</f>
        <v/>
      </c>
      <c r="F27">
        <f>1000*(F26 + J26)</f>
        <v/>
      </c>
      <c r="G27">
        <f>1000*(G26 + J26)</f>
        <v/>
      </c>
      <c r="H27">
        <f>1000*(H26 + J26)</f>
        <v/>
      </c>
    </row>
    <row r="29">
      <c r="A29" t="inlineStr">
        <is>
          <t>ALU1_n_47: ALU1/readData2[24]_i_3/O to masterReg/readData2[24]_i_1/I2Total delay (from Vivado)</t>
        </is>
      </c>
      <c r="E29" t="inlineStr">
        <is>
          <t>344</t>
        </is>
      </c>
      <c r="F29" t="inlineStr">
        <is>
          <t>283</t>
        </is>
      </c>
      <c r="G29" t="inlineStr">
        <is>
          <t>662</t>
        </is>
      </c>
      <c r="H29" t="inlineStr">
        <is>
          <t>541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CLBLM_R_X5Y55/CLBLM_L_B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CLBLM_R_X5Y55/CLBLM_L_B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CLBLM_R_X5Y55/CLBLM_R.CLBLM_L_B-&gt;CLBLM_LOGIC_OUTS9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CLBLM_R_X5Y55/CLBLM_LOGIC_OUTS9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INT_R_X5Y55/LOGIC_OUTS9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INT_R_X5Y55/INT_R.LOGIC_OUTS9-&gt;&gt;EE2BEG1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0.061</v>
      </c>
      <c r="F7" t="n">
        <v>0.05</v>
      </c>
      <c r="G7" t="n">
        <v>0.139</v>
      </c>
      <c r="H7" t="n">
        <v>0.115</v>
      </c>
      <c r="I7">
        <f>((D15 + D26) + (D8 + D9 + D10 + D11 + D12 + D13 + D14))</f>
        <v/>
      </c>
      <c r="J7">
        <f>(((D15 + D26) + (D8 + D9 + D10 + D11 + D12 + D13 + D14))*C7)</f>
        <v/>
      </c>
    </row>
    <row r="8">
      <c r="A8" t="inlineStr">
        <is>
          <t>INT_R_X5Y55/EE2BEG1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INT_R_X7Y55/EE2END1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CLBLM_R_X5Y55/CLBLM_EE2BEG1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VBRK_X18Y58/VBRK_EE2BEG1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BRAM_L_X6Y55/BRAM_EE2BEG1_0</t>
        </is>
      </c>
      <c r="B12" t="inlineStr">
        <is>
          <t>Part of wire</t>
        </is>
      </c>
      <c r="C12" t="n">
        <v>0.26892</v>
      </c>
      <c r="D12" t="n">
        <v>0.06043</v>
      </c>
    </row>
    <row r="13">
      <c r="A13" t="inlineStr">
        <is>
          <t>BRAM_INT_INTERFACE_L_X6Y55/INT_INTERFACE_EE2BEG1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INT_L_X6Y55/EE2A1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 + D26))</f>
        <v/>
      </c>
      <c r="J14">
        <f>((C8 + C9 + C10 + C11 + C12 + C13 + C14)*(((D8 + D9 + D10 + D11 + D12 + D13 + D14)/2) + (D15 + D26)))</f>
        <v/>
      </c>
    </row>
    <row r="15">
      <c r="A15" t="inlineStr">
        <is>
          <t>INT_R_X7Y55/INT_R.EE2END1-&gt;&gt;IMUX2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INT_R_X7Y55/IMUX2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CLBLM_R_X7Y55/CLBLM_IMUX2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CLBLM_R_X7Y55/CLBLM_R.CLBLM_IMUX2-&gt;CLBLM_M_A2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CLBLM_R_X7Y55/CLBLM_M_A2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ALU1/readData2[24]_i_3/I2</t>
        </is>
      </c>
      <c r="B20" t="inlineStr">
        <is>
          <t>Inpin</t>
        </is>
      </c>
      <c r="D20" t="n">
        <v>0</v>
      </c>
      <c r="E20" t="n">
        <v>0.216</v>
      </c>
      <c r="F20" t="n">
        <v>0.174</v>
      </c>
      <c r="G20" t="n">
        <v>0.512</v>
      </c>
      <c r="H20" t="n">
        <v>0.413</v>
      </c>
    </row>
    <row r="21">
      <c r="A21" t="inlineStr">
        <is>
          <t>ALU1_n_48: ALU1/register_reg_r1_0_31_24_29_i_10/O to ALU1/readData2[24]_i_3/I2 sum delays</t>
        </is>
      </c>
      <c r="E21">
        <f>(E2 + E4 + E7 + E15 + E18 + E20)</f>
        <v/>
      </c>
      <c r="F21">
        <f>(F2 + F4 + F7 + F15 + F18 + F20)</f>
        <v/>
      </c>
      <c r="G21">
        <f>(G2 + G4 + G7 + G15 + G18 + G20)</f>
        <v/>
      </c>
      <c r="H21">
        <f>(H2 + H4 + H7 + H15 + H18 + H20)</f>
        <v/>
      </c>
      <c r="J21">
        <f>(J2 + J3 + J4 + J6 + J7 + J14 + J15 + J17 + J18 + J19 + J20)</f>
        <v/>
      </c>
    </row>
    <row r="22">
      <c r="A22" t="inlineStr">
        <is>
          <t>ALU1_n_48: ALU1/register_reg_r1_0_31_24_29_i_10/O to ALU1/readData2[24]_i_3/I2sum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ALU1_n_48: ALU1/register_reg_r1_0_31_24_29_i_10/O to ALU1/readData2[24]_i_3/I2Total delay (from Vivado)</t>
        </is>
      </c>
      <c r="E24" t="inlineStr">
        <is>
          <t>429</t>
        </is>
      </c>
      <c r="F24" t="inlineStr">
        <is>
          <t>367</t>
        </is>
      </c>
      <c r="G24" t="inlineStr">
        <is>
          <t>751</t>
        </is>
      </c>
      <c r="H24" t="inlineStr">
        <is>
          <t>628</t>
        </is>
      </c>
    </row>
    <row r="26">
      <c r="A26" t="inlineStr">
        <is>
          <t>INT_R_X7Y55/INT_R.EE2END1-&gt;&gt;BYP_ALT4</t>
        </is>
      </c>
      <c r="B26" t="inlineStr">
        <is>
          <t>Buffer</t>
        </is>
      </c>
      <c r="C26" t="n">
        <v>0</v>
      </c>
      <c r="D26" t="n">
        <v>0.00757</v>
      </c>
      <c r="E26" t="n">
        <v>0</v>
      </c>
      <c r="F26" t="n">
        <v>0</v>
      </c>
      <c r="G26" t="n">
        <v>0</v>
      </c>
      <c r="H26" t="n">
        <v>0</v>
      </c>
      <c r="I26">
        <f>((D28) + (D27))</f>
        <v/>
      </c>
      <c r="J26">
        <f>(((D28) + (D27))*C26)</f>
        <v/>
      </c>
    </row>
    <row r="27">
      <c r="A27" t="inlineStr">
        <is>
          <t>INT_R_X7Y55/BYP_ALT4</t>
        </is>
      </c>
      <c r="B27" t="inlineStr">
        <is>
          <t>Part of wire</t>
        </is>
      </c>
      <c r="C27" t="n">
        <v>0</v>
      </c>
      <c r="D27" t="n">
        <v>0</v>
      </c>
      <c r="I27">
        <f>(((D27)/2) + (D28))</f>
        <v/>
      </c>
      <c r="J27">
        <f>((C27)*(((D27)/2) + (D28)))</f>
        <v/>
      </c>
    </row>
    <row r="28">
      <c r="A28" t="inlineStr">
        <is>
          <t>INT_R_X7Y55/INT_R.BYP_ALT4-&gt;&gt;BYP_BOUNCE4</t>
        </is>
      </c>
      <c r="B28" t="inlineStr">
        <is>
          <t>Buffer</t>
        </is>
      </c>
      <c r="C28" t="n">
        <v>1.4764880625</v>
      </c>
      <c r="D28" t="n">
        <v>0</v>
      </c>
      <c r="E28" t="n">
        <v>0.059</v>
      </c>
      <c r="F28" t="n">
        <v>0.049</v>
      </c>
      <c r="G28" t="n">
        <v>0.178</v>
      </c>
      <c r="H28" t="n">
        <v>0.147</v>
      </c>
      <c r="I28">
        <f>((D30) + (D29))</f>
        <v/>
      </c>
      <c r="J28">
        <f>(((D30) + (D29))*C28)</f>
        <v/>
      </c>
    </row>
    <row r="29">
      <c r="A29" t="inlineStr">
        <is>
          <t>INT_R_X7Y55/BYP_BOUNCE4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INT_R_X7Y55/INT_R.BYP_BOUNCE4-&gt;&gt;IMUX38</t>
        </is>
      </c>
      <c r="B30" t="inlineStr">
        <is>
          <t>Buffer</t>
        </is>
      </c>
      <c r="C30" t="n">
        <v>1.6107141875</v>
      </c>
      <c r="D30" t="n">
        <v>0.007713</v>
      </c>
      <c r="E30" t="n">
        <v>0.047</v>
      </c>
      <c r="F30" t="n">
        <v>0.038</v>
      </c>
      <c r="G30" t="n">
        <v>0.138</v>
      </c>
      <c r="H30" t="n">
        <v>0.114</v>
      </c>
      <c r="I30">
        <f>((((D35) + (D34))) + (D31 + D32))</f>
        <v/>
      </c>
      <c r="J30">
        <f>(((((D35) + (D34))) + (D31 + D32))*C30)</f>
        <v/>
      </c>
    </row>
    <row r="31">
      <c r="A31" t="inlineStr">
        <is>
          <t>INT_R_X7Y55/IMUX38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CLBLM_R_X7Y55/CLBLM_IMUX38</t>
        </is>
      </c>
      <c r="B32" t="inlineStr">
        <is>
          <t>Part of wire</t>
        </is>
      </c>
      <c r="C32" t="n">
        <v>0</v>
      </c>
      <c r="D32" t="n">
        <v>0</v>
      </c>
      <c r="I32">
        <f>(((D31 + D32)/2) + (((D35) + (D34))))</f>
        <v/>
      </c>
      <c r="J32">
        <f>((C31 + C32)*(((D31 + D32)/2) + (((D35) + (D34)))))</f>
        <v/>
      </c>
    </row>
    <row r="33">
      <c r="A33" t="inlineStr">
        <is>
          <t>CLBLM_R_X7Y55/CLBLM_R.CLBLM_IMUX38-&gt;CLBLM_M_D3</t>
        </is>
      </c>
      <c r="B33" t="inlineStr">
        <is>
          <t>PassTransistor</t>
        </is>
      </c>
      <c r="C33" t="n">
        <v>0</v>
      </c>
      <c r="E33" t="n">
        <v>0</v>
      </c>
      <c r="F33" t="n">
        <v>0</v>
      </c>
      <c r="G33" t="n">
        <v>0</v>
      </c>
      <c r="H33" t="n">
        <v>0</v>
      </c>
      <c r="I33">
        <f>((D35) + (D34))</f>
        <v/>
      </c>
      <c r="J33">
        <f>(((D35) + (D34))*C33)</f>
        <v/>
      </c>
    </row>
    <row r="34">
      <c r="A34" t="inlineStr">
        <is>
          <t>CLBLM_R_X7Y55/CLBLM_M_D3</t>
        </is>
      </c>
      <c r="B34" t="inlineStr">
        <is>
          <t>Part of wire</t>
        </is>
      </c>
      <c r="C34" t="n">
        <v>0</v>
      </c>
      <c r="D34" t="n">
        <v>0</v>
      </c>
      <c r="I34">
        <f>(((D34)/2) + (D35))</f>
        <v/>
      </c>
      <c r="J34">
        <f>((C34)*(((D34)/2) + (D35)))</f>
        <v/>
      </c>
    </row>
    <row r="35">
      <c r="A35" t="inlineStr">
        <is>
          <t>masterReg/register_reg_r1_0_31_24_29_i_2/I4</t>
        </is>
      </c>
      <c r="B35" t="inlineStr">
        <is>
          <t>Inpin</t>
        </is>
      </c>
      <c r="D35" t="n">
        <v>0</v>
      </c>
      <c r="E35" t="n">
        <v>0.144</v>
      </c>
      <c r="F35" t="n">
        <v>0.08799999999999999</v>
      </c>
      <c r="G35" t="n">
        <v>0.377</v>
      </c>
      <c r="H35" t="n">
        <v>0.209</v>
      </c>
    </row>
    <row r="36">
      <c r="A36" t="inlineStr">
        <is>
          <t>ALU1_n_48: ALU1/register_reg_r1_0_31_24_29_i_10/O to masterReg/register_reg_r1_0_31_24_29_i_2/I4 sum delays</t>
        </is>
      </c>
      <c r="E36">
        <f>(E2 + E4 + E7 + E26 + E28 + E30 + E33 + E35)</f>
        <v/>
      </c>
      <c r="F36">
        <f>(F2 + F4 + F7 + F26 + F28 + F30 + F33 + F35)</f>
        <v/>
      </c>
      <c r="G36">
        <f>(G2 + G4 + G7 + G26 + G28 + G30 + G33 + G35)</f>
        <v/>
      </c>
      <c r="H36">
        <f>(H2 + H4 + H7 + H26 + H28 + H30 + H33 + H35)</f>
        <v/>
      </c>
      <c r="J36">
        <f>(J2 + J3 + J4 + J6 + J7 + J14 + J26 + J27 + J28 + J29 + J30 + J32 + J33 + J34 + J35)</f>
        <v/>
      </c>
    </row>
    <row r="37">
      <c r="A37" t="inlineStr">
        <is>
          <t>ALU1_n_48: ALU1/register_reg_r1_0_31_24_29_i_10/O to masterReg/register_reg_r1_0_31_24_29_i_2/I4sum delays + cap delay</t>
        </is>
      </c>
      <c r="E37">
        <f>1000*(E36 + J36)</f>
        <v/>
      </c>
      <c r="F37">
        <f>1000*(F36 + J36)</f>
        <v/>
      </c>
      <c r="G37">
        <f>1000*(G36 + J36)</f>
        <v/>
      </c>
      <c r="H37">
        <f>1000*(H36 + J36)</f>
        <v/>
      </c>
    </row>
    <row r="39">
      <c r="A39" t="inlineStr">
        <is>
          <t>ALU1_n_48: ALU1/register_reg_r1_0_31_24_29_i_10/O to masterReg/register_reg_r1_0_31_24_29_i_2/I4Total delay (from Vivado)</t>
        </is>
      </c>
      <c r="E39" t="inlineStr">
        <is>
          <t>426</t>
        </is>
      </c>
      <c r="F39" t="inlineStr">
        <is>
          <t>340</t>
        </is>
      </c>
      <c r="G39" t="inlineStr">
        <is>
          <t>770</t>
        </is>
      </c>
      <c r="H39" t="inlineStr">
        <is>
          <t>569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CLBLL_L_X4Y55/CLBLL_LL_AMUX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CLBLL_L_X4Y55/CLBLL_LL_AMUX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CLBLL_L_X4Y55/CLBLL_L.CLBLL_LL_AMUX-&gt;CLBLL_LOGIC_OUTS20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CLBLL_L_X4Y55/CLBLL_LOGIC_OUTS20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INT_L_X4Y55/LOGIC_OUTS_L20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INT_L_X4Y55/INT_L.LOGIC_OUTS_L20-&gt;&gt;SW2BEG2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((D13 + D24) + (D8 + D9 + D10 + D11 + D12))</f>
        <v/>
      </c>
      <c r="J7">
        <f>(((D13 + D24) + (D8 + D9 + D10 + D11 + D12))*C7)</f>
        <v/>
      </c>
    </row>
    <row r="8">
      <c r="A8" t="inlineStr">
        <is>
          <t>INT_L_X4Y55/SW2BEG2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INT_R_X3Y54/SW2END2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INT_L_X4Y54/SW2A2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CLBLL_L_X4Y54/CLBLL_SW2A2</t>
        </is>
      </c>
      <c r="B11" t="inlineStr">
        <is>
          <t>Part of wire</t>
        </is>
      </c>
      <c r="C11" t="n">
        <v>0.078932</v>
      </c>
      <c r="D11" t="n">
        <v>0.005896</v>
      </c>
    </row>
    <row r="12">
      <c r="A12" t="inlineStr">
        <is>
          <t>CLBLM_R_X3Y54/CLBLM_SW2A2</t>
        </is>
      </c>
      <c r="B12" t="inlineStr">
        <is>
          <t>Part of wire</t>
        </is>
      </c>
      <c r="C12" t="n">
        <v>0.090208</v>
      </c>
      <c r="D12" t="n">
        <v>0.005896</v>
      </c>
      <c r="I12">
        <f>(((D8 + D9 + D10 + D11 + D12)/2) + (D13 + D24))</f>
        <v/>
      </c>
      <c r="J12">
        <f>((C8 + C9 + C10 + C11 + C12)*(((D8 + D9 + D10 + D11 + D12)/2) + (D13 + D24)))</f>
        <v/>
      </c>
    </row>
    <row r="13">
      <c r="A13" t="inlineStr">
        <is>
          <t>INT_R_X3Y54/INT_R.SW2END2-&gt;&gt;IMUX14</t>
        </is>
      </c>
      <c r="B13" t="inlineStr">
        <is>
          <t>Buffer</t>
        </is>
      </c>
      <c r="C13" t="n">
        <v>1.6107141875</v>
      </c>
      <c r="D13" t="n">
        <v>0.007713</v>
      </c>
      <c r="E13" t="n">
        <v>0.047</v>
      </c>
      <c r="F13" t="n">
        <v>0.038</v>
      </c>
      <c r="G13" t="n">
        <v>0.138</v>
      </c>
      <c r="H13" t="n">
        <v>0.114</v>
      </c>
      <c r="I13">
        <f>((((D18) + (D17))) + (D14 + D15))</f>
        <v/>
      </c>
      <c r="J13">
        <f>(((((D18) + (D17))) + (D14 + D15))*C13)</f>
        <v/>
      </c>
    </row>
    <row r="14">
      <c r="A14" t="inlineStr">
        <is>
          <t>INT_R_X3Y54/IMUX14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CLBLM_R_X3Y54/CLBLM_IMUX14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(((D18) + (D17))))</f>
        <v/>
      </c>
      <c r="J15">
        <f>((C14 + C15)*(((D14 + D15)/2) + (((D18) + (D17)))))</f>
        <v/>
      </c>
    </row>
    <row r="16">
      <c r="A16" t="inlineStr">
        <is>
          <t>CLBLM_R_X3Y54/CLBLM_R.CLBLM_IMUX14-&gt;CLBLM_L_B1</t>
        </is>
      </c>
      <c r="B16" t="inlineStr">
        <is>
          <t>PassTransistor</t>
        </is>
      </c>
      <c r="C16" t="n">
        <v>0</v>
      </c>
      <c r="E16" t="n">
        <v>0</v>
      </c>
      <c r="F16" t="n">
        <v>0</v>
      </c>
      <c r="G16" t="n">
        <v>0</v>
      </c>
      <c r="H16" t="n">
        <v>0</v>
      </c>
      <c r="I16">
        <f>((D18) + (D17))</f>
        <v/>
      </c>
      <c r="J16">
        <f>(((D18) + (D17))*C16)</f>
        <v/>
      </c>
    </row>
    <row r="17">
      <c r="A17" t="inlineStr">
        <is>
          <t>CLBLM_R_X3Y54/CLBLM_L_B1</t>
        </is>
      </c>
      <c r="B17" t="inlineStr">
        <is>
          <t>Part of wire</t>
        </is>
      </c>
      <c r="C17" t="n">
        <v>0</v>
      </c>
      <c r="D17" t="n">
        <v>0</v>
      </c>
      <c r="I17">
        <f>(((D17)/2) + (D18))</f>
        <v/>
      </c>
      <c r="J17">
        <f>((C17)*(((D17)/2) + (D18)))</f>
        <v/>
      </c>
    </row>
    <row r="18">
      <c r="A18" t="inlineStr">
        <is>
          <t>masterReg/readData1[23]_i_1/I2</t>
        </is>
      </c>
      <c r="B18" t="inlineStr">
        <is>
          <t>Inpin</t>
        </is>
      </c>
      <c r="D18" t="n">
        <v>0</v>
      </c>
      <c r="E18" t="n">
        <v>0.213</v>
      </c>
      <c r="F18" t="n">
        <v>0.171</v>
      </c>
      <c r="G18" t="n">
        <v>0.518</v>
      </c>
      <c r="H18" t="n">
        <v>0.417</v>
      </c>
    </row>
    <row r="19">
      <c r="A19" t="inlineStr">
        <is>
          <t>ALU1_n_49: ALU1/readData2[23]_i_3/O to masterReg/readData1[23]_i_1/I2 sum delays</t>
        </is>
      </c>
      <c r="E19">
        <f>(E2 + E4 + E7 + E13 + E16 + E18)</f>
        <v/>
      </c>
      <c r="F19">
        <f>(F2 + F4 + F7 + F13 + F16 + F18)</f>
        <v/>
      </c>
      <c r="G19">
        <f>(G2 + G4 + G7 + G13 + G16 + G18)</f>
        <v/>
      </c>
      <c r="H19">
        <f>(H2 + H4 + H7 + H13 + H16 + H18)</f>
        <v/>
      </c>
      <c r="J19">
        <f>(J2 + J3 + J4 + J6 + J7 + J12 + J13 + J15 + J16 + J17 + J18)</f>
        <v/>
      </c>
    </row>
    <row r="20">
      <c r="A20" t="inlineStr">
        <is>
          <t>ALU1_n_49: ALU1/readData2[23]_i_3/O to masterReg/readData1[23]_i_1/I2sum delays + cap delay</t>
        </is>
      </c>
      <c r="E20">
        <f>1000*(E19 + J19)</f>
        <v/>
      </c>
      <c r="F20">
        <f>1000*(F19 + J19)</f>
        <v/>
      </c>
      <c r="G20">
        <f>1000*(G19 + J19)</f>
        <v/>
      </c>
      <c r="H20">
        <f>1000*(H19 + J19)</f>
        <v/>
      </c>
    </row>
    <row r="22">
      <c r="A22" t="inlineStr">
        <is>
          <t>ALU1_n_49: ALU1/readData2[23]_i_3/O to masterReg/readData1[23]_i_1/I2Total delay (from Vivado)</t>
        </is>
      </c>
      <c r="E22" t="inlineStr">
        <is>
          <t>350</t>
        </is>
      </c>
      <c r="F22" t="inlineStr">
        <is>
          <t>291</t>
        </is>
      </c>
      <c r="G22" t="inlineStr">
        <is>
          <t>698</t>
        </is>
      </c>
      <c r="H22" t="inlineStr">
        <is>
          <t>574</t>
        </is>
      </c>
    </row>
    <row r="24">
      <c r="A24" t="inlineStr">
        <is>
          <t>INT_R_X3Y54/INT_R.SW2END2-&gt;&gt;IMUX36</t>
        </is>
      </c>
      <c r="B24" t="inlineStr">
        <is>
          <t>Buffer</t>
        </is>
      </c>
      <c r="C24" t="n">
        <v>1.6107141875</v>
      </c>
      <c r="D24" t="n">
        <v>0.007713</v>
      </c>
      <c r="E24" t="n">
        <v>0.047</v>
      </c>
      <c r="F24" t="n">
        <v>0.038</v>
      </c>
      <c r="G24" t="n">
        <v>0.138</v>
      </c>
      <c r="H24" t="n">
        <v>0.114</v>
      </c>
      <c r="I24">
        <f>((((D29) + (D28))) + (D25 + D26))</f>
        <v/>
      </c>
      <c r="J24">
        <f>(((((D29) + (D28))) + (D25 + D26))*C24)</f>
        <v/>
      </c>
    </row>
    <row r="25">
      <c r="A25" t="inlineStr">
        <is>
          <t>INT_R_X3Y54/IMUX36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CLBLM_R_X3Y54/CLBLM_IMUX36</t>
        </is>
      </c>
      <c r="B26" t="inlineStr">
        <is>
          <t>Part of wire</t>
        </is>
      </c>
      <c r="C26" t="n">
        <v>0</v>
      </c>
      <c r="D26" t="n">
        <v>0</v>
      </c>
      <c r="I26">
        <f>(((D25 + D26)/2) + (((D29) + (D28))))</f>
        <v/>
      </c>
      <c r="J26">
        <f>((C25 + C26)*(((D25 + D26)/2) + (((D29) + (D28)))))</f>
        <v/>
      </c>
    </row>
    <row r="27">
      <c r="A27" t="inlineStr">
        <is>
          <t>CLBLM_R_X3Y54/CLBLM_R.CLBLM_IMUX36-&gt;CLBLM_L_D2</t>
        </is>
      </c>
      <c r="B27" t="inlineStr">
        <is>
          <t>PassTransistor</t>
        </is>
      </c>
      <c r="C27" t="n">
        <v>0</v>
      </c>
      <c r="E27" t="n">
        <v>0</v>
      </c>
      <c r="F27" t="n">
        <v>0</v>
      </c>
      <c r="G27" t="n">
        <v>0</v>
      </c>
      <c r="H27" t="n">
        <v>0</v>
      </c>
      <c r="I27">
        <f>((D29) + (D28))</f>
        <v/>
      </c>
      <c r="J27">
        <f>(((D29) + (D28))*C27)</f>
        <v/>
      </c>
    </row>
    <row r="28">
      <c r="A28" t="inlineStr">
        <is>
          <t>CLBLM_R_X3Y54/CLBLM_L_D2</t>
        </is>
      </c>
      <c r="B28" t="inlineStr">
        <is>
          <t>Part of wire</t>
        </is>
      </c>
      <c r="C28" t="n">
        <v>0</v>
      </c>
      <c r="D28" t="n">
        <v>0</v>
      </c>
      <c r="I28">
        <f>(((D28)/2) + (D29))</f>
        <v/>
      </c>
      <c r="J28">
        <f>((C28)*(((D28)/2) + (D29)))</f>
        <v/>
      </c>
    </row>
    <row r="29">
      <c r="A29" t="inlineStr">
        <is>
          <t>masterReg/readData2[23]_i_1/I2</t>
        </is>
      </c>
      <c r="B29" t="inlineStr">
        <is>
          <t>Inpin</t>
        </is>
      </c>
      <c r="D29" t="n">
        <v>0</v>
      </c>
      <c r="E29" t="n">
        <v>0.213</v>
      </c>
      <c r="F29" t="n">
        <v>0.171</v>
      </c>
      <c r="G29" t="n">
        <v>0.509</v>
      </c>
      <c r="H29" t="n">
        <v>0.41</v>
      </c>
    </row>
    <row r="30">
      <c r="A30" t="inlineStr">
        <is>
          <t>ALU1_n_49: ALU1/readData2[23]_i_3/O to masterReg/readData2[23]_i_1/I2 sum delays</t>
        </is>
      </c>
      <c r="E30">
        <f>(E2 + E4 + E7 + E24 + E27 + E29)</f>
        <v/>
      </c>
      <c r="F30">
        <f>(F2 + F4 + F7 + F24 + F27 + F29)</f>
        <v/>
      </c>
      <c r="G30">
        <f>(G2 + G4 + G7 + G24 + G27 + G29)</f>
        <v/>
      </c>
      <c r="H30">
        <f>(H2 + H4 + H7 + H24 + H27 + H29)</f>
        <v/>
      </c>
      <c r="J30">
        <f>(J2 + J3 + J4 + J6 + J7 + J12 + J24 + J26 + J27 + J28 + J29)</f>
        <v/>
      </c>
    </row>
    <row r="31">
      <c r="A31" t="inlineStr">
        <is>
          <t>ALU1_n_49: ALU1/readData2[23]_i_3/O to masterReg/readData2[23]_i_1/I2sum delays + cap delay</t>
        </is>
      </c>
      <c r="E31">
        <f>1000*(E30 + J30)</f>
        <v/>
      </c>
      <c r="F31">
        <f>1000*(F30 + J30)</f>
        <v/>
      </c>
      <c r="G31">
        <f>1000*(G30 + J30)</f>
        <v/>
      </c>
      <c r="H31">
        <f>1000*(H30 + J30)</f>
        <v/>
      </c>
    </row>
    <row r="33">
      <c r="A33" t="inlineStr">
        <is>
          <t>ALU1_n_49: ALU1/readData2[23]_i_3/O to masterReg/readData2[23]_i_1/I2Total delay (from Vivado)</t>
        </is>
      </c>
      <c r="E33" t="inlineStr">
        <is>
          <t>350</t>
        </is>
      </c>
      <c r="F33" t="inlineStr">
        <is>
          <t>291</t>
        </is>
      </c>
      <c r="G33" t="inlineStr">
        <is>
          <t>695</t>
        </is>
      </c>
      <c r="H33" t="inlineStr">
        <is>
          <t>572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CLBLM_R_X5Y54/CLBLM_M_C</t>
        </is>
      </c>
      <c r="B2" t="inlineStr">
        <is>
          <t>Outpin</t>
        </is>
      </c>
      <c r="C2" t="n">
        <v>1.401125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CLBLM_R_X5Y54/CLBLM_M_C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CLBLM_R_X5Y54/CLBLM_R.CLBLM_M_C-&gt;CLBLM_LOGIC_OUTS14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CLBLM_R_X5Y54/CLBLM_LOGIC_OUTS14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INT_R_X5Y54/LOGIC_OUTS14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INT_R_X5Y54/INT_R.LOGIC_OUTS14-&gt;&gt;NW2BEG2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0.043</v>
      </c>
      <c r="F7" t="n">
        <v>0.035</v>
      </c>
      <c r="G7" t="n">
        <v>0.14</v>
      </c>
      <c r="H7" t="n">
        <v>0.116</v>
      </c>
      <c r="I7">
        <f>((D11 + D22) + (D8 + D9 + D10))</f>
        <v/>
      </c>
      <c r="J7">
        <f>(((D11 + D22) + (D8 + D9 + D10))*C7)</f>
        <v/>
      </c>
    </row>
    <row r="8">
      <c r="A8" t="inlineStr">
        <is>
          <t>INT_R_X5Y54/NW2BEG2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INT_L_X4Y55/NW2END2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INT_R_X5Y55/NW2A2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D22))</f>
        <v/>
      </c>
      <c r="J10">
        <f>((C8 + C9 + C10)*(((D8 + D9 + D10)/2) + (D11 + D22)))</f>
        <v/>
      </c>
    </row>
    <row r="11">
      <c r="A11" t="inlineStr">
        <is>
          <t>INT_L_X4Y55/INT_L.NW2END2-&gt;&gt;IMUX_L11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INT_L_X4Y55/IMUX_L11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CLBLL_L_X4Y55/CLBLL_IMUX11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CLBLL_L_X4Y55/CLBLL_L.CLBLL_IMUX11-&gt;CLBLL_LL_A4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CLBLL_L_X4Y55/CLBLL_LL_A4</t>
        </is>
      </c>
      <c r="B15" t="inlineStr">
        <is>
          <t>Part of wire</t>
        </is>
      </c>
      <c r="C15" t="n">
        <v>0</v>
      </c>
      <c r="D15" t="n">
        <v>0.006817999999999999</v>
      </c>
      <c r="I15">
        <f>(((D15)/2) + (D16))</f>
        <v/>
      </c>
      <c r="J15">
        <f>((C15)*(((D15)/2) + (D16)))</f>
        <v/>
      </c>
    </row>
    <row r="16">
      <c r="A16" t="inlineStr">
        <is>
          <t>ALU1/readData2[23]_i_3/I2</t>
        </is>
      </c>
      <c r="B16" t="inlineStr">
        <is>
          <t>Inpin</t>
        </is>
      </c>
      <c r="D16" t="n">
        <v>0</v>
      </c>
      <c r="E16" t="n">
        <v>0.107</v>
      </c>
      <c r="F16" t="n">
        <v>0.08599999999999999</v>
      </c>
      <c r="G16" t="n">
        <v>0.284</v>
      </c>
      <c r="H16" t="n">
        <v>0.229</v>
      </c>
    </row>
    <row r="17">
      <c r="A17" t="inlineStr">
        <is>
          <t>ALU1_n_50: ALU1/register_reg_r1_0_31_18_23_i_16/O to ALU1/readData2[23]_i_3/I2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ALU1_n_50: ALU1/register_reg_r1_0_31_18_23_i_16/O to ALU1/readData2[23]_i_3/I2sum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ALU1_n_50: ALU1/register_reg_r1_0_31_18_23_i_16/O to ALU1/readData2[23]_i_3/I2Total delay (from Vivado)</t>
        </is>
      </c>
      <c r="E20" t="inlineStr">
        <is>
          <t>235</t>
        </is>
      </c>
      <c r="F20" t="inlineStr">
        <is>
          <t>197</t>
        </is>
      </c>
      <c r="G20" t="inlineStr">
        <is>
          <t>485</t>
        </is>
      </c>
      <c r="H20" t="inlineStr">
        <is>
          <t>401</t>
        </is>
      </c>
    </row>
    <row r="22">
      <c r="A22" t="inlineStr">
        <is>
          <t>INT_L_X4Y55/INT_L.NW2END2-&gt;&gt;IMUX_L43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INT_L_X4Y55/IMUX_L43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CLBLL_L_X4Y55/CLBLL_IMUX43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CLBLL_L_X4Y55/CLBLL_L.CLBLL_IMUX43-&gt;CLBLL_LL_D6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CLBLL_L_X4Y55/CLBLL_LL_D6</t>
        </is>
      </c>
      <c r="B26" t="inlineStr">
        <is>
          <t>Part of wire</t>
        </is>
      </c>
      <c r="C26" t="n">
        <v>0</v>
      </c>
      <c r="D26" t="n">
        <v>0.004545</v>
      </c>
      <c r="I26">
        <f>(((D26)/2) + (D27))</f>
        <v/>
      </c>
      <c r="J26">
        <f>((C26)*(((D26)/2) + (D27)))</f>
        <v/>
      </c>
    </row>
    <row r="27">
      <c r="A27" t="inlineStr">
        <is>
          <t>masterReg/register_reg_r1_0_31_18_23_i_5/I4</t>
        </is>
      </c>
      <c r="B27" t="inlineStr">
        <is>
          <t>Inpin</t>
        </is>
      </c>
      <c r="D27" t="n">
        <v>0</v>
      </c>
      <c r="E27" t="n">
        <v>0.003</v>
      </c>
      <c r="F27" t="n">
        <v>0.003</v>
      </c>
      <c r="G27" t="n">
        <v>0.005</v>
      </c>
      <c r="H27" t="n">
        <v>0.004</v>
      </c>
    </row>
    <row r="28">
      <c r="A28" t="inlineStr">
        <is>
          <t>ALU1_n_50: ALU1/register_reg_r1_0_31_18_23_i_16/O to masterReg/register_reg_r1_0_31_18_23_i_5/I4 sum delays</t>
        </is>
      </c>
      <c r="E28">
        <f>(E2 + E4 + E7 + E22 + E25 + E27)</f>
        <v/>
      </c>
      <c r="F28">
        <f>(F2 + F4 + F7 + F22 + F25 + F27)</f>
        <v/>
      </c>
      <c r="G28">
        <f>(G2 + G4 + G7 + G22 + G25 + G27)</f>
        <v/>
      </c>
      <c r="H28">
        <f>(H2 + H4 + H7 + H22 + H25 + H27)</f>
        <v/>
      </c>
      <c r="J28">
        <f>(J2 + J3 + J4 + J6 + J7 + J10 + J22 + J24 + J25 + J26 + J27)</f>
        <v/>
      </c>
    </row>
    <row r="29">
      <c r="A29" t="inlineStr">
        <is>
          <t>ALU1_n_50: ALU1/register_reg_r1_0_31_18_23_i_16/O to masterReg/register_reg_r1_0_31_18_23_i_5/I4sum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ALU1_n_50: ALU1/register_reg_r1_0_31_18_23_i_16/O to masterReg/register_reg_r1_0_31_18_23_i_5/I4Total delay (from Vivado)</t>
        </is>
      </c>
      <c r="E31" t="inlineStr">
        <is>
          <t>128</t>
        </is>
      </c>
      <c r="F31" t="inlineStr">
        <is>
          <t>111</t>
        </is>
      </c>
      <c r="G31" t="inlineStr">
        <is>
          <t>255</t>
        </is>
      </c>
      <c r="H31" t="inlineStr">
        <is>
          <t>216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CLBLM_R_X3Y53/CLBLM_L_AMUX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CLBLM_R_X3Y53/CLBLM_L_AMUX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CLBLM_R_X3Y53/CLBLM_R.CLBLM_L_AMUX-&gt;CLBLM_LOGIC_OUTS16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CLBLM_R_X3Y53/CLBLM_LOGIC_OUTS16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INT_R_X3Y53/LOGIC_OUTS16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INT_R_X3Y53/INT_R.LOGIC_OUTS16-&gt;&gt;NR1BEG2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0.056</v>
      </c>
      <c r="F7" t="n">
        <v>0.046</v>
      </c>
      <c r="G7" t="n">
        <v>0.131</v>
      </c>
      <c r="H7" t="n">
        <v>0.108</v>
      </c>
      <c r="I7">
        <f>((D10 + D21) + (D8 + D9))</f>
        <v/>
      </c>
      <c r="J7">
        <f>(((D10 + D21) + (D8 + D9))*C7)</f>
        <v/>
      </c>
    </row>
    <row r="8">
      <c r="A8" t="inlineStr">
        <is>
          <t>INT_R_X3Y53/NR1BEG2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INT_R_X3Y54/NR1END2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 + D21))</f>
        <v/>
      </c>
      <c r="J9">
        <f>((C8 + C9)*(((D8 + D9)/2) + (D10 + D21)))</f>
        <v/>
      </c>
    </row>
    <row r="10">
      <c r="A10" t="inlineStr">
        <is>
          <t>INT_R_X3Y54/INT_R.NR1END2-&gt;&gt;IMUX5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INT_R_X3Y54/IMUX5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CLBLM_R_X3Y54/CLBLM_IMUX5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CLBLM_R_X3Y54/CLBLM_R.CLBLM_IMUX5-&gt;CLBLM_L_A6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CLBLM_R_X3Y54/CLBLM_L_A6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masterReg/readData1[22]_i_1/I2</t>
        </is>
      </c>
      <c r="B15" t="inlineStr">
        <is>
          <t>Inpin</t>
        </is>
      </c>
      <c r="D15" t="n">
        <v>0</v>
      </c>
      <c r="E15" t="n">
        <v>0.002</v>
      </c>
      <c r="F15" t="n">
        <v>0.002</v>
      </c>
      <c r="G15" t="n">
        <v>0.005</v>
      </c>
      <c r="H15" t="n">
        <v>0.004</v>
      </c>
    </row>
    <row r="16">
      <c r="A16" t="inlineStr">
        <is>
          <t>ALU1_n_51: ALU1/readData2[22]_i_3/O to masterReg/readData1[22]_i_1/I2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ALU1_n_51: ALU1/readData2[22]_i_3/O to masterReg/readData1[22]_i_1/I2sum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ALU1_n_51: ALU1/readData2[22]_i_3/O to masterReg/readData1[22]_i_1/I2Total delay (from Vivado)</t>
        </is>
      </c>
      <c r="E19" t="inlineStr">
        <is>
          <t>135</t>
        </is>
      </c>
      <c r="F19" t="inlineStr">
        <is>
          <t>116</t>
        </is>
      </c>
      <c r="G19" t="inlineStr">
        <is>
          <t>238</t>
        </is>
      </c>
      <c r="H19" t="inlineStr">
        <is>
          <t>201</t>
        </is>
      </c>
    </row>
    <row r="21">
      <c r="A21" t="inlineStr">
        <is>
          <t>INT_R_X3Y54/INT_R.NR1END2-&gt;&gt;IMUX20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INT_R_X3Y54/IMUX20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CLBLM_R_X3Y54/CLBLM_IMUX20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CLBLM_R_X3Y54/CLBLM_R.CLBLM_IMUX20-&gt;CLBLM_L_C2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CLBLM_R_X3Y54/CLBLM_L_C2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masterReg/readData2[22]_i_1/I2</t>
        </is>
      </c>
      <c r="B26" t="inlineStr">
        <is>
          <t>Inpin</t>
        </is>
      </c>
      <c r="D26" t="n">
        <v>0</v>
      </c>
      <c r="E26" t="n">
        <v>0.213</v>
      </c>
      <c r="F26" t="n">
        <v>0.171</v>
      </c>
      <c r="G26" t="n">
        <v>0.507</v>
      </c>
      <c r="H26" t="n">
        <v>0.409</v>
      </c>
    </row>
    <row r="27">
      <c r="A27" t="inlineStr">
        <is>
          <t>ALU1_n_51: ALU1/readData2[22]_i_3/O to masterReg/readData2[22]_i_1/I2 sum delays</t>
        </is>
      </c>
      <c r="E27">
        <f>(E2 + E4 + E7 + E21 + E24 + E26)</f>
        <v/>
      </c>
      <c r="F27">
        <f>(F2 + F4 + F7 + F21 + F24 + F26)</f>
        <v/>
      </c>
      <c r="G27">
        <f>(G2 + G4 + G7 + G21 + G24 + G26)</f>
        <v/>
      </c>
      <c r="H27">
        <f>(H2 + H4 + H7 + H21 + H24 + H26)</f>
        <v/>
      </c>
      <c r="J27">
        <f>(J2 + J3 + J4 + J6 + J7 + J9 + J21 + J23 + J24 + J25 + J26)</f>
        <v/>
      </c>
    </row>
    <row r="28">
      <c r="A28" t="inlineStr">
        <is>
          <t>ALU1_n_51: ALU1/readData2[22]_i_3/O to masterReg/readData2[22]_i_1/I2sum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ALU1_n_51: ALU1/readData2[22]_i_3/O to masterReg/readData2[22]_i_1/I2Total delay (from Vivado)</t>
        </is>
      </c>
      <c r="E30" t="inlineStr">
        <is>
          <t>346</t>
        </is>
      </c>
      <c r="F30" t="inlineStr">
        <is>
          <t>285</t>
        </is>
      </c>
      <c r="G30" t="inlineStr">
        <is>
          <t>664</t>
        </is>
      </c>
      <c r="H30" t="inlineStr">
        <is>
          <t>543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CLBLL_L_X4Y54/CLBLL_LL_B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 + D24) + (D5 + D6))) + (D3))</f>
        <v/>
      </c>
      <c r="J2">
        <f>(C2*((((D7 + D24) + (D5 + D6))) + (D3)))</f>
        <v/>
      </c>
    </row>
    <row r="3">
      <c r="A3" t="inlineStr">
        <is>
          <t>CLBLL_L_X4Y54/CLBLL_LL_B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D24) + (D5 + D6))))</f>
        <v/>
      </c>
      <c r="J3">
        <f>((C3)*(((D3)/2) + (((D7 + D24) + (D5 + D6)))))</f>
        <v/>
      </c>
    </row>
    <row r="4">
      <c r="A4" t="inlineStr">
        <is>
          <t>CLBLL_L_X4Y54/CLBLL_L.CLBLL_LL_B-&gt;CLBLL_LOGIC_OUTS13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D24) + (D5 + D6))</f>
        <v/>
      </c>
      <c r="J4">
        <f>(((D7 + D24) + (D5 + D6))*C4)</f>
        <v/>
      </c>
    </row>
    <row r="5">
      <c r="A5" t="inlineStr">
        <is>
          <t>CLBLL_L_X4Y54/CLBLL_LOGIC_OUTS13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INT_L_X4Y54/LOGIC_OUTS_L13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D24))</f>
        <v/>
      </c>
      <c r="J6">
        <f>((C5 + C6)*(((D5 + D6)/2) + (D7 + D24)))</f>
        <v/>
      </c>
    </row>
    <row r="7">
      <c r="A7" t="inlineStr">
        <is>
          <t>INT_L_X4Y54/INT_L.LOGIC_OUTS_L13-&gt;&gt;SW2BEG1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0.132</v>
      </c>
      <c r="H7" t="n">
        <v>0.109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INT_L_X4Y54/SW2BEG1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INT_R_X3Y53/SW2END1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INT_L_X4Y53/SW2A1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CLBLL_L_X4Y53/CLBLL_SW2A1</t>
        </is>
      </c>
      <c r="B11" t="inlineStr">
        <is>
          <t>Part of wire</t>
        </is>
      </c>
      <c r="C11" t="n">
        <v>0.078932</v>
      </c>
      <c r="D11" t="n">
        <v>0.005896</v>
      </c>
    </row>
    <row r="12">
      <c r="A12" t="inlineStr">
        <is>
          <t>CLBLM_R_X3Y53/CLBLM_SW2A1</t>
        </is>
      </c>
      <c r="B12" t="inlineStr">
        <is>
          <t>Part of wire</t>
        </is>
      </c>
      <c r="C12" t="n">
        <v>0.090208</v>
      </c>
      <c r="D12" t="n">
        <v>0.005896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INT_R_X3Y53/INT_R.SW2END1-&gt;&gt;IMUX3</t>
        </is>
      </c>
      <c r="B13" t="inlineStr">
        <is>
          <t>Buffer</t>
        </is>
      </c>
      <c r="C13" t="n">
        <v>1.6107141875</v>
      </c>
      <c r="D13" t="n">
        <v>0.007713</v>
      </c>
      <c r="E13" t="n">
        <v>0.047</v>
      </c>
      <c r="F13" t="n">
        <v>0.038</v>
      </c>
      <c r="G13" t="n">
        <v>0.138</v>
      </c>
      <c r="H13" t="n">
        <v>0.114</v>
      </c>
      <c r="I13">
        <f>((((D18) + (D17))) + (D14 + D15))</f>
        <v/>
      </c>
      <c r="J13">
        <f>(((((D18) + (D17))) + (D14 + D15))*C13)</f>
        <v/>
      </c>
    </row>
    <row r="14">
      <c r="A14" t="inlineStr">
        <is>
          <t>INT_R_X3Y53/IMUX3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CLBLM_R_X3Y53/CLBLM_IMUX3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(((D18) + (D17))))</f>
        <v/>
      </c>
      <c r="J15">
        <f>((C14 + C15)*(((D14 + D15)/2) + (((D18) + (D17)))))</f>
        <v/>
      </c>
    </row>
    <row r="16">
      <c r="A16" t="inlineStr">
        <is>
          <t>CLBLM_R_X3Y53/CLBLM_R.CLBLM_IMUX3-&gt;CLBLM_L_A2</t>
        </is>
      </c>
      <c r="B16" t="inlineStr">
        <is>
          <t>PassTransistor</t>
        </is>
      </c>
      <c r="C16" t="n">
        <v>0</v>
      </c>
      <c r="E16" t="n">
        <v>0</v>
      </c>
      <c r="F16" t="n">
        <v>0</v>
      </c>
      <c r="G16" t="n">
        <v>0</v>
      </c>
      <c r="H16" t="n">
        <v>0</v>
      </c>
      <c r="I16">
        <f>((D18) + (D17))</f>
        <v/>
      </c>
      <c r="J16">
        <f>(((D18) + (D17))*C16)</f>
        <v/>
      </c>
    </row>
    <row r="17">
      <c r="A17" t="inlineStr">
        <is>
          <t>CLBLM_R_X3Y53/CLBLM_L_A2</t>
        </is>
      </c>
      <c r="B17" t="inlineStr">
        <is>
          <t>Part of wire</t>
        </is>
      </c>
      <c r="C17" t="n">
        <v>0</v>
      </c>
      <c r="D17" t="n">
        <v>0</v>
      </c>
      <c r="I17">
        <f>(((D17)/2) + (D18))</f>
        <v/>
      </c>
      <c r="J17">
        <f>((C17)*(((D17)/2) + (D18)))</f>
        <v/>
      </c>
    </row>
    <row r="18">
      <c r="A18" t="inlineStr">
        <is>
          <t>ALU1/readData2[22]_i_3/I2</t>
        </is>
      </c>
      <c r="B18" t="inlineStr">
        <is>
          <t>Inpin</t>
        </is>
      </c>
      <c r="D18" t="n">
        <v>0</v>
      </c>
      <c r="E18" t="n">
        <v>0.212</v>
      </c>
      <c r="F18" t="n">
        <v>0.17</v>
      </c>
      <c r="G18" t="n">
        <v>0.507</v>
      </c>
      <c r="H18" t="n">
        <v>0.409</v>
      </c>
    </row>
    <row r="19">
      <c r="A19" t="inlineStr">
        <is>
          <t>ALU1_n_52: ALU1/register_reg_r1_0_31_18_23_i_18/O to ALU1/readData2[22]_i_3/I2 sum delays</t>
        </is>
      </c>
      <c r="E19">
        <f>(E2 + E4 + E7 + E13 + E16 + E18)</f>
        <v/>
      </c>
      <c r="F19">
        <f>(F2 + F4 + F7 + F13 + F16 + F18)</f>
        <v/>
      </c>
      <c r="G19">
        <f>(G2 + G4 + G7 + G13 + G16 + G18)</f>
        <v/>
      </c>
      <c r="H19">
        <f>(H2 + H4 + H7 + H13 + H16 + H18)</f>
        <v/>
      </c>
      <c r="J19">
        <f>(J2 + J3 + J4 + J6 + J7 + J12 + J13 + J15 + J16 + J17 + J18)</f>
        <v/>
      </c>
    </row>
    <row r="20">
      <c r="A20" t="inlineStr">
        <is>
          <t>ALU1_n_52: ALU1/register_reg_r1_0_31_18_23_i_18/O to ALU1/readData2[22]_i_3/I2sum delays + cap delay</t>
        </is>
      </c>
      <c r="E20">
        <f>1000*(E19 + J19)</f>
        <v/>
      </c>
      <c r="F20">
        <f>1000*(F19 + J19)</f>
        <v/>
      </c>
      <c r="G20">
        <f>1000*(G19 + J19)</f>
        <v/>
      </c>
      <c r="H20">
        <f>1000*(H19 + J19)</f>
        <v/>
      </c>
    </row>
    <row r="22">
      <c r="A22" t="inlineStr">
        <is>
          <t>ALU1_n_52: ALU1/register_reg_r1_0_31_18_23_i_18/O to ALU1/readData2[22]_i_3/I2Total delay (from Vivado)</t>
        </is>
      </c>
      <c r="E22" t="inlineStr">
        <is>
          <t>348</t>
        </is>
      </c>
      <c r="F22" t="inlineStr">
        <is>
          <t>289</t>
        </is>
      </c>
      <c r="G22" t="inlineStr">
        <is>
          <t>689</t>
        </is>
      </c>
      <c r="H22" t="inlineStr">
        <is>
          <t>567</t>
        </is>
      </c>
    </row>
    <row r="24">
      <c r="A24" t="inlineStr">
        <is>
          <t>INT_L_X4Y54/INT_L.LOGIC_OUTS_L13-&gt;&gt;NW2BEG1</t>
        </is>
      </c>
      <c r="B24" t="inlineStr">
        <is>
          <t>Buffer</t>
        </is>
      </c>
      <c r="C24" t="n">
        <v>1.1851186875</v>
      </c>
      <c r="D24" t="n">
        <v>0.008473000000000001</v>
      </c>
      <c r="E24" t="n">
        <v>0.041</v>
      </c>
      <c r="F24" t="n">
        <v>0.033</v>
      </c>
      <c r="G24" t="n">
        <v>0.137</v>
      </c>
      <c r="H24" t="n">
        <v>0.113</v>
      </c>
      <c r="I24">
        <f>((D30) + (D25 + D26 + D27 + D28 + D29))</f>
        <v/>
      </c>
      <c r="J24">
        <f>(((D30) + (D25 + D26 + D27 + D28 + D29))*C24)</f>
        <v/>
      </c>
    </row>
    <row r="25">
      <c r="A25" t="inlineStr">
        <is>
          <t>INT_L_X4Y54/NW2BEG1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INT_R_X3Y55/NW2END1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INT_L_X4Y55/NW2A1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CLBLL_L_X4Y55/CLBLL_NW2A1</t>
        </is>
      </c>
      <c r="B28" t="inlineStr">
        <is>
          <t>Part of wire</t>
        </is>
      </c>
      <c r="C28" t="n">
        <v>0.080091</v>
      </c>
      <c r="D28" t="n">
        <v>0.005884</v>
      </c>
    </row>
    <row r="29">
      <c r="A29" t="inlineStr">
        <is>
          <t>CLBLM_R_X3Y55/CLBLM_NW2A1</t>
        </is>
      </c>
      <c r="B29" t="inlineStr">
        <is>
          <t>Part of wire</t>
        </is>
      </c>
      <c r="C29" t="n">
        <v>0.091532</v>
      </c>
      <c r="D29" t="n">
        <v>0.005884</v>
      </c>
      <c r="I29">
        <f>(((D25 + D26 + D27 + D28 + D29)/2) + (D30))</f>
        <v/>
      </c>
      <c r="J29">
        <f>((C25 + C26 + C27 + C28 + C29)*(((D25 + D26 + D27 + D28 + D29)/2) + (D30)))</f>
        <v/>
      </c>
    </row>
    <row r="30">
      <c r="A30" t="inlineStr">
        <is>
          <t>INT_R_X3Y55/INT_R.NW2END1-&gt;&gt;IMUX41</t>
        </is>
      </c>
      <c r="B30" t="inlineStr">
        <is>
          <t>Buffer</t>
        </is>
      </c>
      <c r="C30" t="n">
        <v>1.6107141875</v>
      </c>
      <c r="D30" t="n">
        <v>0.007713</v>
      </c>
      <c r="E30" t="n">
        <v>0.047</v>
      </c>
      <c r="F30" t="n">
        <v>0.038</v>
      </c>
      <c r="G30" t="n">
        <v>0.138</v>
      </c>
      <c r="H30" t="n">
        <v>0.114</v>
      </c>
      <c r="I30">
        <f>((((D35) + (D34))) + (D31 + D32))</f>
        <v/>
      </c>
      <c r="J30">
        <f>(((((D35) + (D34))) + (D31 + D32))*C30)</f>
        <v/>
      </c>
    </row>
    <row r="31">
      <c r="A31" t="inlineStr">
        <is>
          <t>INT_R_X3Y55/IMUX41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CLBLM_R_X3Y55/CLBLM_IMUX41</t>
        </is>
      </c>
      <c r="B32" t="inlineStr">
        <is>
          <t>Part of wire</t>
        </is>
      </c>
      <c r="C32" t="n">
        <v>0</v>
      </c>
      <c r="D32" t="n">
        <v>0</v>
      </c>
      <c r="I32">
        <f>(((D31 + D32)/2) + (((D35) + (D34))))</f>
        <v/>
      </c>
      <c r="J32">
        <f>((C31 + C32)*(((D31 + D32)/2) + (((D35) + (D34)))))</f>
        <v/>
      </c>
    </row>
    <row r="33">
      <c r="A33" t="inlineStr">
        <is>
          <t>CLBLM_R_X3Y55/CLBLM_R.CLBLM_IMUX41-&gt;CLBLM_L_D1</t>
        </is>
      </c>
      <c r="B33" t="inlineStr">
        <is>
          <t>PassTransistor</t>
        </is>
      </c>
      <c r="C33" t="n">
        <v>0</v>
      </c>
      <c r="E33" t="n">
        <v>0</v>
      </c>
      <c r="F33" t="n">
        <v>0</v>
      </c>
      <c r="G33" t="n">
        <v>0</v>
      </c>
      <c r="H33" t="n">
        <v>0</v>
      </c>
      <c r="I33">
        <f>((D35) + (D34))</f>
        <v/>
      </c>
      <c r="J33">
        <f>(((D35) + (D34))*C33)</f>
        <v/>
      </c>
    </row>
    <row r="34">
      <c r="A34" t="inlineStr">
        <is>
          <t>CLBLM_R_X3Y55/CLBLM_L_D1</t>
        </is>
      </c>
      <c r="B34" t="inlineStr">
        <is>
          <t>Part of wire</t>
        </is>
      </c>
      <c r="C34" t="n">
        <v>0</v>
      </c>
      <c r="D34" t="n">
        <v>0</v>
      </c>
      <c r="I34">
        <f>(((D34)/2) + (D35))</f>
        <v/>
      </c>
      <c r="J34">
        <f>((C34)*(((D34)/2) + (D35)))</f>
        <v/>
      </c>
    </row>
    <row r="35">
      <c r="A35" t="inlineStr">
        <is>
          <t>masterReg/register_reg_r1_0_31_18_23_i_6/I4</t>
        </is>
      </c>
      <c r="B35" t="inlineStr">
        <is>
          <t>Inpin</t>
        </is>
      </c>
      <c r="D35" t="n">
        <v>0</v>
      </c>
      <c r="E35" t="n">
        <v>0.216</v>
      </c>
      <c r="F35" t="n">
        <v>0.174</v>
      </c>
      <c r="G35" t="n">
        <v>0.522</v>
      </c>
      <c r="H35" t="n">
        <v>0.421</v>
      </c>
    </row>
    <row r="36">
      <c r="A36" t="inlineStr">
        <is>
          <t>ALU1_n_52: ALU1/register_reg_r1_0_31_18_23_i_18/O to masterReg/register_reg_r1_0_31_18_23_i_6/I4 sum delays</t>
        </is>
      </c>
      <c r="E36">
        <f>(E2 + E4 + E24 + E30 + E33 + E35)</f>
        <v/>
      </c>
      <c r="F36">
        <f>(F2 + F4 + F24 + F30 + F33 + F35)</f>
        <v/>
      </c>
      <c r="G36">
        <f>(G2 + G4 + G24 + G30 + G33 + G35)</f>
        <v/>
      </c>
      <c r="H36">
        <f>(H2 + H4 + H24 + H30 + H33 + H35)</f>
        <v/>
      </c>
      <c r="J36">
        <f>(J2 + J3 + J4 + J6 + J24 + J29 + J30 + J32 + J33 + J34 + J35)</f>
        <v/>
      </c>
    </row>
    <row r="37">
      <c r="A37" t="inlineStr">
        <is>
          <t>ALU1_n_52: ALU1/register_reg_r1_0_31_18_23_i_18/O to masterReg/register_reg_r1_0_31_18_23_i_6/I4sum delays + cap delay</t>
        </is>
      </c>
      <c r="E37">
        <f>1000*(E36 + J36)</f>
        <v/>
      </c>
      <c r="F37">
        <f>1000*(F36 + J36)</f>
        <v/>
      </c>
      <c r="G37">
        <f>1000*(G36 + J36)</f>
        <v/>
      </c>
      <c r="H37">
        <f>1000*(H36 + J36)</f>
        <v/>
      </c>
    </row>
    <row r="39">
      <c r="A39" t="inlineStr">
        <is>
          <t>ALU1_n_52: ALU1/register_reg_r1_0_31_18_23_i_18/O to masterReg/register_reg_r1_0_31_18_23_i_6/I4Total delay (from Vivado)</t>
        </is>
      </c>
      <c r="E39" t="inlineStr">
        <is>
          <t>352</t>
        </is>
      </c>
      <c r="F39" t="inlineStr">
        <is>
          <t>293</t>
        </is>
      </c>
      <c r="G39" t="inlineStr">
        <is>
          <t>701</t>
        </is>
      </c>
      <c r="H39" t="inlineStr">
        <is>
          <t>576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CLBLL_L_X4Y55/CLBLL_LL_A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CLBLL_L_X4Y55/CLBLL_LL_A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CLBLL_L_X4Y55/CLBLL_L.CLBLL_LL_A-&gt;CLBLL_LOGIC_OUTS12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CLBLL_L_X4Y55/CLBLL_LOGIC_OUTS12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INT_L_X4Y55/LOGIC_OUTS_L12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INT_L_X4Y55/INT_L.LOGIC_OUTS_L12-&gt;&gt;WL1BEG_N3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0.042</v>
      </c>
      <c r="F7" t="n">
        <v>0.034</v>
      </c>
      <c r="G7" t="n">
        <v>0.124</v>
      </c>
      <c r="H7" t="n">
        <v>0.103</v>
      </c>
      <c r="I7">
        <f>((D14 + D25) + (D8 + D9 + D10 + D11 + D12 + D13))</f>
        <v/>
      </c>
      <c r="J7">
        <f>(((D14 + D25) + (D8 + D9 + D10 + D11 + D12 + D13))*C7)</f>
        <v/>
      </c>
    </row>
    <row r="8">
      <c r="A8" t="inlineStr">
        <is>
          <t>INT_L_X4Y55/WL1BEG_N3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INT_R_X3Y54/WL1END3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INT_R_X3Y55/WL1END_N1_3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INT_L_X4Y54/WL1BEG3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CLBLL_L_X4Y54/CLBLL_WL1END3</t>
        </is>
      </c>
      <c r="B12" t="inlineStr">
        <is>
          <t>Part of wire</t>
        </is>
      </c>
      <c r="C12" t="n">
        <v>0.051272</v>
      </c>
      <c r="D12" t="n">
        <v>0.006105</v>
      </c>
    </row>
    <row r="13">
      <c r="A13" t="inlineStr">
        <is>
          <t>CLBLM_R_X3Y54/CLBLM_WL1END3</t>
        </is>
      </c>
      <c r="B13" t="inlineStr">
        <is>
          <t>Part of wire</t>
        </is>
      </c>
      <c r="C13" t="n">
        <v>0.058596</v>
      </c>
      <c r="D13" t="n">
        <v>0.006105</v>
      </c>
      <c r="I13">
        <f>(((D8 + D9 + D10 + D11 + D12 + D13)/2) + (D14 + D25))</f>
        <v/>
      </c>
      <c r="J13">
        <f>((C8 + C9 + C10 + C11 + C12 + C13)*(((D8 + D9 + D10 + D11 + D12 + D13)/2) + (D14 + D25)))</f>
        <v/>
      </c>
    </row>
    <row r="14">
      <c r="A14" t="inlineStr">
        <is>
          <t>INT_R_X3Y55/INT_R.WL1END_N1_3-&gt;&gt;IMUX0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INT_R_X3Y55/IMUX0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CLBLM_R_X3Y55/CLBLM_IMUX0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CLBLM_R_X3Y55/CLBLM_R.CLBLM_IMUX0-&gt;CLBLM_L_A3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CLBLM_R_X3Y55/CLBLM_L_A3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masterReg/readData1[21]_i_1/I2</t>
        </is>
      </c>
      <c r="B19" t="inlineStr">
        <is>
          <t>Inpin</t>
        </is>
      </c>
      <c r="D19" t="n">
        <v>0</v>
      </c>
      <c r="E19" t="n">
        <v>0.133</v>
      </c>
      <c r="F19" t="n">
        <v>0.107</v>
      </c>
      <c r="G19" t="n">
        <v>0.344</v>
      </c>
      <c r="H19" t="n">
        <v>0.278</v>
      </c>
    </row>
    <row r="20">
      <c r="A20" t="inlineStr">
        <is>
          <t>ALU1_n_53: ALU1/readData2[21]_i_3/O to masterReg/readData1[21]_i_1/I2 sum delays</t>
        </is>
      </c>
      <c r="E20">
        <f>(E2 + E4 + E7 + E14 + E17 + E19)</f>
        <v/>
      </c>
      <c r="F20">
        <f>(F2 + F4 + F7 + F14 + F17 + F19)</f>
        <v/>
      </c>
      <c r="G20">
        <f>(G2 + G4 + G7 + G14 + G17 + G19)</f>
        <v/>
      </c>
      <c r="H20">
        <f>(H2 + H4 + H7 + H14 + H17 + H19)</f>
        <v/>
      </c>
      <c r="J20">
        <f>(J2 + J3 + J4 + J6 + J7 + J13 + J14 + J16 + J17 + J18 + J19)</f>
        <v/>
      </c>
    </row>
    <row r="21">
      <c r="A21" t="inlineStr">
        <is>
          <t>ALU1_n_53: ALU1/readData2[21]_i_3/O to masterReg/readData1[21]_i_1/I2sum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ALU1_n_53: ALU1/readData2[21]_i_3/O to masterReg/readData1[21]_i_1/I2Total delay (from Vivado)</t>
        </is>
      </c>
      <c r="E23" t="inlineStr">
        <is>
          <t>266</t>
        </is>
      </c>
      <c r="F23" t="inlineStr">
        <is>
          <t>223</t>
        </is>
      </c>
      <c r="G23" t="inlineStr">
        <is>
          <t>530</t>
        </is>
      </c>
      <c r="H23" t="inlineStr">
        <is>
          <t>438</t>
        </is>
      </c>
    </row>
    <row r="25">
      <c r="A25" t="inlineStr">
        <is>
          <t>INT_R_X3Y55/INT_R.WL1END_N1_3-&gt;&gt;IMUX16</t>
        </is>
      </c>
      <c r="B25" t="inlineStr">
        <is>
          <t>Buffer</t>
        </is>
      </c>
      <c r="C25" t="n">
        <v>1.6107141875</v>
      </c>
      <c r="D25" t="n">
        <v>0.007713</v>
      </c>
      <c r="E25" t="n">
        <v>0.047</v>
      </c>
      <c r="F25" t="n">
        <v>0.038</v>
      </c>
      <c r="G25" t="n">
        <v>0.138</v>
      </c>
      <c r="H25" t="n">
        <v>0.114</v>
      </c>
      <c r="I25">
        <f>((((D30) + (D29))) + (D26 + D27))</f>
        <v/>
      </c>
      <c r="J25">
        <f>(((((D30) + (D29))) + (D26 + D27))*C25)</f>
        <v/>
      </c>
    </row>
    <row r="26">
      <c r="A26" t="inlineStr">
        <is>
          <t>INT_R_X3Y55/IMUX16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CLBLM_R_X3Y55/CLBLM_IMUX16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(((D30) + (D29))))</f>
        <v/>
      </c>
      <c r="J27">
        <f>((C26 + C27)*(((D26 + D27)/2) + (((D30) + (D29)))))</f>
        <v/>
      </c>
    </row>
    <row r="28">
      <c r="A28" t="inlineStr">
        <is>
          <t>CLBLM_R_X3Y55/CLBLM_R.CLBLM_IMUX16-&gt;CLBLM_L_B3</t>
        </is>
      </c>
      <c r="B28" t="inlineStr">
        <is>
          <t>PassTransistor</t>
        </is>
      </c>
      <c r="C28" t="n">
        <v>0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CLBLM_R_X3Y55/CLBLM_L_B3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masterReg/readData2[21]_i_1/I2</t>
        </is>
      </c>
      <c r="B30" t="inlineStr">
        <is>
          <t>Inpin</t>
        </is>
      </c>
      <c r="D30" t="n">
        <v>0</v>
      </c>
      <c r="E30" t="n">
        <v>0.136</v>
      </c>
      <c r="F30" t="n">
        <v>0.109</v>
      </c>
      <c r="G30" t="n">
        <v>0.349</v>
      </c>
      <c r="H30" t="n">
        <v>0.281</v>
      </c>
    </row>
    <row r="31">
      <c r="A31" t="inlineStr">
        <is>
          <t>ALU1_n_53: ALU1/readData2[21]_i_3/O to masterReg/readData2[21]_i_1/I2 sum delays</t>
        </is>
      </c>
      <c r="E31">
        <f>(E2 + E4 + E7 + E25 + E28 + E30)</f>
        <v/>
      </c>
      <c r="F31">
        <f>(F2 + F4 + F7 + F25 + F28 + F30)</f>
        <v/>
      </c>
      <c r="G31">
        <f>(G2 + G4 + G7 + G25 + G28 + G30)</f>
        <v/>
      </c>
      <c r="H31">
        <f>(H2 + H4 + H7 + H25 + H28 + H30)</f>
        <v/>
      </c>
      <c r="J31">
        <f>(J2 + J3 + J4 + J6 + J7 + J13 + J25 + J27 + J28 + J29 + J30)</f>
        <v/>
      </c>
    </row>
    <row r="32">
      <c r="A32" t="inlineStr">
        <is>
          <t>ALU1_n_53: ALU1/readData2[21]_i_3/O to masterReg/readData2[21]_i_1/I2sum delays + cap delay</t>
        </is>
      </c>
      <c r="E32">
        <f>1000*(E31 + J31)</f>
        <v/>
      </c>
      <c r="F32">
        <f>1000*(F31 + J31)</f>
        <v/>
      </c>
      <c r="G32">
        <f>1000*(G31 + J31)</f>
        <v/>
      </c>
      <c r="H32">
        <f>1000*(H31 + J31)</f>
        <v/>
      </c>
    </row>
    <row r="34">
      <c r="A34" t="inlineStr">
        <is>
          <t>ALU1_n_53: ALU1/readData2[21]_i_3/O to masterReg/readData2[21]_i_1/I2Total delay (from Vivado)</t>
        </is>
      </c>
      <c r="E34" t="inlineStr">
        <is>
          <t>269</t>
        </is>
      </c>
      <c r="F34" t="inlineStr">
        <is>
          <t>225</t>
        </is>
      </c>
      <c r="G34" t="inlineStr">
        <is>
          <t>534</t>
        </is>
      </c>
      <c r="H34" t="inlineStr">
        <is>
          <t>442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CLBLM_R_X3Y52/CLBLM_L_C</t>
        </is>
      </c>
      <c r="B2" t="inlineStr">
        <is>
          <t>Outpin</t>
        </is>
      </c>
      <c r="C2" t="n">
        <v>1.453375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CLBLM_R_X3Y52/CLBLM_L_C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CLBLM_R_X3Y52/CLBLM_R.CLBLM_L_C-&gt;CLBLM_LOGIC_OUTS10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CLBLM_R_X3Y52/CLBLM_LOGIC_OUTS10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INT_R_X3Y52/LOGIC_OUTS10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INT_R_X3Y52/INT_R.LOGIC_OUTS10-&gt;&gt;NN2BEG2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0.133</v>
      </c>
      <c r="H7" t="n">
        <v>0.11</v>
      </c>
      <c r="I7">
        <f>((D11) + (D8 + D9 + D10))</f>
        <v/>
      </c>
      <c r="J7">
        <f>(((D11) + (D8 + D9 + D10))*C7)</f>
        <v/>
      </c>
    </row>
    <row r="8">
      <c r="A8" t="inlineStr">
        <is>
          <t>INT_R_X3Y52/NN2BEG2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INT_R_X3Y54/NN2END2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INT_R_X3Y53/NN2A2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INT_R_X3Y54/INT_R.NN2END2-&gt;&gt;NR1BEG2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0.056</v>
      </c>
      <c r="F11" t="n">
        <v>0.046</v>
      </c>
      <c r="G11" t="n">
        <v>0.131</v>
      </c>
      <c r="H11" t="n">
        <v>0.108</v>
      </c>
      <c r="I11">
        <f>((D14 + D30) + (D12 + D13))</f>
        <v/>
      </c>
      <c r="J11">
        <f>(((D14 + D30) + (D12 + D13))*C11)</f>
        <v/>
      </c>
    </row>
    <row r="12">
      <c r="A12" t="inlineStr">
        <is>
          <t>INT_R_X3Y54/NR1BEG2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INT_R_X3Y55/NR1END2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(D14 + D30))</f>
        <v/>
      </c>
      <c r="J13">
        <f>((C12 + C13)*(((D12 + D13)/2) + (D14 + D30)))</f>
        <v/>
      </c>
    </row>
    <row r="14">
      <c r="A14" t="inlineStr">
        <is>
          <t>INT_R_X3Y55/INT_R.NR1END2-&gt;&gt;EL1BEG1</t>
        </is>
      </c>
      <c r="B14" t="inlineStr">
        <is>
          <t>Buffer</t>
        </is>
      </c>
      <c r="C14" t="n">
        <v>1.16220225</v>
      </c>
      <c r="D14" t="n">
        <v>0.008429000000000001</v>
      </c>
      <c r="E14" t="n">
        <v>0.043</v>
      </c>
      <c r="F14" t="n">
        <v>0.035</v>
      </c>
      <c r="G14" t="n">
        <v>0.124</v>
      </c>
      <c r="H14" t="n">
        <v>0.103</v>
      </c>
      <c r="I14">
        <f>((D19) + (D15 + D16 + D17 + D18))</f>
        <v/>
      </c>
      <c r="J14">
        <f>(((D19) + (D15 + D16 + D17 + D18))*C14)</f>
        <v/>
      </c>
    </row>
    <row r="15">
      <c r="A15" t="inlineStr">
        <is>
          <t>INT_R_X3Y55/EL1BEG1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INT_L_X4Y55/EL1END1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CLBLM_R_X3Y55/CLBLM_EL1BEG1</t>
        </is>
      </c>
      <c r="B17" t="inlineStr">
        <is>
          <t>Part of wire</t>
        </is>
      </c>
      <c r="C17" t="n">
        <v>0.052151</v>
      </c>
      <c r="D17" t="n">
        <v>0.004690000000000001</v>
      </c>
    </row>
    <row r="18">
      <c r="A18" t="inlineStr">
        <is>
          <t>CLBLL_L_X4Y55/CLBLL_EL1BEG1</t>
        </is>
      </c>
      <c r="B18" t="inlineStr">
        <is>
          <t>Part of wire</t>
        </is>
      </c>
      <c r="C18" t="n">
        <v>0.045632</v>
      </c>
      <c r="D18" t="n">
        <v>0.004690000000000001</v>
      </c>
      <c r="I18">
        <f>(((D15 + D16 + D17 + D18)/2) + (D19))</f>
        <v/>
      </c>
      <c r="J18">
        <f>((C15 + C16 + C17 + C18)*(((D15 + D16 + D17 + D18)/2) + (D19)))</f>
        <v/>
      </c>
    </row>
    <row r="19">
      <c r="A19" t="inlineStr">
        <is>
          <t>INT_L_X4Y55/INT_L.EL1END1-&gt;&gt;IMUX_L2</t>
        </is>
      </c>
      <c r="B19" t="inlineStr">
        <is>
          <t>Buffer</t>
        </is>
      </c>
      <c r="C19" t="n">
        <v>1.6107141875</v>
      </c>
      <c r="D19" t="n">
        <v>0.007713</v>
      </c>
      <c r="E19" t="n">
        <v>0.047</v>
      </c>
      <c r="F19" t="n">
        <v>0.038</v>
      </c>
      <c r="G19" t="n">
        <v>0.138</v>
      </c>
      <c r="H19" t="n">
        <v>0.114</v>
      </c>
      <c r="I19">
        <f>((((D24) + (D23))) + (D20 + D21))</f>
        <v/>
      </c>
      <c r="J19">
        <f>(((((D24) + (D23))) + (D20 + D21))*C19)</f>
        <v/>
      </c>
    </row>
    <row r="20">
      <c r="A20" t="inlineStr">
        <is>
          <t>INT_L_X4Y55/IMUX_L2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CLBLL_L_X4Y55/CLBLL_IMUX2</t>
        </is>
      </c>
      <c r="B21" t="inlineStr">
        <is>
          <t>Part of wire</t>
        </is>
      </c>
      <c r="C21" t="n">
        <v>0</v>
      </c>
      <c r="D21" t="n">
        <v>0</v>
      </c>
      <c r="I21">
        <f>(((D20 + D21)/2) + (((D24) + (D23))))</f>
        <v/>
      </c>
      <c r="J21">
        <f>((C20 + C21)*(((D20 + D21)/2) + (((D24) + (D23)))))</f>
        <v/>
      </c>
    </row>
    <row r="22">
      <c r="A22" t="inlineStr">
        <is>
          <t>CLBLL_L_X4Y55/CLBLL_L.CLBLL_IMUX2-&gt;CLBLL_LL_A2</t>
        </is>
      </c>
      <c r="B22" t="inlineStr">
        <is>
          <t>PassTransistor</t>
        </is>
      </c>
      <c r="C22" t="n">
        <v>0</v>
      </c>
      <c r="E22" t="n">
        <v>0</v>
      </c>
      <c r="F22" t="n">
        <v>0</v>
      </c>
      <c r="G22" t="n">
        <v>0</v>
      </c>
      <c r="H22" t="n">
        <v>0</v>
      </c>
      <c r="I22">
        <f>((D24) + (D23))</f>
        <v/>
      </c>
      <c r="J22">
        <f>(((D24) + (D23))*C22)</f>
        <v/>
      </c>
    </row>
    <row r="23">
      <c r="A23" t="inlineStr">
        <is>
          <t>CLBLL_L_X4Y55/CLBLL_LL_A2</t>
        </is>
      </c>
      <c r="B23" t="inlineStr">
        <is>
          <t>Part of wire</t>
        </is>
      </c>
      <c r="C23" t="n">
        <v>0</v>
      </c>
      <c r="D23" t="n">
        <v>0</v>
      </c>
      <c r="I23">
        <f>(((D23)/2) + (D24))</f>
        <v/>
      </c>
      <c r="J23">
        <f>((C23)*(((D23)/2) + (D24)))</f>
        <v/>
      </c>
    </row>
    <row r="24">
      <c r="A24" t="inlineStr">
        <is>
          <t>ALU1/readData2[21]_i_3/I2</t>
        </is>
      </c>
      <c r="B24" t="inlineStr">
        <is>
          <t>Inpin</t>
        </is>
      </c>
      <c r="D24" t="n">
        <v>0</v>
      </c>
      <c r="E24" t="n">
        <v>0.212</v>
      </c>
      <c r="F24" t="n">
        <v>0.17</v>
      </c>
      <c r="G24" t="n">
        <v>0.507</v>
      </c>
      <c r="H24" t="n">
        <v>0.409</v>
      </c>
    </row>
    <row r="25">
      <c r="A25" t="inlineStr">
        <is>
          <t>ALU1_n_54: ALU1/register_reg_r1_0_31_18_23_i_12/O to ALU1/readData2[21]_i_3/I2 sum delays</t>
        </is>
      </c>
      <c r="E25">
        <f>(E2 + E4 + E7 + E11 + E14 + E19 + E22 + E24)</f>
        <v/>
      </c>
      <c r="F25">
        <f>(F2 + F4 + F7 + F11 + F14 + F19 + F22 + F24)</f>
        <v/>
      </c>
      <c r="G25">
        <f>(G2 + G4 + G7 + G11 + G14 + G19 + G22 + G24)</f>
        <v/>
      </c>
      <c r="H25">
        <f>(H2 + H4 + H7 + H11 + H14 + H19 + H22 + H24)</f>
        <v/>
      </c>
      <c r="J25">
        <f>(J2 + J3 + J4 + J6 + J7 + J10 + J11 + J13 + J14 + J18 + J19 + J21 + J22 + J23 + J24)</f>
        <v/>
      </c>
    </row>
    <row r="26">
      <c r="A26" t="inlineStr">
        <is>
          <t>ALU1_n_54: ALU1/register_reg_r1_0_31_18_23_i_12/O to ALU1/readData2[21]_i_3/I2sum delays + cap delay</t>
        </is>
      </c>
      <c r="E26">
        <f>1000*(E25 + J25)</f>
        <v/>
      </c>
      <c r="F26">
        <f>1000*(F25 + J25)</f>
        <v/>
      </c>
      <c r="G26">
        <f>1000*(G25 + J25)</f>
        <v/>
      </c>
      <c r="H26">
        <f>1000*(H25 + J25)</f>
        <v/>
      </c>
    </row>
    <row r="28">
      <c r="A28" t="inlineStr">
        <is>
          <t>ALU1_n_54: ALU1/register_reg_r1_0_31_18_23_i_12/O to ALU1/readData2[21]_i_3/I2Total delay (from Vivado)</t>
        </is>
      </c>
      <c r="E28" t="inlineStr">
        <is>
          <t>476</t>
        </is>
      </c>
      <c r="F28" t="inlineStr">
        <is>
          <t>397</t>
        </is>
      </c>
      <c r="G28" t="inlineStr">
        <is>
          <t>905</t>
        </is>
      </c>
      <c r="H28" t="inlineStr">
        <is>
          <t>747</t>
        </is>
      </c>
    </row>
    <row r="30">
      <c r="A30" t="inlineStr">
        <is>
          <t>INT_R_X3Y55/INT_R.NR1END2-&gt;&gt;IMUX12</t>
        </is>
      </c>
      <c r="B30" t="inlineStr">
        <is>
          <t>Buffer</t>
        </is>
      </c>
      <c r="C30" t="n">
        <v>1.6107141875</v>
      </c>
      <c r="D30" t="n">
        <v>0.007713</v>
      </c>
      <c r="E30" t="n">
        <v>0.047</v>
      </c>
      <c r="F30" t="n">
        <v>0.038</v>
      </c>
      <c r="G30" t="n">
        <v>0.138</v>
      </c>
      <c r="H30" t="n">
        <v>0.114</v>
      </c>
      <c r="I30">
        <f>((((D35) + (D34))) + (D31 + D32))</f>
        <v/>
      </c>
      <c r="J30">
        <f>(((((D35) + (D34))) + (D31 + D32))*C30)</f>
        <v/>
      </c>
    </row>
    <row r="31">
      <c r="A31" t="inlineStr">
        <is>
          <t>INT_R_X3Y55/IMUX12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CLBLM_R_X3Y55/CLBLM_IMUX12</t>
        </is>
      </c>
      <c r="B32" t="inlineStr">
        <is>
          <t>Part of wire</t>
        </is>
      </c>
      <c r="C32" t="n">
        <v>0</v>
      </c>
      <c r="D32" t="n">
        <v>0</v>
      </c>
      <c r="I32">
        <f>(((D31 + D32)/2) + (((D35) + (D34))))</f>
        <v/>
      </c>
      <c r="J32">
        <f>((C31 + C32)*(((D31 + D32)/2) + (((D35) + (D34)))))</f>
        <v/>
      </c>
    </row>
    <row r="33">
      <c r="A33" t="inlineStr">
        <is>
          <t>CLBLM_R_X3Y55/CLBLM_R.CLBLM_IMUX12-&gt;CLBLM_M_B6</t>
        </is>
      </c>
      <c r="B33" t="inlineStr">
        <is>
          <t>PassTransistor</t>
        </is>
      </c>
      <c r="C33" t="n">
        <v>0</v>
      </c>
      <c r="E33" t="n">
        <v>0</v>
      </c>
      <c r="F33" t="n">
        <v>0</v>
      </c>
      <c r="G33" t="n">
        <v>0</v>
      </c>
      <c r="H33" t="n">
        <v>0</v>
      </c>
      <c r="I33">
        <f>((D35) + (D34))</f>
        <v/>
      </c>
      <c r="J33">
        <f>(((D35) + (D34))*C33)</f>
        <v/>
      </c>
    </row>
    <row r="34">
      <c r="A34" t="inlineStr">
        <is>
          <t>CLBLM_R_X3Y55/CLBLM_M_B6</t>
        </is>
      </c>
      <c r="B34" t="inlineStr">
        <is>
          <t>Part of wire</t>
        </is>
      </c>
      <c r="C34" t="n">
        <v>0</v>
      </c>
      <c r="D34" t="n">
        <v>0</v>
      </c>
      <c r="I34">
        <f>(((D34)/2) + (D35))</f>
        <v/>
      </c>
      <c r="J34">
        <f>((C34)*(((D34)/2) + (D35)))</f>
        <v/>
      </c>
    </row>
    <row r="35">
      <c r="A35" t="inlineStr">
        <is>
          <t>masterReg/register_reg_r1_0_31_18_23_i_3/I4</t>
        </is>
      </c>
      <c r="B35" t="inlineStr">
        <is>
          <t>Inpin</t>
        </is>
      </c>
      <c r="D35" t="n">
        <v>0</v>
      </c>
      <c r="E35" t="n">
        <v>0.006</v>
      </c>
      <c r="F35" t="n">
        <v>0.005</v>
      </c>
      <c r="G35" t="n">
        <v>0.013</v>
      </c>
      <c r="H35" t="n">
        <v>0.011</v>
      </c>
    </row>
    <row r="36">
      <c r="A36" t="inlineStr">
        <is>
          <t>ALU1_n_54: ALU1/register_reg_r1_0_31_18_23_i_12/O to masterReg/register_reg_r1_0_31_18_23_i_3/I4 sum delays</t>
        </is>
      </c>
      <c r="E36">
        <f>(E2 + E4 + E7 + E11 + E30 + E33 + E35)</f>
        <v/>
      </c>
      <c r="F36">
        <f>(F2 + F4 + F7 + F11 + F30 + F33 + F35)</f>
        <v/>
      </c>
      <c r="G36">
        <f>(G2 + G4 + G7 + G11 + G30 + G33 + G35)</f>
        <v/>
      </c>
      <c r="H36">
        <f>(H2 + H4 + H7 + H11 + H30 + H33 + H35)</f>
        <v/>
      </c>
      <c r="J36">
        <f>(J2 + J3 + J4 + J6 + J7 + J10 + J11 + J13 + J30 + J32 + J33 + J34 + J35)</f>
        <v/>
      </c>
    </row>
    <row r="37">
      <c r="A37" t="inlineStr">
        <is>
          <t>ALU1_n_54: ALU1/register_reg_r1_0_31_18_23_i_12/O to masterReg/register_reg_r1_0_31_18_23_i_3/I4sum delays + cap delay</t>
        </is>
      </c>
      <c r="E37">
        <f>1000*(E36 + J36)</f>
        <v/>
      </c>
      <c r="F37">
        <f>1000*(F36 + J36)</f>
        <v/>
      </c>
      <c r="G37">
        <f>1000*(G36 + J36)</f>
        <v/>
      </c>
      <c r="H37">
        <f>1000*(H36 + J36)</f>
        <v/>
      </c>
    </row>
    <row r="39">
      <c r="A39" t="inlineStr">
        <is>
          <t>ALU1_n_54: ALU1/register_reg_r1_0_31_18_23_i_12/O to masterReg/register_reg_r1_0_31_18_23_i_3/I4Total delay (from Vivado)</t>
        </is>
      </c>
      <c r="E39" t="inlineStr">
        <is>
          <t>206</t>
        </is>
      </c>
      <c r="F39" t="inlineStr">
        <is>
          <t>176</t>
        </is>
      </c>
      <c r="G39" t="inlineStr">
        <is>
          <t>363</t>
        </is>
      </c>
      <c r="H39" t="inlineStr">
        <is>
          <t>305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CLBLM_R_X3Y53/CLBLM_L_A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 + D18) + (D5 + D6))) + (D3))</f>
        <v/>
      </c>
      <c r="J2">
        <f>(C2*((((D7 + D18) + (D5 + D6))) + (D3)))</f>
        <v/>
      </c>
    </row>
    <row r="3">
      <c r="A3" t="inlineStr">
        <is>
          <t>CLBLM_R_X3Y53/CLBLM_L_A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D18) + (D5 + D6))))</f>
        <v/>
      </c>
      <c r="J3">
        <f>((C3)*(((D3)/2) + (((D7 + D18) + (D5 + D6)))))</f>
        <v/>
      </c>
    </row>
    <row r="4">
      <c r="A4" t="inlineStr">
        <is>
          <t>CLBLM_R_X3Y53/CLBLM_R.CLBLM_L_A-&gt;CLBLM_LOGIC_OUTS8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D18) + (D5 + D6))</f>
        <v/>
      </c>
      <c r="J4">
        <f>(((D7 + D18) + (D5 + D6))*C4)</f>
        <v/>
      </c>
    </row>
    <row r="5">
      <c r="A5" t="inlineStr">
        <is>
          <t>CLBLM_R_X3Y53/CLBLM_LOGIC_OUTS8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INT_R_X3Y53/LOGIC_OUTS8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D18))</f>
        <v/>
      </c>
      <c r="J6">
        <f>((C5 + C6)*(((D5 + D6)/2) + (D7 + D18)))</f>
        <v/>
      </c>
    </row>
    <row r="7">
      <c r="A7" t="inlineStr">
        <is>
          <t>INT_R_X3Y53/INT_R.LOGIC_OUTS8-&gt;&gt;IMUX25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INT_R_X3Y53/IMUX25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CLBLM_R_X3Y53/CLBLM_IMUX25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CLBLM_R_X3Y53/CLBLM_R.CLBLM_IMUX25-&gt;CLBLM_L_B5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CLBLM_R_X3Y53/CLBLM_L_B5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masterReg/readData1[20]_i_1/I2</t>
        </is>
      </c>
      <c r="B12" t="inlineStr">
        <is>
          <t>Inpin</t>
        </is>
      </c>
      <c r="D12" t="n">
        <v>0</v>
      </c>
      <c r="E12" t="n">
        <v>0.043</v>
      </c>
      <c r="F12" t="n">
        <v>0.034</v>
      </c>
      <c r="G12" t="n">
        <v>0.116</v>
      </c>
      <c r="H12" t="n">
        <v>0.093</v>
      </c>
    </row>
    <row r="13">
      <c r="A13" t="inlineStr">
        <is>
          <t>ALU1_n_55: ALU1/readData2[20]_i_3/O to masterReg/readData1[20]_i_1/I2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ALU1_n_55: ALU1/readData2[20]_i_3/O to masterReg/readData1[20]_i_1/I2sum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ALU1_n_55: ALU1/readData2[20]_i_3/O to masterReg/readData1[20]_i_1/I2Total delay (from Vivado)</t>
        </is>
      </c>
      <c r="E16" t="inlineStr">
        <is>
          <t>108</t>
        </is>
      </c>
      <c r="F16" t="inlineStr">
        <is>
          <t>90</t>
        </is>
      </c>
      <c r="G16" t="inlineStr">
        <is>
          <t>214</t>
        </is>
      </c>
      <c r="H16" t="inlineStr">
        <is>
          <t>177</t>
        </is>
      </c>
    </row>
    <row r="18">
      <c r="A18" t="inlineStr">
        <is>
          <t>INT_R_X3Y53/INT_R.LOGIC_OUTS8-&gt;&gt;IMUX33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INT_R_X3Y53/IMUX33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CLBLM_R_X3Y53/CLBLM_IMUX33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CLBLM_R_X3Y53/CLBLM_R.CLBLM_IMUX33-&gt;CLBLM_L_C1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CLBLM_R_X3Y53/CLBLM_L_C1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masterReg/readData2[20]_i_1/I2</t>
        </is>
      </c>
      <c r="B23" t="inlineStr">
        <is>
          <t>Inpin</t>
        </is>
      </c>
      <c r="D23" t="n">
        <v>0</v>
      </c>
      <c r="E23" t="n">
        <v>0.215</v>
      </c>
      <c r="F23" t="n">
        <v>0.173</v>
      </c>
      <c r="G23" t="n">
        <v>0.517</v>
      </c>
      <c r="H23" t="n">
        <v>0.417</v>
      </c>
    </row>
    <row r="24">
      <c r="A24" t="inlineStr">
        <is>
          <t>ALU1_n_55: ALU1/readData2[20]_i_3/O to masterReg/readData2[20]_i_1/I2 sum delays</t>
        </is>
      </c>
      <c r="E24">
        <f>(E2 + E4 + E18 + E21 + E23)</f>
        <v/>
      </c>
      <c r="F24">
        <f>(F2 + F4 + F18 + F21 + F23)</f>
        <v/>
      </c>
      <c r="G24">
        <f>(G2 + G4 + G18 + G21 + G23)</f>
        <v/>
      </c>
      <c r="H24">
        <f>(H2 + H4 + H18 + H21 + H23)</f>
        <v/>
      </c>
      <c r="J24">
        <f>(J2 + J3 + J4 + J6 + J18 + J20 + J21 + J22 + J23)</f>
        <v/>
      </c>
    </row>
    <row r="25">
      <c r="A25" t="inlineStr">
        <is>
          <t>ALU1_n_55: ALU1/readData2[20]_i_3/O to masterReg/readData2[20]_i_1/I2sum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ALU1_n_55: ALU1/readData2[20]_i_3/O to masterReg/readData2[20]_i_1/I2Total delay (from Vivado)</t>
        </is>
      </c>
      <c r="E27" t="inlineStr">
        <is>
          <t>280</t>
        </is>
      </c>
      <c r="F27" t="inlineStr">
        <is>
          <t>229</t>
        </is>
      </c>
      <c r="G27" t="inlineStr">
        <is>
          <t>556</t>
        </is>
      </c>
      <c r="H27" t="inlineStr">
        <is>
          <t>452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CLBLL_L_X4Y53/CLBLL_LL_D</t>
        </is>
      </c>
      <c r="B2" t="inlineStr">
        <is>
          <t>Outpin</t>
        </is>
      </c>
      <c r="C2" t="n">
        <v>1.408</v>
      </c>
      <c r="E2" t="n">
        <v>0</v>
      </c>
      <c r="F2" t="n">
        <v>0</v>
      </c>
      <c r="G2" t="n">
        <v>0</v>
      </c>
      <c r="H2" t="n">
        <v>0</v>
      </c>
      <c r="I2">
        <f>((D4) + (D3))</f>
        <v/>
      </c>
      <c r="J2">
        <f>(C2*((D4) + (D3)))</f>
        <v/>
      </c>
    </row>
    <row r="3">
      <c r="A3" t="inlineStr">
        <is>
          <t>CLBLL_L_X4Y53/CLBLL_LL_D</t>
        </is>
      </c>
      <c r="B3" t="inlineStr">
        <is>
          <t>Part of wire</t>
        </is>
      </c>
      <c r="C3" t="n">
        <v>0</v>
      </c>
      <c r="D3" t="n">
        <v>0</v>
      </c>
      <c r="I3">
        <f>(((D3)/2) + (D4))</f>
        <v/>
      </c>
      <c r="J3">
        <f>((C3)*(((D3)/2) + (D4)))</f>
        <v/>
      </c>
    </row>
    <row r="4">
      <c r="A4" t="inlineStr">
        <is>
          <t>CLBLL_L_X4Y53/CLBLL_L.CLBLL_LL_D-&gt;&gt;CLBLL_LL_DMUX</t>
        </is>
      </c>
      <c r="B4" t="inlineStr">
        <is>
          <t>Buffer</t>
        </is>
      </c>
      <c r="C4" t="n">
        <v>1.8267858125</v>
      </c>
      <c r="D4" t="n">
        <v>0</v>
      </c>
      <c r="E4" t="n">
        <v>0.093</v>
      </c>
      <c r="F4" t="n">
        <v>0.075</v>
      </c>
      <c r="G4" t="n">
        <v>0.211</v>
      </c>
      <c r="H4" t="n">
        <v>0.17</v>
      </c>
      <c r="I4">
        <f>((((D9 + D26) + (D7 + D8))) + (D5))</f>
        <v/>
      </c>
      <c r="J4">
        <f>(((((D9 + D26) + (D7 + D8))) + (D5))*C4)</f>
        <v/>
      </c>
    </row>
    <row r="5">
      <c r="A5" t="inlineStr">
        <is>
          <t>CLBLL_L_X4Y53/CLBLL_LL_DMUX</t>
        </is>
      </c>
      <c r="B5" t="inlineStr">
        <is>
          <t>Part of wire</t>
        </is>
      </c>
      <c r="C5" t="n">
        <v>0</v>
      </c>
      <c r="D5" t="n">
        <v>0.001398</v>
      </c>
      <c r="I5">
        <f>(((D5)/2) + (((D9 + D26) + (D7 + D8))))</f>
        <v/>
      </c>
      <c r="J5">
        <f>((C5)*(((D5)/2) + (((D9 + D26) + (D7 + D8)))))</f>
        <v/>
      </c>
    </row>
    <row r="6">
      <c r="A6" t="inlineStr">
        <is>
          <t>CLBLL_L_X4Y53/CLBLL_L.CLBLL_LL_DMUX-&gt;CLBLL_LOGIC_OUTS23</t>
        </is>
      </c>
      <c r="B6" t="inlineStr">
        <is>
          <t>PassTransistor</t>
        </is>
      </c>
      <c r="C6" t="n">
        <v>0</v>
      </c>
      <c r="E6" t="n">
        <v>0</v>
      </c>
      <c r="F6" t="n">
        <v>0</v>
      </c>
      <c r="G6" t="n">
        <v>0</v>
      </c>
      <c r="H6" t="n">
        <v>0</v>
      </c>
      <c r="I6">
        <f>((D9 + D26) + (D7 + D8))</f>
        <v/>
      </c>
      <c r="J6">
        <f>(((D9 + D26) + (D7 + D8))*C6)</f>
        <v/>
      </c>
    </row>
    <row r="7">
      <c r="A7" t="inlineStr">
        <is>
          <t>CLBLL_L_X4Y53/CLBLL_LOGIC_OUTS23</t>
        </is>
      </c>
      <c r="B7" t="inlineStr">
        <is>
          <t>Part of wire</t>
        </is>
      </c>
      <c r="C7" t="n">
        <v>0</v>
      </c>
      <c r="D7" t="n">
        <v>0</v>
      </c>
    </row>
    <row r="8">
      <c r="A8" t="inlineStr">
        <is>
          <t>INT_L_X4Y53/LOGIC_OUTS_L23</t>
        </is>
      </c>
      <c r="B8" t="inlineStr">
        <is>
          <t>Part of wire</t>
        </is>
      </c>
      <c r="C8" t="n">
        <v>0</v>
      </c>
      <c r="D8" t="n">
        <v>0</v>
      </c>
      <c r="I8">
        <f>(((D7 + D8)/2) + (D9 + D26))</f>
        <v/>
      </c>
      <c r="J8">
        <f>((C7 + C8)*(((D7 + D8)/2) + (D9 + D26)))</f>
        <v/>
      </c>
    </row>
    <row r="9">
      <c r="A9" t="inlineStr">
        <is>
          <t>INT_L_X4Y53/INT_L.LOGIC_OUTS_L23-&gt;&gt;WW2BEG1</t>
        </is>
      </c>
      <c r="B9" t="inlineStr">
        <is>
          <t>Buffer</t>
        </is>
      </c>
      <c r="C9" t="n">
        <v>1.1851186875</v>
      </c>
      <c r="D9" t="n">
        <v>0.008473000000000001</v>
      </c>
      <c r="E9" t="n">
        <v>0.063</v>
      </c>
      <c r="F9" t="n">
        <v>0.052</v>
      </c>
      <c r="G9" t="n">
        <v>0.143</v>
      </c>
      <c r="H9" t="n">
        <v>0.118</v>
      </c>
      <c r="I9">
        <f>((D15) + (D10 + D11 + D12 + D13 + D14))</f>
        <v/>
      </c>
      <c r="J9">
        <f>(((D15) + (D10 + D11 + D12 + D13 + D14))*C9)</f>
        <v/>
      </c>
    </row>
    <row r="10">
      <c r="A10" t="inlineStr">
        <is>
          <t>INT_L_X4Y53/WW2BEG1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INT_L_X2Y53/WW2END1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CLBLL_L_X4Y53/CLBLL_WW2A1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CLBLM_R_X3Y53/CLBLM_WW2A1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INT_R_X3Y53/WW2A1</t>
        </is>
      </c>
      <c r="B14" t="inlineStr">
        <is>
          <t>Part of wire</t>
        </is>
      </c>
      <c r="C14" t="n">
        <v>0</v>
      </c>
      <c r="D14" t="n">
        <v>0</v>
      </c>
      <c r="I14">
        <f>(((D10 + D11 + D12 + D13 + D14)/2) + (D15))</f>
        <v/>
      </c>
      <c r="J14">
        <f>((C10 + C11 + C12 + C13 + C14)*(((D10 + D11 + D12 + D13 + D14)/2) + (D15)))</f>
        <v/>
      </c>
    </row>
    <row r="15">
      <c r="A15" t="inlineStr">
        <is>
          <t>INT_L_X2Y53/INT_L.WW2END1-&gt;&gt;IMUX_L3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INT_L_X2Y53/IMUX_L3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CLBLL_L_X2Y53/CLBLL_IMUX3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CLBLL_L_X2Y53/CLBLL_L.CLBLL_IMUX3-&gt;CLBLL_L_A2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CLBLL_L_X2Y53/CLBLL_L_A2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masterReg/register_reg_r1_0_31_18_23_i_4/I4</t>
        </is>
      </c>
      <c r="B20" t="inlineStr">
        <is>
          <t>Inpin</t>
        </is>
      </c>
      <c r="D20" t="n">
        <v>0</v>
      </c>
      <c r="E20" t="n">
        <v>0.212</v>
      </c>
      <c r="F20" t="n">
        <v>0.17</v>
      </c>
      <c r="G20" t="n">
        <v>0.507</v>
      </c>
      <c r="H20" t="n">
        <v>0.409</v>
      </c>
    </row>
    <row r="21">
      <c r="A21" t="inlineStr">
        <is>
          <t>ALU1_n_56: ALU1/register_reg_r1_0_31_18_23_i_14/O to masterReg/register_reg_r1_0_31_18_23_i_4/I4 sum delays</t>
        </is>
      </c>
      <c r="E21">
        <f>(E2 + E4 + E6 + E9 + E15 + E18 + E20)</f>
        <v/>
      </c>
      <c r="F21">
        <f>(F2 + F4 + F6 + F9 + F15 + F18 + F20)</f>
        <v/>
      </c>
      <c r="G21">
        <f>(G2 + G4 + G6 + G9 + G15 + G18 + G20)</f>
        <v/>
      </c>
      <c r="H21">
        <f>(H2 + H4 + H6 + H9 + H15 + H18 + H20)</f>
        <v/>
      </c>
      <c r="J21">
        <f>(J2 + J3 + J4 + J5 + J6 + J8 + J9 + J14 + J15 + J17 + J18 + J19 + J20)</f>
        <v/>
      </c>
    </row>
    <row r="22">
      <c r="A22" t="inlineStr">
        <is>
          <t>ALU1_n_56: ALU1/register_reg_r1_0_31_18_23_i_14/O to masterReg/register_reg_r1_0_31_18_23_i_4/I4sum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ALU1_n_56: ALU1/register_reg_r1_0_31_18_23_i_14/O to masterReg/register_reg_r1_0_31_18_23_i_4/I4Total delay (from Vivado)</t>
        </is>
      </c>
      <c r="E24" t="inlineStr">
        <is>
          <t>453</t>
        </is>
      </c>
      <c r="F24" t="inlineStr">
        <is>
          <t>373</t>
        </is>
      </c>
      <c r="G24" t="inlineStr">
        <is>
          <t>854</t>
        </is>
      </c>
      <c r="H24" t="inlineStr">
        <is>
          <t>698</t>
        </is>
      </c>
    </row>
    <row r="26">
      <c r="A26" t="inlineStr">
        <is>
          <t>INT_L_X4Y53/INT_L.LOGIC_OUTS_L23-&gt;&gt;WL1BEG0</t>
        </is>
      </c>
      <c r="B26" t="inlineStr">
        <is>
          <t>Buffer</t>
        </is>
      </c>
      <c r="C26" t="n">
        <v>1.16220225</v>
      </c>
      <c r="D26" t="n">
        <v>0.008429000000000001</v>
      </c>
      <c r="E26" t="n">
        <v>0.042</v>
      </c>
      <c r="F26" t="n">
        <v>0.034</v>
      </c>
      <c r="G26" t="n">
        <v>0.123</v>
      </c>
      <c r="H26" t="n">
        <v>0.102</v>
      </c>
      <c r="I26">
        <f>((D31) + (D27 + D28 + D29 + D30))</f>
        <v/>
      </c>
      <c r="J26">
        <f>(((D31) + (D27 + D28 + D29 + D30))*C26)</f>
        <v/>
      </c>
    </row>
    <row r="27">
      <c r="A27" t="inlineStr">
        <is>
          <t>INT_L_X4Y53/WL1BEG0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INT_R_X3Y53/WL1END0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CLBLL_L_X4Y53/CLBLL_WL1END0</t>
        </is>
      </c>
      <c r="B29" t="inlineStr">
        <is>
          <t>Part of wire</t>
        </is>
      </c>
      <c r="C29" t="n">
        <v>0.051272</v>
      </c>
      <c r="D29" t="n">
        <v>0.006105</v>
      </c>
    </row>
    <row r="30">
      <c r="A30" t="inlineStr">
        <is>
          <t>CLBLM_R_X3Y53/CLBLM_WL1END0</t>
        </is>
      </c>
      <c r="B30" t="inlineStr">
        <is>
          <t>Part of wire</t>
        </is>
      </c>
      <c r="C30" t="n">
        <v>0.058596</v>
      </c>
      <c r="D30" t="n">
        <v>0.006105</v>
      </c>
      <c r="I30">
        <f>(((D27 + D28 + D29 + D30)/2) + (D31))</f>
        <v/>
      </c>
      <c r="J30">
        <f>((C27 + C28 + C29 + C30)*(((D27 + D28 + D29 + D30)/2) + (D31)))</f>
        <v/>
      </c>
    </row>
    <row r="31">
      <c r="A31" t="inlineStr">
        <is>
          <t>INT_R_X3Y53/INT_R.WL1END0-&gt;&gt;IMUX9</t>
        </is>
      </c>
      <c r="B31" t="inlineStr">
        <is>
          <t>Buffer</t>
        </is>
      </c>
      <c r="C31" t="n">
        <v>1.6107141875</v>
      </c>
      <c r="D31" t="n">
        <v>0.007713</v>
      </c>
      <c r="E31" t="n">
        <v>0.047</v>
      </c>
      <c r="F31" t="n">
        <v>0.038</v>
      </c>
      <c r="G31" t="n">
        <v>0.138</v>
      </c>
      <c r="H31" t="n">
        <v>0.114</v>
      </c>
      <c r="I31">
        <f>((((D36) + (D35))) + (D32 + D33))</f>
        <v/>
      </c>
      <c r="J31">
        <f>(((((D36) + (D35))) + (D32 + D33))*C31)</f>
        <v/>
      </c>
    </row>
    <row r="32">
      <c r="A32" t="inlineStr">
        <is>
          <t>INT_R_X3Y53/IMUX9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CLBLM_R_X3Y53/CLBLM_IMUX9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(((D36) + (D35))))</f>
        <v/>
      </c>
      <c r="J33">
        <f>((C32 + C33)*(((D32 + D33)/2) + (((D36) + (D35)))))</f>
        <v/>
      </c>
    </row>
    <row r="34">
      <c r="A34" t="inlineStr">
        <is>
          <t>CLBLM_R_X3Y53/CLBLM_R.CLBLM_IMUX9-&gt;CLBLM_L_A5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CLBLM_R_X3Y53/CLBLM_L_A5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ALU1/readData2[20]_i_3/I2</t>
        </is>
      </c>
      <c r="B36" t="inlineStr">
        <is>
          <t>Inpin</t>
        </is>
      </c>
      <c r="D36" t="n">
        <v>0</v>
      </c>
      <c r="E36" t="n">
        <v>0.042</v>
      </c>
      <c r="F36" t="n">
        <v>0.033</v>
      </c>
      <c r="G36" t="n">
        <v>0.112</v>
      </c>
      <c r="H36" t="n">
        <v>0.091</v>
      </c>
    </row>
    <row r="37">
      <c r="A37" t="inlineStr">
        <is>
          <t>ALU1_n_56: ALU1/register_reg_r1_0_31_18_23_i_14/O to ALU1/readData2[20]_i_3/I2 sum delays</t>
        </is>
      </c>
      <c r="E37">
        <f>(E2 + E4 + E6 + E26 + E31 + E34 + E36)</f>
        <v/>
      </c>
      <c r="F37">
        <f>(F2 + F4 + F6 + F26 + F31 + F34 + F36)</f>
        <v/>
      </c>
      <c r="G37">
        <f>(G2 + G4 + G6 + G26 + G31 + G34 + G36)</f>
        <v/>
      </c>
      <c r="H37">
        <f>(H2 + H4 + H6 + H26 + H31 + H34 + H36)</f>
        <v/>
      </c>
      <c r="J37">
        <f>(J2 + J3 + J4 + J5 + J6 + J8 + J26 + J30 + J31 + J33 + J34 + J35 + J36)</f>
        <v/>
      </c>
    </row>
    <row r="38">
      <c r="A38" t="inlineStr">
        <is>
          <t>ALU1_n_56: ALU1/register_reg_r1_0_31_18_23_i_14/O to ALU1/readData2[20]_i_3/I2sum delays + cap delay</t>
        </is>
      </c>
      <c r="E38">
        <f>1000*(E37 + J37)</f>
        <v/>
      </c>
      <c r="F38">
        <f>1000*(F37 + J37)</f>
        <v/>
      </c>
      <c r="G38">
        <f>1000*(G37 + J37)</f>
        <v/>
      </c>
      <c r="H38">
        <f>1000*(H37 + J37)</f>
        <v/>
      </c>
    </row>
    <row r="40">
      <c r="A40" t="inlineStr">
        <is>
          <t>ALU1_n_56: ALU1/register_reg_r1_0_31_18_23_i_14/O to ALU1/readData2[20]_i_3/I2Total delay (from Vivado)</t>
        </is>
      </c>
      <c r="E40" t="inlineStr">
        <is>
          <t>278</t>
        </is>
      </c>
      <c r="F40" t="inlineStr">
        <is>
          <t>234</t>
        </is>
      </c>
      <c r="G40" t="inlineStr">
        <is>
          <t>519</t>
        </is>
      </c>
      <c r="H40" t="inlineStr">
        <is>
          <t>432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CLBLL_L_X2Y51/CLBLL_L_AMUX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CLBLL_L_X2Y51/CLBLL_L_AMUX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CLBLL_L_X2Y51/CLBLL_L.CLBLL_L_AMUX-&gt;CLBLL_LOGIC_OUTS16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CLBLL_L_X2Y51/CLBLL_LOGIC_OUTS16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INT_L_X2Y51/LOGIC_OUTS_L16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INT_L_X2Y51/INT_L.LOGIC_OUTS_L16-&gt;&gt;NL1BEG1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0.053</v>
      </c>
      <c r="F7" t="n">
        <v>0.044</v>
      </c>
      <c r="G7" t="n">
        <v>0.13</v>
      </c>
      <c r="H7" t="n">
        <v>0.107</v>
      </c>
      <c r="I7">
        <f>((D10) + (D8 + D9))</f>
        <v/>
      </c>
      <c r="J7">
        <f>(((D10) + (D8 + D9))*C7)</f>
        <v/>
      </c>
    </row>
    <row r="8">
      <c r="A8" t="inlineStr">
        <is>
          <t>INT_L_X2Y51/NL1BEG1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INT_L_X2Y52/NL1END1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INT_L_X2Y52/INT_L.NL1END1-&gt;&gt;EL1BEG0</t>
        </is>
      </c>
      <c r="B10" t="inlineStr">
        <is>
          <t>Buffer</t>
        </is>
      </c>
      <c r="C10" t="n">
        <v>1.16220225</v>
      </c>
      <c r="D10" t="n">
        <v>0.008429000000000001</v>
      </c>
      <c r="E10" t="n">
        <v>0.043</v>
      </c>
      <c r="F10" t="n">
        <v>0.035</v>
      </c>
      <c r="G10" t="n">
        <v>0.124</v>
      </c>
      <c r="H10" t="n">
        <v>0.103</v>
      </c>
      <c r="I10">
        <f>((D14 + D25) + (D11 + D12 + D13))</f>
        <v/>
      </c>
      <c r="J10">
        <f>(((D14 + D25) + (D11 + D12 + D13))*C10)</f>
        <v/>
      </c>
    </row>
    <row r="11">
      <c r="A11" t="inlineStr">
        <is>
          <t>INT_L_X2Y52/EL1BEG0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INT_R_X3Y52/EL1END0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INT_R_X3Y51/EL1END_S3_0</t>
        </is>
      </c>
      <c r="B13" t="inlineStr">
        <is>
          <t>Part of wire</t>
        </is>
      </c>
      <c r="C13" t="n">
        <v>0</v>
      </c>
      <c r="D13" t="n">
        <v>0</v>
      </c>
      <c r="I13">
        <f>(((D11 + D12 + D13)/2) + (D14 + D25))</f>
        <v/>
      </c>
      <c r="J13">
        <f>((C11 + C12 + C13)*(((D11 + D12 + D13)/2) + (D14 + D25)))</f>
        <v/>
      </c>
    </row>
    <row r="14">
      <c r="A14" t="inlineStr">
        <is>
          <t>INT_R_X3Y52/INT_R.EL1END0-&gt;&gt;IMUX24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INT_R_X3Y52/IMUX24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CLBLM_R_X3Y52/CLBLM_IMUX24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CLBLM_R_X3Y52/CLBLM_R.CLBLM_IMUX24-&gt;CLBLM_M_B5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CLBLM_R_X3Y52/CLBLM_M_B5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masterReg/readData1[19]_i_1/I2</t>
        </is>
      </c>
      <c r="B19" t="inlineStr">
        <is>
          <t>Inpin</t>
        </is>
      </c>
      <c r="D19" t="n">
        <v>0</v>
      </c>
      <c r="E19" t="n">
        <v>0.052</v>
      </c>
      <c r="F19" t="n">
        <v>0.042</v>
      </c>
      <c r="G19" t="n">
        <v>0.137</v>
      </c>
      <c r="H19" t="n">
        <v>0.111</v>
      </c>
    </row>
    <row r="20">
      <c r="A20" t="inlineStr">
        <is>
          <t>ALU1_n_57: ALU1/readData2[19]_i_3/O to masterReg/readData1[19]_i_1/I2 sum delays</t>
        </is>
      </c>
      <c r="E20">
        <f>(E2 + E4 + E7 + E10 + E14 + E17 + E19)</f>
        <v/>
      </c>
      <c r="F20">
        <f>(F2 + F4 + F7 + F10 + F14 + F17 + F19)</f>
        <v/>
      </c>
      <c r="G20">
        <f>(G2 + G4 + G7 + G10 + G14 + G17 + G19)</f>
        <v/>
      </c>
      <c r="H20">
        <f>(H2 + H4 + H7 + H10 + H14 + H17 + H19)</f>
        <v/>
      </c>
      <c r="J20">
        <f>(J2 + J3 + J4 + J6 + J7 + J9 + J10 + J13 + J14 + J16 + J17 + J18 + J19)</f>
        <v/>
      </c>
    </row>
    <row r="21">
      <c r="A21" t="inlineStr">
        <is>
          <t>ALU1_n_57: ALU1/readData2[19]_i_3/O to masterReg/readData1[19]_i_1/I2sum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ALU1_n_57: ALU1/readData2[19]_i_3/O to masterReg/readData1[19]_i_1/I2Total delay (from Vivado)</t>
        </is>
      </c>
      <c r="E23" t="inlineStr">
        <is>
          <t>234</t>
        </is>
      </c>
      <c r="F23" t="inlineStr">
        <is>
          <t>198</t>
        </is>
      </c>
      <c r="G23" t="inlineStr">
        <is>
          <t>453</t>
        </is>
      </c>
      <c r="H23" t="inlineStr">
        <is>
          <t>378</t>
        </is>
      </c>
    </row>
    <row r="25">
      <c r="A25" t="inlineStr">
        <is>
          <t>INT_R_X3Y52/INT_R.EL1END0-&gt;&gt;IMUX40</t>
        </is>
      </c>
      <c r="B25" t="inlineStr">
        <is>
          <t>Buffer</t>
        </is>
      </c>
      <c r="C25" t="n">
        <v>1.6107141875</v>
      </c>
      <c r="D25" t="n">
        <v>0.007713</v>
      </c>
      <c r="E25" t="n">
        <v>0.047</v>
      </c>
      <c r="F25" t="n">
        <v>0.038</v>
      </c>
      <c r="G25" t="n">
        <v>0.138</v>
      </c>
      <c r="H25" t="n">
        <v>0.114</v>
      </c>
      <c r="I25">
        <f>((((D30) + (D29))) + (D26 + D27))</f>
        <v/>
      </c>
      <c r="J25">
        <f>(((((D30) + (D29))) + (D26 + D27))*C25)</f>
        <v/>
      </c>
    </row>
    <row r="26">
      <c r="A26" t="inlineStr">
        <is>
          <t>INT_R_X3Y52/IMUX40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CLBLM_R_X3Y52/CLBLM_IMUX40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(((D30) + (D29))))</f>
        <v/>
      </c>
      <c r="J27">
        <f>((C26 + C27)*(((D26 + D27)/2) + (((D30) + (D29)))))</f>
        <v/>
      </c>
    </row>
    <row r="28">
      <c r="A28" t="inlineStr">
        <is>
          <t>CLBLM_R_X3Y52/CLBLM_R.CLBLM_IMUX40-&gt;CLBLM_M_D1</t>
        </is>
      </c>
      <c r="B28" t="inlineStr">
        <is>
          <t>PassTransistor</t>
        </is>
      </c>
      <c r="C28" t="n">
        <v>0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CLBLM_R_X3Y52/CLBLM_M_D1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masterReg/readData2[19]_i_1/I2</t>
        </is>
      </c>
      <c r="B30" t="inlineStr">
        <is>
          <t>Inpin</t>
        </is>
      </c>
      <c r="D30" t="n">
        <v>0</v>
      </c>
      <c r="E30" t="n">
        <v>0.226</v>
      </c>
      <c r="F30" t="n">
        <v>0.145</v>
      </c>
      <c r="G30" t="n">
        <v>0.54</v>
      </c>
      <c r="H30" t="n">
        <v>0.305</v>
      </c>
    </row>
    <row r="31">
      <c r="A31" t="inlineStr">
        <is>
          <t>ALU1_n_57: ALU1/readData2[19]_i_3/O to masterReg/readData2[19]_i_1/I2 sum delays</t>
        </is>
      </c>
      <c r="E31">
        <f>(E2 + E4 + E7 + E10 + E25 + E28 + E30)</f>
        <v/>
      </c>
      <c r="F31">
        <f>(F2 + F4 + F7 + F10 + F25 + F28 + F30)</f>
        <v/>
      </c>
      <c r="G31">
        <f>(G2 + G4 + G7 + G10 + G25 + G28 + G30)</f>
        <v/>
      </c>
      <c r="H31">
        <f>(H2 + H4 + H7 + H10 + H25 + H28 + H30)</f>
        <v/>
      </c>
      <c r="J31">
        <f>(J2 + J3 + J4 + J6 + J7 + J9 + J10 + J13 + J25 + J27 + J28 + J29 + J30)</f>
        <v/>
      </c>
    </row>
    <row r="32">
      <c r="A32" t="inlineStr">
        <is>
          <t>ALU1_n_57: ALU1/readData2[19]_i_3/O to masterReg/readData2[19]_i_1/I2sum delays + cap delay</t>
        </is>
      </c>
      <c r="E32">
        <f>1000*(E31 + J31)</f>
        <v/>
      </c>
      <c r="F32">
        <f>1000*(F31 + J31)</f>
        <v/>
      </c>
      <c r="G32">
        <f>1000*(G31 + J31)</f>
        <v/>
      </c>
      <c r="H32">
        <f>1000*(H31 + J31)</f>
        <v/>
      </c>
    </row>
    <row r="34">
      <c r="A34" t="inlineStr">
        <is>
          <t>ALU1_n_57: ALU1/readData2[19]_i_3/O to masterReg/readData2[19]_i_1/I2Total delay (from Vivado)</t>
        </is>
      </c>
      <c r="E34" t="inlineStr">
        <is>
          <t>408</t>
        </is>
      </c>
      <c r="F34" t="inlineStr">
        <is>
          <t>301</t>
        </is>
      </c>
      <c r="G34" t="inlineStr">
        <is>
          <t>797</t>
        </is>
      </c>
      <c r="H34" t="inlineStr">
        <is>
          <t>548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CLBLM_R_X3Y50/CLBLM_M_B</t>
        </is>
      </c>
      <c r="B2" t="inlineStr">
        <is>
          <t>Outpin</t>
        </is>
      </c>
      <c r="C2" t="n">
        <v>1.408</v>
      </c>
      <c r="E2" t="n">
        <v>0</v>
      </c>
      <c r="F2" t="n">
        <v>0</v>
      </c>
      <c r="G2" t="n">
        <v>0</v>
      </c>
      <c r="H2" t="n">
        <v>0</v>
      </c>
      <c r="I2">
        <f>((((D7 + D22) + (D5 + D6))) + (D3))</f>
        <v/>
      </c>
      <c r="J2">
        <f>(C2*((((D7 + D22) + (D5 + D6))) + (D3)))</f>
        <v/>
      </c>
    </row>
    <row r="3">
      <c r="A3" t="inlineStr">
        <is>
          <t>CLBLM_R_X3Y50/CLBLM_M_B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D22) + (D5 + D6))))</f>
        <v/>
      </c>
      <c r="J3">
        <f>((C3)*(((D3)/2) + (((D7 + D22) + (D5 + D6)))))</f>
        <v/>
      </c>
    </row>
    <row r="4">
      <c r="A4" t="inlineStr">
        <is>
          <t>CLBLM_R_X3Y50/CLBLM_R.CLBLM_M_B-&gt;CLBLM_LOGIC_OUTS13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D22) + (D5 + D6))</f>
        <v/>
      </c>
      <c r="J4">
        <f>(((D7 + D22) + (D5 + D6))*C4)</f>
        <v/>
      </c>
    </row>
    <row r="5">
      <c r="A5" t="inlineStr">
        <is>
          <t>CLBLM_R_X3Y50/CLBLM_LOGIC_OUTS13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INT_R_X3Y50/LOGIC_OUTS13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D22))</f>
        <v/>
      </c>
      <c r="J6">
        <f>((C5 + C6)*(((D5 + D6)/2) + (D7 + D22)))</f>
        <v/>
      </c>
    </row>
    <row r="7">
      <c r="A7" t="inlineStr">
        <is>
          <t>INT_R_X3Y50/INT_R.LOGIC_OUTS13-&gt;&gt;NW2BEG1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((D11) + (D8 + D9 + D10))</f>
        <v/>
      </c>
      <c r="J7">
        <f>(((D11) + (D8 + D9 + D10))*C7)</f>
        <v/>
      </c>
    </row>
    <row r="8">
      <c r="A8" t="inlineStr">
        <is>
          <t>INT_R_X3Y50/NW2BEG1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INT_L_X2Y51/NW2END1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INT_R_X3Y51/NW2A1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INT_L_X2Y51/INT_L.NW2END1-&gt;&gt;IMUX_L10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INT_L_X2Y51/IMUX_L10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CLBLL_L_X2Y51/CLBLL_IMUX10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CLBLL_L_X2Y51/CLBLL_L.CLBLL_IMUX10-&gt;CLBLL_L_A4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CLBLL_L_X2Y51/CLBLL_L_A4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ALU1/readData2[19]_i_3/I2</t>
        </is>
      </c>
      <c r="B16" t="inlineStr">
        <is>
          <t>Inpin</t>
        </is>
      </c>
      <c r="D16" t="n">
        <v>0</v>
      </c>
      <c r="E16" t="n">
        <v>0.107</v>
      </c>
      <c r="F16" t="n">
        <v>0.08599999999999999</v>
      </c>
      <c r="G16" t="n">
        <v>0.284</v>
      </c>
      <c r="H16" t="n">
        <v>0.229</v>
      </c>
    </row>
    <row r="17">
      <c r="A17" t="inlineStr">
        <is>
          <t>ALU1_n_58: ALU1/register_reg_r1_0_31_18_23_i_8/O to ALU1/readData2[19]_i_3/I2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ALU1_n_58: ALU1/register_reg_r1_0_31_18_23_i_8/O to ALU1/readData2[19]_i_3/I2sum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ALU1_n_58: ALU1/register_reg_r1_0_31_18_23_i_8/O to ALU1/readData2[19]_i_3/I2Total delay (from Vivado)</t>
        </is>
      </c>
      <c r="E20" t="inlineStr">
        <is>
          <t>224</t>
        </is>
      </c>
      <c r="F20" t="inlineStr">
        <is>
          <t>186</t>
        </is>
      </c>
      <c r="G20" t="inlineStr">
        <is>
          <t>473</t>
        </is>
      </c>
      <c r="H20" t="inlineStr">
        <is>
          <t>389</t>
        </is>
      </c>
    </row>
    <row r="22">
      <c r="A22" t="inlineStr">
        <is>
          <t>INT_R_X3Y50/INT_R.LOGIC_OUTS13-&gt;&gt;IMUX43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INT_R_X3Y50/IMUX43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CLBLM_R_X3Y50/CLBLM_IMUX43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CLBLM_R_X3Y50/CLBLM_R.CLBLM_IMUX43-&gt;CLBLM_M_D6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CLBLM_R_X3Y50/CLBLM_M_D6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masterReg/register_reg_r1_0_31_18_23_i_1/I4</t>
        </is>
      </c>
      <c r="B27" t="inlineStr">
        <is>
          <t>Inpin</t>
        </is>
      </c>
      <c r="D27" t="n">
        <v>0</v>
      </c>
      <c r="E27" t="n">
        <v>0.01</v>
      </c>
      <c r="F27" t="n">
        <v>0.003</v>
      </c>
      <c r="G27" t="n">
        <v>0.022</v>
      </c>
      <c r="H27" t="n">
        <v>0.007</v>
      </c>
    </row>
    <row r="28">
      <c r="A28" t="inlineStr">
        <is>
          <t>ALU1_n_58: ALU1/register_reg_r1_0_31_18_23_i_8/O to masterReg/register_reg_r1_0_31_18_23_i_1/I4 sum delays</t>
        </is>
      </c>
      <c r="E28">
        <f>(E2 + E4 + E22 + E25 + E27)</f>
        <v/>
      </c>
      <c r="F28">
        <f>(F2 + F4 + F22 + F25 + F27)</f>
        <v/>
      </c>
      <c r="G28">
        <f>(G2 + G4 + G22 + G25 + G27)</f>
        <v/>
      </c>
      <c r="H28">
        <f>(H2 + H4 + H22 + H25 + H27)</f>
        <v/>
      </c>
      <c r="J28">
        <f>(J2 + J3 + J4 + J6 + J22 + J24 + J25 + J26 + J27)</f>
        <v/>
      </c>
    </row>
    <row r="29">
      <c r="A29" t="inlineStr">
        <is>
          <t>ALU1_n_58: ALU1/register_reg_r1_0_31_18_23_i_8/O to masterReg/register_reg_r1_0_31_18_23_i_1/I4sum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ALU1_n_58: ALU1/register_reg_r1_0_31_18_23_i_8/O to masterReg/register_reg_r1_0_31_18_23_i_1/I4Total delay (from Vivado)</t>
        </is>
      </c>
      <c r="E31" t="inlineStr">
        <is>
          <t>78</t>
        </is>
      </c>
      <c r="F31" t="inlineStr">
        <is>
          <t>62</t>
        </is>
      </c>
      <c r="G31" t="inlineStr">
        <is>
          <t>141</t>
        </is>
      </c>
      <c r="H31" t="inlineStr">
        <is>
          <t>114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CLBLL_L_X2Y50/CLBLL_L_AMUX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CLBLL_L_X2Y50/CLBLL_L_AMUX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CLBLL_L_X2Y50/CLBLL_L.CLBLL_L_AMUX-&gt;CLBLL_LOGIC_OUTS16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CLBLL_L_X2Y50/CLBLL_LOGIC_OUTS16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INT_L_X2Y50/LOGIC_OUTS_L16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INT_L_X2Y50/INT_L.LOGIC_OUTS_L16-&gt;&gt;NN2BEG2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0.133</v>
      </c>
      <c r="H7" t="n">
        <v>0.11</v>
      </c>
      <c r="I7">
        <f>((D11) + (D8 + D9 + D10))</f>
        <v/>
      </c>
      <c r="J7">
        <f>(((D11) + (D8 + D9 + D10))*C7)</f>
        <v/>
      </c>
    </row>
    <row r="8">
      <c r="A8" t="inlineStr">
        <is>
          <t>INT_L_X2Y50/NN2BEG2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INT_L_X2Y52/NN2END2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INT_L_X2Y51/NN2A2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INT_L_X2Y52/INT_L.NN2END2-&gt;&gt;EL1BEG1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0.043</v>
      </c>
      <c r="F11" t="n">
        <v>0.035</v>
      </c>
      <c r="G11" t="n">
        <v>0.124</v>
      </c>
      <c r="H11" t="n">
        <v>0.103</v>
      </c>
      <c r="I11">
        <f>((D14 + D25) + (D12 + D13))</f>
        <v/>
      </c>
      <c r="J11">
        <f>(((D14 + D25) + (D12 + D13))*C11)</f>
        <v/>
      </c>
    </row>
    <row r="12">
      <c r="A12" t="inlineStr">
        <is>
          <t>INT_L_X2Y52/EL1BEG1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INT_R_X3Y52/EL1END1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(D14 + D25))</f>
        <v/>
      </c>
      <c r="J13">
        <f>((C12 + C13)*(((D12 + D13)/2) + (D14 + D25)))</f>
        <v/>
      </c>
    </row>
    <row r="14">
      <c r="A14" t="inlineStr">
        <is>
          <t>INT_R_X3Y52/INT_R.EL1END1-&gt;&gt;IMUX2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INT_R_X3Y52/IMUX2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CLBLM_R_X3Y52/CLBLM_IMUX2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CLBLM_R_X3Y52/CLBLM_R.CLBLM_IMUX2-&gt;CLBLM_M_A2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CLBLM_R_X3Y52/CLBLM_M_A2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masterReg/readData1[18]_i_1/I2</t>
        </is>
      </c>
      <c r="B19" t="inlineStr">
        <is>
          <t>Inpin</t>
        </is>
      </c>
      <c r="D19" t="n">
        <v>0</v>
      </c>
      <c r="E19" t="n">
        <v>0.216</v>
      </c>
      <c r="F19" t="n">
        <v>0.174</v>
      </c>
      <c r="G19" t="n">
        <v>0.512</v>
      </c>
      <c r="H19" t="n">
        <v>0.413</v>
      </c>
    </row>
    <row r="20">
      <c r="A20" t="inlineStr">
        <is>
          <t>ALU1_n_59: ALU1/readData2[18]_i_3/O to masterReg/readData1[18]_i_1/I2 sum delays</t>
        </is>
      </c>
      <c r="E20">
        <f>(E2 + E4 + E7 + E11 + E14 + E17 + E19)</f>
        <v/>
      </c>
      <c r="F20">
        <f>(F2 + F4 + F7 + F11 + F14 + F17 + F19)</f>
        <v/>
      </c>
      <c r="G20">
        <f>(G2 + G4 + G7 + G11 + G14 + G17 + G19)</f>
        <v/>
      </c>
      <c r="H20">
        <f>(H2 + H4 + H7 + H11 + H14 + H17 + H19)</f>
        <v/>
      </c>
      <c r="J20">
        <f>(J2 + J3 + J4 + J6 + J7 + J10 + J11 + J13 + J14 + J16 + J17 + J18 + J19)</f>
        <v/>
      </c>
    </row>
    <row r="21">
      <c r="A21" t="inlineStr">
        <is>
          <t>ALU1_n_59: ALU1/readData2[18]_i_3/O to masterReg/readData1[18]_i_1/I2sum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ALU1_n_59: ALU1/readData2[18]_i_3/O to masterReg/readData1[18]_i_1/I2Total delay (from Vivado)</t>
        </is>
      </c>
      <c r="E23" t="inlineStr">
        <is>
          <t>405</t>
        </is>
      </c>
      <c r="F23" t="inlineStr">
        <is>
          <t>336</t>
        </is>
      </c>
      <c r="G23" t="inlineStr">
        <is>
          <t>790</t>
        </is>
      </c>
      <c r="H23" t="inlineStr">
        <is>
          <t>648</t>
        </is>
      </c>
    </row>
    <row r="25">
      <c r="A25" t="inlineStr">
        <is>
          <t>INT_R_X3Y52/INT_R.EL1END1-&gt;&gt;BYP_ALT1</t>
        </is>
      </c>
      <c r="B25" t="inlineStr">
        <is>
          <t>Buffer</t>
        </is>
      </c>
      <c r="C25" t="n">
        <v>0</v>
      </c>
      <c r="D25" t="n">
        <v>0.00757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INT_R_X3Y52/BYP_ALT1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INT_R_X3Y52/INT_R.BYP_ALT1-&gt;&gt;BYP_BOUNCE1</t>
        </is>
      </c>
      <c r="B27" t="inlineStr">
        <is>
          <t>Buffer</t>
        </is>
      </c>
      <c r="C27" t="n">
        <v>1.4764880625</v>
      </c>
      <c r="D27" t="n">
        <v>0</v>
      </c>
      <c r="E27" t="n">
        <v>0.059</v>
      </c>
      <c r="F27" t="n">
        <v>0.049</v>
      </c>
      <c r="G27" t="n">
        <v>0.178</v>
      </c>
      <c r="H27" t="n">
        <v>0.147</v>
      </c>
      <c r="I27">
        <f>((D29) + (D28))</f>
        <v/>
      </c>
      <c r="J27">
        <f>(((D29) + (D28))*C27)</f>
        <v/>
      </c>
    </row>
    <row r="28">
      <c r="A28" t="inlineStr">
        <is>
          <t>INT_R_X3Y52/BYP_BOUNCE1</t>
        </is>
      </c>
      <c r="B28" t="inlineStr">
        <is>
          <t>Part of wire</t>
        </is>
      </c>
      <c r="C28" t="n">
        <v>0</v>
      </c>
      <c r="D28" t="n">
        <v>0</v>
      </c>
      <c r="I28">
        <f>(((D28)/2) + (D29))</f>
        <v/>
      </c>
      <c r="J28">
        <f>((C28)*(((D28)/2) + (D29)))</f>
        <v/>
      </c>
    </row>
    <row r="29">
      <c r="A29" t="inlineStr">
        <is>
          <t>INT_R_X3Y52/INT_R.BYP_BOUNCE1-&gt;&gt;IMUX29</t>
        </is>
      </c>
      <c r="B29" t="inlineStr">
        <is>
          <t>Buffer</t>
        </is>
      </c>
      <c r="C29" t="n">
        <v>1.6107141875</v>
      </c>
      <c r="D29" t="n">
        <v>0.007713</v>
      </c>
      <c r="E29" t="n">
        <v>0.047</v>
      </c>
      <c r="F29" t="n">
        <v>0.038</v>
      </c>
      <c r="G29" t="n">
        <v>0.138</v>
      </c>
      <c r="H29" t="n">
        <v>0.114</v>
      </c>
      <c r="I29">
        <f>((((D34) + (D33))) + (D30 + D31))</f>
        <v/>
      </c>
      <c r="J29">
        <f>(((((D34) + (D33))) + (D30 + D31))*C29)</f>
        <v/>
      </c>
    </row>
    <row r="30">
      <c r="A30" t="inlineStr">
        <is>
          <t>INT_R_X3Y52/IMUX29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CLBLM_R_X3Y52/CLBLM_IMUX29</t>
        </is>
      </c>
      <c r="B31" t="inlineStr">
        <is>
          <t>Part of wire</t>
        </is>
      </c>
      <c r="C31" t="n">
        <v>0</v>
      </c>
      <c r="D31" t="n">
        <v>0</v>
      </c>
      <c r="I31">
        <f>(((D30 + D31)/2) + (((D34) + (D33))))</f>
        <v/>
      </c>
      <c r="J31">
        <f>((C30 + C31)*(((D30 + D31)/2) + (((D34) + (D33)))))</f>
        <v/>
      </c>
    </row>
    <row r="32">
      <c r="A32" t="inlineStr">
        <is>
          <t>CLBLM_R_X3Y52/CLBLM_R.CLBLM_IMUX29-&gt;CLBLM_M_C2</t>
        </is>
      </c>
      <c r="B32" t="inlineStr">
        <is>
          <t>PassTransistor</t>
        </is>
      </c>
      <c r="C32" t="n">
        <v>0</v>
      </c>
      <c r="E32" t="n">
        <v>0</v>
      </c>
      <c r="F32" t="n">
        <v>0</v>
      </c>
      <c r="G32" t="n">
        <v>0</v>
      </c>
      <c r="H32" t="n">
        <v>0</v>
      </c>
      <c r="I32">
        <f>((D34) + (D33))</f>
        <v/>
      </c>
      <c r="J32">
        <f>(((D34) + (D33))*C32)</f>
        <v/>
      </c>
    </row>
    <row r="33">
      <c r="A33" t="inlineStr">
        <is>
          <t>CLBLM_R_X3Y52/CLBLM_M_C2</t>
        </is>
      </c>
      <c r="B33" t="inlineStr">
        <is>
          <t>Part of wire</t>
        </is>
      </c>
      <c r="C33" t="n">
        <v>0</v>
      </c>
      <c r="D33" t="n">
        <v>0</v>
      </c>
      <c r="I33">
        <f>(((D33)/2) + (D34))</f>
        <v/>
      </c>
      <c r="J33">
        <f>((C33)*(((D33)/2) + (D34)))</f>
        <v/>
      </c>
    </row>
    <row r="34">
      <c r="A34" t="inlineStr">
        <is>
          <t>masterReg/readData2[18]_i_1/I2</t>
        </is>
      </c>
      <c r="B34" t="inlineStr">
        <is>
          <t>Inpin</t>
        </is>
      </c>
      <c r="D34" t="n">
        <v>0</v>
      </c>
      <c r="E34" t="n">
        <v>0.214</v>
      </c>
      <c r="F34" t="n">
        <v>0.172</v>
      </c>
      <c r="G34" t="n">
        <v>0.506</v>
      </c>
      <c r="H34" t="n">
        <v>0.408</v>
      </c>
    </row>
    <row r="35">
      <c r="A35" t="inlineStr">
        <is>
          <t>ALU1_n_59: ALU1/readData2[18]_i_3/O to masterReg/readData2[18]_i_1/I2 sum delays</t>
        </is>
      </c>
      <c r="E35">
        <f>(E2 + E4 + E7 + E11 + E25 + E27 + E29 + E32 + E34)</f>
        <v/>
      </c>
      <c r="F35">
        <f>(F2 + F4 + F7 + F11 + F25 + F27 + F29 + F32 + F34)</f>
        <v/>
      </c>
      <c r="G35">
        <f>(G2 + G4 + G7 + G11 + G25 + G27 + G29 + G32 + G34)</f>
        <v/>
      </c>
      <c r="H35">
        <f>(H2 + H4 + H7 + H11 + H25 + H27 + H29 + H32 + H34)</f>
        <v/>
      </c>
      <c r="J35">
        <f>(J2 + J3 + J4 + J6 + J7 + J10 + J11 + J13 + J25 + J26 + J27 + J28 + J29 + J31 + J32 + J33 + J34)</f>
        <v/>
      </c>
    </row>
    <row r="36">
      <c r="A36" t="inlineStr">
        <is>
          <t>ALU1_n_59: ALU1/readData2[18]_i_3/O to masterReg/readData2[18]_i_1/I2sum delays + cap delay</t>
        </is>
      </c>
      <c r="E36">
        <f>1000*(E35 + J35)</f>
        <v/>
      </c>
      <c r="F36">
        <f>1000*(F35 + J35)</f>
        <v/>
      </c>
      <c r="G36">
        <f>1000*(G35 + J35)</f>
        <v/>
      </c>
      <c r="H36">
        <f>1000*(H35 + J35)</f>
        <v/>
      </c>
    </row>
    <row r="38">
      <c r="A38" t="inlineStr">
        <is>
          <t>ALU1_n_59: ALU1/readData2[18]_i_3/O to masterReg/readData2[18]_i_1/I2Total delay (from Vivado)</t>
        </is>
      </c>
      <c r="E38" t="inlineStr">
        <is>
          <t>472</t>
        </is>
      </c>
      <c r="F38" t="inlineStr">
        <is>
          <t>393</t>
        </is>
      </c>
      <c r="G38" t="inlineStr">
        <is>
          <t>929</t>
        </is>
      </c>
      <c r="H38" t="inlineStr">
        <is>
          <t>764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CLBLL_L_X2Y50/CLBLL_LL_B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 + D24) + (D5 + D6))) + (D3))</f>
        <v/>
      </c>
      <c r="J2">
        <f>(C2*((((D7 + D24) + (D5 + D6))) + (D3)))</f>
        <v/>
      </c>
    </row>
    <row r="3">
      <c r="A3" t="inlineStr">
        <is>
          <t>CLBLL_L_X2Y50/CLBLL_LL_B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D24) + (D5 + D6))))</f>
        <v/>
      </c>
      <c r="J3">
        <f>((C3)*(((D3)/2) + (((D7 + D24) + (D5 + D6)))))</f>
        <v/>
      </c>
    </row>
    <row r="4">
      <c r="A4" t="inlineStr">
        <is>
          <t>CLBLL_L_X2Y50/CLBLL_L.CLBLL_LL_B-&gt;CLBLL_LOGIC_OUTS13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D24) + (D5 + D6))</f>
        <v/>
      </c>
      <c r="J4">
        <f>(((D7 + D24) + (D5 + D6))*C4)</f>
        <v/>
      </c>
    </row>
    <row r="5">
      <c r="A5" t="inlineStr">
        <is>
          <t>CLBLL_L_X2Y50/CLBLL_LOGIC_OUTS13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INT_L_X2Y50/LOGIC_OUTS_L13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D24))</f>
        <v/>
      </c>
      <c r="J6">
        <f>((C5 + C6)*(((D5 + D6)/2) + (D7 + D24)))</f>
        <v/>
      </c>
    </row>
    <row r="7">
      <c r="A7" t="inlineStr">
        <is>
          <t>INT_L_X2Y50/INT_L.LOGIC_OUTS_L13-&gt;&gt;FAN_ALT6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INT_L_X2Y50/FAN_ALT6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INT_L_X2Y50/INT_L.FAN_ALT6-&gt;&gt;FAN_BOUNCE6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((D13) + (D10 + D11 + D12))</f>
        <v/>
      </c>
      <c r="J9">
        <f>(((D13) + (D10 + D11 + D12))*C9)</f>
        <v/>
      </c>
    </row>
    <row r="10">
      <c r="A10" t="inlineStr">
        <is>
          <t>INT_L_X2Y50/FAN_BOUNCE6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INT_L_X2Y49/FAN_BOUNCE_S3_6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BRKH_INT_X2Y49/BRKH_INT_FAN_BOUNCE_S3_6</t>
        </is>
      </c>
      <c r="B12" t="inlineStr">
        <is>
          <t>Part of wire</t>
        </is>
      </c>
      <c r="C12" t="n">
        <v>0</v>
      </c>
      <c r="D12" t="n">
        <v>0.001</v>
      </c>
      <c r="I12">
        <f>(((D10 + D11 + D12)/2) + (D13))</f>
        <v/>
      </c>
      <c r="J12">
        <f>((C10 + C11 + C12)*(((D10 + D11 + D12)/2) + (D13)))</f>
        <v/>
      </c>
    </row>
    <row r="13">
      <c r="A13" t="inlineStr">
        <is>
          <t>INT_L_X2Y50/INT_L.FAN_BOUNCE6-&gt;&gt;IMUX_L9</t>
        </is>
      </c>
      <c r="B13" t="inlineStr">
        <is>
          <t>Buffer</t>
        </is>
      </c>
      <c r="C13" t="n">
        <v>1.6107141875</v>
      </c>
      <c r="D13" t="n">
        <v>0.007713</v>
      </c>
      <c r="E13" t="n">
        <v>0.047</v>
      </c>
      <c r="F13" t="n">
        <v>0.038</v>
      </c>
      <c r="G13" t="n">
        <v>0.138</v>
      </c>
      <c r="H13" t="n">
        <v>0.114</v>
      </c>
      <c r="I13">
        <f>((((D18) + (D17))) + (D14 + D15))</f>
        <v/>
      </c>
      <c r="J13">
        <f>(((((D18) + (D17))) + (D14 + D15))*C13)</f>
        <v/>
      </c>
    </row>
    <row r="14">
      <c r="A14" t="inlineStr">
        <is>
          <t>INT_L_X2Y50/IMUX_L9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CLBLL_L_X2Y50/CLBLL_IMUX9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(((D18) + (D17))))</f>
        <v/>
      </c>
      <c r="J15">
        <f>((C14 + C15)*(((D14 + D15)/2) + (((D18) + (D17)))))</f>
        <v/>
      </c>
    </row>
    <row r="16">
      <c r="A16" t="inlineStr">
        <is>
          <t>CLBLL_L_X2Y50/CLBLL_L.CLBLL_IMUX9-&gt;CLBLL_L_A5</t>
        </is>
      </c>
      <c r="B16" t="inlineStr">
        <is>
          <t>PassTransistor</t>
        </is>
      </c>
      <c r="C16" t="n">
        <v>0</v>
      </c>
      <c r="E16" t="n">
        <v>0</v>
      </c>
      <c r="F16" t="n">
        <v>0</v>
      </c>
      <c r="G16" t="n">
        <v>0</v>
      </c>
      <c r="H16" t="n">
        <v>0</v>
      </c>
      <c r="I16">
        <f>((D18) + (D17))</f>
        <v/>
      </c>
      <c r="J16">
        <f>(((D18) + (D17))*C16)</f>
        <v/>
      </c>
    </row>
    <row r="17">
      <c r="A17" t="inlineStr">
        <is>
          <t>CLBLL_L_X2Y50/CLBLL_L_A5</t>
        </is>
      </c>
      <c r="B17" t="inlineStr">
        <is>
          <t>Part of wire</t>
        </is>
      </c>
      <c r="C17" t="n">
        <v>0</v>
      </c>
      <c r="D17" t="n">
        <v>0</v>
      </c>
      <c r="I17">
        <f>(((D17)/2) + (D18))</f>
        <v/>
      </c>
      <c r="J17">
        <f>((C17)*(((D17)/2) + (D18)))</f>
        <v/>
      </c>
    </row>
    <row r="18">
      <c r="A18" t="inlineStr">
        <is>
          <t>ALU1/readData2[18]_i_3/I2</t>
        </is>
      </c>
      <c r="B18" t="inlineStr">
        <is>
          <t>Inpin</t>
        </is>
      </c>
      <c r="D18" t="n">
        <v>0</v>
      </c>
      <c r="E18" t="n">
        <v>0.042</v>
      </c>
      <c r="F18" t="n">
        <v>0.033</v>
      </c>
      <c r="G18" t="n">
        <v>0.112</v>
      </c>
      <c r="H18" t="n">
        <v>0.091</v>
      </c>
    </row>
    <row r="19">
      <c r="A19" t="inlineStr">
        <is>
          <t>ALU1_n_60: ALU1/register_reg_r1_0_31_18_23_i_10/O to ALU1/readData2[18]_i_3/I2 sum delays</t>
        </is>
      </c>
      <c r="E19">
        <f>(E2 + E4 + E7 + E9 + E13 + E16 + E18)</f>
        <v/>
      </c>
      <c r="F19">
        <f>(F2 + F4 + F7 + F9 + F13 + F16 + F18)</f>
        <v/>
      </c>
      <c r="G19">
        <f>(G2 + G4 + G7 + G9 + G13 + G16 + G18)</f>
        <v/>
      </c>
      <c r="H19">
        <f>(H2 + H4 + H7 + H9 + H13 + H16 + H18)</f>
        <v/>
      </c>
      <c r="J19">
        <f>(J2 + J3 + J4 + J6 + J7 + J8 + J9 + J12 + J13 + J15 + J16 + J17 + J18)</f>
        <v/>
      </c>
    </row>
    <row r="20">
      <c r="A20" t="inlineStr">
        <is>
          <t>ALU1_n_60: ALU1/register_reg_r1_0_31_18_23_i_10/O to ALU1/readData2[18]_i_3/I2sum delays + cap delay</t>
        </is>
      </c>
      <c r="E20">
        <f>1000*(E19 + J19)</f>
        <v/>
      </c>
      <c r="F20">
        <f>1000*(F19 + J19)</f>
        <v/>
      </c>
      <c r="G20">
        <f>1000*(G19 + J19)</f>
        <v/>
      </c>
      <c r="H20">
        <f>1000*(H19 + J19)</f>
        <v/>
      </c>
    </row>
    <row r="22">
      <c r="A22" t="inlineStr">
        <is>
          <t>ALU1_n_60: ALU1/register_reg_r1_0_31_18_23_i_10/O to ALU1/readData2[18]_i_3/I2Total delay (from Vivado)</t>
        </is>
      </c>
      <c r="E22" t="inlineStr">
        <is>
          <t>179</t>
        </is>
      </c>
      <c r="F22" t="inlineStr">
        <is>
          <t>151</t>
        </is>
      </c>
      <c r="G22" t="inlineStr">
        <is>
          <t>356</t>
        </is>
      </c>
      <c r="H22" t="inlineStr">
        <is>
          <t>297</t>
        </is>
      </c>
    </row>
    <row r="24">
      <c r="A24" t="inlineStr">
        <is>
          <t>INT_L_X2Y50/INT_L.LOGIC_OUTS_L13-&gt;&gt;NW2BEG1</t>
        </is>
      </c>
      <c r="B24" t="inlineStr">
        <is>
          <t>Buffer</t>
        </is>
      </c>
      <c r="C24" t="n">
        <v>1.1851186875</v>
      </c>
      <c r="D24" t="n">
        <v>0.008473000000000001</v>
      </c>
      <c r="E24" t="n">
        <v>0.041</v>
      </c>
      <c r="F24" t="n">
        <v>0.033</v>
      </c>
      <c r="G24" t="n">
        <v>0.137</v>
      </c>
      <c r="H24" t="n">
        <v>0.113</v>
      </c>
      <c r="I24">
        <f>((D33) + (D25 + D26 + D27 + D28 + D29 + D30 + D31 + D32))</f>
        <v/>
      </c>
      <c r="J24">
        <f>(((D33) + (D25 + D26 + D27 + D28 + D29 + D30 + D31 + D32))*C24)</f>
        <v/>
      </c>
    </row>
    <row r="25">
      <c r="A25" t="inlineStr">
        <is>
          <t>INT_L_X2Y50/NW2BEG1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INT_R_X1Y51/NW2END1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INT_L_X2Y51/NW2A1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CLBLL_L_X2Y51/CLBLL_NW2A1</t>
        </is>
      </c>
      <c r="B28" t="inlineStr">
        <is>
          <t>Part of wire</t>
        </is>
      </c>
      <c r="C28" t="n">
        <v>0.080091</v>
      </c>
      <c r="D28" t="n">
        <v>0.005884</v>
      </c>
    </row>
    <row r="29">
      <c r="A29" t="inlineStr">
        <is>
          <t>VBRK_X9Y54/VBRK_NW2A1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CMT_TOP_R_LOWER_B_X8Y61/CMT_TOP_NW2A1_1</t>
        </is>
      </c>
      <c r="B30" t="inlineStr">
        <is>
          <t>Part of wire</t>
        </is>
      </c>
      <c r="C30" t="n">
        <v>0.31751</v>
      </c>
      <c r="D30" t="n">
        <v>0.022067</v>
      </c>
    </row>
    <row r="31">
      <c r="A31" t="inlineStr">
        <is>
          <t>CMT_FIFO_R_X7Y60/CMT_FIFO_NW2A1_0</t>
        </is>
      </c>
      <c r="B31" t="inlineStr">
        <is>
          <t>Part of wire</t>
        </is>
      </c>
      <c r="C31" t="n">
        <v>0.31751</v>
      </c>
      <c r="D31" t="n">
        <v>0.022067</v>
      </c>
    </row>
    <row r="32">
      <c r="A32" t="inlineStr">
        <is>
          <t>INT_INTERFACE_R_X1Y51/INT_INTERFACE_NW2A1</t>
        </is>
      </c>
      <c r="B32" t="inlineStr">
        <is>
          <t>Part of wire</t>
        </is>
      </c>
      <c r="C32" t="n">
        <v>0</v>
      </c>
      <c r="D32" t="n">
        <v>0</v>
      </c>
      <c r="I32">
        <f>(((D25 + D26 + D27 + D28 + D29 + D30 + D31 + D32)/2) + (D33))</f>
        <v/>
      </c>
      <c r="J32">
        <f>((C25 + C26 + C27 + C28 + C29 + C30 + C31 + C32)*(((D25 + D26 + D27 + D28 + D29 + D30 + D31 + D32)/2) + (D33)))</f>
        <v/>
      </c>
    </row>
    <row r="33">
      <c r="A33" t="inlineStr">
        <is>
          <t>INT_R_X1Y51/INT_R.NW2END1-&gt;&gt;EL1BEG0</t>
        </is>
      </c>
      <c r="B33" t="inlineStr">
        <is>
          <t>Buffer</t>
        </is>
      </c>
      <c r="C33" t="n">
        <v>1.16220225</v>
      </c>
      <c r="D33" t="n">
        <v>0.008429000000000001</v>
      </c>
      <c r="E33" t="n">
        <v>0.043</v>
      </c>
      <c r="F33" t="n">
        <v>0.035</v>
      </c>
      <c r="G33" t="n">
        <v>0.124</v>
      </c>
      <c r="H33" t="n">
        <v>0.103</v>
      </c>
      <c r="I33">
        <f>((D42) + (D34 + D35 + D36 + D37 + D38 + D39 + D40 + D41))</f>
        <v/>
      </c>
      <c r="J33">
        <f>(((D42) + (D34 + D35 + D36 + D37 + D38 + D39 + D40 + D41))*C33)</f>
        <v/>
      </c>
    </row>
    <row r="34">
      <c r="A34" t="inlineStr">
        <is>
          <t>INT_R_X1Y51/EL1BEG0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INT_L_X2Y51/EL1END0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INT_L_X2Y50/EL1END_S3_0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INT_INTERFACE_R_X1Y51/INT_INTERFACE_EL1BEG0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CMT_FIFO_R_X7Y60/CMT_FIFO_EL1BEG0_0</t>
        </is>
      </c>
      <c r="B38" t="inlineStr">
        <is>
          <t>Part of wire</t>
        </is>
      </c>
      <c r="C38" t="n">
        <v>0.31751</v>
      </c>
      <c r="D38" t="n">
        <v>0.025</v>
      </c>
    </row>
    <row r="39">
      <c r="A39" t="inlineStr">
        <is>
          <t>CMT_TOP_R_LOWER_B_X8Y61/CMT_TOP_EL1BEG0_1</t>
        </is>
      </c>
      <c r="B39" t="inlineStr">
        <is>
          <t>Part of wire</t>
        </is>
      </c>
      <c r="C39" t="n">
        <v>0.31751</v>
      </c>
      <c r="D39" t="n">
        <v>0.025</v>
      </c>
    </row>
    <row r="40">
      <c r="A40" t="inlineStr">
        <is>
          <t>VBRK_X9Y54/VBRK_EL1BEG0</t>
        </is>
      </c>
      <c r="B40" t="inlineStr">
        <is>
          <t>Part of wire</t>
        </is>
      </c>
      <c r="C40" t="n">
        <v>0.01211</v>
      </c>
      <c r="D40" t="n">
        <v>0.00162</v>
      </c>
    </row>
    <row r="41">
      <c r="A41" t="inlineStr">
        <is>
          <t>CLBLL_L_X2Y51/CLBLL_EL1BEG0</t>
        </is>
      </c>
      <c r="B41" t="inlineStr">
        <is>
          <t>Part of wire</t>
        </is>
      </c>
      <c r="C41" t="n">
        <v>0.045632</v>
      </c>
      <c r="D41" t="n">
        <v>0.004690000000000001</v>
      </c>
      <c r="I41">
        <f>(((D34 + D35 + D36 + D37 + D38 + D39 + D40 + D41)/2) + (D42))</f>
        <v/>
      </c>
      <c r="J41">
        <f>((C34 + C35 + C36 + C37 + C38 + C39 + C40 + C41)*(((D34 + D35 + D36 + D37 + D38 + D39 + D40 + D41)/2) + (D42)))</f>
        <v/>
      </c>
    </row>
    <row r="42">
      <c r="A42" t="inlineStr">
        <is>
          <t>INT_L_X2Y51/INT_L.EL1END0-&gt;&gt;IMUX_L40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INT_L_X2Y51/IMUX_L40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CLBLL_L_X2Y51/CLBLL_IMUX40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CLBLL_L_X2Y51/CLBLL_L.CLBLL_IMUX40-&gt;CLBLL_LL_D1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CLBLL_L_X2Y51/CLBLL_LL_D1</t>
        </is>
      </c>
      <c r="B46" t="inlineStr">
        <is>
          <t>Part of wire</t>
        </is>
      </c>
      <c r="C46" t="n">
        <v>0</v>
      </c>
      <c r="D46" t="n">
        <v>0</v>
      </c>
      <c r="I46">
        <f>(((D46)/2) + (D47))</f>
        <v/>
      </c>
      <c r="J46">
        <f>((C46)*(((D46)/2) + (D47)))</f>
        <v/>
      </c>
    </row>
    <row r="47">
      <c r="A47" t="inlineStr">
        <is>
          <t>masterReg/register_reg_r1_0_31_18_23_i_2/I4</t>
        </is>
      </c>
      <c r="B47" t="inlineStr">
        <is>
          <t>Inpin</t>
        </is>
      </c>
      <c r="D47" t="n">
        <v>0</v>
      </c>
      <c r="E47" t="n">
        <v>0.216</v>
      </c>
      <c r="F47" t="n">
        <v>0.174</v>
      </c>
      <c r="G47" t="n">
        <v>0.522</v>
      </c>
      <c r="H47" t="n">
        <v>0.421</v>
      </c>
    </row>
    <row r="48">
      <c r="A48" t="inlineStr">
        <is>
          <t>ALU1_n_60: ALU1/register_reg_r1_0_31_18_23_i_10/O to masterReg/register_reg_r1_0_31_18_23_i_2/I4 sum delays</t>
        </is>
      </c>
      <c r="E48">
        <f>(E2 + E4 + E24 + E33 + E42 + E45 + E47)</f>
        <v/>
      </c>
      <c r="F48">
        <f>(F2 + F4 + F24 + F33 + F42 + F45 + F47)</f>
        <v/>
      </c>
      <c r="G48">
        <f>(G2 + G4 + G24 + G33 + G42 + G45 + G47)</f>
        <v/>
      </c>
      <c r="H48">
        <f>(H2 + H4 + H24 + H33 + H42 + H45 + H47)</f>
        <v/>
      </c>
      <c r="J48">
        <f>(J2 + J3 + J4 + J6 + J24 + J32 + J33 + J41 + J42 + J44 + J45 + J46 + J47)</f>
        <v/>
      </c>
    </row>
    <row r="49">
      <c r="A49" t="inlineStr">
        <is>
          <t>ALU1_n_60: ALU1/register_reg_r1_0_31_18_23_i_10/O to masterReg/register_reg_r1_0_31_18_23_i_2/I4sum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ALU1_n_60: ALU1/register_reg_r1_0_31_18_23_i_10/O to masterReg/register_reg_r1_0_31_18_23_i_2/I4Total delay (from Vivado)</t>
        </is>
      </c>
      <c r="E51" t="inlineStr">
        <is>
          <t>543</t>
        </is>
      </c>
      <c r="F51" t="inlineStr">
        <is>
          <t>476</t>
        </is>
      </c>
      <c r="G51" t="inlineStr">
        <is>
          <t>952</t>
        </is>
      </c>
      <c r="H51" t="inlineStr">
        <is>
          <t>809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CLBLL_L_X2Y51/CLBLL_L_A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CLBLL_L_X2Y51/CLBLL_L_A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CLBLL_L_X2Y51/CLBLL_L.CLBLL_L_A-&gt;CLBLL_LOGIC_OUTS8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CLBLL_L_X2Y51/CLBLL_LOGIC_OUTS8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INT_L_X2Y51/LOGIC_OUTS_L8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INT_L_X2Y51/INT_L.LOGIC_OUTS_L8-&gt;&gt;SE2BEG0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0.138</v>
      </c>
      <c r="H7" t="n">
        <v>0.114</v>
      </c>
      <c r="I7">
        <f>((D11) + (D8 + D9 + D10))</f>
        <v/>
      </c>
      <c r="J7">
        <f>(((D11) + (D8 + D9 + D10))*C7)</f>
        <v/>
      </c>
    </row>
    <row r="8">
      <c r="A8" t="inlineStr">
        <is>
          <t>INT_L_X2Y51/SE2BEG0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INT_R_X3Y50/SE2END0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INT_L_X2Y50/SE2A0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INT_R_X3Y50/INT_R.SE2END0-&gt;&gt;EL1BEG_N3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0.043</v>
      </c>
      <c r="F11" t="n">
        <v>0.035</v>
      </c>
      <c r="G11" t="n">
        <v>0.123</v>
      </c>
      <c r="H11" t="n">
        <v>0.102</v>
      </c>
      <c r="I11">
        <f>((D18 + D29) + (D12 + D13 + D14 + D15 + D16 + D17))</f>
        <v/>
      </c>
      <c r="J11">
        <f>(((D18 + D29) + (D12 + D13 + D14 + D15 + D16 + D17))*C11)</f>
        <v/>
      </c>
    </row>
    <row r="12">
      <c r="A12" t="inlineStr">
        <is>
          <t>INT_R_X3Y50/EL1BEG_N3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INT_L_X4Y49/EL1END3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BRKH_INT_X3Y49/BRKH_INT_EL1BEG3</t>
        </is>
      </c>
      <c r="B14" t="inlineStr">
        <is>
          <t>Part of wire</t>
        </is>
      </c>
      <c r="C14" t="n">
        <v>0.00523</v>
      </c>
      <c r="D14" t="n">
        <v>0.001</v>
      </c>
    </row>
    <row r="15">
      <c r="A15" t="inlineStr">
        <is>
          <t>INT_R_X3Y49/EL1BEG3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CLBLM_R_X3Y49/CLBLM_EL1BEG3</t>
        </is>
      </c>
      <c r="B16" t="inlineStr">
        <is>
          <t>Part of wire</t>
        </is>
      </c>
      <c r="C16" t="n">
        <v>0.052151</v>
      </c>
      <c r="D16" t="n">
        <v>0.004690000000000001</v>
      </c>
    </row>
    <row r="17">
      <c r="A17" t="inlineStr">
        <is>
          <t>CLBLL_L_X4Y49/CLBLL_EL1BEG3</t>
        </is>
      </c>
      <c r="B17" t="inlineStr">
        <is>
          <t>Part of wire</t>
        </is>
      </c>
      <c r="C17" t="n">
        <v>0.045632</v>
      </c>
      <c r="D17" t="n">
        <v>0.004690000000000001</v>
      </c>
      <c r="I17">
        <f>(((D12 + D13 + D14 + D15 + D16 + D17)/2) + (D18 + D29))</f>
        <v/>
      </c>
      <c r="J17">
        <f>((C12 + C13 + C14 + C15 + C16 + C17)*(((D12 + D13 + D14 + D15 + D16 + D17)/2) + (D18 + D29)))</f>
        <v/>
      </c>
    </row>
    <row r="18">
      <c r="A18" t="inlineStr">
        <is>
          <t>INT_L_X4Y49/INT_L.EL1END3-&gt;&gt;IMUX_L6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INT_L_X4Y49/IMUX_L6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CLBLL_L_X4Y49/CLBLL_IMUX6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CLBLL_L_X4Y49/CLBLL_L.CLBLL_IMUX6-&gt;CLBLL_L_A1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CLBLL_L_X4Y49/CLBLL_L_A1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masterReg/readData1[17]_i_1/I2</t>
        </is>
      </c>
      <c r="B23" t="inlineStr">
        <is>
          <t>Inpin</t>
        </is>
      </c>
      <c r="D23" t="n">
        <v>0</v>
      </c>
      <c r="E23" t="n">
        <v>0.214</v>
      </c>
      <c r="F23" t="n">
        <v>0.172</v>
      </c>
      <c r="G23" t="n">
        <v>0.516</v>
      </c>
      <c r="H23" t="n">
        <v>0.416</v>
      </c>
    </row>
    <row r="24">
      <c r="A24" t="inlineStr">
        <is>
          <t>ALU1_n_61: ALU1/readData2[17]_i_3/O to masterReg/readData1[17]_i_1/I2 sum delays</t>
        </is>
      </c>
      <c r="E24">
        <f>(E2 + E4 + E7 + E11 + E18 + E21 + E23)</f>
        <v/>
      </c>
      <c r="F24">
        <f>(F2 + F4 + F7 + F11 + F18 + F21 + F23)</f>
        <v/>
      </c>
      <c r="G24">
        <f>(G2 + G4 + G7 + G11 + G18 + G21 + G23)</f>
        <v/>
      </c>
      <c r="H24">
        <f>(H2 + H4 + H7 + H11 + H18 + H21 + H23)</f>
        <v/>
      </c>
      <c r="J24">
        <f>(J2 + J3 + J4 + J6 + J7 + J10 + J11 + J17 + J18 + J20 + J21 + J22 + J23)</f>
        <v/>
      </c>
    </row>
    <row r="25">
      <c r="A25" t="inlineStr">
        <is>
          <t>ALU1_n_61: ALU1/readData2[17]_i_3/O to masterReg/readData1[17]_i_1/I2sum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ALU1_n_61: ALU1/readData2[17]_i_3/O to masterReg/readData1[17]_i_1/I2Total delay (from Vivado)</t>
        </is>
      </c>
      <c r="E27" t="inlineStr">
        <is>
          <t>395</t>
        </is>
      </c>
      <c r="F27" t="inlineStr">
        <is>
          <t>328</t>
        </is>
      </c>
      <c r="G27" t="inlineStr">
        <is>
          <t>801</t>
        </is>
      </c>
      <c r="H27" t="inlineStr">
        <is>
          <t>659</t>
        </is>
      </c>
    </row>
    <row r="29">
      <c r="A29" t="inlineStr">
        <is>
          <t>INT_L_X4Y49/INT_L.EL1END3-&gt;&gt;IMUX_L14</t>
        </is>
      </c>
      <c r="B29" t="inlineStr">
        <is>
          <t>Buffer</t>
        </is>
      </c>
      <c r="C29" t="n">
        <v>1.6107141875</v>
      </c>
      <c r="D29" t="n">
        <v>0.007713</v>
      </c>
      <c r="E29" t="n">
        <v>0.047</v>
      </c>
      <c r="F29" t="n">
        <v>0.038</v>
      </c>
      <c r="G29" t="n">
        <v>0.138</v>
      </c>
      <c r="H29" t="n">
        <v>0.114</v>
      </c>
      <c r="I29">
        <f>((((D34) + (D33))) + (D30 + D31))</f>
        <v/>
      </c>
      <c r="J29">
        <f>(((((D34) + (D33))) + (D30 + D31))*C29)</f>
        <v/>
      </c>
    </row>
    <row r="30">
      <c r="A30" t="inlineStr">
        <is>
          <t>INT_L_X4Y49/IMUX_L14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CLBLL_L_X4Y49/CLBLL_IMUX14</t>
        </is>
      </c>
      <c r="B31" t="inlineStr">
        <is>
          <t>Part of wire</t>
        </is>
      </c>
      <c r="C31" t="n">
        <v>0</v>
      </c>
      <c r="D31" t="n">
        <v>0</v>
      </c>
      <c r="I31">
        <f>(((D30 + D31)/2) + (((D34) + (D33))))</f>
        <v/>
      </c>
      <c r="J31">
        <f>((C30 + C31)*(((D30 + D31)/2) + (((D34) + (D33)))))</f>
        <v/>
      </c>
    </row>
    <row r="32">
      <c r="A32" t="inlineStr">
        <is>
          <t>CLBLL_L_X4Y49/CLBLL_L.CLBLL_IMUX14-&gt;CLBLL_L_B1</t>
        </is>
      </c>
      <c r="B32" t="inlineStr">
        <is>
          <t>PassTransistor</t>
        </is>
      </c>
      <c r="C32" t="n">
        <v>0</v>
      </c>
      <c r="E32" t="n">
        <v>0</v>
      </c>
      <c r="F32" t="n">
        <v>0</v>
      </c>
      <c r="G32" t="n">
        <v>0</v>
      </c>
      <c r="H32" t="n">
        <v>0</v>
      </c>
      <c r="I32">
        <f>((D34) + (D33))</f>
        <v/>
      </c>
      <c r="J32">
        <f>(((D34) + (D33))*C32)</f>
        <v/>
      </c>
    </row>
    <row r="33">
      <c r="A33" t="inlineStr">
        <is>
          <t>CLBLL_L_X4Y49/CLBLL_L_B1</t>
        </is>
      </c>
      <c r="B33" t="inlineStr">
        <is>
          <t>Part of wire</t>
        </is>
      </c>
      <c r="C33" t="n">
        <v>0</v>
      </c>
      <c r="D33" t="n">
        <v>0</v>
      </c>
      <c r="I33">
        <f>(((D33)/2) + (D34))</f>
        <v/>
      </c>
      <c r="J33">
        <f>((C33)*(((D33)/2) + (D34)))</f>
        <v/>
      </c>
    </row>
    <row r="34">
      <c r="A34" t="inlineStr">
        <is>
          <t>masterReg/readData2[17]_i_1/I2</t>
        </is>
      </c>
      <c r="B34" t="inlineStr">
        <is>
          <t>Inpin</t>
        </is>
      </c>
      <c r="D34" t="n">
        <v>0</v>
      </c>
      <c r="E34" t="n">
        <v>0.213</v>
      </c>
      <c r="F34" t="n">
        <v>0.171</v>
      </c>
      <c r="G34" t="n">
        <v>0.518</v>
      </c>
      <c r="H34" t="n">
        <v>0.417</v>
      </c>
    </row>
    <row r="35">
      <c r="A35" t="inlineStr">
        <is>
          <t>ALU1_n_61: ALU1/readData2[17]_i_3/O to masterReg/readData2[17]_i_1/I2 sum delays</t>
        </is>
      </c>
      <c r="E35">
        <f>(E2 + E4 + E7 + E11 + E29 + E32 + E34)</f>
        <v/>
      </c>
      <c r="F35">
        <f>(F2 + F4 + F7 + F11 + F29 + F32 + F34)</f>
        <v/>
      </c>
      <c r="G35">
        <f>(G2 + G4 + G7 + G11 + G29 + G32 + G34)</f>
        <v/>
      </c>
      <c r="H35">
        <f>(H2 + H4 + H7 + H11 + H29 + H32 + H34)</f>
        <v/>
      </c>
      <c r="J35">
        <f>(J2 + J3 + J4 + J6 + J7 + J10 + J11 + J17 + J29 + J31 + J32 + J33 + J34)</f>
        <v/>
      </c>
    </row>
    <row r="36">
      <c r="A36" t="inlineStr">
        <is>
          <t>ALU1_n_61: ALU1/readData2[17]_i_3/O to masterReg/readData2[17]_i_1/I2sum delays + cap delay</t>
        </is>
      </c>
      <c r="E36">
        <f>1000*(E35 + J35)</f>
        <v/>
      </c>
      <c r="F36">
        <f>1000*(F35 + J35)</f>
        <v/>
      </c>
      <c r="G36">
        <f>1000*(G35 + J35)</f>
        <v/>
      </c>
      <c r="H36">
        <f>1000*(H35 + J35)</f>
        <v/>
      </c>
    </row>
    <row r="38">
      <c r="A38" t="inlineStr">
        <is>
          <t>ALU1_n_61: ALU1/readData2[17]_i_3/O to masterReg/readData2[17]_i_1/I2Total delay (from Vivado)</t>
        </is>
      </c>
      <c r="E38" t="inlineStr">
        <is>
          <t>394</t>
        </is>
      </c>
      <c r="F38" t="inlineStr">
        <is>
          <t>327</t>
        </is>
      </c>
      <c r="G38" t="inlineStr">
        <is>
          <t>801</t>
        </is>
      </c>
      <c r="H38" t="inlineStr">
        <is>
          <t>659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CLBLL_L_X2Y50/CLBLL_L_B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 + D22) + (D5 + D6))) + (D3))</f>
        <v/>
      </c>
      <c r="J2">
        <f>(C2*((((D7 + D22) + (D5 + D6))) + (D3)))</f>
        <v/>
      </c>
    </row>
    <row r="3">
      <c r="A3" t="inlineStr">
        <is>
          <t>CLBLL_L_X2Y50/CLBLL_L_B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D22) + (D5 + D6))))</f>
        <v/>
      </c>
      <c r="J3">
        <f>((C3)*(((D3)/2) + (((D7 + D22) + (D5 + D6)))))</f>
        <v/>
      </c>
    </row>
    <row r="4">
      <c r="A4" t="inlineStr">
        <is>
          <t>CLBLL_L_X2Y50/CLBLL_L.CLBLL_L_B-&gt;CLBLL_LOGIC_OUTS9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D22) + (D5 + D6))</f>
        <v/>
      </c>
      <c r="J4">
        <f>(((D7 + D22) + (D5 + D6))*C4)</f>
        <v/>
      </c>
    </row>
    <row r="5">
      <c r="A5" t="inlineStr">
        <is>
          <t>CLBLL_L_X2Y50/CLBLL_LOGIC_OUTS9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INT_L_X2Y50/LOGIC_OUTS_L9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D22))</f>
        <v/>
      </c>
      <c r="J6">
        <f>((C5 + C6)*(((D5 + D6)/2) + (D7 + D22)))</f>
        <v/>
      </c>
    </row>
    <row r="7">
      <c r="A7" t="inlineStr">
        <is>
          <t>INT_L_X2Y50/INT_L.LOGIC_OUTS_L9-&gt;&gt;NL1BEG0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0.053</v>
      </c>
      <c r="F7" t="n">
        <v>0.044</v>
      </c>
      <c r="G7" t="n">
        <v>0.13</v>
      </c>
      <c r="H7" t="n">
        <v>0.107</v>
      </c>
      <c r="I7">
        <f>((D11) + (D8 + D9 + D10))</f>
        <v/>
      </c>
      <c r="J7">
        <f>(((D11) + (D8 + D9 + D10))*C7)</f>
        <v/>
      </c>
    </row>
    <row r="8">
      <c r="A8" t="inlineStr">
        <is>
          <t>INT_L_X2Y50/NL1BEG0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INT_L_X2Y51/NL1END0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INT_L_X2Y50/NL1END_S3_0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INT_L_X2Y51/INT_L.NL1END0-&gt;&gt;IMUX_L0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INT_L_X2Y51/IMUX_L0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CLBLL_L_X2Y51/CLBLL_IMUX0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CLBLL_L_X2Y51/CLBLL_L.CLBLL_IMUX0-&gt;CLBLL_L_A3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CLBLL_L_X2Y51/CLBLL_L_A3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ALU1/readData2[17]_i_3/I2</t>
        </is>
      </c>
      <c r="B16" t="inlineStr">
        <is>
          <t>Inpin</t>
        </is>
      </c>
      <c r="D16" t="n">
        <v>0</v>
      </c>
      <c r="E16" t="n">
        <v>0.133</v>
      </c>
      <c r="F16" t="n">
        <v>0.107</v>
      </c>
      <c r="G16" t="n">
        <v>0.344</v>
      </c>
      <c r="H16" t="n">
        <v>0.278</v>
      </c>
    </row>
    <row r="17">
      <c r="A17" t="inlineStr">
        <is>
          <t>ALU1_n_62: ALU1/register_reg_r1_0_31_12_17_i_16/O to ALU1/readData2[17]_i_3/I2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ALU1_n_62: ALU1/register_reg_r1_0_31_12_17_i_16/O to ALU1/readData2[17]_i_3/I2sum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ALU1_n_62: ALU1/register_reg_r1_0_31_12_17_i_16/O to ALU1/readData2[17]_i_3/I2Total delay (from Vivado)</t>
        </is>
      </c>
      <c r="E20" t="inlineStr">
        <is>
          <t>262</t>
        </is>
      </c>
      <c r="F20" t="inlineStr">
        <is>
          <t>218</t>
        </is>
      </c>
      <c r="G20" t="inlineStr">
        <is>
          <t>513</t>
        </is>
      </c>
      <c r="H20" t="inlineStr">
        <is>
          <t>421</t>
        </is>
      </c>
    </row>
    <row r="22">
      <c r="A22" t="inlineStr">
        <is>
          <t>INT_L_X2Y50/INT_L.LOGIC_OUTS_L9-&gt;&gt;ER1BEG2</t>
        </is>
      </c>
      <c r="B22" t="inlineStr">
        <is>
          <t>Buffer</t>
        </is>
      </c>
      <c r="C22" t="n">
        <v>1.16220225</v>
      </c>
      <c r="D22" t="n">
        <v>0.008429000000000001</v>
      </c>
      <c r="E22" t="n">
        <v>0.044</v>
      </c>
      <c r="F22" t="n">
        <v>0.036</v>
      </c>
      <c r="G22" t="n">
        <v>0.122</v>
      </c>
      <c r="H22" t="n">
        <v>0.101</v>
      </c>
      <c r="I22">
        <f>((D25) + (D23 + D24))</f>
        <v/>
      </c>
      <c r="J22">
        <f>(((D25) + (D23 + D24))*C22)</f>
        <v/>
      </c>
    </row>
    <row r="23">
      <c r="A23" t="inlineStr">
        <is>
          <t>INT_L_X2Y50/ER1BEG2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INT_R_X3Y50/ER1END2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(D25))</f>
        <v/>
      </c>
      <c r="J24">
        <f>((C23 + C24)*(((D23 + D24)/2) + (D25)))</f>
        <v/>
      </c>
    </row>
    <row r="25">
      <c r="A25" t="inlineStr">
        <is>
          <t>INT_R_X3Y50/INT_R.ER1END2-&gt;&gt;IMUX36</t>
        </is>
      </c>
      <c r="B25" t="inlineStr">
        <is>
          <t>Buffer</t>
        </is>
      </c>
      <c r="C25" t="n">
        <v>1.6107141875</v>
      </c>
      <c r="D25" t="n">
        <v>0.007713</v>
      </c>
      <c r="E25" t="n">
        <v>0.047</v>
      </c>
      <c r="F25" t="n">
        <v>0.038</v>
      </c>
      <c r="G25" t="n">
        <v>0.138</v>
      </c>
      <c r="H25" t="n">
        <v>0.114</v>
      </c>
      <c r="I25">
        <f>((((D30) + (D29))) + (D26 + D27))</f>
        <v/>
      </c>
      <c r="J25">
        <f>(((((D30) + (D29))) + (D26 + D27))*C25)</f>
        <v/>
      </c>
    </row>
    <row r="26">
      <c r="A26" t="inlineStr">
        <is>
          <t>INT_R_X3Y50/IMUX36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CLBLM_R_X3Y50/CLBLM_IMUX36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(((D30) + (D29))))</f>
        <v/>
      </c>
      <c r="J27">
        <f>((C26 + C27)*(((D26 + D27)/2) + (((D30) + (D29)))))</f>
        <v/>
      </c>
    </row>
    <row r="28">
      <c r="A28" t="inlineStr">
        <is>
          <t>CLBLM_R_X3Y50/CLBLM_R.CLBLM_IMUX36-&gt;CLBLM_L_D2</t>
        </is>
      </c>
      <c r="B28" t="inlineStr">
        <is>
          <t>PassTransistor</t>
        </is>
      </c>
      <c r="C28" t="n">
        <v>0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CLBLM_R_X3Y50/CLBLM_L_D2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masterReg/register_reg_r1_0_31_12_17_i_5/I4</t>
        </is>
      </c>
      <c r="B30" t="inlineStr">
        <is>
          <t>Inpin</t>
        </is>
      </c>
      <c r="D30" t="n">
        <v>0</v>
      </c>
      <c r="E30" t="n">
        <v>0.213</v>
      </c>
      <c r="F30" t="n">
        <v>0.171</v>
      </c>
      <c r="G30" t="n">
        <v>0.509</v>
      </c>
      <c r="H30" t="n">
        <v>0.41</v>
      </c>
    </row>
    <row r="31">
      <c r="A31" t="inlineStr">
        <is>
          <t>ALU1_n_62: ALU1/register_reg_r1_0_31_12_17_i_16/O to masterReg/register_reg_r1_0_31_12_17_i_5/I4 sum delays</t>
        </is>
      </c>
      <c r="E31">
        <f>(E2 + E4 + E22 + E25 + E28 + E30)</f>
        <v/>
      </c>
      <c r="F31">
        <f>(F2 + F4 + F22 + F25 + F28 + F30)</f>
        <v/>
      </c>
      <c r="G31">
        <f>(G2 + G4 + G22 + G25 + G28 + G30)</f>
        <v/>
      </c>
      <c r="H31">
        <f>(H2 + H4 + H22 + H25 + H28 + H30)</f>
        <v/>
      </c>
      <c r="J31">
        <f>(J2 + J3 + J4 + J6 + J22 + J24 + J25 + J27 + J28 + J29 + J30)</f>
        <v/>
      </c>
    </row>
    <row r="32">
      <c r="A32" t="inlineStr">
        <is>
          <t>ALU1_n_62: ALU1/register_reg_r1_0_31_12_17_i_16/O to masterReg/register_reg_r1_0_31_12_17_i_5/I4sum delays + cap delay</t>
        </is>
      </c>
      <c r="E32">
        <f>1000*(E31 + J31)</f>
        <v/>
      </c>
      <c r="F32">
        <f>1000*(F31 + J31)</f>
        <v/>
      </c>
      <c r="G32">
        <f>1000*(G31 + J31)</f>
        <v/>
      </c>
      <c r="H32">
        <f>1000*(H31 + J31)</f>
        <v/>
      </c>
    </row>
    <row r="34">
      <c r="A34" t="inlineStr">
        <is>
          <t>ALU1_n_62: ALU1/register_reg_r1_0_31_12_17_i_16/O to masterReg/register_reg_r1_0_31_12_17_i_5/I4Total delay (from Vivado)</t>
        </is>
      </c>
      <c r="E34" t="inlineStr">
        <is>
          <t>333</t>
        </is>
      </c>
      <c r="F34" t="inlineStr">
        <is>
          <t>274</t>
        </is>
      </c>
      <c r="G34" t="inlineStr">
        <is>
          <t>665</t>
        </is>
      </c>
      <c r="H34" t="inlineStr">
        <is>
          <t>544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CLBLL_L_X2Y50/CLBLL_L_A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CLBLL_L_X2Y50/CLBLL_L_A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CLBLL_L_X2Y50/CLBLL_L.CLBLL_L_A-&gt;CLBLL_LOGIC_OUTS8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CLBLL_L_X2Y50/CLBLL_LOGIC_OUTS8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INT_L_X2Y50/LOGIC_OUTS_L8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INT_L_X2Y50/INT_L.LOGIC_OUTS_L8-&gt;&gt;SS2BEG0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((D12) + (D8 + D9 + D10 + D11))</f>
        <v/>
      </c>
      <c r="J7">
        <f>(((D12) + (D8 + D9 + D10 + D11))*C7)</f>
        <v/>
      </c>
    </row>
    <row r="8">
      <c r="A8" t="inlineStr">
        <is>
          <t>INT_L_X2Y50/SS2BEG0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INT_L_X2Y48/SS2END0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BRKH_INT_X2Y49/BRKH_INT_SS2A0</t>
        </is>
      </c>
      <c r="B10" t="inlineStr">
        <is>
          <t>Part of wire</t>
        </is>
      </c>
      <c r="C10" t="n">
        <v>0.00523</v>
      </c>
      <c r="D10" t="n">
        <v>0.001</v>
      </c>
    </row>
    <row r="11">
      <c r="A11" t="inlineStr">
        <is>
          <t>INT_L_X2Y49/SS2A0</t>
        </is>
      </c>
      <c r="B11" t="inlineStr">
        <is>
          <t>Part of wire</t>
        </is>
      </c>
      <c r="C11" t="n">
        <v>0</v>
      </c>
      <c r="D11" t="n">
        <v>0</v>
      </c>
      <c r="I11">
        <f>(((D8 + D9 + D10 + D11)/2) + (D12))</f>
        <v/>
      </c>
      <c r="J11">
        <f>((C8 + C9 + C10 + C11)*(((D8 + D9 + D10 + D11)/2) + (D12)))</f>
        <v/>
      </c>
    </row>
    <row r="12">
      <c r="A12" t="inlineStr">
        <is>
          <t>INT_L_X2Y48/INT_L.SS2END0-&gt;&gt;NR1BEG0</t>
        </is>
      </c>
      <c r="B12" t="inlineStr">
        <is>
          <t>Buffer</t>
        </is>
      </c>
      <c r="C12" t="n">
        <v>1.16220225</v>
      </c>
      <c r="D12" t="n">
        <v>0.008429000000000001</v>
      </c>
      <c r="E12" t="n">
        <v>0.056</v>
      </c>
      <c r="F12" t="n">
        <v>0.046</v>
      </c>
      <c r="G12" t="n">
        <v>0.132</v>
      </c>
      <c r="H12" t="n">
        <v>0.109</v>
      </c>
      <c r="I12">
        <f>((D15 + D26) + (D13 + D14))</f>
        <v/>
      </c>
      <c r="J12">
        <f>(((D15 + D26) + (D13 + D14))*C12)</f>
        <v/>
      </c>
    </row>
    <row r="13">
      <c r="A13" t="inlineStr">
        <is>
          <t>INT_L_X2Y48/NR1BEG0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INT_L_X2Y49/NR1END0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(D15 + D26))</f>
        <v/>
      </c>
      <c r="J14">
        <f>((C13 + C14)*(((D13 + D14)/2) + (D15 + D26)))</f>
        <v/>
      </c>
    </row>
    <row r="15">
      <c r="A15" t="inlineStr">
        <is>
          <t>INT_L_X2Y49/INT_L.NR1END0-&gt;&gt;IMUX_L0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INT_L_X2Y49/IMUX_L0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CLBLL_L_X2Y49/CLBLL_IMUX0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CLBLL_L_X2Y49/CLBLL_L.CLBLL_IMUX0-&gt;CLBLL_L_A3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CLBLL_L_X2Y49/CLBLL_L_A3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masterReg/readData1[16]_i_1/I2</t>
        </is>
      </c>
      <c r="B20" t="inlineStr">
        <is>
          <t>Inpin</t>
        </is>
      </c>
      <c r="D20" t="n">
        <v>0</v>
      </c>
      <c r="E20" t="n">
        <v>0.133</v>
      </c>
      <c r="F20" t="n">
        <v>0.107</v>
      </c>
      <c r="G20" t="n">
        <v>0.344</v>
      </c>
      <c r="H20" t="n">
        <v>0.278</v>
      </c>
    </row>
    <row r="21">
      <c r="A21" t="inlineStr">
        <is>
          <t>ALU1_n_63: ALU1/readData2[16]_i_3/O to masterReg/readData1[16]_i_1/I2 sum delays</t>
        </is>
      </c>
      <c r="E21">
        <f>(E2 + E4 + E7 + E12 + E15 + E18 + E20)</f>
        <v/>
      </c>
      <c r="F21">
        <f>(F2 + F4 + F7 + F12 + F15 + F18 + F20)</f>
        <v/>
      </c>
      <c r="G21">
        <f>(G2 + G4 + G7 + G12 + G15 + G18 + G20)</f>
        <v/>
      </c>
      <c r="H21">
        <f>(H2 + H4 + H7 + H12 + H15 + H18 + H20)</f>
        <v/>
      </c>
      <c r="J21">
        <f>(J2 + J3 + J4 + J6 + J7 + J11 + J12 + J14 + J15 + J17 + J18 + J19 + J20)</f>
        <v/>
      </c>
    </row>
    <row r="22">
      <c r="A22" t="inlineStr">
        <is>
          <t>ALU1_n_63: ALU1/readData2[16]_i_3/O to masterReg/readData1[16]_i_1/I2sum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ALU1_n_63: ALU1/readData2[16]_i_3/O to masterReg/readData1[16]_i_1/I2Total delay (from Vivado)</t>
        </is>
      </c>
      <c r="E24" t="inlineStr">
        <is>
          <t>332</t>
        </is>
      </c>
      <c r="F24" t="inlineStr">
        <is>
          <t>277</t>
        </is>
      </c>
      <c r="G24" t="inlineStr">
        <is>
          <t>636</t>
        </is>
      </c>
      <c r="H24" t="inlineStr">
        <is>
          <t>524</t>
        </is>
      </c>
    </row>
    <row r="26">
      <c r="A26" t="inlineStr">
        <is>
          <t>INT_L_X2Y49/INT_L.NR1END0-&gt;&gt;IMUX_L25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INT_L_X2Y49/IMUX_L25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CLBLL_L_X2Y49/CLBLL_IMUX25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CLBLL_L_X2Y49/CLBLL_L.CLBLL_IMUX25-&gt;CLBLL_L_B5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CLBLL_L_X2Y49/CLBLL_L_B5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masterReg/readData2[16]_i_1/I2</t>
        </is>
      </c>
      <c r="B31" t="inlineStr">
        <is>
          <t>Inpin</t>
        </is>
      </c>
      <c r="D31" t="n">
        <v>0</v>
      </c>
      <c r="E31" t="n">
        <v>0.043</v>
      </c>
      <c r="F31" t="n">
        <v>0.034</v>
      </c>
      <c r="G31" t="n">
        <v>0.116</v>
      </c>
      <c r="H31" t="n">
        <v>0.093</v>
      </c>
    </row>
    <row r="32">
      <c r="A32" t="inlineStr">
        <is>
          <t>ALU1_n_63: ALU1/readData2[16]_i_3/O to masterReg/readData2[16]_i_1/I2 sum delays</t>
        </is>
      </c>
      <c r="E32">
        <f>(E2 + E4 + E7 + E12 + E26 + E29 + E31)</f>
        <v/>
      </c>
      <c r="F32">
        <f>(F2 + F4 + F7 + F12 + F26 + F29 + F31)</f>
        <v/>
      </c>
      <c r="G32">
        <f>(G2 + G4 + G7 + G12 + G26 + G29 + G31)</f>
        <v/>
      </c>
      <c r="H32">
        <f>(H2 + H4 + H7 + H12 + H26 + H29 + H31)</f>
        <v/>
      </c>
      <c r="J32">
        <f>(J2 + J3 + J4 + J6 + J7 + J11 + J12 + J14 + J26 + J28 + J29 + J30 + J31)</f>
        <v/>
      </c>
    </row>
    <row r="33">
      <c r="A33" t="inlineStr">
        <is>
          <t>ALU1_n_63: ALU1/readData2[16]_i_3/O to masterReg/readData2[16]_i_1/I2sum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ALU1_n_63: ALU1/readData2[16]_i_3/O to masterReg/readData2[16]_i_1/I2Total delay (from Vivado)</t>
        </is>
      </c>
      <c r="E35" t="inlineStr">
        <is>
          <t>242</t>
        </is>
      </c>
      <c r="F35" t="inlineStr">
        <is>
          <t>204</t>
        </is>
      </c>
      <c r="G35" t="inlineStr">
        <is>
          <t>447</t>
        </is>
      </c>
      <c r="H35" t="inlineStr">
        <is>
          <t>372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CLBLM_R_X3Y49/CLBLM_M_C</t>
        </is>
      </c>
      <c r="B2" t="inlineStr">
        <is>
          <t>Outpin</t>
        </is>
      </c>
      <c r="C2" t="n">
        <v>1.401125</v>
      </c>
      <c r="E2" t="n">
        <v>0</v>
      </c>
      <c r="F2" t="n">
        <v>0</v>
      </c>
      <c r="G2" t="n">
        <v>0</v>
      </c>
      <c r="H2" t="n">
        <v>0</v>
      </c>
      <c r="I2">
        <f>((((D7 + D23) + (D5 + D6))) + (D3))</f>
        <v/>
      </c>
      <c r="J2">
        <f>(C2*((((D7 + D23) + (D5 + D6))) + (D3)))</f>
        <v/>
      </c>
    </row>
    <row r="3">
      <c r="A3" t="inlineStr">
        <is>
          <t>CLBLM_R_X3Y49/CLBLM_M_C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D23) + (D5 + D6))))</f>
        <v/>
      </c>
      <c r="J3">
        <f>((C3)*(((D3)/2) + (((D7 + D23) + (D5 + D6)))))</f>
        <v/>
      </c>
    </row>
    <row r="4">
      <c r="A4" t="inlineStr">
        <is>
          <t>CLBLM_R_X3Y49/CLBLM_R.CLBLM_M_C-&gt;CLBLM_LOGIC_OUTS14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D23) + (D5 + D6))</f>
        <v/>
      </c>
      <c r="J4">
        <f>(((D7 + D23) + (D5 + D6))*C4)</f>
        <v/>
      </c>
    </row>
    <row r="5">
      <c r="A5" t="inlineStr">
        <is>
          <t>CLBLM_R_X3Y49/CLBLM_LOGIC_OUTS14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INT_R_X3Y49/LOGIC_OUTS14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D23))</f>
        <v/>
      </c>
      <c r="J6">
        <f>((C5 + C6)*(((D5 + D6)/2) + (D7 + D23)))</f>
        <v/>
      </c>
    </row>
    <row r="7">
      <c r="A7" t="inlineStr">
        <is>
          <t>INT_R_X3Y49/INT_R.LOGIC_OUTS14-&gt;&gt;NW2BEG2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0.043</v>
      </c>
      <c r="F7" t="n">
        <v>0.035</v>
      </c>
      <c r="G7" t="n">
        <v>0.14</v>
      </c>
      <c r="H7" t="n">
        <v>0.116</v>
      </c>
      <c r="I7">
        <f>((D12) + (D8 + D9 + D10 + D11))</f>
        <v/>
      </c>
      <c r="J7">
        <f>(((D12) + (D8 + D9 + D10 + D11))*C7)</f>
        <v/>
      </c>
    </row>
    <row r="8">
      <c r="A8" t="inlineStr">
        <is>
          <t>INT_R_X3Y49/NW2BEG2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INT_L_X2Y50/NW2END2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BRKH_INT_X3Y49/BRKH_INT_NW2BEG2</t>
        </is>
      </c>
      <c r="B10" t="inlineStr">
        <is>
          <t>Part of wire</t>
        </is>
      </c>
      <c r="C10" t="n">
        <v>0.00523</v>
      </c>
      <c r="D10" t="n">
        <v>0.001</v>
      </c>
    </row>
    <row r="11">
      <c r="A11" t="inlineStr">
        <is>
          <t>INT_R_X3Y50/NW2A2</t>
        </is>
      </c>
      <c r="B11" t="inlineStr">
        <is>
          <t>Part of wire</t>
        </is>
      </c>
      <c r="C11" t="n">
        <v>0</v>
      </c>
      <c r="D11" t="n">
        <v>0</v>
      </c>
      <c r="I11">
        <f>(((D8 + D9 + D10 + D11)/2) + (D12))</f>
        <v/>
      </c>
      <c r="J11">
        <f>((C8 + C9 + C10 + C11)*(((D8 + D9 + D10 + D11)/2) + (D12)))</f>
        <v/>
      </c>
    </row>
    <row r="12">
      <c r="A12" t="inlineStr">
        <is>
          <t>INT_L_X2Y50/INT_L.NW2END2-&gt;&gt;IMUX_L3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INT_L_X2Y50/IMUX_L3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CLBLL_L_X2Y50/CLBLL_IMUX3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CLBLL_L_X2Y50/CLBLL_L.CLBLL_IMUX3-&gt;CLBLL_L_A2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CLBLL_L_X2Y50/CLBLL_L_A2</t>
        </is>
      </c>
      <c r="B16" t="inlineStr">
        <is>
          <t>Part of wire</t>
        </is>
      </c>
      <c r="C16" t="n">
        <v>0</v>
      </c>
      <c r="D16" t="n">
        <v>0</v>
      </c>
      <c r="I16">
        <f>(((D16)/2) + (D17))</f>
        <v/>
      </c>
      <c r="J16">
        <f>((C16)*(((D16)/2) + (D17)))</f>
        <v/>
      </c>
    </row>
    <row r="17">
      <c r="A17" t="inlineStr">
        <is>
          <t>ALU1/readData2[16]_i_3/I2</t>
        </is>
      </c>
      <c r="B17" t="inlineStr">
        <is>
          <t>Inpin</t>
        </is>
      </c>
      <c r="D17" t="n">
        <v>0</v>
      </c>
      <c r="E17" t="n">
        <v>0.212</v>
      </c>
      <c r="F17" t="n">
        <v>0.17</v>
      </c>
      <c r="G17" t="n">
        <v>0.507</v>
      </c>
      <c r="H17" t="n">
        <v>0.409</v>
      </c>
    </row>
    <row r="18">
      <c r="A18" t="inlineStr">
        <is>
          <t>ALU1_n_64: ALU1/register_reg_r1_0_31_12_17_i_18/O to ALU1/readData2[16]_i_3/I2 sum delays</t>
        </is>
      </c>
      <c r="E18">
        <f>(E2 + E4 + E7 + E12 + E15 + E17)</f>
        <v/>
      </c>
      <c r="F18">
        <f>(F2 + F4 + F7 + F12 + F15 + F17)</f>
        <v/>
      </c>
      <c r="G18">
        <f>(G2 + G4 + G7 + G12 + G15 + G17)</f>
        <v/>
      </c>
      <c r="H18">
        <f>(H2 + H4 + H7 + H12 + H15 + H17)</f>
        <v/>
      </c>
      <c r="J18">
        <f>(J2 + J3 + J4 + J6 + J7 + J11 + J12 + J14 + J15 + J16 + J17)</f>
        <v/>
      </c>
    </row>
    <row r="19">
      <c r="A19" t="inlineStr">
        <is>
          <t>ALU1_n_64: ALU1/register_reg_r1_0_31_12_17_i_18/O to ALU1/readData2[16]_i_3/I2sum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ALU1_n_64: ALU1/register_reg_r1_0_31_12_17_i_18/O to ALU1/readData2[16]_i_3/I2Total delay (from Vivado)</t>
        </is>
      </c>
      <c r="E21" t="inlineStr">
        <is>
          <t>332</t>
        </is>
      </c>
      <c r="F21" t="inlineStr">
        <is>
          <t>273</t>
        </is>
      </c>
      <c r="G21" t="inlineStr">
        <is>
          <t>674</t>
        </is>
      </c>
      <c r="H21" t="inlineStr">
        <is>
          <t>552</t>
        </is>
      </c>
    </row>
    <row r="23">
      <c r="A23" t="inlineStr">
        <is>
          <t>INT_R_X3Y49/INT_R.LOGIC_OUTS14-&gt;&gt;SL1BEG2</t>
        </is>
      </c>
      <c r="B23" t="inlineStr">
        <is>
          <t>Buffer</t>
        </is>
      </c>
      <c r="C23" t="n">
        <v>1.16220225</v>
      </c>
      <c r="D23" t="n">
        <v>0.008429000000000001</v>
      </c>
      <c r="E23" t="n">
        <v>0.054</v>
      </c>
      <c r="F23" t="n">
        <v>0.044</v>
      </c>
      <c r="G23" t="n">
        <v>0.131</v>
      </c>
      <c r="H23" t="n">
        <v>0.108</v>
      </c>
      <c r="I23">
        <f>((D26) + (D24 + D25))</f>
        <v/>
      </c>
      <c r="J23">
        <f>(((D26) + (D24 + D25))*C23)</f>
        <v/>
      </c>
    </row>
    <row r="24">
      <c r="A24" t="inlineStr">
        <is>
          <t>INT_R_X3Y49/SL1BEG2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INT_R_X3Y48/SL1END2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(D26))</f>
        <v/>
      </c>
      <c r="J25">
        <f>((C24 + C25)*(((D24 + D25)/2) + (D26)))</f>
        <v/>
      </c>
    </row>
    <row r="26">
      <c r="A26" t="inlineStr">
        <is>
          <t>INT_R_X3Y48/INT_R.SL1END2-&gt;&gt;IMUX45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INT_R_X3Y48/IMUX45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CLBLM_R_X3Y48/CLBLM_IMUX45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CLBLM_R_X3Y48/CLBLM_R.CLBLM_IMUX45-&gt;CLBLM_M_D2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CLBLM_R_X3Y48/CLBLM_M_D2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masterReg/register_reg_r1_0_31_12_17_i_6/I4</t>
        </is>
      </c>
      <c r="B31" t="inlineStr">
        <is>
          <t>Inpin</t>
        </is>
      </c>
      <c r="D31" t="n">
        <v>0</v>
      </c>
      <c r="E31" t="n">
        <v>0.219</v>
      </c>
      <c r="F31" t="n">
        <v>0.141</v>
      </c>
      <c r="G31" t="n">
        <v>0.52</v>
      </c>
      <c r="H31" t="n">
        <v>0.293</v>
      </c>
    </row>
    <row r="32">
      <c r="A32" t="inlineStr">
        <is>
          <t>ALU1_n_64: ALU1/register_reg_r1_0_31_12_17_i_18/O to masterReg/register_reg_r1_0_31_12_17_i_6/I4 sum delays</t>
        </is>
      </c>
      <c r="E32">
        <f>(E2 + E4 + E23 + E26 + E29 + E31)</f>
        <v/>
      </c>
      <c r="F32">
        <f>(F2 + F4 + F23 + F26 + F29 + F31)</f>
        <v/>
      </c>
      <c r="G32">
        <f>(G2 + G4 + G23 + G26 + G29 + G31)</f>
        <v/>
      </c>
      <c r="H32">
        <f>(H2 + H4 + H23 + H26 + H29 + H31)</f>
        <v/>
      </c>
      <c r="J32">
        <f>(J2 + J3 + J4 + J6 + J23 + J25 + J26 + J28 + J29 + J30 + J31)</f>
        <v/>
      </c>
    </row>
    <row r="33">
      <c r="A33" t="inlineStr">
        <is>
          <t>ALU1_n_64: ALU1/register_reg_r1_0_31_12_17_i_18/O to masterReg/register_reg_r1_0_31_12_17_i_6/I4sum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ALU1_n_64: ALU1/register_reg_r1_0_31_12_17_i_18/O to masterReg/register_reg_r1_0_31_12_17_i_6/I4Total delay (from Vivado)</t>
        </is>
      </c>
      <c r="E35" t="inlineStr">
        <is>
          <t>349</t>
        </is>
      </c>
      <c r="F35" t="inlineStr">
        <is>
          <t>252</t>
        </is>
      </c>
      <c r="G35" t="inlineStr">
        <is>
          <t>672</t>
        </is>
      </c>
      <c r="H35" t="inlineStr">
        <is>
          <t>445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CLBLM_L_X10Y49/CLBLM_L_AMUX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 + D24) + (D5 + D6))) + (D3))</f>
        <v/>
      </c>
      <c r="J2">
        <f>(C2*((((D7 + D24) + (D5 + D6))) + (D3)))</f>
        <v/>
      </c>
    </row>
    <row r="3">
      <c r="A3" t="inlineStr">
        <is>
          <t>CLBLM_L_X10Y49/CLBLM_L_AMUX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D24) + (D5 + D6))))</f>
        <v/>
      </c>
      <c r="J3">
        <f>((C3)*(((D3)/2) + (((D7 + D24) + (D5 + D6)))))</f>
        <v/>
      </c>
    </row>
    <row r="4">
      <c r="A4" t="inlineStr">
        <is>
          <t>CLBLM_L_X10Y49/CLBLM_L.CLBLM_L_AMUX-&gt;CLBLM_LOGIC_OUTS16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D24) + (D5 + D6))</f>
        <v/>
      </c>
      <c r="J4">
        <f>(((D7 + D24) + (D5 + D6))*C4)</f>
        <v/>
      </c>
    </row>
    <row r="5">
      <c r="A5" t="inlineStr">
        <is>
          <t>CLBLM_L_X10Y49/CLBLM_LOGIC_OUTS16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INT_L_X10Y49/LOGIC_OUTS_L16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D24))</f>
        <v/>
      </c>
      <c r="J6">
        <f>((C5 + C6)*(((D5 + D6)/2) + (D7 + D24)))</f>
        <v/>
      </c>
    </row>
    <row r="7">
      <c r="A7" t="inlineStr">
        <is>
          <t>INT_L_X10Y49/INT_L.LOGIC_OUTS_L16-&gt;&gt;SR1BEG3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0.057</v>
      </c>
      <c r="F7" t="n">
        <v>0.047</v>
      </c>
      <c r="G7" t="n">
        <v>0.14</v>
      </c>
      <c r="H7" t="n">
        <v>0.116</v>
      </c>
      <c r="I7">
        <f>((D11) + (D8 + D9 + D10))</f>
        <v/>
      </c>
      <c r="J7">
        <f>(((D11) + (D8 + D9 + D10))*C7)</f>
        <v/>
      </c>
    </row>
    <row r="8">
      <c r="A8" t="inlineStr">
        <is>
          <t>INT_L_X10Y49/SR1BEG3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INT_L_X10Y48/SR1END3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INT_L_X10Y49/SR1END_N3_3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INT_L_X10Y48/INT_L.SR1END3-&gt;&gt;SR1BEG_S0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0.056</v>
      </c>
      <c r="F11" t="n">
        <v>0.046</v>
      </c>
      <c r="G11" t="n">
        <v>0.132</v>
      </c>
      <c r="H11" t="n">
        <v>0.109</v>
      </c>
      <c r="I11">
        <f>((D13) + (D12))</f>
        <v/>
      </c>
      <c r="J11">
        <f>(((D13) + (D12))*C11)</f>
        <v/>
      </c>
    </row>
    <row r="12">
      <c r="A12" t="inlineStr">
        <is>
          <t>INT_L_X10Y48/SR1BEG_S0</t>
        </is>
      </c>
      <c r="B12" t="inlineStr">
        <is>
          <t>Part of wire</t>
        </is>
      </c>
      <c r="C12" t="n">
        <v>0</v>
      </c>
      <c r="D12" t="n">
        <v>0</v>
      </c>
      <c r="I12">
        <f>(((D12)/2) + (D13))</f>
        <v/>
      </c>
      <c r="J12">
        <f>((C12)*(((D12)/2) + (D13)))</f>
        <v/>
      </c>
    </row>
    <row r="13">
      <c r="A13" t="inlineStr">
        <is>
          <t>INT_L_X10Y48/INT_L.SR1BEG_S0-&gt;&gt;IMUX_L25</t>
        </is>
      </c>
      <c r="B13" t="inlineStr">
        <is>
          <t>Buffer</t>
        </is>
      </c>
      <c r="C13" t="n">
        <v>1.6107141875</v>
      </c>
      <c r="D13" t="n">
        <v>0.007713</v>
      </c>
      <c r="E13" t="n">
        <v>0.047</v>
      </c>
      <c r="F13" t="n">
        <v>0.038</v>
      </c>
      <c r="G13" t="n">
        <v>0.138</v>
      </c>
      <c r="H13" t="n">
        <v>0.114</v>
      </c>
      <c r="I13">
        <f>((((D18) + (D17))) + (D14 + D15))</f>
        <v/>
      </c>
      <c r="J13">
        <f>(((((D18) + (D17))) + (D14 + D15))*C13)</f>
        <v/>
      </c>
    </row>
    <row r="14">
      <c r="A14" t="inlineStr">
        <is>
          <t>INT_L_X10Y48/IMUX_L25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CLBLM_L_X10Y48/CLBLM_IMUX25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(((D18) + (D17))))</f>
        <v/>
      </c>
      <c r="J15">
        <f>((C14 + C15)*(((D14 + D15)/2) + (((D18) + (D17)))))</f>
        <v/>
      </c>
    </row>
    <row r="16">
      <c r="A16" t="inlineStr">
        <is>
          <t>CLBLM_L_X10Y48/CLBLM_L.CLBLM_IMUX25-&gt;CLBLM_L_B5</t>
        </is>
      </c>
      <c r="B16" t="inlineStr">
        <is>
          <t>PassTransistor</t>
        </is>
      </c>
      <c r="C16" t="n">
        <v>0</v>
      </c>
      <c r="E16" t="n">
        <v>0</v>
      </c>
      <c r="F16" t="n">
        <v>0</v>
      </c>
      <c r="G16" t="n">
        <v>0</v>
      </c>
      <c r="H16" t="n">
        <v>0</v>
      </c>
      <c r="I16">
        <f>((D18) + (D17))</f>
        <v/>
      </c>
      <c r="J16">
        <f>(((D18) + (D17))*C16)</f>
        <v/>
      </c>
    </row>
    <row r="17">
      <c r="A17" t="inlineStr">
        <is>
          <t>CLBLM_L_X10Y48/CLBLM_L_B5</t>
        </is>
      </c>
      <c r="B17" t="inlineStr">
        <is>
          <t>Part of wire</t>
        </is>
      </c>
      <c r="C17" t="n">
        <v>0</v>
      </c>
      <c r="D17" t="n">
        <v>0</v>
      </c>
      <c r="I17">
        <f>(((D17)/2) + (D18))</f>
        <v/>
      </c>
      <c r="J17">
        <f>((C17)*(((D17)/2) + (D18)))</f>
        <v/>
      </c>
    </row>
    <row r="18">
      <c r="A18" t="inlineStr">
        <is>
          <t>masterReg/readData1[15]_i_1/I2</t>
        </is>
      </c>
      <c r="B18" t="inlineStr">
        <is>
          <t>Inpin</t>
        </is>
      </c>
      <c r="D18" t="n">
        <v>0</v>
      </c>
      <c r="E18" t="n">
        <v>0.043</v>
      </c>
      <c r="F18" t="n">
        <v>0.034</v>
      </c>
      <c r="G18" t="n">
        <v>0.116</v>
      </c>
      <c r="H18" t="n">
        <v>0.093</v>
      </c>
    </row>
    <row r="19">
      <c r="A19" t="inlineStr">
        <is>
          <t>ALU1_n_65: ALU1/readData2[15]_i_3/O to masterReg/readData1[15]_i_1/I2 sum delays</t>
        </is>
      </c>
      <c r="E19">
        <f>(E2 + E4 + E7 + E11 + E13 + E16 + E18)</f>
        <v/>
      </c>
      <c r="F19">
        <f>(F2 + F4 + F7 + F11 + F13 + F16 + F18)</f>
        <v/>
      </c>
      <c r="G19">
        <f>(G2 + G4 + G7 + G11 + G13 + G16 + G18)</f>
        <v/>
      </c>
      <c r="H19">
        <f>(H2 + H4 + H7 + H11 + H13 + H16 + H18)</f>
        <v/>
      </c>
      <c r="J19">
        <f>(J2 + J3 + J4 + J6 + J7 + J10 + J11 + J12 + J13 + J15 + J16 + J17 + J18)</f>
        <v/>
      </c>
    </row>
    <row r="20">
      <c r="A20" t="inlineStr">
        <is>
          <t>ALU1_n_65: ALU1/readData2[15]_i_3/O to masterReg/readData1[15]_i_1/I2sum delays + cap delay</t>
        </is>
      </c>
      <c r="E20">
        <f>1000*(E19 + J19)</f>
        <v/>
      </c>
      <c r="F20">
        <f>1000*(F19 + J19)</f>
        <v/>
      </c>
      <c r="G20">
        <f>1000*(G19 + J19)</f>
        <v/>
      </c>
      <c r="H20">
        <f>1000*(H19 + J19)</f>
        <v/>
      </c>
    </row>
    <row r="22">
      <c r="A22" t="inlineStr">
        <is>
          <t>ALU1_n_65: ALU1/readData2[15]_i_3/O to masterReg/readData1[15]_i_1/I2Total delay (from Vivado)</t>
        </is>
      </c>
      <c r="E22" t="inlineStr">
        <is>
          <t>247</t>
        </is>
      </c>
      <c r="F22" t="inlineStr">
        <is>
          <t>209</t>
        </is>
      </c>
      <c r="G22" t="inlineStr">
        <is>
          <t>450</t>
        </is>
      </c>
      <c r="H22" t="inlineStr">
        <is>
          <t>376</t>
        </is>
      </c>
    </row>
    <row r="24">
      <c r="A24" t="inlineStr">
        <is>
          <t>INT_L_X10Y49/INT_L.LOGIC_OUTS_L16-&gt;&gt;NN2BEG2</t>
        </is>
      </c>
      <c r="B24" t="inlineStr">
        <is>
          <t>Buffer</t>
        </is>
      </c>
      <c r="C24" t="n">
        <v>1.1851186875</v>
      </c>
      <c r="D24" t="n">
        <v>0.008473000000000001</v>
      </c>
      <c r="E24" t="n">
        <v>0.06</v>
      </c>
      <c r="F24" t="n">
        <v>0.05</v>
      </c>
      <c r="G24" t="n">
        <v>0.133</v>
      </c>
      <c r="H24" t="n">
        <v>0.11</v>
      </c>
      <c r="I24">
        <f>((D29) + (D25 + D26 + D27 + D28))</f>
        <v/>
      </c>
      <c r="J24">
        <f>(((D29) + (D25 + D26 + D27 + D28))*C24)</f>
        <v/>
      </c>
    </row>
    <row r="25">
      <c r="A25" t="inlineStr">
        <is>
          <t>INT_L_X10Y49/NN2BEG2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INT_L_X10Y51/NN2END2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BRKH_INT_X10Y49/BRKH_INT_NN2BEG2</t>
        </is>
      </c>
      <c r="B27" t="inlineStr">
        <is>
          <t>Part of wire</t>
        </is>
      </c>
      <c r="C27" t="n">
        <v>0.00523</v>
      </c>
      <c r="D27" t="n">
        <v>0.001</v>
      </c>
    </row>
    <row r="28">
      <c r="A28" t="inlineStr">
        <is>
          <t>INT_L_X10Y50/NN2A2</t>
        </is>
      </c>
      <c r="B28" t="inlineStr">
        <is>
          <t>Part of wire</t>
        </is>
      </c>
      <c r="C28" t="n">
        <v>0</v>
      </c>
      <c r="D28" t="n">
        <v>0</v>
      </c>
      <c r="I28">
        <f>(((D25 + D26 + D27 + D28)/2) + (D29))</f>
        <v/>
      </c>
      <c r="J28">
        <f>((C25 + C26 + C27 + C28)*(((D25 + D26 + D27 + D28)/2) + (D29)))</f>
        <v/>
      </c>
    </row>
    <row r="29">
      <c r="A29" t="inlineStr">
        <is>
          <t>INT_L_X10Y51/INT_L.NN2END2-&gt;&gt;SR1BEG2</t>
        </is>
      </c>
      <c r="B29" t="inlineStr">
        <is>
          <t>Buffer</t>
        </is>
      </c>
      <c r="C29" t="n">
        <v>1.16220225</v>
      </c>
      <c r="D29" t="n">
        <v>0.008429000000000001</v>
      </c>
      <c r="E29" t="n">
        <v>0.057</v>
      </c>
      <c r="F29" t="n">
        <v>0.047</v>
      </c>
      <c r="G29" t="n">
        <v>0.14</v>
      </c>
      <c r="H29" t="n">
        <v>0.116</v>
      </c>
      <c r="I29">
        <f>((D32) + (D30 + D31))</f>
        <v/>
      </c>
      <c r="J29">
        <f>(((D32) + (D30 + D31))*C29)</f>
        <v/>
      </c>
    </row>
    <row r="30">
      <c r="A30" t="inlineStr">
        <is>
          <t>INT_L_X10Y51/SR1BEG2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INT_L_X10Y50/SR1END2</t>
        </is>
      </c>
      <c r="B31" t="inlineStr">
        <is>
          <t>Part of wire</t>
        </is>
      </c>
      <c r="C31" t="n">
        <v>0</v>
      </c>
      <c r="D31" t="n">
        <v>0</v>
      </c>
      <c r="I31">
        <f>(((D30 + D31)/2) + (D32))</f>
        <v/>
      </c>
      <c r="J31">
        <f>((C30 + C31)*(((D30 + D31)/2) + (D32)))</f>
        <v/>
      </c>
    </row>
    <row r="32">
      <c r="A32" t="inlineStr">
        <is>
          <t>INT_L_X10Y50/INT_L.SR1END2-&gt;&gt;IMUX_L30</t>
        </is>
      </c>
      <c r="B32" t="inlineStr">
        <is>
          <t>Buffer</t>
        </is>
      </c>
      <c r="C32" t="n">
        <v>1.6107141875</v>
      </c>
      <c r="D32" t="n">
        <v>0.007713</v>
      </c>
      <c r="E32" t="n">
        <v>0.047</v>
      </c>
      <c r="F32" t="n">
        <v>0.038</v>
      </c>
      <c r="G32" t="n">
        <v>0.138</v>
      </c>
      <c r="H32" t="n">
        <v>0.114</v>
      </c>
      <c r="I32">
        <f>((((D37) + (D36))) + (D33 + D34))</f>
        <v/>
      </c>
      <c r="J32">
        <f>(((((D37) + (D36))) + (D33 + D34))*C32)</f>
        <v/>
      </c>
    </row>
    <row r="33">
      <c r="A33" t="inlineStr">
        <is>
          <t>INT_L_X10Y50/IMUX_L30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CLBLM_L_X10Y50/CLBLM_IMUX30</t>
        </is>
      </c>
      <c r="B34" t="inlineStr">
        <is>
          <t>Part of wire</t>
        </is>
      </c>
      <c r="C34" t="n">
        <v>0</v>
      </c>
      <c r="D34" t="n">
        <v>0</v>
      </c>
      <c r="I34">
        <f>(((D33 + D34)/2) + (((D37) + (D36))))</f>
        <v/>
      </c>
      <c r="J34">
        <f>((C33 + C34)*(((D33 + D34)/2) + (((D37) + (D36)))))</f>
        <v/>
      </c>
    </row>
    <row r="35">
      <c r="A35" t="inlineStr">
        <is>
          <t>CLBLM_L_X10Y50/CLBLM_L.CLBLM_IMUX30-&gt;CLBLM_L_C5</t>
        </is>
      </c>
      <c r="B35" t="inlineStr">
        <is>
          <t>PassTransistor</t>
        </is>
      </c>
      <c r="C35" t="n">
        <v>0</v>
      </c>
      <c r="E35" t="n">
        <v>0</v>
      </c>
      <c r="F35" t="n">
        <v>0</v>
      </c>
      <c r="G35" t="n">
        <v>0</v>
      </c>
      <c r="H35" t="n">
        <v>0</v>
      </c>
      <c r="I35">
        <f>((D37) + (D36))</f>
        <v/>
      </c>
      <c r="J35">
        <f>(((D37) + (D36))*C35)</f>
        <v/>
      </c>
    </row>
    <row r="36">
      <c r="A36" t="inlineStr">
        <is>
          <t>CLBLM_L_X10Y50/CLBLM_L_C5</t>
        </is>
      </c>
      <c r="B36" t="inlineStr">
        <is>
          <t>Part of wire</t>
        </is>
      </c>
      <c r="C36" t="n">
        <v>0</v>
      </c>
      <c r="D36" t="n">
        <v>0</v>
      </c>
      <c r="I36">
        <f>(((D36)/2) + (D37))</f>
        <v/>
      </c>
      <c r="J36">
        <f>((C36)*(((D36)/2) + (D37)))</f>
        <v/>
      </c>
    </row>
    <row r="37">
      <c r="A37" t="inlineStr">
        <is>
          <t>masterReg/readData2[15]_i_1/I2</t>
        </is>
      </c>
      <c r="B37" t="inlineStr">
        <is>
          <t>Inpin</t>
        </is>
      </c>
      <c r="D37" t="n">
        <v>0</v>
      </c>
      <c r="E37" t="n">
        <v>0.042</v>
      </c>
      <c r="F37" t="n">
        <v>0.033</v>
      </c>
      <c r="G37" t="n">
        <v>0.114</v>
      </c>
      <c r="H37" t="n">
        <v>0.092</v>
      </c>
    </row>
    <row r="38">
      <c r="A38" t="inlineStr">
        <is>
          <t>ALU1_n_65: ALU1/readData2[15]_i_3/O to masterReg/readData2[15]_i_1/I2 sum delays</t>
        </is>
      </c>
      <c r="E38">
        <f>(E2 + E4 + E24 + E29 + E32 + E35 + E37)</f>
        <v/>
      </c>
      <c r="F38">
        <f>(F2 + F4 + F24 + F29 + F32 + F35 + F37)</f>
        <v/>
      </c>
      <c r="G38">
        <f>(G2 + G4 + G24 + G29 + G32 + G35 + G37)</f>
        <v/>
      </c>
      <c r="H38">
        <f>(H2 + H4 + H24 + H29 + H32 + H35 + H37)</f>
        <v/>
      </c>
      <c r="J38">
        <f>(J2 + J3 + J4 + J6 + J24 + J28 + J29 + J31 + J32 + J34 + J35 + J36 + J37)</f>
        <v/>
      </c>
    </row>
    <row r="39">
      <c r="A39" t="inlineStr">
        <is>
          <t>ALU1_n_65: ALU1/readData2[15]_i_3/O to masterReg/readData2[15]_i_1/I2sum delays + cap delay</t>
        </is>
      </c>
      <c r="E39">
        <f>1000*(E38 + J38)</f>
        <v/>
      </c>
      <c r="F39">
        <f>1000*(F38 + J38)</f>
        <v/>
      </c>
      <c r="G39">
        <f>1000*(G38 + J38)</f>
        <v/>
      </c>
      <c r="H39">
        <f>1000*(H38 + J38)</f>
        <v/>
      </c>
    </row>
    <row r="41">
      <c r="A41" t="inlineStr">
        <is>
          <t>ALU1_n_65: ALU1/readData2[15]_i_3/O to masterReg/readData2[15]_i_1/I2Total delay (from Vivado)</t>
        </is>
      </c>
      <c r="E41" t="inlineStr">
        <is>
          <t>252</t>
        </is>
      </c>
      <c r="F41" t="inlineStr">
        <is>
          <t>214</t>
        </is>
      </c>
      <c r="G41" t="inlineStr">
        <is>
          <t>460</t>
        </is>
      </c>
      <c r="H41" t="inlineStr">
        <is>
          <t>384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CLBLM_L_X10Y49/CLBLM_M_B</t>
        </is>
      </c>
      <c r="B2" t="inlineStr">
        <is>
          <t>Outpin</t>
        </is>
      </c>
      <c r="C2" t="n">
        <v>1.408</v>
      </c>
      <c r="E2" t="n">
        <v>0</v>
      </c>
      <c r="F2" t="n">
        <v>0</v>
      </c>
      <c r="G2" t="n">
        <v>0</v>
      </c>
      <c r="H2" t="n">
        <v>0</v>
      </c>
      <c r="I2">
        <f>((((D7 + D18) + (D5 + D6))) + (D3))</f>
        <v/>
      </c>
      <c r="J2">
        <f>(C2*((((D7 + D18) + (D5 + D6))) + (D3)))</f>
        <v/>
      </c>
    </row>
    <row r="3">
      <c r="A3" t="inlineStr">
        <is>
          <t>CLBLM_L_X10Y49/CLBLM_M_B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D18) + (D5 + D6))))</f>
        <v/>
      </c>
      <c r="J3">
        <f>((C3)*(((D3)/2) + (((D7 + D18) + (D5 + D6)))))</f>
        <v/>
      </c>
    </row>
    <row r="4">
      <c r="A4" t="inlineStr">
        <is>
          <t>CLBLM_L_X10Y49/CLBLM_L.CLBLM_M_B-&gt;CLBLM_LOGIC_OUTS13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D18) + (D5 + D6))</f>
        <v/>
      </c>
      <c r="J4">
        <f>(((D7 + D18) + (D5 + D6))*C4)</f>
        <v/>
      </c>
    </row>
    <row r="5">
      <c r="A5" t="inlineStr">
        <is>
          <t>CLBLM_L_X10Y49/CLBLM_LOGIC_OUTS13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INT_L_X10Y49/LOGIC_OUTS_L13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D18))</f>
        <v/>
      </c>
      <c r="J6">
        <f>((C5 + C6)*(((D5 + D6)/2) + (D7 + D18)))</f>
        <v/>
      </c>
    </row>
    <row r="7">
      <c r="A7" t="inlineStr">
        <is>
          <t>INT_L_X10Y49/INT_L.LOGIC_OUTS_L13-&gt;&gt;IMUX_L3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INT_L_X10Y49/IMUX_L3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CLBLM_L_X10Y49/CLBLM_IMUX3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CLBLM_L_X10Y49/CLBLM_L.CLBLM_IMUX3-&gt;CLBLM_L_A2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CLBLM_L_X10Y49/CLBLM_L_A2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ALU1/readData2[15]_i_3/I2</t>
        </is>
      </c>
      <c r="B12" t="inlineStr">
        <is>
          <t>Inpin</t>
        </is>
      </c>
      <c r="D12" t="n">
        <v>0</v>
      </c>
      <c r="E12" t="n">
        <v>0.212</v>
      </c>
      <c r="F12" t="n">
        <v>0.17</v>
      </c>
      <c r="G12" t="n">
        <v>0.507</v>
      </c>
      <c r="H12" t="n">
        <v>0.409</v>
      </c>
    </row>
    <row r="13">
      <c r="A13" t="inlineStr">
        <is>
          <t>ALU1_n_66: ALU1/register_reg_r1_0_31_12_17_i_12/O to ALU1/readData2[15]_i_3/I2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ALU1_n_66: ALU1/register_reg_r1_0_31_12_17_i_12/O to ALU1/readData2[15]_i_3/I2sum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ALU1_n_66: ALU1/register_reg_r1_0_31_12_17_i_12/O to ALU1/readData2[15]_i_3/I2Total delay (from Vivado)</t>
        </is>
      </c>
      <c r="E16" t="inlineStr">
        <is>
          <t>278</t>
        </is>
      </c>
      <c r="F16" t="inlineStr">
        <is>
          <t>227</t>
        </is>
      </c>
      <c r="G16" t="inlineStr">
        <is>
          <t>549</t>
        </is>
      </c>
      <c r="H16" t="inlineStr">
        <is>
          <t>447</t>
        </is>
      </c>
    </row>
    <row r="18">
      <c r="A18" t="inlineStr">
        <is>
          <t>INT_L_X10Y49/INT_L.LOGIC_OUTS_L13-&gt;&gt;IMUX_L43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INT_L_X10Y49/IMUX_L43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CLBLM_L_X10Y49/CLBLM_IMUX43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CLBLM_L_X10Y49/CLBLM_L.CLBLM_IMUX43-&gt;CLBLM_M_D6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CLBLM_L_X10Y49/CLBLM_M_D6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masterReg/register_reg_r1_0_31_12_17_i_3/I4</t>
        </is>
      </c>
      <c r="B23" t="inlineStr">
        <is>
          <t>Inpin</t>
        </is>
      </c>
      <c r="D23" t="n">
        <v>0</v>
      </c>
      <c r="E23" t="n">
        <v>0.01</v>
      </c>
      <c r="F23" t="n">
        <v>0.003</v>
      </c>
      <c r="G23" t="n">
        <v>0.022</v>
      </c>
      <c r="H23" t="n">
        <v>0.007</v>
      </c>
    </row>
    <row r="24">
      <c r="A24" t="inlineStr">
        <is>
          <t>ALU1_n_66: ALU1/register_reg_r1_0_31_12_17_i_12/O to masterReg/register_reg_r1_0_31_12_17_i_3/I4 sum delays</t>
        </is>
      </c>
      <c r="E24">
        <f>(E2 + E4 + E18 + E21 + E23)</f>
        <v/>
      </c>
      <c r="F24">
        <f>(F2 + F4 + F18 + F21 + F23)</f>
        <v/>
      </c>
      <c r="G24">
        <f>(G2 + G4 + G18 + G21 + G23)</f>
        <v/>
      </c>
      <c r="H24">
        <f>(H2 + H4 + H18 + H21 + H23)</f>
        <v/>
      </c>
      <c r="J24">
        <f>(J2 + J3 + J4 + J6 + J18 + J20 + J21 + J22 + J23)</f>
        <v/>
      </c>
    </row>
    <row r="25">
      <c r="A25" t="inlineStr">
        <is>
          <t>ALU1_n_66: ALU1/register_reg_r1_0_31_12_17_i_12/O to masterReg/register_reg_r1_0_31_12_17_i_3/I4sum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ALU1_n_66: ALU1/register_reg_r1_0_31_12_17_i_12/O to masterReg/register_reg_r1_0_31_12_17_i_3/I4Total delay (from Vivado)</t>
        </is>
      </c>
      <c r="E27" t="inlineStr">
        <is>
          <t>76</t>
        </is>
      </c>
      <c r="F27" t="inlineStr">
        <is>
          <t>60</t>
        </is>
      </c>
      <c r="G27" t="inlineStr">
        <is>
          <t>139</t>
        </is>
      </c>
      <c r="H27" t="inlineStr">
        <is>
          <t>112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CLBLM_L_X10Y46/CLBLM_L_AMUX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CLBLM_L_X10Y46/CLBLM_L_AMUX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CLBLM_L_X10Y46/CLBLM_L.CLBLM_L_AMUX-&gt;CLBLM_LOGIC_OUTS16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CLBLM_L_X10Y46/CLBLM_LOGIC_OUTS16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INT_L_X10Y46/LOGIC_OUTS_L16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INT_L_X10Y46/INT_L.LOGIC_OUTS_L16-&gt;&gt;NN2BEG2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0.133</v>
      </c>
      <c r="H7" t="n">
        <v>0.11</v>
      </c>
      <c r="I7">
        <f>((D11 + D22) + (D8 + D9 + D10))</f>
        <v/>
      </c>
      <c r="J7">
        <f>(((D11 + D22) + (D8 + D9 + D10))*C7)</f>
        <v/>
      </c>
    </row>
    <row r="8">
      <c r="A8" t="inlineStr">
        <is>
          <t>INT_L_X10Y46/NN2BEG2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INT_L_X10Y48/NN2END2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INT_L_X10Y47/NN2A2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D22))</f>
        <v/>
      </c>
      <c r="J10">
        <f>((C8 + C9 + C10)*(((D8 + D9 + D10)/2) + (D11 + D22)))</f>
        <v/>
      </c>
    </row>
    <row r="11">
      <c r="A11" t="inlineStr">
        <is>
          <t>INT_L_X10Y48/INT_L.NN2END2-&gt;&gt;IMUX_L5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INT_L_X10Y48/IMUX_L5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CLBLM_L_X10Y48/CLBLM_IMUX5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CLBLM_L_X10Y48/CLBLM_L.CLBLM_IMUX5-&gt;CLBLM_L_A6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CLBLM_L_X10Y48/CLBLM_L_A6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masterReg/readData1[14]_i_1/I2</t>
        </is>
      </c>
      <c r="B16" t="inlineStr">
        <is>
          <t>Inpin</t>
        </is>
      </c>
      <c r="D16" t="n">
        <v>0</v>
      </c>
      <c r="E16" t="n">
        <v>0.002</v>
      </c>
      <c r="F16" t="n">
        <v>0.002</v>
      </c>
      <c r="G16" t="n">
        <v>0.005</v>
      </c>
      <c r="H16" t="n">
        <v>0.004</v>
      </c>
    </row>
    <row r="17">
      <c r="A17" t="inlineStr">
        <is>
          <t>ALU1_n_67: ALU1/readData2[14]_i_3/O to masterReg/readData1[14]_i_1/I2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ALU1_n_67: ALU1/readData2[14]_i_3/O to masterReg/readData1[14]_i_1/I2sum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ALU1_n_67: ALU1/readData2[14]_i_3/O to masterReg/readData1[14]_i_1/I2Total delay (from Vivado)</t>
        </is>
      </c>
      <c r="E20" t="inlineStr">
        <is>
          <t>139</t>
        </is>
      </c>
      <c r="F20" t="inlineStr">
        <is>
          <t>120</t>
        </is>
      </c>
      <c r="G20" t="inlineStr">
        <is>
          <t>248</t>
        </is>
      </c>
      <c r="H20" t="inlineStr">
        <is>
          <t>209</t>
        </is>
      </c>
    </row>
    <row r="22">
      <c r="A22" t="inlineStr">
        <is>
          <t>INT_L_X10Y48/INT_L.NN2END2-&gt;&gt;IMUX_L21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INT_L_X10Y48/IMUX_L21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CLBLM_L_X10Y48/CLBLM_IMUX21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CLBLM_L_X10Y48/CLBLM_L.CLBLM_IMUX21-&gt;CLBLM_L_C4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CLBLM_L_X10Y48/CLBLM_L_C4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masterReg/readData2[14]_i_1/I2</t>
        </is>
      </c>
      <c r="B27" t="inlineStr">
        <is>
          <t>Inpin</t>
        </is>
      </c>
      <c r="D27" t="n">
        <v>0</v>
      </c>
      <c r="E27" t="n">
        <v>0.108</v>
      </c>
      <c r="F27" t="n">
        <v>0.08699999999999999</v>
      </c>
      <c r="G27" t="n">
        <v>0.281</v>
      </c>
      <c r="H27" t="n">
        <v>0.227</v>
      </c>
    </row>
    <row r="28">
      <c r="A28" t="inlineStr">
        <is>
          <t>ALU1_n_67: ALU1/readData2[14]_i_3/O to masterReg/readData2[14]_i_1/I2 sum delays</t>
        </is>
      </c>
      <c r="E28">
        <f>(E2 + E4 + E7 + E22 + E25 + E27)</f>
        <v/>
      </c>
      <c r="F28">
        <f>(F2 + F4 + F7 + F22 + F25 + F27)</f>
        <v/>
      </c>
      <c r="G28">
        <f>(G2 + G4 + G7 + G22 + G25 + G27)</f>
        <v/>
      </c>
      <c r="H28">
        <f>(H2 + H4 + H7 + H22 + H25 + H27)</f>
        <v/>
      </c>
      <c r="J28">
        <f>(J2 + J3 + J4 + J6 + J7 + J10 + J22 + J24 + J25 + J26 + J27)</f>
        <v/>
      </c>
    </row>
    <row r="29">
      <c r="A29" t="inlineStr">
        <is>
          <t>ALU1_n_67: ALU1/readData2[14]_i_3/O to masterReg/readData2[14]_i_1/I2sum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ALU1_n_67: ALU1/readData2[14]_i_3/O to masterReg/readData2[14]_i_1/I2Total delay (from Vivado)</t>
        </is>
      </c>
      <c r="E31" t="inlineStr">
        <is>
          <t>245</t>
        </is>
      </c>
      <c r="F31" t="inlineStr">
        <is>
          <t>205</t>
        </is>
      </c>
      <c r="G31" t="inlineStr">
        <is>
          <t>474</t>
        </is>
      </c>
      <c r="H31" t="inlineStr">
        <is>
          <t>391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CLBLM_L_X10Y48/CLBLM_L_D</t>
        </is>
      </c>
      <c r="B2" t="inlineStr">
        <is>
          <t>Outpin</t>
        </is>
      </c>
      <c r="C2" t="n">
        <v>1.408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CLBLM_L_X10Y48/CLBLM_L_D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CLBLM_L_X10Y48/CLBLM_L.CLBLM_L_D-&gt;CLBLM_LOGIC_OUTS11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CLBLM_L_X10Y48/CLBLM_LOGIC_OUTS11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INT_L_X10Y48/LOGIC_OUTS_L11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INT_L_X10Y48/INT_L.LOGIC_OUTS_L11-&gt;&gt;ER1BEG_S0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0.124</v>
      </c>
      <c r="H7" t="n">
        <v>0.103</v>
      </c>
      <c r="I7">
        <f>((D11) + (D8 + D9 + D10))</f>
        <v/>
      </c>
      <c r="J7">
        <f>(((D11) + (D8 + D9 + D10))*C7)</f>
        <v/>
      </c>
    </row>
    <row r="8">
      <c r="A8" t="inlineStr">
        <is>
          <t>INT_L_X10Y48/ER1BEG_S0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INT_R_X11Y49/ER1END0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INT_L_X10Y49/ER1BEG0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INT_R_X11Y49/INT_R.ER1END0-&gt;&gt;SL1BEG0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0.054</v>
      </c>
      <c r="F11" t="n">
        <v>0.044</v>
      </c>
      <c r="G11" t="n">
        <v>0.131</v>
      </c>
      <c r="H11" t="n">
        <v>0.108</v>
      </c>
      <c r="I11">
        <f>((D14 + D25) + (D12 + D13))</f>
        <v/>
      </c>
      <c r="J11">
        <f>(((D14 + D25) + (D12 + D13))*C11)</f>
        <v/>
      </c>
    </row>
    <row r="12">
      <c r="A12" t="inlineStr">
        <is>
          <t>INT_R_X11Y49/SL1BEG0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INT_R_X11Y48/SL1END0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(D14 + D25))</f>
        <v/>
      </c>
      <c r="J13">
        <f>((C12 + C13)*(((D12 + D13)/2) + (D14 + D25)))</f>
        <v/>
      </c>
    </row>
    <row r="14">
      <c r="A14" t="inlineStr">
        <is>
          <t>INT_R_X11Y48/INT_R.SL1END0-&gt;&gt;IMUX9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INT_R_X11Y48/IMUX9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CLBLM_R_X11Y48/CLBLM_IMUX9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CLBLM_R_X11Y48/CLBLM_R.CLBLM_IMUX9-&gt;CLBLM_L_A5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CLBLM_R_X11Y48/CLBLM_L_A5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masterReg/register_reg_r1_0_31_12_17_i_4/I4</t>
        </is>
      </c>
      <c r="B19" t="inlineStr">
        <is>
          <t>Inpin</t>
        </is>
      </c>
      <c r="D19" t="n">
        <v>0</v>
      </c>
      <c r="E19" t="n">
        <v>0.042</v>
      </c>
      <c r="F19" t="n">
        <v>0.033</v>
      </c>
      <c r="G19" t="n">
        <v>0.112</v>
      </c>
      <c r="H19" t="n">
        <v>0.091</v>
      </c>
    </row>
    <row r="20">
      <c r="A20" t="inlineStr">
        <is>
          <t>ALU1_n_68: ALU1/register_reg_r1_0_31_12_17_i_14/O to masterReg/register_reg_r1_0_31_12_17_i_4/I4 sum delays</t>
        </is>
      </c>
      <c r="E20">
        <f>(E2 + E4 + E7 + E11 + E14 + E17 + E19)</f>
        <v/>
      </c>
      <c r="F20">
        <f>(F2 + F4 + F7 + F11 + F14 + F17 + F19)</f>
        <v/>
      </c>
      <c r="G20">
        <f>(G2 + G4 + G7 + G11 + G14 + G17 + G19)</f>
        <v/>
      </c>
      <c r="H20">
        <f>(H2 + H4 + H7 + H11 + H14 + H17 + H19)</f>
        <v/>
      </c>
      <c r="J20">
        <f>(J2 + J3 + J4 + J6 + J7 + J10 + J11 + J13 + J14 + J16 + J17 + J18 + J19)</f>
        <v/>
      </c>
    </row>
    <row r="21">
      <c r="A21" t="inlineStr">
        <is>
          <t>ALU1_n_68: ALU1/register_reg_r1_0_31_12_17_i_14/O to masterReg/register_reg_r1_0_31_12_17_i_4/I4sum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ALU1_n_68: ALU1/register_reg_r1_0_31_12_17_i_14/O to masterReg/register_reg_r1_0_31_12_17_i_4/I4Total delay (from Vivado)</t>
        </is>
      </c>
      <c r="E23" t="inlineStr">
        <is>
          <t>223</t>
        </is>
      </c>
      <c r="F23" t="inlineStr">
        <is>
          <t>187</t>
        </is>
      </c>
      <c r="G23" t="inlineStr">
        <is>
          <t>431</t>
        </is>
      </c>
      <c r="H23" t="inlineStr">
        <is>
          <t>360</t>
        </is>
      </c>
    </row>
    <row r="25">
      <c r="A25" t="inlineStr">
        <is>
          <t>INT_R_X11Y48/INT_R.SL1END0-&gt;&gt;SL1BEG0</t>
        </is>
      </c>
      <c r="B25" t="inlineStr">
        <is>
          <t>Buffer</t>
        </is>
      </c>
      <c r="C25" t="n">
        <v>1.16220225</v>
      </c>
      <c r="D25" t="n">
        <v>0.008429000000000001</v>
      </c>
      <c r="E25" t="n">
        <v>0.054</v>
      </c>
      <c r="F25" t="n">
        <v>0.044</v>
      </c>
      <c r="G25" t="n">
        <v>0.131</v>
      </c>
      <c r="H25" t="n">
        <v>0.108</v>
      </c>
      <c r="I25">
        <f>((D28) + (D26 + D27))</f>
        <v/>
      </c>
      <c r="J25">
        <f>(((D28) + (D26 + D27))*C25)</f>
        <v/>
      </c>
    </row>
    <row r="26">
      <c r="A26" t="inlineStr">
        <is>
          <t>INT_R_X11Y48/SL1BEG0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INT_R_X11Y47/SL1END0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(D28))</f>
        <v/>
      </c>
      <c r="J27">
        <f>((C26 + C27)*(((D26 + D27)/2) + (D28)))</f>
        <v/>
      </c>
    </row>
    <row r="28">
      <c r="A28" t="inlineStr">
        <is>
          <t>INT_R_X11Y47/INT_R.SL1END0-&gt;&gt;SW2BEG0</t>
        </is>
      </c>
      <c r="B28" t="inlineStr">
        <is>
          <t>Buffer</t>
        </is>
      </c>
      <c r="C28" t="n">
        <v>1.1851186875</v>
      </c>
      <c r="D28" t="n">
        <v>0.008473000000000001</v>
      </c>
      <c r="E28" t="n">
        <v>0.041</v>
      </c>
      <c r="F28" t="n">
        <v>0.033</v>
      </c>
      <c r="G28" t="n">
        <v>0.137</v>
      </c>
      <c r="H28" t="n">
        <v>0.113</v>
      </c>
      <c r="I28">
        <f>((D32) + (D29 + D30 + D31))</f>
        <v/>
      </c>
      <c r="J28">
        <f>(((D32) + (D29 + D30 + D31))*C28)</f>
        <v/>
      </c>
    </row>
    <row r="29">
      <c r="A29" t="inlineStr">
        <is>
          <t>INT_R_X11Y47/SW2BEG0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INT_L_X10Y46/SW2END0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INT_R_X11Y46/SW2A0</t>
        </is>
      </c>
      <c r="B31" t="inlineStr">
        <is>
          <t>Part of wire</t>
        </is>
      </c>
      <c r="C31" t="n">
        <v>0</v>
      </c>
      <c r="D31" t="n">
        <v>0</v>
      </c>
      <c r="I31">
        <f>(((D29 + D30 + D31)/2) + (D32))</f>
        <v/>
      </c>
      <c r="J31">
        <f>((C29 + C30 + C31)*(((D29 + D30 + D31)/2) + (D32)))</f>
        <v/>
      </c>
    </row>
    <row r="32">
      <c r="A32" t="inlineStr">
        <is>
          <t>INT_L_X10Y46/INT_L.SW2END0-&gt;&gt;IMUX_L9</t>
        </is>
      </c>
      <c r="B32" t="inlineStr">
        <is>
          <t>Buffer</t>
        </is>
      </c>
      <c r="C32" t="n">
        <v>1.6107141875</v>
      </c>
      <c r="D32" t="n">
        <v>0.007713</v>
      </c>
      <c r="E32" t="n">
        <v>0.047</v>
      </c>
      <c r="F32" t="n">
        <v>0.038</v>
      </c>
      <c r="G32" t="n">
        <v>0.138</v>
      </c>
      <c r="H32" t="n">
        <v>0.114</v>
      </c>
      <c r="I32">
        <f>((((D37) + (D36))) + (D33 + D34))</f>
        <v/>
      </c>
      <c r="J32">
        <f>(((((D37) + (D36))) + (D33 + D34))*C32)</f>
        <v/>
      </c>
    </row>
    <row r="33">
      <c r="A33" t="inlineStr">
        <is>
          <t>INT_L_X10Y46/IMUX_L9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CLBLM_L_X10Y46/CLBLM_IMUX9</t>
        </is>
      </c>
      <c r="B34" t="inlineStr">
        <is>
          <t>Part of wire</t>
        </is>
      </c>
      <c r="C34" t="n">
        <v>0</v>
      </c>
      <c r="D34" t="n">
        <v>0</v>
      </c>
      <c r="I34">
        <f>(((D33 + D34)/2) + (((D37) + (D36))))</f>
        <v/>
      </c>
      <c r="J34">
        <f>((C33 + C34)*(((D33 + D34)/2) + (((D37) + (D36)))))</f>
        <v/>
      </c>
    </row>
    <row r="35">
      <c r="A35" t="inlineStr">
        <is>
          <t>CLBLM_L_X10Y46/CLBLM_L.CLBLM_IMUX9-&gt;CLBLM_L_A5</t>
        </is>
      </c>
      <c r="B35" t="inlineStr">
        <is>
          <t>PassTransistor</t>
        </is>
      </c>
      <c r="C35" t="n">
        <v>0</v>
      </c>
      <c r="E35" t="n">
        <v>0</v>
      </c>
      <c r="F35" t="n">
        <v>0</v>
      </c>
      <c r="G35" t="n">
        <v>0</v>
      </c>
      <c r="H35" t="n">
        <v>0</v>
      </c>
      <c r="I35">
        <f>((D37) + (D36))</f>
        <v/>
      </c>
      <c r="J35">
        <f>(((D37) + (D36))*C35)</f>
        <v/>
      </c>
    </row>
    <row r="36">
      <c r="A36" t="inlineStr">
        <is>
          <t>CLBLM_L_X10Y46/CLBLM_L_A5</t>
        </is>
      </c>
      <c r="B36" t="inlineStr">
        <is>
          <t>Part of wire</t>
        </is>
      </c>
      <c r="C36" t="n">
        <v>0</v>
      </c>
      <c r="D36" t="n">
        <v>0</v>
      </c>
      <c r="I36">
        <f>(((D36)/2) + (D37))</f>
        <v/>
      </c>
      <c r="J36">
        <f>((C36)*(((D36)/2) + (D37)))</f>
        <v/>
      </c>
    </row>
    <row r="37">
      <c r="A37" t="inlineStr">
        <is>
          <t>ALU1/readData2[14]_i_3/I2</t>
        </is>
      </c>
      <c r="B37" t="inlineStr">
        <is>
          <t>Inpin</t>
        </is>
      </c>
      <c r="D37" t="n">
        <v>0</v>
      </c>
      <c r="E37" t="n">
        <v>0.042</v>
      </c>
      <c r="F37" t="n">
        <v>0.033</v>
      </c>
      <c r="G37" t="n">
        <v>0.112</v>
      </c>
      <c r="H37" t="n">
        <v>0.091</v>
      </c>
    </row>
    <row r="38">
      <c r="A38" t="inlineStr">
        <is>
          <t>ALU1_n_68: ALU1/register_reg_r1_0_31_12_17_i_14/O to ALU1/readData2[14]_i_3/I2 sum delays</t>
        </is>
      </c>
      <c r="E38">
        <f>(E2 + E4 + E7 + E11 + E25 + E28 + E32 + E35 + E37)</f>
        <v/>
      </c>
      <c r="F38">
        <f>(F2 + F4 + F7 + F11 + F25 + F28 + F32 + F35 + F37)</f>
        <v/>
      </c>
      <c r="G38">
        <f>(G2 + G4 + G7 + G11 + G25 + G28 + G32 + G35 + G37)</f>
        <v/>
      </c>
      <c r="H38">
        <f>(H2 + H4 + H7 + H11 + H25 + H28 + H32 + H35 + H37)</f>
        <v/>
      </c>
      <c r="J38">
        <f>(J2 + J3 + J4 + J6 + J7 + J10 + J11 + J13 + J25 + J27 + J28 + J31 + J32 + J34 + J35 + J36 + J37)</f>
        <v/>
      </c>
    </row>
    <row r="39">
      <c r="A39" t="inlineStr">
        <is>
          <t>ALU1_n_68: ALU1/register_reg_r1_0_31_12_17_i_14/O to ALU1/readData2[14]_i_3/I2sum delays + cap delay</t>
        </is>
      </c>
      <c r="E39">
        <f>1000*(E38 + J38)</f>
        <v/>
      </c>
      <c r="F39">
        <f>1000*(F38 + J38)</f>
        <v/>
      </c>
      <c r="G39">
        <f>1000*(G38 + J38)</f>
        <v/>
      </c>
      <c r="H39">
        <f>1000*(H38 + J38)</f>
        <v/>
      </c>
    </row>
    <row r="41">
      <c r="A41" t="inlineStr">
        <is>
          <t>ALU1_n_68: ALU1/register_reg_r1_0_31_12_17_i_14/O to ALU1/readData2[14]_i_3/I2Total delay (from Vivado)</t>
        </is>
      </c>
      <c r="E41" t="inlineStr">
        <is>
          <t>335</t>
        </is>
      </c>
      <c r="F41" t="inlineStr">
        <is>
          <t>281</t>
        </is>
      </c>
      <c r="G41" t="inlineStr">
        <is>
          <t>659</t>
        </is>
      </c>
      <c r="H41" t="inlineStr">
        <is>
          <t>550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CLBLM_L_X10Y49/CLBLM_L_A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CLBLM_L_X10Y49/CLBLM_L_A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CLBLM_L_X10Y49/CLBLM_L.CLBLM_L_A-&gt;CLBLM_LOGIC_OUTS8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CLBLM_L_X10Y49/CLBLM_LOGIC_OUTS8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INT_L_X10Y49/LOGIC_OUTS_L8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INT_L_X10Y49/INT_L.LOGIC_OUTS_L8-&gt;&gt;NE2BEG0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0.134</v>
      </c>
      <c r="H7" t="n">
        <v>0.111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INT_L_X10Y49/NE2BEG0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INT_R_X11Y50/NE2END0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INT_R_X11Y49/NE2END_S3_0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BRKH_INT_X10Y49/BRKH_INT_NE2BEG0</t>
        </is>
      </c>
      <c r="B11" t="inlineStr">
        <is>
          <t>Part of wire</t>
        </is>
      </c>
      <c r="C11" t="n">
        <v>0.00523</v>
      </c>
      <c r="D11" t="n">
        <v>0.001</v>
      </c>
    </row>
    <row r="12">
      <c r="A12" t="inlineStr">
        <is>
          <t>INT_L_X10Y50/NE2A0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BRKH_INT_X11Y49/BRKH_INT_NE2END_S3_0</t>
        </is>
      </c>
      <c r="B13" t="inlineStr">
        <is>
          <t>Part of wire</t>
        </is>
      </c>
      <c r="C13" t="n">
        <v>0.00523</v>
      </c>
      <c r="D13" t="n">
        <v>0.001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INT_R_X11Y50/INT_R.NE2END0-&gt;&gt;WR1BEG1</t>
        </is>
      </c>
      <c r="B14" t="inlineStr">
        <is>
          <t>Buffer</t>
        </is>
      </c>
      <c r="C14" t="n">
        <v>1.16220225</v>
      </c>
      <c r="D14" t="n">
        <v>0.008429000000000001</v>
      </c>
      <c r="E14" t="n">
        <v>0.043</v>
      </c>
      <c r="F14" t="n">
        <v>0.035</v>
      </c>
      <c r="G14" t="n">
        <v>0.124</v>
      </c>
      <c r="H14" t="n">
        <v>0.103</v>
      </c>
      <c r="I14">
        <f>((D17 + D28) + (D15 + D16))</f>
        <v/>
      </c>
      <c r="J14">
        <f>(((D17 + D28) + (D15 + D16))*C14)</f>
        <v/>
      </c>
    </row>
    <row r="15">
      <c r="A15" t="inlineStr">
        <is>
          <t>INT_R_X11Y50/WR1BEG1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INT_L_X10Y50/WR1END1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(D17 + D28))</f>
        <v/>
      </c>
      <c r="J16">
        <f>((C15 + C16)*(((D15 + D16)/2) + (D17 + D28)))</f>
        <v/>
      </c>
    </row>
    <row r="17">
      <c r="A17" t="inlineStr">
        <is>
          <t>INT_L_X10Y50/INT_L.WR1END1-&gt;&gt;IMUX_L10</t>
        </is>
      </c>
      <c r="B17" t="inlineStr">
        <is>
          <t>Buffer</t>
        </is>
      </c>
      <c r="C17" t="n">
        <v>1.6107141875</v>
      </c>
      <c r="D17" t="n">
        <v>0.007713</v>
      </c>
      <c r="E17" t="n">
        <v>0.047</v>
      </c>
      <c r="F17" t="n">
        <v>0.038</v>
      </c>
      <c r="G17" t="n">
        <v>0.138</v>
      </c>
      <c r="H17" t="n">
        <v>0.114</v>
      </c>
      <c r="I17">
        <f>((((D22) + (D21))) + (D18 + D19))</f>
        <v/>
      </c>
      <c r="J17">
        <f>(((((D22) + (D21))) + (D18 + D19))*C17)</f>
        <v/>
      </c>
    </row>
    <row r="18">
      <c r="A18" t="inlineStr">
        <is>
          <t>INT_L_X10Y50/IMUX_L10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CLBLM_L_X10Y50/CLBLM_IMUX10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(((D22) + (D21))))</f>
        <v/>
      </c>
      <c r="J19">
        <f>((C18 + C19)*(((D18 + D19)/2) + (((D22) + (D21)))))</f>
        <v/>
      </c>
    </row>
    <row r="20">
      <c r="A20" t="inlineStr">
        <is>
          <t>CLBLM_L_X10Y50/CLBLM_L.CLBLM_IMUX10-&gt;CLBLM_L_A4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((D22) + (D21))</f>
        <v/>
      </c>
      <c r="J20">
        <f>(((D22) + (D21))*C20)</f>
        <v/>
      </c>
    </row>
    <row r="21">
      <c r="A21" t="inlineStr">
        <is>
          <t>CLBLM_L_X10Y50/CLBLM_L_A4</t>
        </is>
      </c>
      <c r="B21" t="inlineStr">
        <is>
          <t>Part of wire</t>
        </is>
      </c>
      <c r="C21" t="n">
        <v>0</v>
      </c>
      <c r="D21" t="n">
        <v>0</v>
      </c>
      <c r="I21">
        <f>(((D21)/2) + (D22))</f>
        <v/>
      </c>
      <c r="J21">
        <f>((C21)*(((D21)/2) + (D22)))</f>
        <v/>
      </c>
    </row>
    <row r="22">
      <c r="A22" t="inlineStr">
        <is>
          <t>masterReg/readData1[13]_i_1/I2</t>
        </is>
      </c>
      <c r="B22" t="inlineStr">
        <is>
          <t>Inpin</t>
        </is>
      </c>
      <c r="D22" t="n">
        <v>0</v>
      </c>
      <c r="E22" t="n">
        <v>0.107</v>
      </c>
      <c r="F22" t="n">
        <v>0.08599999999999999</v>
      </c>
      <c r="G22" t="n">
        <v>0.284</v>
      </c>
      <c r="H22" t="n">
        <v>0.229</v>
      </c>
    </row>
    <row r="23">
      <c r="A23" t="inlineStr">
        <is>
          <t>ALU1_n_69: ALU1/readData2[13]_i_3/O to masterReg/readData1[13]_i_1/I2 sum delays</t>
        </is>
      </c>
      <c r="E23">
        <f>(E2 + E4 + E7 + E14 + E17 + E20 + E22)</f>
        <v/>
      </c>
      <c r="F23">
        <f>(F2 + F4 + F7 + F14 + F17 + F20 + F22)</f>
        <v/>
      </c>
      <c r="G23">
        <f>(G2 + G4 + G7 + G14 + G17 + G20 + G22)</f>
        <v/>
      </c>
      <c r="H23">
        <f>(H2 + H4 + H7 + H14 + H17 + H20 + H22)</f>
        <v/>
      </c>
      <c r="J23">
        <f>(J2 + J3 + J4 + J6 + J7 + J13 + J14 + J16 + J17 + J19 + J20 + J21 + J22)</f>
        <v/>
      </c>
    </row>
    <row r="24">
      <c r="A24" t="inlineStr">
        <is>
          <t>ALU1_n_69: ALU1/readData2[13]_i_3/O to masterReg/readData1[13]_i_1/I2sum delays + cap delay</t>
        </is>
      </c>
      <c r="E24">
        <f>1000*(E23 + J23)</f>
        <v/>
      </c>
      <c r="F24">
        <f>1000*(F23 + J23)</f>
        <v/>
      </c>
      <c r="G24">
        <f>1000*(G23 + J23)</f>
        <v/>
      </c>
      <c r="H24">
        <f>1000*(H23 + J23)</f>
        <v/>
      </c>
    </row>
    <row r="26">
      <c r="A26" t="inlineStr">
        <is>
          <t>ALU1_n_69: ALU1/readData2[13]_i_3/O to masterReg/readData1[13]_i_1/I2Total delay (from Vivado)</t>
        </is>
      </c>
      <c r="E26" t="inlineStr">
        <is>
          <t>275</t>
        </is>
      </c>
      <c r="F26" t="inlineStr">
        <is>
          <t>229</t>
        </is>
      </c>
      <c r="G26" t="inlineStr">
        <is>
          <t>583</t>
        </is>
      </c>
      <c r="H26" t="inlineStr">
        <is>
          <t>482</t>
        </is>
      </c>
    </row>
    <row r="28">
      <c r="A28" t="inlineStr">
        <is>
          <t>INT_L_X10Y50/INT_L.WR1END1-&gt;&gt;IMUX_L19</t>
        </is>
      </c>
      <c r="B28" t="inlineStr">
        <is>
          <t>Buffer</t>
        </is>
      </c>
      <c r="C28" t="n">
        <v>1.6107141875</v>
      </c>
      <c r="D28" t="n">
        <v>0.007713</v>
      </c>
      <c r="E28" t="n">
        <v>0.047</v>
      </c>
      <c r="F28" t="n">
        <v>0.038</v>
      </c>
      <c r="G28" t="n">
        <v>0.138</v>
      </c>
      <c r="H28" t="n">
        <v>0.114</v>
      </c>
      <c r="I28">
        <f>((((D33) + (D32))) + (D29 + D30))</f>
        <v/>
      </c>
      <c r="J28">
        <f>(((((D33) + (D32))) + (D29 + D30))*C28)</f>
        <v/>
      </c>
    </row>
    <row r="29">
      <c r="A29" t="inlineStr">
        <is>
          <t>INT_L_X10Y50/IMUX_L19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CLBLM_L_X10Y50/CLBLM_IMUX19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(((D33) + (D32))))</f>
        <v/>
      </c>
      <c r="J30">
        <f>((C29 + C30)*(((D29 + D30)/2) + (((D33) + (D32)))))</f>
        <v/>
      </c>
    </row>
    <row r="31">
      <c r="A31" t="inlineStr">
        <is>
          <t>CLBLM_L_X10Y50/CLBLM_L.CLBLM_IMUX19-&gt;CLBLM_L_B2</t>
        </is>
      </c>
      <c r="B31" t="inlineStr">
        <is>
          <t>PassTransistor</t>
        </is>
      </c>
      <c r="C31" t="n">
        <v>0</v>
      </c>
      <c r="E31" t="n">
        <v>0</v>
      </c>
      <c r="F31" t="n">
        <v>0</v>
      </c>
      <c r="G31" t="n">
        <v>0</v>
      </c>
      <c r="H31" t="n">
        <v>0</v>
      </c>
      <c r="I31">
        <f>((D33) + (D32))</f>
        <v/>
      </c>
      <c r="J31">
        <f>(((D33) + (D32))*C31)</f>
        <v/>
      </c>
    </row>
    <row r="32">
      <c r="A32" t="inlineStr">
        <is>
          <t>CLBLM_L_X10Y50/CLBLM_L_B2</t>
        </is>
      </c>
      <c r="B32" t="inlineStr">
        <is>
          <t>Part of wire</t>
        </is>
      </c>
      <c r="C32" t="n">
        <v>0</v>
      </c>
      <c r="D32" t="n">
        <v>0</v>
      </c>
      <c r="I32">
        <f>(((D32)/2) + (D33))</f>
        <v/>
      </c>
      <c r="J32">
        <f>((C32)*(((D32)/2) + (D33)))</f>
        <v/>
      </c>
    </row>
    <row r="33">
      <c r="A33" t="inlineStr">
        <is>
          <t>masterReg/readData2[13]_i_1/I2</t>
        </is>
      </c>
      <c r="B33" t="inlineStr">
        <is>
          <t>Inpin</t>
        </is>
      </c>
      <c r="D33" t="n">
        <v>0</v>
      </c>
      <c r="E33" t="n">
        <v>0.212</v>
      </c>
      <c r="F33" t="n">
        <v>0.17</v>
      </c>
      <c r="G33" t="n">
        <v>0.506</v>
      </c>
      <c r="H33" t="n">
        <v>0.408</v>
      </c>
    </row>
    <row r="34">
      <c r="A34" t="inlineStr">
        <is>
          <t>ALU1_n_69: ALU1/readData2[13]_i_3/O to masterReg/readData2[13]_i_1/I2 sum delays</t>
        </is>
      </c>
      <c r="E34">
        <f>(E2 + E4 + E7 + E14 + E28 + E31 + E33)</f>
        <v/>
      </c>
      <c r="F34">
        <f>(F2 + F4 + F7 + F14 + F28 + F31 + F33)</f>
        <v/>
      </c>
      <c r="G34">
        <f>(G2 + G4 + G7 + G14 + G28 + G31 + G33)</f>
        <v/>
      </c>
      <c r="H34">
        <f>(H2 + H4 + H7 + H14 + H28 + H31 + H33)</f>
        <v/>
      </c>
      <c r="J34">
        <f>(J2 + J3 + J4 + J6 + J7 + J13 + J14 + J16 + J28 + J30 + J31 + J32 + J33)</f>
        <v/>
      </c>
    </row>
    <row r="35">
      <c r="A35" t="inlineStr">
        <is>
          <t>ALU1_n_69: ALU1/readData2[13]_i_3/O to masterReg/readData2[13]_i_1/I2sum delays + cap delay</t>
        </is>
      </c>
      <c r="E35">
        <f>1000*(E34 + J34)</f>
        <v/>
      </c>
      <c r="F35">
        <f>1000*(F34 + J34)</f>
        <v/>
      </c>
      <c r="G35">
        <f>1000*(G34 + J34)</f>
        <v/>
      </c>
      <c r="H35">
        <f>1000*(H34 + J34)</f>
        <v/>
      </c>
    </row>
    <row r="37">
      <c r="A37" t="inlineStr">
        <is>
          <t>ALU1_n_69: ALU1/readData2[13]_i_3/O to masterReg/readData2[13]_i_1/I2Total delay (from Vivado)</t>
        </is>
      </c>
      <c r="E37" t="inlineStr">
        <is>
          <t>380</t>
        </is>
      </c>
      <c r="F37" t="inlineStr">
        <is>
          <t>313</t>
        </is>
      </c>
      <c r="G37" t="inlineStr">
        <is>
          <t>780</t>
        </is>
      </c>
      <c r="H37" t="inlineStr">
        <is>
          <t>641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CLBLM_L_X10Y49/CLBLM_L_B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 + D18) + (D3))</f>
        <v/>
      </c>
      <c r="J2">
        <f>(C2*((((D7) + (D5 + D6)) + D18) + (D3)))</f>
        <v/>
      </c>
    </row>
    <row r="3">
      <c r="A3" t="inlineStr">
        <is>
          <t>CLBLM_L_X10Y49/CLBLM_L_B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 + D18))</f>
        <v/>
      </c>
      <c r="J3">
        <f>((C3)*(((D3)/2) + (((D7) + (D5 + D6)) + D18)))</f>
        <v/>
      </c>
    </row>
    <row r="4">
      <c r="A4" t="inlineStr">
        <is>
          <t>CLBLM_L_X10Y49/CLBLM_L.CLBLM_L_B-&gt;CLBLM_LOGIC_OUTS9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CLBLM_L_X10Y49/CLBLM_LOGIC_OUTS9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INT_L_X10Y49/LOGIC_OUTS_L9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INT_L_X10Y49/INT_L.LOGIC_OUTS_L9-&gt;&gt;IMUX_L10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INT_L_X10Y49/IMUX_L10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CLBLM_L_X10Y49/CLBLM_IMUX10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CLBLM_L_X10Y49/CLBLM_L.CLBLM_IMUX10-&gt;CLBLM_L_A4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CLBLM_L_X10Y49/CLBLM_L_A4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ALU1/readData2[13]_i_3/I2</t>
        </is>
      </c>
      <c r="B12" t="inlineStr">
        <is>
          <t>Inpin</t>
        </is>
      </c>
      <c r="D12" t="n">
        <v>0</v>
      </c>
      <c r="E12" t="n">
        <v>0.107</v>
      </c>
      <c r="F12" t="n">
        <v>0.08599999999999999</v>
      </c>
      <c r="G12" t="n">
        <v>0.284</v>
      </c>
      <c r="H12" t="n">
        <v>0.229</v>
      </c>
    </row>
    <row r="13">
      <c r="A13" t="inlineStr">
        <is>
          <t>ALU1_n_70: ALU1/register_reg_r1_0_31_12_17_i_8/O to ALU1/readData2[13]_i_3/I2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ALU1_n_70: ALU1/register_reg_r1_0_31_12_17_i_8/O to ALU1/readData2[13]_i_3/I2sum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ALU1_n_70: ALU1/register_reg_r1_0_31_12_17_i_8/O to ALU1/readData2[13]_i_3/I2Total delay (from Vivado)</t>
        </is>
      </c>
      <c r="E16" t="inlineStr">
        <is>
          <t>164</t>
        </is>
      </c>
      <c r="F16" t="inlineStr">
        <is>
          <t>134</t>
        </is>
      </c>
      <c r="G16" t="inlineStr">
        <is>
          <t>343</t>
        </is>
      </c>
      <c r="H16" t="inlineStr">
        <is>
          <t>279</t>
        </is>
      </c>
    </row>
    <row r="18">
      <c r="A18" t="inlineStr">
        <is>
          <t>CLBLM_L_X10Y49/CLBLM_L.CLBLM_L_B-&gt;&gt;CLBLM_L_BMUX</t>
        </is>
      </c>
      <c r="B18" t="inlineStr">
        <is>
          <t>Buffer</t>
        </is>
      </c>
      <c r="C18" t="n">
        <v>1.8693455</v>
      </c>
      <c r="D18" t="n">
        <v>0</v>
      </c>
      <c r="E18" t="n">
        <v>0.091</v>
      </c>
      <c r="F18" t="n">
        <v>0.073</v>
      </c>
      <c r="G18" t="n">
        <v>0.208</v>
      </c>
      <c r="H18" t="n">
        <v>0.168</v>
      </c>
      <c r="I18">
        <f>((((D23) + (D21 + D22))) + (D19))</f>
        <v/>
      </c>
      <c r="J18">
        <f>(((((D23) + (D21 + D22))) + (D19))*C18)</f>
        <v/>
      </c>
    </row>
    <row r="19">
      <c r="A19" t="inlineStr">
        <is>
          <t>CLBLM_L_X10Y49/CLBLM_L_BMUX</t>
        </is>
      </c>
      <c r="B19" t="inlineStr">
        <is>
          <t>Part of wire</t>
        </is>
      </c>
      <c r="C19" t="n">
        <v>0</v>
      </c>
      <c r="D19" t="n">
        <v>0</v>
      </c>
      <c r="I19">
        <f>(((D19)/2) + (((D23) + (D21 + D22))))</f>
        <v/>
      </c>
      <c r="J19">
        <f>((C19)*(((D19)/2) + (((D23) + (D21 + D22)))))</f>
        <v/>
      </c>
    </row>
    <row r="20">
      <c r="A20" t="inlineStr">
        <is>
          <t>CLBLM_L_X10Y49/CLBLM_L.CLBLM_L_BMUX-&gt;CLBLM_LOGIC_OUTS17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((D23) + (D21 + D22))</f>
        <v/>
      </c>
      <c r="J20">
        <f>(((D23) + (D21 + D22))*C20)</f>
        <v/>
      </c>
    </row>
    <row r="21">
      <c r="A21" t="inlineStr">
        <is>
          <t>CLBLM_L_X10Y49/CLBLM_LOGIC_OUTS17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INT_L_X10Y49/LOGIC_OUTS_L17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(D23))</f>
        <v/>
      </c>
      <c r="J22">
        <f>((C21 + C22)*(((D21 + D22)/2) + (D23)))</f>
        <v/>
      </c>
    </row>
    <row r="23">
      <c r="A23" t="inlineStr">
        <is>
          <t>INT_L_X10Y49/INT_L.LOGIC_OUTS_L17-&gt;&gt;IMUX_L46</t>
        </is>
      </c>
      <c r="B23" t="inlineStr">
        <is>
          <t>Buffer</t>
        </is>
      </c>
      <c r="C23" t="n">
        <v>1.6107141875</v>
      </c>
      <c r="D23" t="n">
        <v>0.007713</v>
      </c>
      <c r="E23" t="n">
        <v>0.047</v>
      </c>
      <c r="F23" t="n">
        <v>0.038</v>
      </c>
      <c r="G23" t="n">
        <v>0.138</v>
      </c>
      <c r="H23" t="n">
        <v>0.114</v>
      </c>
      <c r="I23">
        <f>((((D28) + (D27))) + (D24 + D25))</f>
        <v/>
      </c>
      <c r="J23">
        <f>(((((D28) + (D27))) + (D24 + D25))*C23)</f>
        <v/>
      </c>
    </row>
    <row r="24">
      <c r="A24" t="inlineStr">
        <is>
          <t>INT_L_X10Y49/IMUX_L46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CLBLM_L_X10Y49/CLBLM_IMUX46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(((D28) + (D27))))</f>
        <v/>
      </c>
      <c r="J25">
        <f>((C24 + C25)*(((D24 + D25)/2) + (((D28) + (D27)))))</f>
        <v/>
      </c>
    </row>
    <row r="26">
      <c r="A26" t="inlineStr">
        <is>
          <t>CLBLM_L_X10Y49/CLBLM_L.CLBLM_IMUX46-&gt;CLBLM_L_D5</t>
        </is>
      </c>
      <c r="B26" t="inlineStr">
        <is>
          <t>PassTransistor</t>
        </is>
      </c>
      <c r="C26" t="n">
        <v>0</v>
      </c>
      <c r="E26" t="n">
        <v>0</v>
      </c>
      <c r="F26" t="n">
        <v>0</v>
      </c>
      <c r="G26" t="n">
        <v>0</v>
      </c>
      <c r="H26" t="n">
        <v>0</v>
      </c>
      <c r="I26">
        <f>((D28) + (D27))</f>
        <v/>
      </c>
      <c r="J26">
        <f>(((D28) + (D27))*C26)</f>
        <v/>
      </c>
    </row>
    <row r="27">
      <c r="A27" t="inlineStr">
        <is>
          <t>CLBLM_L_X10Y49/CLBLM_L_D5</t>
        </is>
      </c>
      <c r="B27" t="inlineStr">
        <is>
          <t>Part of wire</t>
        </is>
      </c>
      <c r="C27" t="n">
        <v>0</v>
      </c>
      <c r="D27" t="n">
        <v>0</v>
      </c>
      <c r="I27">
        <f>(((D27)/2) + (D28))</f>
        <v/>
      </c>
      <c r="J27">
        <f>((C27)*(((D27)/2) + (D28)))</f>
        <v/>
      </c>
    </row>
    <row r="28">
      <c r="A28" t="inlineStr">
        <is>
          <t>masterReg/register_reg_r1_0_31_12_17_i_1/I4</t>
        </is>
      </c>
      <c r="B28" t="inlineStr">
        <is>
          <t>Inpin</t>
        </is>
      </c>
      <c r="D28" t="n">
        <v>0</v>
      </c>
      <c r="E28" t="n">
        <v>0.042</v>
      </c>
      <c r="F28" t="n">
        <v>0.033</v>
      </c>
      <c r="G28" t="n">
        <v>0.113</v>
      </c>
      <c r="H28" t="n">
        <v>0.091</v>
      </c>
    </row>
    <row r="29">
      <c r="A29" t="inlineStr">
        <is>
          <t>ALU1_n_70: ALU1/register_reg_r1_0_31_12_17_i_8/O to masterReg/register_reg_r1_0_31_12_17_i_1/I4 sum delays</t>
        </is>
      </c>
      <c r="E29">
        <f>(E2 + E18 + E20 + E23 + E26 + E28)</f>
        <v/>
      </c>
      <c r="F29">
        <f>(F2 + F18 + F20 + F23 + F26 + F28)</f>
        <v/>
      </c>
      <c r="G29">
        <f>(G2 + G18 + G20 + G23 + G26 + G28)</f>
        <v/>
      </c>
      <c r="H29">
        <f>(H2 + H18 + H20 + H23 + H26 + H28)</f>
        <v/>
      </c>
      <c r="J29">
        <f>(J2 + J3 + J18 + J19 + J20 + J22 + J23 + J25 + J26 + J27 + J28)</f>
        <v/>
      </c>
    </row>
    <row r="30">
      <c r="A30" t="inlineStr">
        <is>
          <t>ALU1_n_70: ALU1/register_reg_r1_0_31_12_17_i_8/O to masterReg/register_reg_r1_0_31_12_17_i_1/I4sum delays + cap delay</t>
        </is>
      </c>
      <c r="E30">
        <f>1000*(E29 + J29)</f>
        <v/>
      </c>
      <c r="F30">
        <f>1000*(F29 + J29)</f>
        <v/>
      </c>
      <c r="G30">
        <f>1000*(G29 + J29)</f>
        <v/>
      </c>
      <c r="H30">
        <f>1000*(H29 + J29)</f>
        <v/>
      </c>
    </row>
    <row r="32">
      <c r="A32" t="inlineStr">
        <is>
          <t>ALU1_n_70: ALU1/register_reg_r1_0_31_12_17_i_8/O to masterReg/register_reg_r1_0_31_12_17_i_1/I4Total delay (from Vivado)</t>
        </is>
      </c>
      <c r="E32" t="inlineStr">
        <is>
          <t>202</t>
        </is>
      </c>
      <c r="F32" t="inlineStr">
        <is>
          <t>166</t>
        </is>
      </c>
      <c r="G32" t="inlineStr">
        <is>
          <t>386</t>
        </is>
      </c>
      <c r="H32" t="inlineStr">
        <is>
          <t>315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CLBLM_L_X10Y46/CLBLM_L_A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CLBLM_L_X10Y46/CLBLM_L_A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CLBLM_L_X10Y46/CLBLM_L.CLBLM_L_A-&gt;CLBLM_LOGIC_OUTS8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CLBLM_L_X10Y46/CLBLM_LOGIC_OUTS8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INT_L_X10Y46/LOGIC_OUTS_L8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INT_L_X10Y46/INT_L.LOGIC_OUTS_L8-&gt;&gt;WW2BEG0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0.063</v>
      </c>
      <c r="F7" t="n">
        <v>0.052</v>
      </c>
      <c r="G7" t="n">
        <v>0.143</v>
      </c>
      <c r="H7" t="n">
        <v>0.118</v>
      </c>
      <c r="I7">
        <f>((D15 + D26) + (D8 + D9 + D10 + D11 + D12 + D13 + D14))</f>
        <v/>
      </c>
      <c r="J7">
        <f>(((D15 + D26) + (D8 + D9 + D10 + D11 + D12 + D13 + D14))*C7)</f>
        <v/>
      </c>
    </row>
    <row r="8">
      <c r="A8" t="inlineStr">
        <is>
          <t>INT_L_X10Y46/WW2BEG0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INT_L_X8Y46/WW2END0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CLBLM_L_X10Y46/CLBLM_WW2A0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VBRK_X29Y48/VBRK_WW2A0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DSP_R_X9Y45/DSP_WW2A0_1</t>
        </is>
      </c>
      <c r="B12" t="inlineStr">
        <is>
          <t>Part of wire</t>
        </is>
      </c>
      <c r="C12" t="n">
        <v>0.04743</v>
      </c>
      <c r="D12" t="n">
        <v>0.011</v>
      </c>
    </row>
    <row r="13">
      <c r="A13" t="inlineStr">
        <is>
          <t>INT_INTERFACE_R_X9Y46/INT_INTERFACE_WW2A0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INT_R_X9Y46/WW2A0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 + D26))</f>
        <v/>
      </c>
      <c r="J14">
        <f>((C8 + C9 + C10 + C11 + C12 + C13 + C14)*(((D8 + D9 + D10 + D11 + D12 + D13 + D14)/2) + (D15 + D26)))</f>
        <v/>
      </c>
    </row>
    <row r="15">
      <c r="A15" t="inlineStr">
        <is>
          <t>INT_L_X8Y46/INT_L.WW2END0-&gt;&gt;IMUX_L10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INT_L_X8Y46/IMUX_L10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CLBLM_L_X8Y46/CLBLM_IMUX10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CLBLM_L_X8Y46/CLBLM_L.CLBLM_IMUX10-&gt;CLBLM_L_A4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CLBLM_L_X8Y46/CLBLM_L_A4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masterReg/readData1[12]_i_1/I2</t>
        </is>
      </c>
      <c r="B20" t="inlineStr">
        <is>
          <t>Inpin</t>
        </is>
      </c>
      <c r="D20" t="n">
        <v>0</v>
      </c>
      <c r="E20" t="n">
        <v>0.107</v>
      </c>
      <c r="F20" t="n">
        <v>0.08599999999999999</v>
      </c>
      <c r="G20" t="n">
        <v>0.284</v>
      </c>
      <c r="H20" t="n">
        <v>0.229</v>
      </c>
    </row>
    <row r="21">
      <c r="A21" t="inlineStr">
        <is>
          <t>ALU1_n_71: ALU1/readData2[12]_i_3/O to masterReg/readData1[12]_i_1/I2 sum delays</t>
        </is>
      </c>
      <c r="E21">
        <f>(E2 + E4 + E7 + E15 + E18 + E20)</f>
        <v/>
      </c>
      <c r="F21">
        <f>(F2 + F4 + F7 + F15 + F18 + F20)</f>
        <v/>
      </c>
      <c r="G21">
        <f>(G2 + G4 + G7 + G15 + G18 + G20)</f>
        <v/>
      </c>
      <c r="H21">
        <f>(H2 + H4 + H7 + H15 + H18 + H20)</f>
        <v/>
      </c>
      <c r="J21">
        <f>(J2 + J3 + J4 + J6 + J7 + J14 + J15 + J17 + J18 + J19 + J20)</f>
        <v/>
      </c>
    </row>
    <row r="22">
      <c r="A22" t="inlineStr">
        <is>
          <t>ALU1_n_71: ALU1/readData2[12]_i_3/O to masterReg/readData1[12]_i_1/I2sum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ALU1_n_71: ALU1/readData2[12]_i_3/O to masterReg/readData1[12]_i_1/I2Total delay (from Vivado)</t>
        </is>
      </c>
      <c r="E24" t="inlineStr">
        <is>
          <t>258</t>
        </is>
      </c>
      <c r="F24" t="inlineStr">
        <is>
          <t>217</t>
        </is>
      </c>
      <c r="G24" t="inlineStr">
        <is>
          <t>488</t>
        </is>
      </c>
      <c r="H24" t="inlineStr">
        <is>
          <t>404</t>
        </is>
      </c>
    </row>
    <row r="26">
      <c r="A26" t="inlineStr">
        <is>
          <t>INT_L_X8Y46/INT_L.WW2END0-&gt;&gt;IMUX_L25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INT_L_X8Y46/IMUX_L25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CLBLM_L_X8Y46/CLBLM_IMUX25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CLBLM_L_X8Y46/CLBLM_L.CLBLM_IMUX25-&gt;CLBLM_L_B5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CLBLM_L_X8Y46/CLBLM_L_B5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masterReg/readData2[12]_i_1/I2</t>
        </is>
      </c>
      <c r="B31" t="inlineStr">
        <is>
          <t>Inpin</t>
        </is>
      </c>
      <c r="D31" t="n">
        <v>0</v>
      </c>
      <c r="E31" t="n">
        <v>0.043</v>
      </c>
      <c r="F31" t="n">
        <v>0.034</v>
      </c>
      <c r="G31" t="n">
        <v>0.116</v>
      </c>
      <c r="H31" t="n">
        <v>0.093</v>
      </c>
    </row>
    <row r="32">
      <c r="A32" t="inlineStr">
        <is>
          <t>ALU1_n_71: ALU1/readData2[12]_i_3/O to masterReg/readData2[12]_i_1/I2 sum delays</t>
        </is>
      </c>
      <c r="E32">
        <f>(E2 + E4 + E7 + E26 + E29 + E31)</f>
        <v/>
      </c>
      <c r="F32">
        <f>(F2 + F4 + F7 + F26 + F29 + F31)</f>
        <v/>
      </c>
      <c r="G32">
        <f>(G2 + G4 + G7 + G26 + G29 + G31)</f>
        <v/>
      </c>
      <c r="H32">
        <f>(H2 + H4 + H7 + H26 + H29 + H31)</f>
        <v/>
      </c>
      <c r="J32">
        <f>(J2 + J3 + J4 + J6 + J7 + J14 + J26 + J28 + J29 + J30 + J31)</f>
        <v/>
      </c>
    </row>
    <row r="33">
      <c r="A33" t="inlineStr">
        <is>
          <t>ALU1_n_71: ALU1/readData2[12]_i_3/O to masterReg/readData2[12]_i_1/I2sum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ALU1_n_71: ALU1/readData2[12]_i_3/O to masterReg/readData2[12]_i_1/I2Total delay (from Vivado)</t>
        </is>
      </c>
      <c r="E35" t="inlineStr">
        <is>
          <t>194</t>
        </is>
      </c>
      <c r="F35" t="inlineStr">
        <is>
          <t>165</t>
        </is>
      </c>
      <c r="G35" t="inlineStr">
        <is>
          <t>351</t>
        </is>
      </c>
      <c r="H35" t="inlineStr">
        <is>
          <t>294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CLBLM_R_X7Y46/CLBLM_M_C</t>
        </is>
      </c>
      <c r="B2" t="inlineStr">
        <is>
          <t>Outpin</t>
        </is>
      </c>
      <c r="C2" t="n">
        <v>1.401125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CLBLM_R_X7Y46/CLBLM_M_C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CLBLM_R_X7Y46/CLBLM_R.CLBLM_M_C-&gt;CLBLM_LOGIC_OUTS14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CLBLM_R_X7Y46/CLBLM_LOGIC_OUTS14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INT_R_X7Y46/LOGIC_OUTS14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INT_R_X7Y46/INT_R.LOGIC_OUTS14-&gt;&gt;ER1BEG3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0.122</v>
      </c>
      <c r="H7" t="n">
        <v>0.101</v>
      </c>
      <c r="I7">
        <f>((D13 + D32) + (D8 + D9 + D10 + D11 + D12))</f>
        <v/>
      </c>
      <c r="J7">
        <f>(((D13 + D32) + (D8 + D9 + D10 + D11 + D12))*C7)</f>
        <v/>
      </c>
    </row>
    <row r="8">
      <c r="A8" t="inlineStr">
        <is>
          <t>INT_R_X7Y46/ER1BEG3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INT_L_X8Y46/ER1END3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INT_L_X8Y47/ER1END_N3_3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CLBLM_R_X7Y46/CLBLM_ER1BEG3</t>
        </is>
      </c>
      <c r="B11" t="inlineStr">
        <is>
          <t>Part of wire</t>
        </is>
      </c>
      <c r="C11" t="n">
        <v>0.09049599999999999</v>
      </c>
      <c r="D11" t="n">
        <v>0.005564</v>
      </c>
    </row>
    <row r="12">
      <c r="A12" t="inlineStr">
        <is>
          <t>CLBLM_L_X8Y46/CLBLM_ER1BEG3</t>
        </is>
      </c>
      <c r="B12" t="inlineStr">
        <is>
          <t>Part of wire</t>
        </is>
      </c>
      <c r="C12" t="n">
        <v>0.09049599999999999</v>
      </c>
      <c r="D12" t="n">
        <v>0.005564</v>
      </c>
      <c r="I12">
        <f>(((D8 + D9 + D10 + D11 + D12)/2) + (D13 + D32))</f>
        <v/>
      </c>
      <c r="J12">
        <f>((C8 + C9 + C10 + C11 + C12)*(((D8 + D9 + D10 + D11 + D12)/2) + (D13 + D32)))</f>
        <v/>
      </c>
    </row>
    <row r="13">
      <c r="A13" t="inlineStr">
        <is>
          <t>INT_L_X8Y46/INT_L.ER1END3-&gt;&gt;EE2BEG3</t>
        </is>
      </c>
      <c r="B13" t="inlineStr">
        <is>
          <t>Buffer</t>
        </is>
      </c>
      <c r="C13" t="n">
        <v>1.1851186875</v>
      </c>
      <c r="D13" t="n">
        <v>0.008473000000000001</v>
      </c>
      <c r="E13" t="n">
        <v>0.06</v>
      </c>
      <c r="F13" t="n">
        <v>0.05</v>
      </c>
      <c r="G13" t="n">
        <v>0.134</v>
      </c>
      <c r="H13" t="n">
        <v>0.111</v>
      </c>
      <c r="I13">
        <f>((D21) + (D14 + D15 + D16 + D17 + D18 + D19 + D20))</f>
        <v/>
      </c>
      <c r="J13">
        <f>(((D21) + (D14 + D15 + D16 + D17 + D18 + D19 + D20))*C13)</f>
        <v/>
      </c>
    </row>
    <row r="14">
      <c r="A14" t="inlineStr">
        <is>
          <t>INT_L_X8Y46/EE2BEG3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INT_L_X10Y46/EE2END3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INT_R_X9Y46/EE2A3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INT_INTERFACE_R_X9Y46/INT_INTERFACE_EE2A3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DSP_R_X9Y45/DSP_EE2A3_1</t>
        </is>
      </c>
      <c r="B18" t="inlineStr">
        <is>
          <t>Part of wire</t>
        </is>
      </c>
      <c r="C18" t="n">
        <v>0.04743</v>
      </c>
      <c r="D18" t="n">
        <v>0.011</v>
      </c>
    </row>
    <row r="19">
      <c r="A19" t="inlineStr">
        <is>
          <t>VBRK_X29Y48/VBRK_EE2A3</t>
        </is>
      </c>
      <c r="B19" t="inlineStr">
        <is>
          <t>Part of wire</t>
        </is>
      </c>
      <c r="C19" t="n">
        <v>0.01211</v>
      </c>
      <c r="D19" t="n">
        <v>0.00162</v>
      </c>
    </row>
    <row r="20">
      <c r="A20" t="inlineStr">
        <is>
          <t>CLBLM_L_X10Y46/CLBLM_EE2A3</t>
        </is>
      </c>
      <c r="B20" t="inlineStr">
        <is>
          <t>Part of wire</t>
        </is>
      </c>
      <c r="C20" t="n">
        <v>0</v>
      </c>
      <c r="D20" t="n">
        <v>0</v>
      </c>
      <c r="I20">
        <f>(((D14 + D15 + D16 + D17 + D18 + D19 + D20)/2) + (D21))</f>
        <v/>
      </c>
      <c r="J20">
        <f>((C14 + C15 + C16 + C17 + C18 + C19 + C20)*(((D14 + D15 + D16 + D17 + D18 + D19 + D20)/2) + (D21)))</f>
        <v/>
      </c>
    </row>
    <row r="21">
      <c r="A21" t="inlineStr">
        <is>
          <t>INT_L_X10Y46/INT_L.EE2END3-&gt;&gt;IMUX_L6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INT_L_X10Y46/IMUX_L6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CLBLM_L_X10Y46/CLBLM_IMUX6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CLBLM_L_X10Y46/CLBLM_L.CLBLM_IMUX6-&gt;CLBLM_L_A1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CLBLM_L_X10Y46/CLBLM_L_A1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ALU1/readData2[12]_i_3/I2</t>
        </is>
      </c>
      <c r="B26" t="inlineStr">
        <is>
          <t>Inpin</t>
        </is>
      </c>
      <c r="D26" t="n">
        <v>0</v>
      </c>
      <c r="E26" t="n">
        <v>0.214</v>
      </c>
      <c r="F26" t="n">
        <v>0.172</v>
      </c>
      <c r="G26" t="n">
        <v>0.516</v>
      </c>
      <c r="H26" t="n">
        <v>0.416</v>
      </c>
    </row>
    <row r="27">
      <c r="A27" t="inlineStr">
        <is>
          <t>ALU1_n_72: ALU1/register_reg_r1_0_31_12_17_i_10/O to ALU1/readData2[12]_i_3/I2 sum delays</t>
        </is>
      </c>
      <c r="E27">
        <f>(E2 + E4 + E7 + E13 + E21 + E24 + E26)</f>
        <v/>
      </c>
      <c r="F27">
        <f>(F2 + F4 + F7 + F13 + F21 + F24 + F26)</f>
        <v/>
      </c>
      <c r="G27">
        <f>(G2 + G4 + G7 + G13 + G21 + G24 + G26)</f>
        <v/>
      </c>
      <c r="H27">
        <f>(H2 + H4 + H7 + H13 + H21 + H24 + H26)</f>
        <v/>
      </c>
      <c r="J27">
        <f>(J2 + J3 + J4 + J6 + J7 + J12 + J13 + J20 + J21 + J23 + J24 + J25 + J26)</f>
        <v/>
      </c>
    </row>
    <row r="28">
      <c r="A28" t="inlineStr">
        <is>
          <t>ALU1_n_72: ALU1/register_reg_r1_0_31_12_17_i_10/O to ALU1/readData2[12]_i_3/I2sum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ALU1_n_72: ALU1/register_reg_r1_0_31_12_17_i_10/O to ALU1/readData2[12]_i_3/I2Total delay (from Vivado)</t>
        </is>
      </c>
      <c r="E30" t="inlineStr">
        <is>
          <t>433</t>
        </is>
      </c>
      <c r="F30" t="inlineStr">
        <is>
          <t>364</t>
        </is>
      </c>
      <c r="G30" t="inlineStr">
        <is>
          <t>814</t>
        </is>
      </c>
      <c r="H30" t="inlineStr">
        <is>
          <t>673</t>
        </is>
      </c>
    </row>
    <row r="32">
      <c r="A32" t="inlineStr">
        <is>
          <t>INT_L_X8Y46/INT_L.ER1END3-&gt;&gt;IMUX_L31</t>
        </is>
      </c>
      <c r="B32" t="inlineStr">
        <is>
          <t>Buffer</t>
        </is>
      </c>
      <c r="C32" t="n">
        <v>1.6107141875</v>
      </c>
      <c r="D32" t="n">
        <v>0.007713</v>
      </c>
      <c r="E32" t="n">
        <v>0.047</v>
      </c>
      <c r="F32" t="n">
        <v>0.038</v>
      </c>
      <c r="G32" t="n">
        <v>0.138</v>
      </c>
      <c r="H32" t="n">
        <v>0.114</v>
      </c>
      <c r="I32">
        <f>((((D37) + (D36))) + (D33 + D34))</f>
        <v/>
      </c>
      <c r="J32">
        <f>(((((D37) + (D36))) + (D33 + D34))*C32)</f>
        <v/>
      </c>
    </row>
    <row r="33">
      <c r="A33" t="inlineStr">
        <is>
          <t>INT_L_X8Y46/IMUX_L31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CLBLM_L_X8Y46/CLBLM_IMUX31</t>
        </is>
      </c>
      <c r="B34" t="inlineStr">
        <is>
          <t>Part of wire</t>
        </is>
      </c>
      <c r="C34" t="n">
        <v>0</v>
      </c>
      <c r="D34" t="n">
        <v>0</v>
      </c>
      <c r="I34">
        <f>(((D33 + D34)/2) + (((D37) + (D36))))</f>
        <v/>
      </c>
      <c r="J34">
        <f>((C33 + C34)*(((D33 + D34)/2) + (((D37) + (D36)))))</f>
        <v/>
      </c>
    </row>
    <row r="35">
      <c r="A35" t="inlineStr">
        <is>
          <t>CLBLM_L_X8Y46/CLBLM_L.CLBLM_IMUX31-&gt;CLBLM_M_C5</t>
        </is>
      </c>
      <c r="B35" t="inlineStr">
        <is>
          <t>PassTransistor</t>
        </is>
      </c>
      <c r="C35" t="n">
        <v>0</v>
      </c>
      <c r="E35" t="n">
        <v>0</v>
      </c>
      <c r="F35" t="n">
        <v>0</v>
      </c>
      <c r="G35" t="n">
        <v>0</v>
      </c>
      <c r="H35" t="n">
        <v>0</v>
      </c>
      <c r="I35">
        <f>((D37) + (D36))</f>
        <v/>
      </c>
      <c r="J35">
        <f>(((D37) + (D36))*C35)</f>
        <v/>
      </c>
    </row>
    <row r="36">
      <c r="A36" t="inlineStr">
        <is>
          <t>CLBLM_L_X8Y46/CLBLM_M_C5</t>
        </is>
      </c>
      <c r="B36" t="inlineStr">
        <is>
          <t>Part of wire</t>
        </is>
      </c>
      <c r="C36" t="n">
        <v>0</v>
      </c>
      <c r="D36" t="n">
        <v>0</v>
      </c>
      <c r="I36">
        <f>(((D36)/2) + (D37))</f>
        <v/>
      </c>
      <c r="J36">
        <f>((C36)*(((D36)/2) + (D37)))</f>
        <v/>
      </c>
    </row>
    <row r="37">
      <c r="A37" t="inlineStr">
        <is>
          <t>masterReg/register_reg_r1_0_31_12_17_i_2/I4</t>
        </is>
      </c>
      <c r="B37" t="inlineStr">
        <is>
          <t>Inpin</t>
        </is>
      </c>
      <c r="D37" t="n">
        <v>0</v>
      </c>
      <c r="E37" t="n">
        <v>0.05</v>
      </c>
      <c r="F37" t="n">
        <v>0.04</v>
      </c>
      <c r="G37" t="n">
        <v>0.133</v>
      </c>
      <c r="H37" t="n">
        <v>0.107</v>
      </c>
    </row>
    <row r="38">
      <c r="A38" t="inlineStr">
        <is>
          <t>ALU1_n_72: ALU1/register_reg_r1_0_31_12_17_i_10/O to masterReg/register_reg_r1_0_31_12_17_i_2/I4 sum delays</t>
        </is>
      </c>
      <c r="E38">
        <f>(E2 + E4 + E7 + E32 + E35 + E37)</f>
        <v/>
      </c>
      <c r="F38">
        <f>(F2 + F4 + F7 + F32 + F35 + F37)</f>
        <v/>
      </c>
      <c r="G38">
        <f>(G2 + G4 + G7 + G32 + G35 + G37)</f>
        <v/>
      </c>
      <c r="H38">
        <f>(H2 + H4 + H7 + H32 + H35 + H37)</f>
        <v/>
      </c>
      <c r="J38">
        <f>(J2 + J3 + J4 + J6 + J7 + J12 + J32 + J34 + J35 + J36 + J37)</f>
        <v/>
      </c>
    </row>
    <row r="39">
      <c r="A39" t="inlineStr">
        <is>
          <t>ALU1_n_72: ALU1/register_reg_r1_0_31_12_17_i_10/O to masterReg/register_reg_r1_0_31_12_17_i_2/I4sum delays + cap delay</t>
        </is>
      </c>
      <c r="E39">
        <f>1000*(E38 + J38)</f>
        <v/>
      </c>
      <c r="F39">
        <f>1000*(F38 + J38)</f>
        <v/>
      </c>
      <c r="G39">
        <f>1000*(G38 + J38)</f>
        <v/>
      </c>
      <c r="H39">
        <f>1000*(H38 + J38)</f>
        <v/>
      </c>
    </row>
    <row r="41">
      <c r="A41" t="inlineStr">
        <is>
          <t>ALU1_n_72: ALU1/register_reg_r1_0_31_12_17_i_10/O to masterReg/register_reg_r1_0_31_12_17_i_2/I4Total delay (from Vivado)</t>
        </is>
      </c>
      <c r="E41" t="inlineStr">
        <is>
          <t>186</t>
        </is>
      </c>
      <c r="F41" t="inlineStr">
        <is>
          <t>159</t>
        </is>
      </c>
      <c r="G41" t="inlineStr">
        <is>
          <t>357</t>
        </is>
      </c>
      <c r="H41" t="inlineStr">
        <is>
          <t>300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CLBLM_L_X10Y44/CLBLM_M_A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 + D18) + (D5 + D6))) + (D3))</f>
        <v/>
      </c>
      <c r="J2">
        <f>(C2*((((D7 + D18) + (D5 + D6))) + (D3)))</f>
        <v/>
      </c>
    </row>
    <row r="3">
      <c r="A3" t="inlineStr">
        <is>
          <t>CLBLM_L_X10Y44/CLBLM_M_A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D18) + (D5 + D6))))</f>
        <v/>
      </c>
      <c r="J3">
        <f>((C3)*(((D3)/2) + (((D7 + D18) + (D5 + D6)))))</f>
        <v/>
      </c>
    </row>
    <row r="4">
      <c r="A4" t="inlineStr">
        <is>
          <t>CLBLM_L_X10Y44/CLBLM_L.CLBLM_M_A-&gt;CLBLM_LOGIC_OUTS12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D18) + (D5 + D6))</f>
        <v/>
      </c>
      <c r="J4">
        <f>(((D7 + D18) + (D5 + D6))*C4)</f>
        <v/>
      </c>
    </row>
    <row r="5">
      <c r="A5" t="inlineStr">
        <is>
          <t>CLBLM_L_X10Y44/CLBLM_LOGIC_OUTS12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INT_L_X10Y44/LOGIC_OUTS_L12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D18))</f>
        <v/>
      </c>
      <c r="J6">
        <f>((C5 + C6)*(((D5 + D6)/2) + (D7 + D18)))</f>
        <v/>
      </c>
    </row>
    <row r="7">
      <c r="A7" t="inlineStr">
        <is>
          <t>INT_L_X10Y44/INT_L.LOGIC_OUTS_L12-&gt;&gt;IMUX_L24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INT_L_X10Y44/IMUX_L24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CLBLM_L_X10Y44/CLBLM_IMUX24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CLBLM_L_X10Y44/CLBLM_L.CLBLM_IMUX24-&gt;CLBLM_M_B5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CLBLM_L_X10Y44/CLBLM_M_B5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masterReg/readData1[11]_i_1/I2</t>
        </is>
      </c>
      <c r="B12" t="inlineStr">
        <is>
          <t>Inpin</t>
        </is>
      </c>
      <c r="D12" t="n">
        <v>0</v>
      </c>
      <c r="E12" t="n">
        <v>0.052</v>
      </c>
      <c r="F12" t="n">
        <v>0.042</v>
      </c>
      <c r="G12" t="n">
        <v>0.137</v>
      </c>
      <c r="H12" t="n">
        <v>0.111</v>
      </c>
    </row>
    <row r="13">
      <c r="A13" t="inlineStr">
        <is>
          <t>ALU1_n_73: ALU1/readData2[11]_i_3/O to masterReg/readData1[11]_i_1/I2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ALU1_n_73: ALU1/readData2[11]_i_3/O to masterReg/readData1[11]_i_1/I2sum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ALU1_n_73: ALU1/readData2[11]_i_3/O to masterReg/readData1[11]_i_1/I2Total delay (from Vivado)</t>
        </is>
      </c>
      <c r="E16" t="inlineStr">
        <is>
          <t>119</t>
        </is>
      </c>
      <c r="F16" t="inlineStr">
        <is>
          <t>100</t>
        </is>
      </c>
      <c r="G16" t="inlineStr">
        <is>
          <t>232</t>
        </is>
      </c>
      <c r="H16" t="inlineStr">
        <is>
          <t>193</t>
        </is>
      </c>
    </row>
    <row r="18">
      <c r="A18" t="inlineStr">
        <is>
          <t>INT_L_X10Y44/INT_L.LOGIC_OUTS_L12-&gt;&gt;IMUX_L32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INT_L_X10Y44/IMUX_L32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CLBLM_L_X10Y44/CLBLM_IMUX32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CLBLM_L_X10Y44/CLBLM_L.CLBLM_IMUX32-&gt;CLBLM_M_C1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CLBLM_L_X10Y44/CLBLM_M_C1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masterReg/readData2[11]_i_1/I2</t>
        </is>
      </c>
      <c r="B23" t="inlineStr">
        <is>
          <t>Inpin</t>
        </is>
      </c>
      <c r="D23" t="n">
        <v>0</v>
      </c>
      <c r="E23" t="n">
        <v>0.219</v>
      </c>
      <c r="F23" t="n">
        <v>0.176</v>
      </c>
      <c r="G23" t="n">
        <v>0.521</v>
      </c>
      <c r="H23" t="n">
        <v>0.42</v>
      </c>
    </row>
    <row r="24">
      <c r="A24" t="inlineStr">
        <is>
          <t>ALU1_n_73: ALU1/readData2[11]_i_3/O to masterReg/readData2[11]_i_1/I2 sum delays</t>
        </is>
      </c>
      <c r="E24">
        <f>(E2 + E4 + E18 + E21 + E23)</f>
        <v/>
      </c>
      <c r="F24">
        <f>(F2 + F4 + F18 + F21 + F23)</f>
        <v/>
      </c>
      <c r="G24">
        <f>(G2 + G4 + G18 + G21 + G23)</f>
        <v/>
      </c>
      <c r="H24">
        <f>(H2 + H4 + H18 + H21 + H23)</f>
        <v/>
      </c>
      <c r="J24">
        <f>(J2 + J3 + J4 + J6 + J18 + J20 + J21 + J22 + J23)</f>
        <v/>
      </c>
    </row>
    <row r="25">
      <c r="A25" t="inlineStr">
        <is>
          <t>ALU1_n_73: ALU1/readData2[11]_i_3/O to masterReg/readData2[11]_i_1/I2sum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ALU1_n_73: ALU1/readData2[11]_i_3/O to masterReg/readData2[11]_i_1/I2Total delay (from Vivado)</t>
        </is>
      </c>
      <c r="E27" t="inlineStr">
        <is>
          <t>286</t>
        </is>
      </c>
      <c r="F27" t="inlineStr">
        <is>
          <t>234</t>
        </is>
      </c>
      <c r="G27" t="inlineStr">
        <is>
          <t>562</t>
        </is>
      </c>
      <c r="H27" t="inlineStr">
        <is>
          <t>457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CLBLM_L_X10Y45/CLBLM_L_A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 + D21) + (D5 + D6))) + (D3))</f>
        <v/>
      </c>
      <c r="J2">
        <f>(C2*((((D7 + D21) + (D5 + D6))) + (D3)))</f>
        <v/>
      </c>
    </row>
    <row r="3">
      <c r="A3" t="inlineStr">
        <is>
          <t>CLBLM_L_X10Y45/CLBLM_L_A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D21) + (D5 + D6))))</f>
        <v/>
      </c>
      <c r="J3">
        <f>((C3)*(((D3)/2) + (((D7 + D21) + (D5 + D6)))))</f>
        <v/>
      </c>
    </row>
    <row r="4">
      <c r="A4" t="inlineStr">
        <is>
          <t>CLBLM_L_X10Y45/CLBLM_L.CLBLM_L_A-&gt;CLBLM_LOGIC_OUTS8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D21) + (D5 + D6))</f>
        <v/>
      </c>
      <c r="J4">
        <f>(((D7 + D21) + (D5 + D6))*C4)</f>
        <v/>
      </c>
    </row>
    <row r="5">
      <c r="A5" t="inlineStr">
        <is>
          <t>CLBLM_L_X10Y45/CLBLM_LOGIC_OUTS8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INT_L_X10Y45/LOGIC_OUTS_L8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D21))</f>
        <v/>
      </c>
      <c r="J6">
        <f>((C5 + C6)*(((D5 + D6)/2) + (D7 + D21)))</f>
        <v/>
      </c>
    </row>
    <row r="7">
      <c r="A7" t="inlineStr">
        <is>
          <t>INT_L_X10Y45/INT_L.LOGIC_OUTS_L8-&gt;&gt;SL1BEG0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((D10) + (D8 + D9))</f>
        <v/>
      </c>
      <c r="J7">
        <f>(((D10) + (D8 + D9))*C7)</f>
        <v/>
      </c>
    </row>
    <row r="8">
      <c r="A8" t="inlineStr">
        <is>
          <t>INT_L_X10Y45/SL1BEG0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INT_L_X10Y44/SL1END0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INT_L_X10Y44/INT_L.SL1END0-&gt;&gt;IMUX_L8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INT_L_X10Y44/IMUX_L8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CLBLM_L_X10Y44/CLBLM_IMUX8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CLBLM_L_X10Y44/CLBLM_L.CLBLM_IMUX8-&gt;CLBLM_M_A5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CLBLM_L_X10Y44/CLBLM_M_A5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ALU1/readData2[11]_i_3/I2</t>
        </is>
      </c>
      <c r="B15" t="inlineStr">
        <is>
          <t>Inpin</t>
        </is>
      </c>
      <c r="D15" t="n">
        <v>0</v>
      </c>
      <c r="E15" t="n">
        <v>0.048</v>
      </c>
      <c r="F15" t="n">
        <v>0.038</v>
      </c>
      <c r="G15" t="n">
        <v>0.126</v>
      </c>
      <c r="H15" t="n">
        <v>0.102</v>
      </c>
    </row>
    <row r="16">
      <c r="A16" t="inlineStr">
        <is>
          <t>ALU1_n_74: ALU1/register_reg_r1_0_31_6_11_i_16/O to ALU1/readData2[11]_i_3/I2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ALU1_n_74: ALU1/register_reg_r1_0_31_6_11_i_16/O to ALU1/readData2[11]_i_3/I2sum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ALU1_n_74: ALU1/register_reg_r1_0_31_6_11_i_16/O to ALU1/readData2[11]_i_3/I2Total delay (from Vivado)</t>
        </is>
      </c>
      <c r="E19" t="inlineStr">
        <is>
          <t>177</t>
        </is>
      </c>
      <c r="F19" t="inlineStr">
        <is>
          <t>148</t>
        </is>
      </c>
      <c r="G19" t="inlineStr">
        <is>
          <t>333</t>
        </is>
      </c>
      <c r="H19" t="inlineStr">
        <is>
          <t>277</t>
        </is>
      </c>
    </row>
    <row r="21">
      <c r="A21" t="inlineStr">
        <is>
          <t>INT_L_X10Y45/INT_L.LOGIC_OUTS_L8-&gt;&gt;SR1BEG1</t>
        </is>
      </c>
      <c r="B21" t="inlineStr">
        <is>
          <t>Buffer</t>
        </is>
      </c>
      <c r="C21" t="n">
        <v>1.16220225</v>
      </c>
      <c r="D21" t="n">
        <v>0.008429000000000001</v>
      </c>
      <c r="E21" t="n">
        <v>0.056</v>
      </c>
      <c r="F21" t="n">
        <v>0.046</v>
      </c>
      <c r="G21" t="n">
        <v>0.132</v>
      </c>
      <c r="H21" t="n">
        <v>0.109</v>
      </c>
      <c r="I21">
        <f>((D24) + (D22 + D23))</f>
        <v/>
      </c>
      <c r="J21">
        <f>(((D24) + (D22 + D23))*C21)</f>
        <v/>
      </c>
    </row>
    <row r="22">
      <c r="A22" t="inlineStr">
        <is>
          <t>INT_L_X10Y45/SR1BEG1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INT_L_X10Y44/SR1END1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(D24))</f>
        <v/>
      </c>
      <c r="J23">
        <f>((C22 + C23)*(((D22 + D23)/2) + (D24)))</f>
        <v/>
      </c>
    </row>
    <row r="24">
      <c r="A24" t="inlineStr">
        <is>
          <t>INT_L_X10Y44/INT_L.SR1END1-&gt;&gt;IMUX_L44</t>
        </is>
      </c>
      <c r="B24" t="inlineStr">
        <is>
          <t>Buffer</t>
        </is>
      </c>
      <c r="C24" t="n">
        <v>1.6107141875</v>
      </c>
      <c r="D24" t="n">
        <v>0.007713</v>
      </c>
      <c r="E24" t="n">
        <v>0.047</v>
      </c>
      <c r="F24" t="n">
        <v>0.038</v>
      </c>
      <c r="G24" t="n">
        <v>0.138</v>
      </c>
      <c r="H24" t="n">
        <v>0.114</v>
      </c>
      <c r="I24">
        <f>((((D29) + (D28))) + (D25 + D26))</f>
        <v/>
      </c>
      <c r="J24">
        <f>(((((D29) + (D28))) + (D25 + D26))*C24)</f>
        <v/>
      </c>
    </row>
    <row r="25">
      <c r="A25" t="inlineStr">
        <is>
          <t>INT_L_X10Y44/IMUX_L44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CLBLM_L_X10Y44/CLBLM_IMUX44</t>
        </is>
      </c>
      <c r="B26" t="inlineStr">
        <is>
          <t>Part of wire</t>
        </is>
      </c>
      <c r="C26" t="n">
        <v>0</v>
      </c>
      <c r="D26" t="n">
        <v>0</v>
      </c>
      <c r="I26">
        <f>(((D25 + D26)/2) + (((D29) + (D28))))</f>
        <v/>
      </c>
      <c r="J26">
        <f>((C25 + C26)*(((D25 + D26)/2) + (((D29) + (D28)))))</f>
        <v/>
      </c>
    </row>
    <row r="27">
      <c r="A27" t="inlineStr">
        <is>
          <t>CLBLM_L_X10Y44/CLBLM_L.CLBLM_IMUX44-&gt;CLBLM_M_D4</t>
        </is>
      </c>
      <c r="B27" t="inlineStr">
        <is>
          <t>PassTransistor</t>
        </is>
      </c>
      <c r="C27" t="n">
        <v>0</v>
      </c>
      <c r="E27" t="n">
        <v>0</v>
      </c>
      <c r="F27" t="n">
        <v>0</v>
      </c>
      <c r="G27" t="n">
        <v>0</v>
      </c>
      <c r="H27" t="n">
        <v>0</v>
      </c>
      <c r="I27">
        <f>((D29) + (D28))</f>
        <v/>
      </c>
      <c r="J27">
        <f>(((D29) + (D28))*C27)</f>
        <v/>
      </c>
    </row>
    <row r="28">
      <c r="A28" t="inlineStr">
        <is>
          <t>CLBLM_L_X10Y44/CLBLM_M_D4</t>
        </is>
      </c>
      <c r="B28" t="inlineStr">
        <is>
          <t>Part of wire</t>
        </is>
      </c>
      <c r="C28" t="n">
        <v>0</v>
      </c>
      <c r="D28" t="n">
        <v>0</v>
      </c>
      <c r="I28">
        <f>(((D28)/2) + (D29))</f>
        <v/>
      </c>
      <c r="J28">
        <f>((C28)*(((D28)/2) + (D29)))</f>
        <v/>
      </c>
    </row>
    <row r="29">
      <c r="A29" t="inlineStr">
        <is>
          <t>masterReg/register_reg_r1_0_31_6_11_i_5/I4</t>
        </is>
      </c>
      <c r="B29" t="inlineStr">
        <is>
          <t>Inpin</t>
        </is>
      </c>
      <c r="D29" t="n">
        <v>0</v>
      </c>
      <c r="E29" t="n">
        <v>0.118</v>
      </c>
      <c r="F29" t="n">
        <v>0.073</v>
      </c>
      <c r="G29" t="n">
        <v>0.317</v>
      </c>
      <c r="H29" t="n">
        <v>0.176</v>
      </c>
    </row>
    <row r="30">
      <c r="A30" t="inlineStr">
        <is>
          <t>ALU1_n_74: ALU1/register_reg_r1_0_31_6_11_i_16/O to masterReg/register_reg_r1_0_31_6_11_i_5/I4 sum delays</t>
        </is>
      </c>
      <c r="E30">
        <f>(E2 + E4 + E21 + E24 + E27 + E29)</f>
        <v/>
      </c>
      <c r="F30">
        <f>(F2 + F4 + F21 + F24 + F27 + F29)</f>
        <v/>
      </c>
      <c r="G30">
        <f>(G2 + G4 + G21 + G24 + G27 + G29)</f>
        <v/>
      </c>
      <c r="H30">
        <f>(H2 + H4 + H21 + H24 + H27 + H29)</f>
        <v/>
      </c>
      <c r="J30">
        <f>(J2 + J3 + J4 + J6 + J21 + J23 + J24 + J26 + J27 + J28 + J29)</f>
        <v/>
      </c>
    </row>
    <row r="31">
      <c r="A31" t="inlineStr">
        <is>
          <t>ALU1_n_74: ALU1/register_reg_r1_0_31_6_11_i_16/O to masterReg/register_reg_r1_0_31_6_11_i_5/I4sum delays + cap delay</t>
        </is>
      </c>
      <c r="E31">
        <f>1000*(E30 + J30)</f>
        <v/>
      </c>
      <c r="F31">
        <f>1000*(F30 + J30)</f>
        <v/>
      </c>
      <c r="G31">
        <f>1000*(G30 + J30)</f>
        <v/>
      </c>
      <c r="H31">
        <f>1000*(H30 + J30)</f>
        <v/>
      </c>
    </row>
    <row r="33">
      <c r="A33" t="inlineStr">
        <is>
          <t>ALU1_n_74: ALU1/register_reg_r1_0_31_6_11_i_16/O to masterReg/register_reg_r1_0_31_6_11_i_5/I4Total delay (from Vivado)</t>
        </is>
      </c>
      <c r="E33" t="inlineStr">
        <is>
          <t>249</t>
        </is>
      </c>
      <c r="F33" t="inlineStr">
        <is>
          <t>185</t>
        </is>
      </c>
      <c r="G33" t="inlineStr">
        <is>
          <t>493</t>
        </is>
      </c>
      <c r="H33" t="inlineStr">
        <is>
          <t>339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CLBLM_L_X8Y44/CLBLM_M_AMUX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CLBLM_L_X8Y44/CLBLM_L.CLBLM_M_AMUX-&gt;CLBLM_LOGIC_OUTS20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CLBLM_L_X8Y44/CLBLM_LOGIC_OUTS20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INT_L_X8Y44/INT_L.LOGIC_OUTS_L20-&gt;&gt;SE2BEG2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0.042</v>
      </c>
      <c r="F7" t="n">
        <v>0.034</v>
      </c>
      <c r="G7" t="n">
        <v>0.138</v>
      </c>
      <c r="H7" t="n">
        <v>0.114</v>
      </c>
      <c r="I7">
        <f>((D11) + (D8 + D9 + D10))</f>
        <v/>
      </c>
      <c r="J7">
        <f>(((D11) + (D8 + D9 + D10))*C7)</f>
        <v/>
      </c>
    </row>
    <row r="8">
      <c r="A8" t="inlineStr">
        <is>
          <t>INT_L_X8Y44/SE2BEG2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INT_R_X9Y43/SE2END2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INT_L_X8Y43/SE2A2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INT_R_X9Y43/INT_R.SE2END2-&gt;&gt;WL1BEG1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0.042</v>
      </c>
      <c r="F11" t="n">
        <v>0.034</v>
      </c>
      <c r="G11" t="n">
        <v>0.123</v>
      </c>
      <c r="H11" t="n">
        <v>0.102</v>
      </c>
      <c r="I11">
        <f>((D14 + D25) + (D12 + D13))</f>
        <v/>
      </c>
      <c r="J11">
        <f>(((D14 + D25) + (D12 + D13))*C11)</f>
        <v/>
      </c>
    </row>
    <row r="12">
      <c r="A12" t="inlineStr">
        <is>
          <t>INT_R_X9Y43/WL1BEG1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INT_L_X8Y43/WL1END1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(D14 + D25))</f>
        <v/>
      </c>
      <c r="J13">
        <f>((C12 + C13)*(((D12 + D13)/2) + (D14 + D25)))</f>
        <v/>
      </c>
    </row>
    <row r="14">
      <c r="A14" t="inlineStr">
        <is>
          <t>INT_L_X8Y43/INT_L.WL1END1-&gt;&gt;IMUX_L3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INT_L_X8Y43/IMUX_L3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CLBLM_L_X8Y43/CLBLM_IMUX3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CLBLM_L_X8Y43/CLBLM_L.CLBLM_IMUX3-&gt;CLBLM_L_A2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CLBLM_L_X8Y43/CLBLM_L_A2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masterReg/readData1[10]_i_1/I2</t>
        </is>
      </c>
      <c r="B19" t="inlineStr">
        <is>
          <t>Inpin</t>
        </is>
      </c>
      <c r="D19" t="n">
        <v>0</v>
      </c>
      <c r="E19" t="n">
        <v>0.212</v>
      </c>
      <c r="F19" t="n">
        <v>0.17</v>
      </c>
      <c r="G19" t="n">
        <v>0.507</v>
      </c>
      <c r="H19" t="n">
        <v>0.409</v>
      </c>
    </row>
    <row r="20">
      <c r="A20" t="inlineStr">
        <is>
          <t>ALU1_n_75: ALU1/readData2[10]_i_3/O to masterReg/readData1[10]_i_1/I2 sum delays</t>
        </is>
      </c>
      <c r="E20">
        <f>(E2 + E4 + E7 + E11 + E14 + E17 + E19)</f>
        <v/>
      </c>
      <c r="F20">
        <f>(F2 + F4 + F7 + F11 + F14 + F17 + F19)</f>
        <v/>
      </c>
      <c r="G20">
        <f>(G2 + G4 + G7 + G11 + G14 + G17 + G19)</f>
        <v/>
      </c>
      <c r="H20">
        <f>(H2 + H4 + H7 + H11 + H14 + H17 + H19)</f>
        <v/>
      </c>
      <c r="J20">
        <f>(J2 + J3 + J4 + J6 + J7 + J10 + J11 + J13 + J14 + J16 + J17 + J18 + J19)</f>
        <v/>
      </c>
    </row>
    <row r="21">
      <c r="A21" t="inlineStr">
        <is>
          <t>ALU1_n_75: ALU1/readData2[10]_i_3/O to masterReg/readData1[10]_i_1/I2sum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ALU1_n_75: ALU1/readData2[10]_i_3/O to masterReg/readData1[10]_i_1/I2Total delay (from Vivado)</t>
        </is>
      </c>
      <c r="E23" t="inlineStr">
        <is>
          <t>382</t>
        </is>
      </c>
      <c r="F23" t="inlineStr">
        <is>
          <t>315</t>
        </is>
      </c>
      <c r="G23" t="inlineStr">
        <is>
          <t>782</t>
        </is>
      </c>
      <c r="H23" t="inlineStr">
        <is>
          <t>642</t>
        </is>
      </c>
    </row>
    <row r="25">
      <c r="A25" t="inlineStr">
        <is>
          <t>INT_L_X8Y43/INT_L.WL1END1-&gt;&gt;IMUX_L19</t>
        </is>
      </c>
      <c r="B25" t="inlineStr">
        <is>
          <t>Buffer</t>
        </is>
      </c>
      <c r="C25" t="n">
        <v>1.6107141875</v>
      </c>
      <c r="D25" t="n">
        <v>0.007713</v>
      </c>
      <c r="E25" t="n">
        <v>0.047</v>
      </c>
      <c r="F25" t="n">
        <v>0.038</v>
      </c>
      <c r="G25" t="n">
        <v>0.138</v>
      </c>
      <c r="H25" t="n">
        <v>0.114</v>
      </c>
      <c r="I25">
        <f>((((D30) + (D29))) + (D26 + D27))</f>
        <v/>
      </c>
      <c r="J25">
        <f>(((((D30) + (D29))) + (D26 + D27))*C25)</f>
        <v/>
      </c>
    </row>
    <row r="26">
      <c r="A26" t="inlineStr">
        <is>
          <t>INT_L_X8Y43/IMUX_L19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CLBLM_L_X8Y43/CLBLM_IMUX19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(((D30) + (D29))))</f>
        <v/>
      </c>
      <c r="J27">
        <f>((C26 + C27)*(((D26 + D27)/2) + (((D30) + (D29)))))</f>
        <v/>
      </c>
    </row>
    <row r="28">
      <c r="A28" t="inlineStr">
        <is>
          <t>CLBLM_L_X8Y43/CLBLM_L.CLBLM_IMUX19-&gt;CLBLM_L_B2</t>
        </is>
      </c>
      <c r="B28" t="inlineStr">
        <is>
          <t>PassTransistor</t>
        </is>
      </c>
      <c r="C28" t="n">
        <v>0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CLBLM_L_X8Y43/CLBLM_L_B2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masterReg/readData2[10]_i_1/I2</t>
        </is>
      </c>
      <c r="B30" t="inlineStr">
        <is>
          <t>Inpin</t>
        </is>
      </c>
      <c r="D30" t="n">
        <v>0</v>
      </c>
      <c r="E30" t="n">
        <v>0.212</v>
      </c>
      <c r="F30" t="n">
        <v>0.17</v>
      </c>
      <c r="G30" t="n">
        <v>0.506</v>
      </c>
      <c r="H30" t="n">
        <v>0.408</v>
      </c>
    </row>
    <row r="31">
      <c r="A31" t="inlineStr">
        <is>
          <t>ALU1_n_75: ALU1/readData2[10]_i_3/O to masterReg/readData2[10]_i_1/I2 sum delays</t>
        </is>
      </c>
      <c r="E31">
        <f>(E2 + E4 + E7 + E11 + E25 + E28 + E30)</f>
        <v/>
      </c>
      <c r="F31">
        <f>(F2 + F4 + F7 + F11 + F25 + F28 + F30)</f>
        <v/>
      </c>
      <c r="G31">
        <f>(G2 + G4 + G7 + G11 + G25 + G28 + G30)</f>
        <v/>
      </c>
      <c r="H31">
        <f>(H2 + H4 + H7 + H11 + H25 + H28 + H30)</f>
        <v/>
      </c>
      <c r="J31">
        <f>(J2 + J3 + J4 + J6 + J7 + J10 + J11 + J13 + J25 + J27 + J28 + J29 + J30)</f>
        <v/>
      </c>
    </row>
    <row r="32">
      <c r="A32" t="inlineStr">
        <is>
          <t>ALU1_n_75: ALU1/readData2[10]_i_3/O to masterReg/readData2[10]_i_1/I2sum delays + cap delay</t>
        </is>
      </c>
      <c r="E32">
        <f>1000*(E31 + J31)</f>
        <v/>
      </c>
      <c r="F32">
        <f>1000*(F31 + J31)</f>
        <v/>
      </c>
      <c r="G32">
        <f>1000*(G31 + J31)</f>
        <v/>
      </c>
      <c r="H32">
        <f>1000*(H31 + J31)</f>
        <v/>
      </c>
    </row>
    <row r="34">
      <c r="A34" t="inlineStr">
        <is>
          <t>ALU1_n_75: ALU1/readData2[10]_i_3/O to masterReg/readData2[10]_i_1/I2Total delay (from Vivado)</t>
        </is>
      </c>
      <c r="E34" t="inlineStr">
        <is>
          <t>382</t>
        </is>
      </c>
      <c r="F34" t="inlineStr">
        <is>
          <t>315</t>
        </is>
      </c>
      <c r="G34" t="inlineStr">
        <is>
          <t>782</t>
        </is>
      </c>
      <c r="H34" t="inlineStr">
        <is>
          <t>642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 + D18) + (D5 + D6))) + (D3))</f>
        <v/>
      </c>
      <c r="J2">
        <f>(C2*((((D7 + D18) + (D5 + D6))) + (D3)))</f>
        <v/>
      </c>
    </row>
    <row r="3">
      <c r="A3" t="inlineStr">
        <is>
          <t>CLBLM_L_X8Y44/CLBLM_L_B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D18) + (D5 + D6))))</f>
        <v/>
      </c>
      <c r="J3">
        <f>((C3)*(((D3)/2) + (((D7 + D18) + (D5 + D6)))))</f>
        <v/>
      </c>
    </row>
    <row r="4">
      <c r="A4" t="inlineStr">
        <is>
          <t>CLBLM_L_X8Y44/CLBLM_L.CLBLM_L_B-&gt;CLBLM_LOGIC_OUTS9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D18) + (D5 + D6))</f>
        <v/>
      </c>
      <c r="J4">
        <f>(((D7 + D18) + (D5 + D6))*C4)</f>
        <v/>
      </c>
    </row>
    <row r="5">
      <c r="A5" t="inlineStr">
        <is>
          <t>CLBLM_L_X8Y44/CLBLM_LOGIC_OUTS9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D18))</f>
        <v/>
      </c>
      <c r="J6">
        <f>((C5 + C6)*(((D5 + D6)/2) + (D7 + D18)))</f>
        <v/>
      </c>
    </row>
    <row r="7">
      <c r="A7" t="inlineStr">
        <is>
          <t>INT_L_X8Y44/INT_L.LOGIC_OUTS_L9-&gt;&gt;IMUX_L2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INT_L_X8Y44/IMUX_L2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CLBLM_L_X8Y44/CLBLM_IMUX2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CLBLM_L_X8Y44/CLBLM_L.CLBLM_IMUX2-&gt;CLBLM_M_A2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CLBLM_L_X8Y44/CLBLM_M_A2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ALU1/readData2[10]_i_3/I2</t>
        </is>
      </c>
      <c r="B12" t="inlineStr">
        <is>
          <t>Inpin</t>
        </is>
      </c>
      <c r="D12" t="n">
        <v>0</v>
      </c>
      <c r="E12" t="n">
        <v>0.216</v>
      </c>
      <c r="F12" t="n">
        <v>0.174</v>
      </c>
      <c r="G12" t="n">
        <v>0.512</v>
      </c>
      <c r="H12" t="n">
        <v>0.413</v>
      </c>
    </row>
    <row r="13">
      <c r="A13" t="inlineStr">
        <is>
          <t>ALU1_n_76: ALU1/register_reg_r1_0_31_6_11_i_18/O to ALU1/readData2[10]_i_3/I2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ALU1_n_76: ALU1/register_reg_r1_0_31_6_11_i_18/O to ALU1/readData2[10]_i_3/I2sum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ALU1_n_76: ALU1/register_reg_r1_0_31_6_11_i_18/O to ALU1/readData2[10]_i_3/I2Total delay (from Vivado)</t>
        </is>
      </c>
      <c r="E16" t="inlineStr">
        <is>
          <t>282</t>
        </is>
      </c>
      <c r="F16" t="inlineStr">
        <is>
          <t>231</t>
        </is>
      </c>
      <c r="G16" t="inlineStr">
        <is>
          <t>555</t>
        </is>
      </c>
      <c r="H16" t="inlineStr">
        <is>
          <t>451</t>
        </is>
      </c>
    </row>
    <row r="18">
      <c r="A18" t="inlineStr">
        <is>
          <t>INT_L_X8Y44/INT_L.LOGIC_OUTS_L9-&gt;&gt;IMUX_L42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INT_L_X8Y44/IMUX_L42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CLBLM_L_X8Y44/CLBLM_IMUX42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CLBLM_L_X8Y44/CLBLM_L.CLBLM_IMUX42-&gt;CLBLM_L_D6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CLBLM_L_X8Y44/CLBLM_L_D6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masterReg/register_reg_r1_0_31_6_11_i_6/I4</t>
        </is>
      </c>
      <c r="B23" t="inlineStr">
        <is>
          <t>Inpin</t>
        </is>
      </c>
      <c r="D23" t="n">
        <v>0</v>
      </c>
      <c r="E23" t="n">
        <v>0.003</v>
      </c>
      <c r="F23" t="n">
        <v>0.003</v>
      </c>
      <c r="G23" t="n">
        <v>0.005</v>
      </c>
      <c r="H23" t="n">
        <v>0.004</v>
      </c>
    </row>
    <row r="24">
      <c r="A24" t="inlineStr">
        <is>
          <t>ALU1_n_76: ALU1/register_reg_r1_0_31_6_11_i_18/O to masterReg/register_reg_r1_0_31_6_11_i_6/I4 sum delays</t>
        </is>
      </c>
      <c r="E24">
        <f>(E2 + E4 + E18 + E21 + E23)</f>
        <v/>
      </c>
      <c r="F24">
        <f>(F2 + F4 + F18 + F21 + F23)</f>
        <v/>
      </c>
      <c r="G24">
        <f>(G2 + G4 + G18 + G21 + G23)</f>
        <v/>
      </c>
      <c r="H24">
        <f>(H2 + H4 + H18 + H21 + H23)</f>
        <v/>
      </c>
      <c r="J24">
        <f>(J2 + J3 + J4 + J6 + J18 + J20 + J21 + J22 + J23)</f>
        <v/>
      </c>
    </row>
    <row r="25">
      <c r="A25" t="inlineStr">
        <is>
          <t>ALU1_n_76: ALU1/register_reg_r1_0_31_6_11_i_18/O to masterReg/register_reg_r1_0_31_6_11_i_6/I4sum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ALU1_n_76: ALU1/register_reg_r1_0_31_6_11_i_18/O to masterReg/register_reg_r1_0_31_6_11_i_6/I4Total delay (from Vivado)</t>
        </is>
      </c>
      <c r="E27" t="inlineStr">
        <is>
          <t>69</t>
        </is>
      </c>
      <c r="F27" t="inlineStr">
        <is>
          <t>60</t>
        </is>
      </c>
      <c r="G27" t="inlineStr">
        <is>
          <t>125</t>
        </is>
      </c>
      <c r="H27" t="inlineStr">
        <is>
          <t>106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CLBLM_L_X10Y44/CLBLM_M_AMUX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CLBLM_L_X10Y44/CLBLM_M_AMUX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CLBLM_L_X10Y44/CLBLM_L.CLBLM_M_AMUX-&gt;CLBLM_LOGIC_OUTS20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CLBLM_L_X10Y44/CLBLM_LOGIC_OUTS20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INT_L_X10Y44/LOGIC_OUTS_L20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INT_L_X10Y44/INT_L.LOGIC_OUTS_L20-&gt;&gt;SR1BEG3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0.057</v>
      </c>
      <c r="F7" t="n">
        <v>0.047</v>
      </c>
      <c r="G7" t="n">
        <v>0.14</v>
      </c>
      <c r="H7" t="n">
        <v>0.116</v>
      </c>
      <c r="I7">
        <f>((D11 + D22) + (D8 + D9 + D10))</f>
        <v/>
      </c>
      <c r="J7">
        <f>(((D11 + D22) + (D8 + D9 + D10))*C7)</f>
        <v/>
      </c>
    </row>
    <row r="8">
      <c r="A8" t="inlineStr">
        <is>
          <t>INT_L_X10Y44/SR1BEG3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INT_L_X10Y43/SR1END3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INT_L_X10Y44/SR1END_N3_3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D22))</f>
        <v/>
      </c>
      <c r="J10">
        <f>((C8 + C9 + C10)*(((D8 + D9 + D10)/2) + (D11 + D22)))</f>
        <v/>
      </c>
    </row>
    <row r="11">
      <c r="A11" t="inlineStr">
        <is>
          <t>INT_L_X10Y43/INT_L.SR1END3-&gt;&gt;IMUX_L7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INT_L_X10Y43/IMUX_L7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CLBLM_L_X10Y43/CLBLM_IMUX7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CLBLM_L_X10Y43/CLBLM_L.CLBLM_IMUX7-&gt;CLBLM_M_A1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CLBLM_L_X10Y43/CLBLM_M_A1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masterReg/readData1[9]_i_1/I2</t>
        </is>
      </c>
      <c r="B16" t="inlineStr">
        <is>
          <t>Inpin</t>
        </is>
      </c>
      <c r="D16" t="n">
        <v>0</v>
      </c>
      <c r="E16" t="n">
        <v>0.225</v>
      </c>
      <c r="F16" t="n">
        <v>0.18</v>
      </c>
      <c r="G16" t="n">
        <v>0.531</v>
      </c>
      <c r="H16" t="n">
        <v>0.428</v>
      </c>
    </row>
    <row r="17">
      <c r="A17" t="inlineStr">
        <is>
          <t>ALU1_n_77: ALU1/readData2[9]_i_3/O to masterReg/readData1[9]_i_1/I2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ALU1_n_77: ALU1/readData2[9]_i_3/O to masterReg/readData1[9]_i_1/I2sum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ALU1_n_77: ALU1/readData2[9]_i_3/O to masterReg/readData1[9]_i_1/I2Total delay (from Vivado)</t>
        </is>
      </c>
      <c r="E20" t="inlineStr">
        <is>
          <t>358</t>
        </is>
      </c>
      <c r="F20" t="inlineStr">
        <is>
          <t>294</t>
        </is>
      </c>
      <c r="G20" t="inlineStr">
        <is>
          <t>686</t>
        </is>
      </c>
      <c r="H20" t="inlineStr">
        <is>
          <t>561</t>
        </is>
      </c>
    </row>
    <row r="22">
      <c r="A22" t="inlineStr">
        <is>
          <t>INT_L_X10Y43/INT_L.SR1END3-&gt;&gt;IMUX_L15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INT_L_X10Y43/IMUX_L15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CLBLM_L_X10Y43/CLBLM_IMUX15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CLBLM_L_X10Y43/CLBLM_L.CLBLM_IMUX15-&gt;CLBLM_M_B1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CLBLM_L_X10Y43/CLBLM_M_B1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masterReg/readData2[9]_i_1/I2</t>
        </is>
      </c>
      <c r="B27" t="inlineStr">
        <is>
          <t>Inpin</t>
        </is>
      </c>
      <c r="D27" t="n">
        <v>0</v>
      </c>
      <c r="E27" t="n">
        <v>0.218</v>
      </c>
      <c r="F27" t="n">
        <v>0.175</v>
      </c>
      <c r="G27" t="n">
        <v>0.521</v>
      </c>
      <c r="H27" t="n">
        <v>0.42</v>
      </c>
    </row>
    <row r="28">
      <c r="A28" t="inlineStr">
        <is>
          <t>ALU1_n_77: ALU1/readData2[9]_i_3/O to masterReg/readData2[9]_i_1/I2 sum delays</t>
        </is>
      </c>
      <c r="E28">
        <f>(E2 + E4 + E7 + E22 + E25 + E27)</f>
        <v/>
      </c>
      <c r="F28">
        <f>(F2 + F4 + F7 + F22 + F25 + F27)</f>
        <v/>
      </c>
      <c r="G28">
        <f>(G2 + G4 + G7 + G22 + G25 + G27)</f>
        <v/>
      </c>
      <c r="H28">
        <f>(H2 + H4 + H7 + H22 + H25 + H27)</f>
        <v/>
      </c>
      <c r="J28">
        <f>(J2 + J3 + J4 + J6 + J7 + J10 + J22 + J24 + J25 + J26 + J27)</f>
        <v/>
      </c>
    </row>
    <row r="29">
      <c r="A29" t="inlineStr">
        <is>
          <t>ALU1_n_77: ALU1/readData2[9]_i_3/O to masterReg/readData2[9]_i_1/I2sum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ALU1_n_77: ALU1/readData2[9]_i_3/O to masterReg/readData2[9]_i_1/I2Total delay (from Vivado)</t>
        </is>
      </c>
      <c r="E31" t="inlineStr">
        <is>
          <t>351</t>
        </is>
      </c>
      <c r="F31" t="inlineStr">
        <is>
          <t>289</t>
        </is>
      </c>
      <c r="G31" t="inlineStr">
        <is>
          <t>677</t>
        </is>
      </c>
      <c r="H31" t="inlineStr">
        <is>
          <t>553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CLBLM_L_X10Y46/CLBLM_M_B</t>
        </is>
      </c>
      <c r="B2" t="inlineStr">
        <is>
          <t>Outpin</t>
        </is>
      </c>
      <c r="C2" t="n">
        <v>1.408</v>
      </c>
      <c r="E2" t="n">
        <v>0</v>
      </c>
      <c r="F2" t="n">
        <v>0</v>
      </c>
      <c r="G2" t="n">
        <v>0</v>
      </c>
      <c r="H2" t="n">
        <v>0</v>
      </c>
      <c r="I2">
        <f>((((D7 + D22) + (D5 + D6))) + (D3))</f>
        <v/>
      </c>
      <c r="J2">
        <f>(C2*((((D7 + D22) + (D5 + D6))) + (D3)))</f>
        <v/>
      </c>
    </row>
    <row r="3">
      <c r="A3" t="inlineStr">
        <is>
          <t>CLBLM_L_X10Y46/CLBLM_M_B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D22) + (D5 + D6))))</f>
        <v/>
      </c>
      <c r="J3">
        <f>((C3)*(((D3)/2) + (((D7 + D22) + (D5 + D6)))))</f>
        <v/>
      </c>
    </row>
    <row r="4">
      <c r="A4" t="inlineStr">
        <is>
          <t>CLBLM_L_X10Y46/CLBLM_L.CLBLM_M_B-&gt;CLBLM_LOGIC_OUTS13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D22) + (D5 + D6))</f>
        <v/>
      </c>
      <c r="J4">
        <f>(((D7 + D22) + (D5 + D6))*C4)</f>
        <v/>
      </c>
    </row>
    <row r="5">
      <c r="A5" t="inlineStr">
        <is>
          <t>CLBLM_L_X10Y46/CLBLM_LOGIC_OUTS13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INT_L_X10Y46/LOGIC_OUTS_L13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D22))</f>
        <v/>
      </c>
      <c r="J6">
        <f>((C5 + C6)*(((D5 + D6)/2) + (D7 + D22)))</f>
        <v/>
      </c>
    </row>
    <row r="7">
      <c r="A7" t="inlineStr">
        <is>
          <t>INT_L_X10Y46/INT_L.LOGIC_OUTS_L13-&gt;&gt;SS2BEG1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((D11) + (D8 + D9 + D10))</f>
        <v/>
      </c>
      <c r="J7">
        <f>(((D11) + (D8 + D9 + D10))*C7)</f>
        <v/>
      </c>
    </row>
    <row r="8">
      <c r="A8" t="inlineStr">
        <is>
          <t>INT_L_X10Y46/SS2BEG1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INT_L_X10Y44/SS2END1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INT_L_X10Y45/SS2A1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INT_L_X10Y44/INT_L.SS2END1-&gt;&gt;IMUX_L11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INT_L_X10Y44/IMUX_L11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CLBLM_L_X10Y44/CLBLM_IMUX11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CLBLM_L_X10Y44/CLBLM_L.CLBLM_IMUX11-&gt;CLBLM_M_A4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CLBLM_L_X10Y44/CLBLM_M_A4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ALU1/readData2[9]_i_3/I2</t>
        </is>
      </c>
      <c r="B16" t="inlineStr">
        <is>
          <t>Inpin</t>
        </is>
      </c>
      <c r="D16" t="n">
        <v>0</v>
      </c>
      <c r="E16" t="n">
        <v>0.113</v>
      </c>
      <c r="F16" t="n">
        <v>0.091</v>
      </c>
      <c r="G16" t="n">
        <v>0.303</v>
      </c>
      <c r="H16" t="n">
        <v>0.244</v>
      </c>
    </row>
    <row r="17">
      <c r="A17" t="inlineStr">
        <is>
          <t>ALU1_n_78: ALU1/register_reg_r1_0_31_6_11_i_12/O to ALU1/readData2[9]_i_3/I2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ALU1_n_78: ALU1/register_reg_r1_0_31_6_11_i_12/O to ALU1/readData2[9]_i_3/I2sum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ALU1_n_78: ALU1/register_reg_r1_0_31_6_11_i_12/O to ALU1/readData2[9]_i_3/I2Total delay (from Vivado)</t>
        </is>
      </c>
      <c r="E20" t="inlineStr">
        <is>
          <t>249</t>
        </is>
      </c>
      <c r="F20" t="inlineStr">
        <is>
          <t>208</t>
        </is>
      </c>
      <c r="G20" t="inlineStr">
        <is>
          <t>492</t>
        </is>
      </c>
      <c r="H20" t="inlineStr">
        <is>
          <t>405</t>
        </is>
      </c>
    </row>
    <row r="22">
      <c r="A22" t="inlineStr">
        <is>
          <t>INT_L_X10Y46/INT_L.LOGIC_OUTS_L13-&gt;&gt;IMUX_L19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INT_L_X10Y46/IMUX_L19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CLBLM_L_X10Y46/CLBLM_IMUX19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CLBLM_L_X10Y46/CLBLM_L.CLBLM_IMUX19-&gt;CLBLM_L_B2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CLBLM_L_X10Y46/CLBLM_L_B2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masterReg/register_reg_r1_0_31_6_11_i_3/I4</t>
        </is>
      </c>
      <c r="B27" t="inlineStr">
        <is>
          <t>Inpin</t>
        </is>
      </c>
      <c r="D27" t="n">
        <v>0</v>
      </c>
      <c r="E27" t="n">
        <v>0.212</v>
      </c>
      <c r="F27" t="n">
        <v>0.17</v>
      </c>
      <c r="G27" t="n">
        <v>0.506</v>
      </c>
      <c r="H27" t="n">
        <v>0.408</v>
      </c>
    </row>
    <row r="28">
      <c r="A28" t="inlineStr">
        <is>
          <t>ALU1_n_78: ALU1/register_reg_r1_0_31_6_11_i_12/O to masterReg/register_reg_r1_0_31_6_11_i_3/I4 sum delays</t>
        </is>
      </c>
      <c r="E28">
        <f>(E2 + E4 + E22 + E25 + E27)</f>
        <v/>
      </c>
      <c r="F28">
        <f>(F2 + F4 + F22 + F25 + F27)</f>
        <v/>
      </c>
      <c r="G28">
        <f>(G2 + G4 + G22 + G25 + G27)</f>
        <v/>
      </c>
      <c r="H28">
        <f>(H2 + H4 + H22 + H25 + H27)</f>
        <v/>
      </c>
      <c r="J28">
        <f>(J2 + J3 + J4 + J6 + J22 + J24 + J25 + J26 + J27)</f>
        <v/>
      </c>
    </row>
    <row r="29">
      <c r="A29" t="inlineStr">
        <is>
          <t>ALU1_n_78: ALU1/register_reg_r1_0_31_6_11_i_12/O to masterReg/register_reg_r1_0_31_6_11_i_3/I4sum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ALU1_n_78: ALU1/register_reg_r1_0_31_6_11_i_12/O to masterReg/register_reg_r1_0_31_6_11_i_3/I4Total delay (from Vivado)</t>
        </is>
      </c>
      <c r="E31" t="inlineStr">
        <is>
          <t>280</t>
        </is>
      </c>
      <c r="F31" t="inlineStr">
        <is>
          <t>229</t>
        </is>
      </c>
      <c r="G31" t="inlineStr">
        <is>
          <t>551</t>
        </is>
      </c>
      <c r="H31" t="inlineStr">
        <is>
          <t>449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CLBLM_L_X8Y44/CLBLM_M_A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CLBLM_L_X8Y44/CLBLM_L.CLBLM_M_A-&gt;CLBLM_LOGIC_OUTS12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CLBLM_L_X8Y44/CLBLM_LOGIC_OUTS12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INT_L_X8Y44/INT_L.LOGIC_OUTS_L12-&gt;&gt;SS2BEG0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((D11 + D22) + (D8 + D9 + D10))</f>
        <v/>
      </c>
      <c r="J7">
        <f>(((D11 + D22) + (D8 + D9 + D10))*C7)</f>
        <v/>
      </c>
    </row>
    <row r="8">
      <c r="A8" t="inlineStr">
        <is>
          <t>INT_L_X8Y44/SS2BEG0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INT_L_X8Y42/SS2END0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INT_L_X8Y43/SS2A0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D22))</f>
        <v/>
      </c>
      <c r="J10">
        <f>((C8 + C9 + C10)*(((D8 + D9 + D10)/2) + (D11 + D22)))</f>
        <v/>
      </c>
    </row>
    <row r="11">
      <c r="A11" t="inlineStr">
        <is>
          <t>INT_L_X8Y42/INT_L.SS2END0-&gt;&gt;IMUX_L1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INT_L_X8Y42/IMUX_L1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CLBLM_L_X8Y42/CLBLM_IMUX1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CLBLM_L_X8Y42/CLBLM_L.CLBLM_IMUX1-&gt;CLBLM_M_A3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CLBLM_L_X8Y42/CLBLM_M_A3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masterReg/readData1[8]_i_1/I2</t>
        </is>
      </c>
      <c r="B16" t="inlineStr">
        <is>
          <t>Inpin</t>
        </is>
      </c>
      <c r="D16" t="n">
        <v>0</v>
      </c>
      <c r="E16" t="n">
        <v>0.141</v>
      </c>
      <c r="F16" t="n">
        <v>0.114</v>
      </c>
      <c r="G16" t="n">
        <v>0.372</v>
      </c>
      <c r="H16" t="n">
        <v>0.3</v>
      </c>
    </row>
    <row r="17">
      <c r="A17" t="inlineStr">
        <is>
          <t>ALU1_n_79: ALU1/readData2[8]_i_3/O to masterReg/readData1[8]_i_1/I2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ALU1_n_79: ALU1/readData2[8]_i_3/O to masterReg/readData1[8]_i_1/I2sum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ALU1_n_79: ALU1/readData2[8]_i_3/O to masterReg/readData1[8]_i_1/I2Total delay (from Vivado)</t>
        </is>
      </c>
      <c r="E20" t="inlineStr">
        <is>
          <t>276</t>
        </is>
      </c>
      <c r="F20" t="inlineStr">
        <is>
          <t>230</t>
        </is>
      </c>
      <c r="G20" t="inlineStr">
        <is>
          <t>545</t>
        </is>
      </c>
      <c r="H20" t="inlineStr">
        <is>
          <t>447</t>
        </is>
      </c>
    </row>
    <row r="22">
      <c r="A22" t="inlineStr">
        <is>
          <t>INT_L_X8Y42/INT_L.SS2END0-&gt;&gt;IMUX_L24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INT_L_X8Y42/IMUX_L24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CLBLM_L_X8Y42/CLBLM_IMUX24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CLBLM_L_X8Y42/CLBLM_L.CLBLM_IMUX24-&gt;CLBLM_M_B5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CLBLM_L_X8Y42/CLBLM_M_B5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masterReg/readData2[8]_i_1/I2</t>
        </is>
      </c>
      <c r="B27" t="inlineStr">
        <is>
          <t>Inpin</t>
        </is>
      </c>
      <c r="D27" t="n">
        <v>0</v>
      </c>
      <c r="E27" t="n">
        <v>0.052</v>
      </c>
      <c r="F27" t="n">
        <v>0.042</v>
      </c>
      <c r="G27" t="n">
        <v>0.137</v>
      </c>
      <c r="H27" t="n">
        <v>0.111</v>
      </c>
    </row>
    <row r="28">
      <c r="A28" t="inlineStr">
        <is>
          <t>ALU1_n_79: ALU1/readData2[8]_i_3/O to masterReg/readData2[8]_i_1/I2 sum delays</t>
        </is>
      </c>
      <c r="E28">
        <f>(E2 + E4 + E7 + E22 + E25 + E27)</f>
        <v/>
      </c>
      <c r="F28">
        <f>(F2 + F4 + F7 + F22 + F25 + F27)</f>
        <v/>
      </c>
      <c r="G28">
        <f>(G2 + G4 + G7 + G22 + G25 + G27)</f>
        <v/>
      </c>
      <c r="H28">
        <f>(H2 + H4 + H7 + H22 + H25 + H27)</f>
        <v/>
      </c>
      <c r="J28">
        <f>(J2 + J3 + J4 + J6 + J7 + J10 + J22 + J24 + J25 + J26 + J27)</f>
        <v/>
      </c>
    </row>
    <row r="29">
      <c r="A29" t="inlineStr">
        <is>
          <t>ALU1_n_79: ALU1/readData2[8]_i_3/O to masterReg/readData2[8]_i_1/I2sum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ALU1_n_79: ALU1/readData2[8]_i_3/O to masterReg/readData2[8]_i_1/I2Total delay (from Vivado)</t>
        </is>
      </c>
      <c r="E31" t="inlineStr">
        <is>
          <t>187</t>
        </is>
      </c>
      <c r="F31" t="inlineStr">
        <is>
          <t>158</t>
        </is>
      </c>
      <c r="G31" t="inlineStr">
        <is>
          <t>352</t>
        </is>
      </c>
      <c r="H31" t="inlineStr">
        <is>
          <t>293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CLBLM_R_X7Y44/CLBLM_L_B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CLBLM_R_X7Y44/CLBLM_L_B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CLBLM_R_X7Y44/CLBLM_R.CLBLM_L_B-&gt;CLBLM_LOGIC_OUTS9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CLBLM_R_X7Y44/CLBLM_LOGIC_OUTS9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INT_R_X7Y44/LOGIC_OUTS9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INT_R_X7Y44/INT_R.LOGIC_OUTS9-&gt;&gt;SE2BEG1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0.138</v>
      </c>
      <c r="H7" t="n">
        <v>0.114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INT_R_X7Y44/SE2BEG1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INT_L_X8Y43/SE2END1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INT_R_X7Y43/SE2A1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CLBLM_R_X7Y43/CLBLM_SE2A1</t>
        </is>
      </c>
      <c r="B11" t="inlineStr">
        <is>
          <t>Part of wire</t>
        </is>
      </c>
      <c r="C11" t="n">
        <v>0.090332</v>
      </c>
      <c r="D11" t="n">
        <v>0.005065</v>
      </c>
    </row>
    <row r="12">
      <c r="A12" t="inlineStr">
        <is>
          <t>CLBLM_L_X8Y43/CLBLM_SE2A1</t>
        </is>
      </c>
      <c r="B12" t="inlineStr">
        <is>
          <t>Part of wire</t>
        </is>
      </c>
      <c r="C12" t="n">
        <v>0.090332</v>
      </c>
      <c r="D12" t="n">
        <v>0.005065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INT_L_X8Y43/INT_L.SE2END1-&gt;&gt;NR1BEG1</t>
        </is>
      </c>
      <c r="B13" t="inlineStr">
        <is>
          <t>Buffer</t>
        </is>
      </c>
      <c r="C13" t="n">
        <v>1.16220225</v>
      </c>
      <c r="D13" t="n">
        <v>0.008429000000000001</v>
      </c>
      <c r="E13" t="n">
        <v>0.056</v>
      </c>
      <c r="F13" t="n">
        <v>0.046</v>
      </c>
      <c r="G13" t="n">
        <v>0.132</v>
      </c>
      <c r="H13" t="n">
        <v>0.109</v>
      </c>
      <c r="I13">
        <f>((D16 + D27) + (D14 + D15))</f>
        <v/>
      </c>
      <c r="J13">
        <f>(((D16 + D27) + (D14 + D15))*C13)</f>
        <v/>
      </c>
    </row>
    <row r="14">
      <c r="A14" t="inlineStr">
        <is>
          <t>INT_L_X8Y43/NR1BEG1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INT_L_X8Y44/NR1END1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(D16 + D27))</f>
        <v/>
      </c>
      <c r="J15">
        <f>((C14 + C15)*(((D14 + D15)/2) + (D16 + D27)))</f>
        <v/>
      </c>
    </row>
    <row r="16">
      <c r="A16" t="inlineStr">
        <is>
          <t>INT_L_X8Y44/INT_L.NR1END1-&gt;&gt;IMUX_L11</t>
        </is>
      </c>
      <c r="B16" t="inlineStr">
        <is>
          <t>Buffer</t>
        </is>
      </c>
      <c r="C16" t="n">
        <v>1.6107141875</v>
      </c>
      <c r="D16" t="n">
        <v>0.007713</v>
      </c>
      <c r="E16" t="n">
        <v>0.047</v>
      </c>
      <c r="F16" t="n">
        <v>0.038</v>
      </c>
      <c r="G16" t="n">
        <v>0.138</v>
      </c>
      <c r="H16" t="n">
        <v>0.114</v>
      </c>
      <c r="I16">
        <f>((((D21) + (D20))) + (D17 + D18))</f>
        <v/>
      </c>
      <c r="J16">
        <f>(((((D21) + (D20))) + (D17 + D18))*C16)</f>
        <v/>
      </c>
    </row>
    <row r="17">
      <c r="A17" t="inlineStr">
        <is>
          <t>INT_L_X8Y44/IMUX_L11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CLBLM_L_X8Y44/CLBLM_IMUX11</t>
        </is>
      </c>
      <c r="B18" t="inlineStr">
        <is>
          <t>Part of wire</t>
        </is>
      </c>
      <c r="C18" t="n">
        <v>0</v>
      </c>
      <c r="D18" t="n">
        <v>0</v>
      </c>
      <c r="I18">
        <f>(((D17 + D18)/2) + (((D21) + (D20))))</f>
        <v/>
      </c>
      <c r="J18">
        <f>((C17 + C18)*(((D17 + D18)/2) + (((D21) + (D20)))))</f>
        <v/>
      </c>
    </row>
    <row r="19">
      <c r="A19" t="inlineStr">
        <is>
          <t>CLBLM_L_X8Y44/CLBLM_L.CLBLM_IMUX11-&gt;CLBLM_M_A4</t>
        </is>
      </c>
      <c r="B19" t="inlineStr">
        <is>
          <t>PassTransistor</t>
        </is>
      </c>
      <c r="C19" t="n">
        <v>0</v>
      </c>
      <c r="E19" t="n">
        <v>0</v>
      </c>
      <c r="F19" t="n">
        <v>0</v>
      </c>
      <c r="G19" t="n">
        <v>0</v>
      </c>
      <c r="H19" t="n">
        <v>0</v>
      </c>
      <c r="I19">
        <f>((D21) + (D20))</f>
        <v/>
      </c>
      <c r="J19">
        <f>(((D21) + (D20))*C19)</f>
        <v/>
      </c>
    </row>
    <row r="20">
      <c r="A20" t="inlineStr">
        <is>
          <t>CLBLM_L_X8Y44/CLBLM_M_A4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ALU1/readData2[8]_i_3/I2</t>
        </is>
      </c>
      <c r="B21" t="inlineStr">
        <is>
          <t>Inpin</t>
        </is>
      </c>
      <c r="D21" t="n">
        <v>0</v>
      </c>
      <c r="E21" t="n">
        <v>0.113</v>
      </c>
      <c r="F21" t="n">
        <v>0.091</v>
      </c>
      <c r="G21" t="n">
        <v>0.303</v>
      </c>
      <c r="H21" t="n">
        <v>0.244</v>
      </c>
    </row>
    <row r="22">
      <c r="A22" t="inlineStr">
        <is>
          <t>ALU1_n_80: ALU1/register_reg_r1_0_31_6_11_i_14/O to ALU1/readData2[8]_i_3/I2 sum delays</t>
        </is>
      </c>
      <c r="E22">
        <f>(E2 + E4 + E7 + E13 + E16 + E19 + E21)</f>
        <v/>
      </c>
      <c r="F22">
        <f>(F2 + F4 + F7 + F13 + F16 + F19 + F21)</f>
        <v/>
      </c>
      <c r="G22">
        <f>(G2 + G4 + G7 + G13 + G16 + G19 + G21)</f>
        <v/>
      </c>
      <c r="H22">
        <f>(H2 + H4 + H7 + H13 + H16 + H19 + H21)</f>
        <v/>
      </c>
      <c r="J22">
        <f>(J2 + J3 + J4 + J6 + J7 + J12 + J13 + J15 + J16 + J18 + J19 + J20 + J21)</f>
        <v/>
      </c>
    </row>
    <row r="23">
      <c r="A23" t="inlineStr">
        <is>
          <t>ALU1_n_80: ALU1/register_reg_r1_0_31_6_11_i_14/O to ALU1/readData2[8]_i_3/I2sum delays + cap delay</t>
        </is>
      </c>
      <c r="E23">
        <f>1000*(E22 + J22)</f>
        <v/>
      </c>
      <c r="F23">
        <f>1000*(F22 + J22)</f>
        <v/>
      </c>
      <c r="G23">
        <f>1000*(G22 + J22)</f>
        <v/>
      </c>
      <c r="H23">
        <f>1000*(H22 + J22)</f>
        <v/>
      </c>
    </row>
    <row r="25">
      <c r="A25" t="inlineStr">
        <is>
          <t>ALU1_n_80: ALU1/register_reg_r1_0_31_6_11_i_14/O to ALU1/readData2[8]_i_3/I2Total delay (from Vivado)</t>
        </is>
      </c>
      <c r="E25" t="inlineStr">
        <is>
          <t>309</t>
        </is>
      </c>
      <c r="F25" t="inlineStr">
        <is>
          <t>260</t>
        </is>
      </c>
      <c r="G25" t="inlineStr">
        <is>
          <t>618</t>
        </is>
      </c>
      <c r="H25" t="inlineStr">
        <is>
          <t>513</t>
        </is>
      </c>
    </row>
    <row r="27">
      <c r="A27" t="inlineStr">
        <is>
          <t>INT_L_X8Y44/INT_L.NR1END1-&gt;&gt;IMUX_L35</t>
        </is>
      </c>
      <c r="B27" t="inlineStr">
        <is>
          <t>Buffer</t>
        </is>
      </c>
      <c r="C27" t="n">
        <v>1.6107141875</v>
      </c>
      <c r="D27" t="n">
        <v>0.007713</v>
      </c>
      <c r="E27" t="n">
        <v>0.047</v>
      </c>
      <c r="F27" t="n">
        <v>0.038</v>
      </c>
      <c r="G27" t="n">
        <v>0.138</v>
      </c>
      <c r="H27" t="n">
        <v>0.114</v>
      </c>
      <c r="I27">
        <f>((((D32) + (D31))) + (D28 + D29))</f>
        <v/>
      </c>
      <c r="J27">
        <f>(((((D32) + (D31))) + (D28 + D29))*C27)</f>
        <v/>
      </c>
    </row>
    <row r="28">
      <c r="A28" t="inlineStr">
        <is>
          <t>INT_L_X8Y44/IMUX_L35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CLBLM_L_X8Y44/CLBLM_IMUX35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(((D32) + (D31))))</f>
        <v/>
      </c>
      <c r="J29">
        <f>((C28 + C29)*(((D28 + D29)/2) + (((D32) + (D31)))))</f>
        <v/>
      </c>
    </row>
    <row r="30">
      <c r="A30" t="inlineStr">
        <is>
          <t>CLBLM_L_X8Y44/CLBLM_L.CLBLM_IMUX35-&gt;CLBLM_M_C6</t>
        </is>
      </c>
      <c r="B30" t="inlineStr">
        <is>
          <t>PassTransistor</t>
        </is>
      </c>
      <c r="C30" t="n">
        <v>0</v>
      </c>
      <c r="E30" t="n">
        <v>0</v>
      </c>
      <c r="F30" t="n">
        <v>0</v>
      </c>
      <c r="G30" t="n">
        <v>0</v>
      </c>
      <c r="H30" t="n">
        <v>0</v>
      </c>
      <c r="I30">
        <f>((D32) + (D31))</f>
        <v/>
      </c>
      <c r="J30">
        <f>(((D32) + (D31))*C30)</f>
        <v/>
      </c>
    </row>
    <row r="31">
      <c r="A31" t="inlineStr">
        <is>
          <t>CLBLM_L_X8Y44/CLBLM_M_C6</t>
        </is>
      </c>
      <c r="B31" t="inlineStr">
        <is>
          <t>Part of wire</t>
        </is>
      </c>
      <c r="C31" t="n">
        <v>0</v>
      </c>
      <c r="D31" t="n">
        <v>0</v>
      </c>
      <c r="I31">
        <f>(((D31)/2) + (D32))</f>
        <v/>
      </c>
      <c r="J31">
        <f>((C31)*(((D31)/2) + (D32)))</f>
        <v/>
      </c>
    </row>
    <row r="32">
      <c r="A32" t="inlineStr">
        <is>
          <t>masterReg/register_reg_r1_0_31_6_11_i_4/I4</t>
        </is>
      </c>
      <c r="B32" t="inlineStr">
        <is>
          <t>Inpin</t>
        </is>
      </c>
      <c r="D32" t="n">
        <v>0</v>
      </c>
      <c r="E32" t="n">
        <v>0.006</v>
      </c>
      <c r="F32" t="n">
        <v>0.005</v>
      </c>
      <c r="G32" t="n">
        <v>0.012</v>
      </c>
      <c r="H32" t="n">
        <v>0.01</v>
      </c>
    </row>
    <row r="33">
      <c r="A33" t="inlineStr">
        <is>
          <t>ALU1_n_80: ALU1/register_reg_r1_0_31_6_11_i_14/O to masterReg/register_reg_r1_0_31_6_11_i_4/I4 sum delays</t>
        </is>
      </c>
      <c r="E33">
        <f>(E2 + E4 + E7 + E13 + E27 + E30 + E32)</f>
        <v/>
      </c>
      <c r="F33">
        <f>(F2 + F4 + F7 + F13 + F27 + F30 + F32)</f>
        <v/>
      </c>
      <c r="G33">
        <f>(G2 + G4 + G7 + G13 + G27 + G30 + G32)</f>
        <v/>
      </c>
      <c r="H33">
        <f>(H2 + H4 + H7 + H13 + H27 + H30 + H32)</f>
        <v/>
      </c>
      <c r="J33">
        <f>(J2 + J3 + J4 + J6 + J7 + J12 + J13 + J15 + J27 + J29 + J30 + J31 + J32)</f>
        <v/>
      </c>
    </row>
    <row r="34">
      <c r="A34" t="inlineStr">
        <is>
          <t>ALU1_n_80: ALU1/register_reg_r1_0_31_6_11_i_14/O to masterReg/register_reg_r1_0_31_6_11_i_4/I4sum delays + cap delay</t>
        </is>
      </c>
      <c r="E34">
        <f>1000*(E33 + J33)</f>
        <v/>
      </c>
      <c r="F34">
        <f>1000*(F33 + J33)</f>
        <v/>
      </c>
      <c r="G34">
        <f>1000*(G33 + J33)</f>
        <v/>
      </c>
      <c r="H34">
        <f>1000*(H33 + J33)</f>
        <v/>
      </c>
    </row>
    <row r="36">
      <c r="A36" t="inlineStr">
        <is>
          <t>ALU1_n_80: ALU1/register_reg_r1_0_31_6_11_i_14/O to masterReg/register_reg_r1_0_31_6_11_i_4/I4Total delay (from Vivado)</t>
        </is>
      </c>
      <c r="E36" t="inlineStr">
        <is>
          <t>202</t>
        </is>
      </c>
      <c r="F36" t="inlineStr">
        <is>
          <t>174</t>
        </is>
      </c>
      <c r="G36" t="inlineStr">
        <is>
          <t>379</t>
        </is>
      </c>
      <c r="H36" t="inlineStr">
        <is>
          <t>321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CLBLM_R_X5Y43/CLBLM_M_AMUX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CLBLM_R_X5Y43/CLBLM_M_AMUX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CLBLM_R_X5Y43/CLBLM_R.CLBLM_M_AMUX-&gt;CLBLM_LOGIC_OUTS20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CLBLM_R_X5Y43/CLBLM_LOGIC_OUTS20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INT_R_X5Y43/LOGIC_OUTS20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INT_R_X5Y43/INT_R.LOGIC_OUTS20-&gt;&gt;SR1BEG3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0.057</v>
      </c>
      <c r="F7" t="n">
        <v>0.047</v>
      </c>
      <c r="G7" t="n">
        <v>0.14</v>
      </c>
      <c r="H7" t="n">
        <v>0.116</v>
      </c>
      <c r="I7">
        <f>((D11 + D22) + (D8 + D9 + D10))</f>
        <v/>
      </c>
      <c r="J7">
        <f>(((D11 + D22) + (D8 + D9 + D10))*C7)</f>
        <v/>
      </c>
    </row>
    <row r="8">
      <c r="A8" t="inlineStr">
        <is>
          <t>INT_R_X5Y43/SR1BEG3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INT_R_X5Y42/SR1END3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INT_R_X5Y43/SR1END_N3_3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D22))</f>
        <v/>
      </c>
      <c r="J10">
        <f>((C8 + C9 + C10)*(((D8 + D9 + D10)/2) + (D11 + D22)))</f>
        <v/>
      </c>
    </row>
    <row r="11">
      <c r="A11" t="inlineStr">
        <is>
          <t>INT_R_X5Y42/INT_R.SR1END3-&gt;&gt;IMUX7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INT_R_X5Y42/IMUX7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CLBLM_R_X5Y42/CLBLM_IMUX7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CLBLM_R_X5Y42/CLBLM_R.CLBLM_IMUX7-&gt;CLBLM_M_A1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CLBLM_R_X5Y42/CLBLM_M_A1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masterReg/readData1[7]_i_1/I2</t>
        </is>
      </c>
      <c r="B16" t="inlineStr">
        <is>
          <t>Inpin</t>
        </is>
      </c>
      <c r="D16" t="n">
        <v>0</v>
      </c>
      <c r="E16" t="n">
        <v>0.225</v>
      </c>
      <c r="F16" t="n">
        <v>0.18</v>
      </c>
      <c r="G16" t="n">
        <v>0.531</v>
      </c>
      <c r="H16" t="n">
        <v>0.428</v>
      </c>
    </row>
    <row r="17">
      <c r="A17" t="inlineStr">
        <is>
          <t>ALU1_n_81: ALU1/readData2[7]_i_3/O to masterReg/readData1[7]_i_1/I2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ALU1_n_81: ALU1/readData2[7]_i_3/O to masterReg/readData1[7]_i_1/I2sum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ALU1_n_81: ALU1/readData2[7]_i_3/O to masterReg/readData1[7]_i_1/I2Total delay (from Vivado)</t>
        </is>
      </c>
      <c r="E20" t="inlineStr">
        <is>
          <t>358</t>
        </is>
      </c>
      <c r="F20" t="inlineStr">
        <is>
          <t>294</t>
        </is>
      </c>
      <c r="G20" t="inlineStr">
        <is>
          <t>686</t>
        </is>
      </c>
      <c r="H20" t="inlineStr">
        <is>
          <t>561</t>
        </is>
      </c>
    </row>
    <row r="22">
      <c r="A22" t="inlineStr">
        <is>
          <t>INT_R_X5Y42/INT_R.SR1END3-&gt;&gt;IMUX15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INT_R_X5Y42/IMUX15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CLBLM_R_X5Y42/CLBLM_IMUX15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CLBLM_R_X5Y42/CLBLM_R.CLBLM_IMUX15-&gt;CLBLM_M_B1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CLBLM_R_X5Y42/CLBLM_M_B1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masterReg/readData2[7]_i_1/I2</t>
        </is>
      </c>
      <c r="B27" t="inlineStr">
        <is>
          <t>Inpin</t>
        </is>
      </c>
      <c r="D27" t="n">
        <v>0</v>
      </c>
      <c r="E27" t="n">
        <v>0.218</v>
      </c>
      <c r="F27" t="n">
        <v>0.175</v>
      </c>
      <c r="G27" t="n">
        <v>0.521</v>
      </c>
      <c r="H27" t="n">
        <v>0.42</v>
      </c>
    </row>
    <row r="28">
      <c r="A28" t="inlineStr">
        <is>
          <t>ALU1_n_81: ALU1/readData2[7]_i_3/O to masterReg/readData2[7]_i_1/I2 sum delays</t>
        </is>
      </c>
      <c r="E28">
        <f>(E2 + E4 + E7 + E22 + E25 + E27)</f>
        <v/>
      </c>
      <c r="F28">
        <f>(F2 + F4 + F7 + F22 + F25 + F27)</f>
        <v/>
      </c>
      <c r="G28">
        <f>(G2 + G4 + G7 + G22 + G25 + G27)</f>
        <v/>
      </c>
      <c r="H28">
        <f>(H2 + H4 + H7 + H22 + H25 + H27)</f>
        <v/>
      </c>
      <c r="J28">
        <f>(J2 + J3 + J4 + J6 + J7 + J10 + J22 + J24 + J25 + J26 + J27)</f>
        <v/>
      </c>
    </row>
    <row r="29">
      <c r="A29" t="inlineStr">
        <is>
          <t>ALU1_n_81: ALU1/readData2[7]_i_3/O to masterReg/readData2[7]_i_1/I2sum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ALU1_n_81: ALU1/readData2[7]_i_3/O to masterReg/readData2[7]_i_1/I2Total delay (from Vivado)</t>
        </is>
      </c>
      <c r="E31" t="inlineStr">
        <is>
          <t>351</t>
        </is>
      </c>
      <c r="F31" t="inlineStr">
        <is>
          <t>289</t>
        </is>
      </c>
      <c r="G31" t="inlineStr">
        <is>
          <t>677</t>
        </is>
      </c>
      <c r="H31" t="inlineStr">
        <is>
          <t>553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CLBLM_R_X5Y44/CLBLM_L_B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CLBLM_R_X5Y44/CLBLM_L_B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CLBLM_R_X5Y44/CLBLM_R.CLBLM_L_B-&gt;CLBLM_LOGIC_OUTS9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CLBLM_R_X5Y44/CLBLM_LOGIC_OUTS9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INT_R_X5Y44/LOGIC_OUTS9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INT_R_X5Y44/INT_R.LOGIC_OUTS9-&gt;&gt;FAN_ALT2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INT_R_X5Y44/FAN_ALT2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INT_R_X5Y44/INT_R.FAN_ALT2-&gt;&gt;FAN_BOUNCE2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((D12 + D28) + (D10 + D11))</f>
        <v/>
      </c>
      <c r="J9">
        <f>(((D12 + D28) + (D10 + D11))*C9)</f>
        <v/>
      </c>
    </row>
    <row r="10">
      <c r="A10" t="inlineStr">
        <is>
          <t>INT_R_X5Y44/FAN_BOUNCE2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INT_R_X5Y43/FAN_BOUNCE_S3_2</t>
        </is>
      </c>
      <c r="B11" t="inlineStr">
        <is>
          <t>Part of wire</t>
        </is>
      </c>
      <c r="C11" t="n">
        <v>0</v>
      </c>
      <c r="D11" t="n">
        <v>0</v>
      </c>
      <c r="I11">
        <f>(((D10 + D11)/2) + (D12 + D28))</f>
        <v/>
      </c>
      <c r="J11">
        <f>((C10 + C11)*(((D10 + D11)/2) + (D12 + D28)))</f>
        <v/>
      </c>
    </row>
    <row r="12">
      <c r="A12" t="inlineStr">
        <is>
          <t>INT_R_X5Y44/INT_R.FAN_BOUNCE2-&gt;&gt;FAN_ALT4</t>
        </is>
      </c>
      <c r="B12" t="inlineStr">
        <is>
          <t>Buffer</t>
        </is>
      </c>
      <c r="C12" t="n">
        <v>0</v>
      </c>
      <c r="D12" t="n">
        <v>0.00757</v>
      </c>
      <c r="E12" t="n">
        <v>0</v>
      </c>
      <c r="F12" t="n">
        <v>0</v>
      </c>
      <c r="G12" t="n">
        <v>0</v>
      </c>
      <c r="H12" t="n">
        <v>0</v>
      </c>
      <c r="I12">
        <f>((D14) + (D13))</f>
        <v/>
      </c>
      <c r="J12">
        <f>(((D14) + (D13))*C12)</f>
        <v/>
      </c>
    </row>
    <row r="13">
      <c r="A13" t="inlineStr">
        <is>
          <t>INT_R_X5Y44/FAN_ALT4</t>
        </is>
      </c>
      <c r="B13" t="inlineStr">
        <is>
          <t>Part of wire</t>
        </is>
      </c>
      <c r="C13" t="n">
        <v>0</v>
      </c>
      <c r="D13" t="n">
        <v>0</v>
      </c>
      <c r="I13">
        <f>(((D13)/2) + (D14))</f>
        <v/>
      </c>
      <c r="J13">
        <f>((C13)*(((D13)/2) + (D14)))</f>
        <v/>
      </c>
    </row>
    <row r="14">
      <c r="A14" t="inlineStr">
        <is>
          <t>INT_R_X5Y44/INT_R.FAN_ALT4-&gt;&gt;FAN_BOUNCE4</t>
        </is>
      </c>
      <c r="B14" t="inlineStr">
        <is>
          <t>Buffer</t>
        </is>
      </c>
      <c r="C14" t="n">
        <v>1.4764880625</v>
      </c>
      <c r="D14" t="n">
        <v>0</v>
      </c>
      <c r="E14" t="n">
        <v>0.059</v>
      </c>
      <c r="F14" t="n">
        <v>0.049</v>
      </c>
      <c r="G14" t="n">
        <v>0.178</v>
      </c>
      <c r="H14" t="n">
        <v>0.147</v>
      </c>
      <c r="I14">
        <f>((D17) + (D15 + D16))</f>
        <v/>
      </c>
      <c r="J14">
        <f>(((D17) + (D15 + D16))*C14)</f>
        <v/>
      </c>
    </row>
    <row r="15">
      <c r="A15" t="inlineStr">
        <is>
          <t>INT_R_X5Y44/FAN_BOUNCE4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INT_R_X5Y43/FAN_BOUNCE_S3_4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(D17))</f>
        <v/>
      </c>
      <c r="J16">
        <f>((C15 + C16)*(((D15 + D16)/2) + (D17)))</f>
        <v/>
      </c>
    </row>
    <row r="17">
      <c r="A17" t="inlineStr">
        <is>
          <t>INT_R_X5Y43/INT_R.FAN_BOUNCE_S3_4-&gt;&gt;IMUX7</t>
        </is>
      </c>
      <c r="B17" t="inlineStr">
        <is>
          <t>Buffer</t>
        </is>
      </c>
      <c r="C17" t="n">
        <v>1.6107141875</v>
      </c>
      <c r="D17" t="n">
        <v>0.007713</v>
      </c>
      <c r="E17" t="n">
        <v>0.047</v>
      </c>
      <c r="F17" t="n">
        <v>0.038</v>
      </c>
      <c r="G17" t="n">
        <v>0.138</v>
      </c>
      <c r="H17" t="n">
        <v>0.114</v>
      </c>
      <c r="I17">
        <f>((((D22) + (D21))) + (D18 + D19))</f>
        <v/>
      </c>
      <c r="J17">
        <f>(((((D22) + (D21))) + (D18 + D19))*C17)</f>
        <v/>
      </c>
    </row>
    <row r="18">
      <c r="A18" t="inlineStr">
        <is>
          <t>INT_R_X5Y43/IMUX7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CLBLM_R_X5Y43/CLBLM_IMUX7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(((D22) + (D21))))</f>
        <v/>
      </c>
      <c r="J19">
        <f>((C18 + C19)*(((D18 + D19)/2) + (((D22) + (D21)))))</f>
        <v/>
      </c>
    </row>
    <row r="20">
      <c r="A20" t="inlineStr">
        <is>
          <t>CLBLM_R_X5Y43/CLBLM_R.CLBLM_IMUX7-&gt;CLBLM_M_A1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((D22) + (D21))</f>
        <v/>
      </c>
      <c r="J20">
        <f>(((D22) + (D21))*C20)</f>
        <v/>
      </c>
    </row>
    <row r="21">
      <c r="A21" t="inlineStr">
        <is>
          <t>CLBLM_R_X5Y43/CLBLM_M_A1</t>
        </is>
      </c>
      <c r="B21" t="inlineStr">
        <is>
          <t>Part of wire</t>
        </is>
      </c>
      <c r="C21" t="n">
        <v>0</v>
      </c>
      <c r="D21" t="n">
        <v>0</v>
      </c>
      <c r="I21">
        <f>(((D21)/2) + (D22))</f>
        <v/>
      </c>
      <c r="J21">
        <f>((C21)*(((D21)/2) + (D22)))</f>
        <v/>
      </c>
    </row>
    <row r="22">
      <c r="A22" t="inlineStr">
        <is>
          <t>ALU1/readData2[7]_i_3/I2</t>
        </is>
      </c>
      <c r="B22" t="inlineStr">
        <is>
          <t>Inpin</t>
        </is>
      </c>
      <c r="D22" t="n">
        <v>0</v>
      </c>
      <c r="E22" t="n">
        <v>0.225</v>
      </c>
      <c r="F22" t="n">
        <v>0.18</v>
      </c>
      <c r="G22" t="n">
        <v>0.531</v>
      </c>
      <c r="H22" t="n">
        <v>0.428</v>
      </c>
    </row>
    <row r="23">
      <c r="A23" t="inlineStr">
        <is>
          <t>ALU1_n_82: ALU1/register_reg_r1_0_31_6_11_i_8/O to ALU1/readData2[7]_i_3/I2 sum delays</t>
        </is>
      </c>
      <c r="E23">
        <f>(E2 + E4 + E7 + E9 + E12 + E14 + E17 + E20 + E22)</f>
        <v/>
      </c>
      <c r="F23">
        <f>(F2 + F4 + F7 + F9 + F12 + F14 + F17 + F20 + F22)</f>
        <v/>
      </c>
      <c r="G23">
        <f>(G2 + G4 + G7 + G9 + G12 + G14 + G17 + G20 + G22)</f>
        <v/>
      </c>
      <c r="H23">
        <f>(H2 + H4 + H7 + H9 + H12 + H14 + H17 + H20 + H22)</f>
        <v/>
      </c>
      <c r="J23">
        <f>(J2 + J3 + J4 + J6 + J7 + J8 + J9 + J11 + J12 + J13 + J14 + J16 + J17 + J19 + J20 + J21 + J22)</f>
        <v/>
      </c>
    </row>
    <row r="24">
      <c r="A24" t="inlineStr">
        <is>
          <t>ALU1_n_82: ALU1/register_reg_r1_0_31_6_11_i_8/O to ALU1/readData2[7]_i_3/I2sum delays + cap delay</t>
        </is>
      </c>
      <c r="E24">
        <f>1000*(E23 + J23)</f>
        <v/>
      </c>
      <c r="F24">
        <f>1000*(F23 + J23)</f>
        <v/>
      </c>
      <c r="G24">
        <f>1000*(G23 + J23)</f>
        <v/>
      </c>
      <c r="H24">
        <f>1000*(H23 + J23)</f>
        <v/>
      </c>
    </row>
    <row r="26">
      <c r="A26" t="inlineStr">
        <is>
          <t>ALU1_n_82: ALU1/register_reg_r1_0_31_6_11_i_8/O to ALU1/readData2[7]_i_3/I2Total delay (from Vivado)</t>
        </is>
      </c>
      <c r="E26" t="inlineStr">
        <is>
          <t>429</t>
        </is>
      </c>
      <c r="F26" t="inlineStr">
        <is>
          <t>355</t>
        </is>
      </c>
      <c r="G26" t="inlineStr">
        <is>
          <t>855</t>
        </is>
      </c>
      <c r="H26" t="inlineStr">
        <is>
          <t>701</t>
        </is>
      </c>
    </row>
    <row r="28">
      <c r="A28" t="inlineStr">
        <is>
          <t>INT_R_X5Y43/INT_R.FAN_BOUNCE_S3_2-&gt;&gt;IMUX46</t>
        </is>
      </c>
      <c r="B28" t="inlineStr">
        <is>
          <t>Buffer</t>
        </is>
      </c>
      <c r="C28" t="n">
        <v>1.6107141875</v>
      </c>
      <c r="D28" t="n">
        <v>0.007713</v>
      </c>
      <c r="E28" t="n">
        <v>0.047</v>
      </c>
      <c r="F28" t="n">
        <v>0.038</v>
      </c>
      <c r="G28" t="n">
        <v>0.138</v>
      </c>
      <c r="H28" t="n">
        <v>0.114</v>
      </c>
      <c r="I28">
        <f>((((D33) + (D32))) + (D29 + D30))</f>
        <v/>
      </c>
      <c r="J28">
        <f>(((((D33) + (D32))) + (D29 + D30))*C28)</f>
        <v/>
      </c>
    </row>
    <row r="29">
      <c r="A29" t="inlineStr">
        <is>
          <t>INT_R_X5Y43/IMUX46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CLBLM_R_X5Y43/CLBLM_IMUX46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(((D33) + (D32))))</f>
        <v/>
      </c>
      <c r="J30">
        <f>((C29 + C30)*(((D29 + D30)/2) + (((D33) + (D32)))))</f>
        <v/>
      </c>
    </row>
    <row r="31">
      <c r="A31" t="inlineStr">
        <is>
          <t>CLBLM_R_X5Y43/CLBLM_R.CLBLM_IMUX46-&gt;CLBLM_L_D5</t>
        </is>
      </c>
      <c r="B31" t="inlineStr">
        <is>
          <t>PassTransistor</t>
        </is>
      </c>
      <c r="C31" t="n">
        <v>0</v>
      </c>
      <c r="E31" t="n">
        <v>0</v>
      </c>
      <c r="F31" t="n">
        <v>0</v>
      </c>
      <c r="G31" t="n">
        <v>0</v>
      </c>
      <c r="H31" t="n">
        <v>0</v>
      </c>
      <c r="I31">
        <f>((D33) + (D32))</f>
        <v/>
      </c>
      <c r="J31">
        <f>(((D33) + (D32))*C31)</f>
        <v/>
      </c>
    </row>
    <row r="32">
      <c r="A32" t="inlineStr">
        <is>
          <t>CLBLM_R_X5Y43/CLBLM_L_D5</t>
        </is>
      </c>
      <c r="B32" t="inlineStr">
        <is>
          <t>Part of wire</t>
        </is>
      </c>
      <c r="C32" t="n">
        <v>0</v>
      </c>
      <c r="D32" t="n">
        <v>0</v>
      </c>
      <c r="I32">
        <f>(((D32)/2) + (D33))</f>
        <v/>
      </c>
      <c r="J32">
        <f>((C32)*(((D32)/2) + (D33)))</f>
        <v/>
      </c>
    </row>
    <row r="33">
      <c r="A33" t="inlineStr">
        <is>
          <t>masterReg/register_reg_r1_0_31_6_11_i_1/I4</t>
        </is>
      </c>
      <c r="B33" t="inlineStr">
        <is>
          <t>Inpin</t>
        </is>
      </c>
      <c r="D33" t="n">
        <v>0</v>
      </c>
      <c r="E33" t="n">
        <v>0.042</v>
      </c>
      <c r="F33" t="n">
        <v>0.033</v>
      </c>
      <c r="G33" t="n">
        <v>0.113</v>
      </c>
      <c r="H33" t="n">
        <v>0.091</v>
      </c>
    </row>
    <row r="34">
      <c r="A34" t="inlineStr">
        <is>
          <t>ALU1_n_82: ALU1/register_reg_r1_0_31_6_11_i_8/O to masterReg/register_reg_r1_0_31_6_11_i_1/I4 sum delays</t>
        </is>
      </c>
      <c r="E34">
        <f>(E2 + E4 + E7 + E9 + E28 + E31 + E33)</f>
        <v/>
      </c>
      <c r="F34">
        <f>(F2 + F4 + F7 + F9 + F28 + F31 + F33)</f>
        <v/>
      </c>
      <c r="G34">
        <f>(G2 + G4 + G7 + G9 + G28 + G31 + G33)</f>
        <v/>
      </c>
      <c r="H34">
        <f>(H2 + H4 + H7 + H9 + H28 + H31 + H33)</f>
        <v/>
      </c>
      <c r="J34">
        <f>(J2 + J3 + J4 + J6 + J7 + J8 + J9 + J11 + J28 + J30 + J31 + J32 + J33)</f>
        <v/>
      </c>
    </row>
    <row r="35">
      <c r="A35" t="inlineStr">
        <is>
          <t>ALU1_n_82: ALU1/register_reg_r1_0_31_6_11_i_8/O to masterReg/register_reg_r1_0_31_6_11_i_1/I4sum delays + cap delay</t>
        </is>
      </c>
      <c r="E35">
        <f>1000*(E34 + J34)</f>
        <v/>
      </c>
      <c r="F35">
        <f>1000*(F34 + J34)</f>
        <v/>
      </c>
      <c r="G35">
        <f>1000*(G34 + J34)</f>
        <v/>
      </c>
      <c r="H35">
        <f>1000*(H34 + J34)</f>
        <v/>
      </c>
    </row>
    <row r="37">
      <c r="A37" t="inlineStr">
        <is>
          <t>ALU1_n_82: ALU1/register_reg_r1_0_31_6_11_i_8/O to masterReg/register_reg_r1_0_31_6_11_i_1/I4Total delay (from Vivado)</t>
        </is>
      </c>
      <c r="E37" t="inlineStr">
        <is>
          <t>177</t>
        </is>
      </c>
      <c r="F37" t="inlineStr">
        <is>
          <t>149</t>
        </is>
      </c>
      <c r="G37" t="inlineStr">
        <is>
          <t>356</t>
        </is>
      </c>
      <c r="H37" t="inlineStr">
        <is>
          <t>295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CLBLM_R_X3Y43/CLBLM_L_AMUX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CLBLM_R_X3Y43/CLBLM_L_AMUX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CLBLM_R_X3Y43/CLBLM_R.CLBLM_L_AMUX-&gt;CLBLM_LOGIC_OUTS16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CLBLM_R_X3Y43/CLBLM_LOGIC_OUTS16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INT_R_X3Y43/LOGIC_OUTS16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INT_R_X3Y43/INT_R.LOGIC_OUTS16-&gt;&gt;EE2BEG2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INT_R_X3Y43/EE2BEG2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INT_R_X5Y43/EE2END2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CLBLM_R_X3Y43/CLBLM_EE2BEG2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CLBLL_L_X4Y43/CLBLL_EE2BEG2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INT_L_X4Y43/EE2A2</t>
        </is>
      </c>
      <c r="B12" t="inlineStr">
        <is>
          <t>Part of wire</t>
        </is>
      </c>
      <c r="C12" t="n">
        <v>0</v>
      </c>
      <c r="D12" t="n">
        <v>0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INT_R_X5Y43/INT_R.EE2END2-&gt;&gt;EL1BEG1</t>
        </is>
      </c>
      <c r="B13" t="inlineStr">
        <is>
          <t>Buffer</t>
        </is>
      </c>
      <c r="C13" t="n">
        <v>1.16220225</v>
      </c>
      <c r="D13" t="n">
        <v>0.008429000000000001</v>
      </c>
      <c r="E13" t="n">
        <v>0.043</v>
      </c>
      <c r="F13" t="n">
        <v>0.035</v>
      </c>
      <c r="G13" t="n">
        <v>0.124</v>
      </c>
      <c r="H13" t="n">
        <v>0.103</v>
      </c>
      <c r="I13">
        <f>((D20) + (D14 + D15 + D16 + D17 + D18 + D19))</f>
        <v/>
      </c>
      <c r="J13">
        <f>(((D20) + (D14 + D15 + D16 + D17 + D18 + D19))*C13)</f>
        <v/>
      </c>
    </row>
    <row r="14">
      <c r="A14" t="inlineStr">
        <is>
          <t>INT_R_X5Y43/EL1BEG1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INT_L_X6Y43/EL1END1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CLBLM_R_X5Y43/CLBLM_EL1BEG1</t>
        </is>
      </c>
      <c r="B16" t="inlineStr">
        <is>
          <t>Part of wire</t>
        </is>
      </c>
      <c r="C16" t="n">
        <v>0.052151</v>
      </c>
      <c r="D16" t="n">
        <v>0.004690000000000001</v>
      </c>
    </row>
    <row r="17">
      <c r="A17" t="inlineStr">
        <is>
          <t>VBRK_X18Y45/VBRK_EL1BEG1</t>
        </is>
      </c>
      <c r="B17" t="inlineStr">
        <is>
          <t>Part of wire</t>
        </is>
      </c>
      <c r="C17" t="n">
        <v>0.01211</v>
      </c>
      <c r="D17" t="n">
        <v>0.00162</v>
      </c>
    </row>
    <row r="18">
      <c r="A18" t="inlineStr">
        <is>
          <t>BRAM_L_X6Y40/BRAM_EL1BEG1_3</t>
        </is>
      </c>
      <c r="B18" t="inlineStr">
        <is>
          <t>Part of wire</t>
        </is>
      </c>
      <c r="C18" t="n">
        <v>0.26892</v>
      </c>
      <c r="D18" t="n">
        <v>0.064292</v>
      </c>
    </row>
    <row r="19">
      <c r="A19" t="inlineStr">
        <is>
          <t>BRAM_INT_INTERFACE_L_X6Y43/INT_INTERFACE_EL1BEG1</t>
        </is>
      </c>
      <c r="B19" t="inlineStr">
        <is>
          <t>Part of wire</t>
        </is>
      </c>
      <c r="C19" t="n">
        <v>0</v>
      </c>
      <c r="D19" t="n">
        <v>0</v>
      </c>
      <c r="I19">
        <f>(((D14 + D15 + D16 + D17 + D18 + D19)/2) + (D20))</f>
        <v/>
      </c>
      <c r="J19">
        <f>((C14 + C15 + C16 + C17 + C18 + C19)*(((D14 + D15 + D16 + D17 + D18 + D19)/2) + (D20)))</f>
        <v/>
      </c>
    </row>
    <row r="20">
      <c r="A20" t="inlineStr">
        <is>
          <t>INT_L_X6Y43/INT_L.EL1END1-&gt;&gt;NE2BEG1</t>
        </is>
      </c>
      <c r="B20" t="inlineStr">
        <is>
          <t>Buffer</t>
        </is>
      </c>
      <c r="C20" t="n">
        <v>1.1851186875</v>
      </c>
      <c r="D20" t="n">
        <v>0.008473000000000001</v>
      </c>
      <c r="E20" t="n">
        <v>0.041</v>
      </c>
      <c r="F20" t="n">
        <v>0.033</v>
      </c>
      <c r="G20" t="n">
        <v>0.134</v>
      </c>
      <c r="H20" t="n">
        <v>0.111</v>
      </c>
      <c r="I20">
        <f>((D24 + D35) + (D21 + D22 + D23))</f>
        <v/>
      </c>
      <c r="J20">
        <f>(((D24 + D35) + (D21 + D22 + D23))*C20)</f>
        <v/>
      </c>
    </row>
    <row r="21">
      <c r="A21" t="inlineStr">
        <is>
          <t>INT_L_X6Y43/NE2BEG1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INT_R_X7Y44/NE2END1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INT_L_X6Y44/NE2A1</t>
        </is>
      </c>
      <c r="B23" t="inlineStr">
        <is>
          <t>Part of wire</t>
        </is>
      </c>
      <c r="C23" t="n">
        <v>0</v>
      </c>
      <c r="D23" t="n">
        <v>0</v>
      </c>
      <c r="I23">
        <f>(((D21 + D22 + D23)/2) + (D24 + D35))</f>
        <v/>
      </c>
      <c r="J23">
        <f>((C21 + C22 + C23)*(((D21 + D22 + D23)/2) + (D24 + D35)))</f>
        <v/>
      </c>
    </row>
    <row r="24">
      <c r="A24" t="inlineStr">
        <is>
          <t>INT_R_X7Y44/INT_R.NE2END1-&gt;&gt;IMUX11</t>
        </is>
      </c>
      <c r="B24" t="inlineStr">
        <is>
          <t>Buffer</t>
        </is>
      </c>
      <c r="C24" t="n">
        <v>1.6107141875</v>
      </c>
      <c r="D24" t="n">
        <v>0.007713</v>
      </c>
      <c r="E24" t="n">
        <v>0.047</v>
      </c>
      <c r="F24" t="n">
        <v>0.038</v>
      </c>
      <c r="G24" t="n">
        <v>0.138</v>
      </c>
      <c r="H24" t="n">
        <v>0.114</v>
      </c>
      <c r="I24">
        <f>((((D29) + (D28))) + (D25 + D26))</f>
        <v/>
      </c>
      <c r="J24">
        <f>(((((D29) + (D28))) + (D25 + D26))*C24)</f>
        <v/>
      </c>
    </row>
    <row r="25">
      <c r="A25" t="inlineStr">
        <is>
          <t>INT_R_X7Y44/IMUX11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CLBLM_R_X7Y44/CLBLM_IMUX11</t>
        </is>
      </c>
      <c r="B26" t="inlineStr">
        <is>
          <t>Part of wire</t>
        </is>
      </c>
      <c r="C26" t="n">
        <v>0</v>
      </c>
      <c r="D26" t="n">
        <v>0</v>
      </c>
      <c r="I26">
        <f>(((D25 + D26)/2) + (((D29) + (D28))))</f>
        <v/>
      </c>
      <c r="J26">
        <f>((C25 + C26)*(((D25 + D26)/2) + (((D29) + (D28)))))</f>
        <v/>
      </c>
    </row>
    <row r="27">
      <c r="A27" t="inlineStr">
        <is>
          <t>CLBLM_R_X7Y44/CLBLM_R.CLBLM_IMUX11-&gt;CLBLM_M_A4</t>
        </is>
      </c>
      <c r="B27" t="inlineStr">
        <is>
          <t>PassTransistor</t>
        </is>
      </c>
      <c r="C27" t="n">
        <v>0</v>
      </c>
      <c r="E27" t="n">
        <v>0</v>
      </c>
      <c r="F27" t="n">
        <v>0</v>
      </c>
      <c r="G27" t="n">
        <v>0</v>
      </c>
      <c r="H27" t="n">
        <v>0</v>
      </c>
      <c r="I27">
        <f>((D29) + (D28))</f>
        <v/>
      </c>
      <c r="J27">
        <f>(((D29) + (D28))*C27)</f>
        <v/>
      </c>
    </row>
    <row r="28">
      <c r="A28" t="inlineStr">
        <is>
          <t>CLBLM_R_X7Y44/CLBLM_M_A4</t>
        </is>
      </c>
      <c r="B28" t="inlineStr">
        <is>
          <t>Part of wire</t>
        </is>
      </c>
      <c r="C28" t="n">
        <v>0</v>
      </c>
      <c r="D28" t="n">
        <v>0</v>
      </c>
      <c r="I28">
        <f>(((D28)/2) + (D29))</f>
        <v/>
      </c>
      <c r="J28">
        <f>((C28)*(((D28)/2) + (D29)))</f>
        <v/>
      </c>
    </row>
    <row r="29">
      <c r="A29" t="inlineStr">
        <is>
          <t>masterReg/readData1[6]_i_1/I2</t>
        </is>
      </c>
      <c r="B29" t="inlineStr">
        <is>
          <t>Inpin</t>
        </is>
      </c>
      <c r="D29" t="n">
        <v>0</v>
      </c>
      <c r="E29" t="n">
        <v>0.113</v>
      </c>
      <c r="F29" t="n">
        <v>0.091</v>
      </c>
      <c r="G29" t="n">
        <v>0.303</v>
      </c>
      <c r="H29" t="n">
        <v>0.244</v>
      </c>
    </row>
    <row r="30">
      <c r="A30" t="inlineStr">
        <is>
          <t>ALU1_n_83: ALU1/readData2[6]_i_3/O to masterReg/readData1[6]_i_1/I2 sum delays</t>
        </is>
      </c>
      <c r="E30">
        <f>(E2 + E4 + E7 + E13 + E20 + E24 + E27 + E29)</f>
        <v/>
      </c>
      <c r="F30">
        <f>(F2 + F4 + F7 + F13 + F20 + F24 + F27 + F29)</f>
        <v/>
      </c>
      <c r="G30">
        <f>(G2 + G4 + G7 + G13 + G20 + G24 + G27 + G29)</f>
        <v/>
      </c>
      <c r="H30">
        <f>(H2 + H4 + H7 + H13 + H20 + H24 + H27 + H29)</f>
        <v/>
      </c>
      <c r="J30">
        <f>(J2 + J3 + J4 + J6 + J7 + J12 + J13 + J19 + J20 + J23 + J24 + J26 + J27 + J28 + J29)</f>
        <v/>
      </c>
    </row>
    <row r="31">
      <c r="A31" t="inlineStr">
        <is>
          <t>ALU1_n_83: ALU1/readData2[6]_i_3/O to masterReg/readData1[6]_i_1/I2sum delays + cap delay</t>
        </is>
      </c>
      <c r="E31">
        <f>1000*(E30 + J30)</f>
        <v/>
      </c>
      <c r="F31">
        <f>1000*(F30 + J30)</f>
        <v/>
      </c>
      <c r="G31">
        <f>1000*(G30 + J30)</f>
        <v/>
      </c>
      <c r="H31">
        <f>1000*(H30 + J30)</f>
        <v/>
      </c>
    </row>
    <row r="33">
      <c r="A33" t="inlineStr">
        <is>
          <t>ALU1_n_83: ALU1/readData2[6]_i_3/O to masterReg/readData1[6]_i_1/I2Total delay (from Vivado)</t>
        </is>
      </c>
      <c r="E33" t="inlineStr">
        <is>
          <t>441</t>
        </is>
      </c>
      <c r="F33" t="inlineStr">
        <is>
          <t>384</t>
        </is>
      </c>
      <c r="G33" t="inlineStr">
        <is>
          <t>808</t>
        </is>
      </c>
      <c r="H33" t="inlineStr">
        <is>
          <t>685</t>
        </is>
      </c>
    </row>
    <row r="35">
      <c r="A35" t="inlineStr">
        <is>
          <t>INT_R_X7Y44/INT_R.NE2END1-&gt;&gt;IMUX18</t>
        </is>
      </c>
      <c r="B35" t="inlineStr">
        <is>
          <t>Buffer</t>
        </is>
      </c>
      <c r="C35" t="n">
        <v>1.6107141875</v>
      </c>
      <c r="D35" t="n">
        <v>0.007713</v>
      </c>
      <c r="E35" t="n">
        <v>0.047</v>
      </c>
      <c r="F35" t="n">
        <v>0.038</v>
      </c>
      <c r="G35" t="n">
        <v>0.138</v>
      </c>
      <c r="H35" t="n">
        <v>0.114</v>
      </c>
      <c r="I35">
        <f>((((D40) + (D39))) + (D36 + D37))</f>
        <v/>
      </c>
      <c r="J35">
        <f>(((((D40) + (D39))) + (D36 + D37))*C35)</f>
        <v/>
      </c>
    </row>
    <row r="36">
      <c r="A36" t="inlineStr">
        <is>
          <t>INT_R_X7Y44/IMUX18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CLBLM_R_X7Y44/CLBLM_IMUX18</t>
        </is>
      </c>
      <c r="B37" t="inlineStr">
        <is>
          <t>Part of wire</t>
        </is>
      </c>
      <c r="C37" t="n">
        <v>0</v>
      </c>
      <c r="D37" t="n">
        <v>0</v>
      </c>
      <c r="I37">
        <f>(((D36 + D37)/2) + (((D40) + (D39))))</f>
        <v/>
      </c>
      <c r="J37">
        <f>((C36 + C37)*(((D36 + D37)/2) + (((D40) + (D39)))))</f>
        <v/>
      </c>
    </row>
    <row r="38">
      <c r="A38" t="inlineStr">
        <is>
          <t>CLBLM_R_X7Y44/CLBLM_R.CLBLM_IMUX18-&gt;CLBLM_M_B2</t>
        </is>
      </c>
      <c r="B38" t="inlineStr">
        <is>
          <t>PassTransistor</t>
        </is>
      </c>
      <c r="C38" t="n">
        <v>0</v>
      </c>
      <c r="E38" t="n">
        <v>0</v>
      </c>
      <c r="F38" t="n">
        <v>0</v>
      </c>
      <c r="G38" t="n">
        <v>0</v>
      </c>
      <c r="H38" t="n">
        <v>0</v>
      </c>
      <c r="I38">
        <f>((D40) + (D39))</f>
        <v/>
      </c>
      <c r="J38">
        <f>(((D40) + (D39))*C38)</f>
        <v/>
      </c>
    </row>
    <row r="39">
      <c r="A39" t="inlineStr">
        <is>
          <t>CLBLM_R_X7Y44/CLBLM_M_B2</t>
        </is>
      </c>
      <c r="B39" t="inlineStr">
        <is>
          <t>Part of wire</t>
        </is>
      </c>
      <c r="C39" t="n">
        <v>0</v>
      </c>
      <c r="D39" t="n">
        <v>0</v>
      </c>
      <c r="I39">
        <f>(((D39)/2) + (D40))</f>
        <v/>
      </c>
      <c r="J39">
        <f>((C39)*(((D39)/2) + (D40)))</f>
        <v/>
      </c>
    </row>
    <row r="40">
      <c r="A40" t="inlineStr">
        <is>
          <t>masterReg/readData2[6]_i_1/I2</t>
        </is>
      </c>
      <c r="B40" t="inlineStr">
        <is>
          <t>Inpin</t>
        </is>
      </c>
      <c r="D40" t="n">
        <v>0</v>
      </c>
      <c r="E40" t="n">
        <v>0.214</v>
      </c>
      <c r="F40" t="n">
        <v>0.172</v>
      </c>
      <c r="G40" t="n">
        <v>0.504</v>
      </c>
      <c r="H40" t="n">
        <v>0.406</v>
      </c>
    </row>
    <row r="41">
      <c r="A41" t="inlineStr">
        <is>
          <t>ALU1_n_83: ALU1/readData2[6]_i_3/O to masterReg/readData2[6]_i_1/I2 sum delays</t>
        </is>
      </c>
      <c r="E41">
        <f>(E2 + E4 + E7 + E13 + E20 + E35 + E38 + E40)</f>
        <v/>
      </c>
      <c r="F41">
        <f>(F2 + F4 + F7 + F13 + F20 + F35 + F38 + F40)</f>
        <v/>
      </c>
      <c r="G41">
        <f>(G2 + G4 + G7 + G13 + G20 + G35 + G38 + G40)</f>
        <v/>
      </c>
      <c r="H41">
        <f>(H2 + H4 + H7 + H13 + H20 + H35 + H38 + H40)</f>
        <v/>
      </c>
      <c r="J41">
        <f>(J2 + J3 + J4 + J6 + J7 + J12 + J13 + J19 + J20 + J23 + J35 + J37 + J38 + J39 + J40)</f>
        <v/>
      </c>
    </row>
    <row r="42">
      <c r="A42" t="inlineStr">
        <is>
          <t>ALU1_n_83: ALU1/readData2[6]_i_3/O to masterReg/readData2[6]_i_1/I2sum delays + cap delay</t>
        </is>
      </c>
      <c r="E42">
        <f>1000*(E41 + J41)</f>
        <v/>
      </c>
      <c r="F42">
        <f>1000*(F41 + J41)</f>
        <v/>
      </c>
      <c r="G42">
        <f>1000*(G41 + J41)</f>
        <v/>
      </c>
      <c r="H42">
        <f>1000*(H41 + J41)</f>
        <v/>
      </c>
    </row>
    <row r="44">
      <c r="A44" t="inlineStr">
        <is>
          <t>ALU1_n_83: ALU1/readData2[6]_i_3/O to masterReg/readData2[6]_i_1/I2Total delay (from Vivado)</t>
        </is>
      </c>
      <c r="E44" t="inlineStr">
        <is>
          <t>542</t>
        </is>
      </c>
      <c r="F44" t="inlineStr">
        <is>
          <t>465</t>
        </is>
      </c>
      <c r="G44" t="inlineStr">
        <is>
          <t>987</t>
        </is>
      </c>
      <c r="H44" t="inlineStr">
        <is>
          <t>829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CLBLM_R_X7Y45/CLBLM_M_B</t>
        </is>
      </c>
      <c r="B2" t="inlineStr">
        <is>
          <t>Outpin</t>
        </is>
      </c>
      <c r="C2" t="n">
        <v>1.408</v>
      </c>
      <c r="E2" t="n">
        <v>0</v>
      </c>
      <c r="F2" t="n">
        <v>0</v>
      </c>
      <c r="G2" t="n">
        <v>0</v>
      </c>
      <c r="H2" t="n">
        <v>0</v>
      </c>
      <c r="I2">
        <f>((((D7 + D34) + (D5 + D6))) + (D3))</f>
        <v/>
      </c>
      <c r="J2">
        <f>(C2*((((D7 + D34) + (D5 + D6))) + (D3)))</f>
        <v/>
      </c>
    </row>
    <row r="3">
      <c r="A3" t="inlineStr">
        <is>
          <t>CLBLM_R_X7Y45/CLBLM_M_B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D34) + (D5 + D6))))</f>
        <v/>
      </c>
      <c r="J3">
        <f>((C3)*(((D3)/2) + (((D7 + D34) + (D5 + D6)))))</f>
        <v/>
      </c>
    </row>
    <row r="4">
      <c r="A4" t="inlineStr">
        <is>
          <t>CLBLM_R_X7Y45/CLBLM_R.CLBLM_M_B-&gt;CLBLM_LOGIC_OUTS13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D34) + (D5 + D6))</f>
        <v/>
      </c>
      <c r="J4">
        <f>(((D7 + D34) + (D5 + D6))*C4)</f>
        <v/>
      </c>
    </row>
    <row r="5">
      <c r="A5" t="inlineStr">
        <is>
          <t>CLBLM_R_X7Y45/CLBLM_LOGIC_OUTS13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INT_R_X7Y45/LOGIC_OUTS13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D34))</f>
        <v/>
      </c>
      <c r="J6">
        <f>((C5 + C6)*(((D5 + D6)/2) + (D7 + D34)))</f>
        <v/>
      </c>
    </row>
    <row r="7">
      <c r="A7" t="inlineStr">
        <is>
          <t>INT_R_X7Y45/INT_R.LOGIC_OUTS13-&gt;&gt;WW4BEG1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0.07199999999999999</v>
      </c>
      <c r="F7" t="n">
        <v>0.059</v>
      </c>
      <c r="G7" t="n">
        <v>0.168</v>
      </c>
      <c r="H7" t="n">
        <v>0.139</v>
      </c>
      <c r="I7">
        <f>((D19) + (D8 + D9 + D10 + D11 + D12 + D13 + D14 + D15 + D16 + D17 + D18))</f>
        <v/>
      </c>
      <c r="J7">
        <f>(((D19) + (D8 + D9 + D10 + D11 + D12 + D13 + D14 + D15 + D16 + D17 + D18))*C7)</f>
        <v/>
      </c>
    </row>
    <row r="8">
      <c r="A8" t="inlineStr">
        <is>
          <t>INT_R_X7Y45/WW4BEG1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INT_R_X3Y45/WW4END1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INT_L_X6Y45/WW4A1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BRAM_INT_INTERFACE_L_X6Y45/INT_INTERFACE_WW4B1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BRAM_L_X6Y45/BRAM_WW4B1_0</t>
        </is>
      </c>
      <c r="B12" t="inlineStr">
        <is>
          <t>Part of wire</t>
        </is>
      </c>
      <c r="C12" t="n">
        <v>0.26892</v>
      </c>
      <c r="D12" t="n">
        <v>0.05565999999999999</v>
      </c>
    </row>
    <row r="13">
      <c r="A13" t="inlineStr">
        <is>
          <t>VBRK_X18Y47/VBRK_WW4B1</t>
        </is>
      </c>
      <c r="B13" t="inlineStr">
        <is>
          <t>Part of wire</t>
        </is>
      </c>
      <c r="C13" t="n">
        <v>0.01211</v>
      </c>
      <c r="D13" t="n">
        <v>0.00162</v>
      </c>
    </row>
    <row r="14">
      <c r="A14" t="inlineStr">
        <is>
          <t>CLBLM_R_X5Y45/CLBLM_WW4B1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INT_R_X5Y45/WW4B1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INT_L_X4Y45/WW4C1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CLBLL_L_X4Y45/CLBLL_WW4END1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CLBLM_R_X3Y45/CLBLM_WW4END1</t>
        </is>
      </c>
      <c r="B18" t="inlineStr">
        <is>
          <t>Part of wire</t>
        </is>
      </c>
      <c r="C18" t="n">
        <v>0</v>
      </c>
      <c r="D18" t="n">
        <v>0</v>
      </c>
      <c r="I18">
        <f>(((D8 + D9 + D10 + D11 + D12 + D13 + D14 + D15 + D16 + D17 + D18)/2) + (D19))</f>
        <v/>
      </c>
      <c r="J18">
        <f>((C8 + C9 + C10 + C11 + C12 + C13 + C14 + C15 + C16 + C17 + C18)*(((D8 + D9 + D10 + D11 + D12 + D13 + D14 + D15 + D16 + D17 + D18)/2) + (D19)))</f>
        <v/>
      </c>
    </row>
    <row r="19">
      <c r="A19" t="inlineStr">
        <is>
          <t>INT_R_X3Y45/INT_R.WW4END1-&gt;&gt;SS2BEG0</t>
        </is>
      </c>
      <c r="B19" t="inlineStr">
        <is>
          <t>Buffer</t>
        </is>
      </c>
      <c r="C19" t="n">
        <v>1.1851186875</v>
      </c>
      <c r="D19" t="n">
        <v>0.008473000000000001</v>
      </c>
      <c r="E19" t="n">
        <v>0.06</v>
      </c>
      <c r="F19" t="n">
        <v>0.05</v>
      </c>
      <c r="G19" t="n">
        <v>0.134</v>
      </c>
      <c r="H19" t="n">
        <v>0.111</v>
      </c>
      <c r="I19">
        <f>((D23) + (D20 + D21 + D22))</f>
        <v/>
      </c>
      <c r="J19">
        <f>(((D23) + (D20 + D21 + D22))*C19)</f>
        <v/>
      </c>
    </row>
    <row r="20">
      <c r="A20" t="inlineStr">
        <is>
          <t>INT_R_X3Y45/SS2BEG0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INT_R_X3Y43/SS2END0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INT_R_X3Y44/SS2A0</t>
        </is>
      </c>
      <c r="B22" t="inlineStr">
        <is>
          <t>Part of wire</t>
        </is>
      </c>
      <c r="C22" t="n">
        <v>0</v>
      </c>
      <c r="D22" t="n">
        <v>0</v>
      </c>
      <c r="I22">
        <f>(((D20 + D21 + D22)/2) + (D23))</f>
        <v/>
      </c>
      <c r="J22">
        <f>((C20 + C21 + C22)*(((D20 + D21 + D22)/2) + (D23)))</f>
        <v/>
      </c>
    </row>
    <row r="23">
      <c r="A23" t="inlineStr">
        <is>
          <t>INT_R_X3Y43/INT_R.SS2END0-&gt;&gt;IMUX9</t>
        </is>
      </c>
      <c r="B23" t="inlineStr">
        <is>
          <t>Buffer</t>
        </is>
      </c>
      <c r="C23" t="n">
        <v>1.6107141875</v>
      </c>
      <c r="D23" t="n">
        <v>0.007713</v>
      </c>
      <c r="E23" t="n">
        <v>0.047</v>
      </c>
      <c r="F23" t="n">
        <v>0.038</v>
      </c>
      <c r="G23" t="n">
        <v>0.138</v>
      </c>
      <c r="H23" t="n">
        <v>0.114</v>
      </c>
      <c r="I23">
        <f>((((D28) + (D27))) + (D24 + D25))</f>
        <v/>
      </c>
      <c r="J23">
        <f>(((((D28) + (D27))) + (D24 + D25))*C23)</f>
        <v/>
      </c>
    </row>
    <row r="24">
      <c r="A24" t="inlineStr">
        <is>
          <t>INT_R_X3Y43/IMUX9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CLBLM_R_X3Y43/CLBLM_IMUX9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(((D28) + (D27))))</f>
        <v/>
      </c>
      <c r="J25">
        <f>((C24 + C25)*(((D24 + D25)/2) + (((D28) + (D27)))))</f>
        <v/>
      </c>
    </row>
    <row r="26">
      <c r="A26" t="inlineStr">
        <is>
          <t>CLBLM_R_X3Y43/CLBLM_R.CLBLM_IMUX9-&gt;CLBLM_L_A5</t>
        </is>
      </c>
      <c r="B26" t="inlineStr">
        <is>
          <t>PassTransistor</t>
        </is>
      </c>
      <c r="C26" t="n">
        <v>0</v>
      </c>
      <c r="E26" t="n">
        <v>0</v>
      </c>
      <c r="F26" t="n">
        <v>0</v>
      </c>
      <c r="G26" t="n">
        <v>0</v>
      </c>
      <c r="H26" t="n">
        <v>0</v>
      </c>
      <c r="I26">
        <f>((D28) + (D27))</f>
        <v/>
      </c>
      <c r="J26">
        <f>(((D28) + (D27))*C26)</f>
        <v/>
      </c>
    </row>
    <row r="27">
      <c r="A27" t="inlineStr">
        <is>
          <t>CLBLM_R_X3Y43/CLBLM_L_A5</t>
        </is>
      </c>
      <c r="B27" t="inlineStr">
        <is>
          <t>Part of wire</t>
        </is>
      </c>
      <c r="C27" t="n">
        <v>0</v>
      </c>
      <c r="D27" t="n">
        <v>0</v>
      </c>
      <c r="I27">
        <f>(((D27)/2) + (D28))</f>
        <v/>
      </c>
      <c r="J27">
        <f>((C27)*(((D27)/2) + (D28)))</f>
        <v/>
      </c>
    </row>
    <row r="28">
      <c r="A28" t="inlineStr">
        <is>
          <t>ALU1/readData2[6]_i_3/I2</t>
        </is>
      </c>
      <c r="B28" t="inlineStr">
        <is>
          <t>Inpin</t>
        </is>
      </c>
      <c r="D28" t="n">
        <v>0</v>
      </c>
      <c r="E28" t="n">
        <v>0.042</v>
      </c>
      <c r="F28" t="n">
        <v>0.033</v>
      </c>
      <c r="G28" t="n">
        <v>0.112</v>
      </c>
      <c r="H28" t="n">
        <v>0.091</v>
      </c>
    </row>
    <row r="29">
      <c r="A29" t="inlineStr">
        <is>
          <t>ALU1_n_84: ALU1/register_reg_r1_0_31_6_11_i_10/O to ALU1/readData2[6]_i_3/I2 sum delays</t>
        </is>
      </c>
      <c r="E29">
        <f>(E2 + E4 + E7 + E19 + E23 + E26 + E28)</f>
        <v/>
      </c>
      <c r="F29">
        <f>(F2 + F4 + F7 + F19 + F23 + F26 + F28)</f>
        <v/>
      </c>
      <c r="G29">
        <f>(G2 + G4 + G7 + G19 + G23 + G26 + G28)</f>
        <v/>
      </c>
      <c r="H29">
        <f>(H2 + H4 + H7 + H19 + H23 + H26 + H28)</f>
        <v/>
      </c>
      <c r="J29">
        <f>(J2 + J3 + J4 + J6 + J7 + J18 + J19 + J22 + J23 + J25 + J26 + J27 + J28)</f>
        <v/>
      </c>
    </row>
    <row r="30">
      <c r="A30" t="inlineStr">
        <is>
          <t>ALU1_n_84: ALU1/register_reg_r1_0_31_6_11_i_10/O to ALU1/readData2[6]_i_3/I2sum delays + cap delay</t>
        </is>
      </c>
      <c r="E30">
        <f>1000*(E29 + J29)</f>
        <v/>
      </c>
      <c r="F30">
        <f>1000*(F29 + J29)</f>
        <v/>
      </c>
      <c r="G30">
        <f>1000*(G29 + J29)</f>
        <v/>
      </c>
      <c r="H30">
        <f>1000*(H29 + J29)</f>
        <v/>
      </c>
    </row>
    <row r="32">
      <c r="A32" t="inlineStr">
        <is>
          <t>ALU1_n_84: ALU1/register_reg_r1_0_31_6_11_i_10/O to ALU1/readData2[6]_i_3/I2Total delay (from Vivado)</t>
        </is>
      </c>
      <c r="E32" t="inlineStr">
        <is>
          <t>336</t>
        </is>
      </c>
      <c r="F32" t="inlineStr">
        <is>
          <t>295</t>
        </is>
      </c>
      <c r="G32" t="inlineStr">
        <is>
          <t>550</t>
        </is>
      </c>
      <c r="H32" t="inlineStr">
        <is>
          <t>472</t>
        </is>
      </c>
    </row>
    <row r="34">
      <c r="A34" t="inlineStr">
        <is>
          <t>INT_R_X7Y45/INT_R.LOGIC_OUTS13-&gt;&gt;SR1BEG2</t>
        </is>
      </c>
      <c r="B34" t="inlineStr">
        <is>
          <t>Buffer</t>
        </is>
      </c>
      <c r="C34" t="n">
        <v>1.16220225</v>
      </c>
      <c r="D34" t="n">
        <v>0.008429000000000001</v>
      </c>
      <c r="E34" t="n">
        <v>0.057</v>
      </c>
      <c r="F34" t="n">
        <v>0.047</v>
      </c>
      <c r="G34" t="n">
        <v>0.14</v>
      </c>
      <c r="H34" t="n">
        <v>0.116</v>
      </c>
      <c r="I34">
        <f>((D37) + (D35 + D36))</f>
        <v/>
      </c>
      <c r="J34">
        <f>(((D37) + (D35 + D36))*C34)</f>
        <v/>
      </c>
    </row>
    <row r="35">
      <c r="A35" t="inlineStr">
        <is>
          <t>INT_R_X7Y45/SR1BEG2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INT_R_X7Y44/SR1END2</t>
        </is>
      </c>
      <c r="B36" t="inlineStr">
        <is>
          <t>Part of wire</t>
        </is>
      </c>
      <c r="C36" t="n">
        <v>0</v>
      </c>
      <c r="D36" t="n">
        <v>0</v>
      </c>
      <c r="I36">
        <f>(((D35 + D36)/2) + (D37))</f>
        <v/>
      </c>
      <c r="J36">
        <f>((C35 + C36)*(((D35 + D36)/2) + (D37)))</f>
        <v/>
      </c>
    </row>
    <row r="37">
      <c r="A37" t="inlineStr">
        <is>
          <t>INT_R_X7Y44/INT_R.SR1END2-&gt;&gt;IMUX38</t>
        </is>
      </c>
      <c r="B37" t="inlineStr">
        <is>
          <t>Buffer</t>
        </is>
      </c>
      <c r="C37" t="n">
        <v>1.6107141875</v>
      </c>
      <c r="D37" t="n">
        <v>0.007713</v>
      </c>
      <c r="E37" t="n">
        <v>0.047</v>
      </c>
      <c r="F37" t="n">
        <v>0.038</v>
      </c>
      <c r="G37" t="n">
        <v>0.138</v>
      </c>
      <c r="H37" t="n">
        <v>0.114</v>
      </c>
      <c r="I37">
        <f>((((D42) + (D41))) + (D38 + D39))</f>
        <v/>
      </c>
      <c r="J37">
        <f>(((((D42) + (D41))) + (D38 + D39))*C37)</f>
        <v/>
      </c>
    </row>
    <row r="38">
      <c r="A38" t="inlineStr">
        <is>
          <t>INT_R_X7Y44/IMUX38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CLBLM_R_X7Y44/CLBLM_IMUX38</t>
        </is>
      </c>
      <c r="B39" t="inlineStr">
        <is>
          <t>Part of wire</t>
        </is>
      </c>
      <c r="C39" t="n">
        <v>0</v>
      </c>
      <c r="D39" t="n">
        <v>0</v>
      </c>
      <c r="I39">
        <f>(((D38 + D39)/2) + (((D42) + (D41))))</f>
        <v/>
      </c>
      <c r="J39">
        <f>((C38 + C39)*(((D38 + D39)/2) + (((D42) + (D41)))))</f>
        <v/>
      </c>
    </row>
    <row r="40">
      <c r="A40" t="inlineStr">
        <is>
          <t>CLBLM_R_X7Y44/CLBLM_R.CLBLM_IMUX38-&gt;CLBLM_M_D3</t>
        </is>
      </c>
      <c r="B40" t="inlineStr">
        <is>
          <t>PassTransistor</t>
        </is>
      </c>
      <c r="C40" t="n">
        <v>0</v>
      </c>
      <c r="E40" t="n">
        <v>0</v>
      </c>
      <c r="F40" t="n">
        <v>0</v>
      </c>
      <c r="G40" t="n">
        <v>0</v>
      </c>
      <c r="H40" t="n">
        <v>0</v>
      </c>
      <c r="I40">
        <f>((D42) + (D41))</f>
        <v/>
      </c>
      <c r="J40">
        <f>(((D42) + (D41))*C40)</f>
        <v/>
      </c>
    </row>
    <row r="41">
      <c r="A41" t="inlineStr">
        <is>
          <t>CLBLM_R_X7Y44/CLBLM_M_D3</t>
        </is>
      </c>
      <c r="B41" t="inlineStr">
        <is>
          <t>Part of wire</t>
        </is>
      </c>
      <c r="C41" t="n">
        <v>0</v>
      </c>
      <c r="D41" t="n">
        <v>0</v>
      </c>
      <c r="I41">
        <f>(((D41)/2) + (D42))</f>
        <v/>
      </c>
      <c r="J41">
        <f>((C41)*(((D41)/2) + (D42)))</f>
        <v/>
      </c>
    </row>
    <row r="42">
      <c r="A42" t="inlineStr">
        <is>
          <t>masterReg/register_reg_r1_0_31_6_11_i_2/I4</t>
        </is>
      </c>
      <c r="B42" t="inlineStr">
        <is>
          <t>Inpin</t>
        </is>
      </c>
      <c r="D42" t="n">
        <v>0</v>
      </c>
      <c r="E42" t="n">
        <v>0.144</v>
      </c>
      <c r="F42" t="n">
        <v>0.08799999999999999</v>
      </c>
      <c r="G42" t="n">
        <v>0.377</v>
      </c>
      <c r="H42" t="n">
        <v>0.209</v>
      </c>
    </row>
    <row r="43">
      <c r="A43" t="inlineStr">
        <is>
          <t>ALU1_n_84: ALU1/register_reg_r1_0_31_6_11_i_10/O to masterReg/register_reg_r1_0_31_6_11_i_2/I4 sum delays</t>
        </is>
      </c>
      <c r="E43">
        <f>(E2 + E4 + E34 + E37 + E40 + E42)</f>
        <v/>
      </c>
      <c r="F43">
        <f>(F2 + F4 + F34 + F37 + F40 + F42)</f>
        <v/>
      </c>
      <c r="G43">
        <f>(G2 + G4 + G34 + G37 + G40 + G42)</f>
        <v/>
      </c>
      <c r="H43">
        <f>(H2 + H4 + H34 + H37 + H40 + H42)</f>
        <v/>
      </c>
      <c r="J43">
        <f>(J2 + J3 + J4 + J6 + J34 + J36 + J37 + J39 + J40 + J41 + J42)</f>
        <v/>
      </c>
    </row>
    <row r="44">
      <c r="A44" t="inlineStr">
        <is>
          <t>ALU1_n_84: ALU1/register_reg_r1_0_31_6_11_i_10/O to masterReg/register_reg_r1_0_31_6_11_i_2/I4sum delays + cap delay</t>
        </is>
      </c>
      <c r="E44">
        <f>1000*(E43 + J43)</f>
        <v/>
      </c>
      <c r="F44">
        <f>1000*(F43 + J43)</f>
        <v/>
      </c>
      <c r="G44">
        <f>1000*(G43 + J43)</f>
        <v/>
      </c>
      <c r="H44">
        <f>1000*(H43 + J43)</f>
        <v/>
      </c>
    </row>
    <row r="46">
      <c r="A46" t="inlineStr">
        <is>
          <t>ALU1_n_84: ALU1/register_reg_r1_0_31_6_11_i_10/O to masterReg/register_reg_r1_0_31_6_11_i_2/I4Total delay (from Vivado)</t>
        </is>
      </c>
      <c r="E46" t="inlineStr">
        <is>
          <t>279</t>
        </is>
      </c>
      <c r="F46" t="inlineStr">
        <is>
          <t>204</t>
        </is>
      </c>
      <c r="G46" t="inlineStr">
        <is>
          <t>550</t>
        </is>
      </c>
      <c r="H46" t="inlineStr">
        <is>
          <t>373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CLBLM_R_X5Y43/CLBLM_M_A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CLBLM_R_X5Y43/CLBLM_M_A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CLBLM_R_X5Y43/CLBLM_R.CLBLM_M_A-&gt;CLBLM_LOGIC_OUTS12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CLBLM_R_X5Y43/CLBLM_LOGIC_OUTS12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INT_R_X5Y43/LOGIC_OUTS12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INT_R_X5Y43/INT_R.LOGIC_OUTS12-&gt;&gt;WR1BEG1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0.124</v>
      </c>
      <c r="H7" t="n">
        <v>0.103</v>
      </c>
      <c r="I7">
        <f>((D10 + D21) + (D8 + D9))</f>
        <v/>
      </c>
      <c r="J7">
        <f>(((D10 + D21) + (D8 + D9))*C7)</f>
        <v/>
      </c>
    </row>
    <row r="8">
      <c r="A8" t="inlineStr">
        <is>
          <t>INT_R_X5Y43/WR1BEG1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INT_L_X4Y43/WR1END1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 + D21))</f>
        <v/>
      </c>
      <c r="J9">
        <f>((C8 + C9)*(((D8 + D9)/2) + (D10 + D21)))</f>
        <v/>
      </c>
    </row>
    <row r="10">
      <c r="A10" t="inlineStr">
        <is>
          <t>INT_L_X4Y43/INT_L.WR1END1-&gt;&gt;IMUX_L10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INT_L_X4Y43/IMUX_L10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CLBLL_L_X4Y43/CLBLL_IMUX10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CLBLL_L_X4Y43/CLBLL_L.CLBLL_IMUX10-&gt;CLBLL_L_A4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CLBLL_L_X4Y43/CLBLL_L_A4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masterReg/readData1[5]_i_1/I2</t>
        </is>
      </c>
      <c r="B15" t="inlineStr">
        <is>
          <t>Inpin</t>
        </is>
      </c>
      <c r="D15" t="n">
        <v>0</v>
      </c>
      <c r="E15" t="n">
        <v>0.107</v>
      </c>
      <c r="F15" t="n">
        <v>0.08599999999999999</v>
      </c>
      <c r="G15" t="n">
        <v>0.284</v>
      </c>
      <c r="H15" t="n">
        <v>0.229</v>
      </c>
    </row>
    <row r="16">
      <c r="A16" t="inlineStr">
        <is>
          <t>ALU1_n_85: ALU1/readData2[5]_i_3/O to masterReg/readData1[5]_i_1/I2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ALU1_n_85: ALU1/readData2[5]_i_3/O to masterReg/readData1[5]_i_1/I2sum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ALU1_n_85: ALU1/readData2[5]_i_3/O to masterReg/readData1[5]_i_1/I2Total delay (from Vivado)</t>
        </is>
      </c>
      <c r="E19" t="inlineStr">
        <is>
          <t>224</t>
        </is>
      </c>
      <c r="F19" t="inlineStr">
        <is>
          <t>186</t>
        </is>
      </c>
      <c r="G19" t="inlineStr">
        <is>
          <t>463</t>
        </is>
      </c>
      <c r="H19" t="inlineStr">
        <is>
          <t>381</t>
        </is>
      </c>
    </row>
    <row r="21">
      <c r="A21" t="inlineStr">
        <is>
          <t>INT_L_X4Y43/INT_L.WR1END1-&gt;&gt;IMUX_L26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INT_L_X4Y43/IMUX_L26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CLBLL_L_X4Y43/CLBLL_IMUX26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CLBLL_L_X4Y43/CLBLL_L.CLBLL_IMUX26-&gt;CLBLL_L_B4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CLBLL_L_X4Y43/CLBLL_L_B4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masterReg/readData2[5]_i_1/I2</t>
        </is>
      </c>
      <c r="B26" t="inlineStr">
        <is>
          <t>Inpin</t>
        </is>
      </c>
      <c r="D26" t="n">
        <v>0</v>
      </c>
      <c r="E26" t="n">
        <v>0.107</v>
      </c>
      <c r="F26" t="n">
        <v>0.08599999999999999</v>
      </c>
      <c r="G26" t="n">
        <v>0.282</v>
      </c>
      <c r="H26" t="n">
        <v>0.228</v>
      </c>
    </row>
    <row r="27">
      <c r="A27" t="inlineStr">
        <is>
          <t>ALU1_n_85: ALU1/readData2[5]_i_3/O to masterReg/readData2[5]_i_1/I2 sum delays</t>
        </is>
      </c>
      <c r="E27">
        <f>(E2 + E4 + E7 + E21 + E24 + E26)</f>
        <v/>
      </c>
      <c r="F27">
        <f>(F2 + F4 + F7 + F21 + F24 + F26)</f>
        <v/>
      </c>
      <c r="G27">
        <f>(G2 + G4 + G7 + G21 + G24 + G26)</f>
        <v/>
      </c>
      <c r="H27">
        <f>(H2 + H4 + H7 + H21 + H24 + H26)</f>
        <v/>
      </c>
      <c r="J27">
        <f>(J2 + J3 + J4 + J6 + J7 + J9 + J21 + J23 + J24 + J25 + J26)</f>
        <v/>
      </c>
    </row>
    <row r="28">
      <c r="A28" t="inlineStr">
        <is>
          <t>ALU1_n_85: ALU1/readData2[5]_i_3/O to masterReg/readData2[5]_i_1/I2sum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ALU1_n_85: ALU1/readData2[5]_i_3/O to masterReg/readData2[5]_i_1/I2Total delay (from Vivado)</t>
        </is>
      </c>
      <c r="E30" t="inlineStr">
        <is>
          <t>224</t>
        </is>
      </c>
      <c r="F30" t="inlineStr">
        <is>
          <t>186</t>
        </is>
      </c>
      <c r="G30" t="inlineStr">
        <is>
          <t>463</t>
        </is>
      </c>
      <c r="H30" t="inlineStr">
        <is>
          <t>381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CLBLL_L_X4Y44/CLBLL_L_B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 + D22) + (D5 + D6))) + (D3))</f>
        <v/>
      </c>
      <c r="J2">
        <f>(C2*((((D7 + D22) + (D5 + D6))) + (D3)))</f>
        <v/>
      </c>
    </row>
    <row r="3">
      <c r="A3" t="inlineStr">
        <is>
          <t>CLBLL_L_X4Y44/CLBLL_L_B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D22) + (D5 + D6))))</f>
        <v/>
      </c>
      <c r="J3">
        <f>((C3)*(((D3)/2) + (((D7 + D22) + (D5 + D6)))))</f>
        <v/>
      </c>
    </row>
    <row r="4">
      <c r="A4" t="inlineStr">
        <is>
          <t>CLBLL_L_X4Y44/CLBLL_L.CLBLL_L_B-&gt;CLBLL_LOGIC_OUTS9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D22) + (D5 + D6))</f>
        <v/>
      </c>
      <c r="J4">
        <f>(((D7 + D22) + (D5 + D6))*C4)</f>
        <v/>
      </c>
    </row>
    <row r="5">
      <c r="A5" t="inlineStr">
        <is>
          <t>CLBLL_L_X4Y44/CLBLL_LOGIC_OUTS9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INT_L_X4Y44/LOGIC_OUTS_L9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D22))</f>
        <v/>
      </c>
      <c r="J6">
        <f>((C5 + C6)*(((D5 + D6)/2) + (D7 + D22)))</f>
        <v/>
      </c>
    </row>
    <row r="7">
      <c r="A7" t="inlineStr">
        <is>
          <t>INT_L_X4Y44/INT_L.LOGIC_OUTS_L9-&gt;&gt;SE2BEG1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0.138</v>
      </c>
      <c r="H7" t="n">
        <v>0.114</v>
      </c>
      <c r="I7">
        <f>((D11) + (D8 + D9 + D10))</f>
        <v/>
      </c>
      <c r="J7">
        <f>(((D11) + (D8 + D9 + D10))*C7)</f>
        <v/>
      </c>
    </row>
    <row r="8">
      <c r="A8" t="inlineStr">
        <is>
          <t>INT_L_X4Y44/SE2BEG1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INT_R_X5Y43/SE2END1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INT_L_X4Y43/SE2A1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INT_R_X5Y43/INT_R.SE2END1-&gt;&gt;IMUX11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INT_R_X5Y43/IMUX11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CLBLM_R_X5Y43/CLBLM_IMUX11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CLBLM_R_X5Y43/CLBLM_R.CLBLM_IMUX11-&gt;CLBLM_M_A4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CLBLM_R_X5Y43/CLBLM_M_A4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ALU1/readData2[5]_i_3/I2</t>
        </is>
      </c>
      <c r="B16" t="inlineStr">
        <is>
          <t>Inpin</t>
        </is>
      </c>
      <c r="D16" t="n">
        <v>0</v>
      </c>
      <c r="E16" t="n">
        <v>0.113</v>
      </c>
      <c r="F16" t="n">
        <v>0.091</v>
      </c>
      <c r="G16" t="n">
        <v>0.303</v>
      </c>
      <c r="H16" t="n">
        <v>0.244</v>
      </c>
    </row>
    <row r="17">
      <c r="A17" t="inlineStr">
        <is>
          <t>ALU1_n_86: ALU1/register_reg_r1_0_31_0_5_i_20/O to ALU1/readData2[5]_i_3/I2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ALU1_n_86: ALU1/register_reg_r1_0_31_0_5_i_20/O to ALU1/readData2[5]_i_3/I2sum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ALU1_n_86: ALU1/register_reg_r1_0_31_0_5_i_20/O to ALU1/readData2[5]_i_3/I2Total delay (from Vivado)</t>
        </is>
      </c>
      <c r="E20" t="inlineStr">
        <is>
          <t>231</t>
        </is>
      </c>
      <c r="F20" t="inlineStr">
        <is>
          <t>192</t>
        </is>
      </c>
      <c r="G20" t="inlineStr">
        <is>
          <t>493</t>
        </is>
      </c>
      <c r="H20" t="inlineStr">
        <is>
          <t>406</t>
        </is>
      </c>
    </row>
    <row r="22">
      <c r="A22" t="inlineStr">
        <is>
          <t>INT_L_X4Y44/INT_L.LOGIC_OUTS_L9-&gt;&gt;SR1BEG2</t>
        </is>
      </c>
      <c r="B22" t="inlineStr">
        <is>
          <t>Buffer</t>
        </is>
      </c>
      <c r="C22" t="n">
        <v>1.16220225</v>
      </c>
      <c r="D22" t="n">
        <v>0.008429000000000001</v>
      </c>
      <c r="E22" t="n">
        <v>0.057</v>
      </c>
      <c r="F22" t="n">
        <v>0.047</v>
      </c>
      <c r="G22" t="n">
        <v>0.14</v>
      </c>
      <c r="H22" t="n">
        <v>0.116</v>
      </c>
      <c r="I22">
        <f>((D25) + (D23 + D24))</f>
        <v/>
      </c>
      <c r="J22">
        <f>(((D25) + (D23 + D24))*C22)</f>
        <v/>
      </c>
    </row>
    <row r="23">
      <c r="A23" t="inlineStr">
        <is>
          <t>INT_L_X4Y44/SR1BEG2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INT_L_X4Y43/SR1END2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(D25))</f>
        <v/>
      </c>
      <c r="J24">
        <f>((C23 + C24)*(((D23 + D24)/2) + (D25)))</f>
        <v/>
      </c>
    </row>
    <row r="25">
      <c r="A25" t="inlineStr">
        <is>
          <t>INT_L_X4Y43/INT_L.SR1END2-&gt;&gt;IMUX_L37</t>
        </is>
      </c>
      <c r="B25" t="inlineStr">
        <is>
          <t>Buffer</t>
        </is>
      </c>
      <c r="C25" t="n">
        <v>1.6107141875</v>
      </c>
      <c r="D25" t="n">
        <v>0.007713</v>
      </c>
      <c r="E25" t="n">
        <v>0.047</v>
      </c>
      <c r="F25" t="n">
        <v>0.038</v>
      </c>
      <c r="G25" t="n">
        <v>0.138</v>
      </c>
      <c r="H25" t="n">
        <v>0.114</v>
      </c>
      <c r="I25">
        <f>((((D30) + (D29))) + (D26 + D27))</f>
        <v/>
      </c>
      <c r="J25">
        <f>(((((D30) + (D29))) + (D26 + D27))*C25)</f>
        <v/>
      </c>
    </row>
    <row r="26">
      <c r="A26" t="inlineStr">
        <is>
          <t>INT_L_X4Y43/IMUX_L37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CLBLL_L_X4Y43/CLBLL_IMUX37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(((D30) + (D29))))</f>
        <v/>
      </c>
      <c r="J27">
        <f>((C26 + C27)*(((D26 + D27)/2) + (((D30) + (D29)))))</f>
        <v/>
      </c>
    </row>
    <row r="28">
      <c r="A28" t="inlineStr">
        <is>
          <t>CLBLL_L_X4Y43/CLBLL_L.CLBLL_IMUX37-&gt;CLBLL_L_D4</t>
        </is>
      </c>
      <c r="B28" t="inlineStr">
        <is>
          <t>PassTransistor</t>
        </is>
      </c>
      <c r="C28" t="n">
        <v>0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CLBLL_L_X4Y43/CLBLL_L_D4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masterReg/register_reg_r1_0_31_0_5_i_6/I4</t>
        </is>
      </c>
      <c r="B30" t="inlineStr">
        <is>
          <t>Inpin</t>
        </is>
      </c>
      <c r="D30" t="n">
        <v>0</v>
      </c>
      <c r="E30" t="n">
        <v>0.109</v>
      </c>
      <c r="F30" t="n">
        <v>0.08799999999999999</v>
      </c>
      <c r="G30" t="n">
        <v>0.284</v>
      </c>
      <c r="H30" t="n">
        <v>0.229</v>
      </c>
    </row>
    <row r="31">
      <c r="A31" t="inlineStr">
        <is>
          <t>ALU1_n_86: ALU1/register_reg_r1_0_31_0_5_i_20/O to masterReg/register_reg_r1_0_31_0_5_i_6/I4 sum delays</t>
        </is>
      </c>
      <c r="E31">
        <f>(E2 + E4 + E22 + E25 + E28 + E30)</f>
        <v/>
      </c>
      <c r="F31">
        <f>(F2 + F4 + F22 + F25 + F28 + F30)</f>
        <v/>
      </c>
      <c r="G31">
        <f>(G2 + G4 + G22 + G25 + G28 + G30)</f>
        <v/>
      </c>
      <c r="H31">
        <f>(H2 + H4 + H22 + H25 + H28 + H30)</f>
        <v/>
      </c>
      <c r="J31">
        <f>(J2 + J3 + J4 + J6 + J22 + J24 + J25 + J27 + J28 + J29 + J30)</f>
        <v/>
      </c>
    </row>
    <row r="32">
      <c r="A32" t="inlineStr">
        <is>
          <t>ALU1_n_86: ALU1/register_reg_r1_0_31_0_5_i_20/O to masterReg/register_reg_r1_0_31_0_5_i_6/I4sum delays + cap delay</t>
        </is>
      </c>
      <c r="E32">
        <f>1000*(E31 + J31)</f>
        <v/>
      </c>
      <c r="F32">
        <f>1000*(F31 + J31)</f>
        <v/>
      </c>
      <c r="G32">
        <f>1000*(G31 + J31)</f>
        <v/>
      </c>
      <c r="H32">
        <f>1000*(H31 + J31)</f>
        <v/>
      </c>
    </row>
    <row r="34">
      <c r="A34" t="inlineStr">
        <is>
          <t>ALU1_n_86: ALU1/register_reg_r1_0_31_0_5_i_20/O to masterReg/register_reg_r1_0_31_0_5_i_6/I4Total delay (from Vivado)</t>
        </is>
      </c>
      <c r="E34" t="inlineStr">
        <is>
          <t>242</t>
        </is>
      </c>
      <c r="F34" t="inlineStr">
        <is>
          <t>202</t>
        </is>
      </c>
      <c r="G34" t="inlineStr">
        <is>
          <t>472</t>
        </is>
      </c>
      <c r="H34" t="inlineStr">
        <is>
          <t>389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CLBLM_R_X3Y43/CLBLM_L_A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 + D18) + (D5 + D6))) + (D3))</f>
        <v/>
      </c>
      <c r="J2">
        <f>(C2*((((D7 + D18) + (D5 + D6))) + (D3)))</f>
        <v/>
      </c>
    </row>
    <row r="3">
      <c r="A3" t="inlineStr">
        <is>
          <t>CLBLM_R_X3Y43/CLBLM_L_A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D18) + (D5 + D6))))</f>
        <v/>
      </c>
      <c r="J3">
        <f>((C3)*(((D3)/2) + (((D7 + D18) + (D5 + D6)))))</f>
        <v/>
      </c>
    </row>
    <row r="4">
      <c r="A4" t="inlineStr">
        <is>
          <t>CLBLM_R_X3Y43/CLBLM_R.CLBLM_L_A-&gt;CLBLM_LOGIC_OUTS8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D18) + (D5 + D6))</f>
        <v/>
      </c>
      <c r="J4">
        <f>(((D7 + D18) + (D5 + D6))*C4)</f>
        <v/>
      </c>
    </row>
    <row r="5">
      <c r="A5" t="inlineStr">
        <is>
          <t>CLBLM_R_X3Y43/CLBLM_LOGIC_OUTS8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INT_R_X3Y43/LOGIC_OUTS8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D18))</f>
        <v/>
      </c>
      <c r="J6">
        <f>((C5 + C6)*(((D5 + D6)/2) + (D7 + D18)))</f>
        <v/>
      </c>
    </row>
    <row r="7">
      <c r="A7" t="inlineStr">
        <is>
          <t>INT_R_X3Y43/INT_R.LOGIC_OUTS8-&gt;&gt;IMUX25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INT_R_X3Y43/IMUX25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CLBLM_R_X3Y43/CLBLM_IMUX25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CLBLM_R_X3Y43/CLBLM_R.CLBLM_IMUX25-&gt;CLBLM_L_B5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CLBLM_R_X3Y43/CLBLM_L_B5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masterReg/readData1[4]_i_1/I2</t>
        </is>
      </c>
      <c r="B12" t="inlineStr">
        <is>
          <t>Inpin</t>
        </is>
      </c>
      <c r="D12" t="n">
        <v>0</v>
      </c>
      <c r="E12" t="n">
        <v>0.043</v>
      </c>
      <c r="F12" t="n">
        <v>0.034</v>
      </c>
      <c r="G12" t="n">
        <v>0.116</v>
      </c>
      <c r="H12" t="n">
        <v>0.093</v>
      </c>
    </row>
    <row r="13">
      <c r="A13" t="inlineStr">
        <is>
          <t>ALU1_n_87: ALU1/readData2[4]_i_3/O to masterReg/readData1[4]_i_1/I2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ALU1_n_87: ALU1/readData2[4]_i_3/O to masterReg/readData1[4]_i_1/I2sum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ALU1_n_87: ALU1/readData2[4]_i_3/O to masterReg/readData1[4]_i_1/I2Total delay (from Vivado)</t>
        </is>
      </c>
      <c r="E16" t="inlineStr">
        <is>
          <t>108</t>
        </is>
      </c>
      <c r="F16" t="inlineStr">
        <is>
          <t>90</t>
        </is>
      </c>
      <c r="G16" t="inlineStr">
        <is>
          <t>214</t>
        </is>
      </c>
      <c r="H16" t="inlineStr">
        <is>
          <t>177</t>
        </is>
      </c>
    </row>
    <row r="18">
      <c r="A18" t="inlineStr">
        <is>
          <t>INT_R_X3Y43/INT_R.LOGIC_OUTS8-&gt;&gt;IMUX33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INT_R_X3Y43/IMUX33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CLBLM_R_X3Y43/CLBLM_IMUX33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CLBLM_R_X3Y43/CLBLM_R.CLBLM_IMUX33-&gt;CLBLM_L_C1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CLBLM_R_X3Y43/CLBLM_L_C1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masterReg/readData2[4]_i_1/I2</t>
        </is>
      </c>
      <c r="B23" t="inlineStr">
        <is>
          <t>Inpin</t>
        </is>
      </c>
      <c r="D23" t="n">
        <v>0</v>
      </c>
      <c r="E23" t="n">
        <v>0.215</v>
      </c>
      <c r="F23" t="n">
        <v>0.173</v>
      </c>
      <c r="G23" t="n">
        <v>0.517</v>
      </c>
      <c r="H23" t="n">
        <v>0.417</v>
      </c>
    </row>
    <row r="24">
      <c r="A24" t="inlineStr">
        <is>
          <t>ALU1_n_87: ALU1/readData2[4]_i_3/O to masterReg/readData2[4]_i_1/I2 sum delays</t>
        </is>
      </c>
      <c r="E24">
        <f>(E2 + E4 + E18 + E21 + E23)</f>
        <v/>
      </c>
      <c r="F24">
        <f>(F2 + F4 + F18 + F21 + F23)</f>
        <v/>
      </c>
      <c r="G24">
        <f>(G2 + G4 + G18 + G21 + G23)</f>
        <v/>
      </c>
      <c r="H24">
        <f>(H2 + H4 + H18 + H21 + H23)</f>
        <v/>
      </c>
      <c r="J24">
        <f>(J2 + J3 + J4 + J6 + J18 + J20 + J21 + J22 + J23)</f>
        <v/>
      </c>
    </row>
    <row r="25">
      <c r="A25" t="inlineStr">
        <is>
          <t>ALU1_n_87: ALU1/readData2[4]_i_3/O to masterReg/readData2[4]_i_1/I2sum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ALU1_n_87: ALU1/readData2[4]_i_3/O to masterReg/readData2[4]_i_1/I2Total delay (from Vivado)</t>
        </is>
      </c>
      <c r="E27" t="inlineStr">
        <is>
          <t>280</t>
        </is>
      </c>
      <c r="F27" t="inlineStr">
        <is>
          <t>229</t>
        </is>
      </c>
      <c r="G27" t="inlineStr">
        <is>
          <t>556</t>
        </is>
      </c>
      <c r="H27" t="inlineStr">
        <is>
          <t>452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CLBLM_R_X3Y44/CLBLM_L_B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CLBLM_R_X3Y44/CLBLM_L_B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CLBLM_R_X3Y44/CLBLM_R.CLBLM_L_B-&gt;CLBLM_LOGIC_OUTS9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CLBLM_R_X3Y44/CLBLM_LOGIC_OUTS9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INT_R_X3Y44/LOGIC_OUTS9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INT_R_X3Y44/INT_R.LOGIC_OUTS9-&gt;&gt;SL1BEG1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((D10 + D21) + (D8 + D9))</f>
        <v/>
      </c>
      <c r="J7">
        <f>(((D10 + D21) + (D8 + D9))*C7)</f>
        <v/>
      </c>
    </row>
    <row r="8">
      <c r="A8" t="inlineStr">
        <is>
          <t>INT_R_X3Y44/SL1BEG1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INT_R_X3Y43/SL1END1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 + D21))</f>
        <v/>
      </c>
      <c r="J9">
        <f>((C8 + C9)*(((D8 + D9)/2) + (D10 + D21)))</f>
        <v/>
      </c>
    </row>
    <row r="10">
      <c r="A10" t="inlineStr">
        <is>
          <t>INT_R_X3Y43/INT_R.SL1END1-&gt;&gt;IMUX3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INT_R_X3Y43/IMUX3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CLBLM_R_X3Y43/CLBLM_IMUX3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CLBLM_R_X3Y43/CLBLM_R.CLBLM_IMUX3-&gt;CLBLM_L_A2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CLBLM_R_X3Y43/CLBLM_L_A2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ALU1/readData2[4]_i_3/I2</t>
        </is>
      </c>
      <c r="B15" t="inlineStr">
        <is>
          <t>Inpin</t>
        </is>
      </c>
      <c r="D15" t="n">
        <v>0</v>
      </c>
      <c r="E15" t="n">
        <v>0.212</v>
      </c>
      <c r="F15" t="n">
        <v>0.17</v>
      </c>
      <c r="G15" t="n">
        <v>0.507</v>
      </c>
      <c r="H15" t="n">
        <v>0.409</v>
      </c>
    </row>
    <row r="16">
      <c r="A16" t="inlineStr">
        <is>
          <t>ALU1_n_88: ALU1/register_reg_r1_0_31_0_5_i_22/O to ALU1/readData2[4]_i_3/I2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ALU1_n_88: ALU1/register_reg_r1_0_31_0_5_i_22/O to ALU1/readData2[4]_i_3/I2sum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ALU1_n_88: ALU1/register_reg_r1_0_31_0_5_i_22/O to ALU1/readData2[4]_i_3/I2Total delay (from Vivado)</t>
        </is>
      </c>
      <c r="E19" t="inlineStr">
        <is>
          <t>340</t>
        </is>
      </c>
      <c r="F19" t="inlineStr">
        <is>
          <t>279</t>
        </is>
      </c>
      <c r="G19" t="inlineStr">
        <is>
          <t>657</t>
        </is>
      </c>
      <c r="H19" t="inlineStr">
        <is>
          <t>537</t>
        </is>
      </c>
    </row>
    <row r="21">
      <c r="A21" t="inlineStr">
        <is>
          <t>INT_R_X3Y43/INT_R.SL1END1-&gt;&gt;IMUX42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INT_R_X3Y43/IMUX42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CLBLM_R_X3Y43/CLBLM_IMUX42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CLBLM_R_X3Y43/CLBLM_R.CLBLM_IMUX42-&gt;CLBLM_L_D6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CLBLM_R_X3Y43/CLBLM_L_D6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masterReg/register_reg_r1_0_31_0_5_i_7/I4</t>
        </is>
      </c>
      <c r="B26" t="inlineStr">
        <is>
          <t>Inpin</t>
        </is>
      </c>
      <c r="D26" t="n">
        <v>0</v>
      </c>
      <c r="E26" t="n">
        <v>0.003</v>
      </c>
      <c r="F26" t="n">
        <v>0.003</v>
      </c>
      <c r="G26" t="n">
        <v>0.005</v>
      </c>
      <c r="H26" t="n">
        <v>0.004</v>
      </c>
    </row>
    <row r="27">
      <c r="A27" t="inlineStr">
        <is>
          <t>ALU1_n_88: ALU1/register_reg_r1_0_31_0_5_i_22/O to masterReg/register_reg_r1_0_31_0_5_i_7/I4 sum delays</t>
        </is>
      </c>
      <c r="E27">
        <f>(E2 + E4 + E7 + E21 + E24 + E26)</f>
        <v/>
      </c>
      <c r="F27">
        <f>(F2 + F4 + F7 + F21 + F24 + F26)</f>
        <v/>
      </c>
      <c r="G27">
        <f>(G2 + G4 + G7 + G21 + G24 + G26)</f>
        <v/>
      </c>
      <c r="H27">
        <f>(H2 + H4 + H7 + H21 + H24 + H26)</f>
        <v/>
      </c>
      <c r="J27">
        <f>(J2 + J3 + J4 + J6 + J7 + J9 + J21 + J23 + J24 + J25 + J26)</f>
        <v/>
      </c>
    </row>
    <row r="28">
      <c r="A28" t="inlineStr">
        <is>
          <t>ALU1_n_88: ALU1/register_reg_r1_0_31_0_5_i_22/O to masterReg/register_reg_r1_0_31_0_5_i_7/I4sum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ALU1_n_88: ALU1/register_reg_r1_0_31_0_5_i_22/O to masterReg/register_reg_r1_0_31_0_5_i_7/I4Total delay (from Vivado)</t>
        </is>
      </c>
      <c r="E30" t="inlineStr">
        <is>
          <t>131</t>
        </is>
      </c>
      <c r="F30" t="inlineStr">
        <is>
          <t>112</t>
        </is>
      </c>
      <c r="G30" t="inlineStr">
        <is>
          <t>233</t>
        </is>
      </c>
      <c r="H30" t="inlineStr">
        <is>
          <t>196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CLBLM_R_X5Y43/CLBLM_M_C</t>
        </is>
      </c>
      <c r="B2" t="inlineStr">
        <is>
          <t>Outpin</t>
        </is>
      </c>
      <c r="C2" t="n">
        <v>1.401125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CLBLM_R_X5Y43/CLBLM_M_C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CLBLM_R_X5Y43/CLBLM_R.CLBLM_M_C-&gt;CLBLM_LOGIC_OUTS14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CLBLM_R_X5Y43/CLBLM_LOGIC_OUTS14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INT_R_X5Y43/LOGIC_OUTS14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INT_R_X5Y43/INT_R.LOGIC_OUTS14-&gt;&gt;IMUX44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INT_R_X5Y43/IMUX44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CLBLM_R_X5Y43/CLBLM_IMUX44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CLBLM_R_X5Y43/CLBLM_R.CLBLM_IMUX44-&gt;CLBLM_M_D4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CLBLM_R_X5Y43/CLBLM_M_D4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masterReg/register_reg_r1_0_31_0_5_i_4/I4</t>
        </is>
      </c>
      <c r="B12" t="inlineStr">
        <is>
          <t>Inpin</t>
        </is>
      </c>
      <c r="D12" t="n">
        <v>0</v>
      </c>
      <c r="E12" t="n">
        <v>0.118</v>
      </c>
      <c r="F12" t="n">
        <v>0.073</v>
      </c>
      <c r="G12" t="n">
        <v>0.317</v>
      </c>
      <c r="H12" t="n">
        <v>0.176</v>
      </c>
    </row>
    <row r="13">
      <c r="A13" t="inlineStr">
        <is>
          <t>ALU1_n_89: ALU1/register_reg_r1_0_31_0_5_i_15/O to masterReg/register_reg_r1_0_31_0_5_i_4/I4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ALU1_n_89: ALU1/register_reg_r1_0_31_0_5_i_15/O to masterReg/register_reg_r1_0_31_0_5_i_4/I4sum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ALU1_n_89: ALU1/register_reg_r1_0_31_0_5_i_15/O to masterReg/register_reg_r1_0_31_0_5_i_4/I4Total delay (from Vivado)</t>
        </is>
      </c>
      <c r="E16" t="inlineStr">
        <is>
          <t>174</t>
        </is>
      </c>
      <c r="F16" t="inlineStr">
        <is>
          <t>120</t>
        </is>
      </c>
      <c r="G16" t="inlineStr">
        <is>
          <t>371</t>
        </is>
      </c>
      <c r="H16" t="inlineStr">
        <is>
          <t>235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CLBLM_R_X5Y43/CLBLM_L_B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CLBLM_R_X5Y43/CLBLM_L_B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CLBLM_R_X5Y43/CLBLM_R.CLBLM_L_B-&gt;CLBLM_LOGIC_OUTS9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CLBLM_R_X5Y43/CLBLM_LOGIC_OUTS9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INT_R_X5Y43/LOGIC_OUTS9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INT_R_X5Y43/INT_R.LOGIC_OUTS9-&gt;&gt;IMUX34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INT_R_X5Y43/IMUX34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CLBLM_R_X5Y43/CLBLM_IMUX34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CLBLM_R_X5Y43/CLBLM_R.CLBLM_IMUX34-&gt;CLBLM_L_C6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CLBLM_R_X5Y43/CLBLM_L_C6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masterReg/register_reg_r1_0_31_0_5_i_5/I5</t>
        </is>
      </c>
      <c r="B12" t="inlineStr">
        <is>
          <t>Inpin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inlineStr">
        <is>
          <t>ALU1_n_90: ALU1/register_reg_r1_0_31_0_5_i_18/O to masterReg/register_reg_r1_0_31_0_5_i_5/I5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ALU1_n_90: ALU1/register_reg_r1_0_31_0_5_i_18/O to masterReg/register_reg_r1_0_31_0_5_i_5/I5sum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ALU1_n_90: ALU1/register_reg_r1_0_31_0_5_i_18/O to masterReg/register_reg_r1_0_31_0_5_i_5/I5Total delay (from Vivado)</t>
        </is>
      </c>
      <c r="E16" t="inlineStr">
        <is>
          <t>57</t>
        </is>
      </c>
      <c r="F16" t="inlineStr">
        <is>
          <t>48</t>
        </is>
      </c>
      <c r="G16" t="inlineStr">
        <is>
          <t>112</t>
        </is>
      </c>
      <c r="H16" t="inlineStr">
        <is>
          <t>94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CLBLL_L_X4Y43/CLBLL_LL_C</t>
        </is>
      </c>
      <c r="B2" t="inlineStr">
        <is>
          <t>Outpin</t>
        </is>
      </c>
      <c r="C2" t="n">
        <v>1.453375</v>
      </c>
      <c r="E2" t="n">
        <v>0</v>
      </c>
      <c r="F2" t="n">
        <v>0</v>
      </c>
      <c r="G2" t="n">
        <v>0</v>
      </c>
      <c r="H2" t="n">
        <v>0</v>
      </c>
      <c r="I2">
        <f>((((D7 + D18) + (D5 + D6))) + (D3))</f>
        <v/>
      </c>
      <c r="J2">
        <f>(C2*((((D7 + D18) + (D5 + D6))) + (D3)))</f>
        <v/>
      </c>
    </row>
    <row r="3">
      <c r="A3" t="inlineStr">
        <is>
          <t>CLBLL_L_X4Y43/CLBLL_LL_C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D18) + (D5 + D6))))</f>
        <v/>
      </c>
      <c r="J3">
        <f>((C3)*(((D3)/2) + (((D7 + D18) + (D5 + D6)))))</f>
        <v/>
      </c>
    </row>
    <row r="4">
      <c r="A4" t="inlineStr">
        <is>
          <t>CLBLL_L_X4Y43/CLBLL_L.CLBLL_LL_C-&gt;CLBLL_LOGIC_OUTS14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D18) + (D5 + D6))</f>
        <v/>
      </c>
      <c r="J4">
        <f>(((D7 + D18) + (D5 + D6))*C4)</f>
        <v/>
      </c>
    </row>
    <row r="5">
      <c r="A5" t="inlineStr">
        <is>
          <t>CLBLL_L_X4Y43/CLBLL_LOGIC_OUTS14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INT_L_X4Y43/LOGIC_OUTS_L14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D18))</f>
        <v/>
      </c>
      <c r="J6">
        <f>((C5 + C6)*(((D5 + D6)/2) + (D7 + D18)))</f>
        <v/>
      </c>
    </row>
    <row r="7">
      <c r="A7" t="inlineStr">
        <is>
          <t>INT_L_X4Y43/INT_L.LOGIC_OUTS_L14-&gt;&gt;IMUX_L4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INT_L_X4Y43/IMUX_L4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CLBLL_L_X4Y43/CLBLL_IMUX4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CLBLL_L_X4Y43/CLBLL_L.CLBLL_IMUX4-&gt;CLBLL_LL_A6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CLBLL_L_X4Y43/CLBLL_LL_A6</t>
        </is>
      </c>
      <c r="B11" t="inlineStr">
        <is>
          <t>Part of wire</t>
        </is>
      </c>
      <c r="C11" t="n">
        <v>0</v>
      </c>
      <c r="D11" t="n">
        <v>0.004545</v>
      </c>
      <c r="I11">
        <f>(((D11)/2) + (D12))</f>
        <v/>
      </c>
      <c r="J11">
        <f>((C11)*(((D11)/2) + (D12)))</f>
        <v/>
      </c>
    </row>
    <row r="12">
      <c r="A12" t="inlineStr">
        <is>
          <t>masterReg/readData1[1]_i_1/I2</t>
        </is>
      </c>
      <c r="B12" t="inlineStr">
        <is>
          <t>Inpin</t>
        </is>
      </c>
      <c r="D12" t="n">
        <v>0</v>
      </c>
      <c r="E12" t="n">
        <v>0.002</v>
      </c>
      <c r="F12" t="n">
        <v>0.002</v>
      </c>
      <c r="G12" t="n">
        <v>0.005</v>
      </c>
      <c r="H12" t="n">
        <v>0.004</v>
      </c>
    </row>
    <row r="13">
      <c r="A13" t="inlineStr">
        <is>
          <t>ALU1_n_91: ALU1/readData2[1]_i_3/O to masterReg/readData1[1]_i_1/I2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ALU1_n_91: ALU1/readData2[1]_i_3/O to masterReg/readData1[1]_i_1/I2sum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ALU1_n_91: ALU1/readData2[1]_i_3/O to masterReg/readData1[1]_i_1/I2Total delay (from Vivado)</t>
        </is>
      </c>
      <c r="E16" t="inlineStr">
        <is>
          <t>75</t>
        </is>
      </c>
      <c r="F16" t="inlineStr">
        <is>
          <t>66</t>
        </is>
      </c>
      <c r="G16" t="inlineStr">
        <is>
          <t>132</t>
        </is>
      </c>
      <c r="H16" t="inlineStr">
        <is>
          <t>113</t>
        </is>
      </c>
    </row>
    <row r="18">
      <c r="A18" t="inlineStr">
        <is>
          <t>INT_L_X4Y43/INT_L.LOGIC_OUTS_L14-&gt;&gt;IMUX_L12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INT_L_X4Y43/IMUX_L12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CLBLL_L_X4Y43/CLBLL_IMUX12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CLBLL_L_X4Y43/CLBLL_L.CLBLL_IMUX12-&gt;CLBLL_LL_B6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CLBLL_L_X4Y43/CLBLL_LL_B6</t>
        </is>
      </c>
      <c r="B22" t="inlineStr">
        <is>
          <t>Part of wire</t>
        </is>
      </c>
      <c r="C22" t="n">
        <v>0</v>
      </c>
      <c r="D22" t="n">
        <v>0.004545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masterReg/readData2[1]_i_1/I2</t>
        </is>
      </c>
      <c r="B23" t="inlineStr">
        <is>
          <t>Inpin</t>
        </is>
      </c>
      <c r="D23" t="n">
        <v>0</v>
      </c>
      <c r="E23" t="n">
        <v>0.001</v>
      </c>
      <c r="F23" t="n">
        <v>0.001</v>
      </c>
      <c r="G23" t="n">
        <v>0.002</v>
      </c>
      <c r="H23" t="n">
        <v>0.002</v>
      </c>
    </row>
    <row r="24">
      <c r="A24" t="inlineStr">
        <is>
          <t>ALU1_n_91: ALU1/readData2[1]_i_3/O to masterReg/readData2[1]_i_1/I2 sum delays</t>
        </is>
      </c>
      <c r="E24">
        <f>(E2 + E4 + E18 + E21 + E23)</f>
        <v/>
      </c>
      <c r="F24">
        <f>(F2 + F4 + F18 + F21 + F23)</f>
        <v/>
      </c>
      <c r="G24">
        <f>(G2 + G4 + G18 + G21 + G23)</f>
        <v/>
      </c>
      <c r="H24">
        <f>(H2 + H4 + H18 + H21 + H23)</f>
        <v/>
      </c>
      <c r="J24">
        <f>(J2 + J3 + J4 + J6 + J18 + J20 + J21 + J22 + J23)</f>
        <v/>
      </c>
    </row>
    <row r="25">
      <c r="A25" t="inlineStr">
        <is>
          <t>ALU1_n_91: ALU1/readData2[1]_i_3/O to masterReg/readData2[1]_i_1/I2sum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ALU1_n_91: ALU1/readData2[1]_i_3/O to masterReg/readData2[1]_i_1/I2Total delay (from Vivado)</t>
        </is>
      </c>
      <c r="E27" t="inlineStr">
        <is>
          <t>75</t>
        </is>
      </c>
      <c r="F27" t="inlineStr">
        <is>
          <t>66</t>
        </is>
      </c>
      <c r="G27" t="inlineStr">
        <is>
          <t>130</t>
        </is>
      </c>
      <c r="H27" t="inlineStr">
        <is>
          <t>112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CLBLL_L_X4Y43/CLBLL_LL_D</t>
        </is>
      </c>
      <c r="B2" t="inlineStr">
        <is>
          <t>Outpin</t>
        </is>
      </c>
      <c r="C2" t="n">
        <v>1.408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CLBLL_L_X4Y43/CLBLL_LL_D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CLBLL_L_X4Y43/CLBLL_L.CLBLL_LL_D-&gt;CLBLL_LOGIC_OUTS15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CLBLL_L_X4Y43/CLBLL_LOGIC_OUTS15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INT_L_X4Y43/LOGIC_OUTS_L15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INT_L_X4Y43/INT_L.LOGIC_OUTS_L15-&gt;&gt;IMUX_L31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INT_L_X4Y43/IMUX_L31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CLBLL_L_X4Y43/CLBLL_IMUX31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CLBLL_L_X4Y43/CLBLL_L.CLBLL_IMUX31-&gt;CLBLL_LL_C5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CLBLL_L_X4Y43/CLBLL_LL_C5</t>
        </is>
      </c>
      <c r="B11" t="inlineStr">
        <is>
          <t>Part of wire</t>
        </is>
      </c>
      <c r="C11" t="n">
        <v>0</v>
      </c>
      <c r="D11" t="n">
        <v>0.010227</v>
      </c>
      <c r="I11">
        <f>(((D11)/2) + (D12))</f>
        <v/>
      </c>
      <c r="J11">
        <f>((C11)*(((D11)/2) + (D12)))</f>
        <v/>
      </c>
    </row>
    <row r="12">
      <c r="A12" t="inlineStr">
        <is>
          <t>ALU1/readData2[1]_i_3/I2</t>
        </is>
      </c>
      <c r="B12" t="inlineStr">
        <is>
          <t>Inpin</t>
        </is>
      </c>
      <c r="D12" t="n">
        <v>0</v>
      </c>
      <c r="E12" t="n">
        <v>0.042</v>
      </c>
      <c r="F12" t="n">
        <v>0.033</v>
      </c>
      <c r="G12" t="n">
        <v>0.114</v>
      </c>
      <c r="H12" t="n">
        <v>0.092</v>
      </c>
    </row>
    <row r="13">
      <c r="A13" t="inlineStr">
        <is>
          <t>ALU1_n_92: ALU1/register_reg_r1_0_31_0_5_i_10/O to ALU1/readData2[1]_i_3/I2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ALU1_n_92: ALU1/register_reg_r1_0_31_0_5_i_10/O to ALU1/readData2[1]_i_3/I2sum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ALU1_n_92: ALU1/register_reg_r1_0_31_0_5_i_10/O to ALU1/readData2[1]_i_3/I2Total delay (from Vivado)</t>
        </is>
      </c>
      <c r="E16" t="inlineStr">
        <is>
          <t>112</t>
        </is>
      </c>
      <c r="F16" t="inlineStr">
        <is>
          <t>94</t>
        </is>
      </c>
      <c r="G16" t="inlineStr">
        <is>
          <t>218</t>
        </is>
      </c>
      <c r="H16" t="inlineStr">
        <is>
          <t>181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CLBLL_L_X4Y45/CLBLL_LL_C</t>
        </is>
      </c>
      <c r="B2" t="inlineStr">
        <is>
          <t>Outpin</t>
        </is>
      </c>
      <c r="C2" t="n">
        <v>1.453375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CLBLL_L_X4Y45/CLBLL_LL_C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CLBLL_L_X4Y45/CLBLL_L.CLBLL_LL_C-&gt;CLBLL_LOGIC_OUTS14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CLBLL_L_X4Y45/CLBLL_LOGIC_OUTS14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INT_L_X4Y45/LOGIC_OUTS_L14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INT_L_X4Y45/INT_L.LOGIC_OUTS_L14-&gt;&gt;SL1BEG2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((D10 + D21) + (D8 + D9))</f>
        <v/>
      </c>
      <c r="J7">
        <f>(((D10 + D21) + (D8 + D9))*C7)</f>
        <v/>
      </c>
    </row>
    <row r="8">
      <c r="A8" t="inlineStr">
        <is>
          <t>INT_L_X4Y45/SL1BEG2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INT_L_X4Y44/SL1END2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 + D21))</f>
        <v/>
      </c>
      <c r="J9">
        <f>((C8 + C9)*(((D8 + D9)/2) + (D10 + D21)))</f>
        <v/>
      </c>
    </row>
    <row r="10">
      <c r="A10" t="inlineStr">
        <is>
          <t>INT_L_X4Y44/INT_L.SL1END2-&gt;&gt;IMUX_L4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INT_L_X4Y44/IMUX_L4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CLBLL_L_X4Y44/CLBLL_IMUX4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CLBLL_L_X4Y44/CLBLL_L.CLBLL_IMUX4-&gt;CLBLL_LL_A6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CLBLL_L_X4Y44/CLBLL_LL_A6</t>
        </is>
      </c>
      <c r="B14" t="inlineStr">
        <is>
          <t>Part of wire</t>
        </is>
      </c>
      <c r="C14" t="n">
        <v>0</v>
      </c>
      <c r="D14" t="n">
        <v>0.004545</v>
      </c>
      <c r="I14">
        <f>(((D14)/2) + (D15))</f>
        <v/>
      </c>
      <c r="J14">
        <f>((C14)*(((D14)/2) + (D15)))</f>
        <v/>
      </c>
    </row>
    <row r="15">
      <c r="A15" t="inlineStr">
        <is>
          <t>masterReg/readData1[0]_i_1/I2</t>
        </is>
      </c>
      <c r="B15" t="inlineStr">
        <is>
          <t>Inpin</t>
        </is>
      </c>
      <c r="D15" t="n">
        <v>0</v>
      </c>
      <c r="E15" t="n">
        <v>0.002</v>
      </c>
      <c r="F15" t="n">
        <v>0.002</v>
      </c>
      <c r="G15" t="n">
        <v>0.005</v>
      </c>
      <c r="H15" t="n">
        <v>0.004</v>
      </c>
    </row>
    <row r="16">
      <c r="A16" t="inlineStr">
        <is>
          <t>ALU1_n_93: ALU1/readData2[0]_i_3/O to masterReg/readData1[0]_i_1/I2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ALU1_n_93: ALU1/readData2[0]_i_3/O to masterReg/readData1[0]_i_1/I2sum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ALU1_n_93: ALU1/readData2[0]_i_3/O to masterReg/readData1[0]_i_1/I2Total delay (from Vivado)</t>
        </is>
      </c>
      <c r="E19" t="inlineStr">
        <is>
          <t>136</t>
        </is>
      </c>
      <c r="F19" t="inlineStr">
        <is>
          <t>117</t>
        </is>
      </c>
      <c r="G19" t="inlineStr">
        <is>
          <t>239</t>
        </is>
      </c>
      <c r="H19" t="inlineStr">
        <is>
          <t>202</t>
        </is>
      </c>
    </row>
    <row r="21">
      <c r="A21" t="inlineStr">
        <is>
          <t>INT_L_X4Y44/INT_L.SL1END2-&gt;&gt;IMUX_L12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INT_L_X4Y44/IMUX_L12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CLBLL_L_X4Y44/CLBLL_IMUX12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CLBLL_L_X4Y44/CLBLL_L.CLBLL_IMUX12-&gt;CLBLL_LL_B6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CLBLL_L_X4Y44/CLBLL_LL_B6</t>
        </is>
      </c>
      <c r="B25" t="inlineStr">
        <is>
          <t>Part of wire</t>
        </is>
      </c>
      <c r="C25" t="n">
        <v>0</v>
      </c>
      <c r="D25" t="n">
        <v>0.004545</v>
      </c>
      <c r="I25">
        <f>(((D25)/2) + (D26))</f>
        <v/>
      </c>
      <c r="J25">
        <f>((C25)*(((D25)/2) + (D26)))</f>
        <v/>
      </c>
    </row>
    <row r="26">
      <c r="A26" t="inlineStr">
        <is>
          <t>masterReg/readData2[0]_i_1/I2</t>
        </is>
      </c>
      <c r="B26" t="inlineStr">
        <is>
          <t>Inpin</t>
        </is>
      </c>
      <c r="D26" t="n">
        <v>0</v>
      </c>
      <c r="E26" t="n">
        <v>0.001</v>
      </c>
      <c r="F26" t="n">
        <v>0.001</v>
      </c>
      <c r="G26" t="n">
        <v>0.002</v>
      </c>
      <c r="H26" t="n">
        <v>0.002</v>
      </c>
    </row>
    <row r="27">
      <c r="A27" t="inlineStr">
        <is>
          <t>ALU1_n_93: ALU1/readData2[0]_i_3/O to masterReg/readData2[0]_i_1/I2 sum delays</t>
        </is>
      </c>
      <c r="E27">
        <f>(E2 + E4 + E7 + E21 + E24 + E26)</f>
        <v/>
      </c>
      <c r="F27">
        <f>(F2 + F4 + F7 + F21 + F24 + F26)</f>
        <v/>
      </c>
      <c r="G27">
        <f>(G2 + G4 + G7 + G21 + G24 + G26)</f>
        <v/>
      </c>
      <c r="H27">
        <f>(H2 + H4 + H7 + H21 + H24 + H26)</f>
        <v/>
      </c>
      <c r="J27">
        <f>(J2 + J3 + J4 + J6 + J7 + J9 + J21 + J23 + J24 + J25 + J26)</f>
        <v/>
      </c>
    </row>
    <row r="28">
      <c r="A28" t="inlineStr">
        <is>
          <t>ALU1_n_93: ALU1/readData2[0]_i_3/O to masterReg/readData2[0]_i_1/I2sum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ALU1_n_93: ALU1/readData2[0]_i_3/O to masterReg/readData2[0]_i_1/I2Total delay (from Vivado)</t>
        </is>
      </c>
      <c r="E30" t="inlineStr">
        <is>
          <t>136</t>
        </is>
      </c>
      <c r="F30" t="inlineStr">
        <is>
          <t>117</t>
        </is>
      </c>
      <c r="G30" t="inlineStr">
        <is>
          <t>237</t>
        </is>
      </c>
      <c r="H30" t="inlineStr">
        <is>
          <t>201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CLBLL_L_X4Y45/CLBLL_LL_A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CLBLL_L_X4Y45/CLBLL_LL_A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CLBLL_L_X4Y45/CLBLL_L.CLBLL_LL_A-&gt;CLBLL_LOGIC_OUTS12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CLBLL_L_X4Y45/CLBLL_LOGIC_OUTS12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INT_L_X4Y45/LOGIC_OUTS_L12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INT_L_X4Y45/INT_L.LOGIC_OUTS_L12-&gt;&gt;IMUX_L32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INT_L_X4Y45/IMUX_L32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CLBLL_L_X4Y45/CLBLL_IMUX32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CLBLL_L_X4Y45/CLBLL_L.CLBLL_IMUX32-&gt;CLBLL_LL_C1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CLBLL_L_X4Y45/CLBLL_LL_C1</t>
        </is>
      </c>
      <c r="B11" t="inlineStr">
        <is>
          <t>Part of wire</t>
        </is>
      </c>
      <c r="C11" t="n">
        <v>0</v>
      </c>
      <c r="D11" t="n">
        <v>0.002273</v>
      </c>
      <c r="I11">
        <f>(((D11)/2) + (D12))</f>
        <v/>
      </c>
      <c r="J11">
        <f>((C11)*(((D11)/2) + (D12)))</f>
        <v/>
      </c>
    </row>
    <row r="12">
      <c r="A12" t="inlineStr">
        <is>
          <t>ALU1/readData2[0]_i_3/I2</t>
        </is>
      </c>
      <c r="B12" t="inlineStr">
        <is>
          <t>Inpin</t>
        </is>
      </c>
      <c r="D12" t="n">
        <v>0</v>
      </c>
      <c r="E12" t="n">
        <v>0.215</v>
      </c>
      <c r="F12" t="n">
        <v>0.173</v>
      </c>
      <c r="G12" t="n">
        <v>0.517</v>
      </c>
      <c r="H12" t="n">
        <v>0.417</v>
      </c>
    </row>
    <row r="13">
      <c r="A13" t="inlineStr">
        <is>
          <t>ALU1_n_94: ALU1/readData2[0]_i_6/O to ALU1/readData2[0]_i_3/I2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ALU1_n_94: ALU1/readData2[0]_i_6/O to ALU1/readData2[0]_i_3/I2sum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ALU1_n_94: ALU1/readData2[0]_i_6/O to ALU1/readData2[0]_i_3/I2Total delay (from Vivado)</t>
        </is>
      </c>
      <c r="E16" t="inlineStr">
        <is>
          <t>276</t>
        </is>
      </c>
      <c r="F16" t="inlineStr">
        <is>
          <t>225</t>
        </is>
      </c>
      <c r="G16" t="inlineStr">
        <is>
          <t>552</t>
        </is>
      </c>
      <c r="H16" t="inlineStr">
        <is>
          <t>448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CLBLM_R_X5Y44/CLBLM_L_AQ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D18 + D67) + (D5 + D6))) + (D3))</f>
        <v/>
      </c>
      <c r="J2">
        <f>(C2*((((D7 + D18 + D67) + (D5 + D6))) + (D3)))</f>
        <v/>
      </c>
    </row>
    <row r="3">
      <c r="A3" t="inlineStr">
        <is>
          <t>CLBLM_R_X5Y44/CLBLM_L_AQ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 + D67) + (D5 + D6))))</f>
        <v/>
      </c>
      <c r="J3">
        <f>((C3)*(((D3)/2) + (((D7 + D18 + D67) + (D5 + D6)))))</f>
        <v/>
      </c>
    </row>
    <row r="4">
      <c r="A4" t="inlineStr">
        <is>
          <t>CLBLM_R_X5Y44/CLBLM_R.CLBLM_L_AQ-&gt;CLBLM_LOGIC_OUTS0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 + D67) + (D5 + D6))</f>
        <v/>
      </c>
      <c r="J4">
        <f>(((D7 + D18 + D67) + (D5 + D6))*C4)</f>
        <v/>
      </c>
    </row>
    <row r="5">
      <c r="A5" t="inlineStr">
        <is>
          <t>CLBLM_R_X5Y44/CLBLM_LOGIC_OUTS0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INT_R_X5Y44/LOGIC_OUTS0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 + D67))</f>
        <v/>
      </c>
      <c r="J6">
        <f>((C5 + C6)*(((D5 + D6)/2) + (D7 + D18 + D67)))</f>
        <v/>
      </c>
    </row>
    <row r="7">
      <c r="A7" t="inlineStr">
        <is>
          <t>INT_R_X5Y44/INT_R.LOGIC_OUTS0-&gt;&gt;IMUX8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INT_R_X5Y44/IMUX8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CLBLM_R_X5Y44/CLBLM_IMUX8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CLBLM_R_X5Y44/CLBLM_R.CLBLM_IMUX8-&gt;CLBLM_M_A5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CLBLM_R_X5Y44/CLBLM_M_A5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masterReg/readData1[31]_i_3/I0</t>
        </is>
      </c>
      <c r="B12" t="inlineStr">
        <is>
          <t>Inpin</t>
        </is>
      </c>
      <c r="D12" t="n">
        <v>0</v>
      </c>
      <c r="E12" t="n">
        <v>0.048</v>
      </c>
      <c r="F12" t="n">
        <v>0.038</v>
      </c>
      <c r="G12" t="n">
        <v>0.126</v>
      </c>
      <c r="H12" t="n">
        <v>0.102</v>
      </c>
    </row>
    <row r="13">
      <c r="A13" t="inlineStr">
        <is>
          <t>Address_register_reg_n_0_[0]: Address_register_reg[0]/Q to masterReg/readData1[31]_i_3/I0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Address_register_reg_n_0_[0]: Address_register_reg[0]/Q to masterReg/readData1[31]_i_3/I0sum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Address_register_reg_n_0_[0]: Address_register_reg[0]/Q to masterReg/readData1[31]_i_3/I0Total delay (from Vivado)</t>
        </is>
      </c>
      <c r="E16" t="inlineStr">
        <is>
          <t>129</t>
        </is>
      </c>
      <c r="F16" t="inlineStr">
        <is>
          <t>110</t>
        </is>
      </c>
      <c r="G16" t="inlineStr">
        <is>
          <t>239</t>
        </is>
      </c>
      <c r="H16" t="inlineStr">
        <is>
          <t>201</t>
        </is>
      </c>
    </row>
    <row r="18">
      <c r="A18" t="inlineStr">
        <is>
          <t>INT_R_X5Y44/INT_R.LOGIC_OUTS0-&gt;&gt;WR1BEG1</t>
        </is>
      </c>
      <c r="B18" t="inlineStr">
        <is>
          <t>Buffer</t>
        </is>
      </c>
      <c r="C18" t="n">
        <v>1.16220225</v>
      </c>
      <c r="D18" t="n">
        <v>0.008429000000000001</v>
      </c>
      <c r="E18" t="n">
        <v>0.043</v>
      </c>
      <c r="F18" t="n">
        <v>0.035</v>
      </c>
      <c r="G18" t="n">
        <v>0.124</v>
      </c>
      <c r="H18" t="n">
        <v>0.103</v>
      </c>
      <c r="I18">
        <f>((D21 + D38) + (D19 + D20))</f>
        <v/>
      </c>
      <c r="J18">
        <f>(((D21 + D38) + (D19 + D20))*C18)</f>
        <v/>
      </c>
    </row>
    <row r="19">
      <c r="A19" t="inlineStr">
        <is>
          <t>INT_R_X5Y44/WR1BEG1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INT_L_X4Y44/WR1END1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(D21 + D38))</f>
        <v/>
      </c>
      <c r="J20">
        <f>((C19 + C20)*(((D19 + D20)/2) + (D21 + D38)))</f>
        <v/>
      </c>
    </row>
    <row r="21">
      <c r="A21" t="inlineStr">
        <is>
          <t>INT_L_X4Y44/INT_L.WR1END1-&gt;&gt;SW2BEG0</t>
        </is>
      </c>
      <c r="B21" t="inlineStr">
        <is>
          <t>Buffer</t>
        </is>
      </c>
      <c r="C21" t="n">
        <v>1.1851186875</v>
      </c>
      <c r="D21" t="n">
        <v>0.008473000000000001</v>
      </c>
      <c r="E21" t="n">
        <v>0.041</v>
      </c>
      <c r="F21" t="n">
        <v>0.033</v>
      </c>
      <c r="G21" t="n">
        <v>0.137</v>
      </c>
      <c r="H21" t="n">
        <v>0.113</v>
      </c>
      <c r="I21">
        <f>((D27) + (D22 + D23 + D24 + D25 + D26))</f>
        <v/>
      </c>
      <c r="J21">
        <f>(((D27) + (D22 + D23 + D24 + D25 + D26))*C21)</f>
        <v/>
      </c>
    </row>
    <row r="22">
      <c r="A22" t="inlineStr">
        <is>
          <t>INT_L_X4Y44/SW2BEG0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INT_R_X3Y43/SW2END0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INT_L_X4Y43/SW2A0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CLBLL_L_X4Y43/CLBLL_SW2A0</t>
        </is>
      </c>
      <c r="B25" t="inlineStr">
        <is>
          <t>Part of wire</t>
        </is>
      </c>
      <c r="C25" t="n">
        <v>0.078932</v>
      </c>
      <c r="D25" t="n">
        <v>0.005896</v>
      </c>
    </row>
    <row r="26">
      <c r="A26" t="inlineStr">
        <is>
          <t>CLBLM_R_X3Y43/CLBLM_SW2A0</t>
        </is>
      </c>
      <c r="B26" t="inlineStr">
        <is>
          <t>Part of wire</t>
        </is>
      </c>
      <c r="C26" t="n">
        <v>0.090208</v>
      </c>
      <c r="D26" t="n">
        <v>0.005896</v>
      </c>
      <c r="I26">
        <f>(((D22 + D23 + D24 + D25 + D26)/2) + (D27))</f>
        <v/>
      </c>
      <c r="J26">
        <f>((C22 + C23 + C24 + C25 + C26)*(((D22 + D23 + D24 + D25 + D26)/2) + (D27)))</f>
        <v/>
      </c>
    </row>
    <row r="27">
      <c r="A27" t="inlineStr">
        <is>
          <t>INT_R_X3Y43/INT_R.SW2END0-&gt;&gt;IMUX32</t>
        </is>
      </c>
      <c r="B27" t="inlineStr">
        <is>
          <t>Buffer</t>
        </is>
      </c>
      <c r="C27" t="n">
        <v>1.6107141875</v>
      </c>
      <c r="D27" t="n">
        <v>0.007713</v>
      </c>
      <c r="E27" t="n">
        <v>0.047</v>
      </c>
      <c r="F27" t="n">
        <v>0.038</v>
      </c>
      <c r="G27" t="n">
        <v>0.138</v>
      </c>
      <c r="H27" t="n">
        <v>0.114</v>
      </c>
      <c r="I27">
        <f>((((D32) + (D31))) + (D28 + D29))</f>
        <v/>
      </c>
      <c r="J27">
        <f>(((((D32) + (D31))) + (D28 + D29))*C27)</f>
        <v/>
      </c>
    </row>
    <row r="28">
      <c r="A28" t="inlineStr">
        <is>
          <t>INT_R_X3Y43/IMUX32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CLBLM_R_X3Y43/CLBLM_IMUX32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(((D32) + (D31))))</f>
        <v/>
      </c>
      <c r="J29">
        <f>((C28 + C29)*(((D28 + D29)/2) + (((D32) + (D31)))))</f>
        <v/>
      </c>
    </row>
    <row r="30">
      <c r="A30" t="inlineStr">
        <is>
          <t>CLBLM_R_X3Y43/CLBLM_R.CLBLM_IMUX32-&gt;CLBLM_M_C1</t>
        </is>
      </c>
      <c r="B30" t="inlineStr">
        <is>
          <t>PassTransistor</t>
        </is>
      </c>
      <c r="C30" t="n">
        <v>0</v>
      </c>
      <c r="E30" t="n">
        <v>0</v>
      </c>
      <c r="F30" t="n">
        <v>0</v>
      </c>
      <c r="G30" t="n">
        <v>0</v>
      </c>
      <c r="H30" t="n">
        <v>0</v>
      </c>
      <c r="I30">
        <f>((D32) + (D31))</f>
        <v/>
      </c>
      <c r="J30">
        <f>(((D32) + (D31))*C30)</f>
        <v/>
      </c>
    </row>
    <row r="31">
      <c r="A31" t="inlineStr">
        <is>
          <t>CLBLM_R_X3Y43/CLBLM_M_C1</t>
        </is>
      </c>
      <c r="B31" t="inlineStr">
        <is>
          <t>Part of wire</t>
        </is>
      </c>
      <c r="C31" t="n">
        <v>0</v>
      </c>
      <c r="D31" t="n">
        <v>0</v>
      </c>
      <c r="I31">
        <f>(((D31)/2) + (D32))</f>
        <v/>
      </c>
      <c r="J31">
        <f>((C31)*(((D31)/2) + (D32)))</f>
        <v/>
      </c>
    </row>
    <row r="32">
      <c r="A32" t="inlineStr">
        <is>
          <t>masterReg/register_reg_r1_0_31_0_5/RAMC_D1/RADR0</t>
        </is>
      </c>
      <c r="B32" t="inlineStr">
        <is>
          <t>Inpin</t>
        </is>
      </c>
      <c r="D32" t="n">
        <v>0</v>
      </c>
      <c r="E32" t="n">
        <v>0.219</v>
      </c>
      <c r="F32" t="n">
        <v>0.176</v>
      </c>
      <c r="G32" t="n">
        <v>0.521</v>
      </c>
      <c r="H32" t="n">
        <v>0.42</v>
      </c>
    </row>
    <row r="33">
      <c r="A33" t="inlineStr">
        <is>
          <t>Address_register_reg_n_0_[0]: Address_register_reg[0]/Q to masterReg/register_reg_r1_0_31_0_5/RAMC_D1/RADR0 sum delays</t>
        </is>
      </c>
      <c r="E33">
        <f>(E2 + E4 + E18 + E21 + E27 + E30 + E32)</f>
        <v/>
      </c>
      <c r="F33">
        <f>(F2 + F4 + F18 + F21 + F27 + F30 + F32)</f>
        <v/>
      </c>
      <c r="G33">
        <f>(G2 + G4 + G18 + G21 + G27 + G30 + G32)</f>
        <v/>
      </c>
      <c r="H33">
        <f>(H2 + H4 + H18 + H21 + H27 + H30 + H32)</f>
        <v/>
      </c>
      <c r="J33">
        <f>(J2 + J3 + J4 + J6 + J18 + J20 + J21 + J26 + J27 + J29 + J30 + J31 + J32)</f>
        <v/>
      </c>
    </row>
    <row r="34">
      <c r="A34" t="inlineStr">
        <is>
          <t>Address_register_reg_n_0_[0]: Address_register_reg[0]/Q to masterReg/register_reg_r1_0_31_0_5/RAMC_D1/RADR0sum delays + cap delay</t>
        </is>
      </c>
      <c r="E34">
        <f>1000*(E33 + J33)</f>
        <v/>
      </c>
      <c r="F34">
        <f>1000*(F33 + J33)</f>
        <v/>
      </c>
      <c r="G34">
        <f>1000*(G33 + J33)</f>
        <v/>
      </c>
      <c r="H34">
        <f>1000*(H33 + J33)</f>
        <v/>
      </c>
    </row>
    <row r="36">
      <c r="A36" t="inlineStr">
        <is>
          <t>Address_register_reg_n_0_[0]: Address_register_reg[0]/Q to masterReg/register_reg_r1_0_31_0_5/RAMC_D1/RADR0Total delay (from Vivado)</t>
        </is>
      </c>
      <c r="E36" t="inlineStr">
        <is>
          <t>428</t>
        </is>
      </c>
      <c r="F36" t="inlineStr">
        <is>
          <t>360</t>
        </is>
      </c>
      <c r="G36" t="inlineStr">
        <is>
          <t>834</t>
        </is>
      </c>
      <c r="H36" t="inlineStr">
        <is>
          <t>691</t>
        </is>
      </c>
    </row>
    <row r="38">
      <c r="A38" t="inlineStr">
        <is>
          <t>INT_L_X4Y44/INT_L.WR1END1-&gt;&gt;WL1BEG_N3</t>
        </is>
      </c>
      <c r="B38" t="inlineStr">
        <is>
          <t>Buffer</t>
        </is>
      </c>
      <c r="C38" t="n">
        <v>1.16220225</v>
      </c>
      <c r="D38" t="n">
        <v>0.008429000000000001</v>
      </c>
      <c r="E38" t="n">
        <v>0.042</v>
      </c>
      <c r="F38" t="n">
        <v>0.034</v>
      </c>
      <c r="G38" t="n">
        <v>0.124</v>
      </c>
      <c r="H38" t="n">
        <v>0.103</v>
      </c>
      <c r="I38">
        <f>((D45 + D56) + (D39 + D40 + D41 + D42 + D43 + D44))</f>
        <v/>
      </c>
      <c r="J38">
        <f>(((D45 + D56) + (D39 + D40 + D41 + D42 + D43 + D44))*C38)</f>
        <v/>
      </c>
    </row>
    <row r="39">
      <c r="A39" t="inlineStr">
        <is>
          <t>INT_L_X4Y44/WL1BEG_N3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INT_R_X3Y43/WL1END3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INT_R_X3Y44/WL1END_N1_3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INT_L_X4Y43/WL1BEG3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CLBLL_L_X4Y43/CLBLL_WL1END3</t>
        </is>
      </c>
      <c r="B43" t="inlineStr">
        <is>
          <t>Part of wire</t>
        </is>
      </c>
      <c r="C43" t="n">
        <v>0.051272</v>
      </c>
      <c r="D43" t="n">
        <v>0.006105</v>
      </c>
    </row>
    <row r="44">
      <c r="A44" t="inlineStr">
        <is>
          <t>CLBLM_R_X3Y43/CLBLM_WL1END3</t>
        </is>
      </c>
      <c r="B44" t="inlineStr">
        <is>
          <t>Part of wire</t>
        </is>
      </c>
      <c r="C44" t="n">
        <v>0.058596</v>
      </c>
      <c r="D44" t="n">
        <v>0.006105</v>
      </c>
      <c r="I44">
        <f>(((D39 + D40 + D41 + D42 + D43 + D44)/2) + (D45 + D56))</f>
        <v/>
      </c>
      <c r="J44">
        <f>((C39 + C40 + C41 + C42 + C43 + C44)*(((D39 + D40 + D41 + D42 + D43 + D44)/2) + (D45 + D56)))</f>
        <v/>
      </c>
    </row>
    <row r="45">
      <c r="A45" t="inlineStr">
        <is>
          <t>INT_R_X3Y43/INT_R.WL1END3-&gt;&gt;IMUX7</t>
        </is>
      </c>
      <c r="B45" t="inlineStr">
        <is>
          <t>Buffer</t>
        </is>
      </c>
      <c r="C45" t="n">
        <v>1.6107141875</v>
      </c>
      <c r="D45" t="n">
        <v>0.007713</v>
      </c>
      <c r="E45" t="n">
        <v>0.047</v>
      </c>
      <c r="F45" t="n">
        <v>0.038</v>
      </c>
      <c r="G45" t="n">
        <v>0.138</v>
      </c>
      <c r="H45" t="n">
        <v>0.114</v>
      </c>
      <c r="I45">
        <f>((((D50) + (D49))) + (D46 + D47))</f>
        <v/>
      </c>
      <c r="J45">
        <f>(((((D50) + (D49))) + (D46 + D47))*C45)</f>
        <v/>
      </c>
    </row>
    <row r="46">
      <c r="A46" t="inlineStr">
        <is>
          <t>INT_R_X3Y43/IMUX7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CLBLM_R_X3Y43/CLBLM_IMUX7</t>
        </is>
      </c>
      <c r="B47" t="inlineStr">
        <is>
          <t>Part of wire</t>
        </is>
      </c>
      <c r="C47" t="n">
        <v>0</v>
      </c>
      <c r="D47" t="n">
        <v>0</v>
      </c>
      <c r="I47">
        <f>(((D46 + D47)/2) + (((D50) + (D49))))</f>
        <v/>
      </c>
      <c r="J47">
        <f>((C46 + C47)*(((D46 + D47)/2) + (((D50) + (D49)))))</f>
        <v/>
      </c>
    </row>
    <row r="48">
      <c r="A48" t="inlineStr">
        <is>
          <t>CLBLM_R_X3Y43/CLBLM_R.CLBLM_IMUX7-&gt;CLBLM_M_A1</t>
        </is>
      </c>
      <c r="B48" t="inlineStr">
        <is>
          <t>PassTransistor</t>
        </is>
      </c>
      <c r="C48" t="n">
        <v>0</v>
      </c>
      <c r="E48" t="n">
        <v>0</v>
      </c>
      <c r="F48" t="n">
        <v>0</v>
      </c>
      <c r="G48" t="n">
        <v>0</v>
      </c>
      <c r="H48" t="n">
        <v>0</v>
      </c>
      <c r="I48">
        <f>((D50) + (D49))</f>
        <v/>
      </c>
      <c r="J48">
        <f>(((D50) + (D49))*C48)</f>
        <v/>
      </c>
    </row>
    <row r="49">
      <c r="A49" t="inlineStr">
        <is>
          <t>CLBLM_R_X3Y43/CLBLM_M_A1</t>
        </is>
      </c>
      <c r="B49" t="inlineStr">
        <is>
          <t>Part of wire</t>
        </is>
      </c>
      <c r="C49" t="n">
        <v>0</v>
      </c>
      <c r="D49" t="n">
        <v>0</v>
      </c>
      <c r="I49">
        <f>(((D49)/2) + (D50))</f>
        <v/>
      </c>
      <c r="J49">
        <f>((C49)*(((D49)/2) + (D50)))</f>
        <v/>
      </c>
    </row>
    <row r="50">
      <c r="A50" t="inlineStr">
        <is>
          <t>masterReg/register_reg_r1_0_31_0_5/RAMA_D1/RADR0</t>
        </is>
      </c>
      <c r="B50" t="inlineStr">
        <is>
          <t>Inpin</t>
        </is>
      </c>
      <c r="D50" t="n">
        <v>0</v>
      </c>
      <c r="E50" t="n">
        <v>0.225</v>
      </c>
      <c r="F50" t="n">
        <v>0.18</v>
      </c>
      <c r="G50" t="n">
        <v>0.531</v>
      </c>
      <c r="H50" t="n">
        <v>0.428</v>
      </c>
    </row>
    <row r="51">
      <c r="A51" t="inlineStr">
        <is>
          <t>Address_register_reg_n_0_[0]: Address_register_reg[0]/Q to masterReg/register_reg_r1_0_31_0_5/RAMA_D1/RADR0 sum delays</t>
        </is>
      </c>
      <c r="E51">
        <f>(E2 + E4 + E18 + E38 + E45 + E48 + E50)</f>
        <v/>
      </c>
      <c r="F51">
        <f>(F2 + F4 + F18 + F38 + F45 + F48 + F50)</f>
        <v/>
      </c>
      <c r="G51">
        <f>(G2 + G4 + G18 + G38 + G45 + G48 + G50)</f>
        <v/>
      </c>
      <c r="H51">
        <f>(H2 + H4 + H18 + H38 + H45 + H48 + H50)</f>
        <v/>
      </c>
      <c r="J51">
        <f>(J2 + J3 + J4 + J6 + J18 + J20 + J38 + J44 + J45 + J47 + J48 + J49 + J50)</f>
        <v/>
      </c>
    </row>
    <row r="52">
      <c r="A52" t="inlineStr">
        <is>
          <t>Address_register_reg_n_0_[0]: Address_register_reg[0]/Q to masterReg/register_reg_r1_0_31_0_5/RAMA_D1/RADR0sum delays + cap delay</t>
        </is>
      </c>
      <c r="E52">
        <f>1000*(E51 + J51)</f>
        <v/>
      </c>
      <c r="F52">
        <f>1000*(F51 + J51)</f>
        <v/>
      </c>
      <c r="G52">
        <f>1000*(G51 + J51)</f>
        <v/>
      </c>
      <c r="H52">
        <f>1000*(H51 + J51)</f>
        <v/>
      </c>
    </row>
    <row r="54">
      <c r="A54" t="inlineStr">
        <is>
          <t>Address_register_reg_n_0_[0]: Address_register_reg[0]/Q to masterReg/register_reg_r1_0_31_0_5/RAMA_D1/RADR0Total delay (from Vivado)</t>
        </is>
      </c>
      <c r="E54" t="inlineStr">
        <is>
          <t>442</t>
        </is>
      </c>
      <c r="F54" t="inlineStr">
        <is>
          <t>372</t>
        </is>
      </c>
      <c r="G54" t="inlineStr">
        <is>
          <t>839</t>
        </is>
      </c>
      <c r="H54" t="inlineStr">
        <is>
          <t>697</t>
        </is>
      </c>
    </row>
    <row r="56">
      <c r="A56" t="inlineStr">
        <is>
          <t>INT_R_X3Y43/INT_R.WL1END3-&gt;&gt;IMUX15</t>
        </is>
      </c>
      <c r="B56" t="inlineStr">
        <is>
          <t>Buffer</t>
        </is>
      </c>
      <c r="C56" t="n">
        <v>1.6107141875</v>
      </c>
      <c r="D56" t="n">
        <v>0.007713</v>
      </c>
      <c r="E56" t="n">
        <v>0.047</v>
      </c>
      <c r="F56" t="n">
        <v>0.038</v>
      </c>
      <c r="G56" t="n">
        <v>0.138</v>
      </c>
      <c r="H56" t="n">
        <v>0.114</v>
      </c>
      <c r="I56">
        <f>((((D61) + (D60))) + (D57 + D58))</f>
        <v/>
      </c>
      <c r="J56">
        <f>(((((D61) + (D60))) + (D57 + D58))*C56)</f>
        <v/>
      </c>
    </row>
    <row r="57">
      <c r="A57" t="inlineStr">
        <is>
          <t>INT_R_X3Y43/IMUX15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CLBLM_R_X3Y43/CLBLM_IMUX15</t>
        </is>
      </c>
      <c r="B58" t="inlineStr">
        <is>
          <t>Part of wire</t>
        </is>
      </c>
      <c r="C58" t="n">
        <v>0</v>
      </c>
      <c r="D58" t="n">
        <v>0</v>
      </c>
      <c r="I58">
        <f>(((D57 + D58)/2) + (((D61) + (D60))))</f>
        <v/>
      </c>
      <c r="J58">
        <f>((C57 + C58)*(((D57 + D58)/2) + (((D61) + (D60)))))</f>
        <v/>
      </c>
    </row>
    <row r="59">
      <c r="A59" t="inlineStr">
        <is>
          <t>CLBLM_R_X3Y43/CLBLM_R.CLBLM_IMUX15-&gt;CLBLM_M_B1</t>
        </is>
      </c>
      <c r="B59" t="inlineStr">
        <is>
          <t>PassTransistor</t>
        </is>
      </c>
      <c r="C59" t="n">
        <v>0</v>
      </c>
      <c r="E59" t="n">
        <v>0</v>
      </c>
      <c r="F59" t="n">
        <v>0</v>
      </c>
      <c r="G59" t="n">
        <v>0</v>
      </c>
      <c r="H59" t="n">
        <v>0</v>
      </c>
      <c r="I59">
        <f>((D61) + (D60))</f>
        <v/>
      </c>
      <c r="J59">
        <f>(((D61) + (D60))*C59)</f>
        <v/>
      </c>
    </row>
    <row r="60">
      <c r="A60" t="inlineStr">
        <is>
          <t>CLBLM_R_X3Y43/CLBLM_M_B1</t>
        </is>
      </c>
      <c r="B60" t="inlineStr">
        <is>
          <t>Part of wire</t>
        </is>
      </c>
      <c r="C60" t="n">
        <v>0</v>
      </c>
      <c r="D60" t="n">
        <v>0</v>
      </c>
      <c r="I60">
        <f>(((D60)/2) + (D61))</f>
        <v/>
      </c>
      <c r="J60">
        <f>((C60)*(((D60)/2) + (D61)))</f>
        <v/>
      </c>
    </row>
    <row r="61">
      <c r="A61" t="inlineStr">
        <is>
          <t>masterReg/register_reg_r1_0_31_0_5/RAMB_D1/RADR0</t>
        </is>
      </c>
      <c r="B61" t="inlineStr">
        <is>
          <t>Inpin</t>
        </is>
      </c>
      <c r="D61" t="n">
        <v>0</v>
      </c>
      <c r="E61" t="n">
        <v>0.218</v>
      </c>
      <c r="F61" t="n">
        <v>0.175</v>
      </c>
      <c r="G61" t="n">
        <v>0.521</v>
      </c>
      <c r="H61" t="n">
        <v>0.42</v>
      </c>
    </row>
    <row r="62">
      <c r="A62" t="inlineStr">
        <is>
          <t>Address_register_reg_n_0_[0]: Address_register_reg[0]/Q to masterReg/register_reg_r1_0_31_0_5/RAMB_D1/RADR0 sum delays</t>
        </is>
      </c>
      <c r="E62">
        <f>(E2 + E4 + E18 + E38 + E56 + E59 + E61)</f>
        <v/>
      </c>
      <c r="F62">
        <f>(F2 + F4 + F18 + F38 + F56 + F59 + F61)</f>
        <v/>
      </c>
      <c r="G62">
        <f>(G2 + G4 + G18 + G38 + G56 + G59 + G61)</f>
        <v/>
      </c>
      <c r="H62">
        <f>(H2 + H4 + H18 + H38 + H56 + H59 + H61)</f>
        <v/>
      </c>
      <c r="J62">
        <f>(J2 + J3 + J4 + J6 + J18 + J20 + J38 + J44 + J56 + J58 + J59 + J60 + J61)</f>
        <v/>
      </c>
    </row>
    <row r="63">
      <c r="A63" t="inlineStr">
        <is>
          <t>Address_register_reg_n_0_[0]: Address_register_reg[0]/Q to masterReg/register_reg_r1_0_31_0_5/RAMB_D1/RADR0sum delays + cap delay</t>
        </is>
      </c>
      <c r="E63">
        <f>1000*(E62 + J62)</f>
        <v/>
      </c>
      <c r="F63">
        <f>1000*(F62 + J62)</f>
        <v/>
      </c>
      <c r="G63">
        <f>1000*(G62 + J62)</f>
        <v/>
      </c>
      <c r="H63">
        <f>1000*(H62 + J62)</f>
        <v/>
      </c>
    </row>
    <row r="65">
      <c r="A65" t="inlineStr">
        <is>
          <t>Address_register_reg_n_0_[0]: Address_register_reg[0]/Q to masterReg/register_reg_r1_0_31_0_5/RAMB_D1/RADR0Total delay (from Vivado)</t>
        </is>
      </c>
      <c r="E65" t="inlineStr">
        <is>
          <t>435</t>
        </is>
      </c>
      <c r="F65" t="inlineStr">
        <is>
          <t>367</t>
        </is>
      </c>
      <c r="G65" t="inlineStr">
        <is>
          <t>830</t>
        </is>
      </c>
      <c r="H65" t="inlineStr">
        <is>
          <t>689</t>
        </is>
      </c>
    </row>
    <row r="67">
      <c r="A67" t="inlineStr">
        <is>
          <t>INT_R_X5Y44/INT_R.LOGIC_OUTS0-&gt;&gt;SR1BEG1</t>
        </is>
      </c>
      <c r="B67" t="inlineStr">
        <is>
          <t>Buffer</t>
        </is>
      </c>
      <c r="C67" t="n">
        <v>1.16220225</v>
      </c>
      <c r="D67" t="n">
        <v>0.008429000000000001</v>
      </c>
      <c r="E67" t="n">
        <v>0.056</v>
      </c>
      <c r="F67" t="n">
        <v>0.046</v>
      </c>
      <c r="G67" t="n">
        <v>0.132</v>
      </c>
      <c r="H67" t="n">
        <v>0.109</v>
      </c>
      <c r="I67">
        <f>((D70 + D96) + (D68 + D69))</f>
        <v/>
      </c>
      <c r="J67">
        <f>(((D70 + D96) + (D68 + D69))*C67)</f>
        <v/>
      </c>
    </row>
    <row r="68">
      <c r="A68" t="inlineStr">
        <is>
          <t>INT_R_X5Y44/SR1BEG1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INT_R_X5Y43/SR1END1</t>
        </is>
      </c>
      <c r="B69" t="inlineStr">
        <is>
          <t>Part of wire</t>
        </is>
      </c>
      <c r="C69" t="n">
        <v>0</v>
      </c>
      <c r="D69" t="n">
        <v>0</v>
      </c>
      <c r="I69">
        <f>(((D68 + D69)/2) + (D70 + D96))</f>
        <v/>
      </c>
      <c r="J69">
        <f>((C68 + C69)*(((D68 + D69)/2) + (D70 + D96)))</f>
        <v/>
      </c>
    </row>
    <row r="70">
      <c r="A70" t="inlineStr">
        <is>
          <t>INT_R_X5Y43/INT_R.SR1END1-&gt;&gt;SE2BEG1</t>
        </is>
      </c>
      <c r="B70" t="inlineStr">
        <is>
          <t>Buffer</t>
        </is>
      </c>
      <c r="C70" t="n">
        <v>1.1851186875</v>
      </c>
      <c r="D70" t="n">
        <v>0.008473000000000001</v>
      </c>
      <c r="E70" t="n">
        <v>0.041</v>
      </c>
      <c r="F70" t="n">
        <v>0.033</v>
      </c>
      <c r="G70" t="n">
        <v>0.138</v>
      </c>
      <c r="H70" t="n">
        <v>0.114</v>
      </c>
      <c r="I70">
        <f>((D78) + (D71 + D72 + D73 + D74 + D75 + D76 + D77))</f>
        <v/>
      </c>
      <c r="J70">
        <f>(((D78) + (D71 + D72 + D73 + D74 + D75 + D76 + D77))*C70)</f>
        <v/>
      </c>
    </row>
    <row r="71">
      <c r="A71" t="inlineStr">
        <is>
          <t>INT_R_X5Y43/SE2BEG1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INT_L_X6Y42/SE2END1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INT_R_X5Y42/SE2A1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CLBLM_R_X5Y42/CLBLM_SE2A1</t>
        </is>
      </c>
      <c r="B74" t="inlineStr">
        <is>
          <t>Part of wire</t>
        </is>
      </c>
      <c r="C74" t="n">
        <v>0.090332</v>
      </c>
      <c r="D74" t="n">
        <v>0.005065</v>
      </c>
    </row>
    <row r="75">
      <c r="A75" t="inlineStr">
        <is>
          <t>VBRK_X18Y44/VBRK_SE2A1</t>
        </is>
      </c>
      <c r="B75" t="inlineStr">
        <is>
          <t>Part of wire</t>
        </is>
      </c>
      <c r="C75" t="n">
        <v>0.01211</v>
      </c>
      <c r="D75" t="n">
        <v>0.00162</v>
      </c>
    </row>
    <row r="76">
      <c r="A76" t="inlineStr">
        <is>
          <t>BRAM_L_X6Y40/BRAM_SE2A1_2</t>
        </is>
      </c>
      <c r="B76" t="inlineStr">
        <is>
          <t>Part of wire</t>
        </is>
      </c>
      <c r="C76" t="n">
        <v>0.26892</v>
      </c>
      <c r="D76" t="n">
        <v>0.06043</v>
      </c>
    </row>
    <row r="77">
      <c r="A77" t="inlineStr">
        <is>
          <t>BRAM_INT_INTERFACE_L_X6Y42/INT_INTERFACE_SE2A1</t>
        </is>
      </c>
      <c r="B77" t="inlineStr">
        <is>
          <t>Part of wire</t>
        </is>
      </c>
      <c r="C77" t="n">
        <v>0</v>
      </c>
      <c r="D77" t="n">
        <v>0</v>
      </c>
      <c r="I77">
        <f>(((D71 + D72 + D73 + D74 + D75 + D76 + D77)/2) + (D78))</f>
        <v/>
      </c>
      <c r="J77">
        <f>((C71 + C72 + C73 + C74 + C75 + C76 + C77)*(((D71 + D72 + D73 + D74 + D75 + D76 + D77)/2) + (D78)))</f>
        <v/>
      </c>
    </row>
    <row r="78">
      <c r="A78" t="inlineStr">
        <is>
          <t>INT_L_X6Y42/INT_L.SE2END1-&gt;&gt;EL1BEG0</t>
        </is>
      </c>
      <c r="B78" t="inlineStr">
        <is>
          <t>Buffer</t>
        </is>
      </c>
      <c r="C78" t="n">
        <v>1.16220225</v>
      </c>
      <c r="D78" t="n">
        <v>0.008429000000000001</v>
      </c>
      <c r="E78" t="n">
        <v>0.043</v>
      </c>
      <c r="F78" t="n">
        <v>0.035</v>
      </c>
      <c r="G78" t="n">
        <v>0.124</v>
      </c>
      <c r="H78" t="n">
        <v>0.103</v>
      </c>
      <c r="I78">
        <f>((D82) + (D79 + D80 + D81))</f>
        <v/>
      </c>
      <c r="J78">
        <f>(((D82) + (D79 + D80 + D81))*C78)</f>
        <v/>
      </c>
    </row>
    <row r="79">
      <c r="A79" t="inlineStr">
        <is>
          <t>INT_L_X6Y42/EL1BEG0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INT_R_X7Y42/EL1END0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INT_R_X7Y41/EL1END_S3_0</t>
        </is>
      </c>
      <c r="B81" t="inlineStr">
        <is>
          <t>Part of wire</t>
        </is>
      </c>
      <c r="C81" t="n">
        <v>0</v>
      </c>
      <c r="D81" t="n">
        <v>0</v>
      </c>
      <c r="I81">
        <f>(((D79 + D80 + D81)/2) + (D82))</f>
        <v/>
      </c>
      <c r="J81">
        <f>((C79 + C80 + C81)*(((D79 + D80 + D81)/2) + (D82)))</f>
        <v/>
      </c>
    </row>
    <row r="82">
      <c r="A82" t="inlineStr">
        <is>
          <t>INT_R_X7Y42/INT_R.EL1END0-&gt;&gt;NR1BEG0</t>
        </is>
      </c>
      <c r="B82" t="inlineStr">
        <is>
          <t>Buffer</t>
        </is>
      </c>
      <c r="C82" t="n">
        <v>1.16220225</v>
      </c>
      <c r="D82" t="n">
        <v>0.008429000000000001</v>
      </c>
      <c r="E82" t="n">
        <v>0.056</v>
      </c>
      <c r="F82" t="n">
        <v>0.046</v>
      </c>
      <c r="G82" t="n">
        <v>0.132</v>
      </c>
      <c r="H82" t="n">
        <v>0.109</v>
      </c>
      <c r="I82">
        <f>((D85) + (D83 + D84))</f>
        <v/>
      </c>
      <c r="J82">
        <f>(((D85) + (D83 + D84))*C82)</f>
        <v/>
      </c>
    </row>
    <row r="83">
      <c r="A83" t="inlineStr">
        <is>
          <t>INT_R_X7Y42/NR1BEG0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INT_R_X7Y43/NR1END0</t>
        </is>
      </c>
      <c r="B84" t="inlineStr">
        <is>
          <t>Part of wire</t>
        </is>
      </c>
      <c r="C84" t="n">
        <v>0</v>
      </c>
      <c r="D84" t="n">
        <v>0</v>
      </c>
      <c r="I84">
        <f>(((D83 + D84)/2) + (D85))</f>
        <v/>
      </c>
      <c r="J84">
        <f>((C83 + C84)*(((D83 + D84)/2) + (D85)))</f>
        <v/>
      </c>
    </row>
    <row r="85">
      <c r="A85" t="inlineStr">
        <is>
          <t>INT_R_X7Y43/INT_R.NR1END0-&gt;&gt;IMUX32</t>
        </is>
      </c>
      <c r="B85" t="inlineStr">
        <is>
          <t>Buffer</t>
        </is>
      </c>
      <c r="C85" t="n">
        <v>1.6107141875</v>
      </c>
      <c r="D85" t="n">
        <v>0.007713</v>
      </c>
      <c r="E85" t="n">
        <v>0.047</v>
      </c>
      <c r="F85" t="n">
        <v>0.038</v>
      </c>
      <c r="G85" t="n">
        <v>0.138</v>
      </c>
      <c r="H85" t="n">
        <v>0.114</v>
      </c>
      <c r="I85">
        <f>((((D90) + (D89))) + (D86 + D87))</f>
        <v/>
      </c>
      <c r="J85">
        <f>(((((D90) + (D89))) + (D86 + D87))*C85)</f>
        <v/>
      </c>
    </row>
    <row r="86">
      <c r="A86" t="inlineStr">
        <is>
          <t>INT_R_X7Y43/IMUX32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CLBLM_R_X7Y43/CLBLM_IMUX32</t>
        </is>
      </c>
      <c r="B87" t="inlineStr">
        <is>
          <t>Part of wire</t>
        </is>
      </c>
      <c r="C87" t="n">
        <v>0</v>
      </c>
      <c r="D87" t="n">
        <v>0</v>
      </c>
      <c r="I87">
        <f>(((D86 + D87)/2) + (((D90) + (D89))))</f>
        <v/>
      </c>
      <c r="J87">
        <f>((C86 + C87)*(((D86 + D87)/2) + (((D90) + (D89)))))</f>
        <v/>
      </c>
    </row>
    <row r="88">
      <c r="A88" t="inlineStr">
        <is>
          <t>CLBLM_R_X7Y43/CLBLM_R.CLBLM_IMUX32-&gt;CLBLM_M_C1</t>
        </is>
      </c>
      <c r="B88" t="inlineStr">
        <is>
          <t>PassTransistor</t>
        </is>
      </c>
      <c r="C88" t="n">
        <v>0</v>
      </c>
      <c r="E88" t="n">
        <v>0</v>
      </c>
      <c r="F88" t="n">
        <v>0</v>
      </c>
      <c r="G88" t="n">
        <v>0</v>
      </c>
      <c r="H88" t="n">
        <v>0</v>
      </c>
      <c r="I88">
        <f>((D90) + (D89))</f>
        <v/>
      </c>
      <c r="J88">
        <f>(((D90) + (D89))*C88)</f>
        <v/>
      </c>
    </row>
    <row r="89">
      <c r="A89" t="inlineStr">
        <is>
          <t>CLBLM_R_X7Y43/CLBLM_M_C1</t>
        </is>
      </c>
      <c r="B89" t="inlineStr">
        <is>
          <t>Part of wire</t>
        </is>
      </c>
      <c r="C89" t="n">
        <v>0</v>
      </c>
      <c r="D89" t="n">
        <v>0</v>
      </c>
      <c r="I89">
        <f>(((D89)/2) + (D90))</f>
        <v/>
      </c>
      <c r="J89">
        <f>((C89)*(((D89)/2) + (D90)))</f>
        <v/>
      </c>
    </row>
    <row r="90">
      <c r="A90" t="inlineStr">
        <is>
          <t>masterReg/register_reg_r1_0_31_6_11/RAMC_D1/RADR0</t>
        </is>
      </c>
      <c r="B90" t="inlineStr">
        <is>
          <t>Inpin</t>
        </is>
      </c>
      <c r="D90" t="n">
        <v>0</v>
      </c>
      <c r="E90" t="n">
        <v>0.219</v>
      </c>
      <c r="F90" t="n">
        <v>0.176</v>
      </c>
      <c r="G90" t="n">
        <v>0.521</v>
      </c>
      <c r="H90" t="n">
        <v>0.42</v>
      </c>
    </row>
    <row r="91">
      <c r="A91" t="inlineStr">
        <is>
          <t>Address_register_reg_n_0_[0]: Address_register_reg[0]/Q to masterReg/register_reg_r1_0_31_6_11/RAMC_D1/RADR0 sum delays</t>
        </is>
      </c>
      <c r="E91">
        <f>(E2 + E4 + E67 + E70 + E78 + E82 + E85 + E88 + E90)</f>
        <v/>
      </c>
      <c r="F91">
        <f>(F2 + F4 + F67 + F70 + F78 + F82 + F85 + F88 + F90)</f>
        <v/>
      </c>
      <c r="G91">
        <f>(G2 + G4 + G67 + G70 + G78 + G82 + G85 + G88 + G90)</f>
        <v/>
      </c>
      <c r="H91">
        <f>(H2 + H4 + H67 + H70 + H78 + H82 + H85 + H88 + H90)</f>
        <v/>
      </c>
      <c r="J91">
        <f>(J2 + J3 + J4 + J6 + J67 + J69 + J70 + J77 + J78 + J81 + J82 + J84 + J85 + J87 + J88 + J89 + J90)</f>
        <v/>
      </c>
    </row>
    <row r="92">
      <c r="A92" t="inlineStr">
        <is>
          <t>Address_register_reg_n_0_[0]: Address_register_reg[0]/Q to masterReg/register_reg_r1_0_31_6_11/RAMC_D1/RADR0sum delays + cap delay</t>
        </is>
      </c>
      <c r="E92">
        <f>1000*(E91 + J91)</f>
        <v/>
      </c>
      <c r="F92">
        <f>1000*(F91 + J91)</f>
        <v/>
      </c>
      <c r="G92">
        <f>1000*(G91 + J91)</f>
        <v/>
      </c>
      <c r="H92">
        <f>1000*(H91 + J91)</f>
        <v/>
      </c>
    </row>
    <row r="94">
      <c r="A94" t="inlineStr">
        <is>
          <t>Address_register_reg_n_0_[0]: Address_register_reg[0]/Q to masterReg/register_reg_r1_0_31_6_11/RAMC_D1/RADR0Total delay (from Vivado)</t>
        </is>
      </c>
      <c r="E94" t="inlineStr">
        <is>
          <t>628</t>
        </is>
      </c>
      <c r="F94" t="inlineStr">
        <is>
          <t>540</t>
        </is>
      </c>
      <c r="G94" t="inlineStr">
        <is>
          <t>1129</t>
        </is>
      </c>
      <c r="H94" t="inlineStr">
        <is>
          <t>950</t>
        </is>
      </c>
    </row>
    <row r="96">
      <c r="A96" t="inlineStr">
        <is>
          <t>INT_R_X5Y43/INT_R.SR1END1-&gt;&gt;ER1BEG2</t>
        </is>
      </c>
      <c r="B96" t="inlineStr">
        <is>
          <t>Buffer</t>
        </is>
      </c>
      <c r="C96" t="n">
        <v>1.16220225</v>
      </c>
      <c r="D96" t="n">
        <v>0.008429000000000001</v>
      </c>
      <c r="E96" t="n">
        <v>0.044</v>
      </c>
      <c r="F96" t="n">
        <v>0.036</v>
      </c>
      <c r="G96" t="n">
        <v>0.122</v>
      </c>
      <c r="H96" t="n">
        <v>0.101</v>
      </c>
      <c r="I96">
        <f>((D103) + (D97 + D98 + D99 + D100 + D101 + D102))</f>
        <v/>
      </c>
      <c r="J96">
        <f>(((D103) + (D97 + D98 + D99 + D100 + D101 + D102))*C96)</f>
        <v/>
      </c>
    </row>
    <row r="97">
      <c r="A97" t="inlineStr">
        <is>
          <t>INT_R_X5Y43/ER1BEG2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INT_L_X6Y43/ER1END2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CLBLM_R_X5Y43/CLBLM_ER1BEG2</t>
        </is>
      </c>
      <c r="B99" t="inlineStr">
        <is>
          <t>Part of wire</t>
        </is>
      </c>
      <c r="C99" t="n">
        <v>0.09049599999999999</v>
      </c>
      <c r="D99" t="n">
        <v>0.005564</v>
      </c>
    </row>
    <row r="100">
      <c r="A100" t="inlineStr">
        <is>
          <t>VBRK_X18Y45/VBRK_ER1BEG2</t>
        </is>
      </c>
      <c r="B100" t="inlineStr">
        <is>
          <t>Part of wire</t>
        </is>
      </c>
      <c r="C100" t="n">
        <v>0.01211</v>
      </c>
      <c r="D100" t="n">
        <v>0.00162</v>
      </c>
    </row>
    <row r="101">
      <c r="A101" t="inlineStr">
        <is>
          <t>BRAM_L_X6Y40/BRAM_ER1BEG2_3</t>
        </is>
      </c>
      <c r="B101" t="inlineStr">
        <is>
          <t>Part of wire</t>
        </is>
      </c>
      <c r="C101" t="n">
        <v>0.26892</v>
      </c>
      <c r="D101" t="n">
        <v>0.064292</v>
      </c>
    </row>
    <row r="102">
      <c r="A102" t="inlineStr">
        <is>
          <t>BRAM_INT_INTERFACE_L_X6Y43/INT_INTERFACE_ER1BEG2</t>
        </is>
      </c>
      <c r="B102" t="inlineStr">
        <is>
          <t>Part of wire</t>
        </is>
      </c>
      <c r="C102" t="n">
        <v>0</v>
      </c>
      <c r="D102" t="n">
        <v>0</v>
      </c>
      <c r="I102">
        <f>(((D97 + D98 + D99 + D100 + D101 + D102)/2) + (D103))</f>
        <v/>
      </c>
      <c r="J102">
        <f>((C97 + C98 + C99 + C100 + C101 + C102)*(((D97 + D98 + D99 + D100 + D101 + D102)/2) + (D103)))</f>
        <v/>
      </c>
    </row>
    <row r="103">
      <c r="A103" t="inlineStr">
        <is>
          <t>INT_L_X6Y43/INT_L.ER1END2-&gt;&gt;ER1BEG3</t>
        </is>
      </c>
      <c r="B103" t="inlineStr">
        <is>
          <t>Buffer</t>
        </is>
      </c>
      <c r="C103" t="n">
        <v>1.16220225</v>
      </c>
      <c r="D103" t="n">
        <v>0.008429000000000001</v>
      </c>
      <c r="E103" t="n">
        <v>0.044</v>
      </c>
      <c r="F103" t="n">
        <v>0.036</v>
      </c>
      <c r="G103" t="n">
        <v>0.122</v>
      </c>
      <c r="H103" t="n">
        <v>0.101</v>
      </c>
      <c r="I103">
        <f>((D107 + D118 + D129) + (D104 + D105 + D106))</f>
        <v/>
      </c>
      <c r="J103">
        <f>(((D107 + D118 + D129) + (D104 + D105 + D106))*C103)</f>
        <v/>
      </c>
    </row>
    <row r="104">
      <c r="A104" t="inlineStr">
        <is>
          <t>INT_L_X6Y43/ER1BEG3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INT_R_X7Y43/ER1END3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INT_R_X7Y44/ER1END_N3_3</t>
        </is>
      </c>
      <c r="B106" t="inlineStr">
        <is>
          <t>Part of wire</t>
        </is>
      </c>
      <c r="C106" t="n">
        <v>0</v>
      </c>
      <c r="D106" t="n">
        <v>0</v>
      </c>
      <c r="I106">
        <f>(((D104 + D105 + D106)/2) + (D107 + D118 + D129))</f>
        <v/>
      </c>
      <c r="J106">
        <f>((C104 + C105 + C106)*(((D104 + D105 + D106)/2) + (D107 + D118 + D129)))</f>
        <v/>
      </c>
    </row>
    <row r="107">
      <c r="A107" t="inlineStr">
        <is>
          <t>INT_R_X7Y43/INT_R.ER1END3-&gt;&gt;IMUX7</t>
        </is>
      </c>
      <c r="B107" t="inlineStr">
        <is>
          <t>Buffer</t>
        </is>
      </c>
      <c r="C107" t="n">
        <v>1.6107141875</v>
      </c>
      <c r="D107" t="n">
        <v>0.007713</v>
      </c>
      <c r="E107" t="n">
        <v>0.047</v>
      </c>
      <c r="F107" t="n">
        <v>0.038</v>
      </c>
      <c r="G107" t="n">
        <v>0.138</v>
      </c>
      <c r="H107" t="n">
        <v>0.114</v>
      </c>
      <c r="I107">
        <f>((((D112) + (D111))) + (D108 + D109))</f>
        <v/>
      </c>
      <c r="J107">
        <f>(((((D112) + (D111))) + (D108 + D109))*C107)</f>
        <v/>
      </c>
    </row>
    <row r="108">
      <c r="A108" t="inlineStr">
        <is>
          <t>INT_R_X7Y43/IMUX7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CLBLM_R_X7Y43/CLBLM_IMUX7</t>
        </is>
      </c>
      <c r="B109" t="inlineStr">
        <is>
          <t>Part of wire</t>
        </is>
      </c>
      <c r="C109" t="n">
        <v>0</v>
      </c>
      <c r="D109" t="n">
        <v>0</v>
      </c>
      <c r="I109">
        <f>(((D108 + D109)/2) + (((D112) + (D111))))</f>
        <v/>
      </c>
      <c r="J109">
        <f>((C108 + C109)*(((D108 + D109)/2) + (((D112) + (D111)))))</f>
        <v/>
      </c>
    </row>
    <row r="110">
      <c r="A110" t="inlineStr">
        <is>
          <t>CLBLM_R_X7Y43/CLBLM_R.CLBLM_IMUX7-&gt;CLBLM_M_A1</t>
        </is>
      </c>
      <c r="B110" t="inlineStr">
        <is>
          <t>PassTransistor</t>
        </is>
      </c>
      <c r="C110" t="n">
        <v>0</v>
      </c>
      <c r="E110" t="n">
        <v>0</v>
      </c>
      <c r="F110" t="n">
        <v>0</v>
      </c>
      <c r="G110" t="n">
        <v>0</v>
      </c>
      <c r="H110" t="n">
        <v>0</v>
      </c>
      <c r="I110">
        <f>((D112) + (D111))</f>
        <v/>
      </c>
      <c r="J110">
        <f>(((D112) + (D111))*C110)</f>
        <v/>
      </c>
    </row>
    <row r="111">
      <c r="A111" t="inlineStr">
        <is>
          <t>CLBLM_R_X7Y43/CLBLM_M_A1</t>
        </is>
      </c>
      <c r="B111" t="inlineStr">
        <is>
          <t>Part of wire</t>
        </is>
      </c>
      <c r="C111" t="n">
        <v>0</v>
      </c>
      <c r="D111" t="n">
        <v>0</v>
      </c>
      <c r="I111">
        <f>(((D111)/2) + (D112))</f>
        <v/>
      </c>
      <c r="J111">
        <f>((C111)*(((D111)/2) + (D112)))</f>
        <v/>
      </c>
    </row>
    <row r="112">
      <c r="A112" t="inlineStr">
        <is>
          <t>masterReg/register_reg_r1_0_31_6_11/RAMA_D1/RADR0</t>
        </is>
      </c>
      <c r="B112" t="inlineStr">
        <is>
          <t>Inpin</t>
        </is>
      </c>
      <c r="D112" t="n">
        <v>0</v>
      </c>
      <c r="E112" t="n">
        <v>0.225</v>
      </c>
      <c r="F112" t="n">
        <v>0.18</v>
      </c>
      <c r="G112" t="n">
        <v>0.531</v>
      </c>
      <c r="H112" t="n">
        <v>0.428</v>
      </c>
    </row>
    <row r="113">
      <c r="A113" t="inlineStr">
        <is>
          <t>Address_register_reg_n_0_[0]: Address_register_reg[0]/Q to masterReg/register_reg_r1_0_31_6_11/RAMA_D1/RADR0 sum delays</t>
        </is>
      </c>
      <c r="E113">
        <f>(E2 + E4 + E67 + E96 + E103 + E107 + E110 + E112)</f>
        <v/>
      </c>
      <c r="F113">
        <f>(F2 + F4 + F67 + F96 + F103 + F107 + F110 + F112)</f>
        <v/>
      </c>
      <c r="G113">
        <f>(G2 + G4 + G67 + G96 + G103 + G107 + G110 + G112)</f>
        <v/>
      </c>
      <c r="H113">
        <f>(H2 + H4 + H67 + H96 + H103 + H107 + H110 + H112)</f>
        <v/>
      </c>
      <c r="J113">
        <f>(J2 + J3 + J4 + J6 + J67 + J69 + J96 + J102 + J103 + J106 + J107 + J109 + J110 + J111 + J112)</f>
        <v/>
      </c>
    </row>
    <row r="114">
      <c r="A114" t="inlineStr">
        <is>
          <t>Address_register_reg_n_0_[0]: Address_register_reg[0]/Q to masterReg/register_reg_r1_0_31_6_11/RAMA_D1/RADR0sum delays + cap delay</t>
        </is>
      </c>
      <c r="E114">
        <f>1000*(E113 + J113)</f>
        <v/>
      </c>
      <c r="F114">
        <f>1000*(F113 + J113)</f>
        <v/>
      </c>
      <c r="G114">
        <f>1000*(G113 + J113)</f>
        <v/>
      </c>
      <c r="H114">
        <f>1000*(H113 + J113)</f>
        <v/>
      </c>
    </row>
    <row r="116">
      <c r="A116" t="inlineStr">
        <is>
          <t>Address_register_reg_n_0_[0]: Address_register_reg[0]/Q to masterReg/register_reg_r1_0_31_6_11/RAMA_D1/RADR0Total delay (from Vivado)</t>
        </is>
      </c>
      <c r="E116" t="inlineStr">
        <is>
          <t>593</t>
        </is>
      </c>
      <c r="F116" t="inlineStr">
        <is>
          <t>513</t>
        </is>
      </c>
      <c r="G116" t="inlineStr">
        <is>
          <t>1034</t>
        </is>
      </c>
      <c r="H116" t="inlineStr">
        <is>
          <t>874</t>
        </is>
      </c>
    </row>
    <row r="118">
      <c r="A118" t="inlineStr">
        <is>
          <t>INT_R_X7Y43/INT_R.ER1END3-&gt;&gt;IMUX15</t>
        </is>
      </c>
      <c r="B118" t="inlineStr">
        <is>
          <t>Buffer</t>
        </is>
      </c>
      <c r="C118" t="n">
        <v>1.6107141875</v>
      </c>
      <c r="D118" t="n">
        <v>0.007713</v>
      </c>
      <c r="E118" t="n">
        <v>0.047</v>
      </c>
      <c r="F118" t="n">
        <v>0.038</v>
      </c>
      <c r="G118" t="n">
        <v>0.138</v>
      </c>
      <c r="H118" t="n">
        <v>0.114</v>
      </c>
      <c r="I118">
        <f>((((D123) + (D122))) + (D119 + D120))</f>
        <v/>
      </c>
      <c r="J118">
        <f>(((((D123) + (D122))) + (D119 + D120))*C118)</f>
        <v/>
      </c>
    </row>
    <row r="119">
      <c r="A119" t="inlineStr">
        <is>
          <t>INT_R_X7Y43/IMUX15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CLBLM_R_X7Y43/CLBLM_IMUX15</t>
        </is>
      </c>
      <c r="B120" t="inlineStr">
        <is>
          <t>Part of wire</t>
        </is>
      </c>
      <c r="C120" t="n">
        <v>0</v>
      </c>
      <c r="D120" t="n">
        <v>0</v>
      </c>
      <c r="I120">
        <f>(((D119 + D120)/2) + (((D123) + (D122))))</f>
        <v/>
      </c>
      <c r="J120">
        <f>((C119 + C120)*(((D119 + D120)/2) + (((D123) + (D122)))))</f>
        <v/>
      </c>
    </row>
    <row r="121">
      <c r="A121" t="inlineStr">
        <is>
          <t>CLBLM_R_X7Y43/CLBLM_R.CLBLM_IMUX15-&gt;CLBLM_M_B1</t>
        </is>
      </c>
      <c r="B121" t="inlineStr">
        <is>
          <t>PassTransistor</t>
        </is>
      </c>
      <c r="C121" t="n">
        <v>0</v>
      </c>
      <c r="E121" t="n">
        <v>0</v>
      </c>
      <c r="F121" t="n">
        <v>0</v>
      </c>
      <c r="G121" t="n">
        <v>0</v>
      </c>
      <c r="H121" t="n">
        <v>0</v>
      </c>
      <c r="I121">
        <f>((D123) + (D122))</f>
        <v/>
      </c>
      <c r="J121">
        <f>(((D123) + (D122))*C121)</f>
        <v/>
      </c>
    </row>
    <row r="122">
      <c r="A122" t="inlineStr">
        <is>
          <t>CLBLM_R_X7Y43/CLBLM_M_B1</t>
        </is>
      </c>
      <c r="B122" t="inlineStr">
        <is>
          <t>Part of wire</t>
        </is>
      </c>
      <c r="C122" t="n">
        <v>0</v>
      </c>
      <c r="D122" t="n">
        <v>0</v>
      </c>
      <c r="I122">
        <f>(((D122)/2) + (D123))</f>
        <v/>
      </c>
      <c r="J122">
        <f>((C122)*(((D122)/2) + (D123)))</f>
        <v/>
      </c>
    </row>
    <row r="123">
      <c r="A123" t="inlineStr">
        <is>
          <t>masterReg/register_reg_r1_0_31_6_11/RAMB_D1/RADR0</t>
        </is>
      </c>
      <c r="B123" t="inlineStr">
        <is>
          <t>Inpin</t>
        </is>
      </c>
      <c r="D123" t="n">
        <v>0</v>
      </c>
      <c r="E123" t="n">
        <v>0.218</v>
      </c>
      <c r="F123" t="n">
        <v>0.175</v>
      </c>
      <c r="G123" t="n">
        <v>0.521</v>
      </c>
      <c r="H123" t="n">
        <v>0.42</v>
      </c>
    </row>
    <row r="124">
      <c r="A124" t="inlineStr">
        <is>
          <t>Address_register_reg_n_0_[0]: Address_register_reg[0]/Q to masterReg/register_reg_r1_0_31_6_11/RAMB_D1/RADR0 sum delays</t>
        </is>
      </c>
      <c r="E124">
        <f>(E2 + E4 + E67 + E96 + E103 + E118 + E121 + E123)</f>
        <v/>
      </c>
      <c r="F124">
        <f>(F2 + F4 + F67 + F96 + F103 + F118 + F121 + F123)</f>
        <v/>
      </c>
      <c r="G124">
        <f>(G2 + G4 + G67 + G96 + G103 + G118 + G121 + G123)</f>
        <v/>
      </c>
      <c r="H124">
        <f>(H2 + H4 + H67 + H96 + H103 + H118 + H121 + H123)</f>
        <v/>
      </c>
      <c r="J124">
        <f>(J2 + J3 + J4 + J6 + J67 + J69 + J96 + J102 + J103 + J106 + J118 + J120 + J121 + J122 + J123)</f>
        <v/>
      </c>
    </row>
    <row r="125">
      <c r="A125" t="inlineStr">
        <is>
          <t>Address_register_reg_n_0_[0]: Address_register_reg[0]/Q to masterReg/register_reg_r1_0_31_6_11/RAMB_D1/RADR0sum delays + cap delay</t>
        </is>
      </c>
      <c r="E125">
        <f>1000*(E124 + J124)</f>
        <v/>
      </c>
      <c r="F125">
        <f>1000*(F124 + J124)</f>
        <v/>
      </c>
      <c r="G125">
        <f>1000*(G124 + J124)</f>
        <v/>
      </c>
      <c r="H125">
        <f>1000*(H124 + J124)</f>
        <v/>
      </c>
    </row>
    <row r="127">
      <c r="A127" t="inlineStr">
        <is>
          <t>Address_register_reg_n_0_[0]: Address_register_reg[0]/Q to masterReg/register_reg_r1_0_31_6_11/RAMB_D1/RADR0Total delay (from Vivado)</t>
        </is>
      </c>
      <c r="E127" t="inlineStr">
        <is>
          <t>586</t>
        </is>
      </c>
      <c r="F127" t="inlineStr">
        <is>
          <t>508</t>
        </is>
      </c>
      <c r="G127" t="inlineStr">
        <is>
          <t>1025</t>
        </is>
      </c>
      <c r="H127" t="inlineStr">
        <is>
          <t>866</t>
        </is>
      </c>
    </row>
    <row r="129">
      <c r="A129" t="inlineStr">
        <is>
          <t>INT_R_X7Y43/INT_R.ER1END3-&gt;&gt;NE2BEG3</t>
        </is>
      </c>
      <c r="B129" t="inlineStr">
        <is>
          <t>Buffer</t>
        </is>
      </c>
      <c r="C129" t="n">
        <v>1.1851186875</v>
      </c>
      <c r="D129" t="n">
        <v>0.008473000000000001</v>
      </c>
      <c r="E129" t="n">
        <v>0.042</v>
      </c>
      <c r="F129" t="n">
        <v>0.034</v>
      </c>
      <c r="G129" t="n">
        <v>0.139</v>
      </c>
      <c r="H129" t="n">
        <v>0.115</v>
      </c>
      <c r="I129">
        <f>((D135) + (D130 + D131 + D132 + D133 + D134))</f>
        <v/>
      </c>
      <c r="J129">
        <f>(((D135) + (D130 + D131 + D132 + D133 + D134))*C129)</f>
        <v/>
      </c>
    </row>
    <row r="130">
      <c r="A130" t="inlineStr">
        <is>
          <t>INT_R_X7Y43/NE2BEG3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INT_L_X8Y44/NE2END3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INT_R_X7Y44/NE2A3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CLBLM_R_X7Y44/CLBLM_NE2A3</t>
        </is>
      </c>
      <c r="B133" t="inlineStr">
        <is>
          <t>Part of wire</t>
        </is>
      </c>
      <c r="C133" t="n">
        <v>0.100092</v>
      </c>
      <c r="D133" t="n">
        <v>0.005469</v>
      </c>
    </row>
    <row r="134">
      <c r="A134" t="inlineStr">
        <is>
          <t>CLBLM_L_X8Y44/CLBLM_NE2A3</t>
        </is>
      </c>
      <c r="B134" t="inlineStr">
        <is>
          <t>Part of wire</t>
        </is>
      </c>
      <c r="C134" t="n">
        <v>0.100092</v>
      </c>
      <c r="D134" t="n">
        <v>0.005469</v>
      </c>
      <c r="I134">
        <f>(((D130 + D131 + D132 + D133 + D134)/2) + (D135))</f>
        <v/>
      </c>
      <c r="J134">
        <f>((C130 + C131 + C132 + C133 + C134)*(((D130 + D131 + D132 + D133 + D134)/2) + (D135)))</f>
        <v/>
      </c>
    </row>
    <row r="135">
      <c r="A135" t="inlineStr">
        <is>
          <t>INT_L_X8Y44/INT_L.NE2END3-&gt;&gt;NN2BEG3</t>
        </is>
      </c>
      <c r="B135" t="inlineStr">
        <is>
          <t>Buffer</t>
        </is>
      </c>
      <c r="C135" t="n">
        <v>1.1851186875</v>
      </c>
      <c r="D135" t="n">
        <v>0.008473000000000001</v>
      </c>
      <c r="E135" t="n">
        <v>0.06</v>
      </c>
      <c r="F135" t="n">
        <v>0.05</v>
      </c>
      <c r="G135" t="n">
        <v>0.133</v>
      </c>
      <c r="H135" t="n">
        <v>0.11</v>
      </c>
      <c r="I135">
        <f>((D139 + D279) + (D136 + D137 + D138))</f>
        <v/>
      </c>
      <c r="J135">
        <f>(((D139 + D279) + (D136 + D137 + D138))*C135)</f>
        <v/>
      </c>
    </row>
    <row r="136">
      <c r="A136" t="inlineStr">
        <is>
          <t>INT_L_X8Y44/NN2BEG3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INT_L_X8Y46/NN2END3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INT_L_X8Y45/NN2A3</t>
        </is>
      </c>
      <c r="B138" t="inlineStr">
        <is>
          <t>Part of wire</t>
        </is>
      </c>
      <c r="C138" t="n">
        <v>0</v>
      </c>
      <c r="D138" t="n">
        <v>0</v>
      </c>
      <c r="I138">
        <f>(((D136 + D137 + D138)/2) + (D139 + D279))</f>
        <v/>
      </c>
      <c r="J138">
        <f>((C136 + C137 + C138)*(((D136 + D137 + D138)/2) + (D139 + D279)))</f>
        <v/>
      </c>
    </row>
    <row r="139">
      <c r="A139" t="inlineStr">
        <is>
          <t>INT_L_X8Y46/INT_L.NN2END3-&gt;&gt;NN6BEG3</t>
        </is>
      </c>
      <c r="B139" t="inlineStr">
        <is>
          <t>Buffer</t>
        </is>
      </c>
      <c r="C139" t="n">
        <v>1.5845231875</v>
      </c>
      <c r="D139" t="n">
        <v>0.009979</v>
      </c>
      <c r="E139" t="n">
        <v>0.08400000000000001</v>
      </c>
      <c r="F139" t="n">
        <v>0.06900000000000001</v>
      </c>
      <c r="G139" t="n">
        <v>0.185</v>
      </c>
      <c r="H139" t="n">
        <v>0.153</v>
      </c>
      <c r="I139">
        <f>((D148 + D173) + (D140 + D141 + D142 + D143 + D144 + D145 + D146 + D147))</f>
        <v/>
      </c>
      <c r="J139">
        <f>(((D148 + D173) + (D140 + D141 + D142 + D143 + D144 + D145 + D146 + D147))*C139)</f>
        <v/>
      </c>
    </row>
    <row r="140">
      <c r="A140" t="inlineStr">
        <is>
          <t>INT_L_X8Y46/NN6BEG3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INT_L_X8Y52/NN6END3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INT_L_X8Y47/NN6A3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INT_L_X8Y48/NN6B3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INT_L_X8Y49/NN6C3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BRKH_INT_X8Y49/BRKH_INT_NN6C3</t>
        </is>
      </c>
      <c r="B145" t="inlineStr">
        <is>
          <t>Part of wire</t>
        </is>
      </c>
      <c r="C145" t="n">
        <v>0.00523</v>
      </c>
      <c r="D145" t="n">
        <v>0.001</v>
      </c>
    </row>
    <row r="146">
      <c r="A146" t="inlineStr">
        <is>
          <t>INT_L_X8Y50/NN6D3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INT_L_X8Y51/NN6E3</t>
        </is>
      </c>
      <c r="B147" t="inlineStr">
        <is>
          <t>Part of wire</t>
        </is>
      </c>
      <c r="C147" t="n">
        <v>0</v>
      </c>
      <c r="D147" t="n">
        <v>0</v>
      </c>
      <c r="I147">
        <f>(((D140 + D141 + D142 + D143 + D144 + D145 + D146 + D147)/2) + (D148 + D173))</f>
        <v/>
      </c>
      <c r="J147">
        <f>((C140 + C141 + C142 + C143 + C144 + C145 + C146 + C147)*(((D140 + D141 + D142 + D143 + D144 + D145 + D146 + D147)/2) + (D148 + D173)))</f>
        <v/>
      </c>
    </row>
    <row r="148">
      <c r="A148" t="inlineStr">
        <is>
          <t>INT_L_X8Y52/INT_L.NN6END3-&gt;&gt;NR1BEG3</t>
        </is>
      </c>
      <c r="B148" t="inlineStr">
        <is>
          <t>Buffer</t>
        </is>
      </c>
      <c r="C148" t="n">
        <v>1.16220225</v>
      </c>
      <c r="D148" t="n">
        <v>0.008429000000000001</v>
      </c>
      <c r="E148" t="n">
        <v>0.056</v>
      </c>
      <c r="F148" t="n">
        <v>0.046</v>
      </c>
      <c r="G148" t="n">
        <v>0.131</v>
      </c>
      <c r="H148" t="n">
        <v>0.108</v>
      </c>
      <c r="I148">
        <f>((D151 + D162) + (D149 + D150))</f>
        <v/>
      </c>
      <c r="J148">
        <f>(((D151 + D162) + (D149 + D150))*C148)</f>
        <v/>
      </c>
    </row>
    <row r="149">
      <c r="A149" t="inlineStr">
        <is>
          <t>INT_L_X8Y52/NR1BEG3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INT_L_X8Y53/NR1END3</t>
        </is>
      </c>
      <c r="B150" t="inlineStr">
        <is>
          <t>Part of wire</t>
        </is>
      </c>
      <c r="C150" t="n">
        <v>0</v>
      </c>
      <c r="D150" t="n">
        <v>0</v>
      </c>
      <c r="I150">
        <f>(((D149 + D150)/2) + (D151 + D162))</f>
        <v/>
      </c>
      <c r="J150">
        <f>((C149 + C150)*(((D149 + D150)/2) + (D151 + D162)))</f>
        <v/>
      </c>
    </row>
    <row r="151">
      <c r="A151" t="inlineStr">
        <is>
          <t>INT_L_X8Y53/INT_L.NR1END3-&gt;&gt;IMUX_L7</t>
        </is>
      </c>
      <c r="B151" t="inlineStr">
        <is>
          <t>Buffer</t>
        </is>
      </c>
      <c r="C151" t="n">
        <v>1.6107141875</v>
      </c>
      <c r="D151" t="n">
        <v>0.007713</v>
      </c>
      <c r="E151" t="n">
        <v>0.047</v>
      </c>
      <c r="F151" t="n">
        <v>0.038</v>
      </c>
      <c r="G151" t="n">
        <v>0.138</v>
      </c>
      <c r="H151" t="n">
        <v>0.114</v>
      </c>
      <c r="I151">
        <f>((((D156) + (D155))) + (D152 + D153))</f>
        <v/>
      </c>
      <c r="J151">
        <f>(((((D156) + (D155))) + (D152 + D153))*C151)</f>
        <v/>
      </c>
    </row>
    <row r="152">
      <c r="A152" t="inlineStr">
        <is>
          <t>INT_L_X8Y53/IMUX_L7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CLBLM_L_X8Y53/CLBLM_IMUX7</t>
        </is>
      </c>
      <c r="B153" t="inlineStr">
        <is>
          <t>Part of wire</t>
        </is>
      </c>
      <c r="C153" t="n">
        <v>0</v>
      </c>
      <c r="D153" t="n">
        <v>0</v>
      </c>
      <c r="I153">
        <f>(((D152 + D153)/2) + (((D156) + (D155))))</f>
        <v/>
      </c>
      <c r="J153">
        <f>((C152 + C153)*(((D152 + D153)/2) + (((D156) + (D155)))))</f>
        <v/>
      </c>
    </row>
    <row r="154">
      <c r="A154" t="inlineStr">
        <is>
          <t>CLBLM_L_X8Y53/CLBLM_L.CLBLM_IMUX7-&gt;CLBLM_M_A1</t>
        </is>
      </c>
      <c r="B154" t="inlineStr">
        <is>
          <t>PassTransistor</t>
        </is>
      </c>
      <c r="C154" t="n">
        <v>0</v>
      </c>
      <c r="E154" t="n">
        <v>0</v>
      </c>
      <c r="F154" t="n">
        <v>0</v>
      </c>
      <c r="G154" t="n">
        <v>0</v>
      </c>
      <c r="H154" t="n">
        <v>0</v>
      </c>
      <c r="I154">
        <f>((D156) + (D155))</f>
        <v/>
      </c>
      <c r="J154">
        <f>(((D156) + (D155))*C154)</f>
        <v/>
      </c>
    </row>
    <row r="155">
      <c r="A155" t="inlineStr">
        <is>
          <t>CLBLM_L_X8Y53/CLBLM_M_A1</t>
        </is>
      </c>
      <c r="B155" t="inlineStr">
        <is>
          <t>Part of wire</t>
        </is>
      </c>
      <c r="C155" t="n">
        <v>0</v>
      </c>
      <c r="D155" t="n">
        <v>0</v>
      </c>
      <c r="I155">
        <f>(((D155)/2) + (D156))</f>
        <v/>
      </c>
      <c r="J155">
        <f>((C155)*(((D155)/2) + (D156)))</f>
        <v/>
      </c>
    </row>
    <row r="156">
      <c r="A156" t="inlineStr">
        <is>
          <t>masterReg/register_reg_r1_0_31_24_29/RAMA_D1/RADR0</t>
        </is>
      </c>
      <c r="B156" t="inlineStr">
        <is>
          <t>Inpin</t>
        </is>
      </c>
      <c r="D156" t="n">
        <v>0</v>
      </c>
      <c r="E156" t="n">
        <v>0.225</v>
      </c>
      <c r="F156" t="n">
        <v>0.18</v>
      </c>
      <c r="G156" t="n">
        <v>0.531</v>
      </c>
      <c r="H156" t="n">
        <v>0.428</v>
      </c>
    </row>
    <row r="157">
      <c r="A157" t="inlineStr">
        <is>
          <t>Address_register_reg_n_0_[0]: Address_register_reg[0]/Q to masterReg/register_reg_r1_0_31_24_29/RAMA_D1/RADR0 sum delays</t>
        </is>
      </c>
      <c r="E157">
        <f>(E2 + E4 + E67 + E96 + E103 + E129 + E135 + E139 + E148 + E151 + E154 + E156)</f>
        <v/>
      </c>
      <c r="F157">
        <f>(F2 + F4 + F67 + F96 + F103 + F129 + F135 + F139 + F148 + F151 + F154 + F156)</f>
        <v/>
      </c>
      <c r="G157">
        <f>(G2 + G4 + G67 + G96 + G103 + G129 + G135 + G139 + G148 + G151 + G154 + G156)</f>
        <v/>
      </c>
      <c r="H157">
        <f>(H2 + H4 + H67 + H96 + H103 + H129 + H135 + H139 + H148 + H151 + H154 + H156)</f>
        <v/>
      </c>
      <c r="J157">
        <f>(J2 + J3 + J4 + J6 + J67 + J69 + J96 + J102 + J103 + J106 + J129 + J134 + J135 + J138 + J139 + J147 + J148 + J150 + J151 + J153 + J154 + J155 + J156)</f>
        <v/>
      </c>
    </row>
    <row r="158">
      <c r="A158" t="inlineStr">
        <is>
          <t>Address_register_reg_n_0_[0]: Address_register_reg[0]/Q to masterReg/register_reg_r1_0_31_24_29/RAMA_D1/RADR0sum delays + cap delay</t>
        </is>
      </c>
      <c r="E158">
        <f>1000*(E157 + J157)</f>
        <v/>
      </c>
      <c r="F158">
        <f>1000*(F157 + J157)</f>
        <v/>
      </c>
      <c r="G158">
        <f>1000*(G157 + J157)</f>
        <v/>
      </c>
      <c r="H158">
        <f>1000*(H157 + J157)</f>
        <v/>
      </c>
    </row>
    <row r="160">
      <c r="A160" t="inlineStr">
        <is>
          <t>Address_register_reg_n_0_[0]: Address_register_reg[0]/Q to masterReg/register_reg_r1_0_31_24_29/RAMA_D1/RADR0Total delay (from Vivado)</t>
        </is>
      </c>
      <c r="E160" t="inlineStr">
        <is>
          <t>925</t>
        </is>
      </c>
      <c r="F160" t="inlineStr">
        <is>
          <t>802</t>
        </is>
      </c>
      <c r="G160" t="inlineStr">
        <is>
          <t>1605</t>
        </is>
      </c>
      <c r="H160" t="inlineStr">
        <is>
          <t>1359</t>
        </is>
      </c>
    </row>
    <row r="162">
      <c r="A162" t="inlineStr">
        <is>
          <t>INT_L_X8Y53/INT_L.NR1END3-&gt;&gt;IMUX_L15</t>
        </is>
      </c>
      <c r="B162" t="inlineStr">
        <is>
          <t>Buffer</t>
        </is>
      </c>
      <c r="C162" t="n">
        <v>1.6107141875</v>
      </c>
      <c r="D162" t="n">
        <v>0.007713</v>
      </c>
      <c r="E162" t="n">
        <v>0.047</v>
      </c>
      <c r="F162" t="n">
        <v>0.038</v>
      </c>
      <c r="G162" t="n">
        <v>0.138</v>
      </c>
      <c r="H162" t="n">
        <v>0.114</v>
      </c>
      <c r="I162">
        <f>((((D167) + (D166))) + (D163 + D164))</f>
        <v/>
      </c>
      <c r="J162">
        <f>(((((D167) + (D166))) + (D163 + D164))*C162)</f>
        <v/>
      </c>
    </row>
    <row r="163">
      <c r="A163" t="inlineStr">
        <is>
          <t>INT_L_X8Y53/IMUX_L15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CLBLM_L_X8Y53/CLBLM_IMUX15</t>
        </is>
      </c>
      <c r="B164" t="inlineStr">
        <is>
          <t>Part of wire</t>
        </is>
      </c>
      <c r="C164" t="n">
        <v>0</v>
      </c>
      <c r="D164" t="n">
        <v>0</v>
      </c>
      <c r="I164">
        <f>(((D163 + D164)/2) + (((D167) + (D166))))</f>
        <v/>
      </c>
      <c r="J164">
        <f>((C163 + C164)*(((D163 + D164)/2) + (((D167) + (D166)))))</f>
        <v/>
      </c>
    </row>
    <row r="165">
      <c r="A165" t="inlineStr">
        <is>
          <t>CLBLM_L_X8Y53/CLBLM_L.CLBLM_IMUX15-&gt;CLBLM_M_B1</t>
        </is>
      </c>
      <c r="B165" t="inlineStr">
        <is>
          <t>PassTransistor</t>
        </is>
      </c>
      <c r="C165" t="n">
        <v>0</v>
      </c>
      <c r="E165" t="n">
        <v>0</v>
      </c>
      <c r="F165" t="n">
        <v>0</v>
      </c>
      <c r="G165" t="n">
        <v>0</v>
      </c>
      <c r="H165" t="n">
        <v>0</v>
      </c>
      <c r="I165">
        <f>((D167) + (D166))</f>
        <v/>
      </c>
      <c r="J165">
        <f>(((D167) + (D166))*C165)</f>
        <v/>
      </c>
    </row>
    <row r="166">
      <c r="A166" t="inlineStr">
        <is>
          <t>CLBLM_L_X8Y53/CLBLM_M_B1</t>
        </is>
      </c>
      <c r="B166" t="inlineStr">
        <is>
          <t>Part of wire</t>
        </is>
      </c>
      <c r="C166" t="n">
        <v>0</v>
      </c>
      <c r="D166" t="n">
        <v>0</v>
      </c>
      <c r="I166">
        <f>(((D166)/2) + (D167))</f>
        <v/>
      </c>
      <c r="J166">
        <f>((C166)*(((D166)/2) + (D167)))</f>
        <v/>
      </c>
    </row>
    <row r="167">
      <c r="A167" t="inlineStr">
        <is>
          <t>masterReg/register_reg_r1_0_31_24_29/RAMB_D1/RADR0</t>
        </is>
      </c>
      <c r="B167" t="inlineStr">
        <is>
          <t>Inpin</t>
        </is>
      </c>
      <c r="D167" t="n">
        <v>0</v>
      </c>
      <c r="E167" t="n">
        <v>0.218</v>
      </c>
      <c r="F167" t="n">
        <v>0.175</v>
      </c>
      <c r="G167" t="n">
        <v>0.521</v>
      </c>
      <c r="H167" t="n">
        <v>0.42</v>
      </c>
    </row>
    <row r="168">
      <c r="A168" t="inlineStr">
        <is>
          <t>Address_register_reg_n_0_[0]: Address_register_reg[0]/Q to masterReg/register_reg_r1_0_31_24_29/RAMB_D1/RADR0 sum delays</t>
        </is>
      </c>
      <c r="E168">
        <f>(E2 + E4 + E67 + E96 + E103 + E129 + E135 + E139 + E148 + E162 + E165 + E167)</f>
        <v/>
      </c>
      <c r="F168">
        <f>(F2 + F4 + F67 + F96 + F103 + F129 + F135 + F139 + F148 + F162 + F165 + F167)</f>
        <v/>
      </c>
      <c r="G168">
        <f>(G2 + G4 + G67 + G96 + G103 + G129 + G135 + G139 + G148 + G162 + G165 + G167)</f>
        <v/>
      </c>
      <c r="H168">
        <f>(H2 + H4 + H67 + H96 + H103 + H129 + H135 + H139 + H148 + H162 + H165 + H167)</f>
        <v/>
      </c>
      <c r="J168">
        <f>(J2 + J3 + J4 + J6 + J67 + J69 + J96 + J102 + J103 + J106 + J129 + J134 + J135 + J138 + J139 + J147 + J148 + J150 + J162 + J164 + J165 + J166 + J167)</f>
        <v/>
      </c>
    </row>
    <row r="169">
      <c r="A169" t="inlineStr">
        <is>
          <t>Address_register_reg_n_0_[0]: Address_register_reg[0]/Q to masterReg/register_reg_r1_0_31_24_29/RAMB_D1/RADR0sum delays + cap delay</t>
        </is>
      </c>
      <c r="E169">
        <f>1000*(E168 + J168)</f>
        <v/>
      </c>
      <c r="F169">
        <f>1000*(F168 + J168)</f>
        <v/>
      </c>
      <c r="G169">
        <f>1000*(G168 + J168)</f>
        <v/>
      </c>
      <c r="H169">
        <f>1000*(H168 + J168)</f>
        <v/>
      </c>
    </row>
    <row r="171">
      <c r="A171" t="inlineStr">
        <is>
          <t>Address_register_reg_n_0_[0]: Address_register_reg[0]/Q to masterReg/register_reg_r1_0_31_24_29/RAMB_D1/RADR0Total delay (from Vivado)</t>
        </is>
      </c>
      <c r="E171" t="inlineStr">
        <is>
          <t>918</t>
        </is>
      </c>
      <c r="F171" t="inlineStr">
        <is>
          <t>797</t>
        </is>
      </c>
      <c r="G171" t="inlineStr">
        <is>
          <t>1596</t>
        </is>
      </c>
      <c r="H171" t="inlineStr">
        <is>
          <t>1351</t>
        </is>
      </c>
    </row>
    <row r="173">
      <c r="A173" t="inlineStr">
        <is>
          <t>INT_L_X8Y52/INT_L.NN6END3-&gt;&gt;NN2BEG3</t>
        </is>
      </c>
      <c r="B173" t="inlineStr">
        <is>
          <t>Buffer</t>
        </is>
      </c>
      <c r="C173" t="n">
        <v>1.1851186875</v>
      </c>
      <c r="D173" t="n">
        <v>0.008473000000000001</v>
      </c>
      <c r="E173" t="n">
        <v>0.06</v>
      </c>
      <c r="F173" t="n">
        <v>0.05</v>
      </c>
      <c r="G173" t="n">
        <v>0.133</v>
      </c>
      <c r="H173" t="n">
        <v>0.11</v>
      </c>
      <c r="I173">
        <f>((D177 + D240) + (D174 + D175 + D176))</f>
        <v/>
      </c>
      <c r="J173">
        <f>(((D177 + D240) + (D174 + D175 + D176))*C173)</f>
        <v/>
      </c>
    </row>
    <row r="174">
      <c r="A174" t="inlineStr">
        <is>
          <t>INT_L_X8Y52/NN2BEG3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INT_L_X8Y54/NN2END3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INT_L_X8Y53/NN2A3</t>
        </is>
      </c>
      <c r="B176" t="inlineStr">
        <is>
          <t>Part of wire</t>
        </is>
      </c>
      <c r="C176" t="n">
        <v>0</v>
      </c>
      <c r="D176" t="n">
        <v>0</v>
      </c>
      <c r="I176">
        <f>(((D174 + D175 + D176)/2) + (D177 + D240))</f>
        <v/>
      </c>
      <c r="J176">
        <f>((C174 + C175 + C176)*(((D174 + D175 + D176)/2) + (D177 + D240)))</f>
        <v/>
      </c>
    </row>
    <row r="177">
      <c r="A177" t="inlineStr">
        <is>
          <t>INT_L_X8Y54/INT_L.NN2END3-&gt;&gt;WW4BEG3</t>
        </is>
      </c>
      <c r="B177" t="inlineStr">
        <is>
          <t>Buffer</t>
        </is>
      </c>
      <c r="C177" t="n">
        <v>1.2375</v>
      </c>
      <c r="D177" t="n">
        <v>0.009403999999999999</v>
      </c>
      <c r="E177" t="n">
        <v>0.07199999999999999</v>
      </c>
      <c r="F177" t="n">
        <v>0.059</v>
      </c>
      <c r="G177" t="n">
        <v>0.167</v>
      </c>
      <c r="H177" t="n">
        <v>0.138</v>
      </c>
      <c r="I177">
        <f>((D189) + (D178 + D179 + D180 + D181 + D182 + D183 + D184 + D185 + D186 + D187 + D188))</f>
        <v/>
      </c>
      <c r="J177">
        <f>(((D189) + (D178 + D179 + D180 + D181 + D182 + D183 + D184 + D185 + D186 + D187 + D188))*C177)</f>
        <v/>
      </c>
    </row>
    <row r="178">
      <c r="A178" t="inlineStr">
        <is>
          <t>INT_L_X8Y54/WW4BEG3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INT_L_X4Y54/WW4END3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CLBLM_L_X8Y54/CLBLM_WW4A3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CLBLM_R_X7Y54/CLBLM_WW4A3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INT_R_X7Y54/WW4A3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INT_L_X6Y54/WW4B3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BRAM_INT_INTERFACE_L_X6Y54/INT_INTERFACE_WW4C3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BRAM_L_X6Y50/BRAM_WW4C3_4</t>
        </is>
      </c>
      <c r="B185" t="inlineStr">
        <is>
          <t>Part of wire</t>
        </is>
      </c>
      <c r="C185" t="n">
        <v>0.26892</v>
      </c>
      <c r="D185" t="n">
        <v>0.05565999999999999</v>
      </c>
    </row>
    <row r="186">
      <c r="A186" t="inlineStr">
        <is>
          <t>VBRK_X18Y57/VBRK_WW4C3</t>
        </is>
      </c>
      <c r="B186" t="inlineStr">
        <is>
          <t>Part of wire</t>
        </is>
      </c>
      <c r="C186" t="n">
        <v>0.01211</v>
      </c>
      <c r="D186" t="n">
        <v>0.00162</v>
      </c>
    </row>
    <row r="187">
      <c r="A187" t="inlineStr">
        <is>
          <t>CLBLM_R_X5Y54/CLBLM_WW4C3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INT_R_X5Y54/WW4C3</t>
        </is>
      </c>
      <c r="B188" t="inlineStr">
        <is>
          <t>Part of wire</t>
        </is>
      </c>
      <c r="C188" t="n">
        <v>0</v>
      </c>
      <c r="D188" t="n">
        <v>0</v>
      </c>
      <c r="I188">
        <f>(((D178 + D179 + D180 + D181 + D182 + D183 + D184 + D185 + D186 + D187 + D188)/2) + (D189))</f>
        <v/>
      </c>
      <c r="J188">
        <f>((C178 + C179 + C180 + C181 + C182 + C183 + C184 + C185 + C186 + C187 + C188)*(((D178 + D179 + D180 + D181 + D182 + D183 + D184 + D185 + D186 + D187 + D188)/2) + (D189)))</f>
        <v/>
      </c>
    </row>
    <row r="189">
      <c r="A189" t="inlineStr">
        <is>
          <t>INT_L_X4Y54/INT_L.WW4END3-&gt;&gt;WW2BEG2</t>
        </is>
      </c>
      <c r="B189" t="inlineStr">
        <is>
          <t>Buffer</t>
        </is>
      </c>
      <c r="C189" t="n">
        <v>1.1851186875</v>
      </c>
      <c r="D189" t="n">
        <v>0.008473000000000001</v>
      </c>
      <c r="E189" t="n">
        <v>0.063</v>
      </c>
      <c r="F189" t="n">
        <v>0.052</v>
      </c>
      <c r="G189" t="n">
        <v>0.142</v>
      </c>
      <c r="H189" t="n">
        <v>0.118</v>
      </c>
      <c r="I189">
        <f>((D195 + D214) + (D190 + D191 + D192 + D193 + D194))</f>
        <v/>
      </c>
      <c r="J189">
        <f>(((D195 + D214) + (D190 + D191 + D192 + D193 + D194))*C189)</f>
        <v/>
      </c>
    </row>
    <row r="190">
      <c r="A190" t="inlineStr">
        <is>
          <t>INT_L_X4Y54/WW2BEG2</t>
        </is>
      </c>
      <c r="B190" t="inlineStr">
        <is>
          <t>Part of wire</t>
        </is>
      </c>
      <c r="C190" t="n">
        <v>0</v>
      </c>
      <c r="D190" t="n">
        <v>0</v>
      </c>
    </row>
    <row r="191">
      <c r="A191" t="inlineStr">
        <is>
          <t>INT_L_X2Y54/WW2END2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CLBLL_L_X4Y54/CLBLL_WW2A2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CLBLM_R_X3Y54/CLBLM_WW2A2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INT_R_X3Y54/WW2A2</t>
        </is>
      </c>
      <c r="B194" t="inlineStr">
        <is>
          <t>Part of wire</t>
        </is>
      </c>
      <c r="C194" t="n">
        <v>0</v>
      </c>
      <c r="D194" t="n">
        <v>0</v>
      </c>
      <c r="I194">
        <f>(((D190 + D191 + D192 + D193 + D194)/2) + (D195 + D214))</f>
        <v/>
      </c>
      <c r="J194">
        <f>((C190 + C191 + C192 + C193 + C194)*(((D190 + D191 + D192 + D193 + D194)/2) + (D195 + D214)))</f>
        <v/>
      </c>
    </row>
    <row r="195">
      <c r="A195" t="inlineStr">
        <is>
          <t>INT_L_X2Y54/INT_L.WW2END2-&gt;&gt;SR1BEG3</t>
        </is>
      </c>
      <c r="B195" t="inlineStr">
        <is>
          <t>Buffer</t>
        </is>
      </c>
      <c r="C195" t="n">
        <v>1.16220225</v>
      </c>
      <c r="D195" t="n">
        <v>0.008429000000000001</v>
      </c>
      <c r="E195" t="n">
        <v>0.057</v>
      </c>
      <c r="F195" t="n">
        <v>0.047</v>
      </c>
      <c r="G195" t="n">
        <v>0.14</v>
      </c>
      <c r="H195" t="n">
        <v>0.116</v>
      </c>
      <c r="I195">
        <f>((D199) + (D196 + D197 + D198))</f>
        <v/>
      </c>
      <c r="J195">
        <f>(((D199) + (D196 + D197 + D198))*C195)</f>
        <v/>
      </c>
    </row>
    <row r="196">
      <c r="A196" t="inlineStr">
        <is>
          <t>INT_L_X2Y54/SR1BEG3</t>
        </is>
      </c>
      <c r="B196" t="inlineStr">
        <is>
          <t>Part of wire</t>
        </is>
      </c>
      <c r="C196" t="n">
        <v>0</v>
      </c>
      <c r="D196" t="n">
        <v>0</v>
      </c>
    </row>
    <row r="197">
      <c r="A197" t="inlineStr">
        <is>
          <t>INT_L_X2Y53/SR1END3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INT_L_X2Y54/SR1END_N3_3</t>
        </is>
      </c>
      <c r="B198" t="inlineStr">
        <is>
          <t>Part of wire</t>
        </is>
      </c>
      <c r="C198" t="n">
        <v>0</v>
      </c>
      <c r="D198" t="n">
        <v>0</v>
      </c>
      <c r="I198">
        <f>(((D196 + D197 + D198)/2) + (D199))</f>
        <v/>
      </c>
      <c r="J198">
        <f>((C196 + C197 + C198)*(((D196 + D197 + D198)/2) + (D199)))</f>
        <v/>
      </c>
    </row>
    <row r="199">
      <c r="A199" t="inlineStr">
        <is>
          <t>INT_L_X2Y53/INT_L.SR1END3-&gt;&gt;ER1BEG_S0</t>
        </is>
      </c>
      <c r="B199" t="inlineStr">
        <is>
          <t>Buffer</t>
        </is>
      </c>
      <c r="C199" t="n">
        <v>1.16220225</v>
      </c>
      <c r="D199" t="n">
        <v>0.008429000000000001</v>
      </c>
      <c r="E199" t="n">
        <v>0.044</v>
      </c>
      <c r="F199" t="n">
        <v>0.036</v>
      </c>
      <c r="G199" t="n">
        <v>0.124</v>
      </c>
      <c r="H199" t="n">
        <v>0.103</v>
      </c>
      <c r="I199">
        <f>((D203) + (D200 + D201 + D202))</f>
        <v/>
      </c>
      <c r="J199">
        <f>(((D203) + (D200 + D201 + D202))*C199)</f>
        <v/>
      </c>
    </row>
    <row r="200">
      <c r="A200" t="inlineStr">
        <is>
          <t>INT_L_X2Y53/ER1BEG_S0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INT_R_X3Y54/ER1END0</t>
        </is>
      </c>
      <c r="B201" t="inlineStr">
        <is>
          <t>Part of wire</t>
        </is>
      </c>
      <c r="C201" t="n">
        <v>0</v>
      </c>
      <c r="D201" t="n">
        <v>0</v>
      </c>
    </row>
    <row r="202">
      <c r="A202" t="inlineStr">
        <is>
          <t>INT_L_X2Y54/ER1BEG0</t>
        </is>
      </c>
      <c r="B202" t="inlineStr">
        <is>
          <t>Part of wire</t>
        </is>
      </c>
      <c r="C202" t="n">
        <v>0</v>
      </c>
      <c r="D202" t="n">
        <v>0</v>
      </c>
      <c r="I202">
        <f>(((D200 + D201 + D202)/2) + (D203))</f>
        <v/>
      </c>
      <c r="J202">
        <f>((C200 + C201 + C202)*(((D200 + D201 + D202)/2) + (D203)))</f>
        <v/>
      </c>
    </row>
    <row r="203">
      <c r="A203" t="inlineStr">
        <is>
          <t>INT_R_X3Y54/INT_R.ER1END0-&gt;&gt;IMUX32</t>
        </is>
      </c>
      <c r="B203" t="inlineStr">
        <is>
          <t>Buffer</t>
        </is>
      </c>
      <c r="C203" t="n">
        <v>1.6107141875</v>
      </c>
      <c r="D203" t="n">
        <v>0.007713</v>
      </c>
      <c r="E203" t="n">
        <v>0.047</v>
      </c>
      <c r="F203" t="n">
        <v>0.038</v>
      </c>
      <c r="G203" t="n">
        <v>0.138</v>
      </c>
      <c r="H203" t="n">
        <v>0.114</v>
      </c>
      <c r="I203">
        <f>((((D208) + (D207))) + (D204 + D205))</f>
        <v/>
      </c>
      <c r="J203">
        <f>(((((D208) + (D207))) + (D204 + D205))*C203)</f>
        <v/>
      </c>
    </row>
    <row r="204">
      <c r="A204" t="inlineStr">
        <is>
          <t>INT_R_X3Y54/IMUX32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CLBLM_R_X3Y54/CLBLM_IMUX32</t>
        </is>
      </c>
      <c r="B205" t="inlineStr">
        <is>
          <t>Part of wire</t>
        </is>
      </c>
      <c r="C205" t="n">
        <v>0</v>
      </c>
      <c r="D205" t="n">
        <v>0</v>
      </c>
      <c r="I205">
        <f>(((D204 + D205)/2) + (((D208) + (D207))))</f>
        <v/>
      </c>
      <c r="J205">
        <f>((C204 + C205)*(((D204 + D205)/2) + (((D208) + (D207)))))</f>
        <v/>
      </c>
    </row>
    <row r="206">
      <c r="A206" t="inlineStr">
        <is>
          <t>CLBLM_R_X3Y54/CLBLM_R.CLBLM_IMUX32-&gt;CLBLM_M_C1</t>
        </is>
      </c>
      <c r="B206" t="inlineStr">
        <is>
          <t>PassTransistor</t>
        </is>
      </c>
      <c r="C206" t="n">
        <v>0</v>
      </c>
      <c r="E206" t="n">
        <v>0</v>
      </c>
      <c r="F206" t="n">
        <v>0</v>
      </c>
      <c r="G206" t="n">
        <v>0</v>
      </c>
      <c r="H206" t="n">
        <v>0</v>
      </c>
      <c r="I206">
        <f>((D208) + (D207))</f>
        <v/>
      </c>
      <c r="J206">
        <f>(((D208) + (D207))*C206)</f>
        <v/>
      </c>
    </row>
    <row r="207">
      <c r="A207" t="inlineStr">
        <is>
          <t>CLBLM_R_X3Y54/CLBLM_M_C1</t>
        </is>
      </c>
      <c r="B207" t="inlineStr">
        <is>
          <t>Part of wire</t>
        </is>
      </c>
      <c r="C207" t="n">
        <v>0</v>
      </c>
      <c r="D207" t="n">
        <v>0</v>
      </c>
      <c r="I207">
        <f>(((D207)/2) + (D208))</f>
        <v/>
      </c>
      <c r="J207">
        <f>((C207)*(((D207)/2) + (D208)))</f>
        <v/>
      </c>
    </row>
    <row r="208">
      <c r="A208" t="inlineStr">
        <is>
          <t>masterReg/register_reg_r1_0_31_18_23/RAMC_D1/RADR0</t>
        </is>
      </c>
      <c r="B208" t="inlineStr">
        <is>
          <t>Inpin</t>
        </is>
      </c>
      <c r="D208" t="n">
        <v>0</v>
      </c>
      <c r="E208" t="n">
        <v>0.219</v>
      </c>
      <c r="F208" t="n">
        <v>0.176</v>
      </c>
      <c r="G208" t="n">
        <v>0.521</v>
      </c>
      <c r="H208" t="n">
        <v>0.42</v>
      </c>
    </row>
    <row r="209">
      <c r="A209" t="inlineStr">
        <is>
          <t>Address_register_reg_n_0_[0]: Address_register_reg[0]/Q to masterReg/register_reg_r1_0_31_18_23/RAMC_D1/RADR0 sum delays</t>
        </is>
      </c>
      <c r="E209">
        <f>(E2 + E4 + E67 + E96 + E103 + E129 + E135 + E139 + E173 + E177 + E189 + E195 + E199 + E203 + E206 + E208)</f>
        <v/>
      </c>
      <c r="F209">
        <f>(F2 + F4 + F67 + F96 + F103 + F129 + F135 + F139 + F173 + F177 + F189 + F195 + F199 + F203 + F206 + F208)</f>
        <v/>
      </c>
      <c r="G209">
        <f>(G2 + G4 + G67 + G96 + G103 + G129 + G135 + G139 + G173 + G177 + G189 + G195 + G199 + G203 + G206 + G208)</f>
        <v/>
      </c>
      <c r="H209">
        <f>(H2 + H4 + H67 + H96 + H103 + H129 + H135 + H139 + H173 + H177 + H189 + H195 + H199 + H203 + H206 + H208)</f>
        <v/>
      </c>
      <c r="J209">
        <f>(J2 + J3 + J4 + J6 + J67 + J69 + J96 + J102 + J103 + J106 + J129 + J134 + J135 + J138 + J139 + J147 + J173 + J176 + J177 + J188 + J189 + J194 + J195 + J198 + J199 + J202 + J203 + J205 + J206 + J207 + J208)</f>
        <v/>
      </c>
    </row>
    <row r="210">
      <c r="A210" t="inlineStr">
        <is>
          <t>Address_register_reg_n_0_[0]: Address_register_reg[0]/Q to masterReg/register_reg_r1_0_31_18_23/RAMC_D1/RADR0sum delays + cap delay</t>
        </is>
      </c>
      <c r="E210">
        <f>1000*(E209 + J209)</f>
        <v/>
      </c>
      <c r="F210">
        <f>1000*(F209 + J209)</f>
        <v/>
      </c>
      <c r="G210">
        <f>1000*(G209 + J209)</f>
        <v/>
      </c>
      <c r="H210">
        <f>1000*(H209 + J209)</f>
        <v/>
      </c>
    </row>
    <row r="212">
      <c r="A212" t="inlineStr">
        <is>
          <t>Address_register_reg_n_0_[0]: Address_register_reg[0]/Q to masterReg/register_reg_r1_0_31_18_23/RAMC_D1/RADR0Total delay (from Vivado)</t>
        </is>
      </c>
      <c r="E212" t="inlineStr">
        <is>
          <t>1282</t>
        </is>
      </c>
      <c r="F212" t="inlineStr">
        <is>
          <t>1119</t>
        </is>
      </c>
      <c r="G212" t="inlineStr">
        <is>
          <t>2184</t>
        </is>
      </c>
      <c r="H212" t="inlineStr">
        <is>
          <t>1857</t>
        </is>
      </c>
    </row>
    <row r="214">
      <c r="A214" t="inlineStr">
        <is>
          <t>INT_L_X2Y54/INT_L.WW2END2-&gt;&gt;ER1BEG3</t>
        </is>
      </c>
      <c r="B214" t="inlineStr">
        <is>
          <t>Buffer</t>
        </is>
      </c>
      <c r="C214" t="n">
        <v>1.16220225</v>
      </c>
      <c r="D214" t="n">
        <v>0.008429000000000001</v>
      </c>
      <c r="E214" t="n">
        <v>0.044</v>
      </c>
      <c r="F214" t="n">
        <v>0.036</v>
      </c>
      <c r="G214" t="n">
        <v>0.122</v>
      </c>
      <c r="H214" t="n">
        <v>0.101</v>
      </c>
      <c r="I214">
        <f>((D218 + D229) + (D215 + D216 + D217))</f>
        <v/>
      </c>
      <c r="J214">
        <f>(((D218 + D229) + (D215 + D216 + D217))*C214)</f>
        <v/>
      </c>
    </row>
    <row r="215">
      <c r="A215" t="inlineStr">
        <is>
          <t>INT_L_X2Y54/ER1BEG3</t>
        </is>
      </c>
      <c r="B215" t="inlineStr">
        <is>
          <t>Part of wire</t>
        </is>
      </c>
      <c r="C215" t="n">
        <v>0</v>
      </c>
      <c r="D215" t="n">
        <v>0</v>
      </c>
    </row>
    <row r="216">
      <c r="A216" t="inlineStr">
        <is>
          <t>INT_R_X3Y54/ER1END3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INT_R_X3Y55/ER1END_N3_3</t>
        </is>
      </c>
      <c r="B217" t="inlineStr">
        <is>
          <t>Part of wire</t>
        </is>
      </c>
      <c r="C217" t="n">
        <v>0</v>
      </c>
      <c r="D217" t="n">
        <v>0</v>
      </c>
      <c r="I217">
        <f>(((D215 + D216 + D217)/2) + (D218 + D229))</f>
        <v/>
      </c>
      <c r="J217">
        <f>((C215 + C216 + C217)*(((D215 + D216 + D217)/2) + (D218 + D229)))</f>
        <v/>
      </c>
    </row>
    <row r="218">
      <c r="A218" t="inlineStr">
        <is>
          <t>INT_R_X3Y54/INT_R.ER1END3-&gt;&gt;IMUX7</t>
        </is>
      </c>
      <c r="B218" t="inlineStr">
        <is>
          <t>Buffer</t>
        </is>
      </c>
      <c r="C218" t="n">
        <v>1.6107141875</v>
      </c>
      <c r="D218" t="n">
        <v>0.007713</v>
      </c>
      <c r="E218" t="n">
        <v>0.047</v>
      </c>
      <c r="F218" t="n">
        <v>0.038</v>
      </c>
      <c r="G218" t="n">
        <v>0.138</v>
      </c>
      <c r="H218" t="n">
        <v>0.114</v>
      </c>
      <c r="I218">
        <f>((((D223) + (D222))) + (D219 + D220))</f>
        <v/>
      </c>
      <c r="J218">
        <f>(((((D223) + (D222))) + (D219 + D220))*C218)</f>
        <v/>
      </c>
    </row>
    <row r="219">
      <c r="A219" t="inlineStr">
        <is>
          <t>INT_R_X3Y54/IMUX7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CLBLM_R_X3Y54/CLBLM_IMUX7</t>
        </is>
      </c>
      <c r="B220" t="inlineStr">
        <is>
          <t>Part of wire</t>
        </is>
      </c>
      <c r="C220" t="n">
        <v>0</v>
      </c>
      <c r="D220" t="n">
        <v>0</v>
      </c>
      <c r="I220">
        <f>(((D219 + D220)/2) + (((D223) + (D222))))</f>
        <v/>
      </c>
      <c r="J220">
        <f>((C219 + C220)*(((D219 + D220)/2) + (((D223) + (D222)))))</f>
        <v/>
      </c>
    </row>
    <row r="221">
      <c r="A221" t="inlineStr">
        <is>
          <t>CLBLM_R_X3Y54/CLBLM_R.CLBLM_IMUX7-&gt;CLBLM_M_A1</t>
        </is>
      </c>
      <c r="B221" t="inlineStr">
        <is>
          <t>PassTransistor</t>
        </is>
      </c>
      <c r="C221" t="n">
        <v>0</v>
      </c>
      <c r="E221" t="n">
        <v>0</v>
      </c>
      <c r="F221" t="n">
        <v>0</v>
      </c>
      <c r="G221" t="n">
        <v>0</v>
      </c>
      <c r="H221" t="n">
        <v>0</v>
      </c>
      <c r="I221">
        <f>((D223) + (D222))</f>
        <v/>
      </c>
      <c r="J221">
        <f>(((D223) + (D222))*C221)</f>
        <v/>
      </c>
    </row>
    <row r="222">
      <c r="A222" t="inlineStr">
        <is>
          <t>CLBLM_R_X3Y54/CLBLM_M_A1</t>
        </is>
      </c>
      <c r="B222" t="inlineStr">
        <is>
          <t>Part of wire</t>
        </is>
      </c>
      <c r="C222" t="n">
        <v>0</v>
      </c>
      <c r="D222" t="n">
        <v>0</v>
      </c>
      <c r="I222">
        <f>(((D222)/2) + (D223))</f>
        <v/>
      </c>
      <c r="J222">
        <f>((C222)*(((D222)/2) + (D223)))</f>
        <v/>
      </c>
    </row>
    <row r="223">
      <c r="A223" t="inlineStr">
        <is>
          <t>masterReg/register_reg_r1_0_31_18_23/RAMA_D1/RADR0</t>
        </is>
      </c>
      <c r="B223" t="inlineStr">
        <is>
          <t>Inpin</t>
        </is>
      </c>
      <c r="D223" t="n">
        <v>0</v>
      </c>
      <c r="E223" t="n">
        <v>0.225</v>
      </c>
      <c r="F223" t="n">
        <v>0.18</v>
      </c>
      <c r="G223" t="n">
        <v>0.531</v>
      </c>
      <c r="H223" t="n">
        <v>0.428</v>
      </c>
    </row>
    <row r="224">
      <c r="A224" t="inlineStr">
        <is>
          <t>Address_register_reg_n_0_[0]: Address_register_reg[0]/Q to masterReg/register_reg_r1_0_31_18_23/RAMA_D1/RADR0 sum delays</t>
        </is>
      </c>
      <c r="E224">
        <f>(E2 + E4 + E67 + E96 + E103 + E129 + E135 + E139 + E173 + E177 + E189 + E214 + E218 + E221 + E223)</f>
        <v/>
      </c>
      <c r="F224">
        <f>(F2 + F4 + F67 + F96 + F103 + F129 + F135 + F139 + F173 + F177 + F189 + F214 + F218 + F221 + F223)</f>
        <v/>
      </c>
      <c r="G224">
        <f>(G2 + G4 + G67 + G96 + G103 + G129 + G135 + G139 + G173 + G177 + G189 + G214 + G218 + G221 + G223)</f>
        <v/>
      </c>
      <c r="H224">
        <f>(H2 + H4 + H67 + H96 + H103 + H129 + H135 + H139 + H173 + H177 + H189 + H214 + H218 + H221 + H223)</f>
        <v/>
      </c>
      <c r="J224">
        <f>(J2 + J3 + J4 + J6 + J67 + J69 + J96 + J102 + J103 + J106 + J129 + J134 + J135 + J138 + J139 + J147 + J173 + J176 + J177 + J188 + J189 + J194 + J214 + J217 + J218 + J220 + J221 + J222 + J223)</f>
        <v/>
      </c>
    </row>
    <row r="225">
      <c r="A225" t="inlineStr">
        <is>
          <t>Address_register_reg_n_0_[0]: Address_register_reg[0]/Q to masterReg/register_reg_r1_0_31_18_23/RAMA_D1/RADR0sum delays + cap delay</t>
        </is>
      </c>
      <c r="E225">
        <f>1000*(E224 + J224)</f>
        <v/>
      </c>
      <c r="F225">
        <f>1000*(F224 + J224)</f>
        <v/>
      </c>
      <c r="G225">
        <f>1000*(G224 + J224)</f>
        <v/>
      </c>
      <c r="H225">
        <f>1000*(H224 + J224)</f>
        <v/>
      </c>
    </row>
    <row r="227">
      <c r="A227" t="inlineStr">
        <is>
          <t>Address_register_reg_n_0_[0]: Address_register_reg[0]/Q to masterReg/register_reg_r1_0_31_18_23/RAMA_D1/RADR0Total delay (from Vivado)</t>
        </is>
      </c>
      <c r="E227" t="inlineStr">
        <is>
          <t>1230</t>
        </is>
      </c>
      <c r="F227" t="inlineStr">
        <is>
          <t>1075</t>
        </is>
      </c>
      <c r="G227" t="inlineStr">
        <is>
          <t>2083</t>
        </is>
      </c>
      <c r="H227" t="inlineStr">
        <is>
          <t>1774</t>
        </is>
      </c>
    </row>
    <row r="229">
      <c r="A229" t="inlineStr">
        <is>
          <t>INT_R_X3Y54/INT_R.ER1END3-&gt;&gt;IMUX15</t>
        </is>
      </c>
      <c r="B229" t="inlineStr">
        <is>
          <t>Buffer</t>
        </is>
      </c>
      <c r="C229" t="n">
        <v>1.6107141875</v>
      </c>
      <c r="D229" t="n">
        <v>0.007713</v>
      </c>
      <c r="E229" t="n">
        <v>0.047</v>
      </c>
      <c r="F229" t="n">
        <v>0.038</v>
      </c>
      <c r="G229" t="n">
        <v>0.138</v>
      </c>
      <c r="H229" t="n">
        <v>0.114</v>
      </c>
      <c r="I229">
        <f>((((D234) + (D233))) + (D230 + D231))</f>
        <v/>
      </c>
      <c r="J229">
        <f>(((((D234) + (D233))) + (D230 + D231))*C229)</f>
        <v/>
      </c>
    </row>
    <row r="230">
      <c r="A230" t="inlineStr">
        <is>
          <t>INT_R_X3Y54/IMUX15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CLBLM_R_X3Y54/CLBLM_IMUX15</t>
        </is>
      </c>
      <c r="B231" t="inlineStr">
        <is>
          <t>Part of wire</t>
        </is>
      </c>
      <c r="C231" t="n">
        <v>0</v>
      </c>
      <c r="D231" t="n">
        <v>0</v>
      </c>
      <c r="I231">
        <f>(((D230 + D231)/2) + (((D234) + (D233))))</f>
        <v/>
      </c>
      <c r="J231">
        <f>((C230 + C231)*(((D230 + D231)/2) + (((D234) + (D233)))))</f>
        <v/>
      </c>
    </row>
    <row r="232">
      <c r="A232" t="inlineStr">
        <is>
          <t>CLBLM_R_X3Y54/CLBLM_R.CLBLM_IMUX15-&gt;CLBLM_M_B1</t>
        </is>
      </c>
      <c r="B232" t="inlineStr">
        <is>
          <t>PassTransistor</t>
        </is>
      </c>
      <c r="C232" t="n">
        <v>0</v>
      </c>
      <c r="E232" t="n">
        <v>0</v>
      </c>
      <c r="F232" t="n">
        <v>0</v>
      </c>
      <c r="G232" t="n">
        <v>0</v>
      </c>
      <c r="H232" t="n">
        <v>0</v>
      </c>
      <c r="I232">
        <f>((D234) + (D233))</f>
        <v/>
      </c>
      <c r="J232">
        <f>(((D234) + (D233))*C232)</f>
        <v/>
      </c>
    </row>
    <row r="233">
      <c r="A233" t="inlineStr">
        <is>
          <t>CLBLM_R_X3Y54/CLBLM_M_B1</t>
        </is>
      </c>
      <c r="B233" t="inlineStr">
        <is>
          <t>Part of wire</t>
        </is>
      </c>
      <c r="C233" t="n">
        <v>0</v>
      </c>
      <c r="D233" t="n">
        <v>0</v>
      </c>
      <c r="I233">
        <f>(((D233)/2) + (D234))</f>
        <v/>
      </c>
      <c r="J233">
        <f>((C233)*(((D233)/2) + (D234)))</f>
        <v/>
      </c>
    </row>
    <row r="234">
      <c r="A234" t="inlineStr">
        <is>
          <t>masterReg/register_reg_r1_0_31_18_23/RAMB_D1/RADR0</t>
        </is>
      </c>
      <c r="B234" t="inlineStr">
        <is>
          <t>Inpin</t>
        </is>
      </c>
      <c r="D234" t="n">
        <v>0</v>
      </c>
      <c r="E234" t="n">
        <v>0.218</v>
      </c>
      <c r="F234" t="n">
        <v>0.175</v>
      </c>
      <c r="G234" t="n">
        <v>0.521</v>
      </c>
      <c r="H234" t="n">
        <v>0.42</v>
      </c>
    </row>
    <row r="235">
      <c r="A235" t="inlineStr">
        <is>
          <t>Address_register_reg_n_0_[0]: Address_register_reg[0]/Q to masterReg/register_reg_r1_0_31_18_23/RAMB_D1/RADR0 sum delays</t>
        </is>
      </c>
      <c r="E235">
        <f>(E2 + E4 + E67 + E96 + E103 + E129 + E135 + E139 + E173 + E177 + E189 + E214 + E229 + E232 + E234)</f>
        <v/>
      </c>
      <c r="F235">
        <f>(F2 + F4 + F67 + F96 + F103 + F129 + F135 + F139 + F173 + F177 + F189 + F214 + F229 + F232 + F234)</f>
        <v/>
      </c>
      <c r="G235">
        <f>(G2 + G4 + G67 + G96 + G103 + G129 + G135 + G139 + G173 + G177 + G189 + G214 + G229 + G232 + G234)</f>
        <v/>
      </c>
      <c r="H235">
        <f>(H2 + H4 + H67 + H96 + H103 + H129 + H135 + H139 + H173 + H177 + H189 + H214 + H229 + H232 + H234)</f>
        <v/>
      </c>
      <c r="J235">
        <f>(J2 + J3 + J4 + J6 + J67 + J69 + J96 + J102 + J103 + J106 + J129 + J134 + J135 + J138 + J139 + J147 + J173 + J176 + J177 + J188 + J189 + J194 + J214 + J217 + J229 + J231 + J232 + J233 + J234)</f>
        <v/>
      </c>
    </row>
    <row r="236">
      <c r="A236" t="inlineStr">
        <is>
          <t>Address_register_reg_n_0_[0]: Address_register_reg[0]/Q to masterReg/register_reg_r1_0_31_18_23/RAMB_D1/RADR0sum delays + cap delay</t>
        </is>
      </c>
      <c r="E236">
        <f>1000*(E235 + J235)</f>
        <v/>
      </c>
      <c r="F236">
        <f>1000*(F235 + J235)</f>
        <v/>
      </c>
      <c r="G236">
        <f>1000*(G235 + J235)</f>
        <v/>
      </c>
      <c r="H236">
        <f>1000*(H235 + J235)</f>
        <v/>
      </c>
    </row>
    <row r="238">
      <c r="A238" t="inlineStr">
        <is>
          <t>Address_register_reg_n_0_[0]: Address_register_reg[0]/Q to masterReg/register_reg_r1_0_31_18_23/RAMB_D1/RADR0Total delay (from Vivado)</t>
        </is>
      </c>
      <c r="E238" t="inlineStr">
        <is>
          <t>1223</t>
        </is>
      </c>
      <c r="F238" t="inlineStr">
        <is>
          <t>1070</t>
        </is>
      </c>
      <c r="G238" t="inlineStr">
        <is>
          <t>2074</t>
        </is>
      </c>
      <c r="H238" t="inlineStr">
        <is>
          <t>1766</t>
        </is>
      </c>
    </row>
    <row r="240">
      <c r="A240" t="inlineStr">
        <is>
          <t>INT_L_X8Y54/INT_L.NN2END3-&gt;&gt;SR1BEG3</t>
        </is>
      </c>
      <c r="B240" t="inlineStr">
        <is>
          <t>Buffer</t>
        </is>
      </c>
      <c r="C240" t="n">
        <v>1.16220225</v>
      </c>
      <c r="D240" t="n">
        <v>0.008429000000000001</v>
      </c>
      <c r="E240" t="n">
        <v>0.057</v>
      </c>
      <c r="F240" t="n">
        <v>0.047</v>
      </c>
      <c r="G240" t="n">
        <v>0.14</v>
      </c>
      <c r="H240" t="n">
        <v>0.116</v>
      </c>
      <c r="I240">
        <f>((D244 + D255) + (D241 + D242 + D243))</f>
        <v/>
      </c>
      <c r="J240">
        <f>(((D244 + D255) + (D241 + D242 + D243))*C240)</f>
        <v/>
      </c>
    </row>
    <row r="241">
      <c r="A241" t="inlineStr">
        <is>
          <t>INT_L_X8Y54/SR1BEG3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INT_L_X8Y53/SR1END3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INT_L_X8Y54/SR1END_N3_3</t>
        </is>
      </c>
      <c r="B243" t="inlineStr">
        <is>
          <t>Part of wire</t>
        </is>
      </c>
      <c r="C243" t="n">
        <v>0</v>
      </c>
      <c r="D243" t="n">
        <v>0</v>
      </c>
      <c r="I243">
        <f>(((D241 + D242 + D243)/2) + (D244 + D255))</f>
        <v/>
      </c>
      <c r="J243">
        <f>((C241 + C242 + C243)*(((D241 + D242 + D243)/2) + (D244 + D255)))</f>
        <v/>
      </c>
    </row>
    <row r="244">
      <c r="A244" t="inlineStr">
        <is>
          <t>INT_L_X8Y54/INT_L.SR1END_N3_3-&gt;&gt;IMUX_L32</t>
        </is>
      </c>
      <c r="B244" t="inlineStr">
        <is>
          <t>Buffer</t>
        </is>
      </c>
      <c r="C244" t="n">
        <v>1.6107141875</v>
      </c>
      <c r="D244" t="n">
        <v>0.007713</v>
      </c>
      <c r="E244" t="n">
        <v>0.047</v>
      </c>
      <c r="F244" t="n">
        <v>0.038</v>
      </c>
      <c r="G244" t="n">
        <v>0.138</v>
      </c>
      <c r="H244" t="n">
        <v>0.114</v>
      </c>
      <c r="I244">
        <f>((((D249) + (D248))) + (D245 + D246))</f>
        <v/>
      </c>
      <c r="J244">
        <f>(((((D249) + (D248))) + (D245 + D246))*C244)</f>
        <v/>
      </c>
    </row>
    <row r="245">
      <c r="A245" t="inlineStr">
        <is>
          <t>INT_L_X8Y54/IMUX_L32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CLBLM_L_X8Y54/CLBLM_IMUX32</t>
        </is>
      </c>
      <c r="B246" t="inlineStr">
        <is>
          <t>Part of wire</t>
        </is>
      </c>
      <c r="C246" t="n">
        <v>0</v>
      </c>
      <c r="D246" t="n">
        <v>0</v>
      </c>
      <c r="I246">
        <f>(((D245 + D246)/2) + (((D249) + (D248))))</f>
        <v/>
      </c>
      <c r="J246">
        <f>((C245 + C246)*(((D245 + D246)/2) + (((D249) + (D248)))))</f>
        <v/>
      </c>
    </row>
    <row r="247">
      <c r="A247" t="inlineStr">
        <is>
          <t>CLBLM_L_X8Y54/CLBLM_L.CLBLM_IMUX32-&gt;CLBLM_M_C1</t>
        </is>
      </c>
      <c r="B247" t="inlineStr">
        <is>
          <t>PassTransistor</t>
        </is>
      </c>
      <c r="C247" t="n">
        <v>0</v>
      </c>
      <c r="E247" t="n">
        <v>0</v>
      </c>
      <c r="F247" t="n">
        <v>0</v>
      </c>
      <c r="G247" t="n">
        <v>0</v>
      </c>
      <c r="H247" t="n">
        <v>0</v>
      </c>
      <c r="I247">
        <f>((D249) + (D248))</f>
        <v/>
      </c>
      <c r="J247">
        <f>(((D249) + (D248))*C247)</f>
        <v/>
      </c>
    </row>
    <row r="248">
      <c r="A248" t="inlineStr">
        <is>
          <t>CLBLM_L_X8Y54/CLBLM_M_C1</t>
        </is>
      </c>
      <c r="B248" t="inlineStr">
        <is>
          <t>Part of wire</t>
        </is>
      </c>
      <c r="C248" t="n">
        <v>0</v>
      </c>
      <c r="D248" t="n">
        <v>0</v>
      </c>
      <c r="I248">
        <f>(((D248)/2) + (D249))</f>
        <v/>
      </c>
      <c r="J248">
        <f>((C248)*(((D248)/2) + (D249)))</f>
        <v/>
      </c>
    </row>
    <row r="249">
      <c r="A249" t="inlineStr">
        <is>
          <t>masterReg/register_reg_r1_0_31_30_31__0/DP/RADR0</t>
        </is>
      </c>
      <c r="B249" t="inlineStr">
        <is>
          <t>Inpin</t>
        </is>
      </c>
      <c r="D249" t="n">
        <v>0</v>
      </c>
      <c r="E249" t="n">
        <v>0.219</v>
      </c>
      <c r="F249" t="n">
        <v>0.176</v>
      </c>
      <c r="G249" t="n">
        <v>0.521</v>
      </c>
      <c r="H249" t="n">
        <v>0.42</v>
      </c>
    </row>
    <row r="250">
      <c r="A250" t="inlineStr">
        <is>
          <t>Address_register_reg_n_0_[0]: Address_register_reg[0]/Q to masterReg/register_reg_r1_0_31_30_31__0/DP/RADR0 sum delays</t>
        </is>
      </c>
      <c r="E250">
        <f>(E2 + E4 + E67 + E96 + E103 + E129 + E135 + E139 + E173 + E240 + E244 + E247 + E249)</f>
        <v/>
      </c>
      <c r="F250">
        <f>(F2 + F4 + F67 + F96 + F103 + F129 + F135 + F139 + F173 + F240 + F244 + F247 + F249)</f>
        <v/>
      </c>
      <c r="G250">
        <f>(G2 + G4 + G67 + G96 + G103 + G129 + G135 + G139 + G173 + G240 + G244 + G247 + G249)</f>
        <v/>
      </c>
      <c r="H250">
        <f>(H2 + H4 + H67 + H96 + H103 + H129 + H135 + H139 + H173 + H240 + H244 + H247 + H249)</f>
        <v/>
      </c>
      <c r="J250">
        <f>(J2 + J3 + J4 + J6 + J67 + J69 + J96 + J102 + J103 + J106 + J129 + J134 + J135 + J138 + J139 + J147 + J173 + J176 + J240 + J243 + J244 + J246 + J247 + J248 + J249)</f>
        <v/>
      </c>
    </row>
    <row r="251">
      <c r="A251" t="inlineStr">
        <is>
          <t>Address_register_reg_n_0_[0]: Address_register_reg[0]/Q to masterReg/register_reg_r1_0_31_30_31__0/DP/RADR0sum delays + cap delay</t>
        </is>
      </c>
      <c r="E251">
        <f>1000*(E250 + J250)</f>
        <v/>
      </c>
      <c r="F251">
        <f>1000*(F250 + J250)</f>
        <v/>
      </c>
      <c r="G251">
        <f>1000*(G250 + J250)</f>
        <v/>
      </c>
      <c r="H251">
        <f>1000*(H250 + J250)</f>
        <v/>
      </c>
    </row>
    <row r="253">
      <c r="A253" t="inlineStr">
        <is>
          <t>Address_register_reg_n_0_[0]: Address_register_reg[0]/Q to masterReg/register_reg_r1_0_31_30_31__0/DP/RADR0Total delay (from Vivado)</t>
        </is>
      </c>
      <c r="E253" t="inlineStr">
        <is>
          <t>1000</t>
        </is>
      </c>
      <c r="F253" t="inlineStr">
        <is>
          <t>869</t>
        </is>
      </c>
      <c r="G253" t="inlineStr">
        <is>
          <t>1734</t>
        </is>
      </c>
      <c r="H253" t="inlineStr">
        <is>
          <t>1468</t>
        </is>
      </c>
    </row>
    <row r="255">
      <c r="A255" t="inlineStr">
        <is>
          <t>INT_L_X8Y53/INT_L.SR1END3-&gt;&gt;SW2BEG3</t>
        </is>
      </c>
      <c r="B255" t="inlineStr">
        <is>
          <t>Buffer</t>
        </is>
      </c>
      <c r="C255" t="n">
        <v>1.1851186875</v>
      </c>
      <c r="D255" t="n">
        <v>0.008473000000000001</v>
      </c>
      <c r="E255" t="n">
        <v>0.041</v>
      </c>
      <c r="F255" t="n">
        <v>0.033</v>
      </c>
      <c r="G255" t="n">
        <v>0.137</v>
      </c>
      <c r="H255" t="n">
        <v>0.113</v>
      </c>
      <c r="I255">
        <f>((D262) + (D256 + D257 + D258 + D259 + D260 + D261))</f>
        <v/>
      </c>
      <c r="J255">
        <f>(((D262) + (D256 + D257 + D258 + D259 + D260 + D261))*C255)</f>
        <v/>
      </c>
    </row>
    <row r="256">
      <c r="A256" t="inlineStr">
        <is>
          <t>INT_L_X8Y53/SW2BEG3</t>
        </is>
      </c>
      <c r="B256" t="inlineStr">
        <is>
          <t>Part of wire</t>
        </is>
      </c>
      <c r="C256" t="n">
        <v>0</v>
      </c>
      <c r="D256" t="n">
        <v>0</v>
      </c>
    </row>
    <row r="257">
      <c r="A257" t="inlineStr">
        <is>
          <t>INT_R_X7Y52/SW2END3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INT_R_X7Y53/SW2END_N0_3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INT_L_X8Y52/SW2A3</t>
        </is>
      </c>
      <c r="B259" t="inlineStr">
        <is>
          <t>Part of wire</t>
        </is>
      </c>
      <c r="C259" t="n">
        <v>0</v>
      </c>
      <c r="D259" t="n">
        <v>0</v>
      </c>
    </row>
    <row r="260">
      <c r="A260" t="inlineStr">
        <is>
          <t>CLBLM_L_X8Y52/CLBLM_SW2A3</t>
        </is>
      </c>
      <c r="B260" t="inlineStr">
        <is>
          <t>Part of wire</t>
        </is>
      </c>
      <c r="C260" t="n">
        <v>0.090208</v>
      </c>
      <c r="D260" t="n">
        <v>0.005896</v>
      </c>
    </row>
    <row r="261">
      <c r="A261" t="inlineStr">
        <is>
          <t>CLBLM_R_X7Y52/CLBLM_SW2A3</t>
        </is>
      </c>
      <c r="B261" t="inlineStr">
        <is>
          <t>Part of wire</t>
        </is>
      </c>
      <c r="C261" t="n">
        <v>0.090208</v>
      </c>
      <c r="D261" t="n">
        <v>0.005896</v>
      </c>
      <c r="I261">
        <f>(((D256 + D257 + D258 + D259 + D260 + D261)/2) + (D262))</f>
        <v/>
      </c>
      <c r="J261">
        <f>((C256 + C257 + C258 + C259 + C260 + C261)*(((D256 + D257 + D258 + D259 + D260 + D261)/2) + (D262)))</f>
        <v/>
      </c>
    </row>
    <row r="262">
      <c r="A262" t="inlineStr">
        <is>
          <t>INT_R_X7Y52/INT_R.SW2END3-&gt;&gt;ER1BEG_S0</t>
        </is>
      </c>
      <c r="B262" t="inlineStr">
        <is>
          <t>Buffer</t>
        </is>
      </c>
      <c r="C262" t="n">
        <v>1.16220225</v>
      </c>
      <c r="D262" t="n">
        <v>0.008429000000000001</v>
      </c>
      <c r="E262" t="n">
        <v>0.044</v>
      </c>
      <c r="F262" t="n">
        <v>0.036</v>
      </c>
      <c r="G262" t="n">
        <v>0.124</v>
      </c>
      <c r="H262" t="n">
        <v>0.103</v>
      </c>
      <c r="I262">
        <f>((D268) + (D263 + D264 + D265 + D266 + D267))</f>
        <v/>
      </c>
      <c r="J262">
        <f>(((D268) + (D263 + D264 + D265 + D266 + D267))*C262)</f>
        <v/>
      </c>
    </row>
    <row r="263">
      <c r="A263" t="inlineStr">
        <is>
          <t>INT_R_X7Y52/ER1BEG_S0</t>
        </is>
      </c>
      <c r="B263" t="inlineStr">
        <is>
          <t>Part of wire</t>
        </is>
      </c>
      <c r="C263" t="n">
        <v>0</v>
      </c>
      <c r="D263" t="n">
        <v>0</v>
      </c>
    </row>
    <row r="264">
      <c r="A264" t="inlineStr">
        <is>
          <t>INT_L_X8Y53/ER1END0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INT_R_X7Y53/ER1BEG0</t>
        </is>
      </c>
      <c r="B265" t="inlineStr">
        <is>
          <t>Part of wire</t>
        </is>
      </c>
      <c r="C265" t="n">
        <v>0</v>
      </c>
      <c r="D265" t="n">
        <v>0</v>
      </c>
    </row>
    <row r="266">
      <c r="A266" t="inlineStr">
        <is>
          <t>CLBLM_R_X7Y53/CLBLM_ER1BEG0</t>
        </is>
      </c>
      <c r="B266" t="inlineStr">
        <is>
          <t>Part of wire</t>
        </is>
      </c>
      <c r="C266" t="n">
        <v>0.09049599999999999</v>
      </c>
      <c r="D266" t="n">
        <v>0.005564</v>
      </c>
    </row>
    <row r="267">
      <c r="A267" t="inlineStr">
        <is>
          <t>CLBLM_L_X8Y53/CLBLM_ER1BEG0</t>
        </is>
      </c>
      <c r="B267" t="inlineStr">
        <is>
          <t>Part of wire</t>
        </is>
      </c>
      <c r="C267" t="n">
        <v>0.09049599999999999</v>
      </c>
      <c r="D267" t="n">
        <v>0.005564</v>
      </c>
      <c r="I267">
        <f>(((D263 + D264 + D265 + D266 + D267)/2) + (D268))</f>
        <v/>
      </c>
      <c r="J267">
        <f>((C263 + C264 + C265 + C266 + C267)*(((D263 + D264 + D265 + D266 + D267)/2) + (D268)))</f>
        <v/>
      </c>
    </row>
    <row r="268">
      <c r="A268" t="inlineStr">
        <is>
          <t>INT_L_X8Y53/INT_L.ER1END0-&gt;&gt;IMUX_L32</t>
        </is>
      </c>
      <c r="B268" t="inlineStr">
        <is>
          <t>Buffer</t>
        </is>
      </c>
      <c r="C268" t="n">
        <v>1.6107141875</v>
      </c>
      <c r="D268" t="n">
        <v>0.007713</v>
      </c>
      <c r="E268" t="n">
        <v>0.047</v>
      </c>
      <c r="F268" t="n">
        <v>0.038</v>
      </c>
      <c r="G268" t="n">
        <v>0.138</v>
      </c>
      <c r="H268" t="n">
        <v>0.114</v>
      </c>
      <c r="I268">
        <f>((((D273) + (D272))) + (D269 + D270))</f>
        <v/>
      </c>
      <c r="J268">
        <f>(((((D273) + (D272))) + (D269 + D270))*C268)</f>
        <v/>
      </c>
    </row>
    <row r="269">
      <c r="A269" t="inlineStr">
        <is>
          <t>INT_L_X8Y53/IMUX_L32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CLBLM_L_X8Y53/CLBLM_IMUX32</t>
        </is>
      </c>
      <c r="B270" t="inlineStr">
        <is>
          <t>Part of wire</t>
        </is>
      </c>
      <c r="C270" t="n">
        <v>0</v>
      </c>
      <c r="D270" t="n">
        <v>0</v>
      </c>
      <c r="I270">
        <f>(((D269 + D270)/2) + (((D273) + (D272))))</f>
        <v/>
      </c>
      <c r="J270">
        <f>((C269 + C270)*(((D269 + D270)/2) + (((D273) + (D272)))))</f>
        <v/>
      </c>
    </row>
    <row r="271">
      <c r="A271" t="inlineStr">
        <is>
          <t>CLBLM_L_X8Y53/CLBLM_L.CLBLM_IMUX32-&gt;CLBLM_M_C1</t>
        </is>
      </c>
      <c r="B271" t="inlineStr">
        <is>
          <t>PassTransistor</t>
        </is>
      </c>
      <c r="C271" t="n">
        <v>0</v>
      </c>
      <c r="E271" t="n">
        <v>0</v>
      </c>
      <c r="F271" t="n">
        <v>0</v>
      </c>
      <c r="G271" t="n">
        <v>0</v>
      </c>
      <c r="H271" t="n">
        <v>0</v>
      </c>
      <c r="I271">
        <f>((D273) + (D272))</f>
        <v/>
      </c>
      <c r="J271">
        <f>(((D273) + (D272))*C271)</f>
        <v/>
      </c>
    </row>
    <row r="272">
      <c r="A272" t="inlineStr">
        <is>
          <t>CLBLM_L_X8Y53/CLBLM_M_C1</t>
        </is>
      </c>
      <c r="B272" t="inlineStr">
        <is>
          <t>Part of wire</t>
        </is>
      </c>
      <c r="C272" t="n">
        <v>0</v>
      </c>
      <c r="D272" t="n">
        <v>0</v>
      </c>
      <c r="I272">
        <f>(((D272)/2) + (D273))</f>
        <v/>
      </c>
      <c r="J272">
        <f>((C272)*(((D272)/2) + (D273)))</f>
        <v/>
      </c>
    </row>
    <row r="273">
      <c r="A273" t="inlineStr">
        <is>
          <t>masterReg/register_reg_r1_0_31_24_29/RAMC_D1/RADR0</t>
        </is>
      </c>
      <c r="B273" t="inlineStr">
        <is>
          <t>Inpin</t>
        </is>
      </c>
      <c r="D273" t="n">
        <v>0</v>
      </c>
      <c r="E273" t="n">
        <v>0.219</v>
      </c>
      <c r="F273" t="n">
        <v>0.176</v>
      </c>
      <c r="G273" t="n">
        <v>0.521</v>
      </c>
      <c r="H273" t="n">
        <v>0.42</v>
      </c>
    </row>
    <row r="274">
      <c r="A274" t="inlineStr">
        <is>
          <t>Address_register_reg_n_0_[0]: Address_register_reg[0]/Q to masterReg/register_reg_r1_0_31_24_29/RAMC_D1/RADR0 sum delays</t>
        </is>
      </c>
      <c r="E274">
        <f>(E2 + E4 + E67 + E96 + E103 + E129 + E135 + E139 + E173 + E240 + E255 + E262 + E268 + E271 + E273)</f>
        <v/>
      </c>
      <c r="F274">
        <f>(F2 + F4 + F67 + F96 + F103 + F129 + F135 + F139 + F173 + F240 + F255 + F262 + F268 + F271 + F273)</f>
        <v/>
      </c>
      <c r="G274">
        <f>(G2 + G4 + G67 + G96 + G103 + G129 + G135 + G139 + G173 + G240 + G255 + G262 + G268 + G271 + G273)</f>
        <v/>
      </c>
      <c r="H274">
        <f>(H2 + H4 + H67 + H96 + H103 + H129 + H135 + H139 + H173 + H240 + H255 + H262 + H268 + H271 + H273)</f>
        <v/>
      </c>
      <c r="J274">
        <f>(J2 + J3 + J4 + J6 + J67 + J69 + J96 + J102 + J103 + J106 + J129 + J134 + J135 + J138 + J139 + J147 + J173 + J176 + J240 + J243 + J255 + J261 + J262 + J267 + J268 + J270 + J271 + J272 + J273)</f>
        <v/>
      </c>
    </row>
    <row r="275">
      <c r="A275" t="inlineStr">
        <is>
          <t>Address_register_reg_n_0_[0]: Address_register_reg[0]/Q to masterReg/register_reg_r1_0_31_24_29/RAMC_D1/RADR0sum delays + cap delay</t>
        </is>
      </c>
      <c r="E275">
        <f>1000*(E274 + J274)</f>
        <v/>
      </c>
      <c r="F275">
        <f>1000*(F274 + J274)</f>
        <v/>
      </c>
      <c r="G275">
        <f>1000*(G274 + J274)</f>
        <v/>
      </c>
      <c r="H275">
        <f>1000*(H274 + J274)</f>
        <v/>
      </c>
    </row>
    <row r="277">
      <c r="A277" t="inlineStr">
        <is>
          <t>Address_register_reg_n_0_[0]: Address_register_reg[0]/Q to masterReg/register_reg_r1_0_31_24_29/RAMC_D1/RADR0Total delay (from Vivado)</t>
        </is>
      </c>
      <c r="E277" t="inlineStr">
        <is>
          <t>1137</t>
        </is>
      </c>
      <c r="F277" t="inlineStr">
        <is>
          <t>990</t>
        </is>
      </c>
      <c r="G277" t="inlineStr">
        <is>
          <t>2001</t>
        </is>
      </c>
      <c r="H277" t="inlineStr">
        <is>
          <t>1697</t>
        </is>
      </c>
    </row>
    <row r="279">
      <c r="A279" t="inlineStr">
        <is>
          <t>INT_L_X8Y46/INT_L.NN2END3-&gt;&gt;NN2BEG3</t>
        </is>
      </c>
      <c r="B279" t="inlineStr">
        <is>
          <t>Buffer</t>
        </is>
      </c>
      <c r="C279" t="n">
        <v>1.1851186875</v>
      </c>
      <c r="D279" t="n">
        <v>0.008473000000000001</v>
      </c>
      <c r="E279" t="n">
        <v>0.06</v>
      </c>
      <c r="F279" t="n">
        <v>0.05</v>
      </c>
      <c r="G279" t="n">
        <v>0.133</v>
      </c>
      <c r="H279" t="n">
        <v>0.11</v>
      </c>
      <c r="I279">
        <f>((D283 + D294 + D305) + (D280 + D281 + D282))</f>
        <v/>
      </c>
      <c r="J279">
        <f>(((D283 + D294 + D305) + (D280 + D281 + D282))*C279)</f>
        <v/>
      </c>
    </row>
    <row r="280">
      <c r="A280" t="inlineStr">
        <is>
          <t>INT_L_X8Y46/NN2BEG3</t>
        </is>
      </c>
      <c r="B280" t="inlineStr">
        <is>
          <t>Part of wire</t>
        </is>
      </c>
      <c r="C280" t="n">
        <v>0</v>
      </c>
      <c r="D280" t="n">
        <v>0</v>
      </c>
    </row>
    <row r="281">
      <c r="A281" t="inlineStr">
        <is>
          <t>INT_L_X8Y48/NN2END3</t>
        </is>
      </c>
      <c r="B281" t="inlineStr">
        <is>
          <t>Part of wire</t>
        </is>
      </c>
      <c r="C281" t="n">
        <v>0</v>
      </c>
      <c r="D281" t="n">
        <v>0</v>
      </c>
    </row>
    <row r="282">
      <c r="A282" t="inlineStr">
        <is>
          <t>INT_L_X8Y47/NN2A3</t>
        </is>
      </c>
      <c r="B282" t="inlineStr">
        <is>
          <t>Part of wire</t>
        </is>
      </c>
      <c r="C282" t="n">
        <v>0</v>
      </c>
      <c r="D282" t="n">
        <v>0</v>
      </c>
      <c r="I282">
        <f>(((D280 + D281 + D282)/2) + (D283 + D294 + D305))</f>
        <v/>
      </c>
      <c r="J282">
        <f>((C280 + C281 + C282)*(((D280 + D281 + D282)/2) + (D283 + D294 + D305)))</f>
        <v/>
      </c>
    </row>
    <row r="283">
      <c r="A283" t="inlineStr">
        <is>
          <t>INT_L_X8Y48/INT_L.NN2END3-&gt;&gt;IMUX_L7</t>
        </is>
      </c>
      <c r="B283" t="inlineStr">
        <is>
          <t>Buffer</t>
        </is>
      </c>
      <c r="C283" t="n">
        <v>1.6107141875</v>
      </c>
      <c r="D283" t="n">
        <v>0.007713</v>
      </c>
      <c r="E283" t="n">
        <v>0.047</v>
      </c>
      <c r="F283" t="n">
        <v>0.038</v>
      </c>
      <c r="G283" t="n">
        <v>0.138</v>
      </c>
      <c r="H283" t="n">
        <v>0.114</v>
      </c>
      <c r="I283">
        <f>((((D288) + (D287))) + (D284 + D285))</f>
        <v/>
      </c>
      <c r="J283">
        <f>(((((D288) + (D287))) + (D284 + D285))*C283)</f>
        <v/>
      </c>
    </row>
    <row r="284">
      <c r="A284" t="inlineStr">
        <is>
          <t>INT_L_X8Y48/IMUX_L7</t>
        </is>
      </c>
      <c r="B284" t="inlineStr">
        <is>
          <t>Part of wire</t>
        </is>
      </c>
      <c r="C284" t="n">
        <v>0</v>
      </c>
      <c r="D284" t="n">
        <v>0</v>
      </c>
    </row>
    <row r="285">
      <c r="A285" t="inlineStr">
        <is>
          <t>CLBLM_L_X8Y48/CLBLM_IMUX7</t>
        </is>
      </c>
      <c r="B285" t="inlineStr">
        <is>
          <t>Part of wire</t>
        </is>
      </c>
      <c r="C285" t="n">
        <v>0</v>
      </c>
      <c r="D285" t="n">
        <v>0</v>
      </c>
      <c r="I285">
        <f>(((D284 + D285)/2) + (((D288) + (D287))))</f>
        <v/>
      </c>
      <c r="J285">
        <f>((C284 + C285)*(((D284 + D285)/2) + (((D288) + (D287)))))</f>
        <v/>
      </c>
    </row>
    <row r="286">
      <c r="A286" t="inlineStr">
        <is>
          <t>CLBLM_L_X8Y48/CLBLM_L.CLBLM_IMUX7-&gt;CLBLM_M_A1</t>
        </is>
      </c>
      <c r="B286" t="inlineStr">
        <is>
          <t>PassTransistor</t>
        </is>
      </c>
      <c r="C286" t="n">
        <v>0</v>
      </c>
      <c r="E286" t="n">
        <v>0</v>
      </c>
      <c r="F286" t="n">
        <v>0</v>
      </c>
      <c r="G286" t="n">
        <v>0</v>
      </c>
      <c r="H286" t="n">
        <v>0</v>
      </c>
      <c r="I286">
        <f>((D288) + (D287))</f>
        <v/>
      </c>
      <c r="J286">
        <f>(((D288) + (D287))*C286)</f>
        <v/>
      </c>
    </row>
    <row r="287">
      <c r="A287" t="inlineStr">
        <is>
          <t>CLBLM_L_X8Y48/CLBLM_M_A1</t>
        </is>
      </c>
      <c r="B287" t="inlineStr">
        <is>
          <t>Part of wire</t>
        </is>
      </c>
      <c r="C287" t="n">
        <v>0</v>
      </c>
      <c r="D287" t="n">
        <v>0</v>
      </c>
      <c r="I287">
        <f>(((D287)/2) + (D288))</f>
        <v/>
      </c>
      <c r="J287">
        <f>((C287)*(((D287)/2) + (D288)))</f>
        <v/>
      </c>
    </row>
    <row r="288">
      <c r="A288" t="inlineStr">
        <is>
          <t>masterReg/register_reg_r1_0_31_12_17/RAMA_D1/RADR0</t>
        </is>
      </c>
      <c r="B288" t="inlineStr">
        <is>
          <t>Inpin</t>
        </is>
      </c>
      <c r="D288" t="n">
        <v>0</v>
      </c>
      <c r="E288" t="n">
        <v>0.225</v>
      </c>
      <c r="F288" t="n">
        <v>0.18</v>
      </c>
      <c r="G288" t="n">
        <v>0.531</v>
      </c>
      <c r="H288" t="n">
        <v>0.428</v>
      </c>
    </row>
    <row r="289">
      <c r="A289" t="inlineStr">
        <is>
          <t>Address_register_reg_n_0_[0]: Address_register_reg[0]/Q to masterReg/register_reg_r1_0_31_12_17/RAMA_D1/RADR0 sum delays</t>
        </is>
      </c>
      <c r="E289">
        <f>(E2 + E4 + E67 + E96 + E103 + E129 + E135 + E279 + E283 + E286 + E288)</f>
        <v/>
      </c>
      <c r="F289">
        <f>(F2 + F4 + F67 + F96 + F103 + F129 + F135 + F279 + F283 + F286 + F288)</f>
        <v/>
      </c>
      <c r="G289">
        <f>(G2 + G4 + G67 + G96 + G103 + G129 + G135 + G279 + G283 + G286 + G288)</f>
        <v/>
      </c>
      <c r="H289">
        <f>(H2 + H4 + H67 + H96 + H103 + H129 + H135 + H279 + H283 + H286 + H288)</f>
        <v/>
      </c>
      <c r="J289">
        <f>(J2 + J3 + J4 + J6 + J67 + J69 + J96 + J102 + J103 + J106 + J129 + J134 + J135 + J138 + J279 + J282 + J283 + J285 + J286 + J287 + J288)</f>
        <v/>
      </c>
    </row>
    <row r="290">
      <c r="A290" t="inlineStr">
        <is>
          <t>Address_register_reg_n_0_[0]: Address_register_reg[0]/Q to masterReg/register_reg_r1_0_31_12_17/RAMA_D1/RADR0sum delays + cap delay</t>
        </is>
      </c>
      <c r="E290">
        <f>1000*(E289 + J289)</f>
        <v/>
      </c>
      <c r="F290">
        <f>1000*(F289 + J289)</f>
        <v/>
      </c>
      <c r="G290">
        <f>1000*(G289 + J289)</f>
        <v/>
      </c>
      <c r="H290">
        <f>1000*(H289 + J289)</f>
        <v/>
      </c>
    </row>
    <row r="292">
      <c r="A292" t="inlineStr">
        <is>
          <t>Address_register_reg_n_0_[0]: Address_register_reg[0]/Q to masterReg/register_reg_r1_0_31_12_17/RAMA_D1/RADR0Total delay (from Vivado)</t>
        </is>
      </c>
      <c r="E292" t="inlineStr">
        <is>
          <t>828</t>
        </is>
      </c>
      <c r="F292" t="inlineStr">
        <is>
          <t>720</t>
        </is>
      </c>
      <c r="G292" t="inlineStr">
        <is>
          <t>1444</t>
        </is>
      </c>
      <c r="H292" t="inlineStr">
        <is>
          <t>1224</t>
        </is>
      </c>
    </row>
    <row r="294">
      <c r="A294" t="inlineStr">
        <is>
          <t>INT_L_X8Y48/INT_L.NN2END3-&gt;&gt;IMUX_L15</t>
        </is>
      </c>
      <c r="B294" t="inlineStr">
        <is>
          <t>Buffer</t>
        </is>
      </c>
      <c r="C294" t="n">
        <v>1.6107141875</v>
      </c>
      <c r="D294" t="n">
        <v>0.007713</v>
      </c>
      <c r="E294" t="n">
        <v>0.047</v>
      </c>
      <c r="F294" t="n">
        <v>0.038</v>
      </c>
      <c r="G294" t="n">
        <v>0.138</v>
      </c>
      <c r="H294" t="n">
        <v>0.114</v>
      </c>
      <c r="I294">
        <f>((((D299) + (D298))) + (D295 + D296))</f>
        <v/>
      </c>
      <c r="J294">
        <f>(((((D299) + (D298))) + (D295 + D296))*C294)</f>
        <v/>
      </c>
    </row>
    <row r="295">
      <c r="A295" t="inlineStr">
        <is>
          <t>INT_L_X8Y48/IMUX_L15</t>
        </is>
      </c>
      <c r="B295" t="inlineStr">
        <is>
          <t>Part of wire</t>
        </is>
      </c>
      <c r="C295" t="n">
        <v>0</v>
      </c>
      <c r="D295" t="n">
        <v>0</v>
      </c>
    </row>
    <row r="296">
      <c r="A296" t="inlineStr">
        <is>
          <t>CLBLM_L_X8Y48/CLBLM_IMUX15</t>
        </is>
      </c>
      <c r="B296" t="inlineStr">
        <is>
          <t>Part of wire</t>
        </is>
      </c>
      <c r="C296" t="n">
        <v>0</v>
      </c>
      <c r="D296" t="n">
        <v>0</v>
      </c>
      <c r="I296">
        <f>(((D295 + D296)/2) + (((D299) + (D298))))</f>
        <v/>
      </c>
      <c r="J296">
        <f>((C295 + C296)*(((D295 + D296)/2) + (((D299) + (D298)))))</f>
        <v/>
      </c>
    </row>
    <row r="297">
      <c r="A297" t="inlineStr">
        <is>
          <t>CLBLM_L_X8Y48/CLBLM_L.CLBLM_IMUX15-&gt;CLBLM_M_B1</t>
        </is>
      </c>
      <c r="B297" t="inlineStr">
        <is>
          <t>PassTransistor</t>
        </is>
      </c>
      <c r="C297" t="n">
        <v>0</v>
      </c>
      <c r="E297" t="n">
        <v>0</v>
      </c>
      <c r="F297" t="n">
        <v>0</v>
      </c>
      <c r="G297" t="n">
        <v>0</v>
      </c>
      <c r="H297" t="n">
        <v>0</v>
      </c>
      <c r="I297">
        <f>((D299) + (D298))</f>
        <v/>
      </c>
      <c r="J297">
        <f>(((D299) + (D298))*C297)</f>
        <v/>
      </c>
    </row>
    <row r="298">
      <c r="A298" t="inlineStr">
        <is>
          <t>CLBLM_L_X8Y48/CLBLM_M_B1</t>
        </is>
      </c>
      <c r="B298" t="inlineStr">
        <is>
          <t>Part of wire</t>
        </is>
      </c>
      <c r="C298" t="n">
        <v>0</v>
      </c>
      <c r="D298" t="n">
        <v>0</v>
      </c>
      <c r="I298">
        <f>(((D298)/2) + (D299))</f>
        <v/>
      </c>
      <c r="J298">
        <f>((C298)*(((D298)/2) + (D299)))</f>
        <v/>
      </c>
    </row>
    <row r="299">
      <c r="A299" t="inlineStr">
        <is>
          <t>masterReg/register_reg_r1_0_31_12_17/RAMB_D1/RADR0</t>
        </is>
      </c>
      <c r="B299" t="inlineStr">
        <is>
          <t>Inpin</t>
        </is>
      </c>
      <c r="D299" t="n">
        <v>0</v>
      </c>
      <c r="E299" t="n">
        <v>0.218</v>
      </c>
      <c r="F299" t="n">
        <v>0.175</v>
      </c>
      <c r="G299" t="n">
        <v>0.521</v>
      </c>
      <c r="H299" t="n">
        <v>0.42</v>
      </c>
    </row>
    <row r="300">
      <c r="A300" t="inlineStr">
        <is>
          <t>Address_register_reg_n_0_[0]: Address_register_reg[0]/Q to masterReg/register_reg_r1_0_31_12_17/RAMB_D1/RADR0 sum delays</t>
        </is>
      </c>
      <c r="E300">
        <f>(E2 + E4 + E67 + E96 + E103 + E129 + E135 + E279 + E294 + E297 + E299)</f>
        <v/>
      </c>
      <c r="F300">
        <f>(F2 + F4 + F67 + F96 + F103 + F129 + F135 + F279 + F294 + F297 + F299)</f>
        <v/>
      </c>
      <c r="G300">
        <f>(G2 + G4 + G67 + G96 + G103 + G129 + G135 + G279 + G294 + G297 + G299)</f>
        <v/>
      </c>
      <c r="H300">
        <f>(H2 + H4 + H67 + H96 + H103 + H129 + H135 + H279 + H294 + H297 + H299)</f>
        <v/>
      </c>
      <c r="J300">
        <f>(J2 + J3 + J4 + J6 + J67 + J69 + J96 + J102 + J103 + J106 + J129 + J134 + J135 + J138 + J279 + J282 + J294 + J296 + J297 + J298 + J299)</f>
        <v/>
      </c>
    </row>
    <row r="301">
      <c r="A301" t="inlineStr">
        <is>
          <t>Address_register_reg_n_0_[0]: Address_register_reg[0]/Q to masterReg/register_reg_r1_0_31_12_17/RAMB_D1/RADR0sum delays + cap delay</t>
        </is>
      </c>
      <c r="E301">
        <f>1000*(E300 + J300)</f>
        <v/>
      </c>
      <c r="F301">
        <f>1000*(F300 + J300)</f>
        <v/>
      </c>
      <c r="G301">
        <f>1000*(G300 + J300)</f>
        <v/>
      </c>
      <c r="H301">
        <f>1000*(H300 + J300)</f>
        <v/>
      </c>
    </row>
    <row r="303">
      <c r="A303" t="inlineStr">
        <is>
          <t>Address_register_reg_n_0_[0]: Address_register_reg[0]/Q to masterReg/register_reg_r1_0_31_12_17/RAMB_D1/RADR0Total delay (from Vivado)</t>
        </is>
      </c>
      <c r="E303" t="inlineStr">
        <is>
          <t>821</t>
        </is>
      </c>
      <c r="F303" t="inlineStr">
        <is>
          <t>715</t>
        </is>
      </c>
      <c r="G303" t="inlineStr">
        <is>
          <t>1435</t>
        </is>
      </c>
      <c r="H303" t="inlineStr">
        <is>
          <t>1216</t>
        </is>
      </c>
    </row>
    <row r="305">
      <c r="A305" t="inlineStr">
        <is>
          <t>INT_L_X8Y48/INT_L.NN2END3-&gt;&gt;SR1BEG3</t>
        </is>
      </c>
      <c r="B305" t="inlineStr">
        <is>
          <t>Buffer</t>
        </is>
      </c>
      <c r="C305" t="n">
        <v>1.16220225</v>
      </c>
      <c r="D305" t="n">
        <v>0.008429000000000001</v>
      </c>
      <c r="E305" t="n">
        <v>0.057</v>
      </c>
      <c r="F305" t="n">
        <v>0.047</v>
      </c>
      <c r="G305" t="n">
        <v>0.14</v>
      </c>
      <c r="H305" t="n">
        <v>0.116</v>
      </c>
      <c r="I305">
        <f>((D309) + (D306 + D307 + D308))</f>
        <v/>
      </c>
      <c r="J305">
        <f>(((D309) + (D306 + D307 + D308))*C305)</f>
        <v/>
      </c>
    </row>
    <row r="306">
      <c r="A306" t="inlineStr">
        <is>
          <t>INT_L_X8Y48/SR1BEG3</t>
        </is>
      </c>
      <c r="B306" t="inlineStr">
        <is>
          <t>Part of wire</t>
        </is>
      </c>
      <c r="C306" t="n">
        <v>0</v>
      </c>
      <c r="D306" t="n">
        <v>0</v>
      </c>
    </row>
    <row r="307">
      <c r="A307" t="inlineStr">
        <is>
          <t>INT_L_X8Y47/SR1END3</t>
        </is>
      </c>
      <c r="B307" t="inlineStr">
        <is>
          <t>Part of wire</t>
        </is>
      </c>
      <c r="C307" t="n">
        <v>0</v>
      </c>
      <c r="D307" t="n">
        <v>0</v>
      </c>
    </row>
    <row r="308">
      <c r="A308" t="inlineStr">
        <is>
          <t>INT_L_X8Y48/SR1END_N3_3</t>
        </is>
      </c>
      <c r="B308" t="inlineStr">
        <is>
          <t>Part of wire</t>
        </is>
      </c>
      <c r="C308" t="n">
        <v>0</v>
      </c>
      <c r="D308" t="n">
        <v>0</v>
      </c>
      <c r="I308">
        <f>(((D306 + D307 + D308)/2) + (D309))</f>
        <v/>
      </c>
      <c r="J308">
        <f>((C306 + C307 + C308)*(((D306 + D307 + D308)/2) + (D309)))</f>
        <v/>
      </c>
    </row>
    <row r="309">
      <c r="A309" t="inlineStr">
        <is>
          <t>INT_L_X8Y48/INT_L.SR1END_N3_3-&gt;&gt;IMUX_L32</t>
        </is>
      </c>
      <c r="B309" t="inlineStr">
        <is>
          <t>Buffer</t>
        </is>
      </c>
      <c r="C309" t="n">
        <v>1.6107141875</v>
      </c>
      <c r="D309" t="n">
        <v>0.007713</v>
      </c>
      <c r="E309" t="n">
        <v>0.047</v>
      </c>
      <c r="F309" t="n">
        <v>0.038</v>
      </c>
      <c r="G309" t="n">
        <v>0.138</v>
      </c>
      <c r="H309" t="n">
        <v>0.114</v>
      </c>
      <c r="I309">
        <f>((((D314) + (D313))) + (D310 + D311))</f>
        <v/>
      </c>
      <c r="J309">
        <f>(((((D314) + (D313))) + (D310 + D311))*C309)</f>
        <v/>
      </c>
    </row>
    <row r="310">
      <c r="A310" t="inlineStr">
        <is>
          <t>INT_L_X8Y48/IMUX_L32</t>
        </is>
      </c>
      <c r="B310" t="inlineStr">
        <is>
          <t>Part of wire</t>
        </is>
      </c>
      <c r="C310" t="n">
        <v>0</v>
      </c>
      <c r="D310" t="n">
        <v>0</v>
      </c>
    </row>
    <row r="311">
      <c r="A311" t="inlineStr">
        <is>
          <t>CLBLM_L_X8Y48/CLBLM_IMUX32</t>
        </is>
      </c>
      <c r="B311" t="inlineStr">
        <is>
          <t>Part of wire</t>
        </is>
      </c>
      <c r="C311" t="n">
        <v>0</v>
      </c>
      <c r="D311" t="n">
        <v>0</v>
      </c>
      <c r="I311">
        <f>(((D310 + D311)/2) + (((D314) + (D313))))</f>
        <v/>
      </c>
      <c r="J311">
        <f>((C310 + C311)*(((D310 + D311)/2) + (((D314) + (D313)))))</f>
        <v/>
      </c>
    </row>
    <row r="312">
      <c r="A312" t="inlineStr">
        <is>
          <t>CLBLM_L_X8Y48/CLBLM_L.CLBLM_IMUX32-&gt;CLBLM_M_C1</t>
        </is>
      </c>
      <c r="B312" t="inlineStr">
        <is>
          <t>PassTransistor</t>
        </is>
      </c>
      <c r="C312" t="n">
        <v>0</v>
      </c>
      <c r="E312" t="n">
        <v>0</v>
      </c>
      <c r="F312" t="n">
        <v>0</v>
      </c>
      <c r="G312" t="n">
        <v>0</v>
      </c>
      <c r="H312" t="n">
        <v>0</v>
      </c>
      <c r="I312">
        <f>((D314) + (D313))</f>
        <v/>
      </c>
      <c r="J312">
        <f>(((D314) + (D313))*C312)</f>
        <v/>
      </c>
    </row>
    <row r="313">
      <c r="A313" t="inlineStr">
        <is>
          <t>CLBLM_L_X8Y48/CLBLM_M_C1</t>
        </is>
      </c>
      <c r="B313" t="inlineStr">
        <is>
          <t>Part of wire</t>
        </is>
      </c>
      <c r="C313" t="n">
        <v>0</v>
      </c>
      <c r="D313" t="n">
        <v>0</v>
      </c>
      <c r="I313">
        <f>(((D313)/2) + (D314))</f>
        <v/>
      </c>
      <c r="J313">
        <f>((C313)*(((D313)/2) + (D314)))</f>
        <v/>
      </c>
    </row>
    <row r="314">
      <c r="A314" t="inlineStr">
        <is>
          <t>masterReg/register_reg_r1_0_31_12_17/RAMC_D1/RADR0</t>
        </is>
      </c>
      <c r="B314" t="inlineStr">
        <is>
          <t>Inpin</t>
        </is>
      </c>
      <c r="D314" t="n">
        <v>0</v>
      </c>
      <c r="E314" t="n">
        <v>0.219</v>
      </c>
      <c r="F314" t="n">
        <v>0.176</v>
      </c>
      <c r="G314" t="n">
        <v>0.521</v>
      </c>
      <c r="H314" t="n">
        <v>0.42</v>
      </c>
    </row>
    <row r="315">
      <c r="A315" t="inlineStr">
        <is>
          <t>Address_register_reg_n_0_[0]: Address_register_reg[0]/Q to masterReg/register_reg_r1_0_31_12_17/RAMC_D1/RADR0 sum delays</t>
        </is>
      </c>
      <c r="E315">
        <f>(E2 + E4 + E67 + E96 + E103 + E129 + E135 + E279 + E305 + E309 + E312 + E314)</f>
        <v/>
      </c>
      <c r="F315">
        <f>(F2 + F4 + F67 + F96 + F103 + F129 + F135 + F279 + F305 + F309 + F312 + F314)</f>
        <v/>
      </c>
      <c r="G315">
        <f>(G2 + G4 + G67 + G96 + G103 + G129 + G135 + G279 + G305 + G309 + G312 + G314)</f>
        <v/>
      </c>
      <c r="H315">
        <f>(H2 + H4 + H67 + H96 + H103 + H129 + H135 + H279 + H305 + H309 + H312 + H314)</f>
        <v/>
      </c>
      <c r="J315">
        <f>(J2 + J3 + J4 + J6 + J67 + J69 + J96 + J102 + J103 + J106 + J129 + J134 + J135 + J138 + J279 + J282 + J305 + J308 + J309 + J311 + J312 + J313 + J314)</f>
        <v/>
      </c>
    </row>
    <row r="316">
      <c r="A316" t="inlineStr">
        <is>
          <t>Address_register_reg_n_0_[0]: Address_register_reg[0]/Q to masterReg/register_reg_r1_0_31_12_17/RAMC_D1/RADR0sum delays + cap delay</t>
        </is>
      </c>
      <c r="E316">
        <f>1000*(E315 + J315)</f>
        <v/>
      </c>
      <c r="F316">
        <f>1000*(F315 + J315)</f>
        <v/>
      </c>
      <c r="G316">
        <f>1000*(G315 + J315)</f>
        <v/>
      </c>
      <c r="H316">
        <f>1000*(H315 + J315)</f>
        <v/>
      </c>
    </row>
    <row r="318">
      <c r="A318" t="inlineStr">
        <is>
          <t>Address_register_reg_n_0_[0]: Address_register_reg[0]/Q to masterReg/register_reg_r1_0_31_12_17/RAMC_D1/RADR0Total delay (from Vivado)</t>
        </is>
      </c>
      <c r="E318" t="inlineStr">
        <is>
          <t>887</t>
        </is>
      </c>
      <c r="F318" t="inlineStr">
        <is>
          <t>771</t>
        </is>
      </c>
      <c r="G318" t="inlineStr">
        <is>
          <t>1551</t>
        </is>
      </c>
      <c r="H318" t="inlineStr">
        <is>
          <t>1313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3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CLBLM_R_X5Y44/CLBLM_M_BQ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D18 + D213 + D262) + (D5 + D6))) + (D3))</f>
        <v/>
      </c>
      <c r="J2">
        <f>(C2*((((D7 + D18 + D213 + D262) + (D5 + D6))) + (D3)))</f>
        <v/>
      </c>
    </row>
    <row r="3">
      <c r="A3" t="inlineStr">
        <is>
          <t>CLBLM_R_X5Y44/CLBLM_M_BQ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D18 + D213 + D262) + (D5 + D6))))</f>
        <v/>
      </c>
      <c r="J3">
        <f>((C3)*(((D3)/2) + (((D7 + D18 + D213 + D262) + (D5 + D6)))))</f>
        <v/>
      </c>
    </row>
    <row r="4">
      <c r="A4" t="inlineStr">
        <is>
          <t>CLBLM_R_X5Y44/CLBLM_R.CLBLM_M_BQ-&gt;CLBLM_LOGIC_OUTS5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D18 + D213 + D262) + (D5 + D6))</f>
        <v/>
      </c>
      <c r="J4">
        <f>(((D7 + D18 + D213 + D262) + (D5 + D6))*C4)</f>
        <v/>
      </c>
    </row>
    <row r="5">
      <c r="A5" t="inlineStr">
        <is>
          <t>CLBLM_R_X5Y44/CLBLM_LOGIC_OUTS5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INT_R_X5Y44/LOGIC_OUTS5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D18 + D213 + D262))</f>
        <v/>
      </c>
      <c r="J6">
        <f>((C5 + C6)*(((D5 + D6)/2) + (D7 + D18 + D213 + D262)))</f>
        <v/>
      </c>
    </row>
    <row r="7">
      <c r="A7" t="inlineStr">
        <is>
          <t>INT_R_X5Y44/INT_R.LOGIC_OUTS5-&gt;&gt;IMUX2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INT_R_X5Y44/IMUX2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CLBLM_R_X5Y44/CLBLM_IMUX2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CLBLM_R_X5Y44/CLBLM_R.CLBLM_IMUX2-&gt;CLBLM_M_A2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CLBLM_R_X5Y44/CLBLM_M_A2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masterReg/readData1[31]_i_3/I5</t>
        </is>
      </c>
      <c r="B12" t="inlineStr">
        <is>
          <t>Inpin</t>
        </is>
      </c>
      <c r="D12" t="n">
        <v>0</v>
      </c>
      <c r="E12" t="n">
        <v>0.216</v>
      </c>
      <c r="F12" t="n">
        <v>0.174</v>
      </c>
      <c r="G12" t="n">
        <v>0.512</v>
      </c>
      <c r="H12" t="n">
        <v>0.413</v>
      </c>
    </row>
    <row r="13">
      <c r="A13" t="inlineStr">
        <is>
          <t>Address_register_reg_n_0_[1]: Address_register_reg[1]/Q to masterReg/readData1[31]_i_3/I5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Address_register_reg_n_0_[1]: Address_register_reg[1]/Q to masterReg/readData1[31]_i_3/I5sum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Address_register_reg_n_0_[1]: Address_register_reg[1]/Q to masterReg/readData1[31]_i_3/I5Total delay (from Vivado)</t>
        </is>
      </c>
      <c r="E16" t="inlineStr">
        <is>
          <t>310</t>
        </is>
      </c>
      <c r="F16" t="inlineStr">
        <is>
          <t>259</t>
        </is>
      </c>
      <c r="G16" t="inlineStr">
        <is>
          <t>583</t>
        </is>
      </c>
      <c r="H16" t="inlineStr">
        <is>
          <t>479</t>
        </is>
      </c>
    </row>
    <row r="18">
      <c r="A18" t="inlineStr">
        <is>
          <t>INT_R_X5Y44/INT_R.LOGIC_OUTS5-&gt;&gt;NE6BEG1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0.076</v>
      </c>
      <c r="F18" t="n">
        <v>0.062</v>
      </c>
      <c r="G18" t="n">
        <v>0.176</v>
      </c>
      <c r="H18" t="n">
        <v>0.145</v>
      </c>
      <c r="I18">
        <f>((D30) + (D19 + D20 + D21 + D22 + D23 + D24 + D25 + D26 + D27 + D28 + D29))</f>
        <v/>
      </c>
      <c r="J18">
        <f>(((D30) + (D19 + D20 + D21 + D22 + D23 + D24 + D25 + D26 + D27 + D28 + D29))*C18)</f>
        <v/>
      </c>
    </row>
    <row r="19">
      <c r="A19" t="inlineStr">
        <is>
          <t>INT_R_X5Y44/NE6BEG1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INT_R_X7Y48/NE6END1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CLBLM_R_X5Y44/CLBLM_NE4BEG1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VBRK_X18Y46/VBRK_NE4BEG1</t>
        </is>
      </c>
      <c r="B22" t="inlineStr">
        <is>
          <t>Part of wire</t>
        </is>
      </c>
      <c r="C22" t="n">
        <v>0.01211</v>
      </c>
      <c r="D22" t="n">
        <v>0.00162</v>
      </c>
    </row>
    <row r="23">
      <c r="A23" t="inlineStr">
        <is>
          <t>BRAM_L_X6Y40/BRAM_NE4BEG1_4</t>
        </is>
      </c>
      <c r="B23" t="inlineStr">
        <is>
          <t>Part of wire</t>
        </is>
      </c>
      <c r="C23" t="n">
        <v>0.26892</v>
      </c>
      <c r="D23" t="n">
        <v>0.05565999999999999</v>
      </c>
    </row>
    <row r="24">
      <c r="A24" t="inlineStr">
        <is>
          <t>BRAM_INT_INTERFACE_L_X6Y44/INT_INTERFACE_NE4BEG1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INT_L_X6Y44/NE6A1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INT_L_X6Y45/NE6B1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INT_L_X6Y46/NE6C1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INT_L_X6Y47/NE6D1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INT_L_X6Y48/NE6E1</t>
        </is>
      </c>
      <c r="B29" t="inlineStr">
        <is>
          <t>Part of wire</t>
        </is>
      </c>
      <c r="C29" t="n">
        <v>0</v>
      </c>
      <c r="D29" t="n">
        <v>0</v>
      </c>
      <c r="I29">
        <f>(((D19 + D20 + D21 + D22 + D23 + D24 + D25 + D26 + D27 + D28 + D29)/2) + (D30))</f>
        <v/>
      </c>
      <c r="J29">
        <f>((C19 + C20 + C21 + C22 + C23 + C24 + C25 + C26 + C27 + C28 + C29)*(((D19 + D20 + D21 + D22 + D23 + D24 + D25 + D26 + D27 + D28 + D29)/2) + (D30)))</f>
        <v/>
      </c>
    </row>
    <row r="30">
      <c r="A30" t="inlineStr">
        <is>
          <t>INT_R_X7Y48/INT_R.NE6END1-&gt;&gt;NE2BEG1</t>
        </is>
      </c>
      <c r="B30" t="inlineStr">
        <is>
          <t>Buffer</t>
        </is>
      </c>
      <c r="C30" t="n">
        <v>1.1851186875</v>
      </c>
      <c r="D30" t="n">
        <v>0.008473000000000001</v>
      </c>
      <c r="E30" t="n">
        <v>0.041</v>
      </c>
      <c r="F30" t="n">
        <v>0.033</v>
      </c>
      <c r="G30" t="n">
        <v>0.134</v>
      </c>
      <c r="H30" t="n">
        <v>0.111</v>
      </c>
      <c r="I30">
        <f>((D36 + D76) + (D31 + D32 + D33 + D34 + D35))</f>
        <v/>
      </c>
      <c r="J30">
        <f>(((D36 + D76) + (D31 + D32 + D33 + D34 + D35))*C30)</f>
        <v/>
      </c>
    </row>
    <row r="31">
      <c r="A31" t="inlineStr">
        <is>
          <t>INT_R_X7Y48/NE2BEG1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INT_L_X8Y49/NE2END1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INT_R_X7Y49/NE2A1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CLBLM_R_X7Y49/CLBLM_NE2A1</t>
        </is>
      </c>
      <c r="B34" t="inlineStr">
        <is>
          <t>Part of wire</t>
        </is>
      </c>
      <c r="C34" t="n">
        <v>0.100092</v>
      </c>
      <c r="D34" t="n">
        <v>0.005469</v>
      </c>
    </row>
    <row r="35">
      <c r="A35" t="inlineStr">
        <is>
          <t>CLBLM_L_X8Y49/CLBLM_NE2A1</t>
        </is>
      </c>
      <c r="B35" t="inlineStr">
        <is>
          <t>Part of wire</t>
        </is>
      </c>
      <c r="C35" t="n">
        <v>0.100092</v>
      </c>
      <c r="D35" t="n">
        <v>0.005469</v>
      </c>
      <c r="I35">
        <f>(((D31 + D32 + D33 + D34 + D35)/2) + (D36 + D76))</f>
        <v/>
      </c>
      <c r="J35">
        <f>((C31 + C32 + C33 + C34 + C35)*(((D31 + D32 + D33 + D34 + D35)/2) + (D36 + D76)))</f>
        <v/>
      </c>
    </row>
    <row r="36">
      <c r="A36" t="inlineStr">
        <is>
          <t>INT_L_X8Y49/INT_L.NE2END1-&gt;&gt;SL1BEG1</t>
        </is>
      </c>
      <c r="B36" t="inlineStr">
        <is>
          <t>Buffer</t>
        </is>
      </c>
      <c r="C36" t="n">
        <v>1.16220225</v>
      </c>
      <c r="D36" t="n">
        <v>0.008429000000000001</v>
      </c>
      <c r="E36" t="n">
        <v>0.054</v>
      </c>
      <c r="F36" t="n">
        <v>0.044</v>
      </c>
      <c r="G36" t="n">
        <v>0.131</v>
      </c>
      <c r="H36" t="n">
        <v>0.108</v>
      </c>
      <c r="I36">
        <f>((D39 + D50 + D61) + (D37 + D38))</f>
        <v/>
      </c>
      <c r="J36">
        <f>(((D39 + D50 + D61) + (D37 + D38))*C36)</f>
        <v/>
      </c>
    </row>
    <row r="37">
      <c r="A37" t="inlineStr">
        <is>
          <t>INT_L_X8Y49/SL1BEG1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INT_L_X8Y48/SL1END1</t>
        </is>
      </c>
      <c r="B38" t="inlineStr">
        <is>
          <t>Part of wire</t>
        </is>
      </c>
      <c r="C38" t="n">
        <v>0</v>
      </c>
      <c r="D38" t="n">
        <v>0</v>
      </c>
      <c r="I38">
        <f>(((D37 + D38)/2) + (D39 + D50 + D61))</f>
        <v/>
      </c>
      <c r="J38">
        <f>((C37 + C38)*(((D37 + D38)/2) + (D39 + D50 + D61)))</f>
        <v/>
      </c>
    </row>
    <row r="39">
      <c r="A39" t="inlineStr">
        <is>
          <t>INT_L_X8Y48/INT_L.SL1END1-&gt;&gt;IMUX_L2</t>
        </is>
      </c>
      <c r="B39" t="inlineStr">
        <is>
          <t>Buffer</t>
        </is>
      </c>
      <c r="C39" t="n">
        <v>1.6107141875</v>
      </c>
      <c r="D39" t="n">
        <v>0.007713</v>
      </c>
      <c r="E39" t="n">
        <v>0.047</v>
      </c>
      <c r="F39" t="n">
        <v>0.038</v>
      </c>
      <c r="G39" t="n">
        <v>0.138</v>
      </c>
      <c r="H39" t="n">
        <v>0.114</v>
      </c>
      <c r="I39">
        <f>((((D44) + (D43))) + (D40 + D41))</f>
        <v/>
      </c>
      <c r="J39">
        <f>(((((D44) + (D43))) + (D40 + D41))*C39)</f>
        <v/>
      </c>
    </row>
    <row r="40">
      <c r="A40" t="inlineStr">
        <is>
          <t>INT_L_X8Y48/IMUX_L2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CLBLM_L_X8Y48/CLBLM_IMUX2</t>
        </is>
      </c>
      <c r="B41" t="inlineStr">
        <is>
          <t>Part of wire</t>
        </is>
      </c>
      <c r="C41" t="n">
        <v>0</v>
      </c>
      <c r="D41" t="n">
        <v>0</v>
      </c>
      <c r="I41">
        <f>(((D40 + D41)/2) + (((D44) + (D43))))</f>
        <v/>
      </c>
      <c r="J41">
        <f>((C40 + C41)*(((D40 + D41)/2) + (((D44) + (D43)))))</f>
        <v/>
      </c>
    </row>
    <row r="42">
      <c r="A42" t="inlineStr">
        <is>
          <t>CLBLM_L_X8Y48/CLBLM_L.CLBLM_IMUX2-&gt;CLBLM_M_A2</t>
        </is>
      </c>
      <c r="B42" t="inlineStr">
        <is>
          <t>PassTransistor</t>
        </is>
      </c>
      <c r="C42" t="n">
        <v>0</v>
      </c>
      <c r="E42" t="n">
        <v>0</v>
      </c>
      <c r="F42" t="n">
        <v>0</v>
      </c>
      <c r="G42" t="n">
        <v>0</v>
      </c>
      <c r="H42" t="n">
        <v>0</v>
      </c>
      <c r="I42">
        <f>((D44) + (D43))</f>
        <v/>
      </c>
      <c r="J42">
        <f>(((D44) + (D43))*C42)</f>
        <v/>
      </c>
    </row>
    <row r="43">
      <c r="A43" t="inlineStr">
        <is>
          <t>CLBLM_L_X8Y48/CLBLM_M_A2</t>
        </is>
      </c>
      <c r="B43" t="inlineStr">
        <is>
          <t>Part of wire</t>
        </is>
      </c>
      <c r="C43" t="n">
        <v>0</v>
      </c>
      <c r="D43" t="n">
        <v>0</v>
      </c>
      <c r="I43">
        <f>(((D43)/2) + (D44))</f>
        <v/>
      </c>
      <c r="J43">
        <f>((C43)*(((D43)/2) + (D44)))</f>
        <v/>
      </c>
    </row>
    <row r="44">
      <c r="A44" t="inlineStr">
        <is>
          <t>masterReg/register_reg_r1_0_31_12_17/RAMA_D1/RADR1</t>
        </is>
      </c>
      <c r="B44" t="inlineStr">
        <is>
          <t>Inpin</t>
        </is>
      </c>
      <c r="D44" t="n">
        <v>0</v>
      </c>
      <c r="E44" t="n">
        <v>0.216</v>
      </c>
      <c r="F44" t="n">
        <v>0.174</v>
      </c>
      <c r="G44" t="n">
        <v>0.512</v>
      </c>
      <c r="H44" t="n">
        <v>0.413</v>
      </c>
    </row>
    <row r="45">
      <c r="A45" t="inlineStr">
        <is>
          <t>Address_register_reg_n_0_[1]: Address_register_reg[1]/Q to masterReg/register_reg_r1_0_31_12_17/RAMA_D1/RADR1 sum delays</t>
        </is>
      </c>
      <c r="E45">
        <f>(E2 + E4 + E18 + E30 + E36 + E39 + E42 + E44)</f>
        <v/>
      </c>
      <c r="F45">
        <f>(F2 + F4 + F18 + F30 + F36 + F39 + F42 + F44)</f>
        <v/>
      </c>
      <c r="G45">
        <f>(G2 + G4 + G18 + G30 + G36 + G39 + G42 + G44)</f>
        <v/>
      </c>
      <c r="H45">
        <f>(H2 + H4 + H18 + H30 + H36 + H39 + H42 + H44)</f>
        <v/>
      </c>
      <c r="J45">
        <f>(J2 + J3 + J4 + J6 + J18 + J29 + J30 + J35 + J36 + J38 + J39 + J41 + J42 + J43 + J44)</f>
        <v/>
      </c>
    </row>
    <row r="46">
      <c r="A46" t="inlineStr">
        <is>
          <t>Address_register_reg_n_0_[1]: Address_register_reg[1]/Q to masterReg/register_reg_r1_0_31_12_17/RAMA_D1/RADR1sum delays + cap delay</t>
        </is>
      </c>
      <c r="E46">
        <f>1000*(E45 + J45)</f>
        <v/>
      </c>
      <c r="F46">
        <f>1000*(F45 + J45)</f>
        <v/>
      </c>
      <c r="G46">
        <f>1000*(G45 + J45)</f>
        <v/>
      </c>
      <c r="H46">
        <f>1000*(H45 + J45)</f>
        <v/>
      </c>
    </row>
    <row r="48">
      <c r="A48" t="inlineStr">
        <is>
          <t>Address_register_reg_n_0_[1]: Address_register_reg[1]/Q to masterReg/register_reg_r1_0_31_12_17/RAMA_D1/RADR1Total delay (from Vivado)</t>
        </is>
      </c>
      <c r="E48" t="inlineStr">
        <is>
          <t>652</t>
        </is>
      </c>
      <c r="F48" t="inlineStr">
        <is>
          <t>569</t>
        </is>
      </c>
      <c r="G48" t="inlineStr">
        <is>
          <t>1108</t>
        </is>
      </c>
      <c r="H48" t="inlineStr">
        <is>
          <t>941</t>
        </is>
      </c>
    </row>
    <row r="50">
      <c r="A50" t="inlineStr">
        <is>
          <t>INT_L_X8Y48/INT_L.SL1END1-&gt;&gt;IMUX_L18</t>
        </is>
      </c>
      <c r="B50" t="inlineStr">
        <is>
          <t>Buffer</t>
        </is>
      </c>
      <c r="C50" t="n">
        <v>1.6107141875</v>
      </c>
      <c r="D50" t="n">
        <v>0.007713</v>
      </c>
      <c r="E50" t="n">
        <v>0.047</v>
      </c>
      <c r="F50" t="n">
        <v>0.038</v>
      </c>
      <c r="G50" t="n">
        <v>0.138</v>
      </c>
      <c r="H50" t="n">
        <v>0.114</v>
      </c>
      <c r="I50">
        <f>((((D55) + (D54))) + (D51 + D52))</f>
        <v/>
      </c>
      <c r="J50">
        <f>(((((D55) + (D54))) + (D51 + D52))*C50)</f>
        <v/>
      </c>
    </row>
    <row r="51">
      <c r="A51" t="inlineStr">
        <is>
          <t>INT_L_X8Y48/IMUX_L18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CLBLM_L_X8Y48/CLBLM_IMUX18</t>
        </is>
      </c>
      <c r="B52" t="inlineStr">
        <is>
          <t>Part of wire</t>
        </is>
      </c>
      <c r="C52" t="n">
        <v>0</v>
      </c>
      <c r="D52" t="n">
        <v>0</v>
      </c>
      <c r="I52">
        <f>(((D51 + D52)/2) + (((D55) + (D54))))</f>
        <v/>
      </c>
      <c r="J52">
        <f>((C51 + C52)*(((D51 + D52)/2) + (((D55) + (D54)))))</f>
        <v/>
      </c>
    </row>
    <row r="53">
      <c r="A53" t="inlineStr">
        <is>
          <t>CLBLM_L_X8Y48/CLBLM_L.CLBLM_IMUX18-&gt;CLBLM_M_B2</t>
        </is>
      </c>
      <c r="B53" t="inlineStr">
        <is>
          <t>PassTransistor</t>
        </is>
      </c>
      <c r="C53" t="n">
        <v>0</v>
      </c>
      <c r="E53" t="n">
        <v>0</v>
      </c>
      <c r="F53" t="n">
        <v>0</v>
      </c>
      <c r="G53" t="n">
        <v>0</v>
      </c>
      <c r="H53" t="n">
        <v>0</v>
      </c>
      <c r="I53">
        <f>((D55) + (D54))</f>
        <v/>
      </c>
      <c r="J53">
        <f>(((D55) + (D54))*C53)</f>
        <v/>
      </c>
    </row>
    <row r="54">
      <c r="A54" t="inlineStr">
        <is>
          <t>CLBLM_L_X8Y48/CLBLM_M_B2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masterReg/register_reg_r1_0_31_12_17/RAMB_D1/RADR1</t>
        </is>
      </c>
      <c r="B55" t="inlineStr">
        <is>
          <t>Inpin</t>
        </is>
      </c>
      <c r="D55" t="n">
        <v>0</v>
      </c>
      <c r="E55" t="n">
        <v>0.214</v>
      </c>
      <c r="F55" t="n">
        <v>0.172</v>
      </c>
      <c r="G55" t="n">
        <v>0.504</v>
      </c>
      <c r="H55" t="n">
        <v>0.406</v>
      </c>
    </row>
    <row r="56">
      <c r="A56" t="inlineStr">
        <is>
          <t>Address_register_reg_n_0_[1]: Address_register_reg[1]/Q to masterReg/register_reg_r1_0_31_12_17/RAMB_D1/RADR1 sum delays</t>
        </is>
      </c>
      <c r="E56">
        <f>(E2 + E4 + E18 + E30 + E36 + E50 + E53 + E55)</f>
        <v/>
      </c>
      <c r="F56">
        <f>(F2 + F4 + F18 + F30 + F36 + F50 + F53 + F55)</f>
        <v/>
      </c>
      <c r="G56">
        <f>(G2 + G4 + G18 + G30 + G36 + G50 + G53 + G55)</f>
        <v/>
      </c>
      <c r="H56">
        <f>(H2 + H4 + H18 + H30 + H36 + H50 + H53 + H55)</f>
        <v/>
      </c>
      <c r="J56">
        <f>(J2 + J3 + J4 + J6 + J18 + J29 + J30 + J35 + J36 + J38 + J50 + J52 + J53 + J54 + J55)</f>
        <v/>
      </c>
    </row>
    <row r="57">
      <c r="A57" t="inlineStr">
        <is>
          <t>Address_register_reg_n_0_[1]: Address_register_reg[1]/Q to masterReg/register_reg_r1_0_31_12_17/RAMB_D1/RADR1sum delays + cap delay</t>
        </is>
      </c>
      <c r="E57">
        <f>1000*(E56 + J56)</f>
        <v/>
      </c>
      <c r="F57">
        <f>1000*(F56 + J56)</f>
        <v/>
      </c>
      <c r="G57">
        <f>1000*(G56 + J56)</f>
        <v/>
      </c>
      <c r="H57">
        <f>1000*(H56 + J56)</f>
        <v/>
      </c>
    </row>
    <row r="59">
      <c r="A59" t="inlineStr">
        <is>
          <t>Address_register_reg_n_0_[1]: Address_register_reg[1]/Q to masterReg/register_reg_r1_0_31_12_17/RAMB_D1/RADR1Total delay (from Vivado)</t>
        </is>
      </c>
      <c r="E59" t="inlineStr">
        <is>
          <t>650</t>
        </is>
      </c>
      <c r="F59" t="inlineStr">
        <is>
          <t>567</t>
        </is>
      </c>
      <c r="G59" t="inlineStr">
        <is>
          <t>1102</t>
        </is>
      </c>
      <c r="H59" t="inlineStr">
        <is>
          <t>937</t>
        </is>
      </c>
    </row>
    <row r="61">
      <c r="A61" t="inlineStr">
        <is>
          <t>INT_L_X8Y48/INT_L.SL1END1-&gt;&gt;BYP_ALT5</t>
        </is>
      </c>
      <c r="B61" t="inlineStr">
        <is>
          <t>Buffer</t>
        </is>
      </c>
      <c r="C61" t="n">
        <v>0</v>
      </c>
      <c r="D61" t="n">
        <v>0.00757</v>
      </c>
      <c r="E61" t="n">
        <v>0</v>
      </c>
      <c r="F61" t="n">
        <v>0</v>
      </c>
      <c r="G61" t="n">
        <v>0</v>
      </c>
      <c r="H61" t="n">
        <v>0</v>
      </c>
      <c r="I61">
        <f>((D63) + (D62))</f>
        <v/>
      </c>
      <c r="J61">
        <f>(((D63) + (D62))*C61)</f>
        <v/>
      </c>
    </row>
    <row r="62">
      <c r="A62" t="inlineStr">
        <is>
          <t>INT_L_X8Y48/BYP_ALT5</t>
        </is>
      </c>
      <c r="B62" t="inlineStr">
        <is>
          <t>Part of wire</t>
        </is>
      </c>
      <c r="C62" t="n">
        <v>0</v>
      </c>
      <c r="D62" t="n">
        <v>0</v>
      </c>
      <c r="I62">
        <f>(((D62)/2) + (D63))</f>
        <v/>
      </c>
      <c r="J62">
        <f>((C62)*(((D62)/2) + (D63)))</f>
        <v/>
      </c>
    </row>
    <row r="63">
      <c r="A63" t="inlineStr">
        <is>
          <t>INT_L_X8Y48/INT_L.BYP_ALT5-&gt;&gt;BYP_BOUNCE5</t>
        </is>
      </c>
      <c r="B63" t="inlineStr">
        <is>
          <t>Buffer</t>
        </is>
      </c>
      <c r="C63" t="n">
        <v>1.4764880625</v>
      </c>
      <c r="D63" t="n">
        <v>0</v>
      </c>
      <c r="E63" t="n">
        <v>0.059</v>
      </c>
      <c r="F63" t="n">
        <v>0.049</v>
      </c>
      <c r="G63" t="n">
        <v>0.178</v>
      </c>
      <c r="H63" t="n">
        <v>0.147</v>
      </c>
      <c r="I63">
        <f>((D65) + (D64))</f>
        <v/>
      </c>
      <c r="J63">
        <f>(((D65) + (D64))*C63)</f>
        <v/>
      </c>
    </row>
    <row r="64">
      <c r="A64" t="inlineStr">
        <is>
          <t>INT_L_X8Y48/BYP_BOUNCE5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INT_L_X8Y48/INT_L.BYP_BOUNCE5-&gt;&gt;IMUX_L29</t>
        </is>
      </c>
      <c r="B65" t="inlineStr">
        <is>
          <t>Buffer</t>
        </is>
      </c>
      <c r="C65" t="n">
        <v>1.6107141875</v>
      </c>
      <c r="D65" t="n">
        <v>0.007713</v>
      </c>
      <c r="E65" t="n">
        <v>0.047</v>
      </c>
      <c r="F65" t="n">
        <v>0.038</v>
      </c>
      <c r="G65" t="n">
        <v>0.138</v>
      </c>
      <c r="H65" t="n">
        <v>0.114</v>
      </c>
      <c r="I65">
        <f>((((D70) + (D69))) + (D66 + D67))</f>
        <v/>
      </c>
      <c r="J65">
        <f>(((((D70) + (D69))) + (D66 + D67))*C65)</f>
        <v/>
      </c>
    </row>
    <row r="66">
      <c r="A66" t="inlineStr">
        <is>
          <t>INT_L_X8Y48/IMUX_L29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CLBLM_L_X8Y48/CLBLM_IMUX29</t>
        </is>
      </c>
      <c r="B67" t="inlineStr">
        <is>
          <t>Part of wire</t>
        </is>
      </c>
      <c r="C67" t="n">
        <v>0</v>
      </c>
      <c r="D67" t="n">
        <v>0</v>
      </c>
      <c r="I67">
        <f>(((D66 + D67)/2) + (((D70) + (D69))))</f>
        <v/>
      </c>
      <c r="J67">
        <f>((C66 + C67)*(((D66 + D67)/2) + (((D70) + (D69)))))</f>
        <v/>
      </c>
    </row>
    <row r="68">
      <c r="A68" t="inlineStr">
        <is>
          <t>CLBLM_L_X8Y48/CLBLM_L.CLBLM_IMUX29-&gt;CLBLM_M_C2</t>
        </is>
      </c>
      <c r="B68" t="inlineStr">
        <is>
          <t>PassTransistor</t>
        </is>
      </c>
      <c r="C68" t="n">
        <v>0</v>
      </c>
      <c r="E68" t="n">
        <v>0</v>
      </c>
      <c r="F68" t="n">
        <v>0</v>
      </c>
      <c r="G68" t="n">
        <v>0</v>
      </c>
      <c r="H68" t="n">
        <v>0</v>
      </c>
      <c r="I68">
        <f>((D70) + (D69))</f>
        <v/>
      </c>
      <c r="J68">
        <f>(((D70) + (D69))*C68)</f>
        <v/>
      </c>
    </row>
    <row r="69">
      <c r="A69" t="inlineStr">
        <is>
          <t>CLBLM_L_X8Y48/CLBLM_M_C2</t>
        </is>
      </c>
      <c r="B69" t="inlineStr">
        <is>
          <t>Part of wire</t>
        </is>
      </c>
      <c r="C69" t="n">
        <v>0</v>
      </c>
      <c r="D69" t="n">
        <v>0</v>
      </c>
      <c r="I69">
        <f>(((D69)/2) + (D70))</f>
        <v/>
      </c>
      <c r="J69">
        <f>((C69)*(((D69)/2) + (D70)))</f>
        <v/>
      </c>
    </row>
    <row r="70">
      <c r="A70" t="inlineStr">
        <is>
          <t>masterReg/register_reg_r1_0_31_12_17/RAMC_D1/RADR1</t>
        </is>
      </c>
      <c r="B70" t="inlineStr">
        <is>
          <t>Inpin</t>
        </is>
      </c>
      <c r="D70" t="n">
        <v>0</v>
      </c>
      <c r="E70" t="n">
        <v>0.214</v>
      </c>
      <c r="F70" t="n">
        <v>0.172</v>
      </c>
      <c r="G70" t="n">
        <v>0.506</v>
      </c>
      <c r="H70" t="n">
        <v>0.408</v>
      </c>
    </row>
    <row r="71">
      <c r="A71" t="inlineStr">
        <is>
          <t>Address_register_reg_n_0_[1]: Address_register_reg[1]/Q to masterReg/register_reg_r1_0_31_12_17/RAMC_D1/RADR1 sum delays</t>
        </is>
      </c>
      <c r="E71">
        <f>(E2 + E4 + E18 + E30 + E36 + E61 + E63 + E65 + E68 + E70)</f>
        <v/>
      </c>
      <c r="F71">
        <f>(F2 + F4 + F18 + F30 + F36 + F61 + F63 + F65 + F68 + F70)</f>
        <v/>
      </c>
      <c r="G71">
        <f>(G2 + G4 + G18 + G30 + G36 + G61 + G63 + G65 + G68 + G70)</f>
        <v/>
      </c>
      <c r="H71">
        <f>(H2 + H4 + H18 + H30 + H36 + H61 + H63 + H65 + H68 + H70)</f>
        <v/>
      </c>
      <c r="J71">
        <f>(J2 + J3 + J4 + J6 + J18 + J29 + J30 + J35 + J36 + J38 + J61 + J62 + J63 + J64 + J65 + J67 + J68 + J69 + J70)</f>
        <v/>
      </c>
    </row>
    <row r="72">
      <c r="A72" t="inlineStr">
        <is>
          <t>Address_register_reg_n_0_[1]: Address_register_reg[1]/Q to masterReg/register_reg_r1_0_31_12_17/RAMC_D1/RADR1sum delays + cap delay</t>
        </is>
      </c>
      <c r="E72">
        <f>1000*(E71 + J71)</f>
        <v/>
      </c>
      <c r="F72">
        <f>1000*(F71 + J71)</f>
        <v/>
      </c>
      <c r="G72">
        <f>1000*(G71 + J71)</f>
        <v/>
      </c>
      <c r="H72">
        <f>1000*(H71 + J71)</f>
        <v/>
      </c>
    </row>
    <row r="74">
      <c r="A74" t="inlineStr">
        <is>
          <t>Address_register_reg_n_0_[1]: Address_register_reg[1]/Q to masterReg/register_reg_r1_0_31_12_17/RAMC_D1/RADR1Total delay (from Vivado)</t>
        </is>
      </c>
      <c r="E74" t="inlineStr">
        <is>
          <t>719</t>
        </is>
      </c>
      <c r="F74" t="inlineStr">
        <is>
          <t>626</t>
        </is>
      </c>
      <c r="G74" t="inlineStr">
        <is>
          <t>1247</t>
        </is>
      </c>
      <c r="H74" t="inlineStr">
        <is>
          <t>1057</t>
        </is>
      </c>
    </row>
    <row r="76">
      <c r="A76" t="inlineStr">
        <is>
          <t>INT_L_X8Y49/INT_L.NE2END1-&gt;&gt;NN6BEG1</t>
        </is>
      </c>
      <c r="B76" t="inlineStr">
        <is>
          <t>Buffer</t>
        </is>
      </c>
      <c r="C76" t="n">
        <v>1.5845231875</v>
      </c>
      <c r="D76" t="n">
        <v>0.009979</v>
      </c>
      <c r="E76" t="n">
        <v>0.081</v>
      </c>
      <c r="F76" t="n">
        <v>0.067</v>
      </c>
      <c r="G76" t="n">
        <v>0.18</v>
      </c>
      <c r="H76" t="n">
        <v>0.149</v>
      </c>
      <c r="I76">
        <f>((D85 + D125) + (D77 + D78 + D79 + D80 + D81 + D82 + D83 + D84))</f>
        <v/>
      </c>
      <c r="J76">
        <f>(((D85 + D125) + (D77 + D78 + D79 + D80 + D81 + D82 + D83 + D84))*C76)</f>
        <v/>
      </c>
    </row>
    <row r="77">
      <c r="A77" t="inlineStr">
        <is>
          <t>INT_L_X8Y49/NN6BEG1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INT_L_X8Y55/NN6END1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BRKH_INT_X8Y49/BRKH_INT_NN6BEG1</t>
        </is>
      </c>
      <c r="B79" t="inlineStr">
        <is>
          <t>Part of wire</t>
        </is>
      </c>
      <c r="C79" t="n">
        <v>0.00523</v>
      </c>
      <c r="D79" t="n">
        <v>0.001</v>
      </c>
    </row>
    <row r="80">
      <c r="A80" t="inlineStr">
        <is>
          <t>INT_L_X8Y50/NN6A1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INT_L_X8Y51/NN6B1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INT_L_X8Y52/NN6C1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INT_L_X8Y53/NN6D1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INT_L_X8Y54/NN6E1</t>
        </is>
      </c>
      <c r="B84" t="inlineStr">
        <is>
          <t>Part of wire</t>
        </is>
      </c>
      <c r="C84" t="n">
        <v>0</v>
      </c>
      <c r="D84" t="n">
        <v>0</v>
      </c>
      <c r="I84">
        <f>(((D77 + D78 + D79 + D80 + D81 + D82 + D83 + D84)/2) + (D85 + D125))</f>
        <v/>
      </c>
      <c r="J84">
        <f>((C77 + C78 + C79 + C80 + C81 + C82 + C83 + C84)*(((D77 + D78 + D79 + D80 + D81 + D82 + D83 + D84)/2) + (D85 + D125)))</f>
        <v/>
      </c>
    </row>
    <row r="85">
      <c r="A85" t="inlineStr">
        <is>
          <t>INT_L_X8Y55/INT_L.NN6END1-&gt;&gt;WW4BEG1</t>
        </is>
      </c>
      <c r="B85" t="inlineStr">
        <is>
          <t>Buffer</t>
        </is>
      </c>
      <c r="C85" t="n">
        <v>1.2375</v>
      </c>
      <c r="D85" t="n">
        <v>0.009403999999999999</v>
      </c>
      <c r="E85" t="n">
        <v>0.07199999999999999</v>
      </c>
      <c r="F85" t="n">
        <v>0.059</v>
      </c>
      <c r="G85" t="n">
        <v>0.168</v>
      </c>
      <c r="H85" t="n">
        <v>0.139</v>
      </c>
      <c r="I85">
        <f>((D97) + (D86 + D87 + D88 + D89 + D90 + D91 + D92 + D93 + D94 + D95 + D96))</f>
        <v/>
      </c>
      <c r="J85">
        <f>(((D97) + (D86 + D87 + D88 + D89 + D90 + D91 + D92 + D93 + D94 + D95 + D96))*C85)</f>
        <v/>
      </c>
    </row>
    <row r="86">
      <c r="A86" t="inlineStr">
        <is>
          <t>INT_L_X8Y55/WW4BEG1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INT_L_X4Y55/WW4END1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CLBLM_L_X8Y55/CLBLM_WW4A1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CLBLM_R_X7Y55/CLBLM_WW4A1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INT_R_X7Y55/WW4A1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INT_L_X6Y55/WW4B1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BRAM_INT_INTERFACE_L_X6Y55/INT_INTERFACE_WW4C1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BRAM_L_X6Y55/BRAM_WW4C1_0</t>
        </is>
      </c>
      <c r="B93" t="inlineStr">
        <is>
          <t>Part of wire</t>
        </is>
      </c>
      <c r="C93" t="n">
        <v>0.26892</v>
      </c>
      <c r="D93" t="n">
        <v>0.05565999999999999</v>
      </c>
    </row>
    <row r="94">
      <c r="A94" t="inlineStr">
        <is>
          <t>VBRK_X18Y58/VBRK_WW4C1</t>
        </is>
      </c>
      <c r="B94" t="inlineStr">
        <is>
          <t>Part of wire</t>
        </is>
      </c>
      <c r="C94" t="n">
        <v>0.01211</v>
      </c>
      <c r="D94" t="n">
        <v>0.00162</v>
      </c>
    </row>
    <row r="95">
      <c r="A95" t="inlineStr">
        <is>
          <t>CLBLM_R_X5Y55/CLBLM_WW4C1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INT_R_X5Y55/WW4C1</t>
        </is>
      </c>
      <c r="B96" t="inlineStr">
        <is>
          <t>Part of wire</t>
        </is>
      </c>
      <c r="C96" t="n">
        <v>0</v>
      </c>
      <c r="D96" t="n">
        <v>0</v>
      </c>
      <c r="I96">
        <f>(((D86 + D87 + D88 + D89 + D90 + D91 + D92 + D93 + D94 + D95 + D96)/2) + (D97))</f>
        <v/>
      </c>
      <c r="J96">
        <f>((C86 + C87 + C88 + C89 + C90 + C91 + C92 + C93 + C94 + C95 + C96)*(((D86 + D87 + D88 + D89 + D90 + D91 + D92 + D93 + D94 + D95 + D96)/2) + (D97)))</f>
        <v/>
      </c>
    </row>
    <row r="97">
      <c r="A97" t="inlineStr">
        <is>
          <t>INT_L_X4Y55/INT_L.WW4END1-&gt;&gt;SW2BEG0</t>
        </is>
      </c>
      <c r="B97" t="inlineStr">
        <is>
          <t>Buffer</t>
        </is>
      </c>
      <c r="C97" t="n">
        <v>1.1851186875</v>
      </c>
      <c r="D97" t="n">
        <v>0.008473000000000001</v>
      </c>
      <c r="E97" t="n">
        <v>0.041</v>
      </c>
      <c r="F97" t="n">
        <v>0.033</v>
      </c>
      <c r="G97" t="n">
        <v>0.137</v>
      </c>
      <c r="H97" t="n">
        <v>0.113</v>
      </c>
      <c r="I97">
        <f>((D103 + D114) + (D98 + D99 + D100 + D101 + D102))</f>
        <v/>
      </c>
      <c r="J97">
        <f>(((D103 + D114) + (D98 + D99 + D100 + D101 + D102))*C97)</f>
        <v/>
      </c>
    </row>
    <row r="98">
      <c r="A98" t="inlineStr">
        <is>
          <t>INT_L_X4Y55/SW2BEG0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INT_R_X3Y54/SW2END0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INT_L_X4Y54/SW2A0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CLBLL_L_X4Y54/CLBLL_SW2A0</t>
        </is>
      </c>
      <c r="B101" t="inlineStr">
        <is>
          <t>Part of wire</t>
        </is>
      </c>
      <c r="C101" t="n">
        <v>0.078932</v>
      </c>
      <c r="D101" t="n">
        <v>0.005896</v>
      </c>
    </row>
    <row r="102">
      <c r="A102" t="inlineStr">
        <is>
          <t>CLBLM_R_X3Y54/CLBLM_SW2A0</t>
        </is>
      </c>
      <c r="B102" t="inlineStr">
        <is>
          <t>Part of wire</t>
        </is>
      </c>
      <c r="C102" t="n">
        <v>0.090208</v>
      </c>
      <c r="D102" t="n">
        <v>0.005896</v>
      </c>
      <c r="I102">
        <f>(((D98 + D99 + D100 + D101 + D102)/2) + (D103 + D114))</f>
        <v/>
      </c>
      <c r="J102">
        <f>((C98 + C99 + C100 + C101 + C102)*(((D98 + D99 + D100 + D101 + D102)/2) + (D103 + D114)))</f>
        <v/>
      </c>
    </row>
    <row r="103">
      <c r="A103" t="inlineStr">
        <is>
          <t>INT_R_X3Y54/INT_R.SW2END0-&gt;&gt;IMUX2</t>
        </is>
      </c>
      <c r="B103" t="inlineStr">
        <is>
          <t>Buffer</t>
        </is>
      </c>
      <c r="C103" t="n">
        <v>1.6107141875</v>
      </c>
      <c r="D103" t="n">
        <v>0.007713</v>
      </c>
      <c r="E103" t="n">
        <v>0.047</v>
      </c>
      <c r="F103" t="n">
        <v>0.038</v>
      </c>
      <c r="G103" t="n">
        <v>0.138</v>
      </c>
      <c r="H103" t="n">
        <v>0.114</v>
      </c>
      <c r="I103">
        <f>((((D108) + (D107))) + (D104 + D105))</f>
        <v/>
      </c>
      <c r="J103">
        <f>(((((D108) + (D107))) + (D104 + D105))*C103)</f>
        <v/>
      </c>
    </row>
    <row r="104">
      <c r="A104" t="inlineStr">
        <is>
          <t>INT_R_X3Y54/IMUX2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CLBLM_R_X3Y54/CLBLM_IMUX2</t>
        </is>
      </c>
      <c r="B105" t="inlineStr">
        <is>
          <t>Part of wire</t>
        </is>
      </c>
      <c r="C105" t="n">
        <v>0</v>
      </c>
      <c r="D105" t="n">
        <v>0</v>
      </c>
      <c r="I105">
        <f>(((D104 + D105)/2) + (((D108) + (D107))))</f>
        <v/>
      </c>
      <c r="J105">
        <f>((C104 + C105)*(((D104 + D105)/2) + (((D108) + (D107)))))</f>
        <v/>
      </c>
    </row>
    <row r="106">
      <c r="A106" t="inlineStr">
        <is>
          <t>CLBLM_R_X3Y54/CLBLM_R.CLBLM_IMUX2-&gt;CLBLM_M_A2</t>
        </is>
      </c>
      <c r="B106" t="inlineStr">
        <is>
          <t>PassTransistor</t>
        </is>
      </c>
      <c r="C106" t="n">
        <v>0</v>
      </c>
      <c r="E106" t="n">
        <v>0</v>
      </c>
      <c r="F106" t="n">
        <v>0</v>
      </c>
      <c r="G106" t="n">
        <v>0</v>
      </c>
      <c r="H106" t="n">
        <v>0</v>
      </c>
      <c r="I106">
        <f>((D108) + (D107))</f>
        <v/>
      </c>
      <c r="J106">
        <f>(((D108) + (D107))*C106)</f>
        <v/>
      </c>
    </row>
    <row r="107">
      <c r="A107" t="inlineStr">
        <is>
          <t>CLBLM_R_X3Y54/CLBLM_M_A2</t>
        </is>
      </c>
      <c r="B107" t="inlineStr">
        <is>
          <t>Part of wire</t>
        </is>
      </c>
      <c r="C107" t="n">
        <v>0</v>
      </c>
      <c r="D107" t="n">
        <v>0</v>
      </c>
      <c r="I107">
        <f>(((D107)/2) + (D108))</f>
        <v/>
      </c>
      <c r="J107">
        <f>((C107)*(((D107)/2) + (D108)))</f>
        <v/>
      </c>
    </row>
    <row r="108">
      <c r="A108" t="inlineStr">
        <is>
          <t>masterReg/register_reg_r1_0_31_18_23/RAMA_D1/RADR1</t>
        </is>
      </c>
      <c r="B108" t="inlineStr">
        <is>
          <t>Inpin</t>
        </is>
      </c>
      <c r="D108" t="n">
        <v>0</v>
      </c>
      <c r="E108" t="n">
        <v>0.216</v>
      </c>
      <c r="F108" t="n">
        <v>0.174</v>
      </c>
      <c r="G108" t="n">
        <v>0.512</v>
      </c>
      <c r="H108" t="n">
        <v>0.413</v>
      </c>
    </row>
    <row r="109">
      <c r="A109" t="inlineStr">
        <is>
          <t>Address_register_reg_n_0_[1]: Address_register_reg[1]/Q to masterReg/register_reg_r1_0_31_18_23/RAMA_D1/RADR1 sum delays</t>
        </is>
      </c>
      <c r="E109">
        <f>(E2 + E4 + E18 + E30 + E76 + E85 + E97 + E103 + E106 + E108)</f>
        <v/>
      </c>
      <c r="F109">
        <f>(F2 + F4 + F18 + F30 + F76 + F85 + F97 + F103 + F106 + F108)</f>
        <v/>
      </c>
      <c r="G109">
        <f>(G2 + G4 + G18 + G30 + G76 + G85 + G97 + G103 + G106 + G108)</f>
        <v/>
      </c>
      <c r="H109">
        <f>(H2 + H4 + H18 + H30 + H76 + H85 + H97 + H103 + H106 + H108)</f>
        <v/>
      </c>
      <c r="J109">
        <f>(J2 + J3 + J4 + J6 + J18 + J29 + J30 + J35 + J76 + J84 + J85 + J96 + J97 + J102 + J103 + J105 + J106 + J107 + J108)</f>
        <v/>
      </c>
    </row>
    <row r="110">
      <c r="A110" t="inlineStr">
        <is>
          <t>Address_register_reg_n_0_[1]: Address_register_reg[1]/Q to masterReg/register_reg_r1_0_31_18_23/RAMA_D1/RADR1sum delays + cap delay</t>
        </is>
      </c>
      <c r="E110">
        <f>1000*(E109 + J109)</f>
        <v/>
      </c>
      <c r="F110">
        <f>1000*(F109 + J109)</f>
        <v/>
      </c>
      <c r="G110">
        <f>1000*(G109 + J109)</f>
        <v/>
      </c>
      <c r="H110">
        <f>1000*(H109 + J109)</f>
        <v/>
      </c>
    </row>
    <row r="112">
      <c r="A112" t="inlineStr">
        <is>
          <t>Address_register_reg_n_0_[1]: Address_register_reg[1]/Q to masterReg/register_reg_r1_0_31_18_23/RAMA_D1/RADR1Total delay (from Vivado)</t>
        </is>
      </c>
      <c r="E112" t="inlineStr">
        <is>
          <t>916</t>
        </is>
      </c>
      <c r="F112" t="inlineStr">
        <is>
          <t>808</t>
        </is>
      </c>
      <c r="G112" t="inlineStr">
        <is>
          <t>1524</t>
        </is>
      </c>
      <c r="H112" t="inlineStr">
        <is>
          <t>1305</t>
        </is>
      </c>
    </row>
    <row r="114">
      <c r="A114" t="inlineStr">
        <is>
          <t>INT_R_X3Y54/INT_R.SW2END0-&gt;&gt;IMUX18</t>
        </is>
      </c>
      <c r="B114" t="inlineStr">
        <is>
          <t>Buffer</t>
        </is>
      </c>
      <c r="C114" t="n">
        <v>1.6107141875</v>
      </c>
      <c r="D114" t="n">
        <v>0.007713</v>
      </c>
      <c r="E114" t="n">
        <v>0.047</v>
      </c>
      <c r="F114" t="n">
        <v>0.038</v>
      </c>
      <c r="G114" t="n">
        <v>0.138</v>
      </c>
      <c r="H114" t="n">
        <v>0.114</v>
      </c>
      <c r="I114">
        <f>((((D119) + (D118))) + (D115 + D116))</f>
        <v/>
      </c>
      <c r="J114">
        <f>(((((D119) + (D118))) + (D115 + D116))*C114)</f>
        <v/>
      </c>
    </row>
    <row r="115">
      <c r="A115" t="inlineStr">
        <is>
          <t>INT_R_X3Y54/IMUX18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CLBLM_R_X3Y54/CLBLM_IMUX18</t>
        </is>
      </c>
      <c r="B116" t="inlineStr">
        <is>
          <t>Part of wire</t>
        </is>
      </c>
      <c r="C116" t="n">
        <v>0</v>
      </c>
      <c r="D116" t="n">
        <v>0</v>
      </c>
      <c r="I116">
        <f>(((D115 + D116)/2) + (((D119) + (D118))))</f>
        <v/>
      </c>
      <c r="J116">
        <f>((C115 + C116)*(((D115 + D116)/2) + (((D119) + (D118)))))</f>
        <v/>
      </c>
    </row>
    <row r="117">
      <c r="A117" t="inlineStr">
        <is>
          <t>CLBLM_R_X3Y54/CLBLM_R.CLBLM_IMUX18-&gt;CLBLM_M_B2</t>
        </is>
      </c>
      <c r="B117" t="inlineStr">
        <is>
          <t>PassTransistor</t>
        </is>
      </c>
      <c r="C117" t="n">
        <v>0</v>
      </c>
      <c r="E117" t="n">
        <v>0</v>
      </c>
      <c r="F117" t="n">
        <v>0</v>
      </c>
      <c r="G117" t="n">
        <v>0</v>
      </c>
      <c r="H117" t="n">
        <v>0</v>
      </c>
      <c r="I117">
        <f>((D119) + (D118))</f>
        <v/>
      </c>
      <c r="J117">
        <f>(((D119) + (D118))*C117)</f>
        <v/>
      </c>
    </row>
    <row r="118">
      <c r="A118" t="inlineStr">
        <is>
          <t>CLBLM_R_X3Y54/CLBLM_M_B2</t>
        </is>
      </c>
      <c r="B118" t="inlineStr">
        <is>
          <t>Part of wire</t>
        </is>
      </c>
      <c r="C118" t="n">
        <v>0</v>
      </c>
      <c r="D118" t="n">
        <v>0</v>
      </c>
      <c r="I118">
        <f>(((D118)/2) + (D119))</f>
        <v/>
      </c>
      <c r="J118">
        <f>((C118)*(((D118)/2) + (D119)))</f>
        <v/>
      </c>
    </row>
    <row r="119">
      <c r="A119" t="inlineStr">
        <is>
          <t>masterReg/register_reg_r1_0_31_18_23/RAMB_D1/RADR1</t>
        </is>
      </c>
      <c r="B119" t="inlineStr">
        <is>
          <t>Inpin</t>
        </is>
      </c>
      <c r="D119" t="n">
        <v>0</v>
      </c>
      <c r="E119" t="n">
        <v>0.214</v>
      </c>
      <c r="F119" t="n">
        <v>0.172</v>
      </c>
      <c r="G119" t="n">
        <v>0.504</v>
      </c>
      <c r="H119" t="n">
        <v>0.406</v>
      </c>
    </row>
    <row r="120">
      <c r="A120" t="inlineStr">
        <is>
          <t>Address_register_reg_n_0_[1]: Address_register_reg[1]/Q to masterReg/register_reg_r1_0_31_18_23/RAMB_D1/RADR1 sum delays</t>
        </is>
      </c>
      <c r="E120">
        <f>(E2 + E4 + E18 + E30 + E76 + E85 + E97 + E114 + E117 + E119)</f>
        <v/>
      </c>
      <c r="F120">
        <f>(F2 + F4 + F18 + F30 + F76 + F85 + F97 + F114 + F117 + F119)</f>
        <v/>
      </c>
      <c r="G120">
        <f>(G2 + G4 + G18 + G30 + G76 + G85 + G97 + G114 + G117 + G119)</f>
        <v/>
      </c>
      <c r="H120">
        <f>(H2 + H4 + H18 + H30 + H76 + H85 + H97 + H114 + H117 + H119)</f>
        <v/>
      </c>
      <c r="J120">
        <f>(J2 + J3 + J4 + J6 + J18 + J29 + J30 + J35 + J76 + J84 + J85 + J96 + J97 + J102 + J114 + J116 + J117 + J118 + J119)</f>
        <v/>
      </c>
    </row>
    <row r="121">
      <c r="A121" t="inlineStr">
        <is>
          <t>Address_register_reg_n_0_[1]: Address_register_reg[1]/Q to masterReg/register_reg_r1_0_31_18_23/RAMB_D1/RADR1sum delays + cap delay</t>
        </is>
      </c>
      <c r="E121">
        <f>1000*(E120 + J120)</f>
        <v/>
      </c>
      <c r="F121">
        <f>1000*(F120 + J120)</f>
        <v/>
      </c>
      <c r="G121">
        <f>1000*(G120 + J120)</f>
        <v/>
      </c>
      <c r="H121">
        <f>1000*(H120 + J120)</f>
        <v/>
      </c>
    </row>
    <row r="123">
      <c r="A123" t="inlineStr">
        <is>
          <t>Address_register_reg_n_0_[1]: Address_register_reg[1]/Q to masterReg/register_reg_r1_0_31_18_23/RAMB_D1/RADR1Total delay (from Vivado)</t>
        </is>
      </c>
      <c r="E123" t="inlineStr">
        <is>
          <t>914</t>
        </is>
      </c>
      <c r="F123" t="inlineStr">
        <is>
          <t>806</t>
        </is>
      </c>
      <c r="G123" t="inlineStr">
        <is>
          <t>1518</t>
        </is>
      </c>
      <c r="H123" t="inlineStr">
        <is>
          <t>1301</t>
        </is>
      </c>
    </row>
    <row r="125">
      <c r="A125" t="inlineStr">
        <is>
          <t>INT_L_X8Y55/INT_L.NN6END1-&gt;&gt;SR1BEG1</t>
        </is>
      </c>
      <c r="B125" t="inlineStr">
        <is>
          <t>Buffer</t>
        </is>
      </c>
      <c r="C125" t="n">
        <v>1.16220225</v>
      </c>
      <c r="D125" t="n">
        <v>0.008429000000000001</v>
      </c>
      <c r="E125" t="n">
        <v>0.056</v>
      </c>
      <c r="F125" t="n">
        <v>0.046</v>
      </c>
      <c r="G125" t="n">
        <v>0.132</v>
      </c>
      <c r="H125" t="n">
        <v>0.109</v>
      </c>
      <c r="I125">
        <f>((D128 + D158 + D173) + (D126 + D127))</f>
        <v/>
      </c>
      <c r="J125">
        <f>(((D128 + D158 + D173) + (D126 + D127))*C125)</f>
        <v/>
      </c>
    </row>
    <row r="126">
      <c r="A126" t="inlineStr">
        <is>
          <t>INT_L_X8Y55/SR1BEG1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INT_L_X8Y54/SR1END1</t>
        </is>
      </c>
      <c r="B127" t="inlineStr">
        <is>
          <t>Part of wire</t>
        </is>
      </c>
      <c r="C127" t="n">
        <v>0</v>
      </c>
      <c r="D127" t="n">
        <v>0</v>
      </c>
      <c r="I127">
        <f>(((D126 + D127)/2) + (D128 + D158 + D173))</f>
        <v/>
      </c>
      <c r="J127">
        <f>((C126 + C127)*(((D126 + D127)/2) + (D128 + D158 + D173)))</f>
        <v/>
      </c>
    </row>
    <row r="128">
      <c r="A128" t="inlineStr">
        <is>
          <t>INT_L_X8Y54/INT_L.SR1END1-&gt;&gt;WW2BEG1</t>
        </is>
      </c>
      <c r="B128" t="inlineStr">
        <is>
          <t>Buffer</t>
        </is>
      </c>
      <c r="C128" t="n">
        <v>1.1851186875</v>
      </c>
      <c r="D128" t="n">
        <v>0.008473000000000001</v>
      </c>
      <c r="E128" t="n">
        <v>0.063</v>
      </c>
      <c r="F128" t="n">
        <v>0.052</v>
      </c>
      <c r="G128" t="n">
        <v>0.143</v>
      </c>
      <c r="H128" t="n">
        <v>0.118</v>
      </c>
      <c r="I128">
        <f>((D134) + (D129 + D130 + D131 + D132 + D133))</f>
        <v/>
      </c>
      <c r="J128">
        <f>(((D134) + (D129 + D130 + D131 + D132 + D133))*C128)</f>
        <v/>
      </c>
    </row>
    <row r="129">
      <c r="A129" t="inlineStr">
        <is>
          <t>INT_L_X8Y54/WW2BEG1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INT_L_X6Y54/WW2END1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CLBLM_L_X8Y54/CLBLM_WW2A1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CLBLM_R_X7Y54/CLBLM_WW2A1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INT_R_X7Y54/WW2A1</t>
        </is>
      </c>
      <c r="B133" t="inlineStr">
        <is>
          <t>Part of wire</t>
        </is>
      </c>
      <c r="C133" t="n">
        <v>0</v>
      </c>
      <c r="D133" t="n">
        <v>0</v>
      </c>
      <c r="I133">
        <f>(((D129 + D130 + D131 + D132 + D133)/2) + (D134))</f>
        <v/>
      </c>
      <c r="J133">
        <f>((C129 + C130 + C131 + C132 + C133)*(((D129 + D130 + D131 + D132 + D133)/2) + (D134)))</f>
        <v/>
      </c>
    </row>
    <row r="134">
      <c r="A134" t="inlineStr">
        <is>
          <t>INT_L_X6Y54/INT_L.WW2END1-&gt;&gt;WW2BEG1</t>
        </is>
      </c>
      <c r="B134" t="inlineStr">
        <is>
          <t>Buffer</t>
        </is>
      </c>
      <c r="C134" t="n">
        <v>1.1851186875</v>
      </c>
      <c r="D134" t="n">
        <v>0.008473000000000001</v>
      </c>
      <c r="E134" t="n">
        <v>0.063</v>
      </c>
      <c r="F134" t="n">
        <v>0.052</v>
      </c>
      <c r="G134" t="n">
        <v>0.143</v>
      </c>
      <c r="H134" t="n">
        <v>0.118</v>
      </c>
      <c r="I134">
        <f>((D142) + (D135 + D136 + D137 + D138 + D139 + D140 + D141))</f>
        <v/>
      </c>
      <c r="J134">
        <f>(((D142) + (D135 + D136 + D137 + D138 + D139 + D140 + D141))*C134)</f>
        <v/>
      </c>
    </row>
    <row r="135">
      <c r="A135" t="inlineStr">
        <is>
          <t>INT_L_X6Y54/WW2BEG1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INT_L_X4Y54/WW2END1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BRAM_INT_INTERFACE_L_X6Y54/INT_INTERFACE_WW2A1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BRAM_L_X6Y50/BRAM_WW2A1_4</t>
        </is>
      </c>
      <c r="B138" t="inlineStr">
        <is>
          <t>Part of wire</t>
        </is>
      </c>
      <c r="C138" t="n">
        <v>0.26892</v>
      </c>
      <c r="D138" t="n">
        <v>0.06043</v>
      </c>
    </row>
    <row r="139">
      <c r="A139" t="inlineStr">
        <is>
          <t>VBRK_X18Y57/VBRK_WW2A1</t>
        </is>
      </c>
      <c r="B139" t="inlineStr">
        <is>
          <t>Part of wire</t>
        </is>
      </c>
      <c r="C139" t="n">
        <v>0.01211</v>
      </c>
      <c r="D139" t="n">
        <v>0.00162</v>
      </c>
    </row>
    <row r="140">
      <c r="A140" t="inlineStr">
        <is>
          <t>CLBLM_R_X5Y54/CLBLM_WW2A1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INT_R_X5Y54/WW2A1</t>
        </is>
      </c>
      <c r="B141" t="inlineStr">
        <is>
          <t>Part of wire</t>
        </is>
      </c>
      <c r="C141" t="n">
        <v>0</v>
      </c>
      <c r="D141" t="n">
        <v>0</v>
      </c>
      <c r="I141">
        <f>(((D135 + D136 + D137 + D138 + D139 + D140 + D141)/2) + (D142))</f>
        <v/>
      </c>
      <c r="J141">
        <f>((C135 + C136 + C137 + C138 + C139 + C140 + C141)*(((D135 + D136 + D137 + D138 + D139 + D140 + D141)/2) + (D142)))</f>
        <v/>
      </c>
    </row>
    <row r="142">
      <c r="A142" t="inlineStr">
        <is>
          <t>INT_L_X4Y54/INT_L.WW2END1-&gt;&gt;WR1BEG3</t>
        </is>
      </c>
      <c r="B142" t="inlineStr">
        <is>
          <t>Buffer</t>
        </is>
      </c>
      <c r="C142" t="n">
        <v>1.16220225</v>
      </c>
      <c r="D142" t="n">
        <v>0.008429000000000001</v>
      </c>
      <c r="E142" t="n">
        <v>0.043</v>
      </c>
      <c r="F142" t="n">
        <v>0.035</v>
      </c>
      <c r="G142" t="n">
        <v>0.123</v>
      </c>
      <c r="H142" t="n">
        <v>0.102</v>
      </c>
      <c r="I142">
        <f>((D147) + (D143 + D144 + D145 + D146))</f>
        <v/>
      </c>
      <c r="J142">
        <f>(((D147) + (D143 + D144 + D145 + D146))*C142)</f>
        <v/>
      </c>
    </row>
    <row r="143">
      <c r="A143" t="inlineStr">
        <is>
          <t>INT_L_X4Y54/WR1BEG3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INT_R_X3Y54/WR1END3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CLBLL_L_X4Y54/CLBLL_WR1END3</t>
        </is>
      </c>
      <c r="B145" t="inlineStr">
        <is>
          <t>Part of wire</t>
        </is>
      </c>
      <c r="C145" t="n">
        <v>0.08269599999999999</v>
      </c>
      <c r="D145" t="n">
        <v>0.005801</v>
      </c>
    </row>
    <row r="146">
      <c r="A146" t="inlineStr">
        <is>
          <t>CLBLM_R_X3Y54/CLBLM_WR1END3</t>
        </is>
      </c>
      <c r="B146" t="inlineStr">
        <is>
          <t>Part of wire</t>
        </is>
      </c>
      <c r="C146" t="n">
        <v>0.09451000000000001</v>
      </c>
      <c r="D146" t="n">
        <v>0.005801</v>
      </c>
      <c r="I146">
        <f>(((D143 + D144 + D145 + D146)/2) + (D147))</f>
        <v/>
      </c>
      <c r="J146">
        <f>((C143 + C144 + C145 + C146)*(((D143 + D144 + D145 + D146)/2) + (D147)))</f>
        <v/>
      </c>
    </row>
    <row r="147">
      <c r="A147" t="inlineStr">
        <is>
          <t>INT_R_X3Y54/INT_R.WR1END3-&gt;&gt;IMUX29</t>
        </is>
      </c>
      <c r="B147" t="inlineStr">
        <is>
          <t>Buffer</t>
        </is>
      </c>
      <c r="C147" t="n">
        <v>1.6107141875</v>
      </c>
      <c r="D147" t="n">
        <v>0.007713</v>
      </c>
      <c r="E147" t="n">
        <v>0.047</v>
      </c>
      <c r="F147" t="n">
        <v>0.038</v>
      </c>
      <c r="G147" t="n">
        <v>0.138</v>
      </c>
      <c r="H147" t="n">
        <v>0.114</v>
      </c>
      <c r="I147">
        <f>((((D152) + (D151))) + (D148 + D149))</f>
        <v/>
      </c>
      <c r="J147">
        <f>(((((D152) + (D151))) + (D148 + D149))*C147)</f>
        <v/>
      </c>
    </row>
    <row r="148">
      <c r="A148" t="inlineStr">
        <is>
          <t>INT_R_X3Y54/IMUX29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CLBLM_R_X3Y54/CLBLM_IMUX29</t>
        </is>
      </c>
      <c r="B149" t="inlineStr">
        <is>
          <t>Part of wire</t>
        </is>
      </c>
      <c r="C149" t="n">
        <v>0</v>
      </c>
      <c r="D149" t="n">
        <v>0</v>
      </c>
      <c r="I149">
        <f>(((D148 + D149)/2) + (((D152) + (D151))))</f>
        <v/>
      </c>
      <c r="J149">
        <f>((C148 + C149)*(((D148 + D149)/2) + (((D152) + (D151)))))</f>
        <v/>
      </c>
    </row>
    <row r="150">
      <c r="A150" t="inlineStr">
        <is>
          <t>CLBLM_R_X3Y54/CLBLM_R.CLBLM_IMUX29-&gt;CLBLM_M_C2</t>
        </is>
      </c>
      <c r="B150" t="inlineStr">
        <is>
          <t>PassTransistor</t>
        </is>
      </c>
      <c r="C150" t="n">
        <v>0</v>
      </c>
      <c r="E150" t="n">
        <v>0</v>
      </c>
      <c r="F150" t="n">
        <v>0</v>
      </c>
      <c r="G150" t="n">
        <v>0</v>
      </c>
      <c r="H150" t="n">
        <v>0</v>
      </c>
      <c r="I150">
        <f>((D152) + (D151))</f>
        <v/>
      </c>
      <c r="J150">
        <f>(((D152) + (D151))*C150)</f>
        <v/>
      </c>
    </row>
    <row r="151">
      <c r="A151" t="inlineStr">
        <is>
          <t>CLBLM_R_X3Y54/CLBLM_M_C2</t>
        </is>
      </c>
      <c r="B151" t="inlineStr">
        <is>
          <t>Part of wire</t>
        </is>
      </c>
      <c r="C151" t="n">
        <v>0</v>
      </c>
      <c r="D151" t="n">
        <v>0</v>
      </c>
      <c r="I151">
        <f>(((D151)/2) + (D152))</f>
        <v/>
      </c>
      <c r="J151">
        <f>((C151)*(((D151)/2) + (D152)))</f>
        <v/>
      </c>
    </row>
    <row r="152">
      <c r="A152" t="inlineStr">
        <is>
          <t>masterReg/register_reg_r1_0_31_18_23/RAMC_D1/RADR1</t>
        </is>
      </c>
      <c r="B152" t="inlineStr">
        <is>
          <t>Inpin</t>
        </is>
      </c>
      <c r="D152" t="n">
        <v>0</v>
      </c>
      <c r="E152" t="n">
        <v>0.214</v>
      </c>
      <c r="F152" t="n">
        <v>0.172</v>
      </c>
      <c r="G152" t="n">
        <v>0.506</v>
      </c>
      <c r="H152" t="n">
        <v>0.408</v>
      </c>
    </row>
    <row r="153">
      <c r="A153" t="inlineStr">
        <is>
          <t>Address_register_reg_n_0_[1]: Address_register_reg[1]/Q to masterReg/register_reg_r1_0_31_18_23/RAMC_D1/RADR1 sum delays</t>
        </is>
      </c>
      <c r="E153">
        <f>(E2 + E4 + E18 + E30 + E76 + E125 + E128 + E134 + E142 + E147 + E150 + E152)</f>
        <v/>
      </c>
      <c r="F153">
        <f>(F2 + F4 + F18 + F30 + F76 + F125 + F128 + F134 + F142 + F147 + F150 + F152)</f>
        <v/>
      </c>
      <c r="G153">
        <f>(G2 + G4 + G18 + G30 + G76 + G125 + G128 + G134 + G142 + G147 + G150 + G152)</f>
        <v/>
      </c>
      <c r="H153">
        <f>(H2 + H4 + H18 + H30 + H76 + H125 + H128 + H134 + H142 + H147 + H150 + H152)</f>
        <v/>
      </c>
      <c r="J153">
        <f>(J2 + J3 + J4 + J6 + J18 + J29 + J30 + J35 + J76 + J84 + J125 + J127 + J128 + J133 + J134 + J141 + J142 + J146 + J147 + J149 + J150 + J151 + J152)</f>
        <v/>
      </c>
    </row>
    <row r="154">
      <c r="A154" t="inlineStr">
        <is>
          <t>Address_register_reg_n_0_[1]: Address_register_reg[1]/Q to masterReg/register_reg_r1_0_31_18_23/RAMC_D1/RADR1sum delays + cap delay</t>
        </is>
      </c>
      <c r="E154">
        <f>1000*(E153 + J153)</f>
        <v/>
      </c>
      <c r="F154">
        <f>1000*(F153 + J153)</f>
        <v/>
      </c>
      <c r="G154">
        <f>1000*(G153 + J153)</f>
        <v/>
      </c>
      <c r="H154">
        <f>1000*(H153 + J153)</f>
        <v/>
      </c>
    </row>
    <row r="156">
      <c r="A156" t="inlineStr">
        <is>
          <t>Address_register_reg_n_0_[1]: Address_register_reg[1]/Q to masterReg/register_reg_r1_0_31_18_23/RAMC_D1/RADR1Total delay (from Vivado)</t>
        </is>
      </c>
      <c r="E156" t="inlineStr">
        <is>
          <t>1052</t>
        </is>
      </c>
      <c r="F156" t="inlineStr">
        <is>
          <t>925</t>
        </is>
      </c>
      <c r="G156" t="inlineStr">
        <is>
          <t>1737</t>
        </is>
      </c>
      <c r="H156" t="inlineStr">
        <is>
          <t>1486</t>
        </is>
      </c>
    </row>
    <row r="158">
      <c r="A158" t="inlineStr">
        <is>
          <t>INT_L_X8Y54/INT_L.SR1END1-&gt;&gt;BYP_ALT5</t>
        </is>
      </c>
      <c r="B158" t="inlineStr">
        <is>
          <t>Buffer</t>
        </is>
      </c>
      <c r="C158" t="n">
        <v>0</v>
      </c>
      <c r="D158" t="n">
        <v>0.00757</v>
      </c>
      <c r="E158" t="n">
        <v>0</v>
      </c>
      <c r="F158" t="n">
        <v>0</v>
      </c>
      <c r="G158" t="n">
        <v>0</v>
      </c>
      <c r="H158" t="n">
        <v>0</v>
      </c>
      <c r="I158">
        <f>((D160) + (D159))</f>
        <v/>
      </c>
      <c r="J158">
        <f>(((D160) + (D159))*C158)</f>
        <v/>
      </c>
    </row>
    <row r="159">
      <c r="A159" t="inlineStr">
        <is>
          <t>INT_L_X8Y54/BYP_ALT5</t>
        </is>
      </c>
      <c r="B159" t="inlineStr">
        <is>
          <t>Part of wire</t>
        </is>
      </c>
      <c r="C159" t="n">
        <v>0</v>
      </c>
      <c r="D159" t="n">
        <v>0</v>
      </c>
      <c r="I159">
        <f>(((D159)/2) + (D160))</f>
        <v/>
      </c>
      <c r="J159">
        <f>((C159)*(((D159)/2) + (D160)))</f>
        <v/>
      </c>
    </row>
    <row r="160">
      <c r="A160" t="inlineStr">
        <is>
          <t>INT_L_X8Y54/INT_L.BYP_ALT5-&gt;&gt;BYP_BOUNCE5</t>
        </is>
      </c>
      <c r="B160" t="inlineStr">
        <is>
          <t>Buffer</t>
        </is>
      </c>
      <c r="C160" t="n">
        <v>1.4764880625</v>
      </c>
      <c r="D160" t="n">
        <v>0</v>
      </c>
      <c r="E160" t="n">
        <v>0.059</v>
      </c>
      <c r="F160" t="n">
        <v>0.049</v>
      </c>
      <c r="G160" t="n">
        <v>0.178</v>
      </c>
      <c r="H160" t="n">
        <v>0.147</v>
      </c>
      <c r="I160">
        <f>((D162) + (D161))</f>
        <v/>
      </c>
      <c r="J160">
        <f>(((D162) + (D161))*C160)</f>
        <v/>
      </c>
    </row>
    <row r="161">
      <c r="A161" t="inlineStr">
        <is>
          <t>INT_L_X8Y54/BYP_BOUNCE5</t>
        </is>
      </c>
      <c r="B161" t="inlineStr">
        <is>
          <t>Part of wire</t>
        </is>
      </c>
      <c r="C161" t="n">
        <v>0</v>
      </c>
      <c r="D161" t="n">
        <v>0</v>
      </c>
      <c r="I161">
        <f>(((D161)/2) + (D162))</f>
        <v/>
      </c>
      <c r="J161">
        <f>((C161)*(((D161)/2) + (D162)))</f>
        <v/>
      </c>
    </row>
    <row r="162">
      <c r="A162" t="inlineStr">
        <is>
          <t>INT_L_X8Y54/INT_L.BYP_BOUNCE5-&gt;&gt;IMUX_L29</t>
        </is>
      </c>
      <c r="B162" t="inlineStr">
        <is>
          <t>Buffer</t>
        </is>
      </c>
      <c r="C162" t="n">
        <v>1.6107141875</v>
      </c>
      <c r="D162" t="n">
        <v>0.007713</v>
      </c>
      <c r="E162" t="n">
        <v>0.047</v>
      </c>
      <c r="F162" t="n">
        <v>0.038</v>
      </c>
      <c r="G162" t="n">
        <v>0.138</v>
      </c>
      <c r="H162" t="n">
        <v>0.114</v>
      </c>
      <c r="I162">
        <f>((((D167) + (D166))) + (D163 + D164))</f>
        <v/>
      </c>
      <c r="J162">
        <f>(((((D167) + (D166))) + (D163 + D164))*C162)</f>
        <v/>
      </c>
    </row>
    <row r="163">
      <c r="A163" t="inlineStr">
        <is>
          <t>INT_L_X8Y54/IMUX_L29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CLBLM_L_X8Y54/CLBLM_IMUX29</t>
        </is>
      </c>
      <c r="B164" t="inlineStr">
        <is>
          <t>Part of wire</t>
        </is>
      </c>
      <c r="C164" t="n">
        <v>0</v>
      </c>
      <c r="D164" t="n">
        <v>0</v>
      </c>
      <c r="I164">
        <f>(((D163 + D164)/2) + (((D167) + (D166))))</f>
        <v/>
      </c>
      <c r="J164">
        <f>((C163 + C164)*(((D163 + D164)/2) + (((D167) + (D166)))))</f>
        <v/>
      </c>
    </row>
    <row r="165">
      <c r="A165" t="inlineStr">
        <is>
          <t>CLBLM_L_X8Y54/CLBLM_L.CLBLM_IMUX29-&gt;CLBLM_M_C2</t>
        </is>
      </c>
      <c r="B165" t="inlineStr">
        <is>
          <t>PassTransistor</t>
        </is>
      </c>
      <c r="C165" t="n">
        <v>0</v>
      </c>
      <c r="E165" t="n">
        <v>0</v>
      </c>
      <c r="F165" t="n">
        <v>0</v>
      </c>
      <c r="G165" t="n">
        <v>0</v>
      </c>
      <c r="H165" t="n">
        <v>0</v>
      </c>
      <c r="I165">
        <f>((D167) + (D166))</f>
        <v/>
      </c>
      <c r="J165">
        <f>(((D167) + (D166))*C165)</f>
        <v/>
      </c>
    </row>
    <row r="166">
      <c r="A166" t="inlineStr">
        <is>
          <t>CLBLM_L_X8Y54/CLBLM_M_C2</t>
        </is>
      </c>
      <c r="B166" t="inlineStr">
        <is>
          <t>Part of wire</t>
        </is>
      </c>
      <c r="C166" t="n">
        <v>0</v>
      </c>
      <c r="D166" t="n">
        <v>0</v>
      </c>
      <c r="I166">
        <f>(((D166)/2) + (D167))</f>
        <v/>
      </c>
      <c r="J166">
        <f>((C166)*(((D166)/2) + (D167)))</f>
        <v/>
      </c>
    </row>
    <row r="167">
      <c r="A167" t="inlineStr">
        <is>
          <t>masterReg/register_reg_r1_0_31_30_31__0/DP/RADR1</t>
        </is>
      </c>
      <c r="B167" t="inlineStr">
        <is>
          <t>Inpin</t>
        </is>
      </c>
      <c r="D167" t="n">
        <v>0</v>
      </c>
      <c r="E167" t="n">
        <v>0.214</v>
      </c>
      <c r="F167" t="n">
        <v>0.172</v>
      </c>
      <c r="G167" t="n">
        <v>0.506</v>
      </c>
      <c r="H167" t="n">
        <v>0.408</v>
      </c>
    </row>
    <row r="168">
      <c r="A168" t="inlineStr">
        <is>
          <t>Address_register_reg_n_0_[1]: Address_register_reg[1]/Q to masterReg/register_reg_r1_0_31_30_31__0/DP/RADR1 sum delays</t>
        </is>
      </c>
      <c r="E168">
        <f>(E2 + E4 + E18 + E30 + E76 + E125 + E158 + E160 + E162 + E165 + E167)</f>
        <v/>
      </c>
      <c r="F168">
        <f>(F2 + F4 + F18 + F30 + F76 + F125 + F158 + F160 + F162 + F165 + F167)</f>
        <v/>
      </c>
      <c r="G168">
        <f>(G2 + G4 + G18 + G30 + G76 + G125 + G158 + G160 + G162 + G165 + G167)</f>
        <v/>
      </c>
      <c r="H168">
        <f>(H2 + H4 + H18 + H30 + H76 + H125 + H158 + H160 + H162 + H165 + H167)</f>
        <v/>
      </c>
      <c r="J168">
        <f>(J2 + J3 + J4 + J6 + J18 + J29 + J30 + J35 + J76 + J84 + J125 + J127 + J158 + J159 + J160 + J161 + J162 + J164 + J165 + J166 + J167)</f>
        <v/>
      </c>
    </row>
    <row r="169">
      <c r="A169" t="inlineStr">
        <is>
          <t>Address_register_reg_n_0_[1]: Address_register_reg[1]/Q to masterReg/register_reg_r1_0_31_30_31__0/DP/RADR1sum delays + cap delay</t>
        </is>
      </c>
      <c r="E169">
        <f>1000*(E168 + J168)</f>
        <v/>
      </c>
      <c r="F169">
        <f>1000*(F168 + J168)</f>
        <v/>
      </c>
      <c r="G169">
        <f>1000*(G168 + J168)</f>
        <v/>
      </c>
      <c r="H169">
        <f>1000*(H168 + J168)</f>
        <v/>
      </c>
    </row>
    <row r="171">
      <c r="A171" t="inlineStr">
        <is>
          <t>Address_register_reg_n_0_[1]: Address_register_reg[1]/Q to masterReg/register_reg_r1_0_31_30_31__0/DP/RADR1Total delay (from Vivado)</t>
        </is>
      </c>
      <c r="E171" t="inlineStr">
        <is>
          <t>832</t>
        </is>
      </c>
      <c r="F171" t="inlineStr">
        <is>
          <t>725</t>
        </is>
      </c>
      <c r="G171" t="inlineStr">
        <is>
          <t>1430</t>
        </is>
      </c>
      <c r="H171" t="inlineStr">
        <is>
          <t>1213</t>
        </is>
      </c>
    </row>
    <row r="173">
      <c r="A173" t="inlineStr">
        <is>
          <t>INT_L_X8Y54/INT_L.SR1END1-&gt;&gt;SL1BEG1</t>
        </is>
      </c>
      <c r="B173" t="inlineStr">
        <is>
          <t>Buffer</t>
        </is>
      </c>
      <c r="C173" t="n">
        <v>1.16220225</v>
      </c>
      <c r="D173" t="n">
        <v>0.008429000000000001</v>
      </c>
      <c r="E173" t="n">
        <v>0.054</v>
      </c>
      <c r="F173" t="n">
        <v>0.044</v>
      </c>
      <c r="G173" t="n">
        <v>0.131</v>
      </c>
      <c r="H173" t="n">
        <v>0.108</v>
      </c>
      <c r="I173">
        <f>((D176 + D187 + D198) + (D174 + D175))</f>
        <v/>
      </c>
      <c r="J173">
        <f>(((D176 + D187 + D198) + (D174 + D175))*C173)</f>
        <v/>
      </c>
    </row>
    <row r="174">
      <c r="A174" t="inlineStr">
        <is>
          <t>INT_L_X8Y54/SL1BEG1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INT_L_X8Y53/SL1END1</t>
        </is>
      </c>
      <c r="B175" t="inlineStr">
        <is>
          <t>Part of wire</t>
        </is>
      </c>
      <c r="C175" t="n">
        <v>0</v>
      </c>
      <c r="D175" t="n">
        <v>0</v>
      </c>
      <c r="I175">
        <f>(((D174 + D175)/2) + (D176 + D187 + D198))</f>
        <v/>
      </c>
      <c r="J175">
        <f>((C174 + C175)*(((D174 + D175)/2) + (D176 + D187 + D198)))</f>
        <v/>
      </c>
    </row>
    <row r="176">
      <c r="A176" t="inlineStr">
        <is>
          <t>INT_L_X8Y53/INT_L.SL1END1-&gt;&gt;IMUX_L2</t>
        </is>
      </c>
      <c r="B176" t="inlineStr">
        <is>
          <t>Buffer</t>
        </is>
      </c>
      <c r="C176" t="n">
        <v>1.6107141875</v>
      </c>
      <c r="D176" t="n">
        <v>0.007713</v>
      </c>
      <c r="E176" t="n">
        <v>0.047</v>
      </c>
      <c r="F176" t="n">
        <v>0.038</v>
      </c>
      <c r="G176" t="n">
        <v>0.138</v>
      </c>
      <c r="H176" t="n">
        <v>0.114</v>
      </c>
      <c r="I176">
        <f>((((D181) + (D180))) + (D177 + D178))</f>
        <v/>
      </c>
      <c r="J176">
        <f>(((((D181) + (D180))) + (D177 + D178))*C176)</f>
        <v/>
      </c>
    </row>
    <row r="177">
      <c r="A177" t="inlineStr">
        <is>
          <t>INT_L_X8Y53/IMUX_L2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CLBLM_L_X8Y53/CLBLM_IMUX2</t>
        </is>
      </c>
      <c r="B178" t="inlineStr">
        <is>
          <t>Part of wire</t>
        </is>
      </c>
      <c r="C178" t="n">
        <v>0</v>
      </c>
      <c r="D178" t="n">
        <v>0</v>
      </c>
      <c r="I178">
        <f>(((D177 + D178)/2) + (((D181) + (D180))))</f>
        <v/>
      </c>
      <c r="J178">
        <f>((C177 + C178)*(((D177 + D178)/2) + (((D181) + (D180)))))</f>
        <v/>
      </c>
    </row>
    <row r="179">
      <c r="A179" t="inlineStr">
        <is>
          <t>CLBLM_L_X8Y53/CLBLM_L.CLBLM_IMUX2-&gt;CLBLM_M_A2</t>
        </is>
      </c>
      <c r="B179" t="inlineStr">
        <is>
          <t>PassTransistor</t>
        </is>
      </c>
      <c r="C179" t="n">
        <v>0</v>
      </c>
      <c r="E179" t="n">
        <v>0</v>
      </c>
      <c r="F179" t="n">
        <v>0</v>
      </c>
      <c r="G179" t="n">
        <v>0</v>
      </c>
      <c r="H179" t="n">
        <v>0</v>
      </c>
      <c r="I179">
        <f>((D181) + (D180))</f>
        <v/>
      </c>
      <c r="J179">
        <f>(((D181) + (D180))*C179)</f>
        <v/>
      </c>
    </row>
    <row r="180">
      <c r="A180" t="inlineStr">
        <is>
          <t>CLBLM_L_X8Y53/CLBLM_M_A2</t>
        </is>
      </c>
      <c r="B180" t="inlineStr">
        <is>
          <t>Part of wire</t>
        </is>
      </c>
      <c r="C180" t="n">
        <v>0</v>
      </c>
      <c r="D180" t="n">
        <v>0</v>
      </c>
      <c r="I180">
        <f>(((D180)/2) + (D181))</f>
        <v/>
      </c>
      <c r="J180">
        <f>((C180)*(((D180)/2) + (D181)))</f>
        <v/>
      </c>
    </row>
    <row r="181">
      <c r="A181" t="inlineStr">
        <is>
          <t>masterReg/register_reg_r1_0_31_24_29/RAMA_D1/RADR1</t>
        </is>
      </c>
      <c r="B181" t="inlineStr">
        <is>
          <t>Inpin</t>
        </is>
      </c>
      <c r="D181" t="n">
        <v>0</v>
      </c>
      <c r="E181" t="n">
        <v>0.216</v>
      </c>
      <c r="F181" t="n">
        <v>0.174</v>
      </c>
      <c r="G181" t="n">
        <v>0.512</v>
      </c>
      <c r="H181" t="n">
        <v>0.413</v>
      </c>
    </row>
    <row r="182">
      <c r="A182" t="inlineStr">
        <is>
          <t>Address_register_reg_n_0_[1]: Address_register_reg[1]/Q to masterReg/register_reg_r1_0_31_24_29/RAMA_D1/RADR1 sum delays</t>
        </is>
      </c>
      <c r="E182">
        <f>(E2 + E4 + E18 + E30 + E76 + E125 + E173 + E176 + E179 + E181)</f>
        <v/>
      </c>
      <c r="F182">
        <f>(F2 + F4 + F18 + F30 + F76 + F125 + F173 + F176 + F179 + F181)</f>
        <v/>
      </c>
      <c r="G182">
        <f>(G2 + G4 + G18 + G30 + G76 + G125 + G173 + G176 + G179 + G181)</f>
        <v/>
      </c>
      <c r="H182">
        <f>(H2 + H4 + H18 + H30 + H76 + H125 + H173 + H176 + H179 + H181)</f>
        <v/>
      </c>
      <c r="J182">
        <f>(J2 + J3 + J4 + J6 + J18 + J29 + J30 + J35 + J76 + J84 + J125 + J127 + J173 + J175 + J176 + J178 + J179 + J180 + J181)</f>
        <v/>
      </c>
    </row>
    <row r="183">
      <c r="A183" t="inlineStr">
        <is>
          <t>Address_register_reg_n_0_[1]: Address_register_reg[1]/Q to masterReg/register_reg_r1_0_31_24_29/RAMA_D1/RADR1sum delays + cap delay</t>
        </is>
      </c>
      <c r="E183">
        <f>1000*(E182 + J182)</f>
        <v/>
      </c>
      <c r="F183">
        <f>1000*(F182 + J182)</f>
        <v/>
      </c>
      <c r="G183">
        <f>1000*(G182 + J182)</f>
        <v/>
      </c>
      <c r="H183">
        <f>1000*(H182 + J182)</f>
        <v/>
      </c>
    </row>
    <row r="185">
      <c r="A185" t="inlineStr">
        <is>
          <t>Address_register_reg_n_0_[1]: Address_register_reg[1]/Q to masterReg/register_reg_r1_0_31_24_29/RAMA_D1/RADR1Total delay (from Vivado)</t>
        </is>
      </c>
      <c r="E185" t="inlineStr">
        <is>
          <t>843</t>
        </is>
      </c>
      <c r="F185" t="inlineStr">
        <is>
          <t>736</t>
        </is>
      </c>
      <c r="G185" t="inlineStr">
        <is>
          <t>1415</t>
        </is>
      </c>
      <c r="H185" t="inlineStr">
        <is>
          <t>1203</t>
        </is>
      </c>
    </row>
    <row r="187">
      <c r="A187" t="inlineStr">
        <is>
          <t>INT_L_X8Y53/INT_L.SL1END1-&gt;&gt;IMUX_L18</t>
        </is>
      </c>
      <c r="B187" t="inlineStr">
        <is>
          <t>Buffer</t>
        </is>
      </c>
      <c r="C187" t="n">
        <v>1.6107141875</v>
      </c>
      <c r="D187" t="n">
        <v>0.007713</v>
      </c>
      <c r="E187" t="n">
        <v>0.047</v>
      </c>
      <c r="F187" t="n">
        <v>0.038</v>
      </c>
      <c r="G187" t="n">
        <v>0.138</v>
      </c>
      <c r="H187" t="n">
        <v>0.114</v>
      </c>
      <c r="I187">
        <f>((((D192) + (D191))) + (D188 + D189))</f>
        <v/>
      </c>
      <c r="J187">
        <f>(((((D192) + (D191))) + (D188 + D189))*C187)</f>
        <v/>
      </c>
    </row>
    <row r="188">
      <c r="A188" t="inlineStr">
        <is>
          <t>INT_L_X8Y53/IMUX_L18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CLBLM_L_X8Y53/CLBLM_IMUX18</t>
        </is>
      </c>
      <c r="B189" t="inlineStr">
        <is>
          <t>Part of wire</t>
        </is>
      </c>
      <c r="C189" t="n">
        <v>0</v>
      </c>
      <c r="D189" t="n">
        <v>0</v>
      </c>
      <c r="I189">
        <f>(((D188 + D189)/2) + (((D192) + (D191))))</f>
        <v/>
      </c>
      <c r="J189">
        <f>((C188 + C189)*(((D188 + D189)/2) + (((D192) + (D191)))))</f>
        <v/>
      </c>
    </row>
    <row r="190">
      <c r="A190" t="inlineStr">
        <is>
          <t>CLBLM_L_X8Y53/CLBLM_L.CLBLM_IMUX18-&gt;CLBLM_M_B2</t>
        </is>
      </c>
      <c r="B190" t="inlineStr">
        <is>
          <t>PassTransistor</t>
        </is>
      </c>
      <c r="C190" t="n">
        <v>0</v>
      </c>
      <c r="E190" t="n">
        <v>0</v>
      </c>
      <c r="F190" t="n">
        <v>0</v>
      </c>
      <c r="G190" t="n">
        <v>0</v>
      </c>
      <c r="H190" t="n">
        <v>0</v>
      </c>
      <c r="I190">
        <f>((D192) + (D191))</f>
        <v/>
      </c>
      <c r="J190">
        <f>(((D192) + (D191))*C190)</f>
        <v/>
      </c>
    </row>
    <row r="191">
      <c r="A191" t="inlineStr">
        <is>
          <t>CLBLM_L_X8Y53/CLBLM_M_B2</t>
        </is>
      </c>
      <c r="B191" t="inlineStr">
        <is>
          <t>Part of wire</t>
        </is>
      </c>
      <c r="C191" t="n">
        <v>0</v>
      </c>
      <c r="D191" t="n">
        <v>0</v>
      </c>
      <c r="I191">
        <f>(((D191)/2) + (D192))</f>
        <v/>
      </c>
      <c r="J191">
        <f>((C191)*(((D191)/2) + (D192)))</f>
        <v/>
      </c>
    </row>
    <row r="192">
      <c r="A192" t="inlineStr">
        <is>
          <t>masterReg/register_reg_r1_0_31_24_29/RAMB_D1/RADR1</t>
        </is>
      </c>
      <c r="B192" t="inlineStr">
        <is>
          <t>Inpin</t>
        </is>
      </c>
      <c r="D192" t="n">
        <v>0</v>
      </c>
      <c r="E192" t="n">
        <v>0.214</v>
      </c>
      <c r="F192" t="n">
        <v>0.172</v>
      </c>
      <c r="G192" t="n">
        <v>0.504</v>
      </c>
      <c r="H192" t="n">
        <v>0.406</v>
      </c>
    </row>
    <row r="193">
      <c r="A193" t="inlineStr">
        <is>
          <t>Address_register_reg_n_0_[1]: Address_register_reg[1]/Q to masterReg/register_reg_r1_0_31_24_29/RAMB_D1/RADR1 sum delays</t>
        </is>
      </c>
      <c r="E193">
        <f>(E2 + E4 + E18 + E30 + E76 + E125 + E173 + E187 + E190 + E192)</f>
        <v/>
      </c>
      <c r="F193">
        <f>(F2 + F4 + F18 + F30 + F76 + F125 + F173 + F187 + F190 + F192)</f>
        <v/>
      </c>
      <c r="G193">
        <f>(G2 + G4 + G18 + G30 + G76 + G125 + G173 + G187 + G190 + G192)</f>
        <v/>
      </c>
      <c r="H193">
        <f>(H2 + H4 + H18 + H30 + H76 + H125 + H173 + H187 + H190 + H192)</f>
        <v/>
      </c>
      <c r="J193">
        <f>(J2 + J3 + J4 + J6 + J18 + J29 + J30 + J35 + J76 + J84 + J125 + J127 + J173 + J175 + J187 + J189 + J190 + J191 + J192)</f>
        <v/>
      </c>
    </row>
    <row r="194">
      <c r="A194" t="inlineStr">
        <is>
          <t>Address_register_reg_n_0_[1]: Address_register_reg[1]/Q to masterReg/register_reg_r1_0_31_24_29/RAMB_D1/RADR1sum delays + cap delay</t>
        </is>
      </c>
      <c r="E194">
        <f>1000*(E193 + J193)</f>
        <v/>
      </c>
      <c r="F194">
        <f>1000*(F193 + J193)</f>
        <v/>
      </c>
      <c r="G194">
        <f>1000*(G193 + J193)</f>
        <v/>
      </c>
      <c r="H194">
        <f>1000*(H193 + J193)</f>
        <v/>
      </c>
    </row>
    <row r="196">
      <c r="A196" t="inlineStr">
        <is>
          <t>Address_register_reg_n_0_[1]: Address_register_reg[1]/Q to masterReg/register_reg_r1_0_31_24_29/RAMB_D1/RADR1Total delay (from Vivado)</t>
        </is>
      </c>
      <c r="E196" t="inlineStr">
        <is>
          <t>841</t>
        </is>
      </c>
      <c r="F196" t="inlineStr">
        <is>
          <t>734</t>
        </is>
      </c>
      <c r="G196" t="inlineStr">
        <is>
          <t>1409</t>
        </is>
      </c>
      <c r="H196" t="inlineStr">
        <is>
          <t>1199</t>
        </is>
      </c>
    </row>
    <row r="198">
      <c r="A198" t="inlineStr">
        <is>
          <t>INT_L_X8Y53/INT_L.SL1END1-&gt;&gt;BYP_ALT5</t>
        </is>
      </c>
      <c r="B198" t="inlineStr">
        <is>
          <t>Buffer</t>
        </is>
      </c>
      <c r="C198" t="n">
        <v>0</v>
      </c>
      <c r="D198" t="n">
        <v>0.00757</v>
      </c>
      <c r="E198" t="n">
        <v>0</v>
      </c>
      <c r="F198" t="n">
        <v>0</v>
      </c>
      <c r="G198" t="n">
        <v>0</v>
      </c>
      <c r="H198" t="n">
        <v>0</v>
      </c>
      <c r="I198">
        <f>((D200) + (D199))</f>
        <v/>
      </c>
      <c r="J198">
        <f>(((D200) + (D199))*C198)</f>
        <v/>
      </c>
    </row>
    <row r="199">
      <c r="A199" t="inlineStr">
        <is>
          <t>INT_L_X8Y53/BYP_ALT5</t>
        </is>
      </c>
      <c r="B199" t="inlineStr">
        <is>
          <t>Part of wire</t>
        </is>
      </c>
      <c r="C199" t="n">
        <v>0</v>
      </c>
      <c r="D199" t="n">
        <v>0</v>
      </c>
      <c r="I199">
        <f>(((D199)/2) + (D200))</f>
        <v/>
      </c>
      <c r="J199">
        <f>((C199)*(((D199)/2) + (D200)))</f>
        <v/>
      </c>
    </row>
    <row r="200">
      <c r="A200" t="inlineStr">
        <is>
          <t>INT_L_X8Y53/INT_L.BYP_ALT5-&gt;&gt;BYP_BOUNCE5</t>
        </is>
      </c>
      <c r="B200" t="inlineStr">
        <is>
          <t>Buffer</t>
        </is>
      </c>
      <c r="C200" t="n">
        <v>1.4764880625</v>
      </c>
      <c r="D200" t="n">
        <v>0</v>
      </c>
      <c r="E200" t="n">
        <v>0.059</v>
      </c>
      <c r="F200" t="n">
        <v>0.049</v>
      </c>
      <c r="G200" t="n">
        <v>0.178</v>
      </c>
      <c r="H200" t="n">
        <v>0.147</v>
      </c>
      <c r="I200">
        <f>((D202) + (D201))</f>
        <v/>
      </c>
      <c r="J200">
        <f>(((D202) + (D201))*C200)</f>
        <v/>
      </c>
    </row>
    <row r="201">
      <c r="A201" t="inlineStr">
        <is>
          <t>INT_L_X8Y53/BYP_BOUNCE5</t>
        </is>
      </c>
      <c r="B201" t="inlineStr">
        <is>
          <t>Part of wire</t>
        </is>
      </c>
      <c r="C201" t="n">
        <v>0</v>
      </c>
      <c r="D201" t="n">
        <v>0</v>
      </c>
      <c r="I201">
        <f>(((D201)/2) + (D202))</f>
        <v/>
      </c>
      <c r="J201">
        <f>((C201)*(((D201)/2) + (D202)))</f>
        <v/>
      </c>
    </row>
    <row r="202">
      <c r="A202" t="inlineStr">
        <is>
          <t>INT_L_X8Y53/INT_L.BYP_BOUNCE5-&gt;&gt;IMUX_L29</t>
        </is>
      </c>
      <c r="B202" t="inlineStr">
        <is>
          <t>Buffer</t>
        </is>
      </c>
      <c r="C202" t="n">
        <v>1.6107141875</v>
      </c>
      <c r="D202" t="n">
        <v>0.007713</v>
      </c>
      <c r="E202" t="n">
        <v>0.047</v>
      </c>
      <c r="F202" t="n">
        <v>0.038</v>
      </c>
      <c r="G202" t="n">
        <v>0.138</v>
      </c>
      <c r="H202" t="n">
        <v>0.114</v>
      </c>
      <c r="I202">
        <f>((((D207) + (D206))) + (D203 + D204))</f>
        <v/>
      </c>
      <c r="J202">
        <f>(((((D207) + (D206))) + (D203 + D204))*C202)</f>
        <v/>
      </c>
    </row>
    <row r="203">
      <c r="A203" t="inlineStr">
        <is>
          <t>INT_L_X8Y53/IMUX_L29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CLBLM_L_X8Y53/CLBLM_IMUX29</t>
        </is>
      </c>
      <c r="B204" t="inlineStr">
        <is>
          <t>Part of wire</t>
        </is>
      </c>
      <c r="C204" t="n">
        <v>0</v>
      </c>
      <c r="D204" t="n">
        <v>0</v>
      </c>
      <c r="I204">
        <f>(((D203 + D204)/2) + (((D207) + (D206))))</f>
        <v/>
      </c>
      <c r="J204">
        <f>((C203 + C204)*(((D203 + D204)/2) + (((D207) + (D206)))))</f>
        <v/>
      </c>
    </row>
    <row r="205">
      <c r="A205" t="inlineStr">
        <is>
          <t>CLBLM_L_X8Y53/CLBLM_L.CLBLM_IMUX29-&gt;CLBLM_M_C2</t>
        </is>
      </c>
      <c r="B205" t="inlineStr">
        <is>
          <t>PassTransistor</t>
        </is>
      </c>
      <c r="C205" t="n">
        <v>0</v>
      </c>
      <c r="E205" t="n">
        <v>0</v>
      </c>
      <c r="F205" t="n">
        <v>0</v>
      </c>
      <c r="G205" t="n">
        <v>0</v>
      </c>
      <c r="H205" t="n">
        <v>0</v>
      </c>
      <c r="I205">
        <f>((D207) + (D206))</f>
        <v/>
      </c>
      <c r="J205">
        <f>(((D207) + (D206))*C205)</f>
        <v/>
      </c>
    </row>
    <row r="206">
      <c r="A206" t="inlineStr">
        <is>
          <t>CLBLM_L_X8Y53/CLBLM_M_C2</t>
        </is>
      </c>
      <c r="B206" t="inlineStr">
        <is>
          <t>Part of wire</t>
        </is>
      </c>
      <c r="C206" t="n">
        <v>0</v>
      </c>
      <c r="D206" t="n">
        <v>0</v>
      </c>
      <c r="I206">
        <f>(((D206)/2) + (D207))</f>
        <v/>
      </c>
      <c r="J206">
        <f>((C206)*(((D206)/2) + (D207)))</f>
        <v/>
      </c>
    </row>
    <row r="207">
      <c r="A207" t="inlineStr">
        <is>
          <t>masterReg/register_reg_r1_0_31_24_29/RAMC_D1/RADR1</t>
        </is>
      </c>
      <c r="B207" t="inlineStr">
        <is>
          <t>Inpin</t>
        </is>
      </c>
      <c r="D207" t="n">
        <v>0</v>
      </c>
      <c r="E207" t="n">
        <v>0.214</v>
      </c>
      <c r="F207" t="n">
        <v>0.172</v>
      </c>
      <c r="G207" t="n">
        <v>0.506</v>
      </c>
      <c r="H207" t="n">
        <v>0.408</v>
      </c>
    </row>
    <row r="208">
      <c r="A208" t="inlineStr">
        <is>
          <t>Address_register_reg_n_0_[1]: Address_register_reg[1]/Q to masterReg/register_reg_r1_0_31_24_29/RAMC_D1/RADR1 sum delays</t>
        </is>
      </c>
      <c r="E208">
        <f>(E2 + E4 + E18 + E30 + E76 + E125 + E173 + E198 + E200 + E202 + E205 + E207)</f>
        <v/>
      </c>
      <c r="F208">
        <f>(F2 + F4 + F18 + F30 + F76 + F125 + F173 + F198 + F200 + F202 + F205 + F207)</f>
        <v/>
      </c>
      <c r="G208">
        <f>(G2 + G4 + G18 + G30 + G76 + G125 + G173 + G198 + G200 + G202 + G205 + G207)</f>
        <v/>
      </c>
      <c r="H208">
        <f>(H2 + H4 + H18 + H30 + H76 + H125 + H173 + H198 + H200 + H202 + H205 + H207)</f>
        <v/>
      </c>
      <c r="J208">
        <f>(J2 + J3 + J4 + J6 + J18 + J29 + J30 + J35 + J76 + J84 + J125 + J127 + J173 + J175 + J198 + J199 + J200 + J201 + J202 + J204 + J205 + J206 + J207)</f>
        <v/>
      </c>
    </row>
    <row r="209">
      <c r="A209" t="inlineStr">
        <is>
          <t>Address_register_reg_n_0_[1]: Address_register_reg[1]/Q to masterReg/register_reg_r1_0_31_24_29/RAMC_D1/RADR1sum delays + cap delay</t>
        </is>
      </c>
      <c r="E209">
        <f>1000*(E208 + J208)</f>
        <v/>
      </c>
      <c r="F209">
        <f>1000*(F208 + J208)</f>
        <v/>
      </c>
      <c r="G209">
        <f>1000*(G208 + J208)</f>
        <v/>
      </c>
      <c r="H209">
        <f>1000*(H208 + J208)</f>
        <v/>
      </c>
    </row>
    <row r="211">
      <c r="A211" t="inlineStr">
        <is>
          <t>Address_register_reg_n_0_[1]: Address_register_reg[1]/Q to masterReg/register_reg_r1_0_31_24_29/RAMC_D1/RADR1Total delay (from Vivado)</t>
        </is>
      </c>
      <c r="E211" t="inlineStr">
        <is>
          <t>910</t>
        </is>
      </c>
      <c r="F211" t="inlineStr">
        <is>
          <t>793</t>
        </is>
      </c>
      <c r="G211" t="inlineStr">
        <is>
          <t>1554</t>
        </is>
      </c>
      <c r="H211" t="inlineStr">
        <is>
          <t>1319</t>
        </is>
      </c>
    </row>
    <row r="213">
      <c r="A213" t="inlineStr">
        <is>
          <t>INT_R_X5Y44/INT_R.LOGIC_OUTS5-&gt;&gt;EL1BEG0</t>
        </is>
      </c>
      <c r="B213" t="inlineStr">
        <is>
          <t>Buffer</t>
        </is>
      </c>
      <c r="C213" t="n">
        <v>1.16220225</v>
      </c>
      <c r="D213" t="n">
        <v>0.008429000000000001</v>
      </c>
      <c r="E213" t="n">
        <v>0.043</v>
      </c>
      <c r="F213" t="n">
        <v>0.035</v>
      </c>
      <c r="G213" t="n">
        <v>0.124</v>
      </c>
      <c r="H213" t="n">
        <v>0.103</v>
      </c>
      <c r="I213">
        <f>((D221) + (D214 + D215 + D216 + D217 + D218 + D219 + D220))</f>
        <v/>
      </c>
      <c r="J213">
        <f>(((D221) + (D214 + D215 + D216 + D217 + D218 + D219 + D220))*C213)</f>
        <v/>
      </c>
    </row>
    <row r="214">
      <c r="A214" t="inlineStr">
        <is>
          <t>INT_R_X5Y44/EL1BEG0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INT_L_X6Y44/EL1END0</t>
        </is>
      </c>
      <c r="B215" t="inlineStr">
        <is>
          <t>Part of wire</t>
        </is>
      </c>
      <c r="C215" t="n">
        <v>0</v>
      </c>
      <c r="D215" t="n">
        <v>0</v>
      </c>
    </row>
    <row r="216">
      <c r="A216" t="inlineStr">
        <is>
          <t>INT_L_X6Y43/EL1END_S3_0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CLBLM_R_X5Y44/CLBLM_EL1BEG0</t>
        </is>
      </c>
      <c r="B217" t="inlineStr">
        <is>
          <t>Part of wire</t>
        </is>
      </c>
      <c r="C217" t="n">
        <v>0.052151</v>
      </c>
      <c r="D217" t="n">
        <v>0.004690000000000001</v>
      </c>
    </row>
    <row r="218">
      <c r="A218" t="inlineStr">
        <is>
          <t>VBRK_X18Y46/VBRK_EL1BEG0</t>
        </is>
      </c>
      <c r="B218" t="inlineStr">
        <is>
          <t>Part of wire</t>
        </is>
      </c>
      <c r="C218" t="n">
        <v>0.01211</v>
      </c>
      <c r="D218" t="n">
        <v>0.00162</v>
      </c>
    </row>
    <row r="219">
      <c r="A219" t="inlineStr">
        <is>
          <t>BRAM_L_X6Y40/BRAM_EL1BEG0_4</t>
        </is>
      </c>
      <c r="B219" t="inlineStr">
        <is>
          <t>Part of wire</t>
        </is>
      </c>
      <c r="C219" t="n">
        <v>0.26892</v>
      </c>
      <c r="D219" t="n">
        <v>0.064292</v>
      </c>
    </row>
    <row r="220">
      <c r="A220" t="inlineStr">
        <is>
          <t>BRAM_INT_INTERFACE_L_X6Y44/INT_INTERFACE_EL1BEG0</t>
        </is>
      </c>
      <c r="B220" t="inlineStr">
        <is>
          <t>Part of wire</t>
        </is>
      </c>
      <c r="C220" t="n">
        <v>0</v>
      </c>
      <c r="D220" t="n">
        <v>0</v>
      </c>
      <c r="I220">
        <f>(((D214 + D215 + D216 + D217 + D218 + D219 + D220)/2) + (D221))</f>
        <v/>
      </c>
      <c r="J220">
        <f>((C214 + C215 + C216 + C217 + C218 + C219 + C220)*(((D214 + D215 + D216 + D217 + D218 + D219 + D220)/2) + (D221)))</f>
        <v/>
      </c>
    </row>
    <row r="221">
      <c r="A221" t="inlineStr">
        <is>
          <t>INT_L_X6Y44/INT_L.EL1END0-&gt;&gt;EL1BEG_N3</t>
        </is>
      </c>
      <c r="B221" t="inlineStr">
        <is>
          <t>Buffer</t>
        </is>
      </c>
      <c r="C221" t="n">
        <v>1.16220225</v>
      </c>
      <c r="D221" t="n">
        <v>0.008429000000000001</v>
      </c>
      <c r="E221" t="n">
        <v>0.043</v>
      </c>
      <c r="F221" t="n">
        <v>0.035</v>
      </c>
      <c r="G221" t="n">
        <v>0.123</v>
      </c>
      <c r="H221" t="n">
        <v>0.102</v>
      </c>
      <c r="I221">
        <f>((D225 + D236) + (D222 + D223 + D224))</f>
        <v/>
      </c>
      <c r="J221">
        <f>(((D225 + D236) + (D222 + D223 + D224))*C221)</f>
        <v/>
      </c>
    </row>
    <row r="222">
      <c r="A222" t="inlineStr">
        <is>
          <t>INT_L_X6Y44/EL1BEG_N3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INT_R_X7Y43/EL1END3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INT_L_X6Y43/EL1BEG3</t>
        </is>
      </c>
      <c r="B224" t="inlineStr">
        <is>
          <t>Part of wire</t>
        </is>
      </c>
      <c r="C224" t="n">
        <v>0</v>
      </c>
      <c r="D224" t="n">
        <v>0</v>
      </c>
      <c r="I224">
        <f>(((D222 + D223 + D224)/2) + (D225 + D236))</f>
        <v/>
      </c>
      <c r="J224">
        <f>((C222 + C223 + C224)*(((D222 + D223 + D224)/2) + (D225 + D236)))</f>
        <v/>
      </c>
    </row>
    <row r="225">
      <c r="A225" t="inlineStr">
        <is>
          <t>INT_R_X7Y43/INT_R.EL1END3-&gt;&gt;IMUX29</t>
        </is>
      </c>
      <c r="B225" t="inlineStr">
        <is>
          <t>Buffer</t>
        </is>
      </c>
      <c r="C225" t="n">
        <v>1.6107141875</v>
      </c>
      <c r="D225" t="n">
        <v>0.007713</v>
      </c>
      <c r="E225" t="n">
        <v>0.047</v>
      </c>
      <c r="F225" t="n">
        <v>0.038</v>
      </c>
      <c r="G225" t="n">
        <v>0.138</v>
      </c>
      <c r="H225" t="n">
        <v>0.114</v>
      </c>
      <c r="I225">
        <f>((((D230) + (D229))) + (D226 + D227))</f>
        <v/>
      </c>
      <c r="J225">
        <f>(((((D230) + (D229))) + (D226 + D227))*C225)</f>
        <v/>
      </c>
    </row>
    <row r="226">
      <c r="A226" t="inlineStr">
        <is>
          <t>INT_R_X7Y43/IMUX29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CLBLM_R_X7Y43/CLBLM_IMUX29</t>
        </is>
      </c>
      <c r="B227" t="inlineStr">
        <is>
          <t>Part of wire</t>
        </is>
      </c>
      <c r="C227" t="n">
        <v>0</v>
      </c>
      <c r="D227" t="n">
        <v>0</v>
      </c>
      <c r="I227">
        <f>(((D226 + D227)/2) + (((D230) + (D229))))</f>
        <v/>
      </c>
      <c r="J227">
        <f>((C226 + C227)*(((D226 + D227)/2) + (((D230) + (D229)))))</f>
        <v/>
      </c>
    </row>
    <row r="228">
      <c r="A228" t="inlineStr">
        <is>
          <t>CLBLM_R_X7Y43/CLBLM_R.CLBLM_IMUX29-&gt;CLBLM_M_C2</t>
        </is>
      </c>
      <c r="B228" t="inlineStr">
        <is>
          <t>PassTransistor</t>
        </is>
      </c>
      <c r="C228" t="n">
        <v>0</v>
      </c>
      <c r="E228" t="n">
        <v>0</v>
      </c>
      <c r="F228" t="n">
        <v>0</v>
      </c>
      <c r="G228" t="n">
        <v>0</v>
      </c>
      <c r="H228" t="n">
        <v>0</v>
      </c>
      <c r="I228">
        <f>((D230) + (D229))</f>
        <v/>
      </c>
      <c r="J228">
        <f>(((D230) + (D229))*C228)</f>
        <v/>
      </c>
    </row>
    <row r="229">
      <c r="A229" t="inlineStr">
        <is>
          <t>CLBLM_R_X7Y43/CLBLM_M_C2</t>
        </is>
      </c>
      <c r="B229" t="inlineStr">
        <is>
          <t>Part of wire</t>
        </is>
      </c>
      <c r="C229" t="n">
        <v>0</v>
      </c>
      <c r="D229" t="n">
        <v>0</v>
      </c>
      <c r="I229">
        <f>(((D229)/2) + (D230))</f>
        <v/>
      </c>
      <c r="J229">
        <f>((C229)*(((D229)/2) + (D230)))</f>
        <v/>
      </c>
    </row>
    <row r="230">
      <c r="A230" t="inlineStr">
        <is>
          <t>masterReg/register_reg_r1_0_31_6_11/RAMC_D1/RADR1</t>
        </is>
      </c>
      <c r="B230" t="inlineStr">
        <is>
          <t>Inpin</t>
        </is>
      </c>
      <c r="D230" t="n">
        <v>0</v>
      </c>
      <c r="E230" t="n">
        <v>0.214</v>
      </c>
      <c r="F230" t="n">
        <v>0.172</v>
      </c>
      <c r="G230" t="n">
        <v>0.506</v>
      </c>
      <c r="H230" t="n">
        <v>0.408</v>
      </c>
    </row>
    <row r="231">
      <c r="A231" t="inlineStr">
        <is>
          <t>Address_register_reg_n_0_[1]: Address_register_reg[1]/Q to masterReg/register_reg_r1_0_31_6_11/RAMC_D1/RADR1 sum delays</t>
        </is>
      </c>
      <c r="E231">
        <f>(E2 + E4 + E213 + E221 + E225 + E228 + E230)</f>
        <v/>
      </c>
      <c r="F231">
        <f>(F2 + F4 + F213 + F221 + F225 + F228 + F230)</f>
        <v/>
      </c>
      <c r="G231">
        <f>(G2 + G4 + G213 + G221 + G225 + G228 + G230)</f>
        <v/>
      </c>
      <c r="H231">
        <f>(H2 + H4 + H213 + H221 + H225 + H228 + H230)</f>
        <v/>
      </c>
      <c r="J231">
        <f>(J2 + J3 + J4 + J6 + J213 + J220 + J221 + J224 + J225 + J227 + J228 + J229 + J230)</f>
        <v/>
      </c>
    </row>
    <row r="232">
      <c r="A232" t="inlineStr">
        <is>
          <t>Address_register_reg_n_0_[1]: Address_register_reg[1]/Q to masterReg/register_reg_r1_0_31_6_11/RAMC_D1/RADR1sum delays + cap delay</t>
        </is>
      </c>
      <c r="E232">
        <f>1000*(E231 + J231)</f>
        <v/>
      </c>
      <c r="F232">
        <f>1000*(F231 + J231)</f>
        <v/>
      </c>
      <c r="G232">
        <f>1000*(G231 + J231)</f>
        <v/>
      </c>
      <c r="H232">
        <f>1000*(H231 + J231)</f>
        <v/>
      </c>
    </row>
    <row r="234">
      <c r="A234" t="inlineStr">
        <is>
          <t>Address_register_reg_n_0_[1]: Address_register_reg[1]/Q to masterReg/register_reg_r1_0_31_6_11/RAMC_D1/RADR1Total delay (from Vivado)</t>
        </is>
      </c>
      <c r="E234" t="inlineStr">
        <is>
          <t>508</t>
        </is>
      </c>
      <c r="F234" t="inlineStr">
        <is>
          <t>441</t>
        </is>
      </c>
      <c r="G234" t="inlineStr">
        <is>
          <t>898</t>
        </is>
      </c>
      <c r="H234" t="inlineStr">
        <is>
          <t>759</t>
        </is>
      </c>
    </row>
    <row r="236">
      <c r="A236" t="inlineStr">
        <is>
          <t>INT_R_X7Y43/INT_R.EL1END3-&gt;&gt;FAN_ALT1</t>
        </is>
      </c>
      <c r="B236" t="inlineStr">
        <is>
          <t>Buffer</t>
        </is>
      </c>
      <c r="C236" t="n">
        <v>0</v>
      </c>
      <c r="D236" t="n">
        <v>0.00757</v>
      </c>
      <c r="E236" t="n">
        <v>0</v>
      </c>
      <c r="F236" t="n">
        <v>0</v>
      </c>
      <c r="G236" t="n">
        <v>0</v>
      </c>
      <c r="H236" t="n">
        <v>0</v>
      </c>
      <c r="I236">
        <f>((D238) + (D237))</f>
        <v/>
      </c>
      <c r="J236">
        <f>(((D238) + (D237))*C236)</f>
        <v/>
      </c>
    </row>
    <row r="237">
      <c r="A237" t="inlineStr">
        <is>
          <t>INT_R_X7Y43/FAN_ALT1</t>
        </is>
      </c>
      <c r="B237" t="inlineStr">
        <is>
          <t>Part of wire</t>
        </is>
      </c>
      <c r="C237" t="n">
        <v>0</v>
      </c>
      <c r="D237" t="n">
        <v>0</v>
      </c>
      <c r="I237">
        <f>(((D237)/2) + (D238))</f>
        <v/>
      </c>
      <c r="J237">
        <f>((C237)*(((D237)/2) + (D238)))</f>
        <v/>
      </c>
    </row>
    <row r="238">
      <c r="A238" t="inlineStr">
        <is>
          <t>INT_R_X7Y43/INT_R.FAN_ALT1-&gt;&gt;FAN_BOUNCE1</t>
        </is>
      </c>
      <c r="B238" t="inlineStr">
        <is>
          <t>Buffer</t>
        </is>
      </c>
      <c r="C238" t="n">
        <v>1.4764880625</v>
      </c>
      <c r="D238" t="n">
        <v>0</v>
      </c>
      <c r="E238" t="n">
        <v>0.059</v>
      </c>
      <c r="F238" t="n">
        <v>0.049</v>
      </c>
      <c r="G238" t="n">
        <v>0.178</v>
      </c>
      <c r="H238" t="n">
        <v>0.147</v>
      </c>
      <c r="I238">
        <f>((D240 + D251) + (D239))</f>
        <v/>
      </c>
      <c r="J238">
        <f>(((D240 + D251) + (D239))*C238)</f>
        <v/>
      </c>
    </row>
    <row r="239">
      <c r="A239" t="inlineStr">
        <is>
          <t>INT_R_X7Y43/FAN_BOUNCE1</t>
        </is>
      </c>
      <c r="B239" t="inlineStr">
        <is>
          <t>Part of wire</t>
        </is>
      </c>
      <c r="C239" t="n">
        <v>0</v>
      </c>
      <c r="D239" t="n">
        <v>0</v>
      </c>
      <c r="I239">
        <f>(((D239)/2) + (D240 + D251))</f>
        <v/>
      </c>
      <c r="J239">
        <f>((C239)*(((D239)/2) + (D240 + D251)))</f>
        <v/>
      </c>
    </row>
    <row r="240">
      <c r="A240" t="inlineStr">
        <is>
          <t>INT_R_X7Y43/INT_R.FAN_BOUNCE1-&gt;&gt;IMUX2</t>
        </is>
      </c>
      <c r="B240" t="inlineStr">
        <is>
          <t>Buffer</t>
        </is>
      </c>
      <c r="C240" t="n">
        <v>1.6107141875</v>
      </c>
      <c r="D240" t="n">
        <v>0.007713</v>
      </c>
      <c r="E240" t="n">
        <v>0.047</v>
      </c>
      <c r="F240" t="n">
        <v>0.038</v>
      </c>
      <c r="G240" t="n">
        <v>0.138</v>
      </c>
      <c r="H240" t="n">
        <v>0.114</v>
      </c>
      <c r="I240">
        <f>((((D245) + (D244))) + (D241 + D242))</f>
        <v/>
      </c>
      <c r="J240">
        <f>(((((D245) + (D244))) + (D241 + D242))*C240)</f>
        <v/>
      </c>
    </row>
    <row r="241">
      <c r="A241" t="inlineStr">
        <is>
          <t>INT_R_X7Y43/IMUX2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CLBLM_R_X7Y43/CLBLM_IMUX2</t>
        </is>
      </c>
      <c r="B242" t="inlineStr">
        <is>
          <t>Part of wire</t>
        </is>
      </c>
      <c r="C242" t="n">
        <v>0</v>
      </c>
      <c r="D242" t="n">
        <v>0</v>
      </c>
      <c r="I242">
        <f>(((D241 + D242)/2) + (((D245) + (D244))))</f>
        <v/>
      </c>
      <c r="J242">
        <f>((C241 + C242)*(((D241 + D242)/2) + (((D245) + (D244)))))</f>
        <v/>
      </c>
    </row>
    <row r="243">
      <c r="A243" t="inlineStr">
        <is>
          <t>CLBLM_R_X7Y43/CLBLM_R.CLBLM_IMUX2-&gt;CLBLM_M_A2</t>
        </is>
      </c>
      <c r="B243" t="inlineStr">
        <is>
          <t>PassTransistor</t>
        </is>
      </c>
      <c r="C243" t="n">
        <v>0</v>
      </c>
      <c r="E243" t="n">
        <v>0</v>
      </c>
      <c r="F243" t="n">
        <v>0</v>
      </c>
      <c r="G243" t="n">
        <v>0</v>
      </c>
      <c r="H243" t="n">
        <v>0</v>
      </c>
      <c r="I243">
        <f>((D245) + (D244))</f>
        <v/>
      </c>
      <c r="J243">
        <f>(((D245) + (D244))*C243)</f>
        <v/>
      </c>
    </row>
    <row r="244">
      <c r="A244" t="inlineStr">
        <is>
          <t>CLBLM_R_X7Y43/CLBLM_M_A2</t>
        </is>
      </c>
      <c r="B244" t="inlineStr">
        <is>
          <t>Part of wire</t>
        </is>
      </c>
      <c r="C244" t="n">
        <v>0</v>
      </c>
      <c r="D244" t="n">
        <v>0</v>
      </c>
      <c r="I244">
        <f>(((D244)/2) + (D245))</f>
        <v/>
      </c>
      <c r="J244">
        <f>((C244)*(((D244)/2) + (D245)))</f>
        <v/>
      </c>
    </row>
    <row r="245">
      <c r="A245" t="inlineStr">
        <is>
          <t>masterReg/register_reg_r1_0_31_6_11/RAMA_D1/RADR1</t>
        </is>
      </c>
      <c r="B245" t="inlineStr">
        <is>
          <t>Inpin</t>
        </is>
      </c>
      <c r="D245" t="n">
        <v>0</v>
      </c>
      <c r="E245" t="n">
        <v>0.216</v>
      </c>
      <c r="F245" t="n">
        <v>0.174</v>
      </c>
      <c r="G245" t="n">
        <v>0.512</v>
      </c>
      <c r="H245" t="n">
        <v>0.413</v>
      </c>
    </row>
    <row r="246">
      <c r="A246" t="inlineStr">
        <is>
          <t>Address_register_reg_n_0_[1]: Address_register_reg[1]/Q to masterReg/register_reg_r1_0_31_6_11/RAMA_D1/RADR1 sum delays</t>
        </is>
      </c>
      <c r="E246">
        <f>(E2 + E4 + E213 + E221 + E236 + E238 + E240 + E243 + E245)</f>
        <v/>
      </c>
      <c r="F246">
        <f>(F2 + F4 + F213 + F221 + F236 + F238 + F240 + F243 + F245)</f>
        <v/>
      </c>
      <c r="G246">
        <f>(G2 + G4 + G213 + G221 + G236 + G238 + G240 + G243 + G245)</f>
        <v/>
      </c>
      <c r="H246">
        <f>(H2 + H4 + H213 + H221 + H236 + H238 + H240 + H243 + H245)</f>
        <v/>
      </c>
      <c r="J246">
        <f>(J2 + J3 + J4 + J6 + J213 + J220 + J221 + J224 + J236 + J237 + J238 + J239 + J240 + J242 + J243 + J244 + J245)</f>
        <v/>
      </c>
    </row>
    <row r="247">
      <c r="A247" t="inlineStr">
        <is>
          <t>Address_register_reg_n_0_[1]: Address_register_reg[1]/Q to masterReg/register_reg_r1_0_31_6_11/RAMA_D1/RADR1sum delays + cap delay</t>
        </is>
      </c>
      <c r="E247">
        <f>1000*(E246 + J246)</f>
        <v/>
      </c>
      <c r="F247">
        <f>1000*(F246 + J246)</f>
        <v/>
      </c>
      <c r="G247">
        <f>1000*(G246 + J246)</f>
        <v/>
      </c>
      <c r="H247">
        <f>1000*(H246 + J246)</f>
        <v/>
      </c>
    </row>
    <row r="249">
      <c r="A249" t="inlineStr">
        <is>
          <t>Address_register_reg_n_0_[1]: Address_register_reg[1]/Q to masterReg/register_reg_r1_0_31_6_11/RAMA_D1/RADR1Total delay (from Vivado)</t>
        </is>
      </c>
      <c r="E249" t="inlineStr">
        <is>
          <t>588</t>
        </is>
      </c>
      <c r="F249" t="inlineStr">
        <is>
          <t>511</t>
        </is>
      </c>
      <c r="G249" t="inlineStr">
        <is>
          <t>1054</t>
        </is>
      </c>
      <c r="H249" t="inlineStr">
        <is>
          <t>890</t>
        </is>
      </c>
    </row>
    <row r="251">
      <c r="A251" t="inlineStr">
        <is>
          <t>INT_R_X7Y43/INT_R.FAN_BOUNCE1-&gt;&gt;IMUX18</t>
        </is>
      </c>
      <c r="B251" t="inlineStr">
        <is>
          <t>Buffer</t>
        </is>
      </c>
      <c r="C251" t="n">
        <v>1.6107141875</v>
      </c>
      <c r="D251" t="n">
        <v>0.007713</v>
      </c>
      <c r="E251" t="n">
        <v>0.047</v>
      </c>
      <c r="F251" t="n">
        <v>0.038</v>
      </c>
      <c r="G251" t="n">
        <v>0.138</v>
      </c>
      <c r="H251" t="n">
        <v>0.114</v>
      </c>
      <c r="I251">
        <f>((((D256) + (D255))) + (D252 + D253))</f>
        <v/>
      </c>
      <c r="J251">
        <f>(((((D256) + (D255))) + (D252 + D253))*C251)</f>
        <v/>
      </c>
    </row>
    <row r="252">
      <c r="A252" t="inlineStr">
        <is>
          <t>INT_R_X7Y43/IMUX18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CLBLM_R_X7Y43/CLBLM_IMUX18</t>
        </is>
      </c>
      <c r="B253" t="inlineStr">
        <is>
          <t>Part of wire</t>
        </is>
      </c>
      <c r="C253" t="n">
        <v>0</v>
      </c>
      <c r="D253" t="n">
        <v>0</v>
      </c>
      <c r="I253">
        <f>(((D252 + D253)/2) + (((D256) + (D255))))</f>
        <v/>
      </c>
      <c r="J253">
        <f>((C252 + C253)*(((D252 + D253)/2) + (((D256) + (D255)))))</f>
        <v/>
      </c>
    </row>
    <row r="254">
      <c r="A254" t="inlineStr">
        <is>
          <t>CLBLM_R_X7Y43/CLBLM_R.CLBLM_IMUX18-&gt;CLBLM_M_B2</t>
        </is>
      </c>
      <c r="B254" t="inlineStr">
        <is>
          <t>PassTransistor</t>
        </is>
      </c>
      <c r="C254" t="n">
        <v>0</v>
      </c>
      <c r="E254" t="n">
        <v>0</v>
      </c>
      <c r="F254" t="n">
        <v>0</v>
      </c>
      <c r="G254" t="n">
        <v>0</v>
      </c>
      <c r="H254" t="n">
        <v>0</v>
      </c>
      <c r="I254">
        <f>((D256) + (D255))</f>
        <v/>
      </c>
      <c r="J254">
        <f>(((D256) + (D255))*C254)</f>
        <v/>
      </c>
    </row>
    <row r="255">
      <c r="A255" t="inlineStr">
        <is>
          <t>CLBLM_R_X7Y43/CLBLM_M_B2</t>
        </is>
      </c>
      <c r="B255" t="inlineStr">
        <is>
          <t>Part of wire</t>
        </is>
      </c>
      <c r="C255" t="n">
        <v>0</v>
      </c>
      <c r="D255" t="n">
        <v>0</v>
      </c>
      <c r="I255">
        <f>(((D255)/2) + (D256))</f>
        <v/>
      </c>
      <c r="J255">
        <f>((C255)*(((D255)/2) + (D256)))</f>
        <v/>
      </c>
    </row>
    <row r="256">
      <c r="A256" t="inlineStr">
        <is>
          <t>masterReg/register_reg_r1_0_31_6_11/RAMB_D1/RADR1</t>
        </is>
      </c>
      <c r="B256" t="inlineStr">
        <is>
          <t>Inpin</t>
        </is>
      </c>
      <c r="D256" t="n">
        <v>0</v>
      </c>
      <c r="E256" t="n">
        <v>0.214</v>
      </c>
      <c r="F256" t="n">
        <v>0.172</v>
      </c>
      <c r="G256" t="n">
        <v>0.504</v>
      </c>
      <c r="H256" t="n">
        <v>0.406</v>
      </c>
    </row>
    <row r="257">
      <c r="A257" t="inlineStr">
        <is>
          <t>Address_register_reg_n_0_[1]: Address_register_reg[1]/Q to masterReg/register_reg_r1_0_31_6_11/RAMB_D1/RADR1 sum delays</t>
        </is>
      </c>
      <c r="E257">
        <f>(E2 + E4 + E213 + E221 + E236 + E238 + E251 + E254 + E256)</f>
        <v/>
      </c>
      <c r="F257">
        <f>(F2 + F4 + F213 + F221 + F236 + F238 + F251 + F254 + F256)</f>
        <v/>
      </c>
      <c r="G257">
        <f>(G2 + G4 + G213 + G221 + G236 + G238 + G251 + G254 + G256)</f>
        <v/>
      </c>
      <c r="H257">
        <f>(H2 + H4 + H213 + H221 + H236 + H238 + H251 + H254 + H256)</f>
        <v/>
      </c>
      <c r="J257">
        <f>(J2 + J3 + J4 + J6 + J213 + J220 + J221 + J224 + J236 + J237 + J238 + J239 + J251 + J253 + J254 + J255 + J256)</f>
        <v/>
      </c>
    </row>
    <row r="258">
      <c r="A258" t="inlineStr">
        <is>
          <t>Address_register_reg_n_0_[1]: Address_register_reg[1]/Q to masterReg/register_reg_r1_0_31_6_11/RAMB_D1/RADR1sum delays + cap delay</t>
        </is>
      </c>
      <c r="E258">
        <f>1000*(E257 + J257)</f>
        <v/>
      </c>
      <c r="F258">
        <f>1000*(F257 + J257)</f>
        <v/>
      </c>
      <c r="G258">
        <f>1000*(G257 + J257)</f>
        <v/>
      </c>
      <c r="H258">
        <f>1000*(H257 + J257)</f>
        <v/>
      </c>
    </row>
    <row r="260">
      <c r="A260" t="inlineStr">
        <is>
          <t>Address_register_reg_n_0_[1]: Address_register_reg[1]/Q to masterReg/register_reg_r1_0_31_6_11/RAMB_D1/RADR1Total delay (from Vivado)</t>
        </is>
      </c>
      <c r="E260" t="inlineStr">
        <is>
          <t>586</t>
        </is>
      </c>
      <c r="F260" t="inlineStr">
        <is>
          <t>509</t>
        </is>
      </c>
      <c r="G260" t="inlineStr">
        <is>
          <t>1048</t>
        </is>
      </c>
      <c r="H260" t="inlineStr">
        <is>
          <t>886</t>
        </is>
      </c>
    </row>
    <row r="262">
      <c r="A262" t="inlineStr">
        <is>
          <t>INT_R_X5Y44/INT_R.LOGIC_OUTS5-&gt;&gt;WW2BEG1</t>
        </is>
      </c>
      <c r="B262" t="inlineStr">
        <is>
          <t>Buffer</t>
        </is>
      </c>
      <c r="C262" t="n">
        <v>1.1851186875</v>
      </c>
      <c r="D262" t="n">
        <v>0.008473000000000001</v>
      </c>
      <c r="E262" t="n">
        <v>0.063</v>
      </c>
      <c r="F262" t="n">
        <v>0.052</v>
      </c>
      <c r="G262" t="n">
        <v>0.143</v>
      </c>
      <c r="H262" t="n">
        <v>0.118</v>
      </c>
      <c r="I262">
        <f>((D268 + D282) + (D263 + D264 + D265 + D266 + D267))</f>
        <v/>
      </c>
      <c r="J262">
        <f>(((D268 + D282) + (D263 + D264 + D265 + D266 + D267))*C262)</f>
        <v/>
      </c>
    </row>
    <row r="263">
      <c r="A263" t="inlineStr">
        <is>
          <t>INT_R_X5Y44/WW2BEG1</t>
        </is>
      </c>
      <c r="B263" t="inlineStr">
        <is>
          <t>Part of wire</t>
        </is>
      </c>
      <c r="C263" t="n">
        <v>0</v>
      </c>
      <c r="D263" t="n">
        <v>0</v>
      </c>
    </row>
    <row r="264">
      <c r="A264" t="inlineStr">
        <is>
          <t>INT_R_X3Y44/WW2END1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INT_L_X4Y44/WW2A1</t>
        </is>
      </c>
      <c r="B265" t="inlineStr">
        <is>
          <t>Part of wire</t>
        </is>
      </c>
      <c r="C265" t="n">
        <v>0</v>
      </c>
      <c r="D265" t="n">
        <v>0</v>
      </c>
    </row>
    <row r="266">
      <c r="A266" t="inlineStr">
        <is>
          <t>CLBLL_L_X4Y44/CLBLL_WW2END1</t>
        </is>
      </c>
      <c r="B266" t="inlineStr">
        <is>
          <t>Part of wire</t>
        </is>
      </c>
      <c r="C266" t="n">
        <v>0</v>
      </c>
      <c r="D266" t="n">
        <v>0</v>
      </c>
    </row>
    <row r="267">
      <c r="A267" t="inlineStr">
        <is>
          <t>CLBLM_R_X3Y44/CLBLM_WW2END1</t>
        </is>
      </c>
      <c r="B267" t="inlineStr">
        <is>
          <t>Part of wire</t>
        </is>
      </c>
      <c r="C267" t="n">
        <v>0</v>
      </c>
      <c r="D267" t="n">
        <v>0</v>
      </c>
      <c r="I267">
        <f>(((D263 + D264 + D265 + D266 + D267)/2) + (D268 + D282))</f>
        <v/>
      </c>
      <c r="J267">
        <f>((C263 + C264 + C265 + C266 + C267)*(((D263 + D264 + D265 + D266 + D267)/2) + (D268 + D282)))</f>
        <v/>
      </c>
    </row>
    <row r="268">
      <c r="A268" t="inlineStr">
        <is>
          <t>INT_R_X3Y44/INT_R.WW2END1-&gt;&gt;SR1BEG2</t>
        </is>
      </c>
      <c r="B268" t="inlineStr">
        <is>
          <t>Buffer</t>
        </is>
      </c>
      <c r="C268" t="n">
        <v>1.16220225</v>
      </c>
      <c r="D268" t="n">
        <v>0.008429000000000001</v>
      </c>
      <c r="E268" t="n">
        <v>0.057</v>
      </c>
      <c r="F268" t="n">
        <v>0.047</v>
      </c>
      <c r="G268" t="n">
        <v>0.14</v>
      </c>
      <c r="H268" t="n">
        <v>0.116</v>
      </c>
      <c r="I268">
        <f>((D271) + (D269 + D270))</f>
        <v/>
      </c>
      <c r="J268">
        <f>(((D271) + (D269 + D270))*C268)</f>
        <v/>
      </c>
    </row>
    <row r="269">
      <c r="A269" t="inlineStr">
        <is>
          <t>INT_R_X3Y44/SR1BEG2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INT_R_X3Y43/SR1END2</t>
        </is>
      </c>
      <c r="B270" t="inlineStr">
        <is>
          <t>Part of wire</t>
        </is>
      </c>
      <c r="C270" t="n">
        <v>0</v>
      </c>
      <c r="D270" t="n">
        <v>0</v>
      </c>
      <c r="I270">
        <f>(((D269 + D270)/2) + (D271))</f>
        <v/>
      </c>
      <c r="J270">
        <f>((C269 + C270)*(((D269 + D270)/2) + (D271)))</f>
        <v/>
      </c>
    </row>
    <row r="271">
      <c r="A271" t="inlineStr">
        <is>
          <t>INT_R_X3Y43/INT_R.SR1END2-&gt;&gt;IMUX29</t>
        </is>
      </c>
      <c r="B271" t="inlineStr">
        <is>
          <t>Buffer</t>
        </is>
      </c>
      <c r="C271" t="n">
        <v>1.6107141875</v>
      </c>
      <c r="D271" t="n">
        <v>0.007713</v>
      </c>
      <c r="E271" t="n">
        <v>0.047</v>
      </c>
      <c r="F271" t="n">
        <v>0.038</v>
      </c>
      <c r="G271" t="n">
        <v>0.138</v>
      </c>
      <c r="H271" t="n">
        <v>0.114</v>
      </c>
      <c r="I271">
        <f>((((D276) + (D275))) + (D272 + D273))</f>
        <v/>
      </c>
      <c r="J271">
        <f>(((((D276) + (D275))) + (D272 + D273))*C271)</f>
        <v/>
      </c>
    </row>
    <row r="272">
      <c r="A272" t="inlineStr">
        <is>
          <t>INT_R_X3Y43/IMUX29</t>
        </is>
      </c>
      <c r="B272" t="inlineStr">
        <is>
          <t>Part of wire</t>
        </is>
      </c>
      <c r="C272" t="n">
        <v>0</v>
      </c>
      <c r="D272" t="n">
        <v>0</v>
      </c>
    </row>
    <row r="273">
      <c r="A273" t="inlineStr">
        <is>
          <t>CLBLM_R_X3Y43/CLBLM_IMUX29</t>
        </is>
      </c>
      <c r="B273" t="inlineStr">
        <is>
          <t>Part of wire</t>
        </is>
      </c>
      <c r="C273" t="n">
        <v>0</v>
      </c>
      <c r="D273" t="n">
        <v>0</v>
      </c>
      <c r="I273">
        <f>(((D272 + D273)/2) + (((D276) + (D275))))</f>
        <v/>
      </c>
      <c r="J273">
        <f>((C272 + C273)*(((D272 + D273)/2) + (((D276) + (D275)))))</f>
        <v/>
      </c>
    </row>
    <row r="274">
      <c r="A274" t="inlineStr">
        <is>
          <t>CLBLM_R_X3Y43/CLBLM_R.CLBLM_IMUX29-&gt;CLBLM_M_C2</t>
        </is>
      </c>
      <c r="B274" t="inlineStr">
        <is>
          <t>PassTransistor</t>
        </is>
      </c>
      <c r="C274" t="n">
        <v>0</v>
      </c>
      <c r="E274" t="n">
        <v>0</v>
      </c>
      <c r="F274" t="n">
        <v>0</v>
      </c>
      <c r="G274" t="n">
        <v>0</v>
      </c>
      <c r="H274" t="n">
        <v>0</v>
      </c>
      <c r="I274">
        <f>((D276) + (D275))</f>
        <v/>
      </c>
      <c r="J274">
        <f>(((D276) + (D275))*C274)</f>
        <v/>
      </c>
    </row>
    <row r="275">
      <c r="A275" t="inlineStr">
        <is>
          <t>CLBLM_R_X3Y43/CLBLM_M_C2</t>
        </is>
      </c>
      <c r="B275" t="inlineStr">
        <is>
          <t>Part of wire</t>
        </is>
      </c>
      <c r="C275" t="n">
        <v>0</v>
      </c>
      <c r="D275" t="n">
        <v>0</v>
      </c>
      <c r="I275">
        <f>(((D275)/2) + (D276))</f>
        <v/>
      </c>
      <c r="J275">
        <f>((C275)*(((D275)/2) + (D276)))</f>
        <v/>
      </c>
    </row>
    <row r="276">
      <c r="A276" t="inlineStr">
        <is>
          <t>masterReg/register_reg_r1_0_31_0_5/RAMC_D1/RADR1</t>
        </is>
      </c>
      <c r="B276" t="inlineStr">
        <is>
          <t>Inpin</t>
        </is>
      </c>
      <c r="D276" t="n">
        <v>0</v>
      </c>
      <c r="E276" t="n">
        <v>0.214</v>
      </c>
      <c r="F276" t="n">
        <v>0.172</v>
      </c>
      <c r="G276" t="n">
        <v>0.506</v>
      </c>
      <c r="H276" t="n">
        <v>0.408</v>
      </c>
    </row>
    <row r="277">
      <c r="A277" t="inlineStr">
        <is>
          <t>Address_register_reg_n_0_[1]: Address_register_reg[1]/Q to masterReg/register_reg_r1_0_31_0_5/RAMC_D1/RADR1 sum delays</t>
        </is>
      </c>
      <c r="E277">
        <f>(E2 + E4 + E262 + E268 + E271 + E274 + E276)</f>
        <v/>
      </c>
      <c r="F277">
        <f>(F2 + F4 + F262 + F268 + F271 + F274 + F276)</f>
        <v/>
      </c>
      <c r="G277">
        <f>(G2 + G4 + G262 + G268 + G271 + G274 + G276)</f>
        <v/>
      </c>
      <c r="H277">
        <f>(H2 + H4 + H262 + H268 + H271 + H274 + H276)</f>
        <v/>
      </c>
      <c r="J277">
        <f>(J2 + J3 + J4 + J6 + J262 + J267 + J268 + J270 + J271 + J273 + J274 + J275 + J276)</f>
        <v/>
      </c>
    </row>
    <row r="278">
      <c r="A278" t="inlineStr">
        <is>
          <t>Address_register_reg_n_0_[1]: Address_register_reg[1]/Q to masterReg/register_reg_r1_0_31_0_5/RAMC_D1/RADR1sum delays + cap delay</t>
        </is>
      </c>
      <c r="E278">
        <f>1000*(E277 + J277)</f>
        <v/>
      </c>
      <c r="F278">
        <f>1000*(F277 + J277)</f>
        <v/>
      </c>
      <c r="G278">
        <f>1000*(G277 + J277)</f>
        <v/>
      </c>
      <c r="H278">
        <f>1000*(H277 + J277)</f>
        <v/>
      </c>
    </row>
    <row r="280">
      <c r="A280" t="inlineStr">
        <is>
          <t>Address_register_reg_n_0_[1]: Address_register_reg[1]/Q to masterReg/register_reg_r1_0_31_0_5/RAMC_D1/RADR1Total delay (from Vivado)</t>
        </is>
      </c>
      <c r="E280" t="inlineStr">
        <is>
          <t>455</t>
        </is>
      </c>
      <c r="F280" t="inlineStr">
        <is>
          <t>383</t>
        </is>
      </c>
      <c r="G280" t="inlineStr">
        <is>
          <t>827</t>
        </is>
      </c>
      <c r="H280" t="inlineStr">
        <is>
          <t>685</t>
        </is>
      </c>
    </row>
    <row r="282">
      <c r="A282" t="inlineStr">
        <is>
          <t>INT_R_X3Y44/INT_R.WW2END1-&gt;&gt;SS2BEG1</t>
        </is>
      </c>
      <c r="B282" t="inlineStr">
        <is>
          <t>Buffer</t>
        </is>
      </c>
      <c r="C282" t="n">
        <v>1.1851186875</v>
      </c>
      <c r="D282" t="n">
        <v>0.008473000000000001</v>
      </c>
      <c r="E282" t="n">
        <v>0.06</v>
      </c>
      <c r="F282" t="n">
        <v>0.05</v>
      </c>
      <c r="G282" t="n">
        <v>0.134</v>
      </c>
      <c r="H282" t="n">
        <v>0.111</v>
      </c>
      <c r="I282">
        <f>((D286) + (D283 + D284 + D285))</f>
        <v/>
      </c>
      <c r="J282">
        <f>(((D286) + (D283 + D284 + D285))*C282)</f>
        <v/>
      </c>
    </row>
    <row r="283">
      <c r="A283" t="inlineStr">
        <is>
          <t>INT_R_X3Y44/SS2BEG1</t>
        </is>
      </c>
      <c r="B283" t="inlineStr">
        <is>
          <t>Part of wire</t>
        </is>
      </c>
      <c r="C283" t="n">
        <v>0</v>
      </c>
      <c r="D283" t="n">
        <v>0</v>
      </c>
    </row>
    <row r="284">
      <c r="A284" t="inlineStr">
        <is>
          <t>INT_R_X3Y42/SS2END1</t>
        </is>
      </c>
      <c r="B284" t="inlineStr">
        <is>
          <t>Part of wire</t>
        </is>
      </c>
      <c r="C284" t="n">
        <v>0</v>
      </c>
      <c r="D284" t="n">
        <v>0</v>
      </c>
    </row>
    <row r="285">
      <c r="A285" t="inlineStr">
        <is>
          <t>INT_R_X3Y43/SS2A1</t>
        </is>
      </c>
      <c r="B285" t="inlineStr">
        <is>
          <t>Part of wire</t>
        </is>
      </c>
      <c r="C285" t="n">
        <v>0</v>
      </c>
      <c r="D285" t="n">
        <v>0</v>
      </c>
      <c r="I285">
        <f>(((D283 + D284 + D285)/2) + (D286))</f>
        <v/>
      </c>
      <c r="J285">
        <f>((C283 + C284 + C285)*(((D283 + D284 + D285)/2) + (D286)))</f>
        <v/>
      </c>
    </row>
    <row r="286">
      <c r="A286" t="inlineStr">
        <is>
          <t>INT_R_X3Y42/INT_R.SS2END1-&gt;&gt;NR1BEG1</t>
        </is>
      </c>
      <c r="B286" t="inlineStr">
        <is>
          <t>Buffer</t>
        </is>
      </c>
      <c r="C286" t="n">
        <v>1.16220225</v>
      </c>
      <c r="D286" t="n">
        <v>0.008429000000000001</v>
      </c>
      <c r="E286" t="n">
        <v>0.056</v>
      </c>
      <c r="F286" t="n">
        <v>0.046</v>
      </c>
      <c r="G286" t="n">
        <v>0.132</v>
      </c>
      <c r="H286" t="n">
        <v>0.109</v>
      </c>
      <c r="I286">
        <f>((D289 + D300) + (D287 + D288))</f>
        <v/>
      </c>
      <c r="J286">
        <f>(((D289 + D300) + (D287 + D288))*C286)</f>
        <v/>
      </c>
    </row>
    <row r="287">
      <c r="A287" t="inlineStr">
        <is>
          <t>INT_R_X3Y42/NR1BEG1</t>
        </is>
      </c>
      <c r="B287" t="inlineStr">
        <is>
          <t>Part of wire</t>
        </is>
      </c>
      <c r="C287" t="n">
        <v>0</v>
      </c>
      <c r="D287" t="n">
        <v>0</v>
      </c>
    </row>
    <row r="288">
      <c r="A288" t="inlineStr">
        <is>
          <t>INT_R_X3Y43/NR1END1</t>
        </is>
      </c>
      <c r="B288" t="inlineStr">
        <is>
          <t>Part of wire</t>
        </is>
      </c>
      <c r="C288" t="n">
        <v>0</v>
      </c>
      <c r="D288" t="n">
        <v>0</v>
      </c>
      <c r="I288">
        <f>(((D287 + D288)/2) + (D289 + D300))</f>
        <v/>
      </c>
      <c r="J288">
        <f>((C287 + C288)*(((D287 + D288)/2) + (D289 + D300)))</f>
        <v/>
      </c>
    </row>
    <row r="289">
      <c r="A289" t="inlineStr">
        <is>
          <t>INT_R_X3Y43/INT_R.NR1END1-&gt;&gt;IMUX2</t>
        </is>
      </c>
      <c r="B289" t="inlineStr">
        <is>
          <t>Buffer</t>
        </is>
      </c>
      <c r="C289" t="n">
        <v>1.6107141875</v>
      </c>
      <c r="D289" t="n">
        <v>0.007713</v>
      </c>
      <c r="E289" t="n">
        <v>0.047</v>
      </c>
      <c r="F289" t="n">
        <v>0.038</v>
      </c>
      <c r="G289" t="n">
        <v>0.138</v>
      </c>
      <c r="H289" t="n">
        <v>0.114</v>
      </c>
      <c r="I289">
        <f>((((D294) + (D293))) + (D290 + D291))</f>
        <v/>
      </c>
      <c r="J289">
        <f>(((((D294) + (D293))) + (D290 + D291))*C289)</f>
        <v/>
      </c>
    </row>
    <row r="290">
      <c r="A290" t="inlineStr">
        <is>
          <t>INT_R_X3Y43/IMUX2</t>
        </is>
      </c>
      <c r="B290" t="inlineStr">
        <is>
          <t>Part of wire</t>
        </is>
      </c>
      <c r="C290" t="n">
        <v>0</v>
      </c>
      <c r="D290" t="n">
        <v>0</v>
      </c>
    </row>
    <row r="291">
      <c r="A291" t="inlineStr">
        <is>
          <t>CLBLM_R_X3Y43/CLBLM_IMUX2</t>
        </is>
      </c>
      <c r="B291" t="inlineStr">
        <is>
          <t>Part of wire</t>
        </is>
      </c>
      <c r="C291" t="n">
        <v>0</v>
      </c>
      <c r="D291" t="n">
        <v>0</v>
      </c>
      <c r="I291">
        <f>(((D290 + D291)/2) + (((D294) + (D293))))</f>
        <v/>
      </c>
      <c r="J291">
        <f>((C290 + C291)*(((D290 + D291)/2) + (((D294) + (D293)))))</f>
        <v/>
      </c>
    </row>
    <row r="292">
      <c r="A292" t="inlineStr">
        <is>
          <t>CLBLM_R_X3Y43/CLBLM_R.CLBLM_IMUX2-&gt;CLBLM_M_A2</t>
        </is>
      </c>
      <c r="B292" t="inlineStr">
        <is>
          <t>PassTransistor</t>
        </is>
      </c>
      <c r="C292" t="n">
        <v>0</v>
      </c>
      <c r="E292" t="n">
        <v>0</v>
      </c>
      <c r="F292" t="n">
        <v>0</v>
      </c>
      <c r="G292" t="n">
        <v>0</v>
      </c>
      <c r="H292" t="n">
        <v>0</v>
      </c>
      <c r="I292">
        <f>((D294) + (D293))</f>
        <v/>
      </c>
      <c r="J292">
        <f>(((D294) + (D293))*C292)</f>
        <v/>
      </c>
    </row>
    <row r="293">
      <c r="A293" t="inlineStr">
        <is>
          <t>CLBLM_R_X3Y43/CLBLM_M_A2</t>
        </is>
      </c>
      <c r="B293" t="inlineStr">
        <is>
          <t>Part of wire</t>
        </is>
      </c>
      <c r="C293" t="n">
        <v>0</v>
      </c>
      <c r="D293" t="n">
        <v>0</v>
      </c>
      <c r="I293">
        <f>(((D293)/2) + (D294))</f>
        <v/>
      </c>
      <c r="J293">
        <f>((C293)*(((D293)/2) + (D294)))</f>
        <v/>
      </c>
    </row>
    <row r="294">
      <c r="A294" t="inlineStr">
        <is>
          <t>masterReg/register_reg_r1_0_31_0_5/RAMA_D1/RADR1</t>
        </is>
      </c>
      <c r="B294" t="inlineStr">
        <is>
          <t>Inpin</t>
        </is>
      </c>
      <c r="D294" t="n">
        <v>0</v>
      </c>
      <c r="E294" t="n">
        <v>0.216</v>
      </c>
      <c r="F294" t="n">
        <v>0.174</v>
      </c>
      <c r="G294" t="n">
        <v>0.512</v>
      </c>
      <c r="H294" t="n">
        <v>0.413</v>
      </c>
    </row>
    <row r="295">
      <c r="A295" t="inlineStr">
        <is>
          <t>Address_register_reg_n_0_[1]: Address_register_reg[1]/Q to masterReg/register_reg_r1_0_31_0_5/RAMA_D1/RADR1 sum delays</t>
        </is>
      </c>
      <c r="E295">
        <f>(E2 + E4 + E262 + E282 + E286 + E289 + E292 + E294)</f>
        <v/>
      </c>
      <c r="F295">
        <f>(F2 + F4 + F262 + F282 + F286 + F289 + F292 + F294)</f>
        <v/>
      </c>
      <c r="G295">
        <f>(G2 + G4 + G262 + G282 + G286 + G289 + G292 + G294)</f>
        <v/>
      </c>
      <c r="H295">
        <f>(H2 + H4 + H262 + H282 + H286 + H289 + H292 + H294)</f>
        <v/>
      </c>
      <c r="J295">
        <f>(J2 + J3 + J4 + J6 + J262 + J267 + J282 + J285 + J286 + J288 + J289 + J291 + J292 + J293 + J294)</f>
        <v/>
      </c>
    </row>
    <row r="296">
      <c r="A296" t="inlineStr">
        <is>
          <t>Address_register_reg_n_0_[1]: Address_register_reg[1]/Q to masterReg/register_reg_r1_0_31_0_5/RAMA_D1/RADR1sum delays + cap delay</t>
        </is>
      </c>
      <c r="E296">
        <f>1000*(E295 + J295)</f>
        <v/>
      </c>
      <c r="F296">
        <f>1000*(F295 + J295)</f>
        <v/>
      </c>
      <c r="G296">
        <f>1000*(G295 + J295)</f>
        <v/>
      </c>
      <c r="H296">
        <f>1000*(H295 + J295)</f>
        <v/>
      </c>
    </row>
    <row r="298">
      <c r="A298" t="inlineStr">
        <is>
          <t>Address_register_reg_n_0_[1]: Address_register_reg[1]/Q to masterReg/register_reg_r1_0_31_0_5/RAMA_D1/RADR1Total delay (from Vivado)</t>
        </is>
      </c>
      <c r="E298" t="inlineStr">
        <is>
          <t>533</t>
        </is>
      </c>
      <c r="F298" t="inlineStr">
        <is>
          <t>451</t>
        </is>
      </c>
      <c r="G298" t="inlineStr">
        <is>
          <t>956</t>
        </is>
      </c>
      <c r="H298" t="inlineStr">
        <is>
          <t>794</t>
        </is>
      </c>
    </row>
    <row r="300">
      <c r="A300" t="inlineStr">
        <is>
          <t>INT_R_X3Y43/INT_R.NR1END1-&gt;&gt;IMUX18</t>
        </is>
      </c>
      <c r="B300" t="inlineStr">
        <is>
          <t>Buffer</t>
        </is>
      </c>
      <c r="C300" t="n">
        <v>1.6107141875</v>
      </c>
      <c r="D300" t="n">
        <v>0.007713</v>
      </c>
      <c r="E300" t="n">
        <v>0.047</v>
      </c>
      <c r="F300" t="n">
        <v>0.038</v>
      </c>
      <c r="G300" t="n">
        <v>0.138</v>
      </c>
      <c r="H300" t="n">
        <v>0.114</v>
      </c>
      <c r="I300">
        <f>((((D305) + (D304))) + (D301 + D302))</f>
        <v/>
      </c>
      <c r="J300">
        <f>(((((D305) + (D304))) + (D301 + D302))*C300)</f>
        <v/>
      </c>
    </row>
    <row r="301">
      <c r="A301" t="inlineStr">
        <is>
          <t>INT_R_X3Y43/IMUX18</t>
        </is>
      </c>
      <c r="B301" t="inlineStr">
        <is>
          <t>Part of wire</t>
        </is>
      </c>
      <c r="C301" t="n">
        <v>0</v>
      </c>
      <c r="D301" t="n">
        <v>0</v>
      </c>
    </row>
    <row r="302">
      <c r="A302" t="inlineStr">
        <is>
          <t>CLBLM_R_X3Y43/CLBLM_IMUX18</t>
        </is>
      </c>
      <c r="B302" t="inlineStr">
        <is>
          <t>Part of wire</t>
        </is>
      </c>
      <c r="C302" t="n">
        <v>0</v>
      </c>
      <c r="D302" t="n">
        <v>0</v>
      </c>
      <c r="I302">
        <f>(((D301 + D302)/2) + (((D305) + (D304))))</f>
        <v/>
      </c>
      <c r="J302">
        <f>((C301 + C302)*(((D301 + D302)/2) + (((D305) + (D304)))))</f>
        <v/>
      </c>
    </row>
    <row r="303">
      <c r="A303" t="inlineStr">
        <is>
          <t>CLBLM_R_X3Y43/CLBLM_R.CLBLM_IMUX18-&gt;CLBLM_M_B2</t>
        </is>
      </c>
      <c r="B303" t="inlineStr">
        <is>
          <t>PassTransistor</t>
        </is>
      </c>
      <c r="C303" t="n">
        <v>0</v>
      </c>
      <c r="E303" t="n">
        <v>0</v>
      </c>
      <c r="F303" t="n">
        <v>0</v>
      </c>
      <c r="G303" t="n">
        <v>0</v>
      </c>
      <c r="H303" t="n">
        <v>0</v>
      </c>
      <c r="I303">
        <f>((D305) + (D304))</f>
        <v/>
      </c>
      <c r="J303">
        <f>(((D305) + (D304))*C303)</f>
        <v/>
      </c>
    </row>
    <row r="304">
      <c r="A304" t="inlineStr">
        <is>
          <t>CLBLM_R_X3Y43/CLBLM_M_B2</t>
        </is>
      </c>
      <c r="B304" t="inlineStr">
        <is>
          <t>Part of wire</t>
        </is>
      </c>
      <c r="C304" t="n">
        <v>0</v>
      </c>
      <c r="D304" t="n">
        <v>0</v>
      </c>
      <c r="I304">
        <f>(((D304)/2) + (D305))</f>
        <v/>
      </c>
      <c r="J304">
        <f>((C304)*(((D304)/2) + (D305)))</f>
        <v/>
      </c>
    </row>
    <row r="305">
      <c r="A305" t="inlineStr">
        <is>
          <t>masterReg/register_reg_r1_0_31_0_5/RAMB_D1/RADR1</t>
        </is>
      </c>
      <c r="B305" t="inlineStr">
        <is>
          <t>Inpin</t>
        </is>
      </c>
      <c r="D305" t="n">
        <v>0</v>
      </c>
      <c r="E305" t="n">
        <v>0.214</v>
      </c>
      <c r="F305" t="n">
        <v>0.172</v>
      </c>
      <c r="G305" t="n">
        <v>0.504</v>
      </c>
      <c r="H305" t="n">
        <v>0.406</v>
      </c>
    </row>
    <row r="306">
      <c r="A306" t="inlineStr">
        <is>
          <t>Address_register_reg_n_0_[1]: Address_register_reg[1]/Q to masterReg/register_reg_r1_0_31_0_5/RAMB_D1/RADR1 sum delays</t>
        </is>
      </c>
      <c r="E306">
        <f>(E2 + E4 + E262 + E282 + E286 + E300 + E303 + E305)</f>
        <v/>
      </c>
      <c r="F306">
        <f>(F2 + F4 + F262 + F282 + F286 + F300 + F303 + F305)</f>
        <v/>
      </c>
      <c r="G306">
        <f>(G2 + G4 + G262 + G282 + G286 + G300 + G303 + G305)</f>
        <v/>
      </c>
      <c r="H306">
        <f>(H2 + H4 + H262 + H282 + H286 + H300 + H303 + H305)</f>
        <v/>
      </c>
      <c r="J306">
        <f>(J2 + J3 + J4 + J6 + J262 + J267 + J282 + J285 + J286 + J288 + J300 + J302 + J303 + J304 + J305)</f>
        <v/>
      </c>
    </row>
    <row r="307">
      <c r="A307" t="inlineStr">
        <is>
          <t>Address_register_reg_n_0_[1]: Address_register_reg[1]/Q to masterReg/register_reg_r1_0_31_0_5/RAMB_D1/RADR1sum delays + cap delay</t>
        </is>
      </c>
      <c r="E307">
        <f>1000*(E306 + J306)</f>
        <v/>
      </c>
      <c r="F307">
        <f>1000*(F306 + J306)</f>
        <v/>
      </c>
      <c r="G307">
        <f>1000*(G306 + J306)</f>
        <v/>
      </c>
      <c r="H307">
        <f>1000*(H306 + J306)</f>
        <v/>
      </c>
    </row>
    <row r="309">
      <c r="A309" t="inlineStr">
        <is>
          <t>Address_register_reg_n_0_[1]: Address_register_reg[1]/Q to masterReg/register_reg_r1_0_31_0_5/RAMB_D1/RADR1Total delay (from Vivado)</t>
        </is>
      </c>
      <c r="E309" t="inlineStr">
        <is>
          <t>531</t>
        </is>
      </c>
      <c r="F309" t="inlineStr">
        <is>
          <t>449</t>
        </is>
      </c>
      <c r="G309" t="inlineStr">
        <is>
          <t>950</t>
        </is>
      </c>
      <c r="H309" t="inlineStr">
        <is>
          <t>790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CLBLM_R_X5Y44/CLBLM_M_CQ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D26) + (D5 + D6))) + (D3))</f>
        <v/>
      </c>
      <c r="J2">
        <f>(C2*((((D7 + D26) + (D5 + D6))) + (D3)))</f>
        <v/>
      </c>
    </row>
    <row r="3">
      <c r="A3" t="inlineStr">
        <is>
          <t>CLBLM_R_X5Y44/CLBLM_M_CQ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D26) + (D5 + D6))))</f>
        <v/>
      </c>
      <c r="J3">
        <f>((C3)*(((D3)/2) + (((D7 + D26) + (D5 + D6)))))</f>
        <v/>
      </c>
    </row>
    <row r="4">
      <c r="A4" t="inlineStr">
        <is>
          <t>CLBLM_R_X5Y44/CLBLM_R.CLBLM_M_CQ-&gt;CLBLM_LOGIC_OUTS6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D26) + (D5 + D6))</f>
        <v/>
      </c>
      <c r="J4">
        <f>(((D7 + D26) + (D5 + D6))*C4)</f>
        <v/>
      </c>
    </row>
    <row r="5">
      <c r="A5" t="inlineStr">
        <is>
          <t>CLBLM_R_X5Y44/CLBLM_LOGIC_OUTS6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INT_R_X5Y44/LOGIC_OUTS6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D26))</f>
        <v/>
      </c>
      <c r="J6">
        <f>((C5 + C6)*(((D5 + D6)/2) + (D7 + D26)))</f>
        <v/>
      </c>
    </row>
    <row r="7">
      <c r="A7" t="inlineStr">
        <is>
          <t>INT_R_X5Y44/INT_R.LOGIC_OUTS6-&gt;&gt;FAN_ALT5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INT_R_X5Y44/FAN_ALT5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INT_R_X5Y44/INT_R.FAN_ALT5-&gt;&gt;FAN_BOUNCE5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((D11) + (D10))</f>
        <v/>
      </c>
      <c r="J9">
        <f>(((D11) + (D10))*C9)</f>
        <v/>
      </c>
    </row>
    <row r="10">
      <c r="A10" t="inlineStr">
        <is>
          <t>INT_R_X5Y44/FAN_BOUNCE5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INT_R_X5Y44/INT_R.FAN_BOUNCE5-&gt;&gt;BYP_ALT5</t>
        </is>
      </c>
      <c r="B11" t="inlineStr">
        <is>
          <t>Buffer</t>
        </is>
      </c>
      <c r="C11" t="n">
        <v>0</v>
      </c>
      <c r="D11" t="n">
        <v>0.00757</v>
      </c>
      <c r="E11" t="n">
        <v>0</v>
      </c>
      <c r="F11" t="n">
        <v>0</v>
      </c>
      <c r="G11" t="n">
        <v>0</v>
      </c>
      <c r="H11" t="n">
        <v>0</v>
      </c>
      <c r="I11">
        <f>((D13) + (D12))</f>
        <v/>
      </c>
      <c r="J11">
        <f>(((D13) + (D12))*C11)</f>
        <v/>
      </c>
    </row>
    <row r="12">
      <c r="A12" t="inlineStr">
        <is>
          <t>INT_R_X5Y44/BYP_ALT5</t>
        </is>
      </c>
      <c r="B12" t="inlineStr">
        <is>
          <t>Part of wire</t>
        </is>
      </c>
      <c r="C12" t="n">
        <v>0</v>
      </c>
      <c r="D12" t="n">
        <v>0</v>
      </c>
      <c r="I12">
        <f>(((D12)/2) + (D13))</f>
        <v/>
      </c>
      <c r="J12">
        <f>((C12)*(((D12)/2) + (D13)))</f>
        <v/>
      </c>
    </row>
    <row r="13">
      <c r="A13" t="inlineStr">
        <is>
          <t>INT_R_X5Y44/INT_R.BYP_ALT5-&gt;&gt;BYP_BOUNCE5</t>
        </is>
      </c>
      <c r="B13" t="inlineStr">
        <is>
          <t>Buffer</t>
        </is>
      </c>
      <c r="C13" t="n">
        <v>1.4764880625</v>
      </c>
      <c r="D13" t="n">
        <v>0</v>
      </c>
      <c r="E13" t="n">
        <v>0.059</v>
      </c>
      <c r="F13" t="n">
        <v>0.049</v>
      </c>
      <c r="G13" t="n">
        <v>0.178</v>
      </c>
      <c r="H13" t="n">
        <v>0.147</v>
      </c>
      <c r="I13">
        <f>((D15) + (D14))</f>
        <v/>
      </c>
      <c r="J13">
        <f>(((D15) + (D14))*C13)</f>
        <v/>
      </c>
    </row>
    <row r="14">
      <c r="A14" t="inlineStr">
        <is>
          <t>INT_R_X5Y44/BYP_BOUNCE5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INT_R_X5Y44/INT_R.BYP_BOUNCE5-&gt;&gt;IMUX7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INT_R_X5Y44/IMUX7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CLBLM_R_X5Y44/CLBLM_IMUX7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CLBLM_R_X5Y44/CLBLM_R.CLBLM_IMUX7-&gt;CLBLM_M_A1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CLBLM_R_X5Y44/CLBLM_M_A1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masterReg/readData1[31]_i_3/I3</t>
        </is>
      </c>
      <c r="B20" t="inlineStr">
        <is>
          <t>Inpin</t>
        </is>
      </c>
      <c r="D20" t="n">
        <v>0</v>
      </c>
      <c r="E20" t="n">
        <v>0.225</v>
      </c>
      <c r="F20" t="n">
        <v>0.18</v>
      </c>
      <c r="G20" t="n">
        <v>0.531</v>
      </c>
      <c r="H20" t="n">
        <v>0.428</v>
      </c>
    </row>
    <row r="21">
      <c r="A21" t="inlineStr">
        <is>
          <t>Address_register_reg_n_0_[2]: Address_register_reg[2]/Q to masterReg/readData1[31]_i_3/I3 sum delays</t>
        </is>
      </c>
      <c r="E21">
        <f>(E2 + E4 + E7 + E9 + E11 + E13 + E15 + E18 + E20)</f>
        <v/>
      </c>
      <c r="F21">
        <f>(F2 + F4 + F7 + F9 + F11 + F13 + F15 + F18 + F20)</f>
        <v/>
      </c>
      <c r="G21">
        <f>(G2 + G4 + G7 + G9 + G11 + G13 + G15 + G18 + G20)</f>
        <v/>
      </c>
      <c r="H21">
        <f>(H2 + H4 + H7 + H9 + H11 + H13 + H15 + H18 + H20)</f>
        <v/>
      </c>
      <c r="J21">
        <f>(J2 + J3 + J4 + J6 + J7 + J8 + J9 + J10 + J11 + J12 + J13 + J14 + J15 + J17 + J18 + J19 + J20)</f>
        <v/>
      </c>
    </row>
    <row r="22">
      <c r="A22" t="inlineStr">
        <is>
          <t>Address_register_reg_n_0_[2]: Address_register_reg[2]/Q to masterReg/readData1[31]_i_3/I3sum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Address_register_reg_n_0_[2]: Address_register_reg[2]/Q to masterReg/readData1[31]_i_3/I3Total delay (from Vivado)</t>
        </is>
      </c>
      <c r="E24" t="inlineStr">
        <is>
          <t>431</t>
        </is>
      </c>
      <c r="F24" t="inlineStr">
        <is>
          <t>357</t>
        </is>
      </c>
      <c r="G24" t="inlineStr">
        <is>
          <t>857</t>
        </is>
      </c>
      <c r="H24" t="inlineStr">
        <is>
          <t>703</t>
        </is>
      </c>
    </row>
    <row r="26">
      <c r="A26" t="inlineStr">
        <is>
          <t>INT_R_X5Y44/INT_R.LOGIC_OUTS6-&gt;&gt;ER1BEG3</t>
        </is>
      </c>
      <c r="B26" t="inlineStr">
        <is>
          <t>Buffer</t>
        </is>
      </c>
      <c r="C26" t="n">
        <v>1.16220225</v>
      </c>
      <c r="D26" t="n">
        <v>0.008429000000000001</v>
      </c>
      <c r="E26" t="n">
        <v>0.044</v>
      </c>
      <c r="F26" t="n">
        <v>0.036</v>
      </c>
      <c r="G26" t="n">
        <v>0.122</v>
      </c>
      <c r="H26" t="n">
        <v>0.101</v>
      </c>
      <c r="I26">
        <f>((D34 + D118) + (D27 + D28 + D29 + D30 + D31 + D32 + D33))</f>
        <v/>
      </c>
      <c r="J26">
        <f>(((D34 + D118) + (D27 + D28 + D29 + D30 + D31 + D32 + D33))*C26)</f>
        <v/>
      </c>
    </row>
    <row r="27">
      <c r="A27" t="inlineStr">
        <is>
          <t>INT_R_X5Y44/ER1BEG3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INT_L_X6Y44/ER1END3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INT_L_X6Y45/ER1END_N3_3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CLBLM_R_X5Y44/CLBLM_ER1BEG3</t>
        </is>
      </c>
      <c r="B30" t="inlineStr">
        <is>
          <t>Part of wire</t>
        </is>
      </c>
      <c r="C30" t="n">
        <v>0.09049599999999999</v>
      </c>
      <c r="D30" t="n">
        <v>0.005564</v>
      </c>
    </row>
    <row r="31">
      <c r="A31" t="inlineStr">
        <is>
          <t>VBRK_X18Y46/VBRK_ER1BEG3</t>
        </is>
      </c>
      <c r="B31" t="inlineStr">
        <is>
          <t>Part of wire</t>
        </is>
      </c>
      <c r="C31" t="n">
        <v>0.01211</v>
      </c>
      <c r="D31" t="n">
        <v>0.00162</v>
      </c>
    </row>
    <row r="32">
      <c r="A32" t="inlineStr">
        <is>
          <t>BRAM_L_X6Y40/BRAM_ER1BEG3_4</t>
        </is>
      </c>
      <c r="B32" t="inlineStr">
        <is>
          <t>Part of wire</t>
        </is>
      </c>
      <c r="C32" t="n">
        <v>0.26892</v>
      </c>
      <c r="D32" t="n">
        <v>0.064292</v>
      </c>
    </row>
    <row r="33">
      <c r="A33" t="inlineStr">
        <is>
          <t>BRAM_INT_INTERFACE_L_X6Y44/INT_INTERFACE_ER1BEG3</t>
        </is>
      </c>
      <c r="B33" t="inlineStr">
        <is>
          <t>Part of wire</t>
        </is>
      </c>
      <c r="C33" t="n">
        <v>0</v>
      </c>
      <c r="D33" t="n">
        <v>0</v>
      </c>
      <c r="I33">
        <f>(((D27 + D28 + D29 + D30 + D31 + D32 + D33)/2) + (D34 + D118))</f>
        <v/>
      </c>
      <c r="J33">
        <f>((C27 + C28 + C29 + C30 + C31 + C32 + C33)*(((D27 + D28 + D29 + D30 + D31 + D32 + D33)/2) + (D34 + D118)))</f>
        <v/>
      </c>
    </row>
    <row r="34">
      <c r="A34" t="inlineStr">
        <is>
          <t>INT_L_X6Y44/INT_L.ER1END3-&gt;&gt;ER1BEG_S0</t>
        </is>
      </c>
      <c r="B34" t="inlineStr">
        <is>
          <t>Buffer</t>
        </is>
      </c>
      <c r="C34" t="n">
        <v>1.16220225</v>
      </c>
      <c r="D34" t="n">
        <v>0.008429000000000001</v>
      </c>
      <c r="E34" t="n">
        <v>0.044</v>
      </c>
      <c r="F34" t="n">
        <v>0.036</v>
      </c>
      <c r="G34" t="n">
        <v>0.124</v>
      </c>
      <c r="H34" t="n">
        <v>0.103</v>
      </c>
      <c r="I34">
        <f>((D38) + (D35 + D36 + D37))</f>
        <v/>
      </c>
      <c r="J34">
        <f>(((D38) + (D35 + D36 + D37))*C34)</f>
        <v/>
      </c>
    </row>
    <row r="35">
      <c r="A35" t="inlineStr">
        <is>
          <t>INT_L_X6Y44/ER1BEG_S0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INT_R_X7Y45/ER1END0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INT_L_X6Y45/ER1BEG0</t>
        </is>
      </c>
      <c r="B37" t="inlineStr">
        <is>
          <t>Part of wire</t>
        </is>
      </c>
      <c r="C37" t="n">
        <v>0</v>
      </c>
      <c r="D37" t="n">
        <v>0</v>
      </c>
      <c r="I37">
        <f>(((D35 + D36 + D37)/2) + (D38))</f>
        <v/>
      </c>
      <c r="J37">
        <f>((C35 + C36 + C37)*(((D35 + D36 + D37)/2) + (D38)))</f>
        <v/>
      </c>
    </row>
    <row r="38">
      <c r="A38" t="inlineStr">
        <is>
          <t>INT_R_X7Y45/INT_R.ER1END0-&gt;&gt;SS2BEG0</t>
        </is>
      </c>
      <c r="B38" t="inlineStr">
        <is>
          <t>Buffer</t>
        </is>
      </c>
      <c r="C38" t="n">
        <v>1.1851186875</v>
      </c>
      <c r="D38" t="n">
        <v>0.008473000000000001</v>
      </c>
      <c r="E38" t="n">
        <v>0.06</v>
      </c>
      <c r="F38" t="n">
        <v>0.05</v>
      </c>
      <c r="G38" t="n">
        <v>0.134</v>
      </c>
      <c r="H38" t="n">
        <v>0.111</v>
      </c>
      <c r="I38">
        <f>((D42 + D53 + D64) + (D39 + D40 + D41))</f>
        <v/>
      </c>
      <c r="J38">
        <f>(((D42 + D53 + D64) + (D39 + D40 + D41))*C38)</f>
        <v/>
      </c>
    </row>
    <row r="39">
      <c r="A39" t="inlineStr">
        <is>
          <t>INT_R_X7Y45/SS2BEG0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INT_R_X7Y43/SS2END0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INT_R_X7Y44/SS2A0</t>
        </is>
      </c>
      <c r="B41" t="inlineStr">
        <is>
          <t>Part of wire</t>
        </is>
      </c>
      <c r="C41" t="n">
        <v>0</v>
      </c>
      <c r="D41" t="n">
        <v>0</v>
      </c>
      <c r="I41">
        <f>(((D39 + D40 + D41)/2) + (D42 + D53 + D64))</f>
        <v/>
      </c>
      <c r="J41">
        <f>((C39 + C40 + C41)*(((D39 + D40 + D41)/2) + (D42 + D53 + D64)))</f>
        <v/>
      </c>
    </row>
    <row r="42">
      <c r="A42" t="inlineStr">
        <is>
          <t>INT_R_X7Y43/INT_R.SS2END0-&gt;&gt;IMUX1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INT_R_X7Y43/IMUX1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CLBLM_R_X7Y43/CLBLM_IMUX1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CLBLM_R_X7Y43/CLBLM_R.CLBLM_IMUX1-&gt;CLBLM_M_A3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CLBLM_R_X7Y43/CLBLM_M_A3</t>
        </is>
      </c>
      <c r="B46" t="inlineStr">
        <is>
          <t>Part of wire</t>
        </is>
      </c>
      <c r="C46" t="n">
        <v>0</v>
      </c>
      <c r="D46" t="n">
        <v>0</v>
      </c>
      <c r="I46">
        <f>(((D46)/2) + (D47))</f>
        <v/>
      </c>
      <c r="J46">
        <f>((C46)*(((D46)/2) + (D47)))</f>
        <v/>
      </c>
    </row>
    <row r="47">
      <c r="A47" t="inlineStr">
        <is>
          <t>masterReg/register_reg_r1_0_31_6_11/RAMA_D1/RADR2</t>
        </is>
      </c>
      <c r="B47" t="inlineStr">
        <is>
          <t>Inpin</t>
        </is>
      </c>
      <c r="D47" t="n">
        <v>0</v>
      </c>
      <c r="E47" t="n">
        <v>0.141</v>
      </c>
      <c r="F47" t="n">
        <v>0.114</v>
      </c>
      <c r="G47" t="n">
        <v>0.372</v>
      </c>
      <c r="H47" t="n">
        <v>0.3</v>
      </c>
    </row>
    <row r="48">
      <c r="A48" t="inlineStr">
        <is>
          <t>Address_register_reg_n_0_[2]: Address_register_reg[2]/Q to masterReg/register_reg_r1_0_31_6_11/RAMA_D1/RADR2 sum delays</t>
        </is>
      </c>
      <c r="E48">
        <f>(E2 + E4 + E26 + E34 + E38 + E42 + E45 + E47)</f>
        <v/>
      </c>
      <c r="F48">
        <f>(F2 + F4 + F26 + F34 + F38 + F42 + F45 + F47)</f>
        <v/>
      </c>
      <c r="G48">
        <f>(G2 + G4 + G26 + G34 + G38 + G42 + G45 + G47)</f>
        <v/>
      </c>
      <c r="H48">
        <f>(H2 + H4 + H26 + H34 + H38 + H42 + H45 + H47)</f>
        <v/>
      </c>
      <c r="J48">
        <f>(J2 + J3 + J4 + J6 + J26 + J33 + J34 + J37 + J38 + J41 + J42 + J44 + J45 + J46 + J47)</f>
        <v/>
      </c>
    </row>
    <row r="49">
      <c r="A49" t="inlineStr">
        <is>
          <t>Address_register_reg_n_0_[2]: Address_register_reg[2]/Q to masterReg/register_reg_r1_0_31_6_11/RAMA_D1/RADR2sum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Address_register_reg_n_0_[2]: Address_register_reg[2]/Q to masterReg/register_reg_r1_0_31_6_11/RAMA_D1/RADR2Total delay (from Vivado)</t>
        </is>
      </c>
      <c r="E51" t="inlineStr">
        <is>
          <t>504</t>
        </is>
      </c>
      <c r="F51" t="inlineStr">
        <is>
          <t>442</t>
        </is>
      </c>
      <c r="G51" t="inlineStr">
        <is>
          <t>890</t>
        </is>
      </c>
      <c r="H51" t="inlineStr">
        <is>
          <t>756</t>
        </is>
      </c>
    </row>
    <row r="53">
      <c r="A53" t="inlineStr">
        <is>
          <t>INT_R_X7Y43/INT_R.SS2END0-&gt;&gt;IMUX17</t>
        </is>
      </c>
      <c r="B53" t="inlineStr">
        <is>
          <t>Buffer</t>
        </is>
      </c>
      <c r="C53" t="n">
        <v>1.6107141875</v>
      </c>
      <c r="D53" t="n">
        <v>0.007713</v>
      </c>
      <c r="E53" t="n">
        <v>0.047</v>
      </c>
      <c r="F53" t="n">
        <v>0.038</v>
      </c>
      <c r="G53" t="n">
        <v>0.138</v>
      </c>
      <c r="H53" t="n">
        <v>0.114</v>
      </c>
      <c r="I53">
        <f>((((D58) + (D57))) + (D54 + D55))</f>
        <v/>
      </c>
      <c r="J53">
        <f>(((((D58) + (D57))) + (D54 + D55))*C53)</f>
        <v/>
      </c>
    </row>
    <row r="54">
      <c r="A54" t="inlineStr">
        <is>
          <t>INT_R_X7Y43/IMUX17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CLBLM_R_X7Y43/CLBLM_IMUX17</t>
        </is>
      </c>
      <c r="B55" t="inlineStr">
        <is>
          <t>Part of wire</t>
        </is>
      </c>
      <c r="C55" t="n">
        <v>0</v>
      </c>
      <c r="D55" t="n">
        <v>0</v>
      </c>
      <c r="I55">
        <f>(((D54 + D55)/2) + (((D58) + (D57))))</f>
        <v/>
      </c>
      <c r="J55">
        <f>((C54 + C55)*(((D54 + D55)/2) + (((D58) + (D57)))))</f>
        <v/>
      </c>
    </row>
    <row r="56">
      <c r="A56" t="inlineStr">
        <is>
          <t>CLBLM_R_X7Y43/CLBLM_R.CLBLM_IMUX17-&gt;CLBLM_M_B3</t>
        </is>
      </c>
      <c r="B56" t="inlineStr">
        <is>
          <t>PassTransistor</t>
        </is>
      </c>
      <c r="C56" t="n">
        <v>0</v>
      </c>
      <c r="E56" t="n">
        <v>0</v>
      </c>
      <c r="F56" t="n">
        <v>0</v>
      </c>
      <c r="G56" t="n">
        <v>0</v>
      </c>
      <c r="H56" t="n">
        <v>0</v>
      </c>
      <c r="I56">
        <f>((D58) + (D57))</f>
        <v/>
      </c>
      <c r="J56">
        <f>(((D58) + (D57))*C56)</f>
        <v/>
      </c>
    </row>
    <row r="57">
      <c r="A57" t="inlineStr">
        <is>
          <t>CLBLM_R_X7Y43/CLBLM_M_B3</t>
        </is>
      </c>
      <c r="B57" t="inlineStr">
        <is>
          <t>Part of wire</t>
        </is>
      </c>
      <c r="C57" t="n">
        <v>0</v>
      </c>
      <c r="D57" t="n">
        <v>0</v>
      </c>
      <c r="I57">
        <f>(((D57)/2) + (D58))</f>
        <v/>
      </c>
      <c r="J57">
        <f>((C57)*(((D57)/2) + (D58)))</f>
        <v/>
      </c>
    </row>
    <row r="58">
      <c r="A58" t="inlineStr">
        <is>
          <t>masterReg/register_reg_r1_0_31_6_11/RAMB_D1/RADR2</t>
        </is>
      </c>
      <c r="B58" t="inlineStr">
        <is>
          <t>Inpin</t>
        </is>
      </c>
      <c r="D58" t="n">
        <v>0</v>
      </c>
      <c r="E58" t="n">
        <v>0.141</v>
      </c>
      <c r="F58" t="n">
        <v>0.114</v>
      </c>
      <c r="G58" t="n">
        <v>0.37</v>
      </c>
      <c r="H58" t="n">
        <v>0.298</v>
      </c>
    </row>
    <row r="59">
      <c r="A59" t="inlineStr">
        <is>
          <t>Address_register_reg_n_0_[2]: Address_register_reg[2]/Q to masterReg/register_reg_r1_0_31_6_11/RAMB_D1/RADR2 sum delays</t>
        </is>
      </c>
      <c r="E59">
        <f>(E2 + E4 + E26 + E34 + E38 + E53 + E56 + E58)</f>
        <v/>
      </c>
      <c r="F59">
        <f>(F2 + F4 + F26 + F34 + F38 + F53 + F56 + F58)</f>
        <v/>
      </c>
      <c r="G59">
        <f>(G2 + G4 + G26 + G34 + G38 + G53 + G56 + G58)</f>
        <v/>
      </c>
      <c r="H59">
        <f>(H2 + H4 + H26 + H34 + H38 + H53 + H56 + H58)</f>
        <v/>
      </c>
      <c r="J59">
        <f>(J2 + J3 + J4 + J6 + J26 + J33 + J34 + J37 + J38 + J41 + J53 + J55 + J56 + J57 + J58)</f>
        <v/>
      </c>
    </row>
    <row r="60">
      <c r="A60" t="inlineStr">
        <is>
          <t>Address_register_reg_n_0_[2]: Address_register_reg[2]/Q to masterReg/register_reg_r1_0_31_6_11/RAMB_D1/RADR2sum delays + cap delay</t>
        </is>
      </c>
      <c r="E60">
        <f>1000*(E59 + J59)</f>
        <v/>
      </c>
      <c r="F60">
        <f>1000*(F59 + J59)</f>
        <v/>
      </c>
      <c r="G60">
        <f>1000*(G59 + J59)</f>
        <v/>
      </c>
      <c r="H60">
        <f>1000*(H59 + J59)</f>
        <v/>
      </c>
    </row>
    <row r="62">
      <c r="A62" t="inlineStr">
        <is>
          <t>Address_register_reg_n_0_[2]: Address_register_reg[2]/Q to masterReg/register_reg_r1_0_31_6_11/RAMB_D1/RADR2Total delay (from Vivado)</t>
        </is>
      </c>
      <c r="E62" t="inlineStr">
        <is>
          <t>504</t>
        </is>
      </c>
      <c r="F62" t="inlineStr">
        <is>
          <t>442</t>
        </is>
      </c>
      <c r="G62" t="inlineStr">
        <is>
          <t>891</t>
        </is>
      </c>
      <c r="H62" t="inlineStr">
        <is>
          <t>757</t>
        </is>
      </c>
    </row>
    <row r="64">
      <c r="A64" t="inlineStr">
        <is>
          <t>INT_R_X7Y43/INT_R.SS2END0-&gt;&gt;WW2BEG0</t>
        </is>
      </c>
      <c r="B64" t="inlineStr">
        <is>
          <t>Buffer</t>
        </is>
      </c>
      <c r="C64" t="n">
        <v>1.1851186875</v>
      </c>
      <c r="D64" t="n">
        <v>0.008473000000000001</v>
      </c>
      <c r="E64" t="n">
        <v>0.063</v>
      </c>
      <c r="F64" t="n">
        <v>0.052</v>
      </c>
      <c r="G64" t="n">
        <v>0.143</v>
      </c>
      <c r="H64" t="n">
        <v>0.118</v>
      </c>
      <c r="I64">
        <f>((D72) + (D65 + D66 + D67 + D68 + D69 + D70 + D71))</f>
        <v/>
      </c>
      <c r="J64">
        <f>(((D72) + (D65 + D66 + D67 + D68 + D69 + D70 + D71))*C64)</f>
        <v/>
      </c>
    </row>
    <row r="65">
      <c r="A65" t="inlineStr">
        <is>
          <t>INT_R_X7Y43/WW2BEG0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INT_R_X5Y43/WW2END0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INT_L_X6Y43/WW2A0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BRAM_INT_INTERFACE_L_X6Y43/INT_INTERFACE_WW2END0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BRAM_L_X6Y40/BRAM_WW2END0_3</t>
        </is>
      </c>
      <c r="B69" t="inlineStr">
        <is>
          <t>Part of wire</t>
        </is>
      </c>
      <c r="C69" t="n">
        <v>0.26892</v>
      </c>
      <c r="D69" t="n">
        <v>0.06043</v>
      </c>
    </row>
    <row r="70">
      <c r="A70" t="inlineStr">
        <is>
          <t>VBRK_X18Y45/VBRK_WW2END0</t>
        </is>
      </c>
      <c r="B70" t="inlineStr">
        <is>
          <t>Part of wire</t>
        </is>
      </c>
      <c r="C70" t="n">
        <v>0.01211</v>
      </c>
      <c r="D70" t="n">
        <v>0.00162</v>
      </c>
    </row>
    <row r="71">
      <c r="A71" t="inlineStr">
        <is>
          <t>CLBLM_R_X5Y43/CLBLM_WW2END0</t>
        </is>
      </c>
      <c r="B71" t="inlineStr">
        <is>
          <t>Part of wire</t>
        </is>
      </c>
      <c r="C71" t="n">
        <v>0</v>
      </c>
      <c r="D71" t="n">
        <v>0</v>
      </c>
      <c r="I71">
        <f>(((D65 + D66 + D67 + D68 + D69 + D70 + D71)/2) + (D72))</f>
        <v/>
      </c>
      <c r="J71">
        <f>((C65 + C66 + C67 + C68 + C69 + C70 + C71)*(((D65 + D66 + D67 + D68 + D69 + D70 + D71)/2) + (D72)))</f>
        <v/>
      </c>
    </row>
    <row r="72">
      <c r="A72" t="inlineStr">
        <is>
          <t>INT_R_X5Y43/INT_R.WW2END0-&gt;&gt;WR1BEG2</t>
        </is>
      </c>
      <c r="B72" t="inlineStr">
        <is>
          <t>Buffer</t>
        </is>
      </c>
      <c r="C72" t="n">
        <v>1.16220225</v>
      </c>
      <c r="D72" t="n">
        <v>0.008429000000000001</v>
      </c>
      <c r="E72" t="n">
        <v>0.043</v>
      </c>
      <c r="F72" t="n">
        <v>0.035</v>
      </c>
      <c r="G72" t="n">
        <v>0.123</v>
      </c>
      <c r="H72" t="n">
        <v>0.102</v>
      </c>
      <c r="I72">
        <f>((D75 + D91) + (D73 + D74))</f>
        <v/>
      </c>
      <c r="J72">
        <f>(((D75 + D91) + (D73 + D74))*C72)</f>
        <v/>
      </c>
    </row>
    <row r="73">
      <c r="A73" t="inlineStr">
        <is>
          <t>INT_R_X5Y43/WR1BEG2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INT_L_X4Y43/WR1END2</t>
        </is>
      </c>
      <c r="B74" t="inlineStr">
        <is>
          <t>Part of wire</t>
        </is>
      </c>
      <c r="C74" t="n">
        <v>0</v>
      </c>
      <c r="D74" t="n">
        <v>0</v>
      </c>
      <c r="I74">
        <f>(((D73 + D74)/2) + (D75 + D91))</f>
        <v/>
      </c>
      <c r="J74">
        <f>((C73 + C74)*(((D73 + D74)/2) + (D75 + D91)))</f>
        <v/>
      </c>
    </row>
    <row r="75">
      <c r="A75" t="inlineStr">
        <is>
          <t>INT_L_X4Y43/INT_L.WR1END2-&gt;&gt;WR1BEG3</t>
        </is>
      </c>
      <c r="B75" t="inlineStr">
        <is>
          <t>Buffer</t>
        </is>
      </c>
      <c r="C75" t="n">
        <v>1.16220225</v>
      </c>
      <c r="D75" t="n">
        <v>0.008429000000000001</v>
      </c>
      <c r="E75" t="n">
        <v>0.043</v>
      </c>
      <c r="F75" t="n">
        <v>0.035</v>
      </c>
      <c r="G75" t="n">
        <v>0.123</v>
      </c>
      <c r="H75" t="n">
        <v>0.102</v>
      </c>
      <c r="I75">
        <f>((D80) + (D76 + D77 + D78 + D79))</f>
        <v/>
      </c>
      <c r="J75">
        <f>(((D80) + (D76 + D77 + D78 + D79))*C75)</f>
        <v/>
      </c>
    </row>
    <row r="76">
      <c r="A76" t="inlineStr">
        <is>
          <t>INT_L_X4Y43/WR1BEG3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INT_R_X3Y43/WR1END3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CLBLL_L_X4Y43/CLBLL_WR1END3</t>
        </is>
      </c>
      <c r="B78" t="inlineStr">
        <is>
          <t>Part of wire</t>
        </is>
      </c>
      <c r="C78" t="n">
        <v>0.08269599999999999</v>
      </c>
      <c r="D78" t="n">
        <v>0.005801</v>
      </c>
    </row>
    <row r="79">
      <c r="A79" t="inlineStr">
        <is>
          <t>CLBLM_R_X3Y43/CLBLM_WR1END3</t>
        </is>
      </c>
      <c r="B79" t="inlineStr">
        <is>
          <t>Part of wire</t>
        </is>
      </c>
      <c r="C79" t="n">
        <v>0.09451000000000001</v>
      </c>
      <c r="D79" t="n">
        <v>0.005801</v>
      </c>
      <c r="I79">
        <f>(((D76 + D77 + D78 + D79)/2) + (D80))</f>
        <v/>
      </c>
      <c r="J79">
        <f>((C76 + C77 + C78 + C79)*(((D76 + D77 + D78 + D79)/2) + (D80)))</f>
        <v/>
      </c>
    </row>
    <row r="80">
      <c r="A80" t="inlineStr">
        <is>
          <t>INT_R_X3Y43/INT_R.WR1END3-&gt;&gt;IMUX22</t>
        </is>
      </c>
      <c r="B80" t="inlineStr">
        <is>
          <t>Buffer</t>
        </is>
      </c>
      <c r="C80" t="n">
        <v>1.6107141875</v>
      </c>
      <c r="D80" t="n">
        <v>0.007713</v>
      </c>
      <c r="E80" t="n">
        <v>0.047</v>
      </c>
      <c r="F80" t="n">
        <v>0.038</v>
      </c>
      <c r="G80" t="n">
        <v>0.138</v>
      </c>
      <c r="H80" t="n">
        <v>0.114</v>
      </c>
      <c r="I80">
        <f>((((D85) + (D84))) + (D81 + D82))</f>
        <v/>
      </c>
      <c r="J80">
        <f>(((((D85) + (D84))) + (D81 + D82))*C80)</f>
        <v/>
      </c>
    </row>
    <row r="81">
      <c r="A81" t="inlineStr">
        <is>
          <t>INT_R_X3Y43/IMUX22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CLBLM_R_X3Y43/CLBLM_IMUX22</t>
        </is>
      </c>
      <c r="B82" t="inlineStr">
        <is>
          <t>Part of wire</t>
        </is>
      </c>
      <c r="C82" t="n">
        <v>0</v>
      </c>
      <c r="D82" t="n">
        <v>0</v>
      </c>
      <c r="I82">
        <f>(((D81 + D82)/2) + (((D85) + (D84))))</f>
        <v/>
      </c>
      <c r="J82">
        <f>((C81 + C82)*(((D81 + D82)/2) + (((D85) + (D84)))))</f>
        <v/>
      </c>
    </row>
    <row r="83">
      <c r="A83" t="inlineStr">
        <is>
          <t>CLBLM_R_X3Y43/CLBLM_R.CLBLM_IMUX22-&gt;CLBLM_M_C3</t>
        </is>
      </c>
      <c r="B83" t="inlineStr">
        <is>
          <t>PassTransistor</t>
        </is>
      </c>
      <c r="C83" t="n">
        <v>0</v>
      </c>
      <c r="E83" t="n">
        <v>0</v>
      </c>
      <c r="F83" t="n">
        <v>0</v>
      </c>
      <c r="G83" t="n">
        <v>0</v>
      </c>
      <c r="H83" t="n">
        <v>0</v>
      </c>
      <c r="I83">
        <f>((D85) + (D84))</f>
        <v/>
      </c>
      <c r="J83">
        <f>(((D85) + (D84))*C83)</f>
        <v/>
      </c>
    </row>
    <row r="84">
      <c r="A84" t="inlineStr">
        <is>
          <t>CLBLM_R_X3Y43/CLBLM_M_C3</t>
        </is>
      </c>
      <c r="B84" t="inlineStr">
        <is>
          <t>Part of wire</t>
        </is>
      </c>
      <c r="C84" t="n">
        <v>0</v>
      </c>
      <c r="D84" t="n">
        <v>0</v>
      </c>
      <c r="I84">
        <f>(((D84)/2) + (D85))</f>
        <v/>
      </c>
      <c r="J84">
        <f>((C84)*(((D84)/2) + (D85)))</f>
        <v/>
      </c>
    </row>
    <row r="85">
      <c r="A85" t="inlineStr">
        <is>
          <t>masterReg/register_reg_r1_0_31_0_5/RAMC_D1/RADR2</t>
        </is>
      </c>
      <c r="B85" t="inlineStr">
        <is>
          <t>Inpin</t>
        </is>
      </c>
      <c r="D85" t="n">
        <v>0</v>
      </c>
      <c r="E85" t="n">
        <v>0.14</v>
      </c>
      <c r="F85" t="n">
        <v>0.113</v>
      </c>
      <c r="G85" t="n">
        <v>0.368</v>
      </c>
      <c r="H85" t="n">
        <v>0.297</v>
      </c>
    </row>
    <row r="86">
      <c r="A86" t="inlineStr">
        <is>
          <t>Address_register_reg_n_0_[2]: Address_register_reg[2]/Q to masterReg/register_reg_r1_0_31_0_5/RAMC_D1/RADR2 sum delays</t>
        </is>
      </c>
      <c r="E86">
        <f>(E2 + E4 + E26 + E34 + E38 + E64 + E72 + E75 + E80 + E83 + E85)</f>
        <v/>
      </c>
      <c r="F86">
        <f>(F2 + F4 + F26 + F34 + F38 + F64 + F72 + F75 + F80 + F83 + F85)</f>
        <v/>
      </c>
      <c r="G86">
        <f>(G2 + G4 + G26 + G34 + G38 + G64 + G72 + G75 + G80 + G83 + G85)</f>
        <v/>
      </c>
      <c r="H86">
        <f>(H2 + H4 + H26 + H34 + H38 + H64 + H72 + H75 + H80 + H83 + H85)</f>
        <v/>
      </c>
      <c r="J86">
        <f>(J2 + J3 + J4 + J6 + J26 + J33 + J34 + J37 + J38 + J41 + J64 + J71 + J72 + J74 + J75 + J79 + J80 + J82 + J83 + J84 + J85)</f>
        <v/>
      </c>
    </row>
    <row r="87">
      <c r="A87" t="inlineStr">
        <is>
          <t>Address_register_reg_n_0_[2]: Address_register_reg[2]/Q to masterReg/register_reg_r1_0_31_0_5/RAMC_D1/RADR2sum delays + cap delay</t>
        </is>
      </c>
      <c r="E87">
        <f>1000*(E86 + J86)</f>
        <v/>
      </c>
      <c r="F87">
        <f>1000*(F86 + J86)</f>
        <v/>
      </c>
      <c r="G87">
        <f>1000*(G86 + J86)</f>
        <v/>
      </c>
      <c r="H87">
        <f>1000*(H86 + J86)</f>
        <v/>
      </c>
    </row>
    <row r="89">
      <c r="A89" t="inlineStr">
        <is>
          <t>Address_register_reg_n_0_[2]: Address_register_reg[2]/Q to masterReg/register_reg_r1_0_31_0_5/RAMC_D1/RADR2Total delay (from Vivado)</t>
        </is>
      </c>
      <c r="E89" t="inlineStr">
        <is>
          <t>780</t>
        </is>
      </c>
      <c r="F89" t="inlineStr">
        <is>
          <t>691</t>
        </is>
      </c>
      <c r="G89" t="inlineStr">
        <is>
          <t>1335</t>
        </is>
      </c>
      <c r="H89" t="inlineStr">
        <is>
          <t>1145</t>
        </is>
      </c>
    </row>
    <row r="91">
      <c r="A91" t="inlineStr">
        <is>
          <t>INT_L_X4Y43/INT_L.WR1END2-&gt;&gt;WL1BEG0</t>
        </is>
      </c>
      <c r="B91" t="inlineStr">
        <is>
          <t>Buffer</t>
        </is>
      </c>
      <c r="C91" t="n">
        <v>1.16220225</v>
      </c>
      <c r="D91" t="n">
        <v>0.008429000000000001</v>
      </c>
      <c r="E91" t="n">
        <v>0.042</v>
      </c>
      <c r="F91" t="n">
        <v>0.034</v>
      </c>
      <c r="G91" t="n">
        <v>0.123</v>
      </c>
      <c r="H91" t="n">
        <v>0.102</v>
      </c>
      <c r="I91">
        <f>((D96 + D107) + (D92 + D93 + D94 + D95))</f>
        <v/>
      </c>
      <c r="J91">
        <f>(((D96 + D107) + (D92 + D93 + D94 + D95))*C91)</f>
        <v/>
      </c>
    </row>
    <row r="92">
      <c r="A92" t="inlineStr">
        <is>
          <t>INT_L_X4Y43/WL1BEG0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INT_R_X3Y43/WL1END0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CLBLL_L_X4Y43/CLBLL_WL1END0</t>
        </is>
      </c>
      <c r="B94" t="inlineStr">
        <is>
          <t>Part of wire</t>
        </is>
      </c>
      <c r="C94" t="n">
        <v>0.051272</v>
      </c>
      <c r="D94" t="n">
        <v>0.006105</v>
      </c>
    </row>
    <row r="95">
      <c r="A95" t="inlineStr">
        <is>
          <t>CLBLM_R_X3Y43/CLBLM_WL1END0</t>
        </is>
      </c>
      <c r="B95" t="inlineStr">
        <is>
          <t>Part of wire</t>
        </is>
      </c>
      <c r="C95" t="n">
        <v>0.058596</v>
      </c>
      <c r="D95" t="n">
        <v>0.006105</v>
      </c>
      <c r="I95">
        <f>(((D92 + D93 + D94 + D95)/2) + (D96 + D107))</f>
        <v/>
      </c>
      <c r="J95">
        <f>((C92 + C93 + C94 + C95)*(((D92 + D93 + D94 + D95)/2) + (D96 + D107)))</f>
        <v/>
      </c>
    </row>
    <row r="96">
      <c r="A96" t="inlineStr">
        <is>
          <t>INT_R_X3Y43/INT_R.WL1END0-&gt;&gt;IMUX1</t>
        </is>
      </c>
      <c r="B96" t="inlineStr">
        <is>
          <t>Buffer</t>
        </is>
      </c>
      <c r="C96" t="n">
        <v>1.6107141875</v>
      </c>
      <c r="D96" t="n">
        <v>0.007713</v>
      </c>
      <c r="E96" t="n">
        <v>0.047</v>
      </c>
      <c r="F96" t="n">
        <v>0.038</v>
      </c>
      <c r="G96" t="n">
        <v>0.138</v>
      </c>
      <c r="H96" t="n">
        <v>0.114</v>
      </c>
      <c r="I96">
        <f>((((D101) + (D100))) + (D97 + D98))</f>
        <v/>
      </c>
      <c r="J96">
        <f>(((((D101) + (D100))) + (D97 + D98))*C96)</f>
        <v/>
      </c>
    </row>
    <row r="97">
      <c r="A97" t="inlineStr">
        <is>
          <t>INT_R_X3Y43/IMUX1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CLBLM_R_X3Y43/CLBLM_IMUX1</t>
        </is>
      </c>
      <c r="B98" t="inlineStr">
        <is>
          <t>Part of wire</t>
        </is>
      </c>
      <c r="C98" t="n">
        <v>0</v>
      </c>
      <c r="D98" t="n">
        <v>0</v>
      </c>
      <c r="I98">
        <f>(((D97 + D98)/2) + (((D101) + (D100))))</f>
        <v/>
      </c>
      <c r="J98">
        <f>((C97 + C98)*(((D97 + D98)/2) + (((D101) + (D100)))))</f>
        <v/>
      </c>
    </row>
    <row r="99">
      <c r="A99" t="inlineStr">
        <is>
          <t>CLBLM_R_X3Y43/CLBLM_R.CLBLM_IMUX1-&gt;CLBLM_M_A3</t>
        </is>
      </c>
      <c r="B99" t="inlineStr">
        <is>
          <t>PassTransistor</t>
        </is>
      </c>
      <c r="C99" t="n">
        <v>0</v>
      </c>
      <c r="E99" t="n">
        <v>0</v>
      </c>
      <c r="F99" t="n">
        <v>0</v>
      </c>
      <c r="G99" t="n">
        <v>0</v>
      </c>
      <c r="H99" t="n">
        <v>0</v>
      </c>
      <c r="I99">
        <f>((D101) + (D100))</f>
        <v/>
      </c>
      <c r="J99">
        <f>(((D101) + (D100))*C99)</f>
        <v/>
      </c>
    </row>
    <row r="100">
      <c r="A100" t="inlineStr">
        <is>
          <t>CLBLM_R_X3Y43/CLBLM_M_A3</t>
        </is>
      </c>
      <c r="B100" t="inlineStr">
        <is>
          <t>Part of wire</t>
        </is>
      </c>
      <c r="C100" t="n">
        <v>0</v>
      </c>
      <c r="D100" t="n">
        <v>0</v>
      </c>
      <c r="I100">
        <f>(((D100)/2) + (D101))</f>
        <v/>
      </c>
      <c r="J100">
        <f>((C100)*(((D100)/2) + (D101)))</f>
        <v/>
      </c>
    </row>
    <row r="101">
      <c r="A101" t="inlineStr">
        <is>
          <t>masterReg/register_reg_r1_0_31_0_5/RAMA_D1/RADR2</t>
        </is>
      </c>
      <c r="B101" t="inlineStr">
        <is>
          <t>Inpin</t>
        </is>
      </c>
      <c r="D101" t="n">
        <v>0</v>
      </c>
      <c r="E101" t="n">
        <v>0.141</v>
      </c>
      <c r="F101" t="n">
        <v>0.114</v>
      </c>
      <c r="G101" t="n">
        <v>0.372</v>
      </c>
      <c r="H101" t="n">
        <v>0.3</v>
      </c>
    </row>
    <row r="102">
      <c r="A102" t="inlineStr">
        <is>
          <t>Address_register_reg_n_0_[2]: Address_register_reg[2]/Q to masterReg/register_reg_r1_0_31_0_5/RAMA_D1/RADR2 sum delays</t>
        </is>
      </c>
      <c r="E102">
        <f>(E2 + E4 + E26 + E34 + E38 + E64 + E72 + E91 + E96 + E99 + E101)</f>
        <v/>
      </c>
      <c r="F102">
        <f>(F2 + F4 + F26 + F34 + F38 + F64 + F72 + F91 + F96 + F99 + F101)</f>
        <v/>
      </c>
      <c r="G102">
        <f>(G2 + G4 + G26 + G34 + G38 + G64 + G72 + G91 + G96 + G99 + G101)</f>
        <v/>
      </c>
      <c r="H102">
        <f>(H2 + H4 + H26 + H34 + H38 + H64 + H72 + H91 + H96 + H99 + H101)</f>
        <v/>
      </c>
      <c r="J102">
        <f>(J2 + J3 + J4 + J6 + J26 + J33 + J34 + J37 + J38 + J41 + J64 + J71 + J72 + J74 + J91 + J95 + J96 + J98 + J99 + J100 + J101)</f>
        <v/>
      </c>
    </row>
    <row r="103">
      <c r="A103" t="inlineStr">
        <is>
          <t>Address_register_reg_n_0_[2]: Address_register_reg[2]/Q to masterReg/register_reg_r1_0_31_0_5/RAMA_D1/RADR2sum delays + cap delay</t>
        </is>
      </c>
      <c r="E103">
        <f>1000*(E102 + J102)</f>
        <v/>
      </c>
      <c r="F103">
        <f>1000*(F102 + J102)</f>
        <v/>
      </c>
      <c r="G103">
        <f>1000*(G102 + J102)</f>
        <v/>
      </c>
      <c r="H103">
        <f>1000*(H102 + J102)</f>
        <v/>
      </c>
    </row>
    <row r="105">
      <c r="A105" t="inlineStr">
        <is>
          <t>Address_register_reg_n_0_[2]: Address_register_reg[2]/Q to masterReg/register_reg_r1_0_31_0_5/RAMA_D1/RADR2Total delay (from Vivado)</t>
        </is>
      </c>
      <c r="E105" t="inlineStr">
        <is>
          <t>789</t>
        </is>
      </c>
      <c r="F105" t="inlineStr">
        <is>
          <t>700</t>
        </is>
      </c>
      <c r="G105" t="inlineStr">
        <is>
          <t>1344</t>
        </is>
      </c>
      <c r="H105" t="inlineStr">
        <is>
          <t>1154</t>
        </is>
      </c>
    </row>
    <row r="107">
      <c r="A107" t="inlineStr">
        <is>
          <t>INT_R_X3Y43/INT_R.WL1END0-&gt;&gt;IMUX17</t>
        </is>
      </c>
      <c r="B107" t="inlineStr">
        <is>
          <t>Buffer</t>
        </is>
      </c>
      <c r="C107" t="n">
        <v>1.6107141875</v>
      </c>
      <c r="D107" t="n">
        <v>0.007713</v>
      </c>
      <c r="E107" t="n">
        <v>0.047</v>
      </c>
      <c r="F107" t="n">
        <v>0.038</v>
      </c>
      <c r="G107" t="n">
        <v>0.138</v>
      </c>
      <c r="H107" t="n">
        <v>0.114</v>
      </c>
      <c r="I107">
        <f>((((D112) + (D111))) + (D108 + D109))</f>
        <v/>
      </c>
      <c r="J107">
        <f>(((((D112) + (D111))) + (D108 + D109))*C107)</f>
        <v/>
      </c>
    </row>
    <row r="108">
      <c r="A108" t="inlineStr">
        <is>
          <t>INT_R_X3Y43/IMUX17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CLBLM_R_X3Y43/CLBLM_IMUX17</t>
        </is>
      </c>
      <c r="B109" t="inlineStr">
        <is>
          <t>Part of wire</t>
        </is>
      </c>
      <c r="C109" t="n">
        <v>0</v>
      </c>
      <c r="D109" t="n">
        <v>0</v>
      </c>
      <c r="I109">
        <f>(((D108 + D109)/2) + (((D112) + (D111))))</f>
        <v/>
      </c>
      <c r="J109">
        <f>((C108 + C109)*(((D108 + D109)/2) + (((D112) + (D111)))))</f>
        <v/>
      </c>
    </row>
    <row r="110">
      <c r="A110" t="inlineStr">
        <is>
          <t>CLBLM_R_X3Y43/CLBLM_R.CLBLM_IMUX17-&gt;CLBLM_M_B3</t>
        </is>
      </c>
      <c r="B110" t="inlineStr">
        <is>
          <t>PassTransistor</t>
        </is>
      </c>
      <c r="C110" t="n">
        <v>0</v>
      </c>
      <c r="E110" t="n">
        <v>0</v>
      </c>
      <c r="F110" t="n">
        <v>0</v>
      </c>
      <c r="G110" t="n">
        <v>0</v>
      </c>
      <c r="H110" t="n">
        <v>0</v>
      </c>
      <c r="I110">
        <f>((D112) + (D111))</f>
        <v/>
      </c>
      <c r="J110">
        <f>(((D112) + (D111))*C110)</f>
        <v/>
      </c>
    </row>
    <row r="111">
      <c r="A111" t="inlineStr">
        <is>
          <t>CLBLM_R_X3Y43/CLBLM_M_B3</t>
        </is>
      </c>
      <c r="B111" t="inlineStr">
        <is>
          <t>Part of wire</t>
        </is>
      </c>
      <c r="C111" t="n">
        <v>0</v>
      </c>
      <c r="D111" t="n">
        <v>0</v>
      </c>
      <c r="I111">
        <f>(((D111)/2) + (D112))</f>
        <v/>
      </c>
      <c r="J111">
        <f>((C111)*(((D111)/2) + (D112)))</f>
        <v/>
      </c>
    </row>
    <row r="112">
      <c r="A112" t="inlineStr">
        <is>
          <t>masterReg/register_reg_r1_0_31_0_5/RAMB_D1/RADR2</t>
        </is>
      </c>
      <c r="B112" t="inlineStr">
        <is>
          <t>Inpin</t>
        </is>
      </c>
      <c r="D112" t="n">
        <v>0</v>
      </c>
      <c r="E112" t="n">
        <v>0.141</v>
      </c>
      <c r="F112" t="n">
        <v>0.114</v>
      </c>
      <c r="G112" t="n">
        <v>0.37</v>
      </c>
      <c r="H112" t="n">
        <v>0.298</v>
      </c>
    </row>
    <row r="113">
      <c r="A113" t="inlineStr">
        <is>
          <t>Address_register_reg_n_0_[2]: Address_register_reg[2]/Q to masterReg/register_reg_r1_0_31_0_5/RAMB_D1/RADR2 sum delays</t>
        </is>
      </c>
      <c r="E113">
        <f>(E2 + E4 + E26 + E34 + E38 + E64 + E72 + E91 + E107 + E110 + E112)</f>
        <v/>
      </c>
      <c r="F113">
        <f>(F2 + F4 + F26 + F34 + F38 + F64 + F72 + F91 + F107 + F110 + F112)</f>
        <v/>
      </c>
      <c r="G113">
        <f>(G2 + G4 + G26 + G34 + G38 + G64 + G72 + G91 + G107 + G110 + G112)</f>
        <v/>
      </c>
      <c r="H113">
        <f>(H2 + H4 + H26 + H34 + H38 + H64 + H72 + H91 + H107 + H110 + H112)</f>
        <v/>
      </c>
      <c r="J113">
        <f>(J2 + J3 + J4 + J6 + J26 + J33 + J34 + J37 + J38 + J41 + J64 + J71 + J72 + J74 + J91 + J95 + J107 + J109 + J110 + J111 + J112)</f>
        <v/>
      </c>
    </row>
    <row r="114">
      <c r="A114" t="inlineStr">
        <is>
          <t>Address_register_reg_n_0_[2]: Address_register_reg[2]/Q to masterReg/register_reg_r1_0_31_0_5/RAMB_D1/RADR2sum delays + cap delay</t>
        </is>
      </c>
      <c r="E114">
        <f>1000*(E113 + J113)</f>
        <v/>
      </c>
      <c r="F114">
        <f>1000*(F113 + J113)</f>
        <v/>
      </c>
      <c r="G114">
        <f>1000*(G113 + J113)</f>
        <v/>
      </c>
      <c r="H114">
        <f>1000*(H113 + J113)</f>
        <v/>
      </c>
    </row>
    <row r="116">
      <c r="A116" t="inlineStr">
        <is>
          <t>Address_register_reg_n_0_[2]: Address_register_reg[2]/Q to masterReg/register_reg_r1_0_31_0_5/RAMB_D1/RADR2Total delay (from Vivado)</t>
        </is>
      </c>
      <c r="E116" t="inlineStr">
        <is>
          <t>789</t>
        </is>
      </c>
      <c r="F116" t="inlineStr">
        <is>
          <t>700</t>
        </is>
      </c>
      <c r="G116" t="inlineStr">
        <is>
          <t>1345</t>
        </is>
      </c>
      <c r="H116" t="inlineStr">
        <is>
          <t>1155</t>
        </is>
      </c>
    </row>
    <row r="118">
      <c r="A118" t="inlineStr">
        <is>
          <t>INT_L_X6Y44/INT_L.ER1END3-&gt;&gt;SE2BEG3</t>
        </is>
      </c>
      <c r="B118" t="inlineStr">
        <is>
          <t>Buffer</t>
        </is>
      </c>
      <c r="C118" t="n">
        <v>1.1851186875</v>
      </c>
      <c r="D118" t="n">
        <v>0.008473000000000001</v>
      </c>
      <c r="E118" t="n">
        <v>0.042</v>
      </c>
      <c r="F118" t="n">
        <v>0.034</v>
      </c>
      <c r="G118" t="n">
        <v>0.138</v>
      </c>
      <c r="H118" t="n">
        <v>0.114</v>
      </c>
      <c r="I118">
        <f>((D122 + D133) + (D119 + D120 + D121))</f>
        <v/>
      </c>
      <c r="J118">
        <f>(((D122 + D133) + (D119 + D120 + D121))*C118)</f>
        <v/>
      </c>
    </row>
    <row r="119">
      <c r="A119" t="inlineStr">
        <is>
          <t>INT_L_X6Y44/SE2BEG3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INT_R_X7Y43/SE2END3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INT_L_X6Y43/SE2A3</t>
        </is>
      </c>
      <c r="B121" t="inlineStr">
        <is>
          <t>Part of wire</t>
        </is>
      </c>
      <c r="C121" t="n">
        <v>0</v>
      </c>
      <c r="D121" t="n">
        <v>0</v>
      </c>
      <c r="I121">
        <f>(((D119 + D120 + D121)/2) + (D122 + D133))</f>
        <v/>
      </c>
      <c r="J121">
        <f>((C119 + C120 + C121)*(((D119 + D120 + D121)/2) + (D122 + D133)))</f>
        <v/>
      </c>
    </row>
    <row r="122">
      <c r="A122" t="inlineStr">
        <is>
          <t>INT_R_X7Y43/INT_R.SE2END3-&gt;&gt;IMUX22</t>
        </is>
      </c>
      <c r="B122" t="inlineStr">
        <is>
          <t>Buffer</t>
        </is>
      </c>
      <c r="C122" t="n">
        <v>1.6107141875</v>
      </c>
      <c r="D122" t="n">
        <v>0.007713</v>
      </c>
      <c r="E122" t="n">
        <v>0.047</v>
      </c>
      <c r="F122" t="n">
        <v>0.038</v>
      </c>
      <c r="G122" t="n">
        <v>0.138</v>
      </c>
      <c r="H122" t="n">
        <v>0.114</v>
      </c>
      <c r="I122">
        <f>((((D127) + (D126))) + (D123 + D124))</f>
        <v/>
      </c>
      <c r="J122">
        <f>(((((D127) + (D126))) + (D123 + D124))*C122)</f>
        <v/>
      </c>
    </row>
    <row r="123">
      <c r="A123" t="inlineStr">
        <is>
          <t>INT_R_X7Y43/IMUX22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CLBLM_R_X7Y43/CLBLM_IMUX22</t>
        </is>
      </c>
      <c r="B124" t="inlineStr">
        <is>
          <t>Part of wire</t>
        </is>
      </c>
      <c r="C124" t="n">
        <v>0</v>
      </c>
      <c r="D124" t="n">
        <v>0</v>
      </c>
      <c r="I124">
        <f>(((D123 + D124)/2) + (((D127) + (D126))))</f>
        <v/>
      </c>
      <c r="J124">
        <f>((C123 + C124)*(((D123 + D124)/2) + (((D127) + (D126)))))</f>
        <v/>
      </c>
    </row>
    <row r="125">
      <c r="A125" t="inlineStr">
        <is>
          <t>CLBLM_R_X7Y43/CLBLM_R.CLBLM_IMUX22-&gt;CLBLM_M_C3</t>
        </is>
      </c>
      <c r="B125" t="inlineStr">
        <is>
          <t>PassTransistor</t>
        </is>
      </c>
      <c r="C125" t="n">
        <v>0</v>
      </c>
      <c r="E125" t="n">
        <v>0</v>
      </c>
      <c r="F125" t="n">
        <v>0</v>
      </c>
      <c r="G125" t="n">
        <v>0</v>
      </c>
      <c r="H125" t="n">
        <v>0</v>
      </c>
      <c r="I125">
        <f>((D127) + (D126))</f>
        <v/>
      </c>
      <c r="J125">
        <f>(((D127) + (D126))*C125)</f>
        <v/>
      </c>
    </row>
    <row r="126">
      <c r="A126" t="inlineStr">
        <is>
          <t>CLBLM_R_X7Y43/CLBLM_M_C3</t>
        </is>
      </c>
      <c r="B126" t="inlineStr">
        <is>
          <t>Part of wire</t>
        </is>
      </c>
      <c r="C126" t="n">
        <v>0</v>
      </c>
      <c r="D126" t="n">
        <v>0</v>
      </c>
      <c r="I126">
        <f>(((D126)/2) + (D127))</f>
        <v/>
      </c>
      <c r="J126">
        <f>((C126)*(((D126)/2) + (D127)))</f>
        <v/>
      </c>
    </row>
    <row r="127">
      <c r="A127" t="inlineStr">
        <is>
          <t>masterReg/register_reg_r1_0_31_6_11/RAMC_D1/RADR2</t>
        </is>
      </c>
      <c r="B127" t="inlineStr">
        <is>
          <t>Inpin</t>
        </is>
      </c>
      <c r="D127" t="n">
        <v>0</v>
      </c>
      <c r="E127" t="n">
        <v>0.14</v>
      </c>
      <c r="F127" t="n">
        <v>0.113</v>
      </c>
      <c r="G127" t="n">
        <v>0.368</v>
      </c>
      <c r="H127" t="n">
        <v>0.297</v>
      </c>
    </row>
    <row r="128">
      <c r="A128" t="inlineStr">
        <is>
          <t>Address_register_reg_n_0_[2]: Address_register_reg[2]/Q to masterReg/register_reg_r1_0_31_6_11/RAMC_D1/RADR2 sum delays</t>
        </is>
      </c>
      <c r="E128">
        <f>(E2 + E4 + E26 + E118 + E122 + E125 + E127)</f>
        <v/>
      </c>
      <c r="F128">
        <f>(F2 + F4 + F26 + F118 + F122 + F125 + F127)</f>
        <v/>
      </c>
      <c r="G128">
        <f>(G2 + G4 + G26 + G118 + G122 + G125 + G127)</f>
        <v/>
      </c>
      <c r="H128">
        <f>(H2 + H4 + H26 + H118 + H122 + H125 + H127)</f>
        <v/>
      </c>
      <c r="J128">
        <f>(J2 + J3 + J4 + J6 + J26 + J33 + J118 + J121 + J122 + J124 + J125 + J126 + J127)</f>
        <v/>
      </c>
    </row>
    <row r="129">
      <c r="A129" t="inlineStr">
        <is>
          <t>Address_register_reg_n_0_[2]: Address_register_reg[2]/Q to masterReg/register_reg_r1_0_31_6_11/RAMC_D1/RADR2sum delays + cap delay</t>
        </is>
      </c>
      <c r="E129">
        <f>1000*(E128 + J128)</f>
        <v/>
      </c>
      <c r="F129">
        <f>1000*(F128 + J128)</f>
        <v/>
      </c>
      <c r="G129">
        <f>1000*(G128 + J128)</f>
        <v/>
      </c>
      <c r="H129">
        <f>1000*(H128 + J128)</f>
        <v/>
      </c>
    </row>
    <row r="131">
      <c r="A131" t="inlineStr">
        <is>
          <t>Address_register_reg_n_0_[2]: Address_register_reg[2]/Q to masterReg/register_reg_r1_0_31_6_11/RAMC_D1/RADR2Total delay (from Vivado)</t>
        </is>
      </c>
      <c r="E131" t="inlineStr">
        <is>
          <t>426</t>
        </is>
      </c>
      <c r="F131" t="inlineStr">
        <is>
          <t>374</t>
        </is>
      </c>
      <c r="G131" t="inlineStr">
        <is>
          <t>771</t>
        </is>
      </c>
      <c r="H131" t="inlineStr">
        <is>
          <t>655</t>
        </is>
      </c>
    </row>
    <row r="133">
      <c r="A133" t="inlineStr">
        <is>
          <t>INT_R_X7Y43/INT_R.SE2END3-&gt;&gt;NE6BEG3</t>
        </is>
      </c>
      <c r="B133" t="inlineStr">
        <is>
          <t>Buffer</t>
        </is>
      </c>
      <c r="C133" t="n">
        <v>1.5845231875</v>
      </c>
      <c r="D133" t="n">
        <v>0.009979</v>
      </c>
      <c r="E133" t="n">
        <v>0.078</v>
      </c>
      <c r="F133" t="n">
        <v>0.064</v>
      </c>
      <c r="G133" t="n">
        <v>0.177</v>
      </c>
      <c r="H133" t="n">
        <v>0.146</v>
      </c>
      <c r="I133">
        <f>((D143 + D158 + D315) + (D134 + D135 + D136 + D137 + D138 + D139 + D140 + D141 + D142))</f>
        <v/>
      </c>
      <c r="J133">
        <f>(((D143 + D158 + D315) + (D134 + D135 + D136 + D137 + D138 + D139 + D140 + D141 + D142))*C133)</f>
        <v/>
      </c>
    </row>
    <row r="134">
      <c r="A134" t="inlineStr">
        <is>
          <t>INT_R_X7Y43/NE6BEG3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INT_R_X9Y47/NE6END3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CLBLM_R_X7Y43/CLBLM_NE4BEG3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CLBLM_L_X8Y43/CLBLM_NE4BEG3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INT_L_X8Y43/NE6A3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INT_L_X8Y44/NE6B3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INT_L_X8Y45/NE6C3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INT_L_X8Y46/NE6D3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INT_L_X8Y47/NE6E3</t>
        </is>
      </c>
      <c r="B142" t="inlineStr">
        <is>
          <t>Part of wire</t>
        </is>
      </c>
      <c r="C142" t="n">
        <v>0</v>
      </c>
      <c r="D142" t="n">
        <v>0</v>
      </c>
      <c r="I142">
        <f>(((D134 + D135 + D136 + D137 + D138 + D139 + D140 + D141 + D142)/2) + (D143 + D158 + D315))</f>
        <v/>
      </c>
      <c r="J142">
        <f>((C134 + C135 + C136 + C137 + C138 + C139 + C140 + C141 + C142)*(((D134 + D135 + D136 + D137 + D138 + D139 + D140 + D141 + D142)/2) + (D143 + D158 + D315)))</f>
        <v/>
      </c>
    </row>
    <row r="143">
      <c r="A143" t="inlineStr">
        <is>
          <t>INT_R_X9Y47/INT_R.NE6END3-&gt;&gt;NW2BEG3</t>
        </is>
      </c>
      <c r="B143" t="inlineStr">
        <is>
          <t>Buffer</t>
        </is>
      </c>
      <c r="C143" t="n">
        <v>1.1851186875</v>
      </c>
      <c r="D143" t="n">
        <v>0.008473000000000001</v>
      </c>
      <c r="E143" t="n">
        <v>0.043</v>
      </c>
      <c r="F143" t="n">
        <v>0.035</v>
      </c>
      <c r="G143" t="n">
        <v>0.14</v>
      </c>
      <c r="H143" t="n">
        <v>0.116</v>
      </c>
      <c r="I143">
        <f>((D147) + (D144 + D145 + D146))</f>
        <v/>
      </c>
      <c r="J143">
        <f>(((D147) + (D144 + D145 + D146))*C143)</f>
        <v/>
      </c>
    </row>
    <row r="144">
      <c r="A144" t="inlineStr">
        <is>
          <t>INT_R_X9Y47/NW2BEG3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INT_L_X8Y48/NW2END3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INT_R_X9Y48/NW2A3</t>
        </is>
      </c>
      <c r="B146" t="inlineStr">
        <is>
          <t>Part of wire</t>
        </is>
      </c>
      <c r="C146" t="n">
        <v>0</v>
      </c>
      <c r="D146" t="n">
        <v>0</v>
      </c>
      <c r="I146">
        <f>(((D144 + D145 + D146)/2) + (D147))</f>
        <v/>
      </c>
      <c r="J146">
        <f>((C144 + C145 + C146)*(((D144 + D145 + D146)/2) + (D147)))</f>
        <v/>
      </c>
    </row>
    <row r="147">
      <c r="A147" t="inlineStr">
        <is>
          <t>INT_L_X8Y48/INT_L.NW2END3-&gt;&gt;IMUX_L22</t>
        </is>
      </c>
      <c r="B147" t="inlineStr">
        <is>
          <t>Buffer</t>
        </is>
      </c>
      <c r="C147" t="n">
        <v>1.6107141875</v>
      </c>
      <c r="D147" t="n">
        <v>0.007713</v>
      </c>
      <c r="E147" t="n">
        <v>0.047</v>
      </c>
      <c r="F147" t="n">
        <v>0.038</v>
      </c>
      <c r="G147" t="n">
        <v>0.138</v>
      </c>
      <c r="H147" t="n">
        <v>0.114</v>
      </c>
      <c r="I147">
        <f>((((D152) + (D151))) + (D148 + D149))</f>
        <v/>
      </c>
      <c r="J147">
        <f>(((((D152) + (D151))) + (D148 + D149))*C147)</f>
        <v/>
      </c>
    </row>
    <row r="148">
      <c r="A148" t="inlineStr">
        <is>
          <t>INT_L_X8Y48/IMUX_L22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CLBLM_L_X8Y48/CLBLM_IMUX22</t>
        </is>
      </c>
      <c r="B149" t="inlineStr">
        <is>
          <t>Part of wire</t>
        </is>
      </c>
      <c r="C149" t="n">
        <v>0</v>
      </c>
      <c r="D149" t="n">
        <v>0</v>
      </c>
      <c r="I149">
        <f>(((D148 + D149)/2) + (((D152) + (D151))))</f>
        <v/>
      </c>
      <c r="J149">
        <f>((C148 + C149)*(((D148 + D149)/2) + (((D152) + (D151)))))</f>
        <v/>
      </c>
    </row>
    <row r="150">
      <c r="A150" t="inlineStr">
        <is>
          <t>CLBLM_L_X8Y48/CLBLM_L.CLBLM_IMUX22-&gt;CLBLM_M_C3</t>
        </is>
      </c>
      <c r="B150" t="inlineStr">
        <is>
          <t>PassTransistor</t>
        </is>
      </c>
      <c r="C150" t="n">
        <v>0</v>
      </c>
      <c r="E150" t="n">
        <v>0</v>
      </c>
      <c r="F150" t="n">
        <v>0</v>
      </c>
      <c r="G150" t="n">
        <v>0</v>
      </c>
      <c r="H150" t="n">
        <v>0</v>
      </c>
      <c r="I150">
        <f>((D152) + (D151))</f>
        <v/>
      </c>
      <c r="J150">
        <f>(((D152) + (D151))*C150)</f>
        <v/>
      </c>
    </row>
    <row r="151">
      <c r="A151" t="inlineStr">
        <is>
          <t>CLBLM_L_X8Y48/CLBLM_M_C3</t>
        </is>
      </c>
      <c r="B151" t="inlineStr">
        <is>
          <t>Part of wire</t>
        </is>
      </c>
      <c r="C151" t="n">
        <v>0</v>
      </c>
      <c r="D151" t="n">
        <v>0</v>
      </c>
      <c r="I151">
        <f>(((D151)/2) + (D152))</f>
        <v/>
      </c>
      <c r="J151">
        <f>((C151)*(((D151)/2) + (D152)))</f>
        <v/>
      </c>
    </row>
    <row r="152">
      <c r="A152" t="inlineStr">
        <is>
          <t>masterReg/register_reg_r1_0_31_12_17/RAMC_D1/RADR2</t>
        </is>
      </c>
      <c r="B152" t="inlineStr">
        <is>
          <t>Inpin</t>
        </is>
      </c>
      <c r="D152" t="n">
        <v>0</v>
      </c>
      <c r="E152" t="n">
        <v>0.14</v>
      </c>
      <c r="F152" t="n">
        <v>0.113</v>
      </c>
      <c r="G152" t="n">
        <v>0.368</v>
      </c>
      <c r="H152" t="n">
        <v>0.297</v>
      </c>
    </row>
    <row r="153">
      <c r="A153" t="inlineStr">
        <is>
          <t>Address_register_reg_n_0_[2]: Address_register_reg[2]/Q to masterReg/register_reg_r1_0_31_12_17/RAMC_D1/RADR2 sum delays</t>
        </is>
      </c>
      <c r="E153">
        <f>(E2 + E4 + E26 + E118 + E133 + E143 + E147 + E150 + E152)</f>
        <v/>
      </c>
      <c r="F153">
        <f>(F2 + F4 + F26 + F118 + F133 + F143 + F147 + F150 + F152)</f>
        <v/>
      </c>
      <c r="G153">
        <f>(G2 + G4 + G26 + G118 + G133 + G143 + G147 + G150 + G152)</f>
        <v/>
      </c>
      <c r="H153">
        <f>(H2 + H4 + H26 + H118 + H133 + H143 + H147 + H150 + H152)</f>
        <v/>
      </c>
      <c r="J153">
        <f>(J2 + J3 + J4 + J6 + J26 + J33 + J118 + J121 + J133 + J142 + J143 + J146 + J147 + J149 + J150 + J151 + J152)</f>
        <v/>
      </c>
    </row>
    <row r="154">
      <c r="A154" t="inlineStr">
        <is>
          <t>Address_register_reg_n_0_[2]: Address_register_reg[2]/Q to masterReg/register_reg_r1_0_31_12_17/RAMC_D1/RADR2sum delays + cap delay</t>
        </is>
      </c>
      <c r="E154">
        <f>1000*(E153 + J153)</f>
        <v/>
      </c>
      <c r="F154">
        <f>1000*(F153 + J153)</f>
        <v/>
      </c>
      <c r="G154">
        <f>1000*(G153 + J153)</f>
        <v/>
      </c>
      <c r="H154">
        <f>1000*(H153 + J153)</f>
        <v/>
      </c>
    </row>
    <row r="156">
      <c r="A156" t="inlineStr">
        <is>
          <t>Address_register_reg_n_0_[2]: Address_register_reg[2]/Q to masterReg/register_reg_r1_0_31_12_17/RAMC_D1/RADR2Total delay (from Vivado)</t>
        </is>
      </c>
      <c r="E156" t="inlineStr">
        <is>
          <t>595</t>
        </is>
      </c>
      <c r="F156" t="inlineStr">
        <is>
          <t>521</t>
        </is>
      </c>
      <c r="G156" t="inlineStr">
        <is>
          <t>1079</t>
        </is>
      </c>
      <c r="H156" t="inlineStr">
        <is>
          <t>917</t>
        </is>
      </c>
    </row>
    <row r="158">
      <c r="A158" t="inlineStr">
        <is>
          <t>INT_R_X9Y47/INT_R.NE6END3-&gt;&gt;NN6BEG3</t>
        </is>
      </c>
      <c r="B158" t="inlineStr">
        <is>
          <t>Buffer</t>
        </is>
      </c>
      <c r="C158" t="n">
        <v>1.5845231875</v>
      </c>
      <c r="D158" t="n">
        <v>0.009979</v>
      </c>
      <c r="E158" t="n">
        <v>0.08400000000000001</v>
      </c>
      <c r="F158" t="n">
        <v>0.06900000000000001</v>
      </c>
      <c r="G158" t="n">
        <v>0.185</v>
      </c>
      <c r="H158" t="n">
        <v>0.153</v>
      </c>
      <c r="I158">
        <f>((D167) + (D159 + D160 + D161 + D162 + D163 + D164 + D165 + D166))</f>
        <v/>
      </c>
      <c r="J158">
        <f>(((D167) + (D159 + D160 + D161 + D162 + D163 + D164 + D165 + D166))*C158)</f>
        <v/>
      </c>
    </row>
    <row r="159">
      <c r="A159" t="inlineStr">
        <is>
          <t>INT_R_X9Y47/NN6BEG3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INT_R_X9Y53/NN6END3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INT_R_X9Y48/NN6A3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INT_R_X9Y49/NN6B3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BRKH_INT_X9Y49/BRKH_INT_NN6B3</t>
        </is>
      </c>
      <c r="B163" t="inlineStr">
        <is>
          <t>Part of wire</t>
        </is>
      </c>
      <c r="C163" t="n">
        <v>0.00523</v>
      </c>
      <c r="D163" t="n">
        <v>0.001</v>
      </c>
    </row>
    <row r="164">
      <c r="A164" t="inlineStr">
        <is>
          <t>INT_R_X9Y50/NN6C3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INT_R_X9Y51/NN6D3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INT_R_X9Y52/NN6E3</t>
        </is>
      </c>
      <c r="B166" t="inlineStr">
        <is>
          <t>Part of wire</t>
        </is>
      </c>
      <c r="C166" t="n">
        <v>0</v>
      </c>
      <c r="D166" t="n">
        <v>0</v>
      </c>
      <c r="I166">
        <f>(((D159 + D160 + D161 + D162 + D163 + D164 + D165 + D166)/2) + (D167))</f>
        <v/>
      </c>
      <c r="J166">
        <f>((C159 + C160 + C161 + C162 + C163 + C164 + C165 + C166)*(((D159 + D160 + D161 + D162 + D163 + D164 + D165 + D166)/2) + (D167)))</f>
        <v/>
      </c>
    </row>
    <row r="167">
      <c r="A167" t="inlineStr">
        <is>
          <t>INT_R_X9Y53/INT_R.NN6END3-&gt;&gt;NL1BEG2</t>
        </is>
      </c>
      <c r="B167" t="inlineStr">
        <is>
          <t>Buffer</t>
        </is>
      </c>
      <c r="C167" t="n">
        <v>1.16220225</v>
      </c>
      <c r="D167" t="n">
        <v>0.008429000000000001</v>
      </c>
      <c r="E167" t="n">
        <v>0.054</v>
      </c>
      <c r="F167" t="n">
        <v>0.044</v>
      </c>
      <c r="G167" t="n">
        <v>0.131</v>
      </c>
      <c r="H167" t="n">
        <v>0.108</v>
      </c>
      <c r="I167">
        <f>((D170) + (D168 + D169))</f>
        <v/>
      </c>
      <c r="J167">
        <f>(((D170) + (D168 + D169))*C167)</f>
        <v/>
      </c>
    </row>
    <row r="168">
      <c r="A168" t="inlineStr">
        <is>
          <t>INT_R_X9Y53/NL1BEG2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INT_R_X9Y54/NL1END2</t>
        </is>
      </c>
      <c r="B169" t="inlineStr">
        <is>
          <t>Part of wire</t>
        </is>
      </c>
      <c r="C169" t="n">
        <v>0</v>
      </c>
      <c r="D169" t="n">
        <v>0</v>
      </c>
      <c r="I169">
        <f>(((D168 + D169)/2) + (D170))</f>
        <v/>
      </c>
      <c r="J169">
        <f>((C168 + C169)*(((D168 + D169)/2) + (D170)))</f>
        <v/>
      </c>
    </row>
    <row r="170">
      <c r="A170" t="inlineStr">
        <is>
          <t>INT_R_X9Y54/INT_R.NL1END2-&gt;&gt;WR1BEG3</t>
        </is>
      </c>
      <c r="B170" t="inlineStr">
        <is>
          <t>Buffer</t>
        </is>
      </c>
      <c r="C170" t="n">
        <v>1.16220225</v>
      </c>
      <c r="D170" t="n">
        <v>0.008429000000000001</v>
      </c>
      <c r="E170" t="n">
        <v>0.043</v>
      </c>
      <c r="F170" t="n">
        <v>0.035</v>
      </c>
      <c r="G170" t="n">
        <v>0.123</v>
      </c>
      <c r="H170" t="n">
        <v>0.102</v>
      </c>
      <c r="I170">
        <f>((D173 + D184) + (D171 + D172))</f>
        <v/>
      </c>
      <c r="J170">
        <f>(((D173 + D184) + (D171 + D172))*C170)</f>
        <v/>
      </c>
    </row>
    <row r="171">
      <c r="A171" t="inlineStr">
        <is>
          <t>INT_R_X9Y54/WR1BEG3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INT_L_X8Y54/WR1END3</t>
        </is>
      </c>
      <c r="B172" t="inlineStr">
        <is>
          <t>Part of wire</t>
        </is>
      </c>
      <c r="C172" t="n">
        <v>0</v>
      </c>
      <c r="D172" t="n">
        <v>0</v>
      </c>
      <c r="I172">
        <f>(((D171 + D172)/2) + (D173 + D184))</f>
        <v/>
      </c>
      <c r="J172">
        <f>((C171 + C172)*(((D171 + D172)/2) + (D173 + D184)))</f>
        <v/>
      </c>
    </row>
    <row r="173">
      <c r="A173" t="inlineStr">
        <is>
          <t>INT_L_X8Y54/INT_L.WR1END3-&gt;&gt;IMUX_L22</t>
        </is>
      </c>
      <c r="B173" t="inlineStr">
        <is>
          <t>Buffer</t>
        </is>
      </c>
      <c r="C173" t="n">
        <v>1.6107141875</v>
      </c>
      <c r="D173" t="n">
        <v>0.007713</v>
      </c>
      <c r="E173" t="n">
        <v>0.047</v>
      </c>
      <c r="F173" t="n">
        <v>0.038</v>
      </c>
      <c r="G173" t="n">
        <v>0.138</v>
      </c>
      <c r="H173" t="n">
        <v>0.114</v>
      </c>
      <c r="I173">
        <f>((((D178) + (D177))) + (D174 + D175))</f>
        <v/>
      </c>
      <c r="J173">
        <f>(((((D178) + (D177))) + (D174 + D175))*C173)</f>
        <v/>
      </c>
    </row>
    <row r="174">
      <c r="A174" t="inlineStr">
        <is>
          <t>INT_L_X8Y54/IMUX_L22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CLBLM_L_X8Y54/CLBLM_IMUX22</t>
        </is>
      </c>
      <c r="B175" t="inlineStr">
        <is>
          <t>Part of wire</t>
        </is>
      </c>
      <c r="C175" t="n">
        <v>0</v>
      </c>
      <c r="D175" t="n">
        <v>0</v>
      </c>
      <c r="I175">
        <f>(((D174 + D175)/2) + (((D178) + (D177))))</f>
        <v/>
      </c>
      <c r="J175">
        <f>((C174 + C175)*(((D174 + D175)/2) + (((D178) + (D177)))))</f>
        <v/>
      </c>
    </row>
    <row r="176">
      <c r="A176" t="inlineStr">
        <is>
          <t>CLBLM_L_X8Y54/CLBLM_L.CLBLM_IMUX22-&gt;CLBLM_M_C3</t>
        </is>
      </c>
      <c r="B176" t="inlineStr">
        <is>
          <t>PassTransistor</t>
        </is>
      </c>
      <c r="C176" t="n">
        <v>0</v>
      </c>
      <c r="E176" t="n">
        <v>0</v>
      </c>
      <c r="F176" t="n">
        <v>0</v>
      </c>
      <c r="G176" t="n">
        <v>0</v>
      </c>
      <c r="H176" t="n">
        <v>0</v>
      </c>
      <c r="I176">
        <f>((D178) + (D177))</f>
        <v/>
      </c>
      <c r="J176">
        <f>(((D178) + (D177))*C176)</f>
        <v/>
      </c>
    </row>
    <row r="177">
      <c r="A177" t="inlineStr">
        <is>
          <t>CLBLM_L_X8Y54/CLBLM_M_C3</t>
        </is>
      </c>
      <c r="B177" t="inlineStr">
        <is>
          <t>Part of wire</t>
        </is>
      </c>
      <c r="C177" t="n">
        <v>0</v>
      </c>
      <c r="D177" t="n">
        <v>0</v>
      </c>
      <c r="I177">
        <f>(((D177)/2) + (D178))</f>
        <v/>
      </c>
      <c r="J177">
        <f>((C177)*(((D177)/2) + (D178)))</f>
        <v/>
      </c>
    </row>
    <row r="178">
      <c r="A178" t="inlineStr">
        <is>
          <t>masterReg/register_reg_r1_0_31_30_31__0/DP/RADR2</t>
        </is>
      </c>
      <c r="B178" t="inlineStr">
        <is>
          <t>Inpin</t>
        </is>
      </c>
      <c r="D178" t="n">
        <v>0</v>
      </c>
      <c r="E178" t="n">
        <v>0.14</v>
      </c>
      <c r="F178" t="n">
        <v>0.113</v>
      </c>
      <c r="G178" t="n">
        <v>0.368</v>
      </c>
      <c r="H178" t="n">
        <v>0.297</v>
      </c>
    </row>
    <row r="179">
      <c r="A179" t="inlineStr">
        <is>
          <t>Address_register_reg_n_0_[2]: Address_register_reg[2]/Q to masterReg/register_reg_r1_0_31_30_31__0/DP/RADR2 sum delays</t>
        </is>
      </c>
      <c r="E179">
        <f>(E2 + E4 + E26 + E118 + E133 + E158 + E167 + E170 + E173 + E176 + E178)</f>
        <v/>
      </c>
      <c r="F179">
        <f>(F2 + F4 + F26 + F118 + F133 + F158 + F167 + F170 + F173 + F176 + F178)</f>
        <v/>
      </c>
      <c r="G179">
        <f>(G2 + G4 + G26 + G118 + G133 + G158 + G167 + G170 + G173 + G176 + G178)</f>
        <v/>
      </c>
      <c r="H179">
        <f>(H2 + H4 + H26 + H118 + H133 + H158 + H167 + H170 + H173 + H176 + H178)</f>
        <v/>
      </c>
      <c r="J179">
        <f>(J2 + J3 + J4 + J6 + J26 + J33 + J118 + J121 + J133 + J142 + J158 + J166 + J167 + J169 + J170 + J172 + J173 + J175 + J176 + J177 + J178)</f>
        <v/>
      </c>
    </row>
    <row r="180">
      <c r="A180" t="inlineStr">
        <is>
          <t>Address_register_reg_n_0_[2]: Address_register_reg[2]/Q to masterReg/register_reg_r1_0_31_30_31__0/DP/RADR2sum delays + cap delay</t>
        </is>
      </c>
      <c r="E180">
        <f>1000*(E179 + J179)</f>
        <v/>
      </c>
      <c r="F180">
        <f>1000*(F179 + J179)</f>
        <v/>
      </c>
      <c r="G180">
        <f>1000*(G179 + J179)</f>
        <v/>
      </c>
      <c r="H180">
        <f>1000*(H179 + J179)</f>
        <v/>
      </c>
    </row>
    <row r="182">
      <c r="A182" t="inlineStr">
        <is>
          <t>Address_register_reg_n_0_[2]: Address_register_reg[2]/Q to masterReg/register_reg_r1_0_31_30_31__0/DP/RADR2Total delay (from Vivado)</t>
        </is>
      </c>
      <c r="E182" t="inlineStr">
        <is>
          <t>764</t>
        </is>
      </c>
      <c r="F182" t="inlineStr">
        <is>
          <t>665</t>
        </is>
      </c>
      <c r="G182" t="inlineStr">
        <is>
          <t>1353</t>
        </is>
      </c>
      <c r="H182" t="inlineStr">
        <is>
          <t>1147</t>
        </is>
      </c>
    </row>
    <row r="184">
      <c r="A184" t="inlineStr">
        <is>
          <t>INT_L_X8Y54/INT_L.WR1END3-&gt;&gt;NW2BEG3</t>
        </is>
      </c>
      <c r="B184" t="inlineStr">
        <is>
          <t>Buffer</t>
        </is>
      </c>
      <c r="C184" t="n">
        <v>1.1851186875</v>
      </c>
      <c r="D184" t="n">
        <v>0.008473000000000001</v>
      </c>
      <c r="E184" t="n">
        <v>0.043</v>
      </c>
      <c r="F184" t="n">
        <v>0.035</v>
      </c>
      <c r="G184" t="n">
        <v>0.14</v>
      </c>
      <c r="H184" t="n">
        <v>0.116</v>
      </c>
      <c r="I184">
        <f>((D190 + D266) + (D185 + D186 + D187 + D188 + D189))</f>
        <v/>
      </c>
      <c r="J184">
        <f>(((D190 + D266) + (D185 + D186 + D187 + D188 + D189))*C184)</f>
        <v/>
      </c>
    </row>
    <row r="185">
      <c r="A185" t="inlineStr">
        <is>
          <t>INT_L_X8Y54/NW2BEG3</t>
        </is>
      </c>
      <c r="B185" t="inlineStr">
        <is>
          <t>Part of wire</t>
        </is>
      </c>
      <c r="C185" t="n">
        <v>0</v>
      </c>
      <c r="D185" t="n">
        <v>0</v>
      </c>
    </row>
    <row r="186">
      <c r="A186" t="inlineStr">
        <is>
          <t>INT_R_X7Y55/NW2END3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INT_L_X8Y55/NW2A3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CLBLM_L_X8Y55/CLBLM_NW2A3</t>
        </is>
      </c>
      <c r="B188" t="inlineStr">
        <is>
          <t>Part of wire</t>
        </is>
      </c>
      <c r="C188" t="n">
        <v>0.091532</v>
      </c>
      <c r="D188" t="n">
        <v>0.005884</v>
      </c>
    </row>
    <row r="189">
      <c r="A189" t="inlineStr">
        <is>
          <t>CLBLM_R_X7Y55/CLBLM_NW2A3</t>
        </is>
      </c>
      <c r="B189" t="inlineStr">
        <is>
          <t>Part of wire</t>
        </is>
      </c>
      <c r="C189" t="n">
        <v>0.091532</v>
      </c>
      <c r="D189" t="n">
        <v>0.005884</v>
      </c>
      <c r="I189">
        <f>(((D185 + D186 + D187 + D188 + D189)/2) + (D190 + D266))</f>
        <v/>
      </c>
      <c r="J189">
        <f>((C185 + C186 + C187 + C188 + C189)*(((D185 + D186 + D187 + D188 + D189)/2) + (D190 + D266)))</f>
        <v/>
      </c>
    </row>
    <row r="190">
      <c r="A190" t="inlineStr">
        <is>
          <t>INT_R_X7Y55/INT_R.NW2END3-&gt;&gt;SR1BEG3</t>
        </is>
      </c>
      <c r="B190" t="inlineStr">
        <is>
          <t>Buffer</t>
        </is>
      </c>
      <c r="C190" t="n">
        <v>1.16220225</v>
      </c>
      <c r="D190" t="n">
        <v>0.008429000000000001</v>
      </c>
      <c r="E190" t="n">
        <v>0.057</v>
      </c>
      <c r="F190" t="n">
        <v>0.047</v>
      </c>
      <c r="G190" t="n">
        <v>0.14</v>
      </c>
      <c r="H190" t="n">
        <v>0.116</v>
      </c>
      <c r="I190">
        <f>((D194) + (D191 + D192 + D193))</f>
        <v/>
      </c>
      <c r="J190">
        <f>(((D194) + (D191 + D192 + D193))*C190)</f>
        <v/>
      </c>
    </row>
    <row r="191">
      <c r="A191" t="inlineStr">
        <is>
          <t>INT_R_X7Y55/SR1BEG3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INT_R_X7Y54/SR1END3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INT_R_X7Y55/SR1END_N3_3</t>
        </is>
      </c>
      <c r="B193" t="inlineStr">
        <is>
          <t>Part of wire</t>
        </is>
      </c>
      <c r="C193" t="n">
        <v>0</v>
      </c>
      <c r="D193" t="n">
        <v>0</v>
      </c>
      <c r="I193">
        <f>(((D191 + D192 + D193)/2) + (D194))</f>
        <v/>
      </c>
      <c r="J193">
        <f>((C191 + C192 + C193)*(((D191 + D192 + D193)/2) + (D194)))</f>
        <v/>
      </c>
    </row>
    <row r="194">
      <c r="A194" t="inlineStr">
        <is>
          <t>INT_R_X7Y54/INT_R.SR1END3-&gt;&gt;ER1BEG_S0</t>
        </is>
      </c>
      <c r="B194" t="inlineStr">
        <is>
          <t>Buffer</t>
        </is>
      </c>
      <c r="C194" t="n">
        <v>1.16220225</v>
      </c>
      <c r="D194" t="n">
        <v>0.008429000000000001</v>
      </c>
      <c r="E194" t="n">
        <v>0.044</v>
      </c>
      <c r="F194" t="n">
        <v>0.036</v>
      </c>
      <c r="G194" t="n">
        <v>0.124</v>
      </c>
      <c r="H194" t="n">
        <v>0.103</v>
      </c>
      <c r="I194">
        <f>((D200) + (D195 + D196 + D197 + D198 + D199))</f>
        <v/>
      </c>
      <c r="J194">
        <f>(((D200) + (D195 + D196 + D197 + D198 + D199))*C194)</f>
        <v/>
      </c>
    </row>
    <row r="195">
      <c r="A195" t="inlineStr">
        <is>
          <t>INT_R_X7Y54/ER1BEG_S0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INT_L_X8Y55/ER1END0</t>
        </is>
      </c>
      <c r="B196" t="inlineStr">
        <is>
          <t>Part of wire</t>
        </is>
      </c>
      <c r="C196" t="n">
        <v>0</v>
      </c>
      <c r="D196" t="n">
        <v>0</v>
      </c>
    </row>
    <row r="197">
      <c r="A197" t="inlineStr">
        <is>
          <t>INT_R_X7Y55/ER1BEG0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CLBLM_R_X7Y55/CLBLM_ER1BEG0</t>
        </is>
      </c>
      <c r="B198" t="inlineStr">
        <is>
          <t>Part of wire</t>
        </is>
      </c>
      <c r="C198" t="n">
        <v>0.09049599999999999</v>
      </c>
      <c r="D198" t="n">
        <v>0.005564</v>
      </c>
    </row>
    <row r="199">
      <c r="A199" t="inlineStr">
        <is>
          <t>CLBLM_L_X8Y55/CLBLM_ER1BEG0</t>
        </is>
      </c>
      <c r="B199" t="inlineStr">
        <is>
          <t>Part of wire</t>
        </is>
      </c>
      <c r="C199" t="n">
        <v>0.09049599999999999</v>
      </c>
      <c r="D199" t="n">
        <v>0.005564</v>
      </c>
      <c r="I199">
        <f>(((D195 + D196 + D197 + D198 + D199)/2) + (D200))</f>
        <v/>
      </c>
      <c r="J199">
        <f>((C195 + C196 + C197 + C198 + C199)*(((D195 + D196 + D197 + D198 + D199)/2) + (D200)))</f>
        <v/>
      </c>
    </row>
    <row r="200">
      <c r="A200" t="inlineStr">
        <is>
          <t>INT_L_X8Y55/INT_L.ER1END0-&gt;&gt;SS2BEG0</t>
        </is>
      </c>
      <c r="B200" t="inlineStr">
        <is>
          <t>Buffer</t>
        </is>
      </c>
      <c r="C200" t="n">
        <v>1.1851186875</v>
      </c>
      <c r="D200" t="n">
        <v>0.008473000000000001</v>
      </c>
      <c r="E200" t="n">
        <v>0.06</v>
      </c>
      <c r="F200" t="n">
        <v>0.05</v>
      </c>
      <c r="G200" t="n">
        <v>0.134</v>
      </c>
      <c r="H200" t="n">
        <v>0.111</v>
      </c>
      <c r="I200">
        <f>((D204 + D215 + D226) + (D201 + D202 + D203))</f>
        <v/>
      </c>
      <c r="J200">
        <f>(((D204 + D215 + D226) + (D201 + D202 + D203))*C200)</f>
        <v/>
      </c>
    </row>
    <row r="201">
      <c r="A201" t="inlineStr">
        <is>
          <t>INT_L_X8Y55/SS2BEG0</t>
        </is>
      </c>
      <c r="B201" t="inlineStr">
        <is>
          <t>Part of wire</t>
        </is>
      </c>
      <c r="C201" t="n">
        <v>0</v>
      </c>
      <c r="D201" t="n">
        <v>0</v>
      </c>
    </row>
    <row r="202">
      <c r="A202" t="inlineStr">
        <is>
          <t>INT_L_X8Y53/SS2END0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INT_L_X8Y54/SS2A0</t>
        </is>
      </c>
      <c r="B203" t="inlineStr">
        <is>
          <t>Part of wire</t>
        </is>
      </c>
      <c r="C203" t="n">
        <v>0</v>
      </c>
      <c r="D203" t="n">
        <v>0</v>
      </c>
      <c r="I203">
        <f>(((D201 + D202 + D203)/2) + (D204 + D215 + D226))</f>
        <v/>
      </c>
      <c r="J203">
        <f>((C201 + C202 + C203)*(((D201 + D202 + D203)/2) + (D204 + D215 + D226)))</f>
        <v/>
      </c>
    </row>
    <row r="204">
      <c r="A204" t="inlineStr">
        <is>
          <t>INT_L_X8Y53/INT_L.SS2END0-&gt;&gt;IMUX_L1</t>
        </is>
      </c>
      <c r="B204" t="inlineStr">
        <is>
          <t>Buffer</t>
        </is>
      </c>
      <c r="C204" t="n">
        <v>1.6107141875</v>
      </c>
      <c r="D204" t="n">
        <v>0.007713</v>
      </c>
      <c r="E204" t="n">
        <v>0.047</v>
      </c>
      <c r="F204" t="n">
        <v>0.038</v>
      </c>
      <c r="G204" t="n">
        <v>0.138</v>
      </c>
      <c r="H204" t="n">
        <v>0.114</v>
      </c>
      <c r="I204">
        <f>((((D209) + (D208))) + (D205 + D206))</f>
        <v/>
      </c>
      <c r="J204">
        <f>(((((D209) + (D208))) + (D205 + D206))*C204)</f>
        <v/>
      </c>
    </row>
    <row r="205">
      <c r="A205" t="inlineStr">
        <is>
          <t>INT_L_X8Y53/IMUX_L1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CLBLM_L_X8Y53/CLBLM_IMUX1</t>
        </is>
      </c>
      <c r="B206" t="inlineStr">
        <is>
          <t>Part of wire</t>
        </is>
      </c>
      <c r="C206" t="n">
        <v>0</v>
      </c>
      <c r="D206" t="n">
        <v>0</v>
      </c>
      <c r="I206">
        <f>(((D205 + D206)/2) + (((D209) + (D208))))</f>
        <v/>
      </c>
      <c r="J206">
        <f>((C205 + C206)*(((D205 + D206)/2) + (((D209) + (D208)))))</f>
        <v/>
      </c>
    </row>
    <row r="207">
      <c r="A207" t="inlineStr">
        <is>
          <t>CLBLM_L_X8Y53/CLBLM_L.CLBLM_IMUX1-&gt;CLBLM_M_A3</t>
        </is>
      </c>
      <c r="B207" t="inlineStr">
        <is>
          <t>PassTransistor</t>
        </is>
      </c>
      <c r="C207" t="n">
        <v>0</v>
      </c>
      <c r="E207" t="n">
        <v>0</v>
      </c>
      <c r="F207" t="n">
        <v>0</v>
      </c>
      <c r="G207" t="n">
        <v>0</v>
      </c>
      <c r="H207" t="n">
        <v>0</v>
      </c>
      <c r="I207">
        <f>((D209) + (D208))</f>
        <v/>
      </c>
      <c r="J207">
        <f>(((D209) + (D208))*C207)</f>
        <v/>
      </c>
    </row>
    <row r="208">
      <c r="A208" t="inlineStr">
        <is>
          <t>CLBLM_L_X8Y53/CLBLM_M_A3</t>
        </is>
      </c>
      <c r="B208" t="inlineStr">
        <is>
          <t>Part of wire</t>
        </is>
      </c>
      <c r="C208" t="n">
        <v>0</v>
      </c>
      <c r="D208" t="n">
        <v>0</v>
      </c>
      <c r="I208">
        <f>(((D208)/2) + (D209))</f>
        <v/>
      </c>
      <c r="J208">
        <f>((C208)*(((D208)/2) + (D209)))</f>
        <v/>
      </c>
    </row>
    <row r="209">
      <c r="A209" t="inlineStr">
        <is>
          <t>masterReg/register_reg_r1_0_31_24_29/RAMA_D1/RADR2</t>
        </is>
      </c>
      <c r="B209" t="inlineStr">
        <is>
          <t>Inpin</t>
        </is>
      </c>
      <c r="D209" t="n">
        <v>0</v>
      </c>
      <c r="E209" t="n">
        <v>0.141</v>
      </c>
      <c r="F209" t="n">
        <v>0.114</v>
      </c>
      <c r="G209" t="n">
        <v>0.372</v>
      </c>
      <c r="H209" t="n">
        <v>0.3</v>
      </c>
    </row>
    <row r="210">
      <c r="A210" t="inlineStr">
        <is>
          <t>Address_register_reg_n_0_[2]: Address_register_reg[2]/Q to masterReg/register_reg_r1_0_31_24_29/RAMA_D1/RADR2 sum delays</t>
        </is>
      </c>
      <c r="E210">
        <f>(E2 + E4 + E26 + E118 + E133 + E158 + E167 + E170 + E184 + E190 + E194 + E200 + E204 + E207 + E209)</f>
        <v/>
      </c>
      <c r="F210">
        <f>(F2 + F4 + F26 + F118 + F133 + F158 + F167 + F170 + F184 + F190 + F194 + F200 + F204 + F207 + F209)</f>
        <v/>
      </c>
      <c r="G210">
        <f>(G2 + G4 + G26 + G118 + G133 + G158 + G167 + G170 + G184 + G190 + G194 + G200 + G204 + G207 + G209)</f>
        <v/>
      </c>
      <c r="H210">
        <f>(H2 + H4 + H26 + H118 + H133 + H158 + H167 + H170 + H184 + H190 + H194 + H200 + H204 + H207 + H209)</f>
        <v/>
      </c>
      <c r="J210">
        <f>(J2 + J3 + J4 + J6 + J26 + J33 + J118 + J121 + J133 + J142 + J158 + J166 + J167 + J169 + J170 + J172 + J184 + J189 + J190 + J193 + J194 + J199 + J200 + J203 + J204 + J206 + J207 + J208 + J209)</f>
        <v/>
      </c>
    </row>
    <row r="211">
      <c r="A211" t="inlineStr">
        <is>
          <t>Address_register_reg_n_0_[2]: Address_register_reg[2]/Q to masterReg/register_reg_r1_0_31_24_29/RAMA_D1/RADR2sum delays + cap delay</t>
        </is>
      </c>
      <c r="E211">
        <f>1000*(E210 + J210)</f>
        <v/>
      </c>
      <c r="F211">
        <f>1000*(F210 + J210)</f>
        <v/>
      </c>
      <c r="G211">
        <f>1000*(G210 + J210)</f>
        <v/>
      </c>
      <c r="H211">
        <f>1000*(H210 + J210)</f>
        <v/>
      </c>
    </row>
    <row r="213">
      <c r="A213" t="inlineStr">
        <is>
          <t>Address_register_reg_n_0_[2]: Address_register_reg[2]/Q to masterReg/register_reg_r1_0_31_24_29/RAMA_D1/RADR2Total delay (from Vivado)</t>
        </is>
      </c>
      <c r="E213" t="inlineStr">
        <is>
          <t>1068</t>
        </is>
      </c>
      <c r="F213" t="inlineStr">
        <is>
          <t>933</t>
        </is>
      </c>
      <c r="G213" t="inlineStr">
        <is>
          <t>1889</t>
        </is>
      </c>
      <c r="H213" t="inlineStr">
        <is>
          <t>1606</t>
        </is>
      </c>
    </row>
    <row r="215">
      <c r="A215" t="inlineStr">
        <is>
          <t>INT_L_X8Y53/INT_L.SS2END0-&gt;&gt;IMUX_L17</t>
        </is>
      </c>
      <c r="B215" t="inlineStr">
        <is>
          <t>Buffer</t>
        </is>
      </c>
      <c r="C215" t="n">
        <v>1.6107141875</v>
      </c>
      <c r="D215" t="n">
        <v>0.007713</v>
      </c>
      <c r="E215" t="n">
        <v>0.047</v>
      </c>
      <c r="F215" t="n">
        <v>0.038</v>
      </c>
      <c r="G215" t="n">
        <v>0.138</v>
      </c>
      <c r="H215" t="n">
        <v>0.114</v>
      </c>
      <c r="I215">
        <f>((((D220) + (D219))) + (D216 + D217))</f>
        <v/>
      </c>
      <c r="J215">
        <f>(((((D220) + (D219))) + (D216 + D217))*C215)</f>
        <v/>
      </c>
    </row>
    <row r="216">
      <c r="A216" t="inlineStr">
        <is>
          <t>INT_L_X8Y53/IMUX_L17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CLBLM_L_X8Y53/CLBLM_IMUX17</t>
        </is>
      </c>
      <c r="B217" t="inlineStr">
        <is>
          <t>Part of wire</t>
        </is>
      </c>
      <c r="C217" t="n">
        <v>0</v>
      </c>
      <c r="D217" t="n">
        <v>0</v>
      </c>
      <c r="I217">
        <f>(((D216 + D217)/2) + (((D220) + (D219))))</f>
        <v/>
      </c>
      <c r="J217">
        <f>((C216 + C217)*(((D216 + D217)/2) + (((D220) + (D219)))))</f>
        <v/>
      </c>
    </row>
    <row r="218">
      <c r="A218" t="inlineStr">
        <is>
          <t>CLBLM_L_X8Y53/CLBLM_L.CLBLM_IMUX17-&gt;CLBLM_M_B3</t>
        </is>
      </c>
      <c r="B218" t="inlineStr">
        <is>
          <t>PassTransistor</t>
        </is>
      </c>
      <c r="C218" t="n">
        <v>0</v>
      </c>
      <c r="E218" t="n">
        <v>0</v>
      </c>
      <c r="F218" t="n">
        <v>0</v>
      </c>
      <c r="G218" t="n">
        <v>0</v>
      </c>
      <c r="H218" t="n">
        <v>0</v>
      </c>
      <c r="I218">
        <f>((D220) + (D219))</f>
        <v/>
      </c>
      <c r="J218">
        <f>(((D220) + (D219))*C218)</f>
        <v/>
      </c>
    </row>
    <row r="219">
      <c r="A219" t="inlineStr">
        <is>
          <t>CLBLM_L_X8Y53/CLBLM_M_B3</t>
        </is>
      </c>
      <c r="B219" t="inlineStr">
        <is>
          <t>Part of wire</t>
        </is>
      </c>
      <c r="C219" t="n">
        <v>0</v>
      </c>
      <c r="D219" t="n">
        <v>0</v>
      </c>
      <c r="I219">
        <f>(((D219)/2) + (D220))</f>
        <v/>
      </c>
      <c r="J219">
        <f>((C219)*(((D219)/2) + (D220)))</f>
        <v/>
      </c>
    </row>
    <row r="220">
      <c r="A220" t="inlineStr">
        <is>
          <t>masterReg/register_reg_r1_0_31_24_29/RAMB_D1/RADR2</t>
        </is>
      </c>
      <c r="B220" t="inlineStr">
        <is>
          <t>Inpin</t>
        </is>
      </c>
      <c r="D220" t="n">
        <v>0</v>
      </c>
      <c r="E220" t="n">
        <v>0.141</v>
      </c>
      <c r="F220" t="n">
        <v>0.114</v>
      </c>
      <c r="G220" t="n">
        <v>0.37</v>
      </c>
      <c r="H220" t="n">
        <v>0.298</v>
      </c>
    </row>
    <row r="221">
      <c r="A221" t="inlineStr">
        <is>
          <t>Address_register_reg_n_0_[2]: Address_register_reg[2]/Q to masterReg/register_reg_r1_0_31_24_29/RAMB_D1/RADR2 sum delays</t>
        </is>
      </c>
      <c r="E221">
        <f>(E2 + E4 + E26 + E118 + E133 + E158 + E167 + E170 + E184 + E190 + E194 + E200 + E215 + E218 + E220)</f>
        <v/>
      </c>
      <c r="F221">
        <f>(F2 + F4 + F26 + F118 + F133 + F158 + F167 + F170 + F184 + F190 + F194 + F200 + F215 + F218 + F220)</f>
        <v/>
      </c>
      <c r="G221">
        <f>(G2 + G4 + G26 + G118 + G133 + G158 + G167 + G170 + G184 + G190 + G194 + G200 + G215 + G218 + G220)</f>
        <v/>
      </c>
      <c r="H221">
        <f>(H2 + H4 + H26 + H118 + H133 + H158 + H167 + H170 + H184 + H190 + H194 + H200 + H215 + H218 + H220)</f>
        <v/>
      </c>
      <c r="J221">
        <f>(J2 + J3 + J4 + J6 + J26 + J33 + J118 + J121 + J133 + J142 + J158 + J166 + J167 + J169 + J170 + J172 + J184 + J189 + J190 + J193 + J194 + J199 + J200 + J203 + J215 + J217 + J218 + J219 + J220)</f>
        <v/>
      </c>
    </row>
    <row r="222">
      <c r="A222" t="inlineStr">
        <is>
          <t>Address_register_reg_n_0_[2]: Address_register_reg[2]/Q to masterReg/register_reg_r1_0_31_24_29/RAMB_D1/RADR2sum delays + cap delay</t>
        </is>
      </c>
      <c r="E222">
        <f>1000*(E221 + J221)</f>
        <v/>
      </c>
      <c r="F222">
        <f>1000*(F221 + J221)</f>
        <v/>
      </c>
      <c r="G222">
        <f>1000*(G221 + J221)</f>
        <v/>
      </c>
      <c r="H222">
        <f>1000*(H221 + J221)</f>
        <v/>
      </c>
    </row>
    <row r="224">
      <c r="A224" t="inlineStr">
        <is>
          <t>Address_register_reg_n_0_[2]: Address_register_reg[2]/Q to masterReg/register_reg_r1_0_31_24_29/RAMB_D1/RADR2Total delay (from Vivado)</t>
        </is>
      </c>
      <c r="E224" t="inlineStr">
        <is>
          <t>1068</t>
        </is>
      </c>
      <c r="F224" t="inlineStr">
        <is>
          <t>933</t>
        </is>
      </c>
      <c r="G224" t="inlineStr">
        <is>
          <t>1890</t>
        </is>
      </c>
      <c r="H224" t="inlineStr">
        <is>
          <t>1607</t>
        </is>
      </c>
    </row>
    <row r="226">
      <c r="A226" t="inlineStr">
        <is>
          <t>INT_L_X8Y53/INT_L.SS2END0-&gt;&gt;WW4BEG1</t>
        </is>
      </c>
      <c r="B226" t="inlineStr">
        <is>
          <t>Buffer</t>
        </is>
      </c>
      <c r="C226" t="n">
        <v>1.2375</v>
      </c>
      <c r="D226" t="n">
        <v>0.009403999999999999</v>
      </c>
      <c r="E226" t="n">
        <v>0.07199999999999999</v>
      </c>
      <c r="F226" t="n">
        <v>0.059</v>
      </c>
      <c r="G226" t="n">
        <v>0.168</v>
      </c>
      <c r="H226" t="n">
        <v>0.139</v>
      </c>
      <c r="I226">
        <f>((D238) + (D227 + D228 + D229 + D230 + D231 + D232 + D233 + D234 + D235 + D236 + D237))</f>
        <v/>
      </c>
      <c r="J226">
        <f>(((D238) + (D227 + D228 + D229 + D230 + D231 + D232 + D233 + D234 + D235 + D236 + D237))*C226)</f>
        <v/>
      </c>
    </row>
    <row r="227">
      <c r="A227" t="inlineStr">
        <is>
          <t>INT_L_X8Y53/WW4BEG1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INT_L_X4Y53/WW4END1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CLBLM_L_X8Y53/CLBLM_WW4A1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CLBLM_R_X7Y53/CLBLM_WW4A1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INT_R_X7Y53/WW4A1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INT_L_X6Y53/WW4B1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BRAM_INT_INTERFACE_L_X6Y53/INT_INTERFACE_WW4C1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BRAM_L_X6Y50/BRAM_WW4C1_3</t>
        </is>
      </c>
      <c r="B234" t="inlineStr">
        <is>
          <t>Part of wire</t>
        </is>
      </c>
      <c r="C234" t="n">
        <v>0.26892</v>
      </c>
      <c r="D234" t="n">
        <v>0.05565999999999999</v>
      </c>
    </row>
    <row r="235">
      <c r="A235" t="inlineStr">
        <is>
          <t>VBRK_X18Y56/VBRK_WW4C1</t>
        </is>
      </c>
      <c r="B235" t="inlineStr">
        <is>
          <t>Part of wire</t>
        </is>
      </c>
      <c r="C235" t="n">
        <v>0.01211</v>
      </c>
      <c r="D235" t="n">
        <v>0.00162</v>
      </c>
    </row>
    <row r="236">
      <c r="A236" t="inlineStr">
        <is>
          <t>CLBLM_R_X5Y53/CLBLM_WW4C1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INT_R_X5Y53/WW4C1</t>
        </is>
      </c>
      <c r="B237" t="inlineStr">
        <is>
          <t>Part of wire</t>
        </is>
      </c>
      <c r="C237" t="n">
        <v>0</v>
      </c>
      <c r="D237" t="n">
        <v>0</v>
      </c>
      <c r="I237">
        <f>(((D227 + D228 + D229 + D230 + D231 + D232 + D233 + D234 + D235 + D236 + D237)/2) + (D238))</f>
        <v/>
      </c>
      <c r="J237">
        <f>((C227 + C228 + C229 + C230 + C231 + C232 + C233 + C234 + C235 + C236 + C237)*(((D227 + D228 + D229 + D230 + D231 + D232 + D233 + D234 + D235 + D236 + D237)/2) + (D238)))</f>
        <v/>
      </c>
    </row>
    <row r="238">
      <c r="A238" t="inlineStr">
        <is>
          <t>INT_L_X4Y53/INT_L.WW4END1-&gt;&gt;NW2BEG1</t>
        </is>
      </c>
      <c r="B238" t="inlineStr">
        <is>
          <t>Buffer</t>
        </is>
      </c>
      <c r="C238" t="n">
        <v>1.1851186875</v>
      </c>
      <c r="D238" t="n">
        <v>0.008473000000000001</v>
      </c>
      <c r="E238" t="n">
        <v>0.041</v>
      </c>
      <c r="F238" t="n">
        <v>0.033</v>
      </c>
      <c r="G238" t="n">
        <v>0.137</v>
      </c>
      <c r="H238" t="n">
        <v>0.113</v>
      </c>
      <c r="I238">
        <f>((D244 + D255) + (D239 + D240 + D241 + D242 + D243))</f>
        <v/>
      </c>
      <c r="J238">
        <f>(((D244 + D255) + (D239 + D240 + D241 + D242 + D243))*C238)</f>
        <v/>
      </c>
    </row>
    <row r="239">
      <c r="A239" t="inlineStr">
        <is>
          <t>INT_L_X4Y53/NW2BEG1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INT_R_X3Y54/NW2END1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INT_L_X4Y54/NW2A1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CLBLL_L_X4Y54/CLBLL_NW2A1</t>
        </is>
      </c>
      <c r="B242" t="inlineStr">
        <is>
          <t>Part of wire</t>
        </is>
      </c>
      <c r="C242" t="n">
        <v>0.080091</v>
      </c>
      <c r="D242" t="n">
        <v>0.005884</v>
      </c>
    </row>
    <row r="243">
      <c r="A243" t="inlineStr">
        <is>
          <t>CLBLM_R_X3Y54/CLBLM_NW2A1</t>
        </is>
      </c>
      <c r="B243" t="inlineStr">
        <is>
          <t>Part of wire</t>
        </is>
      </c>
      <c r="C243" t="n">
        <v>0.091532</v>
      </c>
      <c r="D243" t="n">
        <v>0.005884</v>
      </c>
      <c r="I243">
        <f>(((D239 + D240 + D241 + D242 + D243)/2) + (D244 + D255))</f>
        <v/>
      </c>
      <c r="J243">
        <f>((C239 + C240 + C241 + C242 + C243)*(((D239 + D240 + D241 + D242 + D243)/2) + (D244 + D255)))</f>
        <v/>
      </c>
    </row>
    <row r="244">
      <c r="A244" t="inlineStr">
        <is>
          <t>INT_R_X3Y54/INT_R.NW2END1-&gt;&gt;IMUX1</t>
        </is>
      </c>
      <c r="B244" t="inlineStr">
        <is>
          <t>Buffer</t>
        </is>
      </c>
      <c r="C244" t="n">
        <v>1.6107141875</v>
      </c>
      <c r="D244" t="n">
        <v>0.007713</v>
      </c>
      <c r="E244" t="n">
        <v>0.047</v>
      </c>
      <c r="F244" t="n">
        <v>0.038</v>
      </c>
      <c r="G244" t="n">
        <v>0.138</v>
      </c>
      <c r="H244" t="n">
        <v>0.114</v>
      </c>
      <c r="I244">
        <f>((((D249) + (D248))) + (D245 + D246))</f>
        <v/>
      </c>
      <c r="J244">
        <f>(((((D249) + (D248))) + (D245 + D246))*C244)</f>
        <v/>
      </c>
    </row>
    <row r="245">
      <c r="A245" t="inlineStr">
        <is>
          <t>INT_R_X3Y54/IMUX1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CLBLM_R_X3Y54/CLBLM_IMUX1</t>
        </is>
      </c>
      <c r="B246" t="inlineStr">
        <is>
          <t>Part of wire</t>
        </is>
      </c>
      <c r="C246" t="n">
        <v>0</v>
      </c>
      <c r="D246" t="n">
        <v>0</v>
      </c>
      <c r="I246">
        <f>(((D245 + D246)/2) + (((D249) + (D248))))</f>
        <v/>
      </c>
      <c r="J246">
        <f>((C245 + C246)*(((D245 + D246)/2) + (((D249) + (D248)))))</f>
        <v/>
      </c>
    </row>
    <row r="247">
      <c r="A247" t="inlineStr">
        <is>
          <t>CLBLM_R_X3Y54/CLBLM_R.CLBLM_IMUX1-&gt;CLBLM_M_A3</t>
        </is>
      </c>
      <c r="B247" t="inlineStr">
        <is>
          <t>PassTransistor</t>
        </is>
      </c>
      <c r="C247" t="n">
        <v>0</v>
      </c>
      <c r="E247" t="n">
        <v>0</v>
      </c>
      <c r="F247" t="n">
        <v>0</v>
      </c>
      <c r="G247" t="n">
        <v>0</v>
      </c>
      <c r="H247" t="n">
        <v>0</v>
      </c>
      <c r="I247">
        <f>((D249) + (D248))</f>
        <v/>
      </c>
      <c r="J247">
        <f>(((D249) + (D248))*C247)</f>
        <v/>
      </c>
    </row>
    <row r="248">
      <c r="A248" t="inlineStr">
        <is>
          <t>CLBLM_R_X3Y54/CLBLM_M_A3</t>
        </is>
      </c>
      <c r="B248" t="inlineStr">
        <is>
          <t>Part of wire</t>
        </is>
      </c>
      <c r="C248" t="n">
        <v>0</v>
      </c>
      <c r="D248" t="n">
        <v>0</v>
      </c>
      <c r="I248">
        <f>(((D248)/2) + (D249))</f>
        <v/>
      </c>
      <c r="J248">
        <f>((C248)*(((D248)/2) + (D249)))</f>
        <v/>
      </c>
    </row>
    <row r="249">
      <c r="A249" t="inlineStr">
        <is>
          <t>masterReg/register_reg_r1_0_31_18_23/RAMA_D1/RADR2</t>
        </is>
      </c>
      <c r="B249" t="inlineStr">
        <is>
          <t>Inpin</t>
        </is>
      </c>
      <c r="D249" t="n">
        <v>0</v>
      </c>
      <c r="E249" t="n">
        <v>0.141</v>
      </c>
      <c r="F249" t="n">
        <v>0.114</v>
      </c>
      <c r="G249" t="n">
        <v>0.372</v>
      </c>
      <c r="H249" t="n">
        <v>0.3</v>
      </c>
    </row>
    <row r="250">
      <c r="A250" t="inlineStr">
        <is>
          <t>Address_register_reg_n_0_[2]: Address_register_reg[2]/Q to masterReg/register_reg_r1_0_31_18_23/RAMA_D1/RADR2 sum delays</t>
        </is>
      </c>
      <c r="E250">
        <f>(E2 + E4 + E26 + E118 + E133 + E158 + E167 + E170 + E184 + E190 + E194 + E200 + E226 + E238 + E244 + E247 + E249)</f>
        <v/>
      </c>
      <c r="F250">
        <f>(F2 + F4 + F26 + F118 + F133 + F158 + F167 + F170 + F184 + F190 + F194 + F200 + F226 + F238 + F244 + F247 + F249)</f>
        <v/>
      </c>
      <c r="G250">
        <f>(G2 + G4 + G26 + G118 + G133 + G158 + G167 + G170 + G184 + G190 + G194 + G200 + G226 + G238 + G244 + G247 + G249)</f>
        <v/>
      </c>
      <c r="H250">
        <f>(H2 + H4 + H26 + H118 + H133 + H158 + H167 + H170 + H184 + H190 + H194 + H200 + H226 + H238 + H244 + H247 + H249)</f>
        <v/>
      </c>
      <c r="J250">
        <f>(J2 + J3 + J4 + J6 + J26 + J33 + J118 + J121 + J133 + J142 + J158 + J166 + J167 + J169 + J170 + J172 + J184 + J189 + J190 + J193 + J194 + J199 + J200 + J203 + J226 + J237 + J238 + J243 + J244 + J246 + J247 + J248 + J249)</f>
        <v/>
      </c>
    </row>
    <row r="251">
      <c r="A251" t="inlineStr">
        <is>
          <t>Address_register_reg_n_0_[2]: Address_register_reg[2]/Q to masterReg/register_reg_r1_0_31_18_23/RAMA_D1/RADR2sum delays + cap delay</t>
        </is>
      </c>
      <c r="E251">
        <f>1000*(E250 + J250)</f>
        <v/>
      </c>
      <c r="F251">
        <f>1000*(F250 + J250)</f>
        <v/>
      </c>
      <c r="G251">
        <f>1000*(G250 + J250)</f>
        <v/>
      </c>
      <c r="H251">
        <f>1000*(H250 + J250)</f>
        <v/>
      </c>
    </row>
    <row r="253">
      <c r="A253" t="inlineStr">
        <is>
          <t>Address_register_reg_n_0_[2]: Address_register_reg[2]/Q to masterReg/register_reg_r1_0_31_18_23/RAMA_D1/RADR2Total delay (from Vivado)</t>
        </is>
      </c>
      <c r="E253" t="inlineStr">
        <is>
          <t>1300</t>
        </is>
      </c>
      <c r="F253" t="inlineStr">
        <is>
          <t>1144</t>
        </is>
      </c>
      <c r="G253" t="inlineStr">
        <is>
          <t>2250</t>
        </is>
      </c>
      <c r="H253" t="inlineStr">
        <is>
          <t>1924</t>
        </is>
      </c>
    </row>
    <row r="255">
      <c r="A255" t="inlineStr">
        <is>
          <t>INT_R_X3Y54/INT_R.NW2END1-&gt;&gt;IMUX17</t>
        </is>
      </c>
      <c r="B255" t="inlineStr">
        <is>
          <t>Buffer</t>
        </is>
      </c>
      <c r="C255" t="n">
        <v>1.6107141875</v>
      </c>
      <c r="D255" t="n">
        <v>0.007713</v>
      </c>
      <c r="E255" t="n">
        <v>0.047</v>
      </c>
      <c r="F255" t="n">
        <v>0.038</v>
      </c>
      <c r="G255" t="n">
        <v>0.138</v>
      </c>
      <c r="H255" t="n">
        <v>0.114</v>
      </c>
      <c r="I255">
        <f>((((D260) + (D259))) + (D256 + D257))</f>
        <v/>
      </c>
      <c r="J255">
        <f>(((((D260) + (D259))) + (D256 + D257))*C255)</f>
        <v/>
      </c>
    </row>
    <row r="256">
      <c r="A256" t="inlineStr">
        <is>
          <t>INT_R_X3Y54/IMUX17</t>
        </is>
      </c>
      <c r="B256" t="inlineStr">
        <is>
          <t>Part of wire</t>
        </is>
      </c>
      <c r="C256" t="n">
        <v>0</v>
      </c>
      <c r="D256" t="n">
        <v>0</v>
      </c>
    </row>
    <row r="257">
      <c r="A257" t="inlineStr">
        <is>
          <t>CLBLM_R_X3Y54/CLBLM_IMUX17</t>
        </is>
      </c>
      <c r="B257" t="inlineStr">
        <is>
          <t>Part of wire</t>
        </is>
      </c>
      <c r="C257" t="n">
        <v>0</v>
      </c>
      <c r="D257" t="n">
        <v>0</v>
      </c>
      <c r="I257">
        <f>(((D256 + D257)/2) + (((D260) + (D259))))</f>
        <v/>
      </c>
      <c r="J257">
        <f>((C256 + C257)*(((D256 + D257)/2) + (((D260) + (D259)))))</f>
        <v/>
      </c>
    </row>
    <row r="258">
      <c r="A258" t="inlineStr">
        <is>
          <t>CLBLM_R_X3Y54/CLBLM_R.CLBLM_IMUX17-&gt;CLBLM_M_B3</t>
        </is>
      </c>
      <c r="B258" t="inlineStr">
        <is>
          <t>PassTransistor</t>
        </is>
      </c>
      <c r="C258" t="n">
        <v>0</v>
      </c>
      <c r="E258" t="n">
        <v>0</v>
      </c>
      <c r="F258" t="n">
        <v>0</v>
      </c>
      <c r="G258" t="n">
        <v>0</v>
      </c>
      <c r="H258" t="n">
        <v>0</v>
      </c>
      <c r="I258">
        <f>((D260) + (D259))</f>
        <v/>
      </c>
      <c r="J258">
        <f>(((D260) + (D259))*C258)</f>
        <v/>
      </c>
    </row>
    <row r="259">
      <c r="A259" t="inlineStr">
        <is>
          <t>CLBLM_R_X3Y54/CLBLM_M_B3</t>
        </is>
      </c>
      <c r="B259" t="inlineStr">
        <is>
          <t>Part of wire</t>
        </is>
      </c>
      <c r="C259" t="n">
        <v>0</v>
      </c>
      <c r="D259" t="n">
        <v>0</v>
      </c>
      <c r="I259">
        <f>(((D259)/2) + (D260))</f>
        <v/>
      </c>
      <c r="J259">
        <f>((C259)*(((D259)/2) + (D260)))</f>
        <v/>
      </c>
    </row>
    <row r="260">
      <c r="A260" t="inlineStr">
        <is>
          <t>masterReg/register_reg_r1_0_31_18_23/RAMB_D1/RADR2</t>
        </is>
      </c>
      <c r="B260" t="inlineStr">
        <is>
          <t>Inpin</t>
        </is>
      </c>
      <c r="D260" t="n">
        <v>0</v>
      </c>
      <c r="E260" t="n">
        <v>0.141</v>
      </c>
      <c r="F260" t="n">
        <v>0.114</v>
      </c>
      <c r="G260" t="n">
        <v>0.37</v>
      </c>
      <c r="H260" t="n">
        <v>0.298</v>
      </c>
    </row>
    <row r="261">
      <c r="A261" t="inlineStr">
        <is>
          <t>Address_register_reg_n_0_[2]: Address_register_reg[2]/Q to masterReg/register_reg_r1_0_31_18_23/RAMB_D1/RADR2 sum delays</t>
        </is>
      </c>
      <c r="E261">
        <f>(E2 + E4 + E26 + E118 + E133 + E158 + E167 + E170 + E184 + E190 + E194 + E200 + E226 + E238 + E255 + E258 + E260)</f>
        <v/>
      </c>
      <c r="F261">
        <f>(F2 + F4 + F26 + F118 + F133 + F158 + F167 + F170 + F184 + F190 + F194 + F200 + F226 + F238 + F255 + F258 + F260)</f>
        <v/>
      </c>
      <c r="G261">
        <f>(G2 + G4 + G26 + G118 + G133 + G158 + G167 + G170 + G184 + G190 + G194 + G200 + G226 + G238 + G255 + G258 + G260)</f>
        <v/>
      </c>
      <c r="H261">
        <f>(H2 + H4 + H26 + H118 + H133 + H158 + H167 + H170 + H184 + H190 + H194 + H200 + H226 + H238 + H255 + H258 + H260)</f>
        <v/>
      </c>
      <c r="J261">
        <f>(J2 + J3 + J4 + J6 + J26 + J33 + J118 + J121 + J133 + J142 + J158 + J166 + J167 + J169 + J170 + J172 + J184 + J189 + J190 + J193 + J194 + J199 + J200 + J203 + J226 + J237 + J238 + J243 + J255 + J257 + J258 + J259 + J260)</f>
        <v/>
      </c>
    </row>
    <row r="262">
      <c r="A262" t="inlineStr">
        <is>
          <t>Address_register_reg_n_0_[2]: Address_register_reg[2]/Q to masterReg/register_reg_r1_0_31_18_23/RAMB_D1/RADR2sum delays + cap delay</t>
        </is>
      </c>
      <c r="E262">
        <f>1000*(E261 + J261)</f>
        <v/>
      </c>
      <c r="F262">
        <f>1000*(F261 + J261)</f>
        <v/>
      </c>
      <c r="G262">
        <f>1000*(G261 + J261)</f>
        <v/>
      </c>
      <c r="H262">
        <f>1000*(H261 + J261)</f>
        <v/>
      </c>
    </row>
    <row r="264">
      <c r="A264" t="inlineStr">
        <is>
          <t>Address_register_reg_n_0_[2]: Address_register_reg[2]/Q to masterReg/register_reg_r1_0_31_18_23/RAMB_D1/RADR2Total delay (from Vivado)</t>
        </is>
      </c>
      <c r="E264" t="inlineStr">
        <is>
          <t>1300</t>
        </is>
      </c>
      <c r="F264" t="inlineStr">
        <is>
          <t>1144</t>
        </is>
      </c>
      <c r="G264" t="inlineStr">
        <is>
          <t>2251</t>
        </is>
      </c>
      <c r="H264" t="inlineStr">
        <is>
          <t>1925</t>
        </is>
      </c>
    </row>
    <row r="266">
      <c r="A266" t="inlineStr">
        <is>
          <t>INT_R_X7Y55/INT_R.NW2END3-&gt;&gt;EL1BEG2</t>
        </is>
      </c>
      <c r="B266" t="inlineStr">
        <is>
          <t>Buffer</t>
        </is>
      </c>
      <c r="C266" t="n">
        <v>1.16220225</v>
      </c>
      <c r="D266" t="n">
        <v>0.008429000000000001</v>
      </c>
      <c r="E266" t="n">
        <v>0.043</v>
      </c>
      <c r="F266" t="n">
        <v>0.035</v>
      </c>
      <c r="G266" t="n">
        <v>0.123</v>
      </c>
      <c r="H266" t="n">
        <v>0.102</v>
      </c>
      <c r="I266">
        <f>((D271) + (D267 + D268 + D269 + D270))</f>
        <v/>
      </c>
      <c r="J266">
        <f>(((D271) + (D267 + D268 + D269 + D270))*C266)</f>
        <v/>
      </c>
    </row>
    <row r="267">
      <c r="A267" t="inlineStr">
        <is>
          <t>INT_R_X7Y55/EL1BEG2</t>
        </is>
      </c>
      <c r="B267" t="inlineStr">
        <is>
          <t>Part of wire</t>
        </is>
      </c>
      <c r="C267" t="n">
        <v>0</v>
      </c>
      <c r="D267" t="n">
        <v>0</v>
      </c>
    </row>
    <row r="268">
      <c r="A268" t="inlineStr">
        <is>
          <t>INT_L_X8Y55/EL1END2</t>
        </is>
      </c>
      <c r="B268" t="inlineStr">
        <is>
          <t>Part of wire</t>
        </is>
      </c>
      <c r="C268" t="n">
        <v>0</v>
      </c>
      <c r="D268" t="n">
        <v>0</v>
      </c>
    </row>
    <row r="269">
      <c r="A269" t="inlineStr">
        <is>
          <t>CLBLM_R_X7Y55/CLBLM_EL1BEG2</t>
        </is>
      </c>
      <c r="B269" t="inlineStr">
        <is>
          <t>Part of wire</t>
        </is>
      </c>
      <c r="C269" t="n">
        <v>0.052151</v>
      </c>
      <c r="D269" t="n">
        <v>0.004690000000000001</v>
      </c>
    </row>
    <row r="270">
      <c r="A270" t="inlineStr">
        <is>
          <t>CLBLM_L_X8Y55/CLBLM_EL1BEG2</t>
        </is>
      </c>
      <c r="B270" t="inlineStr">
        <is>
          <t>Part of wire</t>
        </is>
      </c>
      <c r="C270" t="n">
        <v>0.052151</v>
      </c>
      <c r="D270" t="n">
        <v>0.004690000000000001</v>
      </c>
      <c r="I270">
        <f>(((D267 + D268 + D269 + D270)/2) + (D271))</f>
        <v/>
      </c>
      <c r="J270">
        <f>((C267 + C268 + C269 + C270)*(((D267 + D268 + D269 + D270)/2) + (D271)))</f>
        <v/>
      </c>
    </row>
    <row r="271">
      <c r="A271" t="inlineStr">
        <is>
          <t>INT_L_X8Y55/INT_L.EL1END2-&gt;&gt;SS2BEG2</t>
        </is>
      </c>
      <c r="B271" t="inlineStr">
        <is>
          <t>Buffer</t>
        </is>
      </c>
      <c r="C271" t="n">
        <v>1.1851186875</v>
      </c>
      <c r="D271" t="n">
        <v>0.008473000000000001</v>
      </c>
      <c r="E271" t="n">
        <v>0.059</v>
      </c>
      <c r="F271" t="n">
        <v>0.049</v>
      </c>
      <c r="G271" t="n">
        <v>0.131</v>
      </c>
      <c r="H271" t="n">
        <v>0.108</v>
      </c>
      <c r="I271">
        <f>((D275 + D304) + (D272 + D273 + D274))</f>
        <v/>
      </c>
      <c r="J271">
        <f>(((D275 + D304) + (D272 + D273 + D274))*C271)</f>
        <v/>
      </c>
    </row>
    <row r="272">
      <c r="A272" t="inlineStr">
        <is>
          <t>INT_L_X8Y55/SS2BEG2</t>
        </is>
      </c>
      <c r="B272" t="inlineStr">
        <is>
          <t>Part of wire</t>
        </is>
      </c>
      <c r="C272" t="n">
        <v>0</v>
      </c>
      <c r="D272" t="n">
        <v>0</v>
      </c>
    </row>
    <row r="273">
      <c r="A273" t="inlineStr">
        <is>
          <t>INT_L_X8Y53/SS2END2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INT_L_X8Y54/SS2A2</t>
        </is>
      </c>
      <c r="B274" t="inlineStr">
        <is>
          <t>Part of wire</t>
        </is>
      </c>
      <c r="C274" t="n">
        <v>0</v>
      </c>
      <c r="D274" t="n">
        <v>0</v>
      </c>
      <c r="I274">
        <f>(((D272 + D273 + D274)/2) + (D275 + D304))</f>
        <v/>
      </c>
      <c r="J274">
        <f>((C272 + C273 + C274)*(((D272 + D273 + D274)/2) + (D275 + D304)))</f>
        <v/>
      </c>
    </row>
    <row r="275">
      <c r="A275" t="inlineStr">
        <is>
          <t>INT_L_X8Y53/INT_L.SS2END2-&gt;&gt;WW4BEG3</t>
        </is>
      </c>
      <c r="B275" t="inlineStr">
        <is>
          <t>Buffer</t>
        </is>
      </c>
      <c r="C275" t="n">
        <v>1.2375</v>
      </c>
      <c r="D275" t="n">
        <v>0.009403999999999999</v>
      </c>
      <c r="E275" t="n">
        <v>0.07199999999999999</v>
      </c>
      <c r="F275" t="n">
        <v>0.059</v>
      </c>
      <c r="G275" t="n">
        <v>0.167</v>
      </c>
      <c r="H275" t="n">
        <v>0.138</v>
      </c>
      <c r="I275">
        <f>((D287) + (D276 + D277 + D278 + D279 + D280 + D281 + D282 + D283 + D284 + D285 + D286))</f>
        <v/>
      </c>
      <c r="J275">
        <f>(((D287) + (D276 + D277 + D278 + D279 + D280 + D281 + D282 + D283 + D284 + D285 + D286))*C275)</f>
        <v/>
      </c>
    </row>
    <row r="276">
      <c r="A276" t="inlineStr">
        <is>
          <t>INT_L_X8Y53/WW4BEG3</t>
        </is>
      </c>
      <c r="B276" t="inlineStr">
        <is>
          <t>Part of wire</t>
        </is>
      </c>
      <c r="C276" t="n">
        <v>0</v>
      </c>
      <c r="D276" t="n">
        <v>0</v>
      </c>
    </row>
    <row r="277">
      <c r="A277" t="inlineStr">
        <is>
          <t>INT_L_X4Y53/WW4END3</t>
        </is>
      </c>
      <c r="B277" t="inlineStr">
        <is>
          <t>Part of wire</t>
        </is>
      </c>
      <c r="C277" t="n">
        <v>0</v>
      </c>
      <c r="D277" t="n">
        <v>0</v>
      </c>
    </row>
    <row r="278">
      <c r="A278" t="inlineStr">
        <is>
          <t>CLBLM_L_X8Y53/CLBLM_WW4A3</t>
        </is>
      </c>
      <c r="B278" t="inlineStr">
        <is>
          <t>Part of wire</t>
        </is>
      </c>
      <c r="C278" t="n">
        <v>0</v>
      </c>
      <c r="D278" t="n">
        <v>0</v>
      </c>
    </row>
    <row r="279">
      <c r="A279" t="inlineStr">
        <is>
          <t>CLBLM_R_X7Y53/CLBLM_WW4A3</t>
        </is>
      </c>
      <c r="B279" t="inlineStr">
        <is>
          <t>Part of wire</t>
        </is>
      </c>
      <c r="C279" t="n">
        <v>0</v>
      </c>
      <c r="D279" t="n">
        <v>0</v>
      </c>
    </row>
    <row r="280">
      <c r="A280" t="inlineStr">
        <is>
          <t>INT_R_X7Y53/WW4A3</t>
        </is>
      </c>
      <c r="B280" t="inlineStr">
        <is>
          <t>Part of wire</t>
        </is>
      </c>
      <c r="C280" t="n">
        <v>0</v>
      </c>
      <c r="D280" t="n">
        <v>0</v>
      </c>
    </row>
    <row r="281">
      <c r="A281" t="inlineStr">
        <is>
          <t>INT_L_X6Y53/WW4B3</t>
        </is>
      </c>
      <c r="B281" t="inlineStr">
        <is>
          <t>Part of wire</t>
        </is>
      </c>
      <c r="C281" t="n">
        <v>0</v>
      </c>
      <c r="D281" t="n">
        <v>0</v>
      </c>
    </row>
    <row r="282">
      <c r="A282" t="inlineStr">
        <is>
          <t>BRAM_INT_INTERFACE_L_X6Y53/INT_INTERFACE_WW4C3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BRAM_L_X6Y50/BRAM_WW4C3_3</t>
        </is>
      </c>
      <c r="B283" t="inlineStr">
        <is>
          <t>Part of wire</t>
        </is>
      </c>
      <c r="C283" t="n">
        <v>0.26892</v>
      </c>
      <c r="D283" t="n">
        <v>0.05565999999999999</v>
      </c>
    </row>
    <row r="284">
      <c r="A284" t="inlineStr">
        <is>
          <t>VBRK_X18Y56/VBRK_WW4C3</t>
        </is>
      </c>
      <c r="B284" t="inlineStr">
        <is>
          <t>Part of wire</t>
        </is>
      </c>
      <c r="C284" t="n">
        <v>0.01211</v>
      </c>
      <c r="D284" t="n">
        <v>0.00162</v>
      </c>
    </row>
    <row r="285">
      <c r="A285" t="inlineStr">
        <is>
          <t>CLBLM_R_X5Y53/CLBLM_WW4C3</t>
        </is>
      </c>
      <c r="B285" t="inlineStr">
        <is>
          <t>Part of wire</t>
        </is>
      </c>
      <c r="C285" t="n">
        <v>0</v>
      </c>
      <c r="D285" t="n">
        <v>0</v>
      </c>
    </row>
    <row r="286">
      <c r="A286" t="inlineStr">
        <is>
          <t>INT_R_X5Y53/WW4C3</t>
        </is>
      </c>
      <c r="B286" t="inlineStr">
        <is>
          <t>Part of wire</t>
        </is>
      </c>
      <c r="C286" t="n">
        <v>0</v>
      </c>
      <c r="D286" t="n">
        <v>0</v>
      </c>
      <c r="I286">
        <f>(((D276 + D277 + D278 + D279 + D280 + D281 + D282 + D283 + D284 + D285 + D286)/2) + (D287))</f>
        <v/>
      </c>
      <c r="J286">
        <f>((C276 + C277 + C278 + C279 + C280 + C281 + C282 + C283 + C284 + C285 + C286)*(((D276 + D277 + D278 + D279 + D280 + D281 + D282 + D283 + D284 + D285 + D286)/2) + (D287)))</f>
        <v/>
      </c>
    </row>
    <row r="287">
      <c r="A287" t="inlineStr">
        <is>
          <t>INT_L_X4Y53/INT_L.WW4END3-&gt;&gt;NW2BEG3</t>
        </is>
      </c>
      <c r="B287" t="inlineStr">
        <is>
          <t>Buffer</t>
        </is>
      </c>
      <c r="C287" t="n">
        <v>1.1851186875</v>
      </c>
      <c r="D287" t="n">
        <v>0.008473000000000001</v>
      </c>
      <c r="E287" t="n">
        <v>0.043</v>
      </c>
      <c r="F287" t="n">
        <v>0.035</v>
      </c>
      <c r="G287" t="n">
        <v>0.14</v>
      </c>
      <c r="H287" t="n">
        <v>0.116</v>
      </c>
      <c r="I287">
        <f>((D293) + (D288 + D289 + D290 + D291 + D292))</f>
        <v/>
      </c>
      <c r="J287">
        <f>(((D293) + (D288 + D289 + D290 + D291 + D292))*C287)</f>
        <v/>
      </c>
    </row>
    <row r="288">
      <c r="A288" t="inlineStr">
        <is>
          <t>INT_L_X4Y53/NW2BEG3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INT_R_X3Y54/NW2END3</t>
        </is>
      </c>
      <c r="B289" t="inlineStr">
        <is>
          <t>Part of wire</t>
        </is>
      </c>
      <c r="C289" t="n">
        <v>0</v>
      </c>
      <c r="D289" t="n">
        <v>0</v>
      </c>
    </row>
    <row r="290">
      <c r="A290" t="inlineStr">
        <is>
          <t>INT_L_X4Y54/NW2A3</t>
        </is>
      </c>
      <c r="B290" t="inlineStr">
        <is>
          <t>Part of wire</t>
        </is>
      </c>
      <c r="C290" t="n">
        <v>0</v>
      </c>
      <c r="D290" t="n">
        <v>0</v>
      </c>
    </row>
    <row r="291">
      <c r="A291" t="inlineStr">
        <is>
          <t>CLBLL_L_X4Y54/CLBLL_NW2A3</t>
        </is>
      </c>
      <c r="B291" t="inlineStr">
        <is>
          <t>Part of wire</t>
        </is>
      </c>
      <c r="C291" t="n">
        <v>0.080091</v>
      </c>
      <c r="D291" t="n">
        <v>0.005884</v>
      </c>
    </row>
    <row r="292">
      <c r="A292" t="inlineStr">
        <is>
          <t>CLBLM_R_X3Y54/CLBLM_NW2A3</t>
        </is>
      </c>
      <c r="B292" t="inlineStr">
        <is>
          <t>Part of wire</t>
        </is>
      </c>
      <c r="C292" t="n">
        <v>0.091532</v>
      </c>
      <c r="D292" t="n">
        <v>0.005884</v>
      </c>
      <c r="I292">
        <f>(((D288 + D289 + D290 + D291 + D292)/2) + (D293))</f>
        <v/>
      </c>
      <c r="J292">
        <f>((C288 + C289 + C290 + C291 + C292)*(((D288 + D289 + D290 + D291 + D292)/2) + (D293)))</f>
        <v/>
      </c>
    </row>
    <row r="293">
      <c r="A293" t="inlineStr">
        <is>
          <t>INT_R_X3Y54/INT_R.NW2END3-&gt;&gt;IMUX22</t>
        </is>
      </c>
      <c r="B293" t="inlineStr">
        <is>
          <t>Buffer</t>
        </is>
      </c>
      <c r="C293" t="n">
        <v>1.6107141875</v>
      </c>
      <c r="D293" t="n">
        <v>0.007713</v>
      </c>
      <c r="E293" t="n">
        <v>0.047</v>
      </c>
      <c r="F293" t="n">
        <v>0.038</v>
      </c>
      <c r="G293" t="n">
        <v>0.138</v>
      </c>
      <c r="H293" t="n">
        <v>0.114</v>
      </c>
      <c r="I293">
        <f>((((D298) + (D297))) + (D294 + D295))</f>
        <v/>
      </c>
      <c r="J293">
        <f>(((((D298) + (D297))) + (D294 + D295))*C293)</f>
        <v/>
      </c>
    </row>
    <row r="294">
      <c r="A294" t="inlineStr">
        <is>
          <t>INT_R_X3Y54/IMUX22</t>
        </is>
      </c>
      <c r="B294" t="inlineStr">
        <is>
          <t>Part of wire</t>
        </is>
      </c>
      <c r="C294" t="n">
        <v>0</v>
      </c>
      <c r="D294" t="n">
        <v>0</v>
      </c>
    </row>
    <row r="295">
      <c r="A295" t="inlineStr">
        <is>
          <t>CLBLM_R_X3Y54/CLBLM_IMUX22</t>
        </is>
      </c>
      <c r="B295" t="inlineStr">
        <is>
          <t>Part of wire</t>
        </is>
      </c>
      <c r="C295" t="n">
        <v>0</v>
      </c>
      <c r="D295" t="n">
        <v>0</v>
      </c>
      <c r="I295">
        <f>(((D294 + D295)/2) + (((D298) + (D297))))</f>
        <v/>
      </c>
      <c r="J295">
        <f>((C294 + C295)*(((D294 + D295)/2) + (((D298) + (D297)))))</f>
        <v/>
      </c>
    </row>
    <row r="296">
      <c r="A296" t="inlineStr">
        <is>
          <t>CLBLM_R_X3Y54/CLBLM_R.CLBLM_IMUX22-&gt;CLBLM_M_C3</t>
        </is>
      </c>
      <c r="B296" t="inlineStr">
        <is>
          <t>PassTransistor</t>
        </is>
      </c>
      <c r="C296" t="n">
        <v>0</v>
      </c>
      <c r="E296" t="n">
        <v>0</v>
      </c>
      <c r="F296" t="n">
        <v>0</v>
      </c>
      <c r="G296" t="n">
        <v>0</v>
      </c>
      <c r="H296" t="n">
        <v>0</v>
      </c>
      <c r="I296">
        <f>((D298) + (D297))</f>
        <v/>
      </c>
      <c r="J296">
        <f>(((D298) + (D297))*C296)</f>
        <v/>
      </c>
    </row>
    <row r="297">
      <c r="A297" t="inlineStr">
        <is>
          <t>CLBLM_R_X3Y54/CLBLM_M_C3</t>
        </is>
      </c>
      <c r="B297" t="inlineStr">
        <is>
          <t>Part of wire</t>
        </is>
      </c>
      <c r="C297" t="n">
        <v>0</v>
      </c>
      <c r="D297" t="n">
        <v>0</v>
      </c>
      <c r="I297">
        <f>(((D297)/2) + (D298))</f>
        <v/>
      </c>
      <c r="J297">
        <f>((C297)*(((D297)/2) + (D298)))</f>
        <v/>
      </c>
    </row>
    <row r="298">
      <c r="A298" t="inlineStr">
        <is>
          <t>masterReg/register_reg_r1_0_31_18_23/RAMC_D1/RADR2</t>
        </is>
      </c>
      <c r="B298" t="inlineStr">
        <is>
          <t>Inpin</t>
        </is>
      </c>
      <c r="D298" t="n">
        <v>0</v>
      </c>
      <c r="E298" t="n">
        <v>0.14</v>
      </c>
      <c r="F298" t="n">
        <v>0.113</v>
      </c>
      <c r="G298" t="n">
        <v>0.368</v>
      </c>
      <c r="H298" t="n">
        <v>0.297</v>
      </c>
    </row>
    <row r="299">
      <c r="A299" t="inlineStr">
        <is>
          <t>Address_register_reg_n_0_[2]: Address_register_reg[2]/Q to masterReg/register_reg_r1_0_31_18_23/RAMC_D1/RADR2 sum delays</t>
        </is>
      </c>
      <c r="E299">
        <f>(E2 + E4 + E26 + E118 + E133 + E158 + E167 + E170 + E184 + E266 + E271 + E275 + E287 + E293 + E296 + E298)</f>
        <v/>
      </c>
      <c r="F299">
        <f>(F2 + F4 + F26 + F118 + F133 + F158 + F167 + F170 + F184 + F266 + F271 + F275 + F287 + F293 + F296 + F298)</f>
        <v/>
      </c>
      <c r="G299">
        <f>(G2 + G4 + G26 + G118 + G133 + G158 + G167 + G170 + G184 + G266 + G271 + G275 + G287 + G293 + G296 + G298)</f>
        <v/>
      </c>
      <c r="H299">
        <f>(H2 + H4 + H26 + H118 + H133 + H158 + H167 + H170 + H184 + H266 + H271 + H275 + H287 + H293 + H296 + H298)</f>
        <v/>
      </c>
      <c r="J299">
        <f>(J2 + J3 + J4 + J6 + J26 + J33 + J118 + J121 + J133 + J142 + J158 + J166 + J167 + J169 + J170 + J172 + J184 + J189 + J266 + J270 + J271 + J274 + J275 + J286 + J287 + J292 + J293 + J295 + J296 + J297 + J298)</f>
        <v/>
      </c>
    </row>
    <row r="300">
      <c r="A300" t="inlineStr">
        <is>
          <t>Address_register_reg_n_0_[2]: Address_register_reg[2]/Q to masterReg/register_reg_r1_0_31_18_23/RAMC_D1/RADR2sum delays + cap delay</t>
        </is>
      </c>
      <c r="E300">
        <f>1000*(E299 + J299)</f>
        <v/>
      </c>
      <c r="F300">
        <f>1000*(F299 + J299)</f>
        <v/>
      </c>
      <c r="G300">
        <f>1000*(G299 + J299)</f>
        <v/>
      </c>
      <c r="H300">
        <f>1000*(H299 + J299)</f>
        <v/>
      </c>
    </row>
    <row r="302">
      <c r="A302" t="inlineStr">
        <is>
          <t>Address_register_reg_n_0_[2]: Address_register_reg[2]/Q to masterReg/register_reg_r1_0_31_18_23/RAMC_D1/RADR2Total delay (from Vivado)</t>
        </is>
      </c>
      <c r="E302" t="inlineStr">
        <is>
          <t>1213</t>
        </is>
      </c>
      <c r="F302" t="inlineStr">
        <is>
          <t>1067</t>
        </is>
      </c>
      <c r="G302" t="inlineStr">
        <is>
          <t>2113</t>
        </is>
      </c>
      <c r="H302" t="inlineStr">
        <is>
          <t>1807</t>
        </is>
      </c>
    </row>
    <row r="304">
      <c r="A304" t="inlineStr">
        <is>
          <t>INT_L_X8Y53/INT_L.SS2END2-&gt;&gt;IMUX_L22</t>
        </is>
      </c>
      <c r="B304" t="inlineStr">
        <is>
          <t>Buffer</t>
        </is>
      </c>
      <c r="C304" t="n">
        <v>1.6107141875</v>
      </c>
      <c r="D304" t="n">
        <v>0.007713</v>
      </c>
      <c r="E304" t="n">
        <v>0.047</v>
      </c>
      <c r="F304" t="n">
        <v>0.038</v>
      </c>
      <c r="G304" t="n">
        <v>0.138</v>
      </c>
      <c r="H304" t="n">
        <v>0.114</v>
      </c>
      <c r="I304">
        <f>((((D309) + (D308))) + (D305 + D306))</f>
        <v/>
      </c>
      <c r="J304">
        <f>(((((D309) + (D308))) + (D305 + D306))*C304)</f>
        <v/>
      </c>
    </row>
    <row r="305">
      <c r="A305" t="inlineStr">
        <is>
          <t>INT_L_X8Y53/IMUX_L22</t>
        </is>
      </c>
      <c r="B305" t="inlineStr">
        <is>
          <t>Part of wire</t>
        </is>
      </c>
      <c r="C305" t="n">
        <v>0</v>
      </c>
      <c r="D305" t="n">
        <v>0</v>
      </c>
    </row>
    <row r="306">
      <c r="A306" t="inlineStr">
        <is>
          <t>CLBLM_L_X8Y53/CLBLM_IMUX22</t>
        </is>
      </c>
      <c r="B306" t="inlineStr">
        <is>
          <t>Part of wire</t>
        </is>
      </c>
      <c r="C306" t="n">
        <v>0</v>
      </c>
      <c r="D306" t="n">
        <v>0</v>
      </c>
      <c r="I306">
        <f>(((D305 + D306)/2) + (((D309) + (D308))))</f>
        <v/>
      </c>
      <c r="J306">
        <f>((C305 + C306)*(((D305 + D306)/2) + (((D309) + (D308)))))</f>
        <v/>
      </c>
    </row>
    <row r="307">
      <c r="A307" t="inlineStr">
        <is>
          <t>CLBLM_L_X8Y53/CLBLM_L.CLBLM_IMUX22-&gt;CLBLM_M_C3</t>
        </is>
      </c>
      <c r="B307" t="inlineStr">
        <is>
          <t>PassTransistor</t>
        </is>
      </c>
      <c r="C307" t="n">
        <v>0</v>
      </c>
      <c r="E307" t="n">
        <v>0</v>
      </c>
      <c r="F307" t="n">
        <v>0</v>
      </c>
      <c r="G307" t="n">
        <v>0</v>
      </c>
      <c r="H307" t="n">
        <v>0</v>
      </c>
      <c r="I307">
        <f>((D309) + (D308))</f>
        <v/>
      </c>
      <c r="J307">
        <f>(((D309) + (D308))*C307)</f>
        <v/>
      </c>
    </row>
    <row r="308">
      <c r="A308" t="inlineStr">
        <is>
          <t>CLBLM_L_X8Y53/CLBLM_M_C3</t>
        </is>
      </c>
      <c r="B308" t="inlineStr">
        <is>
          <t>Part of wire</t>
        </is>
      </c>
      <c r="C308" t="n">
        <v>0</v>
      </c>
      <c r="D308" t="n">
        <v>0</v>
      </c>
      <c r="I308">
        <f>(((D308)/2) + (D309))</f>
        <v/>
      </c>
      <c r="J308">
        <f>((C308)*(((D308)/2) + (D309)))</f>
        <v/>
      </c>
    </row>
    <row r="309">
      <c r="A309" t="inlineStr">
        <is>
          <t>masterReg/register_reg_r1_0_31_24_29/RAMC_D1/RADR2</t>
        </is>
      </c>
      <c r="B309" t="inlineStr">
        <is>
          <t>Inpin</t>
        </is>
      </c>
      <c r="D309" t="n">
        <v>0</v>
      </c>
      <c r="E309" t="n">
        <v>0.14</v>
      </c>
      <c r="F309" t="n">
        <v>0.113</v>
      </c>
      <c r="G309" t="n">
        <v>0.368</v>
      </c>
      <c r="H309" t="n">
        <v>0.297</v>
      </c>
    </row>
    <row r="310">
      <c r="A310" t="inlineStr">
        <is>
          <t>Address_register_reg_n_0_[2]: Address_register_reg[2]/Q to masterReg/register_reg_r1_0_31_24_29/RAMC_D1/RADR2 sum delays</t>
        </is>
      </c>
      <c r="E310">
        <f>(E2 + E4 + E26 + E118 + E133 + E158 + E167 + E170 + E184 + E266 + E271 + E304 + E307 + E309)</f>
        <v/>
      </c>
      <c r="F310">
        <f>(F2 + F4 + F26 + F118 + F133 + F158 + F167 + F170 + F184 + F266 + F271 + F304 + F307 + F309)</f>
        <v/>
      </c>
      <c r="G310">
        <f>(G2 + G4 + G26 + G118 + G133 + G158 + G167 + G170 + G184 + G266 + G271 + G304 + G307 + G309)</f>
        <v/>
      </c>
      <c r="H310">
        <f>(H2 + H4 + H26 + H118 + H133 + H158 + H167 + H170 + H184 + H266 + H271 + H304 + H307 + H309)</f>
        <v/>
      </c>
      <c r="J310">
        <f>(J2 + J3 + J4 + J6 + J26 + J33 + J118 + J121 + J133 + J142 + J158 + J166 + J167 + J169 + J170 + J172 + J184 + J189 + J266 + J270 + J271 + J274 + J304 + J306 + J307 + J308 + J309)</f>
        <v/>
      </c>
    </row>
    <row r="311">
      <c r="A311" t="inlineStr">
        <is>
          <t>Address_register_reg_n_0_[2]: Address_register_reg[2]/Q to masterReg/register_reg_r1_0_31_24_29/RAMC_D1/RADR2sum delays + cap delay</t>
        </is>
      </c>
      <c r="E311">
        <f>1000*(E310 + J310)</f>
        <v/>
      </c>
      <c r="F311">
        <f>1000*(F310 + J310)</f>
        <v/>
      </c>
      <c r="G311">
        <f>1000*(G310 + J310)</f>
        <v/>
      </c>
      <c r="H311">
        <f>1000*(H310 + J310)</f>
        <v/>
      </c>
    </row>
    <row r="313">
      <c r="A313" t="inlineStr">
        <is>
          <t>Address_register_reg_n_0_[2]: Address_register_reg[2]/Q to masterReg/register_reg_r1_0_31_24_29/RAMC_D1/RADR2Total delay (from Vivado)</t>
        </is>
      </c>
      <c r="E313" t="inlineStr">
        <is>
          <t>988</t>
        </is>
      </c>
      <c r="F313" t="inlineStr">
        <is>
          <t>863</t>
        </is>
      </c>
      <c r="G313" t="inlineStr">
        <is>
          <t>1758</t>
        </is>
      </c>
      <c r="H313" t="inlineStr">
        <is>
          <t>1495</t>
        </is>
      </c>
    </row>
    <row r="315">
      <c r="A315" t="inlineStr">
        <is>
          <t>INT_R_X9Y47/INT_R.NE6END3-&gt;&gt;WR1BEG_S0</t>
        </is>
      </c>
      <c r="B315" t="inlineStr">
        <is>
          <t>Buffer</t>
        </is>
      </c>
      <c r="C315" t="n">
        <v>1.16220225</v>
      </c>
      <c r="D315" t="n">
        <v>0.008429000000000001</v>
      </c>
      <c r="E315" t="n">
        <v>0.043</v>
      </c>
      <c r="F315" t="n">
        <v>0.035</v>
      </c>
      <c r="G315" t="n">
        <v>0.124</v>
      </c>
      <c r="H315" t="n">
        <v>0.103</v>
      </c>
      <c r="I315">
        <f>((D320 + D331) + (D316 + D317 + D318 + D319))</f>
        <v/>
      </c>
      <c r="J315">
        <f>(((D320 + D331) + (D316 + D317 + D318 + D319))*C315)</f>
        <v/>
      </c>
    </row>
    <row r="316">
      <c r="A316" t="inlineStr">
        <is>
          <t>INT_R_X9Y47/WR1BEG_S0</t>
        </is>
      </c>
      <c r="B316" t="inlineStr">
        <is>
          <t>Part of wire</t>
        </is>
      </c>
      <c r="C316" t="n">
        <v>0</v>
      </c>
      <c r="D316" t="n">
        <v>0</v>
      </c>
    </row>
    <row r="317">
      <c r="A317" t="inlineStr">
        <is>
          <t>INT_L_X8Y48/WR1END0</t>
        </is>
      </c>
      <c r="B317" t="inlineStr">
        <is>
          <t>Part of wire</t>
        </is>
      </c>
      <c r="C317" t="n">
        <v>0</v>
      </c>
      <c r="D317" t="n">
        <v>0</v>
      </c>
    </row>
    <row r="318">
      <c r="A318" t="inlineStr">
        <is>
          <t>INT_L_X8Y47/WR1END_S1_0</t>
        </is>
      </c>
      <c r="B318" t="inlineStr">
        <is>
          <t>Part of wire</t>
        </is>
      </c>
      <c r="C318" t="n">
        <v>0</v>
      </c>
      <c r="D318" t="n">
        <v>0</v>
      </c>
    </row>
    <row r="319">
      <c r="A319" t="inlineStr">
        <is>
          <t>INT_R_X9Y48/WR1BEG0</t>
        </is>
      </c>
      <c r="B319" t="inlineStr">
        <is>
          <t>Part of wire</t>
        </is>
      </c>
      <c r="C319" t="n">
        <v>0</v>
      </c>
      <c r="D319" t="n">
        <v>0</v>
      </c>
      <c r="I319">
        <f>(((D316 + D317 + D318 + D319)/2) + (D320 + D331))</f>
        <v/>
      </c>
      <c r="J319">
        <f>((C316 + C317 + C318 + C319)*(((D316 + D317 + D318 + D319)/2) + (D320 + D331)))</f>
        <v/>
      </c>
    </row>
    <row r="320">
      <c r="A320" t="inlineStr">
        <is>
          <t>INT_L_X8Y48/INT_L.WR1END0-&gt;&gt;IMUX_L1</t>
        </is>
      </c>
      <c r="B320" t="inlineStr">
        <is>
          <t>Buffer</t>
        </is>
      </c>
      <c r="C320" t="n">
        <v>1.6107141875</v>
      </c>
      <c r="D320" t="n">
        <v>0.007713</v>
      </c>
      <c r="E320" t="n">
        <v>0.047</v>
      </c>
      <c r="F320" t="n">
        <v>0.038</v>
      </c>
      <c r="G320" t="n">
        <v>0.138</v>
      </c>
      <c r="H320" t="n">
        <v>0.114</v>
      </c>
      <c r="I320">
        <f>((((D325) + (D324))) + (D321 + D322))</f>
        <v/>
      </c>
      <c r="J320">
        <f>(((((D325) + (D324))) + (D321 + D322))*C320)</f>
        <v/>
      </c>
    </row>
    <row r="321">
      <c r="A321" t="inlineStr">
        <is>
          <t>INT_L_X8Y48/IMUX_L1</t>
        </is>
      </c>
      <c r="B321" t="inlineStr">
        <is>
          <t>Part of wire</t>
        </is>
      </c>
      <c r="C321" t="n">
        <v>0</v>
      </c>
      <c r="D321" t="n">
        <v>0</v>
      </c>
    </row>
    <row r="322">
      <c r="A322" t="inlineStr">
        <is>
          <t>CLBLM_L_X8Y48/CLBLM_IMUX1</t>
        </is>
      </c>
      <c r="B322" t="inlineStr">
        <is>
          <t>Part of wire</t>
        </is>
      </c>
      <c r="C322" t="n">
        <v>0</v>
      </c>
      <c r="D322" t="n">
        <v>0</v>
      </c>
      <c r="I322">
        <f>(((D321 + D322)/2) + (((D325) + (D324))))</f>
        <v/>
      </c>
      <c r="J322">
        <f>((C321 + C322)*(((D321 + D322)/2) + (((D325) + (D324)))))</f>
        <v/>
      </c>
    </row>
    <row r="323">
      <c r="A323" t="inlineStr">
        <is>
          <t>CLBLM_L_X8Y48/CLBLM_L.CLBLM_IMUX1-&gt;CLBLM_M_A3</t>
        </is>
      </c>
      <c r="B323" t="inlineStr">
        <is>
          <t>PassTransistor</t>
        </is>
      </c>
      <c r="C323" t="n">
        <v>0</v>
      </c>
      <c r="E323" t="n">
        <v>0</v>
      </c>
      <c r="F323" t="n">
        <v>0</v>
      </c>
      <c r="G323" t="n">
        <v>0</v>
      </c>
      <c r="H323" t="n">
        <v>0</v>
      </c>
      <c r="I323">
        <f>((D325) + (D324))</f>
        <v/>
      </c>
      <c r="J323">
        <f>(((D325) + (D324))*C323)</f>
        <v/>
      </c>
    </row>
    <row r="324">
      <c r="A324" t="inlineStr">
        <is>
          <t>CLBLM_L_X8Y48/CLBLM_M_A3</t>
        </is>
      </c>
      <c r="B324" t="inlineStr">
        <is>
          <t>Part of wire</t>
        </is>
      </c>
      <c r="C324" t="n">
        <v>0</v>
      </c>
      <c r="D324" t="n">
        <v>0</v>
      </c>
      <c r="I324">
        <f>(((D324)/2) + (D325))</f>
        <v/>
      </c>
      <c r="J324">
        <f>((C324)*(((D324)/2) + (D325)))</f>
        <v/>
      </c>
    </row>
    <row r="325">
      <c r="A325" t="inlineStr">
        <is>
          <t>masterReg/register_reg_r1_0_31_12_17/RAMA_D1/RADR2</t>
        </is>
      </c>
      <c r="B325" t="inlineStr">
        <is>
          <t>Inpin</t>
        </is>
      </c>
      <c r="D325" t="n">
        <v>0</v>
      </c>
      <c r="E325" t="n">
        <v>0.141</v>
      </c>
      <c r="F325" t="n">
        <v>0.114</v>
      </c>
      <c r="G325" t="n">
        <v>0.372</v>
      </c>
      <c r="H325" t="n">
        <v>0.3</v>
      </c>
    </row>
    <row r="326">
      <c r="A326" t="inlineStr">
        <is>
          <t>Address_register_reg_n_0_[2]: Address_register_reg[2]/Q to masterReg/register_reg_r1_0_31_12_17/RAMA_D1/RADR2 sum delays</t>
        </is>
      </c>
      <c r="E326">
        <f>(E2 + E4 + E26 + E118 + E133 + E315 + E320 + E323 + E325)</f>
        <v/>
      </c>
      <c r="F326">
        <f>(F2 + F4 + F26 + F118 + F133 + F315 + F320 + F323 + F325)</f>
        <v/>
      </c>
      <c r="G326">
        <f>(G2 + G4 + G26 + G118 + G133 + G315 + G320 + G323 + G325)</f>
        <v/>
      </c>
      <c r="H326">
        <f>(H2 + H4 + H26 + H118 + H133 + H315 + H320 + H323 + H325)</f>
        <v/>
      </c>
      <c r="J326">
        <f>(J2 + J3 + J4 + J6 + J26 + J33 + J118 + J121 + J133 + J142 + J315 + J319 + J320 + J322 + J323 + J324 + J325)</f>
        <v/>
      </c>
    </row>
    <row r="327">
      <c r="A327" t="inlineStr">
        <is>
          <t>Address_register_reg_n_0_[2]: Address_register_reg[2]/Q to masterReg/register_reg_r1_0_31_12_17/RAMA_D1/RADR2sum delays + cap delay</t>
        </is>
      </c>
      <c r="E327">
        <f>1000*(E326 + J326)</f>
        <v/>
      </c>
      <c r="F327">
        <f>1000*(F326 + J326)</f>
        <v/>
      </c>
      <c r="G327">
        <f>1000*(G326 + J326)</f>
        <v/>
      </c>
      <c r="H327">
        <f>1000*(H326 + J326)</f>
        <v/>
      </c>
    </row>
    <row r="329">
      <c r="A329" t="inlineStr">
        <is>
          <t>Address_register_reg_n_0_[2]: Address_register_reg[2]/Q to masterReg/register_reg_r1_0_31_12_17/RAMA_D1/RADR2Total delay (from Vivado)</t>
        </is>
      </c>
      <c r="E329" t="inlineStr">
        <is>
          <t>604</t>
        </is>
      </c>
      <c r="F329" t="inlineStr">
        <is>
          <t>530</t>
        </is>
      </c>
      <c r="G329" t="inlineStr">
        <is>
          <t>1077</t>
        </is>
      </c>
      <c r="H329" t="inlineStr">
        <is>
          <t>917</t>
        </is>
      </c>
    </row>
    <row r="331">
      <c r="A331" t="inlineStr">
        <is>
          <t>INT_L_X8Y48/INT_L.WR1END0-&gt;&gt;IMUX_L17</t>
        </is>
      </c>
      <c r="B331" t="inlineStr">
        <is>
          <t>Buffer</t>
        </is>
      </c>
      <c r="C331" t="n">
        <v>1.6107141875</v>
      </c>
      <c r="D331" t="n">
        <v>0.007713</v>
      </c>
      <c r="E331" t="n">
        <v>0.047</v>
      </c>
      <c r="F331" t="n">
        <v>0.038</v>
      </c>
      <c r="G331" t="n">
        <v>0.138</v>
      </c>
      <c r="H331" t="n">
        <v>0.114</v>
      </c>
      <c r="I331">
        <f>((((D336) + (D335))) + (D332 + D333))</f>
        <v/>
      </c>
      <c r="J331">
        <f>(((((D336) + (D335))) + (D332 + D333))*C331)</f>
        <v/>
      </c>
    </row>
    <row r="332">
      <c r="A332" t="inlineStr">
        <is>
          <t>INT_L_X8Y48/IMUX_L17</t>
        </is>
      </c>
      <c r="B332" t="inlineStr">
        <is>
          <t>Part of wire</t>
        </is>
      </c>
      <c r="C332" t="n">
        <v>0</v>
      </c>
      <c r="D332" t="n">
        <v>0</v>
      </c>
    </row>
    <row r="333">
      <c r="A333" t="inlineStr">
        <is>
          <t>CLBLM_L_X8Y48/CLBLM_IMUX17</t>
        </is>
      </c>
      <c r="B333" t="inlineStr">
        <is>
          <t>Part of wire</t>
        </is>
      </c>
      <c r="C333" t="n">
        <v>0</v>
      </c>
      <c r="D333" t="n">
        <v>0</v>
      </c>
      <c r="I333">
        <f>(((D332 + D333)/2) + (((D336) + (D335))))</f>
        <v/>
      </c>
      <c r="J333">
        <f>((C332 + C333)*(((D332 + D333)/2) + (((D336) + (D335)))))</f>
        <v/>
      </c>
    </row>
    <row r="334">
      <c r="A334" t="inlineStr">
        <is>
          <t>CLBLM_L_X8Y48/CLBLM_L.CLBLM_IMUX17-&gt;CLBLM_M_B3</t>
        </is>
      </c>
      <c r="B334" t="inlineStr">
        <is>
          <t>PassTransistor</t>
        </is>
      </c>
      <c r="C334" t="n">
        <v>0</v>
      </c>
      <c r="E334" t="n">
        <v>0</v>
      </c>
      <c r="F334" t="n">
        <v>0</v>
      </c>
      <c r="G334" t="n">
        <v>0</v>
      </c>
      <c r="H334" t="n">
        <v>0</v>
      </c>
      <c r="I334">
        <f>((D336) + (D335))</f>
        <v/>
      </c>
      <c r="J334">
        <f>(((D336) + (D335))*C334)</f>
        <v/>
      </c>
    </row>
    <row r="335">
      <c r="A335" t="inlineStr">
        <is>
          <t>CLBLM_L_X8Y48/CLBLM_M_B3</t>
        </is>
      </c>
      <c r="B335" t="inlineStr">
        <is>
          <t>Part of wire</t>
        </is>
      </c>
      <c r="C335" t="n">
        <v>0</v>
      </c>
      <c r="D335" t="n">
        <v>0</v>
      </c>
      <c r="I335">
        <f>(((D335)/2) + (D336))</f>
        <v/>
      </c>
      <c r="J335">
        <f>((C335)*(((D335)/2) + (D336)))</f>
        <v/>
      </c>
    </row>
    <row r="336">
      <c r="A336" t="inlineStr">
        <is>
          <t>masterReg/register_reg_r1_0_31_12_17/RAMB_D1/RADR2</t>
        </is>
      </c>
      <c r="B336" t="inlineStr">
        <is>
          <t>Inpin</t>
        </is>
      </c>
      <c r="D336" t="n">
        <v>0</v>
      </c>
      <c r="E336" t="n">
        <v>0.141</v>
      </c>
      <c r="F336" t="n">
        <v>0.114</v>
      </c>
      <c r="G336" t="n">
        <v>0.37</v>
      </c>
      <c r="H336" t="n">
        <v>0.298</v>
      </c>
    </row>
    <row r="337">
      <c r="A337" t="inlineStr">
        <is>
          <t>Address_register_reg_n_0_[2]: Address_register_reg[2]/Q to masterReg/register_reg_r1_0_31_12_17/RAMB_D1/RADR2 sum delays</t>
        </is>
      </c>
      <c r="E337">
        <f>(E2 + E4 + E26 + E118 + E133 + E315 + E331 + E334 + E336)</f>
        <v/>
      </c>
      <c r="F337">
        <f>(F2 + F4 + F26 + F118 + F133 + F315 + F331 + F334 + F336)</f>
        <v/>
      </c>
      <c r="G337">
        <f>(G2 + G4 + G26 + G118 + G133 + G315 + G331 + G334 + G336)</f>
        <v/>
      </c>
      <c r="H337">
        <f>(H2 + H4 + H26 + H118 + H133 + H315 + H331 + H334 + H336)</f>
        <v/>
      </c>
      <c r="J337">
        <f>(J2 + J3 + J4 + J6 + J26 + J33 + J118 + J121 + J133 + J142 + J315 + J319 + J331 + J333 + J334 + J335 + J336)</f>
        <v/>
      </c>
    </row>
    <row r="338">
      <c r="A338" t="inlineStr">
        <is>
          <t>Address_register_reg_n_0_[2]: Address_register_reg[2]/Q to masterReg/register_reg_r1_0_31_12_17/RAMB_D1/RADR2sum delays + cap delay</t>
        </is>
      </c>
      <c r="E338">
        <f>1000*(E337 + J337)</f>
        <v/>
      </c>
      <c r="F338">
        <f>1000*(F337 + J337)</f>
        <v/>
      </c>
      <c r="G338">
        <f>1000*(G337 + J337)</f>
        <v/>
      </c>
      <c r="H338">
        <f>1000*(H337 + J337)</f>
        <v/>
      </c>
    </row>
    <row r="340">
      <c r="A340" t="inlineStr">
        <is>
          <t>Address_register_reg_n_0_[2]: Address_register_reg[2]/Q to masterReg/register_reg_r1_0_31_12_17/RAMB_D1/RADR2Total delay (from Vivado)</t>
        </is>
      </c>
      <c r="E340" t="inlineStr">
        <is>
          <t>604</t>
        </is>
      </c>
      <c r="F340" t="inlineStr">
        <is>
          <t>530</t>
        </is>
      </c>
      <c r="G340" t="inlineStr">
        <is>
          <t>1078</t>
        </is>
      </c>
      <c r="H340" t="inlineStr">
        <is>
          <t>918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CLBLM_R_X5Y44/CLBLM_M_DQ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D22 + D44) + (D5 + D6))) + (D3))</f>
        <v/>
      </c>
      <c r="J2">
        <f>(C2*((((D7 + D22 + D44) + (D5 + D6))) + (D3)))</f>
        <v/>
      </c>
    </row>
    <row r="3">
      <c r="A3" t="inlineStr">
        <is>
          <t>CLBLM_R_X5Y44/CLBLM_M_DQ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D22 + D44) + (D5 + D6))))</f>
        <v/>
      </c>
      <c r="J3">
        <f>((C3)*(((D3)/2) + (((D7 + D22 + D44) + (D5 + D6)))))</f>
        <v/>
      </c>
    </row>
    <row r="4">
      <c r="A4" t="inlineStr">
        <is>
          <t>CLBLM_R_X5Y44/CLBLM_R.CLBLM_M_DQ-&gt;CLBLM_LOGIC_OUTS7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D22 + D44) + (D5 + D6))</f>
        <v/>
      </c>
      <c r="J4">
        <f>(((D7 + D22 + D44) + (D5 + D6))*C4)</f>
        <v/>
      </c>
    </row>
    <row r="5">
      <c r="A5" t="inlineStr">
        <is>
          <t>CLBLM_R_X5Y44/CLBLM_LOGIC_OUTS7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INT_R_X5Y44/LOGIC_OUTS7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D22 + D44))</f>
        <v/>
      </c>
      <c r="J6">
        <f>((C5 + C6)*(((D5 + D6)/2) + (D7 + D22 + D44)))</f>
        <v/>
      </c>
    </row>
    <row r="7">
      <c r="A7" t="inlineStr">
        <is>
          <t>INT_R_X5Y44/INT_R.LOGIC_OUTS7-&gt;&gt;FAN_ALT1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INT_R_X5Y44/FAN_ALT1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INT_R_X5Y44/INT_R.FAN_ALT1-&gt;&gt;FAN_BOUNCE1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((D11) + (D10))</f>
        <v/>
      </c>
      <c r="J9">
        <f>(((D11) + (D10))*C9)</f>
        <v/>
      </c>
    </row>
    <row r="10">
      <c r="A10" t="inlineStr">
        <is>
          <t>INT_R_X5Y44/FAN_BOUNCE1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INT_R_X5Y44/INT_R.FAN_BOUNCE1-&gt;&gt;IMUX18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INT_R_X5Y44/IMUX18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CLBLM_R_X5Y44/CLBLM_IMUX18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CLBLM_R_X5Y44/CLBLM_R.CLBLM_IMUX18-&gt;CLBLM_M_B2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CLBLM_R_X5Y44/CLBLM_M_B2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masterReg/readData1[31]_i_2/I0</t>
        </is>
      </c>
      <c r="B16" t="inlineStr">
        <is>
          <t>Inpin</t>
        </is>
      </c>
      <c r="D16" t="n">
        <v>0</v>
      </c>
      <c r="E16" t="n">
        <v>0.214</v>
      </c>
      <c r="F16" t="n">
        <v>0.172</v>
      </c>
      <c r="G16" t="n">
        <v>0.504</v>
      </c>
      <c r="H16" t="n">
        <v>0.406</v>
      </c>
    </row>
    <row r="17">
      <c r="A17" t="inlineStr">
        <is>
          <t>Address_register_reg_n_0_[3]: Address_register_reg[3]/Q to masterReg/readData1[31]_i_2/I0 sum delays</t>
        </is>
      </c>
      <c r="E17">
        <f>(E2 + E4 + E7 + E9 + E11 + E14 + E16)</f>
        <v/>
      </c>
      <c r="F17">
        <f>(F2 + F4 + F7 + F9 + F11 + F14 + F16)</f>
        <v/>
      </c>
      <c r="G17">
        <f>(G2 + G4 + G7 + G9 + G11 + G14 + G16)</f>
        <v/>
      </c>
      <c r="H17">
        <f>(H2 + H4 + H7 + H9 + H11 + H14 + H16)</f>
        <v/>
      </c>
      <c r="J17">
        <f>(J2 + J3 + J4 + J6 + J7 + J8 + J9 + J10 + J11 + J13 + J14 + J15 + J16)</f>
        <v/>
      </c>
    </row>
    <row r="18">
      <c r="A18" t="inlineStr">
        <is>
          <t>Address_register_reg_n_0_[3]: Address_register_reg[3]/Q to masterReg/readData1[31]_i_2/I0sum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Address_register_reg_n_0_[3]: Address_register_reg[3]/Q to masterReg/readData1[31]_i_2/I0Total delay (from Vivado)</t>
        </is>
      </c>
      <c r="E20" t="inlineStr">
        <is>
          <t>363</t>
        </is>
      </c>
      <c r="F20" t="inlineStr">
        <is>
          <t>302</t>
        </is>
      </c>
      <c r="G20" t="inlineStr">
        <is>
          <t>706</t>
        </is>
      </c>
      <c r="H20" t="inlineStr">
        <is>
          <t>580</t>
        </is>
      </c>
    </row>
    <row r="22">
      <c r="A22" t="inlineStr">
        <is>
          <t>INT_R_X5Y44/INT_R.LOGIC_OUTS7-&gt;&gt;SE2BEG3</t>
        </is>
      </c>
      <c r="B22" t="inlineStr">
        <is>
          <t>Buffer</t>
        </is>
      </c>
      <c r="C22" t="n">
        <v>1.1851186875</v>
      </c>
      <c r="D22" t="n">
        <v>0.008473000000000001</v>
      </c>
      <c r="E22" t="n">
        <v>0.042</v>
      </c>
      <c r="F22" t="n">
        <v>0.034</v>
      </c>
      <c r="G22" t="n">
        <v>0.138</v>
      </c>
      <c r="H22" t="n">
        <v>0.114</v>
      </c>
      <c r="I22">
        <f>((D30) + (D23 + D24 + D25 + D26 + D27 + D28 + D29))</f>
        <v/>
      </c>
      <c r="J22">
        <f>(((D30) + (D23 + D24 + D25 + D26 + D27 + D28 + D29))*C22)</f>
        <v/>
      </c>
    </row>
    <row r="23">
      <c r="A23" t="inlineStr">
        <is>
          <t>INT_R_X5Y44/SE2BEG3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INT_L_X6Y43/SE2END3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INT_R_X5Y43/SE2A3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CLBLM_R_X5Y43/CLBLM_SE2A3</t>
        </is>
      </c>
      <c r="B26" t="inlineStr">
        <is>
          <t>Part of wire</t>
        </is>
      </c>
      <c r="C26" t="n">
        <v>0.090332</v>
      </c>
      <c r="D26" t="n">
        <v>0.005065</v>
      </c>
    </row>
    <row r="27">
      <c r="A27" t="inlineStr">
        <is>
          <t>VBRK_X18Y45/VBRK_SE2A3</t>
        </is>
      </c>
      <c r="B27" t="inlineStr">
        <is>
          <t>Part of wire</t>
        </is>
      </c>
      <c r="C27" t="n">
        <v>0.01211</v>
      </c>
      <c r="D27" t="n">
        <v>0.00162</v>
      </c>
    </row>
    <row r="28">
      <c r="A28" t="inlineStr">
        <is>
          <t>BRAM_L_X6Y40/BRAM_SE2A3_3</t>
        </is>
      </c>
      <c r="B28" t="inlineStr">
        <is>
          <t>Part of wire</t>
        </is>
      </c>
      <c r="C28" t="n">
        <v>0.26892</v>
      </c>
      <c r="D28" t="n">
        <v>0.06043</v>
      </c>
    </row>
    <row r="29">
      <c r="A29" t="inlineStr">
        <is>
          <t>BRAM_INT_INTERFACE_L_X6Y43/INT_INTERFACE_SE2A3</t>
        </is>
      </c>
      <c r="B29" t="inlineStr">
        <is>
          <t>Part of wire</t>
        </is>
      </c>
      <c r="C29" t="n">
        <v>0</v>
      </c>
      <c r="D29" t="n">
        <v>0</v>
      </c>
      <c r="I29">
        <f>(((D23 + D24 + D25 + D26 + D27 + D28 + D29)/2) + (D30))</f>
        <v/>
      </c>
      <c r="J29">
        <f>((C23 + C24 + C25 + C26 + C27 + C28 + C29)*(((D23 + D24 + D25 + D26 + D27 + D28 + D29)/2) + (D30)))</f>
        <v/>
      </c>
    </row>
    <row r="30">
      <c r="A30" t="inlineStr">
        <is>
          <t>INT_L_X6Y43/INT_L.SE2END3-&gt;&gt;EL1BEG2</t>
        </is>
      </c>
      <c r="B30" t="inlineStr">
        <is>
          <t>Buffer</t>
        </is>
      </c>
      <c r="C30" t="n">
        <v>1.16220225</v>
      </c>
      <c r="D30" t="n">
        <v>0.008429000000000001</v>
      </c>
      <c r="E30" t="n">
        <v>0.043</v>
      </c>
      <c r="F30" t="n">
        <v>0.035</v>
      </c>
      <c r="G30" t="n">
        <v>0.123</v>
      </c>
      <c r="H30" t="n">
        <v>0.102</v>
      </c>
      <c r="I30">
        <f>((D33) + (D31 + D32))</f>
        <v/>
      </c>
      <c r="J30">
        <f>(((D33) + (D31 + D32))*C30)</f>
        <v/>
      </c>
    </row>
    <row r="31">
      <c r="A31" t="inlineStr">
        <is>
          <t>INT_L_X6Y43/EL1BEG2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INT_R_X7Y43/EL1END2</t>
        </is>
      </c>
      <c r="B32" t="inlineStr">
        <is>
          <t>Part of wire</t>
        </is>
      </c>
      <c r="C32" t="n">
        <v>0</v>
      </c>
      <c r="D32" t="n">
        <v>0</v>
      </c>
      <c r="I32">
        <f>(((D31 + D32)/2) + (D33))</f>
        <v/>
      </c>
      <c r="J32">
        <f>((C31 + C32)*(((D31 + D32)/2) + (D33)))</f>
        <v/>
      </c>
    </row>
    <row r="33">
      <c r="A33" t="inlineStr">
        <is>
          <t>INT_R_X7Y43/INT_R.EL1END2-&gt;&gt;IMUX27</t>
        </is>
      </c>
      <c r="B33" t="inlineStr">
        <is>
          <t>Buffer</t>
        </is>
      </c>
      <c r="C33" t="n">
        <v>1.6107141875</v>
      </c>
      <c r="D33" t="n">
        <v>0.007713</v>
      </c>
      <c r="E33" t="n">
        <v>0.047</v>
      </c>
      <c r="F33" t="n">
        <v>0.038</v>
      </c>
      <c r="G33" t="n">
        <v>0.138</v>
      </c>
      <c r="H33" t="n">
        <v>0.114</v>
      </c>
      <c r="I33">
        <f>((((D38) + (D37))) + (D34 + D35))</f>
        <v/>
      </c>
      <c r="J33">
        <f>(((((D38) + (D37))) + (D34 + D35))*C33)</f>
        <v/>
      </c>
    </row>
    <row r="34">
      <c r="A34" t="inlineStr">
        <is>
          <t>INT_R_X7Y43/IMUX27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CLBLM_R_X7Y43/CLBLM_IMUX27</t>
        </is>
      </c>
      <c r="B35" t="inlineStr">
        <is>
          <t>Part of wire</t>
        </is>
      </c>
      <c r="C35" t="n">
        <v>0</v>
      </c>
      <c r="D35" t="n">
        <v>0</v>
      </c>
      <c r="I35">
        <f>(((D34 + D35)/2) + (((D38) + (D37))))</f>
        <v/>
      </c>
      <c r="J35">
        <f>((C34 + C35)*(((D34 + D35)/2) + (((D38) + (D37)))))</f>
        <v/>
      </c>
    </row>
    <row r="36">
      <c r="A36" t="inlineStr">
        <is>
          <t>CLBLM_R_X7Y43/CLBLM_R.CLBLM_IMUX27-&gt;CLBLM_M_B4</t>
        </is>
      </c>
      <c r="B36" t="inlineStr">
        <is>
          <t>PassTransistor</t>
        </is>
      </c>
      <c r="C36" t="n">
        <v>0</v>
      </c>
      <c r="E36" t="n">
        <v>0</v>
      </c>
      <c r="F36" t="n">
        <v>0</v>
      </c>
      <c r="G36" t="n">
        <v>0</v>
      </c>
      <c r="H36" t="n">
        <v>0</v>
      </c>
      <c r="I36">
        <f>((D38) + (D37))</f>
        <v/>
      </c>
      <c r="J36">
        <f>(((D38) + (D37))*C36)</f>
        <v/>
      </c>
    </row>
    <row r="37">
      <c r="A37" t="inlineStr">
        <is>
          <t>CLBLM_R_X7Y43/CLBLM_M_B4</t>
        </is>
      </c>
      <c r="B37" t="inlineStr">
        <is>
          <t>Part of wire</t>
        </is>
      </c>
      <c r="C37" t="n">
        <v>0</v>
      </c>
      <c r="D37" t="n">
        <v>0</v>
      </c>
      <c r="I37">
        <f>(((D37)/2) + (D38))</f>
        <v/>
      </c>
      <c r="J37">
        <f>((C37)*(((D37)/2) + (D38)))</f>
        <v/>
      </c>
    </row>
    <row r="38">
      <c r="A38" t="inlineStr">
        <is>
          <t>masterReg/register_reg_r1_0_31_6_11/RAMB_D1/RADR3</t>
        </is>
      </c>
      <c r="B38" t="inlineStr">
        <is>
          <t>Inpin</t>
        </is>
      </c>
      <c r="D38" t="n">
        <v>0</v>
      </c>
      <c r="E38" t="n">
        <v>0.112</v>
      </c>
      <c r="F38" t="n">
        <v>0.09</v>
      </c>
      <c r="G38" t="n">
        <v>0.3</v>
      </c>
      <c r="H38" t="n">
        <v>0.242</v>
      </c>
    </row>
    <row r="39">
      <c r="A39" t="inlineStr">
        <is>
          <t>Address_register_reg_n_0_[3]: Address_register_reg[3]/Q to masterReg/register_reg_r1_0_31_6_11/RAMB_D1/RADR3 sum delays</t>
        </is>
      </c>
      <c r="E39">
        <f>(E2 + E4 + E22 + E30 + E33 + E36 + E38)</f>
        <v/>
      </c>
      <c r="F39">
        <f>(F2 + F4 + F22 + F30 + F33 + F36 + F38)</f>
        <v/>
      </c>
      <c r="G39">
        <f>(G2 + G4 + G22 + G30 + G33 + G36 + G38)</f>
        <v/>
      </c>
      <c r="H39">
        <f>(H2 + H4 + H22 + H30 + H33 + H36 + H38)</f>
        <v/>
      </c>
      <c r="J39">
        <f>(J2 + J3 + J4 + J6 + J22 + J29 + J30 + J32 + J33 + J35 + J36 + J37 + J38)</f>
        <v/>
      </c>
    </row>
    <row r="40">
      <c r="A40" t="inlineStr">
        <is>
          <t>Address_register_reg_n_0_[3]: Address_register_reg[3]/Q to masterReg/register_reg_r1_0_31_6_11/RAMB_D1/RADR3sum delays + cap delay</t>
        </is>
      </c>
      <c r="E40">
        <f>1000*(E39 + J39)</f>
        <v/>
      </c>
      <c r="F40">
        <f>1000*(F39 + J39)</f>
        <v/>
      </c>
      <c r="G40">
        <f>1000*(G39 + J39)</f>
        <v/>
      </c>
      <c r="H40">
        <f>1000*(H39 + J39)</f>
        <v/>
      </c>
    </row>
    <row r="42">
      <c r="A42" t="inlineStr">
        <is>
          <t>Address_register_reg_n_0_[3]: Address_register_reg[3]/Q to masterReg/register_reg_r1_0_31_6_11/RAMB_D1/RADR3Total delay (from Vivado)</t>
        </is>
      </c>
      <c r="E42" t="inlineStr">
        <is>
          <t>383</t>
        </is>
      </c>
      <c r="F42" t="inlineStr">
        <is>
          <t>336</t>
        </is>
      </c>
      <c r="G42" t="inlineStr">
        <is>
          <t>700</t>
        </is>
      </c>
      <c r="H42" t="inlineStr">
        <is>
          <t>596</t>
        </is>
      </c>
    </row>
    <row r="44">
      <c r="A44" t="inlineStr">
        <is>
          <t>INT_R_X5Y44/INT_R.LOGIC_OUTS7-&gt;&gt;EL1BEG2</t>
        </is>
      </c>
      <c r="B44" t="inlineStr">
        <is>
          <t>Buffer</t>
        </is>
      </c>
      <c r="C44" t="n">
        <v>1.16220225</v>
      </c>
      <c r="D44" t="n">
        <v>0.008429000000000001</v>
      </c>
      <c r="E44" t="n">
        <v>0.043</v>
      </c>
      <c r="F44" t="n">
        <v>0.035</v>
      </c>
      <c r="G44" t="n">
        <v>0.123</v>
      </c>
      <c r="H44" t="n">
        <v>0.102</v>
      </c>
      <c r="I44">
        <f>((D51) + (D45 + D46 + D47 + D48 + D49 + D50))</f>
        <v/>
      </c>
      <c r="J44">
        <f>(((D51) + (D45 + D46 + D47 + D48 + D49 + D50))*C44)</f>
        <v/>
      </c>
    </row>
    <row r="45">
      <c r="A45" t="inlineStr">
        <is>
          <t>INT_R_X5Y44/EL1BEG2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INT_L_X6Y44/EL1END2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CLBLM_R_X5Y44/CLBLM_EL1BEG2</t>
        </is>
      </c>
      <c r="B47" t="inlineStr">
        <is>
          <t>Part of wire</t>
        </is>
      </c>
      <c r="C47" t="n">
        <v>0.052151</v>
      </c>
      <c r="D47" t="n">
        <v>0.004690000000000001</v>
      </c>
    </row>
    <row r="48">
      <c r="A48" t="inlineStr">
        <is>
          <t>VBRK_X18Y46/VBRK_EL1BEG2</t>
        </is>
      </c>
      <c r="B48" t="inlineStr">
        <is>
          <t>Part of wire</t>
        </is>
      </c>
      <c r="C48" t="n">
        <v>0.01211</v>
      </c>
      <c r="D48" t="n">
        <v>0.00162</v>
      </c>
    </row>
    <row r="49">
      <c r="A49" t="inlineStr">
        <is>
          <t>BRAM_L_X6Y40/BRAM_EL1BEG2_4</t>
        </is>
      </c>
      <c r="B49" t="inlineStr">
        <is>
          <t>Part of wire</t>
        </is>
      </c>
      <c r="C49" t="n">
        <v>0.26892</v>
      </c>
      <c r="D49" t="n">
        <v>0.064292</v>
      </c>
    </row>
    <row r="50">
      <c r="A50" t="inlineStr">
        <is>
          <t>BRAM_INT_INTERFACE_L_X6Y44/INT_INTERFACE_EL1BEG2</t>
        </is>
      </c>
      <c r="B50" t="inlineStr">
        <is>
          <t>Part of wire</t>
        </is>
      </c>
      <c r="C50" t="n">
        <v>0</v>
      </c>
      <c r="D50" t="n">
        <v>0</v>
      </c>
      <c r="I50">
        <f>(((D45 + D46 + D47 + D48 + D49 + D50)/2) + (D51))</f>
        <v/>
      </c>
      <c r="J50">
        <f>((C45 + C46 + C47 + C48 + C49 + C50)*(((D45 + D46 + D47 + D48 + D49 + D50)/2) + (D51)))</f>
        <v/>
      </c>
    </row>
    <row r="51">
      <c r="A51" t="inlineStr">
        <is>
          <t>INT_L_X6Y44/INT_L.EL1END2-&gt;&gt;SE2BEG2</t>
        </is>
      </c>
      <c r="B51" t="inlineStr">
        <is>
          <t>Buffer</t>
        </is>
      </c>
      <c r="C51" t="n">
        <v>1.1851186875</v>
      </c>
      <c r="D51" t="n">
        <v>0.008473000000000001</v>
      </c>
      <c r="E51" t="n">
        <v>0.042</v>
      </c>
      <c r="F51" t="n">
        <v>0.034</v>
      </c>
      <c r="G51" t="n">
        <v>0.138</v>
      </c>
      <c r="H51" t="n">
        <v>0.114</v>
      </c>
      <c r="I51">
        <f>((D55 + D66) + (D52 + D53 + D54))</f>
        <v/>
      </c>
      <c r="J51">
        <f>(((D55 + D66) + (D52 + D53 + D54))*C51)</f>
        <v/>
      </c>
    </row>
    <row r="52">
      <c r="A52" t="inlineStr">
        <is>
          <t>INT_L_X6Y44/SE2BEG2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INT_R_X7Y43/SE2END2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INT_L_X6Y43/SE2A2</t>
        </is>
      </c>
      <c r="B54" t="inlineStr">
        <is>
          <t>Part of wire</t>
        </is>
      </c>
      <c r="C54" t="n">
        <v>0</v>
      </c>
      <c r="D54" t="n">
        <v>0</v>
      </c>
      <c r="I54">
        <f>(((D52 + D53 + D54)/2) + (D55 + D66))</f>
        <v/>
      </c>
      <c r="J54">
        <f>((C52 + C53 + C54)*(((D52 + D53 + D54)/2) + (D55 + D66)))</f>
        <v/>
      </c>
    </row>
    <row r="55">
      <c r="A55" t="inlineStr">
        <is>
          <t>INT_R_X7Y43/INT_R.SE2END2-&gt;&gt;IMUX28</t>
        </is>
      </c>
      <c r="B55" t="inlineStr">
        <is>
          <t>Buffer</t>
        </is>
      </c>
      <c r="C55" t="n">
        <v>1.6107141875</v>
      </c>
      <c r="D55" t="n">
        <v>0.007713</v>
      </c>
      <c r="E55" t="n">
        <v>0.047</v>
      </c>
      <c r="F55" t="n">
        <v>0.038</v>
      </c>
      <c r="G55" t="n">
        <v>0.138</v>
      </c>
      <c r="H55" t="n">
        <v>0.114</v>
      </c>
      <c r="I55">
        <f>((((D60) + (D59))) + (D56 + D57))</f>
        <v/>
      </c>
      <c r="J55">
        <f>(((((D60) + (D59))) + (D56 + D57))*C55)</f>
        <v/>
      </c>
    </row>
    <row r="56">
      <c r="A56" t="inlineStr">
        <is>
          <t>INT_R_X7Y43/IMUX28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CLBLM_R_X7Y43/CLBLM_IMUX28</t>
        </is>
      </c>
      <c r="B57" t="inlineStr">
        <is>
          <t>Part of wire</t>
        </is>
      </c>
      <c r="C57" t="n">
        <v>0</v>
      </c>
      <c r="D57" t="n">
        <v>0</v>
      </c>
      <c r="I57">
        <f>(((D56 + D57)/2) + (((D60) + (D59))))</f>
        <v/>
      </c>
      <c r="J57">
        <f>((C56 + C57)*(((D56 + D57)/2) + (((D60) + (D59)))))</f>
        <v/>
      </c>
    </row>
    <row r="58">
      <c r="A58" t="inlineStr">
        <is>
          <t>CLBLM_R_X7Y43/CLBLM_R.CLBLM_IMUX28-&gt;CLBLM_M_C4</t>
        </is>
      </c>
      <c r="B58" t="inlineStr">
        <is>
          <t>PassTransistor</t>
        </is>
      </c>
      <c r="C58" t="n">
        <v>0</v>
      </c>
      <c r="E58" t="n">
        <v>0</v>
      </c>
      <c r="F58" t="n">
        <v>0</v>
      </c>
      <c r="G58" t="n">
        <v>0</v>
      </c>
      <c r="H58" t="n">
        <v>0</v>
      </c>
      <c r="I58">
        <f>((D60) + (D59))</f>
        <v/>
      </c>
      <c r="J58">
        <f>(((D60) + (D59))*C58)</f>
        <v/>
      </c>
    </row>
    <row r="59">
      <c r="A59" t="inlineStr">
        <is>
          <t>CLBLM_R_X7Y43/CLBLM_M_C4</t>
        </is>
      </c>
      <c r="B59" t="inlineStr">
        <is>
          <t>Part of wire</t>
        </is>
      </c>
      <c r="C59" t="n">
        <v>0</v>
      </c>
      <c r="D59" t="n">
        <v>0</v>
      </c>
      <c r="I59">
        <f>(((D59)/2) + (D60))</f>
        <v/>
      </c>
      <c r="J59">
        <f>((C59)*(((D59)/2) + (D60)))</f>
        <v/>
      </c>
    </row>
    <row r="60">
      <c r="A60" t="inlineStr">
        <is>
          <t>masterReg/register_reg_r1_0_31_6_11/RAMC_D1/RADR3</t>
        </is>
      </c>
      <c r="B60" t="inlineStr">
        <is>
          <t>Inpin</t>
        </is>
      </c>
      <c r="D60" t="n">
        <v>0</v>
      </c>
      <c r="E60" t="n">
        <v>0.111</v>
      </c>
      <c r="F60" t="n">
        <v>0.089</v>
      </c>
      <c r="G60" t="n">
        <v>0.3</v>
      </c>
      <c r="H60" t="n">
        <v>0.242</v>
      </c>
    </row>
    <row r="61">
      <c r="A61" t="inlineStr">
        <is>
          <t>Address_register_reg_n_0_[3]: Address_register_reg[3]/Q to masterReg/register_reg_r1_0_31_6_11/RAMC_D1/RADR3 sum delays</t>
        </is>
      </c>
      <c r="E61">
        <f>(E2 + E4 + E44 + E51 + E55 + E58 + E60)</f>
        <v/>
      </c>
      <c r="F61">
        <f>(F2 + F4 + F44 + F51 + F55 + F58 + F60)</f>
        <v/>
      </c>
      <c r="G61">
        <f>(G2 + G4 + G44 + G51 + G55 + G58 + G60)</f>
        <v/>
      </c>
      <c r="H61">
        <f>(H2 + H4 + H44 + H51 + H55 + H58 + H60)</f>
        <v/>
      </c>
      <c r="J61">
        <f>(J2 + J3 + J4 + J6 + J44 + J50 + J51 + J54 + J55 + J57 + J58 + J59 + J60)</f>
        <v/>
      </c>
    </row>
    <row r="62">
      <c r="A62" t="inlineStr">
        <is>
          <t>Address_register_reg_n_0_[3]: Address_register_reg[3]/Q to masterReg/register_reg_r1_0_31_6_11/RAMC_D1/RADR3sum delays + cap delay</t>
        </is>
      </c>
      <c r="E62">
        <f>1000*(E61 + J61)</f>
        <v/>
      </c>
      <c r="F62">
        <f>1000*(F61 + J61)</f>
        <v/>
      </c>
      <c r="G62">
        <f>1000*(G61 + J61)</f>
        <v/>
      </c>
      <c r="H62">
        <f>1000*(H61 + J61)</f>
        <v/>
      </c>
    </row>
    <row r="64">
      <c r="A64" t="inlineStr">
        <is>
          <t>Address_register_reg_n_0_[3]: Address_register_reg[3]/Q to masterReg/register_reg_r1_0_31_6_11/RAMC_D1/RADR3Total delay (from Vivado)</t>
        </is>
      </c>
      <c r="E64" t="inlineStr">
        <is>
          <t>393</t>
        </is>
      </c>
      <c r="F64" t="inlineStr">
        <is>
          <t>346</t>
        </is>
      </c>
      <c r="G64" t="inlineStr">
        <is>
          <t>711</t>
        </is>
      </c>
      <c r="H64" t="inlineStr">
        <is>
          <t>607</t>
        </is>
      </c>
    </row>
    <row r="66">
      <c r="A66" t="inlineStr">
        <is>
          <t>INT_R_X7Y43/INT_R.SE2END2-&gt;&gt;NE6BEG2</t>
        </is>
      </c>
      <c r="B66" t="inlineStr">
        <is>
          <t>Buffer</t>
        </is>
      </c>
      <c r="C66" t="n">
        <v>1.5845231875</v>
      </c>
      <c r="D66" t="n">
        <v>0.009979</v>
      </c>
      <c r="E66" t="n">
        <v>0.078</v>
      </c>
      <c r="F66" t="n">
        <v>0.064</v>
      </c>
      <c r="G66" t="n">
        <v>0.177</v>
      </c>
      <c r="H66" t="n">
        <v>0.146</v>
      </c>
      <c r="I66">
        <f>((D76 + D208) + (D67 + D68 + D69 + D70 + D71 + D72 + D73 + D74 + D75))</f>
        <v/>
      </c>
      <c r="J66">
        <f>(((D76 + D208) + (D67 + D68 + D69 + D70 + D71 + D72 + D73 + D74 + D75))*C66)</f>
        <v/>
      </c>
    </row>
    <row r="67">
      <c r="A67" t="inlineStr">
        <is>
          <t>INT_R_X7Y43/NE6BEG2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INT_R_X9Y47/NE6END2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CLBLM_R_X7Y43/CLBLM_NE4BEG2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CLBLM_L_X8Y43/CLBLM_NE4BEG2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INT_L_X8Y43/NE6A2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INT_L_X8Y44/NE6B2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INT_L_X8Y45/NE6C2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INT_L_X8Y46/NE6D2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INT_L_X8Y47/NE6E2</t>
        </is>
      </c>
      <c r="B75" t="inlineStr">
        <is>
          <t>Part of wire</t>
        </is>
      </c>
      <c r="C75" t="n">
        <v>0</v>
      </c>
      <c r="D75" t="n">
        <v>0</v>
      </c>
      <c r="I75">
        <f>(((D67 + D68 + D69 + D70 + D71 + D72 + D73 + D74 + D75)/2) + (D76 + D208))</f>
        <v/>
      </c>
      <c r="J75">
        <f>((C67 + C68 + C69 + C70 + C71 + C72 + C73 + C74 + C75)*(((D67 + D68 + D69 + D70 + D71 + D72 + D73 + D74 + D75)/2) + (D76 + D208)))</f>
        <v/>
      </c>
    </row>
    <row r="76">
      <c r="A76" t="inlineStr">
        <is>
          <t>INT_R_X9Y47/INT_R.NE6END2-&gt;&gt;NN6BEG2</t>
        </is>
      </c>
      <c r="B76" t="inlineStr">
        <is>
          <t>Buffer</t>
        </is>
      </c>
      <c r="C76" t="n">
        <v>1.5845231875</v>
      </c>
      <c r="D76" t="n">
        <v>0.009979</v>
      </c>
      <c r="E76" t="n">
        <v>0.08400000000000001</v>
      </c>
      <c r="F76" t="n">
        <v>0.06900000000000001</v>
      </c>
      <c r="G76" t="n">
        <v>0.185</v>
      </c>
      <c r="H76" t="n">
        <v>0.153</v>
      </c>
      <c r="I76">
        <f>((D85) + (D77 + D78 + D79 + D80 + D81 + D82 + D83 + D84))</f>
        <v/>
      </c>
      <c r="J76">
        <f>(((D85) + (D77 + D78 + D79 + D80 + D81 + D82 + D83 + D84))*C76)</f>
        <v/>
      </c>
    </row>
    <row r="77">
      <c r="A77" t="inlineStr">
        <is>
          <t>INT_R_X9Y47/NN6BEG2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INT_R_X9Y53/NN6END2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INT_R_X9Y48/NN6A2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INT_R_X9Y49/NN6B2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BRKH_INT_X9Y49/BRKH_INT_NN6B2</t>
        </is>
      </c>
      <c r="B81" t="inlineStr">
        <is>
          <t>Part of wire</t>
        </is>
      </c>
      <c r="C81" t="n">
        <v>0.00523</v>
      </c>
      <c r="D81" t="n">
        <v>0.001</v>
      </c>
    </row>
    <row r="82">
      <c r="A82" t="inlineStr">
        <is>
          <t>INT_R_X9Y50/NN6C2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INT_R_X9Y51/NN6D2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INT_R_X9Y52/NN6E2</t>
        </is>
      </c>
      <c r="B84" t="inlineStr">
        <is>
          <t>Part of wire</t>
        </is>
      </c>
      <c r="C84" t="n">
        <v>0</v>
      </c>
      <c r="D84" t="n">
        <v>0</v>
      </c>
      <c r="I84">
        <f>(((D77 + D78 + D79 + D80 + D81 + D82 + D83 + D84)/2) + (D85))</f>
        <v/>
      </c>
      <c r="J84">
        <f>((C77 + C78 + C79 + C80 + C81 + C82 + C83 + C84)*(((D77 + D78 + D79 + D80 + D81 + D82 + D83 + D84)/2) + (D85)))</f>
        <v/>
      </c>
    </row>
    <row r="85">
      <c r="A85" t="inlineStr">
        <is>
          <t>INT_R_X9Y53/INT_R.NN6END2-&gt;&gt;NW2BEG2</t>
        </is>
      </c>
      <c r="B85" t="inlineStr">
        <is>
          <t>Buffer</t>
        </is>
      </c>
      <c r="C85" t="n">
        <v>1.1851186875</v>
      </c>
      <c r="D85" t="n">
        <v>0.008473000000000001</v>
      </c>
      <c r="E85" t="n">
        <v>0.043</v>
      </c>
      <c r="F85" t="n">
        <v>0.035</v>
      </c>
      <c r="G85" t="n">
        <v>0.14</v>
      </c>
      <c r="H85" t="n">
        <v>0.116</v>
      </c>
      <c r="I85">
        <f>((D89 + D100) + (D86 + D87 + D88))</f>
        <v/>
      </c>
      <c r="J85">
        <f>(((D89 + D100) + (D86 + D87 + D88))*C85)</f>
        <v/>
      </c>
    </row>
    <row r="86">
      <c r="A86" t="inlineStr">
        <is>
          <t>INT_R_X9Y53/NW2BEG2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INT_L_X8Y54/NW2END2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INT_R_X9Y54/NW2A2</t>
        </is>
      </c>
      <c r="B88" t="inlineStr">
        <is>
          <t>Part of wire</t>
        </is>
      </c>
      <c r="C88" t="n">
        <v>0</v>
      </c>
      <c r="D88" t="n">
        <v>0</v>
      </c>
      <c r="I88">
        <f>(((D86 + D87 + D88)/2) + (D89 + D100))</f>
        <v/>
      </c>
      <c r="J88">
        <f>((C86 + C87 + C88)*(((D86 + D87 + D88)/2) + (D89 + D100)))</f>
        <v/>
      </c>
    </row>
    <row r="89">
      <c r="A89" t="inlineStr">
        <is>
          <t>INT_L_X8Y54/INT_L.NW2END2-&gt;&gt;IMUX_L28</t>
        </is>
      </c>
      <c r="B89" t="inlineStr">
        <is>
          <t>Buffer</t>
        </is>
      </c>
      <c r="C89" t="n">
        <v>1.6107141875</v>
      </c>
      <c r="D89" t="n">
        <v>0.007713</v>
      </c>
      <c r="E89" t="n">
        <v>0.047</v>
      </c>
      <c r="F89" t="n">
        <v>0.038</v>
      </c>
      <c r="G89" t="n">
        <v>0.138</v>
      </c>
      <c r="H89" t="n">
        <v>0.114</v>
      </c>
      <c r="I89">
        <f>((((D94) + (D93))) + (D90 + D91))</f>
        <v/>
      </c>
      <c r="J89">
        <f>(((((D94) + (D93))) + (D90 + D91))*C89)</f>
        <v/>
      </c>
    </row>
    <row r="90">
      <c r="A90" t="inlineStr">
        <is>
          <t>INT_L_X8Y54/IMUX_L28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CLBLM_L_X8Y54/CLBLM_IMUX28</t>
        </is>
      </c>
      <c r="B91" t="inlineStr">
        <is>
          <t>Part of wire</t>
        </is>
      </c>
      <c r="C91" t="n">
        <v>0</v>
      </c>
      <c r="D91" t="n">
        <v>0</v>
      </c>
      <c r="I91">
        <f>(((D90 + D91)/2) + (((D94) + (D93))))</f>
        <v/>
      </c>
      <c r="J91">
        <f>((C90 + C91)*(((D90 + D91)/2) + (((D94) + (D93)))))</f>
        <v/>
      </c>
    </row>
    <row r="92">
      <c r="A92" t="inlineStr">
        <is>
          <t>CLBLM_L_X8Y54/CLBLM_L.CLBLM_IMUX28-&gt;CLBLM_M_C4</t>
        </is>
      </c>
      <c r="B92" t="inlineStr">
        <is>
          <t>PassTransistor</t>
        </is>
      </c>
      <c r="C92" t="n">
        <v>0</v>
      </c>
      <c r="E92" t="n">
        <v>0</v>
      </c>
      <c r="F92" t="n">
        <v>0</v>
      </c>
      <c r="G92" t="n">
        <v>0</v>
      </c>
      <c r="H92" t="n">
        <v>0</v>
      </c>
      <c r="I92">
        <f>((D94) + (D93))</f>
        <v/>
      </c>
      <c r="J92">
        <f>(((D94) + (D93))*C92)</f>
        <v/>
      </c>
    </row>
    <row r="93">
      <c r="A93" t="inlineStr">
        <is>
          <t>CLBLM_L_X8Y54/CLBLM_M_C4</t>
        </is>
      </c>
      <c r="B93" t="inlineStr">
        <is>
          <t>Part of wire</t>
        </is>
      </c>
      <c r="C93" t="n">
        <v>0</v>
      </c>
      <c r="D93" t="n">
        <v>0</v>
      </c>
      <c r="I93">
        <f>(((D93)/2) + (D94))</f>
        <v/>
      </c>
      <c r="J93">
        <f>((C93)*(((D93)/2) + (D94)))</f>
        <v/>
      </c>
    </row>
    <row r="94">
      <c r="A94" t="inlineStr">
        <is>
          <t>masterReg/register_reg_r1_0_31_30_31__0/DP/RADR3</t>
        </is>
      </c>
      <c r="B94" t="inlineStr">
        <is>
          <t>Inpin</t>
        </is>
      </c>
      <c r="D94" t="n">
        <v>0</v>
      </c>
      <c r="E94" t="n">
        <v>0.111</v>
      </c>
      <c r="F94" t="n">
        <v>0.089</v>
      </c>
      <c r="G94" t="n">
        <v>0.3</v>
      </c>
      <c r="H94" t="n">
        <v>0.242</v>
      </c>
    </row>
    <row r="95">
      <c r="A95" t="inlineStr">
        <is>
          <t>Address_register_reg_n_0_[3]: Address_register_reg[3]/Q to masterReg/register_reg_r1_0_31_30_31__0/DP/RADR3 sum delays</t>
        </is>
      </c>
      <c r="E95">
        <f>(E2 + E4 + E44 + E51 + E66 + E76 + E85 + E89 + E92 + E94)</f>
        <v/>
      </c>
      <c r="F95">
        <f>(F2 + F4 + F44 + F51 + F66 + F76 + F85 + F89 + F92 + F94)</f>
        <v/>
      </c>
      <c r="G95">
        <f>(G2 + G4 + G44 + G51 + G66 + G76 + G85 + G89 + G92 + G94)</f>
        <v/>
      </c>
      <c r="H95">
        <f>(H2 + H4 + H44 + H51 + H66 + H76 + H85 + H89 + H92 + H94)</f>
        <v/>
      </c>
      <c r="J95">
        <f>(J2 + J3 + J4 + J6 + J44 + J50 + J51 + J54 + J66 + J75 + J76 + J84 + J85 + J88 + J89 + J91 + J92 + J93 + J94)</f>
        <v/>
      </c>
    </row>
    <row r="96">
      <c r="A96" t="inlineStr">
        <is>
          <t>Address_register_reg_n_0_[3]: Address_register_reg[3]/Q to masterReg/register_reg_r1_0_31_30_31__0/DP/RADR3sum delays + cap delay</t>
        </is>
      </c>
      <c r="E96">
        <f>1000*(E95 + J95)</f>
        <v/>
      </c>
      <c r="F96">
        <f>1000*(F95 + J95)</f>
        <v/>
      </c>
      <c r="G96">
        <f>1000*(G95 + J95)</f>
        <v/>
      </c>
      <c r="H96">
        <f>1000*(H95 + J95)</f>
        <v/>
      </c>
    </row>
    <row r="98">
      <c r="A98" t="inlineStr">
        <is>
          <t>Address_register_reg_n_0_[3]: Address_register_reg[3]/Q to masterReg/register_reg_r1_0_31_30_31__0/DP/RADR3Total delay (from Vivado)</t>
        </is>
      </c>
      <c r="E98" t="inlineStr">
        <is>
          <t>657</t>
        </is>
      </c>
      <c r="F98" t="inlineStr">
        <is>
          <t>573</t>
        </is>
      </c>
      <c r="G98" t="inlineStr">
        <is>
          <t>1184</t>
        </is>
      </c>
      <c r="H98" t="inlineStr">
        <is>
          <t>1006</t>
        </is>
      </c>
    </row>
    <row r="100">
      <c r="A100" t="inlineStr">
        <is>
          <t>INT_L_X8Y54/INT_L.NW2END2-&gt;&gt;NW2BEG2</t>
        </is>
      </c>
      <c r="B100" t="inlineStr">
        <is>
          <t>Buffer</t>
        </is>
      </c>
      <c r="C100" t="n">
        <v>1.1851186875</v>
      </c>
      <c r="D100" t="n">
        <v>0.008473000000000001</v>
      </c>
      <c r="E100" t="n">
        <v>0.043</v>
      </c>
      <c r="F100" t="n">
        <v>0.035</v>
      </c>
      <c r="G100" t="n">
        <v>0.14</v>
      </c>
      <c r="H100" t="n">
        <v>0.116</v>
      </c>
      <c r="I100">
        <f>((D106 + D126) + (D101 + D102 + D103 + D104 + D105))</f>
        <v/>
      </c>
      <c r="J100">
        <f>(((D106 + D126) + (D101 + D102 + D103 + D104 + D105))*C100)</f>
        <v/>
      </c>
    </row>
    <row r="101">
      <c r="A101" t="inlineStr">
        <is>
          <t>INT_L_X8Y54/NW2BEG2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INT_R_X7Y55/NW2END2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INT_L_X8Y55/NW2A2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CLBLM_L_X8Y55/CLBLM_NW2A2</t>
        </is>
      </c>
      <c r="B104" t="inlineStr">
        <is>
          <t>Part of wire</t>
        </is>
      </c>
      <c r="C104" t="n">
        <v>0.091532</v>
      </c>
      <c r="D104" t="n">
        <v>0.005884</v>
      </c>
    </row>
    <row r="105">
      <c r="A105" t="inlineStr">
        <is>
          <t>CLBLM_R_X7Y55/CLBLM_NW2A2</t>
        </is>
      </c>
      <c r="B105" t="inlineStr">
        <is>
          <t>Part of wire</t>
        </is>
      </c>
      <c r="C105" t="n">
        <v>0.091532</v>
      </c>
      <c r="D105" t="n">
        <v>0.005884</v>
      </c>
      <c r="I105">
        <f>(((D101 + D102 + D103 + D104 + D105)/2) + (D106 + D126))</f>
        <v/>
      </c>
      <c r="J105">
        <f>((C101 + C102 + C103 + C104 + C105)*(((D101 + D102 + D103 + D104 + D105)/2) + (D106 + D126)))</f>
        <v/>
      </c>
    </row>
    <row r="106">
      <c r="A106" t="inlineStr">
        <is>
          <t>INT_R_X7Y55/INT_R.NW2END2-&gt;&gt;SR1BEG2</t>
        </is>
      </c>
      <c r="B106" t="inlineStr">
        <is>
          <t>Buffer</t>
        </is>
      </c>
      <c r="C106" t="n">
        <v>1.16220225</v>
      </c>
      <c r="D106" t="n">
        <v>0.008429000000000001</v>
      </c>
      <c r="E106" t="n">
        <v>0.057</v>
      </c>
      <c r="F106" t="n">
        <v>0.047</v>
      </c>
      <c r="G106" t="n">
        <v>0.14</v>
      </c>
      <c r="H106" t="n">
        <v>0.116</v>
      </c>
      <c r="I106">
        <f>((D109) + (D107 + D108))</f>
        <v/>
      </c>
      <c r="J106">
        <f>(((D109) + (D107 + D108))*C106)</f>
        <v/>
      </c>
    </row>
    <row r="107">
      <c r="A107" t="inlineStr">
        <is>
          <t>INT_R_X7Y55/SR1BEG2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INT_R_X7Y54/SR1END2</t>
        </is>
      </c>
      <c r="B108" t="inlineStr">
        <is>
          <t>Part of wire</t>
        </is>
      </c>
      <c r="C108" t="n">
        <v>0</v>
      </c>
      <c r="D108" t="n">
        <v>0</v>
      </c>
      <c r="I108">
        <f>(((D107 + D108)/2) + (D109))</f>
        <v/>
      </c>
      <c r="J108">
        <f>((C107 + C108)*(((D107 + D108)/2) + (D109)))</f>
        <v/>
      </c>
    </row>
    <row r="109">
      <c r="A109" t="inlineStr">
        <is>
          <t>INT_R_X7Y54/INT_R.SR1END2-&gt;&gt;SE2BEG2</t>
        </is>
      </c>
      <c r="B109" t="inlineStr">
        <is>
          <t>Buffer</t>
        </is>
      </c>
      <c r="C109" t="n">
        <v>1.1851186875</v>
      </c>
      <c r="D109" t="n">
        <v>0.008473000000000001</v>
      </c>
      <c r="E109" t="n">
        <v>0.042</v>
      </c>
      <c r="F109" t="n">
        <v>0.034</v>
      </c>
      <c r="G109" t="n">
        <v>0.138</v>
      </c>
      <c r="H109" t="n">
        <v>0.114</v>
      </c>
      <c r="I109">
        <f>((D115) + (D110 + D111 + D112 + D113 + D114))</f>
        <v/>
      </c>
      <c r="J109">
        <f>(((D115) + (D110 + D111 + D112 + D113 + D114))*C109)</f>
        <v/>
      </c>
    </row>
    <row r="110">
      <c r="A110" t="inlineStr">
        <is>
          <t>INT_R_X7Y54/SE2BEG2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INT_L_X8Y53/SE2END2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INT_R_X7Y53/SE2A2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CLBLM_R_X7Y53/CLBLM_SE2A2</t>
        </is>
      </c>
      <c r="B113" t="inlineStr">
        <is>
          <t>Part of wire</t>
        </is>
      </c>
      <c r="C113" t="n">
        <v>0.090332</v>
      </c>
      <c r="D113" t="n">
        <v>0.005065</v>
      </c>
    </row>
    <row r="114">
      <c r="A114" t="inlineStr">
        <is>
          <t>CLBLM_L_X8Y53/CLBLM_SE2A2</t>
        </is>
      </c>
      <c r="B114" t="inlineStr">
        <is>
          <t>Part of wire</t>
        </is>
      </c>
      <c r="C114" t="n">
        <v>0.090332</v>
      </c>
      <c r="D114" t="n">
        <v>0.005065</v>
      </c>
      <c r="I114">
        <f>(((D110 + D111 + D112 + D113 + D114)/2) + (D115))</f>
        <v/>
      </c>
      <c r="J114">
        <f>((C110 + C111 + C112 + C113 + C114)*(((D110 + D111 + D112 + D113 + D114)/2) + (D115)))</f>
        <v/>
      </c>
    </row>
    <row r="115">
      <c r="A115" t="inlineStr">
        <is>
          <t>INT_L_X8Y53/INT_L.SE2END2-&gt;&gt;IMUX_L28</t>
        </is>
      </c>
      <c r="B115" t="inlineStr">
        <is>
          <t>Buffer</t>
        </is>
      </c>
      <c r="C115" t="n">
        <v>1.6107141875</v>
      </c>
      <c r="D115" t="n">
        <v>0.007713</v>
      </c>
      <c r="E115" t="n">
        <v>0.047</v>
      </c>
      <c r="F115" t="n">
        <v>0.038</v>
      </c>
      <c r="G115" t="n">
        <v>0.138</v>
      </c>
      <c r="H115" t="n">
        <v>0.114</v>
      </c>
      <c r="I115">
        <f>((((D120) + (D119))) + (D116 + D117))</f>
        <v/>
      </c>
      <c r="J115">
        <f>(((((D120) + (D119))) + (D116 + D117))*C115)</f>
        <v/>
      </c>
    </row>
    <row r="116">
      <c r="A116" t="inlineStr">
        <is>
          <t>INT_L_X8Y53/IMUX_L28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CLBLM_L_X8Y53/CLBLM_IMUX28</t>
        </is>
      </c>
      <c r="B117" t="inlineStr">
        <is>
          <t>Part of wire</t>
        </is>
      </c>
      <c r="C117" t="n">
        <v>0</v>
      </c>
      <c r="D117" t="n">
        <v>0</v>
      </c>
      <c r="I117">
        <f>(((D116 + D117)/2) + (((D120) + (D119))))</f>
        <v/>
      </c>
      <c r="J117">
        <f>((C116 + C117)*(((D116 + D117)/2) + (((D120) + (D119)))))</f>
        <v/>
      </c>
    </row>
    <row r="118">
      <c r="A118" t="inlineStr">
        <is>
          <t>CLBLM_L_X8Y53/CLBLM_L.CLBLM_IMUX28-&gt;CLBLM_M_C4</t>
        </is>
      </c>
      <c r="B118" t="inlineStr">
        <is>
          <t>PassTransistor</t>
        </is>
      </c>
      <c r="C118" t="n">
        <v>0</v>
      </c>
      <c r="E118" t="n">
        <v>0</v>
      </c>
      <c r="F118" t="n">
        <v>0</v>
      </c>
      <c r="G118" t="n">
        <v>0</v>
      </c>
      <c r="H118" t="n">
        <v>0</v>
      </c>
      <c r="I118">
        <f>((D120) + (D119))</f>
        <v/>
      </c>
      <c r="J118">
        <f>(((D120) + (D119))*C118)</f>
        <v/>
      </c>
    </row>
    <row r="119">
      <c r="A119" t="inlineStr">
        <is>
          <t>CLBLM_L_X8Y53/CLBLM_M_C4</t>
        </is>
      </c>
      <c r="B119" t="inlineStr">
        <is>
          <t>Part of wire</t>
        </is>
      </c>
      <c r="C119" t="n">
        <v>0</v>
      </c>
      <c r="D119" t="n">
        <v>0</v>
      </c>
      <c r="I119">
        <f>(((D119)/2) + (D120))</f>
        <v/>
      </c>
      <c r="J119">
        <f>((C119)*(((D119)/2) + (D120)))</f>
        <v/>
      </c>
    </row>
    <row r="120">
      <c r="A120" t="inlineStr">
        <is>
          <t>masterReg/register_reg_r1_0_31_24_29/RAMC_D1/RADR3</t>
        </is>
      </c>
      <c r="B120" t="inlineStr">
        <is>
          <t>Inpin</t>
        </is>
      </c>
      <c r="D120" t="n">
        <v>0</v>
      </c>
      <c r="E120" t="n">
        <v>0.111</v>
      </c>
      <c r="F120" t="n">
        <v>0.089</v>
      </c>
      <c r="G120" t="n">
        <v>0.3</v>
      </c>
      <c r="H120" t="n">
        <v>0.242</v>
      </c>
    </row>
    <row r="121">
      <c r="A121" t="inlineStr">
        <is>
          <t>Address_register_reg_n_0_[3]: Address_register_reg[3]/Q to masterReg/register_reg_r1_0_31_24_29/RAMC_D1/RADR3 sum delays</t>
        </is>
      </c>
      <c r="E121">
        <f>(E2 + E4 + E44 + E51 + E66 + E76 + E85 + E100 + E106 + E109 + E115 + E118 + E120)</f>
        <v/>
      </c>
      <c r="F121">
        <f>(F2 + F4 + F44 + F51 + F66 + F76 + F85 + F100 + F106 + F109 + F115 + F118 + F120)</f>
        <v/>
      </c>
      <c r="G121">
        <f>(G2 + G4 + G44 + G51 + G66 + G76 + G85 + G100 + G106 + G109 + G115 + G118 + G120)</f>
        <v/>
      </c>
      <c r="H121">
        <f>(H2 + H4 + H44 + H51 + H66 + H76 + H85 + H100 + H106 + H109 + H115 + H118 + H120)</f>
        <v/>
      </c>
      <c r="J121">
        <f>(J2 + J3 + J4 + J6 + J44 + J50 + J51 + J54 + J66 + J75 + J76 + J84 + J85 + J88 + J100 + J105 + J106 + J108 + J109 + J114 + J115 + J117 + J118 + J119 + J120)</f>
        <v/>
      </c>
    </row>
    <row r="122">
      <c r="A122" t="inlineStr">
        <is>
          <t>Address_register_reg_n_0_[3]: Address_register_reg[3]/Q to masterReg/register_reg_r1_0_31_24_29/RAMC_D1/RADR3sum delays + cap delay</t>
        </is>
      </c>
      <c r="E122">
        <f>1000*(E121 + J121)</f>
        <v/>
      </c>
      <c r="F122">
        <f>1000*(F121 + J121)</f>
        <v/>
      </c>
      <c r="G122">
        <f>1000*(G121 + J121)</f>
        <v/>
      </c>
      <c r="H122">
        <f>1000*(H121 + J121)</f>
        <v/>
      </c>
    </row>
    <row r="124">
      <c r="A124" t="inlineStr">
        <is>
          <t>Address_register_reg_n_0_[3]: Address_register_reg[3]/Q to masterReg/register_reg_r1_0_31_24_29/RAMC_D1/RADR3Total delay (from Vivado)</t>
        </is>
      </c>
      <c r="E124" t="inlineStr">
        <is>
          <t>870</t>
        </is>
      </c>
      <c r="F124" t="inlineStr">
        <is>
          <t>760</t>
        </is>
      </c>
      <c r="G124" t="inlineStr">
        <is>
          <t>1588</t>
        </is>
      </c>
      <c r="H124" t="inlineStr">
        <is>
          <t>1351</t>
        </is>
      </c>
    </row>
    <row r="126">
      <c r="A126" t="inlineStr">
        <is>
          <t>INT_R_X7Y55/INT_R.NW2END2-&gt;&gt;EL1BEG1</t>
        </is>
      </c>
      <c r="B126" t="inlineStr">
        <is>
          <t>Buffer</t>
        </is>
      </c>
      <c r="C126" t="n">
        <v>1.16220225</v>
      </c>
      <c r="D126" t="n">
        <v>0.008429000000000001</v>
      </c>
      <c r="E126" t="n">
        <v>0.043</v>
      </c>
      <c r="F126" t="n">
        <v>0.035</v>
      </c>
      <c r="G126" t="n">
        <v>0.124</v>
      </c>
      <c r="H126" t="n">
        <v>0.103</v>
      </c>
      <c r="I126">
        <f>((D131) + (D127 + D128 + D129 + D130))</f>
        <v/>
      </c>
      <c r="J126">
        <f>(((D131) + (D127 + D128 + D129 + D130))*C126)</f>
        <v/>
      </c>
    </row>
    <row r="127">
      <c r="A127" t="inlineStr">
        <is>
          <t>INT_R_X7Y55/EL1BEG1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INT_L_X8Y55/EL1END1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CLBLM_R_X7Y55/CLBLM_EL1BEG1</t>
        </is>
      </c>
      <c r="B129" t="inlineStr">
        <is>
          <t>Part of wire</t>
        </is>
      </c>
      <c r="C129" t="n">
        <v>0.052151</v>
      </c>
      <c r="D129" t="n">
        <v>0.004690000000000001</v>
      </c>
    </row>
    <row r="130">
      <c r="A130" t="inlineStr">
        <is>
          <t>CLBLM_L_X8Y55/CLBLM_EL1BEG1</t>
        </is>
      </c>
      <c r="B130" t="inlineStr">
        <is>
          <t>Part of wire</t>
        </is>
      </c>
      <c r="C130" t="n">
        <v>0.052151</v>
      </c>
      <c r="D130" t="n">
        <v>0.004690000000000001</v>
      </c>
      <c r="I130">
        <f>(((D127 + D128 + D129 + D130)/2) + (D131))</f>
        <v/>
      </c>
      <c r="J130">
        <f>((C127 + C128 + C129 + C130)*(((D127 + D128 + D129 + D130)/2) + (D131)))</f>
        <v/>
      </c>
    </row>
    <row r="131">
      <c r="A131" t="inlineStr">
        <is>
          <t>INT_L_X8Y55/INT_L.EL1END1-&gt;&gt;SS2BEG1</t>
        </is>
      </c>
      <c r="B131" t="inlineStr">
        <is>
          <t>Buffer</t>
        </is>
      </c>
      <c r="C131" t="n">
        <v>1.1851186875</v>
      </c>
      <c r="D131" t="n">
        <v>0.008473000000000001</v>
      </c>
      <c r="E131" t="n">
        <v>0.06</v>
      </c>
      <c r="F131" t="n">
        <v>0.05</v>
      </c>
      <c r="G131" t="n">
        <v>0.134</v>
      </c>
      <c r="H131" t="n">
        <v>0.111</v>
      </c>
      <c r="I131">
        <f>((D135 + D146 + D157) + (D132 + D133 + D134))</f>
        <v/>
      </c>
      <c r="J131">
        <f>(((D135 + D146 + D157) + (D132 + D133 + D134))*C131)</f>
        <v/>
      </c>
    </row>
    <row r="132">
      <c r="A132" t="inlineStr">
        <is>
          <t>INT_L_X8Y55/SS2BEG1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INT_L_X8Y53/SS2END1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INT_L_X8Y54/SS2A1</t>
        </is>
      </c>
      <c r="B134" t="inlineStr">
        <is>
          <t>Part of wire</t>
        </is>
      </c>
      <c r="C134" t="n">
        <v>0</v>
      </c>
      <c r="D134" t="n">
        <v>0</v>
      </c>
      <c r="I134">
        <f>(((D132 + D133 + D134)/2) + (D135 + D146 + D157))</f>
        <v/>
      </c>
      <c r="J134">
        <f>((C132 + C133 + C134)*(((D132 + D133 + D134)/2) + (D135 + D146 + D157)))</f>
        <v/>
      </c>
    </row>
    <row r="135">
      <c r="A135" t="inlineStr">
        <is>
          <t>INT_L_X8Y53/INT_L.SS2END1-&gt;&gt;IMUX_L11</t>
        </is>
      </c>
      <c r="B135" t="inlineStr">
        <is>
          <t>Buffer</t>
        </is>
      </c>
      <c r="C135" t="n">
        <v>1.6107141875</v>
      </c>
      <c r="D135" t="n">
        <v>0.007713</v>
      </c>
      <c r="E135" t="n">
        <v>0.047</v>
      </c>
      <c r="F135" t="n">
        <v>0.038</v>
      </c>
      <c r="G135" t="n">
        <v>0.138</v>
      </c>
      <c r="H135" t="n">
        <v>0.114</v>
      </c>
      <c r="I135">
        <f>((((D140) + (D139))) + (D136 + D137))</f>
        <v/>
      </c>
      <c r="J135">
        <f>(((((D140) + (D139))) + (D136 + D137))*C135)</f>
        <v/>
      </c>
    </row>
    <row r="136">
      <c r="A136" t="inlineStr">
        <is>
          <t>INT_L_X8Y53/IMUX_L11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CLBLM_L_X8Y53/CLBLM_IMUX11</t>
        </is>
      </c>
      <c r="B137" t="inlineStr">
        <is>
          <t>Part of wire</t>
        </is>
      </c>
      <c r="C137" t="n">
        <v>0</v>
      </c>
      <c r="D137" t="n">
        <v>0</v>
      </c>
      <c r="I137">
        <f>(((D136 + D137)/2) + (((D140) + (D139))))</f>
        <v/>
      </c>
      <c r="J137">
        <f>((C136 + C137)*(((D136 + D137)/2) + (((D140) + (D139)))))</f>
        <v/>
      </c>
    </row>
    <row r="138">
      <c r="A138" t="inlineStr">
        <is>
          <t>CLBLM_L_X8Y53/CLBLM_L.CLBLM_IMUX11-&gt;CLBLM_M_A4</t>
        </is>
      </c>
      <c r="B138" t="inlineStr">
        <is>
          <t>PassTransistor</t>
        </is>
      </c>
      <c r="C138" t="n">
        <v>0</v>
      </c>
      <c r="E138" t="n">
        <v>0</v>
      </c>
      <c r="F138" t="n">
        <v>0</v>
      </c>
      <c r="G138" t="n">
        <v>0</v>
      </c>
      <c r="H138" t="n">
        <v>0</v>
      </c>
      <c r="I138">
        <f>((D140) + (D139))</f>
        <v/>
      </c>
      <c r="J138">
        <f>(((D140) + (D139))*C138)</f>
        <v/>
      </c>
    </row>
    <row r="139">
      <c r="A139" t="inlineStr">
        <is>
          <t>CLBLM_L_X8Y53/CLBLM_M_A4</t>
        </is>
      </c>
      <c r="B139" t="inlineStr">
        <is>
          <t>Part of wire</t>
        </is>
      </c>
      <c r="C139" t="n">
        <v>0</v>
      </c>
      <c r="D139" t="n">
        <v>0</v>
      </c>
      <c r="I139">
        <f>(((D139)/2) + (D140))</f>
        <v/>
      </c>
      <c r="J139">
        <f>((C139)*(((D139)/2) + (D140)))</f>
        <v/>
      </c>
    </row>
    <row r="140">
      <c r="A140" t="inlineStr">
        <is>
          <t>masterReg/register_reg_r1_0_31_24_29/RAMA_D1/RADR3</t>
        </is>
      </c>
      <c r="B140" t="inlineStr">
        <is>
          <t>Inpin</t>
        </is>
      </c>
      <c r="D140" t="n">
        <v>0</v>
      </c>
      <c r="E140" t="n">
        <v>0.113</v>
      </c>
      <c r="F140" t="n">
        <v>0.091</v>
      </c>
      <c r="G140" t="n">
        <v>0.303</v>
      </c>
      <c r="H140" t="n">
        <v>0.244</v>
      </c>
    </row>
    <row r="141">
      <c r="A141" t="inlineStr">
        <is>
          <t>Address_register_reg_n_0_[3]: Address_register_reg[3]/Q to masterReg/register_reg_r1_0_31_24_29/RAMA_D1/RADR3 sum delays</t>
        </is>
      </c>
      <c r="E141">
        <f>(E2 + E4 + E44 + E51 + E66 + E76 + E85 + E100 + E126 + E131 + E135 + E138 + E140)</f>
        <v/>
      </c>
      <c r="F141">
        <f>(F2 + F4 + F44 + F51 + F66 + F76 + F85 + F100 + F126 + F131 + F135 + F138 + F140)</f>
        <v/>
      </c>
      <c r="G141">
        <f>(G2 + G4 + G44 + G51 + G66 + G76 + G85 + G100 + G126 + G131 + G135 + G138 + G140)</f>
        <v/>
      </c>
      <c r="H141">
        <f>(H2 + H4 + H44 + H51 + H66 + H76 + H85 + H100 + H126 + H131 + H135 + H138 + H140)</f>
        <v/>
      </c>
      <c r="J141">
        <f>(J2 + J3 + J4 + J6 + J44 + J50 + J51 + J54 + J66 + J75 + J76 + J84 + J85 + J88 + J100 + J105 + J126 + J130 + J131 + J134 + J135 + J137 + J138 + J139 + J140)</f>
        <v/>
      </c>
    </row>
    <row r="142">
      <c r="A142" t="inlineStr">
        <is>
          <t>Address_register_reg_n_0_[3]: Address_register_reg[3]/Q to masterReg/register_reg_r1_0_31_24_29/RAMA_D1/RADR3sum delays + cap delay</t>
        </is>
      </c>
      <c r="E142">
        <f>1000*(E141 + J141)</f>
        <v/>
      </c>
      <c r="F142">
        <f>1000*(F141 + J141)</f>
        <v/>
      </c>
      <c r="G142">
        <f>1000*(G141 + J141)</f>
        <v/>
      </c>
      <c r="H142">
        <f>1000*(H141 + J141)</f>
        <v/>
      </c>
    </row>
    <row r="144">
      <c r="A144" t="inlineStr">
        <is>
          <t>Address_register_reg_n_0_[3]: Address_register_reg[3]/Q to masterReg/register_reg_r1_0_31_24_29/RAMA_D1/RADR3Total delay (from Vivado)</t>
        </is>
      </c>
      <c r="E144" t="inlineStr">
        <is>
          <t>891</t>
        </is>
      </c>
      <c r="F144" t="inlineStr">
        <is>
          <t>781</t>
        </is>
      </c>
      <c r="G144" t="inlineStr">
        <is>
          <t>1603</t>
        </is>
      </c>
      <c r="H144" t="inlineStr">
        <is>
          <t>1366</t>
        </is>
      </c>
    </row>
    <row r="146">
      <c r="A146" t="inlineStr">
        <is>
          <t>INT_L_X8Y53/INT_L.SS2END1-&gt;&gt;IMUX_L27</t>
        </is>
      </c>
      <c r="B146" t="inlineStr">
        <is>
          <t>Buffer</t>
        </is>
      </c>
      <c r="C146" t="n">
        <v>1.6107141875</v>
      </c>
      <c r="D146" t="n">
        <v>0.007713</v>
      </c>
      <c r="E146" t="n">
        <v>0.047</v>
      </c>
      <c r="F146" t="n">
        <v>0.038</v>
      </c>
      <c r="G146" t="n">
        <v>0.138</v>
      </c>
      <c r="H146" t="n">
        <v>0.114</v>
      </c>
      <c r="I146">
        <f>((((D151) + (D150))) + (D147 + D148))</f>
        <v/>
      </c>
      <c r="J146">
        <f>(((((D151) + (D150))) + (D147 + D148))*C146)</f>
        <v/>
      </c>
    </row>
    <row r="147">
      <c r="A147" t="inlineStr">
        <is>
          <t>INT_L_X8Y53/IMUX_L27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CLBLM_L_X8Y53/CLBLM_IMUX27</t>
        </is>
      </c>
      <c r="B148" t="inlineStr">
        <is>
          <t>Part of wire</t>
        </is>
      </c>
      <c r="C148" t="n">
        <v>0</v>
      </c>
      <c r="D148" t="n">
        <v>0</v>
      </c>
      <c r="I148">
        <f>(((D147 + D148)/2) + (((D151) + (D150))))</f>
        <v/>
      </c>
      <c r="J148">
        <f>((C147 + C148)*(((D147 + D148)/2) + (((D151) + (D150)))))</f>
        <v/>
      </c>
    </row>
    <row r="149">
      <c r="A149" t="inlineStr">
        <is>
          <t>CLBLM_L_X8Y53/CLBLM_L.CLBLM_IMUX27-&gt;CLBLM_M_B4</t>
        </is>
      </c>
      <c r="B149" t="inlineStr">
        <is>
          <t>PassTransistor</t>
        </is>
      </c>
      <c r="C149" t="n">
        <v>0</v>
      </c>
      <c r="E149" t="n">
        <v>0</v>
      </c>
      <c r="F149" t="n">
        <v>0</v>
      </c>
      <c r="G149" t="n">
        <v>0</v>
      </c>
      <c r="H149" t="n">
        <v>0</v>
      </c>
      <c r="I149">
        <f>((D151) + (D150))</f>
        <v/>
      </c>
      <c r="J149">
        <f>(((D151) + (D150))*C149)</f>
        <v/>
      </c>
    </row>
    <row r="150">
      <c r="A150" t="inlineStr">
        <is>
          <t>CLBLM_L_X8Y53/CLBLM_M_B4</t>
        </is>
      </c>
      <c r="B150" t="inlineStr">
        <is>
          <t>Part of wire</t>
        </is>
      </c>
      <c r="C150" t="n">
        <v>0</v>
      </c>
      <c r="D150" t="n">
        <v>0</v>
      </c>
      <c r="I150">
        <f>(((D150)/2) + (D151))</f>
        <v/>
      </c>
      <c r="J150">
        <f>((C150)*(((D150)/2) + (D151)))</f>
        <v/>
      </c>
    </row>
    <row r="151">
      <c r="A151" t="inlineStr">
        <is>
          <t>masterReg/register_reg_r1_0_31_24_29/RAMB_D1/RADR3</t>
        </is>
      </c>
      <c r="B151" t="inlineStr">
        <is>
          <t>Inpin</t>
        </is>
      </c>
      <c r="D151" t="n">
        <v>0</v>
      </c>
      <c r="E151" t="n">
        <v>0.112</v>
      </c>
      <c r="F151" t="n">
        <v>0.09</v>
      </c>
      <c r="G151" t="n">
        <v>0.3</v>
      </c>
      <c r="H151" t="n">
        <v>0.242</v>
      </c>
    </row>
    <row r="152">
      <c r="A152" t="inlineStr">
        <is>
          <t>Address_register_reg_n_0_[3]: Address_register_reg[3]/Q to masterReg/register_reg_r1_0_31_24_29/RAMB_D1/RADR3 sum delays</t>
        </is>
      </c>
      <c r="E152">
        <f>(E2 + E4 + E44 + E51 + E66 + E76 + E85 + E100 + E126 + E131 + E146 + E149 + E151)</f>
        <v/>
      </c>
      <c r="F152">
        <f>(F2 + F4 + F44 + F51 + F66 + F76 + F85 + F100 + F126 + F131 + F146 + F149 + F151)</f>
        <v/>
      </c>
      <c r="G152">
        <f>(G2 + G4 + G44 + G51 + G66 + G76 + G85 + G100 + G126 + G131 + G146 + G149 + G151)</f>
        <v/>
      </c>
      <c r="H152">
        <f>(H2 + H4 + H44 + H51 + H66 + H76 + H85 + H100 + H126 + H131 + H146 + H149 + H151)</f>
        <v/>
      </c>
      <c r="J152">
        <f>(J2 + J3 + J4 + J6 + J44 + J50 + J51 + J54 + J66 + J75 + J76 + J84 + J85 + J88 + J100 + J105 + J126 + J130 + J131 + J134 + J146 + J148 + J149 + J150 + J151)</f>
        <v/>
      </c>
    </row>
    <row r="153">
      <c r="A153" t="inlineStr">
        <is>
          <t>Address_register_reg_n_0_[3]: Address_register_reg[3]/Q to masterReg/register_reg_r1_0_31_24_29/RAMB_D1/RADR3sum delays + cap delay</t>
        </is>
      </c>
      <c r="E153">
        <f>1000*(E152 + J152)</f>
        <v/>
      </c>
      <c r="F153">
        <f>1000*(F152 + J152)</f>
        <v/>
      </c>
      <c r="G153">
        <f>1000*(G152 + J152)</f>
        <v/>
      </c>
      <c r="H153">
        <f>1000*(H152 + J152)</f>
        <v/>
      </c>
    </row>
    <row r="155">
      <c r="A155" t="inlineStr">
        <is>
          <t>Address_register_reg_n_0_[3]: Address_register_reg[3]/Q to masterReg/register_reg_r1_0_31_24_29/RAMB_D1/RADR3Total delay (from Vivado)</t>
        </is>
      </c>
      <c r="E155" t="inlineStr">
        <is>
          <t>890</t>
        </is>
      </c>
      <c r="F155" t="inlineStr">
        <is>
          <t>780</t>
        </is>
      </c>
      <c r="G155" t="inlineStr">
        <is>
          <t>1599</t>
        </is>
      </c>
      <c r="H155" t="inlineStr">
        <is>
          <t>1363</t>
        </is>
      </c>
    </row>
    <row r="157">
      <c r="A157" t="inlineStr">
        <is>
          <t>INT_L_X8Y53/INT_L.SS2END1-&gt;&gt;WW4BEG2</t>
        </is>
      </c>
      <c r="B157" t="inlineStr">
        <is>
          <t>Buffer</t>
        </is>
      </c>
      <c r="C157" t="n">
        <v>1.2375</v>
      </c>
      <c r="D157" t="n">
        <v>0.009403999999999999</v>
      </c>
      <c r="E157" t="n">
        <v>0.07199999999999999</v>
      </c>
      <c r="F157" t="n">
        <v>0.059</v>
      </c>
      <c r="G157" t="n">
        <v>0.167</v>
      </c>
      <c r="H157" t="n">
        <v>0.138</v>
      </c>
      <c r="I157">
        <f>((D169) + (D158 + D159 + D160 + D161 + D162 + D163 + D164 + D165 + D166 + D167 + D168))</f>
        <v/>
      </c>
      <c r="J157">
        <f>(((D169) + (D158 + D159 + D160 + D161 + D162 + D163 + D164 + D165 + D166 + D167 + D168))*C157)</f>
        <v/>
      </c>
    </row>
    <row r="158">
      <c r="A158" t="inlineStr">
        <is>
          <t>INT_L_X8Y53/WW4BEG2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INT_L_X4Y53/WW4END2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CLBLM_L_X8Y53/CLBLM_WW4A2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CLBLM_R_X7Y53/CLBLM_WW4A2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INT_R_X7Y53/WW4A2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INT_L_X6Y53/WW4B2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BRAM_INT_INTERFACE_L_X6Y53/INT_INTERFACE_WW4C2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BRAM_L_X6Y50/BRAM_WW4C2_3</t>
        </is>
      </c>
      <c r="B165" t="inlineStr">
        <is>
          <t>Part of wire</t>
        </is>
      </c>
      <c r="C165" t="n">
        <v>0.26892</v>
      </c>
      <c r="D165" t="n">
        <v>0.05565999999999999</v>
      </c>
    </row>
    <row r="166">
      <c r="A166" t="inlineStr">
        <is>
          <t>VBRK_X18Y56/VBRK_WW4C2</t>
        </is>
      </c>
      <c r="B166" t="inlineStr">
        <is>
          <t>Part of wire</t>
        </is>
      </c>
      <c r="C166" t="n">
        <v>0.01211</v>
      </c>
      <c r="D166" t="n">
        <v>0.00162</v>
      </c>
    </row>
    <row r="167">
      <c r="A167" t="inlineStr">
        <is>
          <t>CLBLM_R_X5Y53/CLBLM_WW4C2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INT_R_X5Y53/WW4C2</t>
        </is>
      </c>
      <c r="B168" t="inlineStr">
        <is>
          <t>Part of wire</t>
        </is>
      </c>
      <c r="C168" t="n">
        <v>0</v>
      </c>
      <c r="D168" t="n">
        <v>0</v>
      </c>
      <c r="I168">
        <f>(((D158 + D159 + D160 + D161 + D162 + D163 + D164 + D165 + D166 + D167 + D168)/2) + (D169))</f>
        <v/>
      </c>
      <c r="J168">
        <f>((C158 + C159 + C160 + C161 + C162 + C163 + C164 + C165 + C166 + C167 + C168)*(((D158 + D159 + D160 + D161 + D162 + D163 + D164 + D165 + D166 + D167 + D168)/2) + (D169)))</f>
        <v/>
      </c>
    </row>
    <row r="169">
      <c r="A169" t="inlineStr">
        <is>
          <t>INT_L_X4Y53/INT_L.WW4END2-&gt;&gt;NW2BEG2</t>
        </is>
      </c>
      <c r="B169" t="inlineStr">
        <is>
          <t>Buffer</t>
        </is>
      </c>
      <c r="C169" t="n">
        <v>1.1851186875</v>
      </c>
      <c r="D169" t="n">
        <v>0.008473000000000001</v>
      </c>
      <c r="E169" t="n">
        <v>0.043</v>
      </c>
      <c r="F169" t="n">
        <v>0.035</v>
      </c>
      <c r="G169" t="n">
        <v>0.14</v>
      </c>
      <c r="H169" t="n">
        <v>0.116</v>
      </c>
      <c r="I169">
        <f>((D175 + D186 + D197) + (D170 + D171 + D172 + D173 + D174))</f>
        <v/>
      </c>
      <c r="J169">
        <f>(((D175 + D186 + D197) + (D170 + D171 + D172 + D173 + D174))*C169)</f>
        <v/>
      </c>
    </row>
    <row r="170">
      <c r="A170" t="inlineStr">
        <is>
          <t>INT_L_X4Y53/NW2BEG2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INT_R_X3Y54/NW2END2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INT_L_X4Y54/NW2A2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CLBLL_L_X4Y54/CLBLL_NW2A2</t>
        </is>
      </c>
      <c r="B173" t="inlineStr">
        <is>
          <t>Part of wire</t>
        </is>
      </c>
      <c r="C173" t="n">
        <v>0.080091</v>
      </c>
      <c r="D173" t="n">
        <v>0.005884</v>
      </c>
    </row>
    <row r="174">
      <c r="A174" t="inlineStr">
        <is>
          <t>CLBLM_R_X3Y54/CLBLM_NW2A2</t>
        </is>
      </c>
      <c r="B174" t="inlineStr">
        <is>
          <t>Part of wire</t>
        </is>
      </c>
      <c r="C174" t="n">
        <v>0.091532</v>
      </c>
      <c r="D174" t="n">
        <v>0.005884</v>
      </c>
      <c r="I174">
        <f>(((D170 + D171 + D172 + D173 + D174)/2) + (D175 + D186 + D197))</f>
        <v/>
      </c>
      <c r="J174">
        <f>((C170 + C171 + C172 + C173 + C174)*(((D170 + D171 + D172 + D173 + D174)/2) + (D175 + D186 + D197)))</f>
        <v/>
      </c>
    </row>
    <row r="175">
      <c r="A175" t="inlineStr">
        <is>
          <t>INT_R_X3Y54/INT_R.NW2END2-&gt;&gt;IMUX11</t>
        </is>
      </c>
      <c r="B175" t="inlineStr">
        <is>
          <t>Buffer</t>
        </is>
      </c>
      <c r="C175" t="n">
        <v>1.6107141875</v>
      </c>
      <c r="D175" t="n">
        <v>0.007713</v>
      </c>
      <c r="E175" t="n">
        <v>0.047</v>
      </c>
      <c r="F175" t="n">
        <v>0.038</v>
      </c>
      <c r="G175" t="n">
        <v>0.138</v>
      </c>
      <c r="H175" t="n">
        <v>0.114</v>
      </c>
      <c r="I175">
        <f>((((D180) + (D179))) + (D176 + D177))</f>
        <v/>
      </c>
      <c r="J175">
        <f>(((((D180) + (D179))) + (D176 + D177))*C175)</f>
        <v/>
      </c>
    </row>
    <row r="176">
      <c r="A176" t="inlineStr">
        <is>
          <t>INT_R_X3Y54/IMUX11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CLBLM_R_X3Y54/CLBLM_IMUX11</t>
        </is>
      </c>
      <c r="B177" t="inlineStr">
        <is>
          <t>Part of wire</t>
        </is>
      </c>
      <c r="C177" t="n">
        <v>0</v>
      </c>
      <c r="D177" t="n">
        <v>0</v>
      </c>
      <c r="I177">
        <f>(((D176 + D177)/2) + (((D180) + (D179))))</f>
        <v/>
      </c>
      <c r="J177">
        <f>((C176 + C177)*(((D176 + D177)/2) + (((D180) + (D179)))))</f>
        <v/>
      </c>
    </row>
    <row r="178">
      <c r="A178" t="inlineStr">
        <is>
          <t>CLBLM_R_X3Y54/CLBLM_R.CLBLM_IMUX11-&gt;CLBLM_M_A4</t>
        </is>
      </c>
      <c r="B178" t="inlineStr">
        <is>
          <t>PassTransistor</t>
        </is>
      </c>
      <c r="C178" t="n">
        <v>0</v>
      </c>
      <c r="E178" t="n">
        <v>0</v>
      </c>
      <c r="F178" t="n">
        <v>0</v>
      </c>
      <c r="G178" t="n">
        <v>0</v>
      </c>
      <c r="H178" t="n">
        <v>0</v>
      </c>
      <c r="I178">
        <f>((D180) + (D179))</f>
        <v/>
      </c>
      <c r="J178">
        <f>(((D180) + (D179))*C178)</f>
        <v/>
      </c>
    </row>
    <row r="179">
      <c r="A179" t="inlineStr">
        <is>
          <t>CLBLM_R_X3Y54/CLBLM_M_A4</t>
        </is>
      </c>
      <c r="B179" t="inlineStr">
        <is>
          <t>Part of wire</t>
        </is>
      </c>
      <c r="C179" t="n">
        <v>0</v>
      </c>
      <c r="D179" t="n">
        <v>0</v>
      </c>
      <c r="I179">
        <f>(((D179)/2) + (D180))</f>
        <v/>
      </c>
      <c r="J179">
        <f>((C179)*(((D179)/2) + (D180)))</f>
        <v/>
      </c>
    </row>
    <row r="180">
      <c r="A180" t="inlineStr">
        <is>
          <t>masterReg/register_reg_r1_0_31_18_23/RAMA_D1/RADR3</t>
        </is>
      </c>
      <c r="B180" t="inlineStr">
        <is>
          <t>Inpin</t>
        </is>
      </c>
      <c r="D180" t="n">
        <v>0</v>
      </c>
      <c r="E180" t="n">
        <v>0.113</v>
      </c>
      <c r="F180" t="n">
        <v>0.091</v>
      </c>
      <c r="G180" t="n">
        <v>0.303</v>
      </c>
      <c r="H180" t="n">
        <v>0.244</v>
      </c>
    </row>
    <row r="181">
      <c r="A181" t="inlineStr">
        <is>
          <t>Address_register_reg_n_0_[3]: Address_register_reg[3]/Q to masterReg/register_reg_r1_0_31_18_23/RAMA_D1/RADR3 sum delays</t>
        </is>
      </c>
      <c r="E181">
        <f>(E2 + E4 + E44 + E51 + E66 + E76 + E85 + E100 + E126 + E131 + E157 + E169 + E175 + E178 + E180)</f>
        <v/>
      </c>
      <c r="F181">
        <f>(F2 + F4 + F44 + F51 + F66 + F76 + F85 + F100 + F126 + F131 + F157 + F169 + F175 + F178 + F180)</f>
        <v/>
      </c>
      <c r="G181">
        <f>(G2 + G4 + G44 + G51 + G66 + G76 + G85 + G100 + G126 + G131 + G157 + G169 + G175 + G178 + G180)</f>
        <v/>
      </c>
      <c r="H181">
        <f>(H2 + H4 + H44 + H51 + H66 + H76 + H85 + H100 + H126 + H131 + H157 + H169 + H175 + H178 + H180)</f>
        <v/>
      </c>
      <c r="J181">
        <f>(J2 + J3 + J4 + J6 + J44 + J50 + J51 + J54 + J66 + J75 + J76 + J84 + J85 + J88 + J100 + J105 + J126 + J130 + J131 + J134 + J157 + J168 + J169 + J174 + J175 + J177 + J178 + J179 + J180)</f>
        <v/>
      </c>
    </row>
    <row r="182">
      <c r="A182" t="inlineStr">
        <is>
          <t>Address_register_reg_n_0_[3]: Address_register_reg[3]/Q to masterReg/register_reg_r1_0_31_18_23/RAMA_D1/RADR3sum delays + cap delay</t>
        </is>
      </c>
      <c r="E182">
        <f>1000*(E181 + J181)</f>
        <v/>
      </c>
      <c r="F182">
        <f>1000*(F181 + J181)</f>
        <v/>
      </c>
      <c r="G182">
        <f>1000*(G181 + J181)</f>
        <v/>
      </c>
      <c r="H182">
        <f>1000*(H181 + J181)</f>
        <v/>
      </c>
    </row>
    <row r="184">
      <c r="A184" t="inlineStr">
        <is>
          <t>Address_register_reg_n_0_[3]: Address_register_reg[3]/Q to masterReg/register_reg_r1_0_31_18_23/RAMA_D1/RADR3Total delay (from Vivado)</t>
        </is>
      </c>
      <c r="E184" t="inlineStr">
        <is>
          <t>1135</t>
        </is>
      </c>
      <c r="F184" t="inlineStr">
        <is>
          <t>1004</t>
        </is>
      </c>
      <c r="G184" t="inlineStr">
        <is>
          <t>1977</t>
        </is>
      </c>
      <c r="H184" t="inlineStr">
        <is>
          <t>1697</t>
        </is>
      </c>
    </row>
    <row r="186">
      <c r="A186" t="inlineStr">
        <is>
          <t>INT_R_X3Y54/INT_R.NW2END2-&gt;&gt;IMUX27</t>
        </is>
      </c>
      <c r="B186" t="inlineStr">
        <is>
          <t>Buffer</t>
        </is>
      </c>
      <c r="C186" t="n">
        <v>1.6107141875</v>
      </c>
      <c r="D186" t="n">
        <v>0.007713</v>
      </c>
      <c r="E186" t="n">
        <v>0.047</v>
      </c>
      <c r="F186" t="n">
        <v>0.038</v>
      </c>
      <c r="G186" t="n">
        <v>0.138</v>
      </c>
      <c r="H186" t="n">
        <v>0.114</v>
      </c>
      <c r="I186">
        <f>((((D191) + (D190))) + (D187 + D188))</f>
        <v/>
      </c>
      <c r="J186">
        <f>(((((D191) + (D190))) + (D187 + D188))*C186)</f>
        <v/>
      </c>
    </row>
    <row r="187">
      <c r="A187" t="inlineStr">
        <is>
          <t>INT_R_X3Y54/IMUX27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CLBLM_R_X3Y54/CLBLM_IMUX27</t>
        </is>
      </c>
      <c r="B188" t="inlineStr">
        <is>
          <t>Part of wire</t>
        </is>
      </c>
      <c r="C188" t="n">
        <v>0</v>
      </c>
      <c r="D188" t="n">
        <v>0</v>
      </c>
      <c r="I188">
        <f>(((D187 + D188)/2) + (((D191) + (D190))))</f>
        <v/>
      </c>
      <c r="J188">
        <f>((C187 + C188)*(((D187 + D188)/2) + (((D191) + (D190)))))</f>
        <v/>
      </c>
    </row>
    <row r="189">
      <c r="A189" t="inlineStr">
        <is>
          <t>CLBLM_R_X3Y54/CLBLM_R.CLBLM_IMUX27-&gt;CLBLM_M_B4</t>
        </is>
      </c>
      <c r="B189" t="inlineStr">
        <is>
          <t>PassTransistor</t>
        </is>
      </c>
      <c r="C189" t="n">
        <v>0</v>
      </c>
      <c r="E189" t="n">
        <v>0</v>
      </c>
      <c r="F189" t="n">
        <v>0</v>
      </c>
      <c r="G189" t="n">
        <v>0</v>
      </c>
      <c r="H189" t="n">
        <v>0</v>
      </c>
      <c r="I189">
        <f>((D191) + (D190))</f>
        <v/>
      </c>
      <c r="J189">
        <f>(((D191) + (D190))*C189)</f>
        <v/>
      </c>
    </row>
    <row r="190">
      <c r="A190" t="inlineStr">
        <is>
          <t>CLBLM_R_X3Y54/CLBLM_M_B4</t>
        </is>
      </c>
      <c r="B190" t="inlineStr">
        <is>
          <t>Part of wire</t>
        </is>
      </c>
      <c r="C190" t="n">
        <v>0</v>
      </c>
      <c r="D190" t="n">
        <v>0</v>
      </c>
      <c r="I190">
        <f>(((D190)/2) + (D191))</f>
        <v/>
      </c>
      <c r="J190">
        <f>((C190)*(((D190)/2) + (D191)))</f>
        <v/>
      </c>
    </row>
    <row r="191">
      <c r="A191" t="inlineStr">
        <is>
          <t>masterReg/register_reg_r1_0_31_18_23/RAMB_D1/RADR3</t>
        </is>
      </c>
      <c r="B191" t="inlineStr">
        <is>
          <t>Inpin</t>
        </is>
      </c>
      <c r="D191" t="n">
        <v>0</v>
      </c>
      <c r="E191" t="n">
        <v>0.112</v>
      </c>
      <c r="F191" t="n">
        <v>0.09</v>
      </c>
      <c r="G191" t="n">
        <v>0.3</v>
      </c>
      <c r="H191" t="n">
        <v>0.242</v>
      </c>
    </row>
    <row r="192">
      <c r="A192" t="inlineStr">
        <is>
          <t>Address_register_reg_n_0_[3]: Address_register_reg[3]/Q to masterReg/register_reg_r1_0_31_18_23/RAMB_D1/RADR3 sum delays</t>
        </is>
      </c>
      <c r="E192">
        <f>(E2 + E4 + E44 + E51 + E66 + E76 + E85 + E100 + E126 + E131 + E157 + E169 + E186 + E189 + E191)</f>
        <v/>
      </c>
      <c r="F192">
        <f>(F2 + F4 + F44 + F51 + F66 + F76 + F85 + F100 + F126 + F131 + F157 + F169 + F186 + F189 + F191)</f>
        <v/>
      </c>
      <c r="G192">
        <f>(G2 + G4 + G44 + G51 + G66 + G76 + G85 + G100 + G126 + G131 + G157 + G169 + G186 + G189 + G191)</f>
        <v/>
      </c>
      <c r="H192">
        <f>(H2 + H4 + H44 + H51 + H66 + H76 + H85 + H100 + H126 + H131 + H157 + H169 + H186 + H189 + H191)</f>
        <v/>
      </c>
      <c r="J192">
        <f>(J2 + J3 + J4 + J6 + J44 + J50 + J51 + J54 + J66 + J75 + J76 + J84 + J85 + J88 + J100 + J105 + J126 + J130 + J131 + J134 + J157 + J168 + J169 + J174 + J186 + J188 + J189 + J190 + J191)</f>
        <v/>
      </c>
    </row>
    <row r="193">
      <c r="A193" t="inlineStr">
        <is>
          <t>Address_register_reg_n_0_[3]: Address_register_reg[3]/Q to masterReg/register_reg_r1_0_31_18_23/RAMB_D1/RADR3sum delays + cap delay</t>
        </is>
      </c>
      <c r="E193">
        <f>1000*(E192 + J192)</f>
        <v/>
      </c>
      <c r="F193">
        <f>1000*(F192 + J192)</f>
        <v/>
      </c>
      <c r="G193">
        <f>1000*(G192 + J192)</f>
        <v/>
      </c>
      <c r="H193">
        <f>1000*(H192 + J192)</f>
        <v/>
      </c>
    </row>
    <row r="195">
      <c r="A195" t="inlineStr">
        <is>
          <t>Address_register_reg_n_0_[3]: Address_register_reg[3]/Q to masterReg/register_reg_r1_0_31_18_23/RAMB_D1/RADR3Total delay (from Vivado)</t>
        </is>
      </c>
      <c r="E195" t="inlineStr">
        <is>
          <t>1134</t>
        </is>
      </c>
      <c r="F195" t="inlineStr">
        <is>
          <t>1003</t>
        </is>
      </c>
      <c r="G195" t="inlineStr">
        <is>
          <t>1973</t>
        </is>
      </c>
      <c r="H195" t="inlineStr">
        <is>
          <t>1694</t>
        </is>
      </c>
    </row>
    <row r="197">
      <c r="A197" t="inlineStr">
        <is>
          <t>INT_R_X3Y54/INT_R.NW2END2-&gt;&gt;IMUX28</t>
        </is>
      </c>
      <c r="B197" t="inlineStr">
        <is>
          <t>Buffer</t>
        </is>
      </c>
      <c r="C197" t="n">
        <v>1.6107141875</v>
      </c>
      <c r="D197" t="n">
        <v>0.007713</v>
      </c>
      <c r="E197" t="n">
        <v>0.047</v>
      </c>
      <c r="F197" t="n">
        <v>0.038</v>
      </c>
      <c r="G197" t="n">
        <v>0.138</v>
      </c>
      <c r="H197" t="n">
        <v>0.114</v>
      </c>
      <c r="I197">
        <f>((((D202) + (D201))) + (D198 + D199))</f>
        <v/>
      </c>
      <c r="J197">
        <f>(((((D202) + (D201))) + (D198 + D199))*C197)</f>
        <v/>
      </c>
    </row>
    <row r="198">
      <c r="A198" t="inlineStr">
        <is>
          <t>INT_R_X3Y54/IMUX28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CLBLM_R_X3Y54/CLBLM_IMUX28</t>
        </is>
      </c>
      <c r="B199" t="inlineStr">
        <is>
          <t>Part of wire</t>
        </is>
      </c>
      <c r="C199" t="n">
        <v>0</v>
      </c>
      <c r="D199" t="n">
        <v>0</v>
      </c>
      <c r="I199">
        <f>(((D198 + D199)/2) + (((D202) + (D201))))</f>
        <v/>
      </c>
      <c r="J199">
        <f>((C198 + C199)*(((D198 + D199)/2) + (((D202) + (D201)))))</f>
        <v/>
      </c>
    </row>
    <row r="200">
      <c r="A200" t="inlineStr">
        <is>
          <t>CLBLM_R_X3Y54/CLBLM_R.CLBLM_IMUX28-&gt;CLBLM_M_C4</t>
        </is>
      </c>
      <c r="B200" t="inlineStr">
        <is>
          <t>PassTransistor</t>
        </is>
      </c>
      <c r="C200" t="n">
        <v>0</v>
      </c>
      <c r="E200" t="n">
        <v>0</v>
      </c>
      <c r="F200" t="n">
        <v>0</v>
      </c>
      <c r="G200" t="n">
        <v>0</v>
      </c>
      <c r="H200" t="n">
        <v>0</v>
      </c>
      <c r="I200">
        <f>((D202) + (D201))</f>
        <v/>
      </c>
      <c r="J200">
        <f>(((D202) + (D201))*C200)</f>
        <v/>
      </c>
    </row>
    <row r="201">
      <c r="A201" t="inlineStr">
        <is>
          <t>CLBLM_R_X3Y54/CLBLM_M_C4</t>
        </is>
      </c>
      <c r="B201" t="inlineStr">
        <is>
          <t>Part of wire</t>
        </is>
      </c>
      <c r="C201" t="n">
        <v>0</v>
      </c>
      <c r="D201" t="n">
        <v>0</v>
      </c>
      <c r="I201">
        <f>(((D201)/2) + (D202))</f>
        <v/>
      </c>
      <c r="J201">
        <f>((C201)*(((D201)/2) + (D202)))</f>
        <v/>
      </c>
    </row>
    <row r="202">
      <c r="A202" t="inlineStr">
        <is>
          <t>masterReg/register_reg_r1_0_31_18_23/RAMC_D1/RADR3</t>
        </is>
      </c>
      <c r="B202" t="inlineStr">
        <is>
          <t>Inpin</t>
        </is>
      </c>
      <c r="D202" t="n">
        <v>0</v>
      </c>
      <c r="E202" t="n">
        <v>0.111</v>
      </c>
      <c r="F202" t="n">
        <v>0.089</v>
      </c>
      <c r="G202" t="n">
        <v>0.3</v>
      </c>
      <c r="H202" t="n">
        <v>0.242</v>
      </c>
    </row>
    <row r="203">
      <c r="A203" t="inlineStr">
        <is>
          <t>Address_register_reg_n_0_[3]: Address_register_reg[3]/Q to masterReg/register_reg_r1_0_31_18_23/RAMC_D1/RADR3 sum delays</t>
        </is>
      </c>
      <c r="E203">
        <f>(E2 + E4 + E44 + E51 + E66 + E76 + E85 + E100 + E126 + E131 + E157 + E169 + E197 + E200 + E202)</f>
        <v/>
      </c>
      <c r="F203">
        <f>(F2 + F4 + F44 + F51 + F66 + F76 + F85 + F100 + F126 + F131 + F157 + F169 + F197 + F200 + F202)</f>
        <v/>
      </c>
      <c r="G203">
        <f>(G2 + G4 + G44 + G51 + G66 + G76 + G85 + G100 + G126 + G131 + G157 + G169 + G197 + G200 + G202)</f>
        <v/>
      </c>
      <c r="H203">
        <f>(H2 + H4 + H44 + H51 + H66 + H76 + H85 + H100 + H126 + H131 + H157 + H169 + H197 + H200 + H202)</f>
        <v/>
      </c>
      <c r="J203">
        <f>(J2 + J3 + J4 + J6 + J44 + J50 + J51 + J54 + J66 + J75 + J76 + J84 + J85 + J88 + J100 + J105 + J126 + J130 + J131 + J134 + J157 + J168 + J169 + J174 + J197 + J199 + J200 + J201 + J202)</f>
        <v/>
      </c>
    </row>
    <row r="204">
      <c r="A204" t="inlineStr">
        <is>
          <t>Address_register_reg_n_0_[3]: Address_register_reg[3]/Q to masterReg/register_reg_r1_0_31_18_23/RAMC_D1/RADR3sum delays + cap delay</t>
        </is>
      </c>
      <c r="E204">
        <f>1000*(E203 + J203)</f>
        <v/>
      </c>
      <c r="F204">
        <f>1000*(F203 + J203)</f>
        <v/>
      </c>
      <c r="G204">
        <f>1000*(G203 + J203)</f>
        <v/>
      </c>
      <c r="H204">
        <f>1000*(H203 + J203)</f>
        <v/>
      </c>
    </row>
    <row r="206">
      <c r="A206" t="inlineStr">
        <is>
          <t>Address_register_reg_n_0_[3]: Address_register_reg[3]/Q to masterReg/register_reg_r1_0_31_18_23/RAMC_D1/RADR3Total delay (from Vivado)</t>
        </is>
      </c>
      <c r="E206" t="inlineStr">
        <is>
          <t>1133</t>
        </is>
      </c>
      <c r="F206" t="inlineStr">
        <is>
          <t>1002</t>
        </is>
      </c>
      <c r="G206" t="inlineStr">
        <is>
          <t>1973</t>
        </is>
      </c>
      <c r="H206" t="inlineStr">
        <is>
          <t>1694</t>
        </is>
      </c>
    </row>
    <row r="208">
      <c r="A208" t="inlineStr">
        <is>
          <t>INT_R_X9Y47/INT_R.NE6END2-&gt;&gt;NW2BEG2</t>
        </is>
      </c>
      <c r="B208" t="inlineStr">
        <is>
          <t>Buffer</t>
        </is>
      </c>
      <c r="C208" t="n">
        <v>1.1851186875</v>
      </c>
      <c r="D208" t="n">
        <v>0.008473000000000001</v>
      </c>
      <c r="E208" t="n">
        <v>0.043</v>
      </c>
      <c r="F208" t="n">
        <v>0.035</v>
      </c>
      <c r="G208" t="n">
        <v>0.14</v>
      </c>
      <c r="H208" t="n">
        <v>0.116</v>
      </c>
      <c r="I208">
        <f>((D212 + D223 + D234 + D245) + (D209 + D210 + D211))</f>
        <v/>
      </c>
      <c r="J208">
        <f>(((D212 + D223 + D234 + D245) + (D209 + D210 + D211))*C208)</f>
        <v/>
      </c>
    </row>
    <row r="209">
      <c r="A209" t="inlineStr">
        <is>
          <t>INT_R_X9Y47/NW2BEG2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INT_L_X8Y48/NW2END2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INT_R_X9Y48/NW2A2</t>
        </is>
      </c>
      <c r="B211" t="inlineStr">
        <is>
          <t>Part of wire</t>
        </is>
      </c>
      <c r="C211" t="n">
        <v>0</v>
      </c>
      <c r="D211" t="n">
        <v>0</v>
      </c>
      <c r="I211">
        <f>(((D209 + D210 + D211)/2) + (D212 + D223 + D234 + D245))</f>
        <v/>
      </c>
      <c r="J211">
        <f>((C209 + C210 + C211)*(((D209 + D210 + D211)/2) + (D212 + D223 + D234 + D245)))</f>
        <v/>
      </c>
    </row>
    <row r="212">
      <c r="A212" t="inlineStr">
        <is>
          <t>INT_L_X8Y48/INT_L.NW2END2-&gt;&gt;IMUX_L11</t>
        </is>
      </c>
      <c r="B212" t="inlineStr">
        <is>
          <t>Buffer</t>
        </is>
      </c>
      <c r="C212" t="n">
        <v>1.6107141875</v>
      </c>
      <c r="D212" t="n">
        <v>0.007713</v>
      </c>
      <c r="E212" t="n">
        <v>0.047</v>
      </c>
      <c r="F212" t="n">
        <v>0.038</v>
      </c>
      <c r="G212" t="n">
        <v>0.138</v>
      </c>
      <c r="H212" t="n">
        <v>0.114</v>
      </c>
      <c r="I212">
        <f>((((D217) + (D216))) + (D213 + D214))</f>
        <v/>
      </c>
      <c r="J212">
        <f>(((((D217) + (D216))) + (D213 + D214))*C212)</f>
        <v/>
      </c>
    </row>
    <row r="213">
      <c r="A213" t="inlineStr">
        <is>
          <t>INT_L_X8Y48/IMUX_L11</t>
        </is>
      </c>
      <c r="B213" t="inlineStr">
        <is>
          <t>Part of wire</t>
        </is>
      </c>
      <c r="C213" t="n">
        <v>0</v>
      </c>
      <c r="D213" t="n">
        <v>0</v>
      </c>
    </row>
    <row r="214">
      <c r="A214" t="inlineStr">
        <is>
          <t>CLBLM_L_X8Y48/CLBLM_IMUX11</t>
        </is>
      </c>
      <c r="B214" t="inlineStr">
        <is>
          <t>Part of wire</t>
        </is>
      </c>
      <c r="C214" t="n">
        <v>0</v>
      </c>
      <c r="D214" t="n">
        <v>0</v>
      </c>
      <c r="I214">
        <f>(((D213 + D214)/2) + (((D217) + (D216))))</f>
        <v/>
      </c>
      <c r="J214">
        <f>((C213 + C214)*(((D213 + D214)/2) + (((D217) + (D216)))))</f>
        <v/>
      </c>
    </row>
    <row r="215">
      <c r="A215" t="inlineStr">
        <is>
          <t>CLBLM_L_X8Y48/CLBLM_L.CLBLM_IMUX11-&gt;CLBLM_M_A4</t>
        </is>
      </c>
      <c r="B215" t="inlineStr">
        <is>
          <t>PassTransistor</t>
        </is>
      </c>
      <c r="C215" t="n">
        <v>0</v>
      </c>
      <c r="E215" t="n">
        <v>0</v>
      </c>
      <c r="F215" t="n">
        <v>0</v>
      </c>
      <c r="G215" t="n">
        <v>0</v>
      </c>
      <c r="H215" t="n">
        <v>0</v>
      </c>
      <c r="I215">
        <f>((D217) + (D216))</f>
        <v/>
      </c>
      <c r="J215">
        <f>(((D217) + (D216))*C215)</f>
        <v/>
      </c>
    </row>
    <row r="216">
      <c r="A216" t="inlineStr">
        <is>
          <t>CLBLM_L_X8Y48/CLBLM_M_A4</t>
        </is>
      </c>
      <c r="B216" t="inlineStr">
        <is>
          <t>Part of wire</t>
        </is>
      </c>
      <c r="C216" t="n">
        <v>0</v>
      </c>
      <c r="D216" t="n">
        <v>0</v>
      </c>
      <c r="I216">
        <f>(((D216)/2) + (D217))</f>
        <v/>
      </c>
      <c r="J216">
        <f>((C216)*(((D216)/2) + (D217)))</f>
        <v/>
      </c>
    </row>
    <row r="217">
      <c r="A217" t="inlineStr">
        <is>
          <t>masterReg/register_reg_r1_0_31_12_17/RAMA_D1/RADR3</t>
        </is>
      </c>
      <c r="B217" t="inlineStr">
        <is>
          <t>Inpin</t>
        </is>
      </c>
      <c r="D217" t="n">
        <v>0</v>
      </c>
      <c r="E217" t="n">
        <v>0.113</v>
      </c>
      <c r="F217" t="n">
        <v>0.091</v>
      </c>
      <c r="G217" t="n">
        <v>0.303</v>
      </c>
      <c r="H217" t="n">
        <v>0.244</v>
      </c>
    </row>
    <row r="218">
      <c r="A218" t="inlineStr">
        <is>
          <t>Address_register_reg_n_0_[3]: Address_register_reg[3]/Q to masterReg/register_reg_r1_0_31_12_17/RAMA_D1/RADR3 sum delays</t>
        </is>
      </c>
      <c r="E218">
        <f>(E2 + E4 + E44 + E51 + E66 + E208 + E212 + E215 + E217)</f>
        <v/>
      </c>
      <c r="F218">
        <f>(F2 + F4 + F44 + F51 + F66 + F208 + F212 + F215 + F217)</f>
        <v/>
      </c>
      <c r="G218">
        <f>(G2 + G4 + G44 + G51 + G66 + G208 + G212 + G215 + G217)</f>
        <v/>
      </c>
      <c r="H218">
        <f>(H2 + H4 + H44 + H51 + H66 + H208 + H212 + H215 + H217)</f>
        <v/>
      </c>
      <c r="J218">
        <f>(J2 + J3 + J4 + J6 + J44 + J50 + J51 + J54 + J66 + J75 + J208 + J211 + J212 + J214 + J215 + J216 + J217)</f>
        <v/>
      </c>
    </row>
    <row r="219">
      <c r="A219" t="inlineStr">
        <is>
          <t>Address_register_reg_n_0_[3]: Address_register_reg[3]/Q to masterReg/register_reg_r1_0_31_12_17/RAMA_D1/RADR3sum delays + cap delay</t>
        </is>
      </c>
      <c r="E219">
        <f>1000*(E218 + J218)</f>
        <v/>
      </c>
      <c r="F219">
        <f>1000*(F218 + J218)</f>
        <v/>
      </c>
      <c r="G219">
        <f>1000*(G218 + J218)</f>
        <v/>
      </c>
      <c r="H219">
        <f>1000*(H218 + J218)</f>
        <v/>
      </c>
    </row>
    <row r="221">
      <c r="A221" t="inlineStr">
        <is>
          <t>Address_register_reg_n_0_[3]: Address_register_reg[3]/Q to masterReg/register_reg_r1_0_31_12_17/RAMA_D1/RADR3Total delay (from Vivado)</t>
        </is>
      </c>
      <c r="E221" t="inlineStr">
        <is>
          <t>579</t>
        </is>
      </c>
      <c r="F221" t="inlineStr">
        <is>
          <t>510</t>
        </is>
      </c>
      <c r="G221" t="inlineStr">
        <is>
          <t>1038</t>
        </is>
      </c>
      <c r="H221" t="inlineStr">
        <is>
          <t>887</t>
        </is>
      </c>
    </row>
    <row r="223">
      <c r="A223" t="inlineStr">
        <is>
          <t>INT_L_X8Y48/INT_L.NW2END2-&gt;&gt;IMUX_L27</t>
        </is>
      </c>
      <c r="B223" t="inlineStr">
        <is>
          <t>Buffer</t>
        </is>
      </c>
      <c r="C223" t="n">
        <v>1.6107141875</v>
      </c>
      <c r="D223" t="n">
        <v>0.007713</v>
      </c>
      <c r="E223" t="n">
        <v>0.047</v>
      </c>
      <c r="F223" t="n">
        <v>0.038</v>
      </c>
      <c r="G223" t="n">
        <v>0.138</v>
      </c>
      <c r="H223" t="n">
        <v>0.114</v>
      </c>
      <c r="I223">
        <f>((((D228) + (D227))) + (D224 + D225))</f>
        <v/>
      </c>
      <c r="J223">
        <f>(((((D228) + (D227))) + (D224 + D225))*C223)</f>
        <v/>
      </c>
    </row>
    <row r="224">
      <c r="A224" t="inlineStr">
        <is>
          <t>INT_L_X8Y48/IMUX_L27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CLBLM_L_X8Y48/CLBLM_IMUX27</t>
        </is>
      </c>
      <c r="B225" t="inlineStr">
        <is>
          <t>Part of wire</t>
        </is>
      </c>
      <c r="C225" t="n">
        <v>0</v>
      </c>
      <c r="D225" t="n">
        <v>0</v>
      </c>
      <c r="I225">
        <f>(((D224 + D225)/2) + (((D228) + (D227))))</f>
        <v/>
      </c>
      <c r="J225">
        <f>((C224 + C225)*(((D224 + D225)/2) + (((D228) + (D227)))))</f>
        <v/>
      </c>
    </row>
    <row r="226">
      <c r="A226" t="inlineStr">
        <is>
          <t>CLBLM_L_X8Y48/CLBLM_L.CLBLM_IMUX27-&gt;CLBLM_M_B4</t>
        </is>
      </c>
      <c r="B226" t="inlineStr">
        <is>
          <t>PassTransistor</t>
        </is>
      </c>
      <c r="C226" t="n">
        <v>0</v>
      </c>
      <c r="E226" t="n">
        <v>0</v>
      </c>
      <c r="F226" t="n">
        <v>0</v>
      </c>
      <c r="G226" t="n">
        <v>0</v>
      </c>
      <c r="H226" t="n">
        <v>0</v>
      </c>
      <c r="I226">
        <f>((D228) + (D227))</f>
        <v/>
      </c>
      <c r="J226">
        <f>(((D228) + (D227))*C226)</f>
        <v/>
      </c>
    </row>
    <row r="227">
      <c r="A227" t="inlineStr">
        <is>
          <t>CLBLM_L_X8Y48/CLBLM_M_B4</t>
        </is>
      </c>
      <c r="B227" t="inlineStr">
        <is>
          <t>Part of wire</t>
        </is>
      </c>
      <c r="C227" t="n">
        <v>0</v>
      </c>
      <c r="D227" t="n">
        <v>0</v>
      </c>
      <c r="I227">
        <f>(((D227)/2) + (D228))</f>
        <v/>
      </c>
      <c r="J227">
        <f>((C227)*(((D227)/2) + (D228)))</f>
        <v/>
      </c>
    </row>
    <row r="228">
      <c r="A228" t="inlineStr">
        <is>
          <t>masterReg/register_reg_r1_0_31_12_17/RAMB_D1/RADR3</t>
        </is>
      </c>
      <c r="B228" t="inlineStr">
        <is>
          <t>Inpin</t>
        </is>
      </c>
      <c r="D228" t="n">
        <v>0</v>
      </c>
      <c r="E228" t="n">
        <v>0.112</v>
      </c>
      <c r="F228" t="n">
        <v>0.09</v>
      </c>
      <c r="G228" t="n">
        <v>0.3</v>
      </c>
      <c r="H228" t="n">
        <v>0.242</v>
      </c>
    </row>
    <row r="229">
      <c r="A229" t="inlineStr">
        <is>
          <t>Address_register_reg_n_0_[3]: Address_register_reg[3]/Q to masterReg/register_reg_r1_0_31_12_17/RAMB_D1/RADR3 sum delays</t>
        </is>
      </c>
      <c r="E229">
        <f>(E2 + E4 + E44 + E51 + E66 + E208 + E223 + E226 + E228)</f>
        <v/>
      </c>
      <c r="F229">
        <f>(F2 + F4 + F44 + F51 + F66 + F208 + F223 + F226 + F228)</f>
        <v/>
      </c>
      <c r="G229">
        <f>(G2 + G4 + G44 + G51 + G66 + G208 + G223 + G226 + G228)</f>
        <v/>
      </c>
      <c r="H229">
        <f>(H2 + H4 + H44 + H51 + H66 + H208 + H223 + H226 + H228)</f>
        <v/>
      </c>
      <c r="J229">
        <f>(J2 + J3 + J4 + J6 + J44 + J50 + J51 + J54 + J66 + J75 + J208 + J211 + J223 + J225 + J226 + J227 + J228)</f>
        <v/>
      </c>
    </row>
    <row r="230">
      <c r="A230" t="inlineStr">
        <is>
          <t>Address_register_reg_n_0_[3]: Address_register_reg[3]/Q to masterReg/register_reg_r1_0_31_12_17/RAMB_D1/RADR3sum delays + cap delay</t>
        </is>
      </c>
      <c r="E230">
        <f>1000*(E229 + J229)</f>
        <v/>
      </c>
      <c r="F230">
        <f>1000*(F229 + J229)</f>
        <v/>
      </c>
      <c r="G230">
        <f>1000*(G229 + J229)</f>
        <v/>
      </c>
      <c r="H230">
        <f>1000*(H229 + J229)</f>
        <v/>
      </c>
    </row>
    <row r="232">
      <c r="A232" t="inlineStr">
        <is>
          <t>Address_register_reg_n_0_[3]: Address_register_reg[3]/Q to masterReg/register_reg_r1_0_31_12_17/RAMB_D1/RADR3Total delay (from Vivado)</t>
        </is>
      </c>
      <c r="E232" t="inlineStr">
        <is>
          <t>578</t>
        </is>
      </c>
      <c r="F232" t="inlineStr">
        <is>
          <t>509</t>
        </is>
      </c>
      <c r="G232" t="inlineStr">
        <is>
          <t>1034</t>
        </is>
      </c>
      <c r="H232" t="inlineStr">
        <is>
          <t>884</t>
        </is>
      </c>
    </row>
    <row r="234">
      <c r="A234" t="inlineStr">
        <is>
          <t>INT_L_X8Y48/INT_L.NW2END2-&gt;&gt;IMUX_L28</t>
        </is>
      </c>
      <c r="B234" t="inlineStr">
        <is>
          <t>Buffer</t>
        </is>
      </c>
      <c r="C234" t="n">
        <v>1.6107141875</v>
      </c>
      <c r="D234" t="n">
        <v>0.007713</v>
      </c>
      <c r="E234" t="n">
        <v>0.047</v>
      </c>
      <c r="F234" t="n">
        <v>0.038</v>
      </c>
      <c r="G234" t="n">
        <v>0.138</v>
      </c>
      <c r="H234" t="n">
        <v>0.114</v>
      </c>
      <c r="I234">
        <f>((((D239) + (D238))) + (D235 + D236))</f>
        <v/>
      </c>
      <c r="J234">
        <f>(((((D239) + (D238))) + (D235 + D236))*C234)</f>
        <v/>
      </c>
    </row>
    <row r="235">
      <c r="A235" t="inlineStr">
        <is>
          <t>INT_L_X8Y48/IMUX_L28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CLBLM_L_X8Y48/CLBLM_IMUX28</t>
        </is>
      </c>
      <c r="B236" t="inlineStr">
        <is>
          <t>Part of wire</t>
        </is>
      </c>
      <c r="C236" t="n">
        <v>0</v>
      </c>
      <c r="D236" t="n">
        <v>0</v>
      </c>
      <c r="I236">
        <f>(((D235 + D236)/2) + (((D239) + (D238))))</f>
        <v/>
      </c>
      <c r="J236">
        <f>((C235 + C236)*(((D235 + D236)/2) + (((D239) + (D238)))))</f>
        <v/>
      </c>
    </row>
    <row r="237">
      <c r="A237" t="inlineStr">
        <is>
          <t>CLBLM_L_X8Y48/CLBLM_L.CLBLM_IMUX28-&gt;CLBLM_M_C4</t>
        </is>
      </c>
      <c r="B237" t="inlineStr">
        <is>
          <t>PassTransistor</t>
        </is>
      </c>
      <c r="C237" t="n">
        <v>0</v>
      </c>
      <c r="E237" t="n">
        <v>0</v>
      </c>
      <c r="F237" t="n">
        <v>0</v>
      </c>
      <c r="G237" t="n">
        <v>0</v>
      </c>
      <c r="H237" t="n">
        <v>0</v>
      </c>
      <c r="I237">
        <f>((D239) + (D238))</f>
        <v/>
      </c>
      <c r="J237">
        <f>(((D239) + (D238))*C237)</f>
        <v/>
      </c>
    </row>
    <row r="238">
      <c r="A238" t="inlineStr">
        <is>
          <t>CLBLM_L_X8Y48/CLBLM_M_C4</t>
        </is>
      </c>
      <c r="B238" t="inlineStr">
        <is>
          <t>Part of wire</t>
        </is>
      </c>
      <c r="C238" t="n">
        <v>0</v>
      </c>
      <c r="D238" t="n">
        <v>0</v>
      </c>
      <c r="I238">
        <f>(((D238)/2) + (D239))</f>
        <v/>
      </c>
      <c r="J238">
        <f>((C238)*(((D238)/2) + (D239)))</f>
        <v/>
      </c>
    </row>
    <row r="239">
      <c r="A239" t="inlineStr">
        <is>
          <t>masterReg/register_reg_r1_0_31_12_17/RAMC_D1/RADR3</t>
        </is>
      </c>
      <c r="B239" t="inlineStr">
        <is>
          <t>Inpin</t>
        </is>
      </c>
      <c r="D239" t="n">
        <v>0</v>
      </c>
      <c r="E239" t="n">
        <v>0.111</v>
      </c>
      <c r="F239" t="n">
        <v>0.089</v>
      </c>
      <c r="G239" t="n">
        <v>0.3</v>
      </c>
      <c r="H239" t="n">
        <v>0.242</v>
      </c>
    </row>
    <row r="240">
      <c r="A240" t="inlineStr">
        <is>
          <t>Address_register_reg_n_0_[3]: Address_register_reg[3]/Q to masterReg/register_reg_r1_0_31_12_17/RAMC_D1/RADR3 sum delays</t>
        </is>
      </c>
      <c r="E240">
        <f>(E2 + E4 + E44 + E51 + E66 + E208 + E234 + E237 + E239)</f>
        <v/>
      </c>
      <c r="F240">
        <f>(F2 + F4 + F44 + F51 + F66 + F208 + F234 + F237 + F239)</f>
        <v/>
      </c>
      <c r="G240">
        <f>(G2 + G4 + G44 + G51 + G66 + G208 + G234 + G237 + G239)</f>
        <v/>
      </c>
      <c r="H240">
        <f>(H2 + H4 + H44 + H51 + H66 + H208 + H234 + H237 + H239)</f>
        <v/>
      </c>
      <c r="J240">
        <f>(J2 + J3 + J4 + J6 + J44 + J50 + J51 + J54 + J66 + J75 + J208 + J211 + J234 + J236 + J237 + J238 + J239)</f>
        <v/>
      </c>
    </row>
    <row r="241">
      <c r="A241" t="inlineStr">
        <is>
          <t>Address_register_reg_n_0_[3]: Address_register_reg[3]/Q to masterReg/register_reg_r1_0_31_12_17/RAMC_D1/RADR3sum delays + cap delay</t>
        </is>
      </c>
      <c r="E241">
        <f>1000*(E240 + J240)</f>
        <v/>
      </c>
      <c r="F241">
        <f>1000*(F240 + J240)</f>
        <v/>
      </c>
      <c r="G241">
        <f>1000*(G240 + J240)</f>
        <v/>
      </c>
      <c r="H241">
        <f>1000*(H240 + J240)</f>
        <v/>
      </c>
    </row>
    <row r="243">
      <c r="A243" t="inlineStr">
        <is>
          <t>Address_register_reg_n_0_[3]: Address_register_reg[3]/Q to masterReg/register_reg_r1_0_31_12_17/RAMC_D1/RADR3Total delay (from Vivado)</t>
        </is>
      </c>
      <c r="E243" t="inlineStr">
        <is>
          <t>577</t>
        </is>
      </c>
      <c r="F243" t="inlineStr">
        <is>
          <t>508</t>
        </is>
      </c>
      <c r="G243" t="inlineStr">
        <is>
          <t>1034</t>
        </is>
      </c>
      <c r="H243" t="inlineStr">
        <is>
          <t>884</t>
        </is>
      </c>
    </row>
    <row r="245">
      <c r="A245" t="inlineStr">
        <is>
          <t>INT_L_X8Y48/INT_L.NW2END2-&gt;&gt;SW6BEG1</t>
        </is>
      </c>
      <c r="B245" t="inlineStr">
        <is>
          <t>Buffer</t>
        </is>
      </c>
      <c r="C245" t="n">
        <v>1.5845231875</v>
      </c>
      <c r="D245" t="n">
        <v>0.009979</v>
      </c>
      <c r="E245" t="n">
        <v>0.078</v>
      </c>
      <c r="F245" t="n">
        <v>0.064</v>
      </c>
      <c r="G245" t="n">
        <v>0.177</v>
      </c>
      <c r="H245" t="n">
        <v>0.146</v>
      </c>
      <c r="I245">
        <f>((D255 + D270) + (D246 + D247 + D248 + D249 + D250 + D251 + D252 + D253 + D254))</f>
        <v/>
      </c>
      <c r="J245">
        <f>(((D255 + D270) + (D246 + D247 + D248 + D249 + D250 + D251 + D252 + D253 + D254))*C245)</f>
        <v/>
      </c>
    </row>
    <row r="246">
      <c r="A246" t="inlineStr">
        <is>
          <t>INT_L_X8Y48/SW6BEG1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INT_L_X6Y44/SW6END1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CLBLM_L_X8Y48/CLBLM_SW4A1</t>
        </is>
      </c>
      <c r="B248" t="inlineStr">
        <is>
          <t>Part of wire</t>
        </is>
      </c>
      <c r="C248" t="n">
        <v>0</v>
      </c>
      <c r="D248" t="n">
        <v>0</v>
      </c>
    </row>
    <row r="249">
      <c r="A249" t="inlineStr">
        <is>
          <t>CLBLM_R_X7Y48/CLBLM_SW4A1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INT_R_X7Y48/SW6A1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INT_R_X7Y47/SW6B1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INT_R_X7Y46/SW6C1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INT_R_X7Y45/SW6D1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INT_R_X7Y44/SW6E1</t>
        </is>
      </c>
      <c r="B254" t="inlineStr">
        <is>
          <t>Part of wire</t>
        </is>
      </c>
      <c r="C254" t="n">
        <v>0</v>
      </c>
      <c r="D254" t="n">
        <v>0</v>
      </c>
      <c r="I254">
        <f>(((D246 + D247 + D248 + D249 + D250 + D251 + D252 + D253 + D254)/2) + (D255 + D270))</f>
        <v/>
      </c>
      <c r="J254">
        <f>((C246 + C247 + C248 + C249 + C250 + C251 + C252 + C253 + C254)*(((D246 + D247 + D248 + D249 + D250 + D251 + D252 + D253 + D254)/2) + (D255 + D270)))</f>
        <v/>
      </c>
    </row>
    <row r="255">
      <c r="A255" t="inlineStr">
        <is>
          <t>INT_L_X6Y44/INT_L.SW6END1-&gt;&gt;SE2BEG1</t>
        </is>
      </c>
      <c r="B255" t="inlineStr">
        <is>
          <t>Buffer</t>
        </is>
      </c>
      <c r="C255" t="n">
        <v>1.1851186875</v>
      </c>
      <c r="D255" t="n">
        <v>0.008473000000000001</v>
      </c>
      <c r="E255" t="n">
        <v>0.041</v>
      </c>
      <c r="F255" t="n">
        <v>0.033</v>
      </c>
      <c r="G255" t="n">
        <v>0.138</v>
      </c>
      <c r="H255" t="n">
        <v>0.114</v>
      </c>
      <c r="I255">
        <f>((D259) + (D256 + D257 + D258))</f>
        <v/>
      </c>
      <c r="J255">
        <f>(((D259) + (D256 + D257 + D258))*C255)</f>
        <v/>
      </c>
    </row>
    <row r="256">
      <c r="A256" t="inlineStr">
        <is>
          <t>INT_L_X6Y44/SE2BEG1</t>
        </is>
      </c>
      <c r="B256" t="inlineStr">
        <is>
          <t>Part of wire</t>
        </is>
      </c>
      <c r="C256" t="n">
        <v>0</v>
      </c>
      <c r="D256" t="n">
        <v>0</v>
      </c>
    </row>
    <row r="257">
      <c r="A257" t="inlineStr">
        <is>
          <t>INT_R_X7Y43/SE2END1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INT_L_X6Y43/SE2A1</t>
        </is>
      </c>
      <c r="B258" t="inlineStr">
        <is>
          <t>Part of wire</t>
        </is>
      </c>
      <c r="C258" t="n">
        <v>0</v>
      </c>
      <c r="D258" t="n">
        <v>0</v>
      </c>
      <c r="I258">
        <f>(((D256 + D257 + D258)/2) + (D259))</f>
        <v/>
      </c>
      <c r="J258">
        <f>((C256 + C257 + C258)*(((D256 + D257 + D258)/2) + (D259)))</f>
        <v/>
      </c>
    </row>
    <row r="259">
      <c r="A259" t="inlineStr">
        <is>
          <t>INT_R_X7Y43/INT_R.SE2END1-&gt;&gt;IMUX11</t>
        </is>
      </c>
      <c r="B259" t="inlineStr">
        <is>
          <t>Buffer</t>
        </is>
      </c>
      <c r="C259" t="n">
        <v>1.6107141875</v>
      </c>
      <c r="D259" t="n">
        <v>0.007713</v>
      </c>
      <c r="E259" t="n">
        <v>0.047</v>
      </c>
      <c r="F259" t="n">
        <v>0.038</v>
      </c>
      <c r="G259" t="n">
        <v>0.138</v>
      </c>
      <c r="H259" t="n">
        <v>0.114</v>
      </c>
      <c r="I259">
        <f>((((D264) + (D263))) + (D260 + D261))</f>
        <v/>
      </c>
      <c r="J259">
        <f>(((((D264) + (D263))) + (D260 + D261))*C259)</f>
        <v/>
      </c>
    </row>
    <row r="260">
      <c r="A260" t="inlineStr">
        <is>
          <t>INT_R_X7Y43/IMUX11</t>
        </is>
      </c>
      <c r="B260" t="inlineStr">
        <is>
          <t>Part of wire</t>
        </is>
      </c>
      <c r="C260" t="n">
        <v>0</v>
      </c>
      <c r="D260" t="n">
        <v>0</v>
      </c>
    </row>
    <row r="261">
      <c r="A261" t="inlineStr">
        <is>
          <t>CLBLM_R_X7Y43/CLBLM_IMUX11</t>
        </is>
      </c>
      <c r="B261" t="inlineStr">
        <is>
          <t>Part of wire</t>
        </is>
      </c>
      <c r="C261" t="n">
        <v>0</v>
      </c>
      <c r="D261" t="n">
        <v>0</v>
      </c>
      <c r="I261">
        <f>(((D260 + D261)/2) + (((D264) + (D263))))</f>
        <v/>
      </c>
      <c r="J261">
        <f>((C260 + C261)*(((D260 + D261)/2) + (((D264) + (D263)))))</f>
        <v/>
      </c>
    </row>
    <row r="262">
      <c r="A262" t="inlineStr">
        <is>
          <t>CLBLM_R_X7Y43/CLBLM_R.CLBLM_IMUX11-&gt;CLBLM_M_A4</t>
        </is>
      </c>
      <c r="B262" t="inlineStr">
        <is>
          <t>PassTransistor</t>
        </is>
      </c>
      <c r="C262" t="n">
        <v>0</v>
      </c>
      <c r="E262" t="n">
        <v>0</v>
      </c>
      <c r="F262" t="n">
        <v>0</v>
      </c>
      <c r="G262" t="n">
        <v>0</v>
      </c>
      <c r="H262" t="n">
        <v>0</v>
      </c>
      <c r="I262">
        <f>((D264) + (D263))</f>
        <v/>
      </c>
      <c r="J262">
        <f>(((D264) + (D263))*C262)</f>
        <v/>
      </c>
    </row>
    <row r="263">
      <c r="A263" t="inlineStr">
        <is>
          <t>CLBLM_R_X7Y43/CLBLM_M_A4</t>
        </is>
      </c>
      <c r="B263" t="inlineStr">
        <is>
          <t>Part of wire</t>
        </is>
      </c>
      <c r="C263" t="n">
        <v>0</v>
      </c>
      <c r="D263" t="n">
        <v>0</v>
      </c>
      <c r="I263">
        <f>(((D263)/2) + (D264))</f>
        <v/>
      </c>
      <c r="J263">
        <f>((C263)*(((D263)/2) + (D264)))</f>
        <v/>
      </c>
    </row>
    <row r="264">
      <c r="A264" t="inlineStr">
        <is>
          <t>masterReg/register_reg_r1_0_31_6_11/RAMA_D1/RADR3</t>
        </is>
      </c>
      <c r="B264" t="inlineStr">
        <is>
          <t>Inpin</t>
        </is>
      </c>
      <c r="D264" t="n">
        <v>0</v>
      </c>
      <c r="E264" t="n">
        <v>0.113</v>
      </c>
      <c r="F264" t="n">
        <v>0.091</v>
      </c>
      <c r="G264" t="n">
        <v>0.303</v>
      </c>
      <c r="H264" t="n">
        <v>0.244</v>
      </c>
    </row>
    <row r="265">
      <c r="A265" t="inlineStr">
        <is>
          <t>Address_register_reg_n_0_[3]: Address_register_reg[3]/Q to masterReg/register_reg_r1_0_31_6_11/RAMA_D1/RADR3 sum delays</t>
        </is>
      </c>
      <c r="E265">
        <f>(E2 + E4 + E44 + E51 + E66 + E208 + E245 + E255 + E259 + E262 + E264)</f>
        <v/>
      </c>
      <c r="F265">
        <f>(F2 + F4 + F44 + F51 + F66 + F208 + F245 + F255 + F259 + F262 + F264)</f>
        <v/>
      </c>
      <c r="G265">
        <f>(G2 + G4 + G44 + G51 + G66 + G208 + G245 + G255 + G259 + G262 + G264)</f>
        <v/>
      </c>
      <c r="H265">
        <f>(H2 + H4 + H44 + H51 + H66 + H208 + H245 + H255 + H259 + H262 + H264)</f>
        <v/>
      </c>
      <c r="J265">
        <f>(J2 + J3 + J4 + J6 + J44 + J50 + J51 + J54 + J66 + J75 + J208 + J211 + J245 + J254 + J255 + J258 + J259 + J261 + J262 + J263 + J264)</f>
        <v/>
      </c>
    </row>
    <row r="266">
      <c r="A266" t="inlineStr">
        <is>
          <t>Address_register_reg_n_0_[3]: Address_register_reg[3]/Q to masterReg/register_reg_r1_0_31_6_11/RAMA_D1/RADR3sum delays + cap delay</t>
        </is>
      </c>
      <c r="E266">
        <f>1000*(E265 + J265)</f>
        <v/>
      </c>
      <c r="F266">
        <f>1000*(F265 + J265)</f>
        <v/>
      </c>
      <c r="G266">
        <f>1000*(G265 + J265)</f>
        <v/>
      </c>
      <c r="H266">
        <f>1000*(H265 + J265)</f>
        <v/>
      </c>
    </row>
    <row r="268">
      <c r="A268" t="inlineStr">
        <is>
          <t>Address_register_reg_n_0_[3]: Address_register_reg[3]/Q to masterReg/register_reg_r1_0_31_6_11/RAMA_D1/RADR3Total delay (from Vivado)</t>
        </is>
      </c>
      <c r="E268" t="inlineStr">
        <is>
          <t>731</t>
        </is>
      </c>
      <c r="F268" t="inlineStr">
        <is>
          <t>640</t>
        </is>
      </c>
      <c r="G268" t="inlineStr">
        <is>
          <t>1330</t>
        </is>
      </c>
      <c r="H268" t="inlineStr">
        <is>
          <t>1132</t>
        </is>
      </c>
    </row>
    <row r="270">
      <c r="A270" t="inlineStr">
        <is>
          <t>INT_L_X6Y44/INT_L.SW6END1-&gt;&gt;SW2BEG1</t>
        </is>
      </c>
      <c r="B270" t="inlineStr">
        <is>
          <t>Buffer</t>
        </is>
      </c>
      <c r="C270" t="n">
        <v>1.1851186875</v>
      </c>
      <c r="D270" t="n">
        <v>0.008473000000000001</v>
      </c>
      <c r="E270" t="n">
        <v>0.041</v>
      </c>
      <c r="F270" t="n">
        <v>0.033</v>
      </c>
      <c r="G270" t="n">
        <v>0.132</v>
      </c>
      <c r="H270" t="n">
        <v>0.109</v>
      </c>
      <c r="I270">
        <f>((D278) + (D271 + D272 + D273 + D274 + D275 + D276 + D277))</f>
        <v/>
      </c>
      <c r="J270">
        <f>(((D278) + (D271 + D272 + D273 + D274 + D275 + D276 + D277))*C270)</f>
        <v/>
      </c>
    </row>
    <row r="271">
      <c r="A271" t="inlineStr">
        <is>
          <t>INT_L_X6Y44/SW2BEG1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INT_R_X5Y43/SW2END1</t>
        </is>
      </c>
      <c r="B272" t="inlineStr">
        <is>
          <t>Part of wire</t>
        </is>
      </c>
      <c r="C272" t="n">
        <v>0</v>
      </c>
      <c r="D272" t="n">
        <v>0</v>
      </c>
    </row>
    <row r="273">
      <c r="A273" t="inlineStr">
        <is>
          <t>INT_L_X6Y43/SW2A1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BRAM_INT_INTERFACE_L_X6Y43/INT_INTERFACE_SW2A1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BRAM_L_X6Y40/BRAM_SW2A1_3</t>
        </is>
      </c>
      <c r="B275" t="inlineStr">
        <is>
          <t>Part of wire</t>
        </is>
      </c>
      <c r="C275" t="n">
        <v>0.26892</v>
      </c>
      <c r="D275" t="n">
        <v>0.06043</v>
      </c>
    </row>
    <row r="276">
      <c r="A276" t="inlineStr">
        <is>
          <t>VBRK_X18Y45/VBRK_SW2A1</t>
        </is>
      </c>
      <c r="B276" t="inlineStr">
        <is>
          <t>Part of wire</t>
        </is>
      </c>
      <c r="C276" t="n">
        <v>0.01211</v>
      </c>
      <c r="D276" t="n">
        <v>0.00162</v>
      </c>
    </row>
    <row r="277">
      <c r="A277" t="inlineStr">
        <is>
          <t>CLBLM_R_X5Y43/CLBLM_SW2A1</t>
        </is>
      </c>
      <c r="B277" t="inlineStr">
        <is>
          <t>Part of wire</t>
        </is>
      </c>
      <c r="C277" t="n">
        <v>0.090208</v>
      </c>
      <c r="D277" t="n">
        <v>0.005896</v>
      </c>
      <c r="I277">
        <f>(((D271 + D272 + D273 + D274 + D275 + D276 + D277)/2) + (D278))</f>
        <v/>
      </c>
      <c r="J277">
        <f>((C271 + C272 + C273 + C274 + C275 + C276 + C277)*(((D271 + D272 + D273 + D274 + D275 + D276 + D277)/2) + (D278)))</f>
        <v/>
      </c>
    </row>
    <row r="278">
      <c r="A278" t="inlineStr">
        <is>
          <t>INT_R_X5Y43/INT_R.SW2END1-&gt;&gt;WW2BEG1</t>
        </is>
      </c>
      <c r="B278" t="inlineStr">
        <is>
          <t>Buffer</t>
        </is>
      </c>
      <c r="C278" t="n">
        <v>1.1851186875</v>
      </c>
      <c r="D278" t="n">
        <v>0.008473000000000001</v>
      </c>
      <c r="E278" t="n">
        <v>0.063</v>
      </c>
      <c r="F278" t="n">
        <v>0.052</v>
      </c>
      <c r="G278" t="n">
        <v>0.143</v>
      </c>
      <c r="H278" t="n">
        <v>0.118</v>
      </c>
      <c r="I278">
        <f>((D284 + D295 + D306) + (D279 + D280 + D281 + D282 + D283))</f>
        <v/>
      </c>
      <c r="J278">
        <f>(((D284 + D295 + D306) + (D279 + D280 + D281 + D282 + D283))*C278)</f>
        <v/>
      </c>
    </row>
    <row r="279">
      <c r="A279" t="inlineStr">
        <is>
          <t>INT_R_X5Y43/WW2BEG1</t>
        </is>
      </c>
      <c r="B279" t="inlineStr">
        <is>
          <t>Part of wire</t>
        </is>
      </c>
      <c r="C279" t="n">
        <v>0</v>
      </c>
      <c r="D279" t="n">
        <v>0</v>
      </c>
    </row>
    <row r="280">
      <c r="A280" t="inlineStr">
        <is>
          <t>INT_R_X3Y43/WW2END1</t>
        </is>
      </c>
      <c r="B280" t="inlineStr">
        <is>
          <t>Part of wire</t>
        </is>
      </c>
      <c r="C280" t="n">
        <v>0</v>
      </c>
      <c r="D280" t="n">
        <v>0</v>
      </c>
    </row>
    <row r="281">
      <c r="A281" t="inlineStr">
        <is>
          <t>INT_L_X4Y43/WW2A1</t>
        </is>
      </c>
      <c r="B281" t="inlineStr">
        <is>
          <t>Part of wire</t>
        </is>
      </c>
      <c r="C281" t="n">
        <v>0</v>
      </c>
      <c r="D281" t="n">
        <v>0</v>
      </c>
    </row>
    <row r="282">
      <c r="A282" t="inlineStr">
        <is>
          <t>CLBLL_L_X4Y43/CLBLL_WW2END1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CLBLM_R_X3Y43/CLBLM_WW2END1</t>
        </is>
      </c>
      <c r="B283" t="inlineStr">
        <is>
          <t>Part of wire</t>
        </is>
      </c>
      <c r="C283" t="n">
        <v>0</v>
      </c>
      <c r="D283" t="n">
        <v>0</v>
      </c>
      <c r="I283">
        <f>(((D279 + D280 + D281 + D282 + D283)/2) + (D284 + D295 + D306))</f>
        <v/>
      </c>
      <c r="J283">
        <f>((C279 + C280 + C281 + C282 + C283)*(((D279 + D280 + D281 + D282 + D283)/2) + (D284 + D295 + D306)))</f>
        <v/>
      </c>
    </row>
    <row r="284">
      <c r="A284" t="inlineStr">
        <is>
          <t>INT_R_X3Y43/INT_R.WW2END1-&gt;&gt;IMUX11</t>
        </is>
      </c>
      <c r="B284" t="inlineStr">
        <is>
          <t>Buffer</t>
        </is>
      </c>
      <c r="C284" t="n">
        <v>1.6107141875</v>
      </c>
      <c r="D284" t="n">
        <v>0.007713</v>
      </c>
      <c r="E284" t="n">
        <v>0.047</v>
      </c>
      <c r="F284" t="n">
        <v>0.038</v>
      </c>
      <c r="G284" t="n">
        <v>0.138</v>
      </c>
      <c r="H284" t="n">
        <v>0.114</v>
      </c>
      <c r="I284">
        <f>((((D289) + (D288))) + (D285 + D286))</f>
        <v/>
      </c>
      <c r="J284">
        <f>(((((D289) + (D288))) + (D285 + D286))*C284)</f>
        <v/>
      </c>
    </row>
    <row r="285">
      <c r="A285" t="inlineStr">
        <is>
          <t>INT_R_X3Y43/IMUX11</t>
        </is>
      </c>
      <c r="B285" t="inlineStr">
        <is>
          <t>Part of wire</t>
        </is>
      </c>
      <c r="C285" t="n">
        <v>0</v>
      </c>
      <c r="D285" t="n">
        <v>0</v>
      </c>
    </row>
    <row r="286">
      <c r="A286" t="inlineStr">
        <is>
          <t>CLBLM_R_X3Y43/CLBLM_IMUX11</t>
        </is>
      </c>
      <c r="B286" t="inlineStr">
        <is>
          <t>Part of wire</t>
        </is>
      </c>
      <c r="C286" t="n">
        <v>0</v>
      </c>
      <c r="D286" t="n">
        <v>0</v>
      </c>
      <c r="I286">
        <f>(((D285 + D286)/2) + (((D289) + (D288))))</f>
        <v/>
      </c>
      <c r="J286">
        <f>((C285 + C286)*(((D285 + D286)/2) + (((D289) + (D288)))))</f>
        <v/>
      </c>
    </row>
    <row r="287">
      <c r="A287" t="inlineStr">
        <is>
          <t>CLBLM_R_X3Y43/CLBLM_R.CLBLM_IMUX11-&gt;CLBLM_M_A4</t>
        </is>
      </c>
      <c r="B287" t="inlineStr">
        <is>
          <t>PassTransistor</t>
        </is>
      </c>
      <c r="C287" t="n">
        <v>0</v>
      </c>
      <c r="E287" t="n">
        <v>0</v>
      </c>
      <c r="F287" t="n">
        <v>0</v>
      </c>
      <c r="G287" t="n">
        <v>0</v>
      </c>
      <c r="H287" t="n">
        <v>0</v>
      </c>
      <c r="I287">
        <f>((D289) + (D288))</f>
        <v/>
      </c>
      <c r="J287">
        <f>(((D289) + (D288))*C287)</f>
        <v/>
      </c>
    </row>
    <row r="288">
      <c r="A288" t="inlineStr">
        <is>
          <t>CLBLM_R_X3Y43/CLBLM_M_A4</t>
        </is>
      </c>
      <c r="B288" t="inlineStr">
        <is>
          <t>Part of wire</t>
        </is>
      </c>
      <c r="C288" t="n">
        <v>0</v>
      </c>
      <c r="D288" t="n">
        <v>0</v>
      </c>
      <c r="I288">
        <f>(((D288)/2) + (D289))</f>
        <v/>
      </c>
      <c r="J288">
        <f>((C288)*(((D288)/2) + (D289)))</f>
        <v/>
      </c>
    </row>
    <row r="289">
      <c r="A289" t="inlineStr">
        <is>
          <t>masterReg/register_reg_r1_0_31_0_5/RAMA_D1/RADR3</t>
        </is>
      </c>
      <c r="B289" t="inlineStr">
        <is>
          <t>Inpin</t>
        </is>
      </c>
      <c r="D289" t="n">
        <v>0</v>
      </c>
      <c r="E289" t="n">
        <v>0.113</v>
      </c>
      <c r="F289" t="n">
        <v>0.091</v>
      </c>
      <c r="G289" t="n">
        <v>0.303</v>
      </c>
      <c r="H289" t="n">
        <v>0.244</v>
      </c>
    </row>
    <row r="290">
      <c r="A290" t="inlineStr">
        <is>
          <t>Address_register_reg_n_0_[3]: Address_register_reg[3]/Q to masterReg/register_reg_r1_0_31_0_5/RAMA_D1/RADR3 sum delays</t>
        </is>
      </c>
      <c r="E290">
        <f>(E2 + E4 + E44 + E51 + E66 + E208 + E245 + E270 + E278 + E284 + E287 + E289)</f>
        <v/>
      </c>
      <c r="F290">
        <f>(F2 + F4 + F44 + F51 + F66 + F208 + F245 + F270 + F278 + F284 + F287 + F289)</f>
        <v/>
      </c>
      <c r="G290">
        <f>(G2 + G4 + G44 + G51 + G66 + G208 + G245 + G270 + G278 + G284 + G287 + G289)</f>
        <v/>
      </c>
      <c r="H290">
        <f>(H2 + H4 + H44 + H51 + H66 + H208 + H245 + H270 + H278 + H284 + H287 + H289)</f>
        <v/>
      </c>
      <c r="J290">
        <f>(J2 + J3 + J4 + J6 + J44 + J50 + J51 + J54 + J66 + J75 + J208 + J211 + J245 + J254 + J270 + J277 + J278 + J283 + J284 + J286 + J287 + J288 + J289)</f>
        <v/>
      </c>
    </row>
    <row r="291">
      <c r="A291" t="inlineStr">
        <is>
          <t>Address_register_reg_n_0_[3]: Address_register_reg[3]/Q to masterReg/register_reg_r1_0_31_0_5/RAMA_D1/RADR3sum delays + cap delay</t>
        </is>
      </c>
      <c r="E291">
        <f>1000*(E290 + J290)</f>
        <v/>
      </c>
      <c r="F291">
        <f>1000*(F290 + J290)</f>
        <v/>
      </c>
      <c r="G291">
        <f>1000*(G290 + J290)</f>
        <v/>
      </c>
      <c r="H291">
        <f>1000*(H290 + J290)</f>
        <v/>
      </c>
    </row>
    <row r="293">
      <c r="A293" t="inlineStr">
        <is>
          <t>Address_register_reg_n_0_[3]: Address_register_reg[3]/Q to masterReg/register_reg_r1_0_31_0_5/RAMA_D1/RADR3Total delay (from Vivado)</t>
        </is>
      </c>
      <c r="E293" t="inlineStr">
        <is>
          <t>907</t>
        </is>
      </c>
      <c r="F293" t="inlineStr">
        <is>
          <t>805</t>
        </is>
      </c>
      <c r="G293" t="inlineStr">
        <is>
          <t>1556</t>
        </is>
      </c>
      <c r="H293" t="inlineStr">
        <is>
          <t>1338</t>
        </is>
      </c>
    </row>
    <row r="295">
      <c r="A295" t="inlineStr">
        <is>
          <t>INT_R_X3Y43/INT_R.WW2END1-&gt;&gt;IMUX27</t>
        </is>
      </c>
      <c r="B295" t="inlineStr">
        <is>
          <t>Buffer</t>
        </is>
      </c>
      <c r="C295" t="n">
        <v>1.6107141875</v>
      </c>
      <c r="D295" t="n">
        <v>0.007713</v>
      </c>
      <c r="E295" t="n">
        <v>0.047</v>
      </c>
      <c r="F295" t="n">
        <v>0.038</v>
      </c>
      <c r="G295" t="n">
        <v>0.138</v>
      </c>
      <c r="H295" t="n">
        <v>0.114</v>
      </c>
      <c r="I295">
        <f>((((D300) + (D299))) + (D296 + D297))</f>
        <v/>
      </c>
      <c r="J295">
        <f>(((((D300) + (D299))) + (D296 + D297))*C295)</f>
        <v/>
      </c>
    </row>
    <row r="296">
      <c r="A296" t="inlineStr">
        <is>
          <t>INT_R_X3Y43/IMUX27</t>
        </is>
      </c>
      <c r="B296" t="inlineStr">
        <is>
          <t>Part of wire</t>
        </is>
      </c>
      <c r="C296" t="n">
        <v>0</v>
      </c>
      <c r="D296" t="n">
        <v>0</v>
      </c>
    </row>
    <row r="297">
      <c r="A297" t="inlineStr">
        <is>
          <t>CLBLM_R_X3Y43/CLBLM_IMUX27</t>
        </is>
      </c>
      <c r="B297" t="inlineStr">
        <is>
          <t>Part of wire</t>
        </is>
      </c>
      <c r="C297" t="n">
        <v>0</v>
      </c>
      <c r="D297" t="n">
        <v>0</v>
      </c>
      <c r="I297">
        <f>(((D296 + D297)/2) + (((D300) + (D299))))</f>
        <v/>
      </c>
      <c r="J297">
        <f>((C296 + C297)*(((D296 + D297)/2) + (((D300) + (D299)))))</f>
        <v/>
      </c>
    </row>
    <row r="298">
      <c r="A298" t="inlineStr">
        <is>
          <t>CLBLM_R_X3Y43/CLBLM_R.CLBLM_IMUX27-&gt;CLBLM_M_B4</t>
        </is>
      </c>
      <c r="B298" t="inlineStr">
        <is>
          <t>PassTransistor</t>
        </is>
      </c>
      <c r="C298" t="n">
        <v>0</v>
      </c>
      <c r="E298" t="n">
        <v>0</v>
      </c>
      <c r="F298" t="n">
        <v>0</v>
      </c>
      <c r="G298" t="n">
        <v>0</v>
      </c>
      <c r="H298" t="n">
        <v>0</v>
      </c>
      <c r="I298">
        <f>((D300) + (D299))</f>
        <v/>
      </c>
      <c r="J298">
        <f>(((D300) + (D299))*C298)</f>
        <v/>
      </c>
    </row>
    <row r="299">
      <c r="A299" t="inlineStr">
        <is>
          <t>CLBLM_R_X3Y43/CLBLM_M_B4</t>
        </is>
      </c>
      <c r="B299" t="inlineStr">
        <is>
          <t>Part of wire</t>
        </is>
      </c>
      <c r="C299" t="n">
        <v>0</v>
      </c>
      <c r="D299" t="n">
        <v>0</v>
      </c>
      <c r="I299">
        <f>(((D299)/2) + (D300))</f>
        <v/>
      </c>
      <c r="J299">
        <f>((C299)*(((D299)/2) + (D300)))</f>
        <v/>
      </c>
    </row>
    <row r="300">
      <c r="A300" t="inlineStr">
        <is>
          <t>masterReg/register_reg_r1_0_31_0_5/RAMB_D1/RADR3</t>
        </is>
      </c>
      <c r="B300" t="inlineStr">
        <is>
          <t>Inpin</t>
        </is>
      </c>
      <c r="D300" t="n">
        <v>0</v>
      </c>
      <c r="E300" t="n">
        <v>0.112</v>
      </c>
      <c r="F300" t="n">
        <v>0.09</v>
      </c>
      <c r="G300" t="n">
        <v>0.3</v>
      </c>
      <c r="H300" t="n">
        <v>0.242</v>
      </c>
    </row>
    <row r="301">
      <c r="A301" t="inlineStr">
        <is>
          <t>Address_register_reg_n_0_[3]: Address_register_reg[3]/Q to masterReg/register_reg_r1_0_31_0_5/RAMB_D1/RADR3 sum delays</t>
        </is>
      </c>
      <c r="E301">
        <f>(E2 + E4 + E44 + E51 + E66 + E208 + E245 + E270 + E278 + E295 + E298 + E300)</f>
        <v/>
      </c>
      <c r="F301">
        <f>(F2 + F4 + F44 + F51 + F66 + F208 + F245 + F270 + F278 + F295 + F298 + F300)</f>
        <v/>
      </c>
      <c r="G301">
        <f>(G2 + G4 + G44 + G51 + G66 + G208 + G245 + G270 + G278 + G295 + G298 + G300)</f>
        <v/>
      </c>
      <c r="H301">
        <f>(H2 + H4 + H44 + H51 + H66 + H208 + H245 + H270 + H278 + H295 + H298 + H300)</f>
        <v/>
      </c>
      <c r="J301">
        <f>(J2 + J3 + J4 + J6 + J44 + J50 + J51 + J54 + J66 + J75 + J208 + J211 + J245 + J254 + J270 + J277 + J278 + J283 + J295 + J297 + J298 + J299 + J300)</f>
        <v/>
      </c>
    </row>
    <row r="302">
      <c r="A302" t="inlineStr">
        <is>
          <t>Address_register_reg_n_0_[3]: Address_register_reg[3]/Q to masterReg/register_reg_r1_0_31_0_5/RAMB_D1/RADR3sum delays + cap delay</t>
        </is>
      </c>
      <c r="E302">
        <f>1000*(E301 + J301)</f>
        <v/>
      </c>
      <c r="F302">
        <f>1000*(F301 + J301)</f>
        <v/>
      </c>
      <c r="G302">
        <f>1000*(G301 + J301)</f>
        <v/>
      </c>
      <c r="H302">
        <f>1000*(H301 + J301)</f>
        <v/>
      </c>
    </row>
    <row r="304">
      <c r="A304" t="inlineStr">
        <is>
          <t>Address_register_reg_n_0_[3]: Address_register_reg[3]/Q to masterReg/register_reg_r1_0_31_0_5/RAMB_D1/RADR3Total delay (from Vivado)</t>
        </is>
      </c>
      <c r="E304" t="inlineStr">
        <is>
          <t>906</t>
        </is>
      </c>
      <c r="F304" t="inlineStr">
        <is>
          <t>804</t>
        </is>
      </c>
      <c r="G304" t="inlineStr">
        <is>
          <t>1552</t>
        </is>
      </c>
      <c r="H304" t="inlineStr">
        <is>
          <t>1335</t>
        </is>
      </c>
    </row>
    <row r="306">
      <c r="A306" t="inlineStr">
        <is>
          <t>INT_R_X3Y43/INT_R.WW2END1-&gt;&gt;IMUX28</t>
        </is>
      </c>
      <c r="B306" t="inlineStr">
        <is>
          <t>Buffer</t>
        </is>
      </c>
      <c r="C306" t="n">
        <v>1.6107141875</v>
      </c>
      <c r="D306" t="n">
        <v>0.007713</v>
      </c>
      <c r="E306" t="n">
        <v>0.047</v>
      </c>
      <c r="F306" t="n">
        <v>0.038</v>
      </c>
      <c r="G306" t="n">
        <v>0.138</v>
      </c>
      <c r="H306" t="n">
        <v>0.114</v>
      </c>
      <c r="I306">
        <f>((((D311) + (D310))) + (D307 + D308))</f>
        <v/>
      </c>
      <c r="J306">
        <f>(((((D311) + (D310))) + (D307 + D308))*C306)</f>
        <v/>
      </c>
    </row>
    <row r="307">
      <c r="A307" t="inlineStr">
        <is>
          <t>INT_R_X3Y43/IMUX28</t>
        </is>
      </c>
      <c r="B307" t="inlineStr">
        <is>
          <t>Part of wire</t>
        </is>
      </c>
      <c r="C307" t="n">
        <v>0</v>
      </c>
      <c r="D307" t="n">
        <v>0</v>
      </c>
    </row>
    <row r="308">
      <c r="A308" t="inlineStr">
        <is>
          <t>CLBLM_R_X3Y43/CLBLM_IMUX28</t>
        </is>
      </c>
      <c r="B308" t="inlineStr">
        <is>
          <t>Part of wire</t>
        </is>
      </c>
      <c r="C308" t="n">
        <v>0</v>
      </c>
      <c r="D308" t="n">
        <v>0</v>
      </c>
      <c r="I308">
        <f>(((D307 + D308)/2) + (((D311) + (D310))))</f>
        <v/>
      </c>
      <c r="J308">
        <f>((C307 + C308)*(((D307 + D308)/2) + (((D311) + (D310)))))</f>
        <v/>
      </c>
    </row>
    <row r="309">
      <c r="A309" t="inlineStr">
        <is>
          <t>CLBLM_R_X3Y43/CLBLM_R.CLBLM_IMUX28-&gt;CLBLM_M_C4</t>
        </is>
      </c>
      <c r="B309" t="inlineStr">
        <is>
          <t>PassTransistor</t>
        </is>
      </c>
      <c r="C309" t="n">
        <v>0</v>
      </c>
      <c r="E309" t="n">
        <v>0</v>
      </c>
      <c r="F309" t="n">
        <v>0</v>
      </c>
      <c r="G309" t="n">
        <v>0</v>
      </c>
      <c r="H309" t="n">
        <v>0</v>
      </c>
      <c r="I309">
        <f>((D311) + (D310))</f>
        <v/>
      </c>
      <c r="J309">
        <f>(((D311) + (D310))*C309)</f>
        <v/>
      </c>
    </row>
    <row r="310">
      <c r="A310" t="inlineStr">
        <is>
          <t>CLBLM_R_X3Y43/CLBLM_M_C4</t>
        </is>
      </c>
      <c r="B310" t="inlineStr">
        <is>
          <t>Part of wire</t>
        </is>
      </c>
      <c r="C310" t="n">
        <v>0</v>
      </c>
      <c r="D310" t="n">
        <v>0</v>
      </c>
      <c r="I310">
        <f>(((D310)/2) + (D311))</f>
        <v/>
      </c>
      <c r="J310">
        <f>((C310)*(((D310)/2) + (D311)))</f>
        <v/>
      </c>
    </row>
    <row r="311">
      <c r="A311" t="inlineStr">
        <is>
          <t>masterReg/register_reg_r1_0_31_0_5/RAMC_D1/RADR3</t>
        </is>
      </c>
      <c r="B311" t="inlineStr">
        <is>
          <t>Inpin</t>
        </is>
      </c>
      <c r="D311" t="n">
        <v>0</v>
      </c>
      <c r="E311" t="n">
        <v>0.111</v>
      </c>
      <c r="F311" t="n">
        <v>0.089</v>
      </c>
      <c r="G311" t="n">
        <v>0.3</v>
      </c>
      <c r="H311" t="n">
        <v>0.242</v>
      </c>
    </row>
    <row r="312">
      <c r="A312" t="inlineStr">
        <is>
          <t>Address_register_reg_n_0_[3]: Address_register_reg[3]/Q to masterReg/register_reg_r1_0_31_0_5/RAMC_D1/RADR3 sum delays</t>
        </is>
      </c>
      <c r="E312">
        <f>(E2 + E4 + E44 + E51 + E66 + E208 + E245 + E270 + E278 + E306 + E309 + E311)</f>
        <v/>
      </c>
      <c r="F312">
        <f>(F2 + F4 + F44 + F51 + F66 + F208 + F245 + F270 + F278 + F306 + F309 + F311)</f>
        <v/>
      </c>
      <c r="G312">
        <f>(G2 + G4 + G44 + G51 + G66 + G208 + G245 + G270 + G278 + G306 + G309 + G311)</f>
        <v/>
      </c>
      <c r="H312">
        <f>(H2 + H4 + H44 + H51 + H66 + H208 + H245 + H270 + H278 + H306 + H309 + H311)</f>
        <v/>
      </c>
      <c r="J312">
        <f>(J2 + J3 + J4 + J6 + J44 + J50 + J51 + J54 + J66 + J75 + J208 + J211 + J245 + J254 + J270 + J277 + J278 + J283 + J306 + J308 + J309 + J310 + J311)</f>
        <v/>
      </c>
    </row>
    <row r="313">
      <c r="A313" t="inlineStr">
        <is>
          <t>Address_register_reg_n_0_[3]: Address_register_reg[3]/Q to masterReg/register_reg_r1_0_31_0_5/RAMC_D1/RADR3sum delays + cap delay</t>
        </is>
      </c>
      <c r="E313">
        <f>1000*(E312 + J312)</f>
        <v/>
      </c>
      <c r="F313">
        <f>1000*(F312 + J312)</f>
        <v/>
      </c>
      <c r="G313">
        <f>1000*(G312 + J312)</f>
        <v/>
      </c>
      <c r="H313">
        <f>1000*(H312 + J312)</f>
        <v/>
      </c>
    </row>
    <row r="315">
      <c r="A315" t="inlineStr">
        <is>
          <t>Address_register_reg_n_0_[3]: Address_register_reg[3]/Q to masterReg/register_reg_r1_0_31_0_5/RAMC_D1/RADR3Total delay (from Vivado)</t>
        </is>
      </c>
      <c r="E315" t="inlineStr">
        <is>
          <t>905</t>
        </is>
      </c>
      <c r="F315" t="inlineStr">
        <is>
          <t>803</t>
        </is>
      </c>
      <c r="G315" t="inlineStr">
        <is>
          <t>1552</t>
        </is>
      </c>
      <c r="H315" t="inlineStr">
        <is>
          <t>1335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CLBLM_R_X3Y44/CLBLM_L_AQ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D32 + D267) + (D5 + D6))) + (D3))</f>
        <v/>
      </c>
      <c r="J2">
        <f>(C2*((((D7 + D32 + D267) + (D5 + D6))) + (D3)))</f>
        <v/>
      </c>
    </row>
    <row r="3">
      <c r="A3" t="inlineStr">
        <is>
          <t>CLBLM_R_X3Y44/CLBLM_L_AQ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D32 + D267) + (D5 + D6))))</f>
        <v/>
      </c>
      <c r="J3">
        <f>((C3)*(((D3)/2) + (((D7 + D32 + D267) + (D5 + D6)))))</f>
        <v/>
      </c>
    </row>
    <row r="4">
      <c r="A4" t="inlineStr">
        <is>
          <t>CLBLM_R_X3Y44/CLBLM_R.CLBLM_L_AQ-&gt;CLBLM_LOGIC_OUTS0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D32 + D267) + (D5 + D6))</f>
        <v/>
      </c>
      <c r="J4">
        <f>(((D7 + D32 + D267) + (D5 + D6))*C4)</f>
        <v/>
      </c>
    </row>
    <row r="5">
      <c r="A5" t="inlineStr">
        <is>
          <t>CLBLM_R_X3Y44/CLBLM_LOGIC_OUTS0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INT_R_X3Y44/LOGIC_OUTS0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D32 + D267))</f>
        <v/>
      </c>
      <c r="J6">
        <f>((C5 + C6)*(((D5 + D6)/2) + (D7 + D32 + D267)))</f>
        <v/>
      </c>
    </row>
    <row r="7">
      <c r="A7" t="inlineStr">
        <is>
          <t>INT_R_X3Y44/INT_R.LOGIC_OUTS0-&gt;&gt;SL1BEG0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((D10 + D21) + (D8 + D9))</f>
        <v/>
      </c>
      <c r="J7">
        <f>(((D10 + D21) + (D8 + D9))*C7)</f>
        <v/>
      </c>
    </row>
    <row r="8">
      <c r="A8" t="inlineStr">
        <is>
          <t>INT_R_X3Y44/SL1BEG0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INT_R_X3Y43/SL1END0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 + D21))</f>
        <v/>
      </c>
      <c r="J9">
        <f>((C8 + C9)*(((D8 + D9)/2) + (D10 + D21)))</f>
        <v/>
      </c>
    </row>
    <row r="10">
      <c r="A10" t="inlineStr">
        <is>
          <t>INT_R_X3Y43/INT_R.SL1END0-&gt;&gt;IMUX8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INT_R_X3Y43/IMUX8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CLBLM_R_X3Y43/CLBLM_IMUX8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CLBLM_R_X3Y43/CLBLM_R.CLBLM_IMUX8-&gt;CLBLM_M_A5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CLBLM_R_X3Y43/CLBLM_M_A5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masterReg/register_reg_r1_0_31_0_5/RAMA_D1/RADR4</t>
        </is>
      </c>
      <c r="B15" t="inlineStr">
        <is>
          <t>Inpin</t>
        </is>
      </c>
      <c r="D15" t="n">
        <v>0</v>
      </c>
      <c r="E15" t="n">
        <v>0.048</v>
      </c>
      <c r="F15" t="n">
        <v>0.038</v>
      </c>
      <c r="G15" t="n">
        <v>0.126</v>
      </c>
      <c r="H15" t="n">
        <v>0.102</v>
      </c>
    </row>
    <row r="16">
      <c r="A16" t="inlineStr">
        <is>
          <t>Address_register_reg_n_0_[4]: Address_register_reg[4]/Q to masterReg/register_reg_r1_0_31_0_5/RAMA_D1/RADR4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Address_register_reg_n_0_[4]: Address_register_reg[4]/Q to masterReg/register_reg_r1_0_31_0_5/RAMA_D1/RADR4sum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Address_register_reg_n_0_[4]: Address_register_reg[4]/Q to masterReg/register_reg_r1_0_31_0_5/RAMA_D1/RADR4Total delay (from Vivado)</t>
        </is>
      </c>
      <c r="E19" t="inlineStr">
        <is>
          <t>200</t>
        </is>
      </c>
      <c r="F19" t="inlineStr">
        <is>
          <t>171</t>
        </is>
      </c>
      <c r="G19" t="inlineStr">
        <is>
          <t>356</t>
        </is>
      </c>
      <c r="H19" t="inlineStr">
        <is>
          <t>300</t>
        </is>
      </c>
    </row>
    <row r="21">
      <c r="A21" t="inlineStr">
        <is>
          <t>INT_R_X3Y43/INT_R.SL1END0-&gt;&gt;IMUX24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INT_R_X3Y43/IMUX24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CLBLM_R_X3Y43/CLBLM_IMUX24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CLBLM_R_X3Y43/CLBLM_R.CLBLM_IMUX24-&gt;CLBLM_M_B5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CLBLM_R_X3Y43/CLBLM_M_B5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masterReg/register_reg_r1_0_31_0_5/RAMB_D1/RADR4</t>
        </is>
      </c>
      <c r="B26" t="inlineStr">
        <is>
          <t>Inpin</t>
        </is>
      </c>
      <c r="D26" t="n">
        <v>0</v>
      </c>
      <c r="E26" t="n">
        <v>0.052</v>
      </c>
      <c r="F26" t="n">
        <v>0.042</v>
      </c>
      <c r="G26" t="n">
        <v>0.137</v>
      </c>
      <c r="H26" t="n">
        <v>0.111</v>
      </c>
    </row>
    <row r="27">
      <c r="A27" t="inlineStr">
        <is>
          <t>Address_register_reg_n_0_[4]: Address_register_reg[4]/Q to masterReg/register_reg_r1_0_31_0_5/RAMB_D1/RADR4 sum delays</t>
        </is>
      </c>
      <c r="E27">
        <f>(E2 + E4 + E7 + E21 + E24 + E26)</f>
        <v/>
      </c>
      <c r="F27">
        <f>(F2 + F4 + F7 + F21 + F24 + F26)</f>
        <v/>
      </c>
      <c r="G27">
        <f>(G2 + G4 + G7 + G21 + G24 + G26)</f>
        <v/>
      </c>
      <c r="H27">
        <f>(H2 + H4 + H7 + H21 + H24 + H26)</f>
        <v/>
      </c>
      <c r="J27">
        <f>(J2 + J3 + J4 + J6 + J7 + J9 + J21 + J23 + J24 + J25 + J26)</f>
        <v/>
      </c>
    </row>
    <row r="28">
      <c r="A28" t="inlineStr">
        <is>
          <t>Address_register_reg_n_0_[4]: Address_register_reg[4]/Q to masterReg/register_reg_r1_0_31_0_5/RAMB_D1/RADR4sum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Address_register_reg_n_0_[4]: Address_register_reg[4]/Q to masterReg/register_reg_r1_0_31_0_5/RAMB_D1/RADR4Total delay (from Vivado)</t>
        </is>
      </c>
      <c r="E30" t="inlineStr">
        <is>
          <t>204</t>
        </is>
      </c>
      <c r="F30" t="inlineStr">
        <is>
          <t>175</t>
        </is>
      </c>
      <c r="G30" t="inlineStr">
        <is>
          <t>363</t>
        </is>
      </c>
      <c r="H30" t="inlineStr">
        <is>
          <t>306</t>
        </is>
      </c>
    </row>
    <row r="32">
      <c r="A32" t="inlineStr">
        <is>
          <t>INT_R_X3Y44/INT_R.LOGIC_OUTS0-&gt;&gt;EE2BEG0</t>
        </is>
      </c>
      <c r="B32" t="inlineStr">
        <is>
          <t>Buffer</t>
        </is>
      </c>
      <c r="C32" t="n">
        <v>1.1851186875</v>
      </c>
      <c r="D32" t="n">
        <v>0.008473000000000001</v>
      </c>
      <c r="E32" t="n">
        <v>0.061</v>
      </c>
      <c r="F32" t="n">
        <v>0.05</v>
      </c>
      <c r="G32" t="n">
        <v>0.139</v>
      </c>
      <c r="H32" t="n">
        <v>0.115</v>
      </c>
      <c r="I32">
        <f>((D38 + D49) + (D33 + D34 + D35 + D36 + D37))</f>
        <v/>
      </c>
      <c r="J32">
        <f>(((D38 + D49) + (D33 + D34 + D35 + D36 + D37))*C32)</f>
        <v/>
      </c>
    </row>
    <row r="33">
      <c r="A33" t="inlineStr">
        <is>
          <t>INT_R_X3Y44/EE2BEG0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INT_R_X5Y44/EE2END0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CLBLM_R_X3Y44/CLBLM_EE2BEG0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CLBLL_L_X4Y44/CLBLL_EE2BEG0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INT_L_X4Y44/EE2A0</t>
        </is>
      </c>
      <c r="B37" t="inlineStr">
        <is>
          <t>Part of wire</t>
        </is>
      </c>
      <c r="C37" t="n">
        <v>0</v>
      </c>
      <c r="D37" t="n">
        <v>0</v>
      </c>
      <c r="I37">
        <f>(((D33 + D34 + D35 + D36 + D37)/2) + (D38 + D49))</f>
        <v/>
      </c>
      <c r="J37">
        <f>((C33 + C34 + C35 + C36 + C37)*(((D33 + D34 + D35 + D36 + D37)/2) + (D38 + D49)))</f>
        <v/>
      </c>
    </row>
    <row r="38">
      <c r="A38" t="inlineStr">
        <is>
          <t>INT_R_X5Y44/INT_R.EE2END0-&gt;&gt;IMUX17</t>
        </is>
      </c>
      <c r="B38" t="inlineStr">
        <is>
          <t>Buffer</t>
        </is>
      </c>
      <c r="C38" t="n">
        <v>1.6107141875</v>
      </c>
      <c r="D38" t="n">
        <v>0.007713</v>
      </c>
      <c r="E38" t="n">
        <v>0.047</v>
      </c>
      <c r="F38" t="n">
        <v>0.038</v>
      </c>
      <c r="G38" t="n">
        <v>0.138</v>
      </c>
      <c r="H38" t="n">
        <v>0.114</v>
      </c>
      <c r="I38">
        <f>((((D43) + (D42))) + (D39 + D40))</f>
        <v/>
      </c>
      <c r="J38">
        <f>(((((D43) + (D42))) + (D39 + D40))*C38)</f>
        <v/>
      </c>
    </row>
    <row r="39">
      <c r="A39" t="inlineStr">
        <is>
          <t>INT_R_X5Y44/IMUX17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CLBLM_R_X5Y44/CLBLM_IMUX17</t>
        </is>
      </c>
      <c r="B40" t="inlineStr">
        <is>
          <t>Part of wire</t>
        </is>
      </c>
      <c r="C40" t="n">
        <v>0</v>
      </c>
      <c r="D40" t="n">
        <v>0</v>
      </c>
      <c r="I40">
        <f>(((D39 + D40)/2) + (((D43) + (D42))))</f>
        <v/>
      </c>
      <c r="J40">
        <f>((C39 + C40)*(((D39 + D40)/2) + (((D43) + (D42)))))</f>
        <v/>
      </c>
    </row>
    <row r="41">
      <c r="A41" t="inlineStr">
        <is>
          <t>CLBLM_R_X5Y44/CLBLM_R.CLBLM_IMUX17-&gt;CLBLM_M_B3</t>
        </is>
      </c>
      <c r="B41" t="inlineStr">
        <is>
          <t>PassTransistor</t>
        </is>
      </c>
      <c r="C41" t="n">
        <v>0</v>
      </c>
      <c r="E41" t="n">
        <v>0</v>
      </c>
      <c r="F41" t="n">
        <v>0</v>
      </c>
      <c r="G41" t="n">
        <v>0</v>
      </c>
      <c r="H41" t="n">
        <v>0</v>
      </c>
      <c r="I41">
        <f>((D43) + (D42))</f>
        <v/>
      </c>
      <c r="J41">
        <f>(((D43) + (D42))*C41)</f>
        <v/>
      </c>
    </row>
    <row r="42">
      <c r="A42" t="inlineStr">
        <is>
          <t>CLBLM_R_X5Y44/CLBLM_M_B3</t>
        </is>
      </c>
      <c r="B42" t="inlineStr">
        <is>
          <t>Part of wire</t>
        </is>
      </c>
      <c r="C42" t="n">
        <v>0</v>
      </c>
      <c r="D42" t="n">
        <v>0</v>
      </c>
      <c r="I42">
        <f>(((D42)/2) + (D43))</f>
        <v/>
      </c>
      <c r="J42">
        <f>((C42)*(((D42)/2) + (D43)))</f>
        <v/>
      </c>
    </row>
    <row r="43">
      <c r="A43" t="inlineStr">
        <is>
          <t>masterReg/readData1[31]_i_2/I4</t>
        </is>
      </c>
      <c r="B43" t="inlineStr">
        <is>
          <t>Inpin</t>
        </is>
      </c>
      <c r="D43" t="n">
        <v>0</v>
      </c>
      <c r="E43" t="n">
        <v>0.141</v>
      </c>
      <c r="F43" t="n">
        <v>0.114</v>
      </c>
      <c r="G43" t="n">
        <v>0.37</v>
      </c>
      <c r="H43" t="n">
        <v>0.298</v>
      </c>
    </row>
    <row r="44">
      <c r="A44" t="inlineStr">
        <is>
          <t>Address_register_reg_n_0_[4]: Address_register_reg[4]/Q to masterReg/readData1[31]_i_2/I4 sum delays</t>
        </is>
      </c>
      <c r="E44">
        <f>(E2 + E4 + E32 + E38 + E41 + E43)</f>
        <v/>
      </c>
      <c r="F44">
        <f>(F2 + F4 + F32 + F38 + F41 + F43)</f>
        <v/>
      </c>
      <c r="G44">
        <f>(G2 + G4 + G32 + G38 + G41 + G43)</f>
        <v/>
      </c>
      <c r="H44">
        <f>(H2 + H4 + H32 + H38 + H41 + H43)</f>
        <v/>
      </c>
      <c r="J44">
        <f>(J2 + J3 + J4 + J6 + J32 + J37 + J38 + J40 + J41 + J42 + J43)</f>
        <v/>
      </c>
    </row>
    <row r="45">
      <c r="A45" t="inlineStr">
        <is>
          <t>Address_register_reg_n_0_[4]: Address_register_reg[4]/Q to masterReg/readData1[31]_i_2/I4sum delays + cap delay</t>
        </is>
      </c>
      <c r="E45">
        <f>1000*(E44 + J44)</f>
        <v/>
      </c>
      <c r="F45">
        <f>1000*(F44 + J44)</f>
        <v/>
      </c>
      <c r="G45">
        <f>1000*(G44 + J44)</f>
        <v/>
      </c>
      <c r="H45">
        <f>1000*(H44 + J44)</f>
        <v/>
      </c>
    </row>
    <row r="47">
      <c r="A47" t="inlineStr">
        <is>
          <t>Address_register_reg_n_0_[4]: Address_register_reg[4]/Q to masterReg/readData1[31]_i_2/I4Total delay (from Vivado)</t>
        </is>
      </c>
      <c r="E47" t="inlineStr">
        <is>
          <t>303</t>
        </is>
      </c>
      <c r="F47" t="inlineStr">
        <is>
          <t>256</t>
        </is>
      </c>
      <c r="G47" t="inlineStr">
        <is>
          <t>570</t>
        </is>
      </c>
      <c r="H47" t="inlineStr">
        <is>
          <t>473</t>
        </is>
      </c>
    </row>
    <row r="49">
      <c r="A49" t="inlineStr">
        <is>
          <t>INT_R_X5Y44/INT_R.EE2END0-&gt;&gt;NE6BEG0</t>
        </is>
      </c>
      <c r="B49" t="inlineStr">
        <is>
          <t>Buffer</t>
        </is>
      </c>
      <c r="C49" t="n">
        <v>1.5845231875</v>
      </c>
      <c r="D49" t="n">
        <v>0.009979</v>
      </c>
      <c r="E49" t="n">
        <v>0.076</v>
      </c>
      <c r="F49" t="n">
        <v>0.062</v>
      </c>
      <c r="G49" t="n">
        <v>0.176</v>
      </c>
      <c r="H49" t="n">
        <v>0.145</v>
      </c>
      <c r="I49">
        <f>((D61 + D88 + D220) + (D50 + D51 + D52 + D53 + D54 + D55 + D56 + D57 + D58 + D59 + D60))</f>
        <v/>
      </c>
      <c r="J49">
        <f>(((D61 + D88 + D220) + (D50 + D51 + D52 + D53 + D54 + D55 + D56 + D57 + D58 + D59 + D60))*C49)</f>
        <v/>
      </c>
    </row>
    <row r="50">
      <c r="A50" t="inlineStr">
        <is>
          <t>INT_R_X5Y44/NE6BEG0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INT_R_X7Y48/NE6END0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CLBLM_R_X5Y44/CLBLM_NE4BEG0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VBRK_X18Y46/VBRK_NE4BEG0</t>
        </is>
      </c>
      <c r="B53" t="inlineStr">
        <is>
          <t>Part of wire</t>
        </is>
      </c>
      <c r="C53" t="n">
        <v>0.01211</v>
      </c>
      <c r="D53" t="n">
        <v>0.00162</v>
      </c>
    </row>
    <row r="54">
      <c r="A54" t="inlineStr">
        <is>
          <t>BRAM_L_X6Y40/BRAM_NE4BEG0_4</t>
        </is>
      </c>
      <c r="B54" t="inlineStr">
        <is>
          <t>Part of wire</t>
        </is>
      </c>
      <c r="C54" t="n">
        <v>0.26892</v>
      </c>
      <c r="D54" t="n">
        <v>0.05565999999999999</v>
      </c>
    </row>
    <row r="55">
      <c r="A55" t="inlineStr">
        <is>
          <t>BRAM_INT_INTERFACE_L_X6Y44/INT_INTERFACE_NE4BEG0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INT_L_X6Y44/NE6A0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INT_L_X6Y45/NE6B0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INT_L_X6Y46/NE6C0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INT_L_X6Y47/NE6D0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INT_L_X6Y48/NE6E0</t>
        </is>
      </c>
      <c r="B60" t="inlineStr">
        <is>
          <t>Part of wire</t>
        </is>
      </c>
      <c r="C60" t="n">
        <v>0</v>
      </c>
      <c r="D60" t="n">
        <v>0</v>
      </c>
      <c r="I60">
        <f>(((D50 + D51 + D52 + D53 + D54 + D55 + D56 + D57 + D58 + D59 + D60)/2) + (D61 + D88 + D220))</f>
        <v/>
      </c>
      <c r="J60">
        <f>((C50 + C51 + C52 + C53 + C54 + C55 + C56 + C57 + C58 + C59 + C60)*(((D50 + D51 + D52 + D53 + D54 + D55 + D56 + D57 + D58 + D59 + D60)/2) + (D61 + D88 + D220)))</f>
        <v/>
      </c>
    </row>
    <row r="61">
      <c r="A61" t="inlineStr">
        <is>
          <t>INT_R_X7Y48/INT_R.NE6END0-&gt;&gt;NE6BEG0</t>
        </is>
      </c>
      <c r="B61" t="inlineStr">
        <is>
          <t>Buffer</t>
        </is>
      </c>
      <c r="C61" t="n">
        <v>1.5845231875</v>
      </c>
      <c r="D61" t="n">
        <v>0.009979</v>
      </c>
      <c r="E61" t="n">
        <v>0.076</v>
      </c>
      <c r="F61" t="n">
        <v>0.062</v>
      </c>
      <c r="G61" t="n">
        <v>0.176</v>
      </c>
      <c r="H61" t="n">
        <v>0.145</v>
      </c>
      <c r="I61">
        <f>((D72) + (D62 + D63 + D64 + D65 + D66 + D67 + D68 + D69 + D70 + D71))</f>
        <v/>
      </c>
      <c r="J61">
        <f>(((D72) + (D62 + D63 + D64 + D65 + D66 + D67 + D68 + D69 + D70 + D71))*C61)</f>
        <v/>
      </c>
    </row>
    <row r="62">
      <c r="A62" t="inlineStr">
        <is>
          <t>INT_R_X7Y48/NE6BEG0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INT_R_X9Y52/NE6END0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CLBLM_R_X7Y48/CLBLM_NE4BEG0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CLBLM_L_X8Y48/CLBLM_NE4BEG0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INT_L_X8Y48/NE6A0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INT_L_X8Y49/NE6B0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BRKH_INT_X8Y49/BRKH_INT_NE6B0</t>
        </is>
      </c>
      <c r="B68" t="inlineStr">
        <is>
          <t>Part of wire</t>
        </is>
      </c>
      <c r="C68" t="n">
        <v>0.00523</v>
      </c>
      <c r="D68" t="n">
        <v>0.001</v>
      </c>
    </row>
    <row r="69">
      <c r="A69" t="inlineStr">
        <is>
          <t>INT_L_X8Y50/NE6C0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INT_L_X8Y51/NE6D0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INT_L_X8Y52/NE6E0</t>
        </is>
      </c>
      <c r="B71" t="inlineStr">
        <is>
          <t>Part of wire</t>
        </is>
      </c>
      <c r="C71" t="n">
        <v>0</v>
      </c>
      <c r="D71" t="n">
        <v>0</v>
      </c>
      <c r="I71">
        <f>(((D62 + D63 + D64 + D65 + D66 + D67 + D68 + D69 + D70 + D71)/2) + (D72))</f>
        <v/>
      </c>
      <c r="J71">
        <f>((C62 + C63 + C64 + C65 + C66 + C67 + C68 + C69 + C70 + C71)*(((D62 + D63 + D64 + D65 + D66 + D67 + D68 + D69 + D70 + D71)/2) + (D72)))</f>
        <v/>
      </c>
    </row>
    <row r="72">
      <c r="A72" t="inlineStr">
        <is>
          <t>INT_R_X9Y52/INT_R.NE6END0-&gt;&gt;NW2BEG0</t>
        </is>
      </c>
      <c r="B72" t="inlineStr">
        <is>
          <t>Buffer</t>
        </is>
      </c>
      <c r="C72" t="n">
        <v>1.1851186875</v>
      </c>
      <c r="D72" t="n">
        <v>0.008473000000000001</v>
      </c>
      <c r="E72" t="n">
        <v>0.041</v>
      </c>
      <c r="F72" t="n">
        <v>0.033</v>
      </c>
      <c r="G72" t="n">
        <v>0.137</v>
      </c>
      <c r="H72" t="n">
        <v>0.113</v>
      </c>
      <c r="I72">
        <f>((D77) + (D73 + D74 + D75 + D76))</f>
        <v/>
      </c>
      <c r="J72">
        <f>(((D77) + (D73 + D74 + D75 + D76))*C72)</f>
        <v/>
      </c>
    </row>
    <row r="73">
      <c r="A73" t="inlineStr">
        <is>
          <t>INT_R_X9Y52/NW2BEG0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INT_L_X8Y53/NW2END0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INT_L_X8Y52/NW2END_S0_0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INT_R_X9Y53/NW2A0</t>
        </is>
      </c>
      <c r="B76" t="inlineStr">
        <is>
          <t>Part of wire</t>
        </is>
      </c>
      <c r="C76" t="n">
        <v>0</v>
      </c>
      <c r="D76" t="n">
        <v>0</v>
      </c>
      <c r="I76">
        <f>(((D73 + D74 + D75 + D76)/2) + (D77))</f>
        <v/>
      </c>
      <c r="J76">
        <f>((C73 + C74 + C75 + C76)*(((D73 + D74 + D75 + D76)/2) + (D77)))</f>
        <v/>
      </c>
    </row>
    <row r="77">
      <c r="A77" t="inlineStr">
        <is>
          <t>INT_L_X8Y53/INT_L.NW2END0-&gt;&gt;IMUX_L8</t>
        </is>
      </c>
      <c r="B77" t="inlineStr">
        <is>
          <t>Buffer</t>
        </is>
      </c>
      <c r="C77" t="n">
        <v>1.6107141875</v>
      </c>
      <c r="D77" t="n">
        <v>0.007713</v>
      </c>
      <c r="E77" t="n">
        <v>0.047</v>
      </c>
      <c r="F77" t="n">
        <v>0.038</v>
      </c>
      <c r="G77" t="n">
        <v>0.138</v>
      </c>
      <c r="H77" t="n">
        <v>0.114</v>
      </c>
      <c r="I77">
        <f>((((D82) + (D81))) + (D78 + D79))</f>
        <v/>
      </c>
      <c r="J77">
        <f>(((((D82) + (D81))) + (D78 + D79))*C77)</f>
        <v/>
      </c>
    </row>
    <row r="78">
      <c r="A78" t="inlineStr">
        <is>
          <t>INT_L_X8Y53/IMUX_L8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CLBLM_L_X8Y53/CLBLM_IMUX8</t>
        </is>
      </c>
      <c r="B79" t="inlineStr">
        <is>
          <t>Part of wire</t>
        </is>
      </c>
      <c r="C79" t="n">
        <v>0</v>
      </c>
      <c r="D79" t="n">
        <v>0</v>
      </c>
      <c r="I79">
        <f>(((D78 + D79)/2) + (((D82) + (D81))))</f>
        <v/>
      </c>
      <c r="J79">
        <f>((C78 + C79)*(((D78 + D79)/2) + (((D82) + (D81)))))</f>
        <v/>
      </c>
    </row>
    <row r="80">
      <c r="A80" t="inlineStr">
        <is>
          <t>CLBLM_L_X8Y53/CLBLM_L.CLBLM_IMUX8-&gt;CLBLM_M_A5</t>
        </is>
      </c>
      <c r="B80" t="inlineStr">
        <is>
          <t>PassTransistor</t>
        </is>
      </c>
      <c r="C80" t="n">
        <v>0</v>
      </c>
      <c r="E80" t="n">
        <v>0</v>
      </c>
      <c r="F80" t="n">
        <v>0</v>
      </c>
      <c r="G80" t="n">
        <v>0</v>
      </c>
      <c r="H80" t="n">
        <v>0</v>
      </c>
      <c r="I80">
        <f>((D82) + (D81))</f>
        <v/>
      </c>
      <c r="J80">
        <f>(((D82) + (D81))*C80)</f>
        <v/>
      </c>
    </row>
    <row r="81">
      <c r="A81" t="inlineStr">
        <is>
          <t>CLBLM_L_X8Y53/CLBLM_M_A5</t>
        </is>
      </c>
      <c r="B81" t="inlineStr">
        <is>
          <t>Part of wire</t>
        </is>
      </c>
      <c r="C81" t="n">
        <v>0</v>
      </c>
      <c r="D81" t="n">
        <v>0</v>
      </c>
      <c r="I81">
        <f>(((D81)/2) + (D82))</f>
        <v/>
      </c>
      <c r="J81">
        <f>((C81)*(((D81)/2) + (D82)))</f>
        <v/>
      </c>
    </row>
    <row r="82">
      <c r="A82" t="inlineStr">
        <is>
          <t>masterReg/register_reg_r1_0_31_24_29/RAMA_D1/RADR4</t>
        </is>
      </c>
      <c r="B82" t="inlineStr">
        <is>
          <t>Inpin</t>
        </is>
      </c>
      <c r="D82" t="n">
        <v>0</v>
      </c>
      <c r="E82" t="n">
        <v>0.048</v>
      </c>
      <c r="F82" t="n">
        <v>0.038</v>
      </c>
      <c r="G82" t="n">
        <v>0.126</v>
      </c>
      <c r="H82" t="n">
        <v>0.102</v>
      </c>
    </row>
    <row r="83">
      <c r="A83" t="inlineStr">
        <is>
          <t>Address_register_reg_n_0_[4]: Address_register_reg[4]/Q to masterReg/register_reg_r1_0_31_24_29/RAMA_D1/RADR4 sum delays</t>
        </is>
      </c>
      <c r="E83">
        <f>(E2 + E4 + E32 + E49 + E61 + E72 + E77 + E80 + E82)</f>
        <v/>
      </c>
      <c r="F83">
        <f>(F2 + F4 + F32 + F49 + F61 + F72 + F77 + F80 + F82)</f>
        <v/>
      </c>
      <c r="G83">
        <f>(G2 + G4 + G32 + G49 + G61 + G72 + G77 + G80 + G82)</f>
        <v/>
      </c>
      <c r="H83">
        <f>(H2 + H4 + H32 + H49 + H61 + H72 + H77 + H80 + H82)</f>
        <v/>
      </c>
      <c r="J83">
        <f>(J2 + J3 + J4 + J6 + J32 + J37 + J49 + J60 + J61 + J71 + J72 + J76 + J77 + J79 + J80 + J81 + J82)</f>
        <v/>
      </c>
    </row>
    <row r="84">
      <c r="A84" t="inlineStr">
        <is>
          <t>Address_register_reg_n_0_[4]: Address_register_reg[4]/Q to masterReg/register_reg_r1_0_31_24_29/RAMA_D1/RADR4sum delays + cap delay</t>
        </is>
      </c>
      <c r="E84">
        <f>1000*(E83 + J83)</f>
        <v/>
      </c>
      <c r="F84">
        <f>1000*(F83 + J83)</f>
        <v/>
      </c>
      <c r="G84">
        <f>1000*(G83 + J83)</f>
        <v/>
      </c>
      <c r="H84">
        <f>1000*(H83 + J83)</f>
        <v/>
      </c>
    </row>
    <row r="86">
      <c r="A86" t="inlineStr">
        <is>
          <t>Address_register_reg_n_0_[4]: Address_register_reg[4]/Q to masterReg/register_reg_r1_0_31_24_29/RAMA_D1/RADR4Total delay (from Vivado)</t>
        </is>
      </c>
      <c r="E86" t="inlineStr">
        <is>
          <t>566</t>
        </is>
      </c>
      <c r="F86" t="inlineStr">
        <is>
          <t>500</t>
        </is>
      </c>
      <c r="G86" t="inlineStr">
        <is>
          <t>931</t>
        </is>
      </c>
      <c r="H86" t="inlineStr">
        <is>
          <t>802</t>
        </is>
      </c>
    </row>
    <row r="88">
      <c r="A88" t="inlineStr">
        <is>
          <t>INT_R_X7Y48/INT_R.NE6END0-&gt;&gt;NN6BEG0</t>
        </is>
      </c>
      <c r="B88" t="inlineStr">
        <is>
          <t>Buffer</t>
        </is>
      </c>
      <c r="C88" t="n">
        <v>1.5845231875</v>
      </c>
      <c r="D88" t="n">
        <v>0.009979</v>
      </c>
      <c r="E88" t="n">
        <v>0.081</v>
      </c>
      <c r="F88" t="n">
        <v>0.067</v>
      </c>
      <c r="G88" t="n">
        <v>0.18</v>
      </c>
      <c r="H88" t="n">
        <v>0.149</v>
      </c>
      <c r="I88">
        <f>((D98 + D151) + (D89 + D90 + D91 + D92 + D93 + D94 + D95 + D96 + D97))</f>
        <v/>
      </c>
      <c r="J88">
        <f>(((D98 + D151) + (D89 + D90 + D91 + D92 + D93 + D94 + D95 + D96 + D97))*C88)</f>
        <v/>
      </c>
    </row>
    <row r="89">
      <c r="A89" t="inlineStr">
        <is>
          <t>INT_R_X7Y48/NN6BEG0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INT_R_X7Y54/NN6END0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INT_R_X7Y53/NN6END_S1_0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INT_R_X7Y49/NN6A0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BRKH_INT_X7Y49/BRKH_INT_NN6A0</t>
        </is>
      </c>
      <c r="B93" t="inlineStr">
        <is>
          <t>Part of wire</t>
        </is>
      </c>
      <c r="C93" t="n">
        <v>0.00523</v>
      </c>
      <c r="D93" t="n">
        <v>0.001</v>
      </c>
    </row>
    <row r="94">
      <c r="A94" t="inlineStr">
        <is>
          <t>INT_R_X7Y50/NN6B0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INT_R_X7Y51/NN6C0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INT_R_X7Y52/NN6D0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INT_R_X7Y53/NN6E0</t>
        </is>
      </c>
      <c r="B97" t="inlineStr">
        <is>
          <t>Part of wire</t>
        </is>
      </c>
      <c r="C97" t="n">
        <v>0</v>
      </c>
      <c r="D97" t="n">
        <v>0</v>
      </c>
      <c r="I97">
        <f>(((D89 + D90 + D91 + D92 + D93 + D94 + D95 + D96 + D97)/2) + (D98 + D151))</f>
        <v/>
      </c>
      <c r="J97">
        <f>((C89 + C90 + C91 + C92 + C93 + C94 + C95 + C96 + C97)*(((D89 + D90 + D91 + D92 + D93 + D94 + D95 + D96 + D97)/2) + (D98 + D151)))</f>
        <v/>
      </c>
    </row>
    <row r="98">
      <c r="A98" t="inlineStr">
        <is>
          <t>INT_R_X7Y54/INT_R.NN6END0-&gt;&gt;NE2BEG0</t>
        </is>
      </c>
      <c r="B98" t="inlineStr">
        <is>
          <t>Buffer</t>
        </is>
      </c>
      <c r="C98" t="n">
        <v>1.1851186875</v>
      </c>
      <c r="D98" t="n">
        <v>0.008473000000000001</v>
      </c>
      <c r="E98" t="n">
        <v>0.041</v>
      </c>
      <c r="F98" t="n">
        <v>0.033</v>
      </c>
      <c r="G98" t="n">
        <v>0.134</v>
      </c>
      <c r="H98" t="n">
        <v>0.111</v>
      </c>
      <c r="I98">
        <f>((D105 + D116) + (D99 + D100 + D101 + D102 + D103 + D104))</f>
        <v/>
      </c>
      <c r="J98">
        <f>(((D105 + D116) + (D99 + D100 + D101 + D102 + D103 + D104))*C98)</f>
        <v/>
      </c>
    </row>
    <row r="99">
      <c r="A99" t="inlineStr">
        <is>
          <t>INT_R_X7Y54/NE2BEG0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INT_L_X8Y55/NE2END0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INT_L_X8Y54/NE2END_S3_0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INT_R_X7Y55/NE2A0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CLBLM_R_X7Y55/CLBLM_NE2A0</t>
        </is>
      </c>
      <c r="B103" t="inlineStr">
        <is>
          <t>Part of wire</t>
        </is>
      </c>
      <c r="C103" t="n">
        <v>0.100092</v>
      </c>
      <c r="D103" t="n">
        <v>0.005469</v>
      </c>
    </row>
    <row r="104">
      <c r="A104" t="inlineStr">
        <is>
          <t>CLBLM_L_X8Y55/CLBLM_NE2A0</t>
        </is>
      </c>
      <c r="B104" t="inlineStr">
        <is>
          <t>Part of wire</t>
        </is>
      </c>
      <c r="C104" t="n">
        <v>0.100092</v>
      </c>
      <c r="D104" t="n">
        <v>0.005469</v>
      </c>
      <c r="I104">
        <f>(((D99 + D100 + D101 + D102 + D103 + D104)/2) + (D105 + D116))</f>
        <v/>
      </c>
      <c r="J104">
        <f>((C99 + C100 + C101 + C102 + C103 + C104)*(((D99 + D100 + D101 + D102 + D103 + D104)/2) + (D105 + D116)))</f>
        <v/>
      </c>
    </row>
    <row r="105">
      <c r="A105" t="inlineStr">
        <is>
          <t>INT_L_X8Y54/INT_L.NE2END_S3_0-&gt;&gt;IMUX_L31</t>
        </is>
      </c>
      <c r="B105" t="inlineStr">
        <is>
          <t>Buffer</t>
        </is>
      </c>
      <c r="C105" t="n">
        <v>1.6107141875</v>
      </c>
      <c r="D105" t="n">
        <v>0.007713</v>
      </c>
      <c r="E105" t="n">
        <v>0.047</v>
      </c>
      <c r="F105" t="n">
        <v>0.038</v>
      </c>
      <c r="G105" t="n">
        <v>0.138</v>
      </c>
      <c r="H105" t="n">
        <v>0.114</v>
      </c>
      <c r="I105">
        <f>((((D110) + (D109))) + (D106 + D107))</f>
        <v/>
      </c>
      <c r="J105">
        <f>(((((D110) + (D109))) + (D106 + D107))*C105)</f>
        <v/>
      </c>
    </row>
    <row r="106">
      <c r="A106" t="inlineStr">
        <is>
          <t>INT_L_X8Y54/IMUX_L31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CLBLM_L_X8Y54/CLBLM_IMUX31</t>
        </is>
      </c>
      <c r="B107" t="inlineStr">
        <is>
          <t>Part of wire</t>
        </is>
      </c>
      <c r="C107" t="n">
        <v>0</v>
      </c>
      <c r="D107" t="n">
        <v>0</v>
      </c>
      <c r="I107">
        <f>(((D106 + D107)/2) + (((D110) + (D109))))</f>
        <v/>
      </c>
      <c r="J107">
        <f>((C106 + C107)*(((D106 + D107)/2) + (((D110) + (D109)))))</f>
        <v/>
      </c>
    </row>
    <row r="108">
      <c r="A108" t="inlineStr">
        <is>
          <t>CLBLM_L_X8Y54/CLBLM_L.CLBLM_IMUX31-&gt;CLBLM_M_C5</t>
        </is>
      </c>
      <c r="B108" t="inlineStr">
        <is>
          <t>PassTransistor</t>
        </is>
      </c>
      <c r="C108" t="n">
        <v>0</v>
      </c>
      <c r="E108" t="n">
        <v>0</v>
      </c>
      <c r="F108" t="n">
        <v>0</v>
      </c>
      <c r="G108" t="n">
        <v>0</v>
      </c>
      <c r="H108" t="n">
        <v>0</v>
      </c>
      <c r="I108">
        <f>((D110) + (D109))</f>
        <v/>
      </c>
      <c r="J108">
        <f>(((D110) + (D109))*C108)</f>
        <v/>
      </c>
    </row>
    <row r="109">
      <c r="A109" t="inlineStr">
        <is>
          <t>CLBLM_L_X8Y54/CLBLM_M_C5</t>
        </is>
      </c>
      <c r="B109" t="inlineStr">
        <is>
          <t>Part of wire</t>
        </is>
      </c>
      <c r="C109" t="n">
        <v>0</v>
      </c>
      <c r="D109" t="n">
        <v>0</v>
      </c>
      <c r="I109">
        <f>(((D109)/2) + (D110))</f>
        <v/>
      </c>
      <c r="J109">
        <f>((C109)*(((D109)/2) + (D110)))</f>
        <v/>
      </c>
    </row>
    <row r="110">
      <c r="A110" t="inlineStr">
        <is>
          <t>masterReg/register_reg_r1_0_31_30_31__0/DP/RADR4</t>
        </is>
      </c>
      <c r="B110" t="inlineStr">
        <is>
          <t>Inpin</t>
        </is>
      </c>
      <c r="D110" t="n">
        <v>0</v>
      </c>
      <c r="E110" t="n">
        <v>0.05</v>
      </c>
      <c r="F110" t="n">
        <v>0.04</v>
      </c>
      <c r="G110" t="n">
        <v>0.133</v>
      </c>
      <c r="H110" t="n">
        <v>0.107</v>
      </c>
    </row>
    <row r="111">
      <c r="A111" t="inlineStr">
        <is>
          <t>Address_register_reg_n_0_[4]: Address_register_reg[4]/Q to masterReg/register_reg_r1_0_31_30_31__0/DP/RADR4 sum delays</t>
        </is>
      </c>
      <c r="E111">
        <f>(E2 + E4 + E32 + E49 + E88 + E98 + E105 + E108 + E110)</f>
        <v/>
      </c>
      <c r="F111">
        <f>(F2 + F4 + F32 + F49 + F88 + F98 + F105 + F108 + F110)</f>
        <v/>
      </c>
      <c r="G111">
        <f>(G2 + G4 + G32 + G49 + G88 + G98 + G105 + G108 + G110)</f>
        <v/>
      </c>
      <c r="H111">
        <f>(H2 + H4 + H32 + H49 + H88 + H98 + H105 + H108 + H110)</f>
        <v/>
      </c>
      <c r="J111">
        <f>(J2 + J3 + J4 + J6 + J32 + J37 + J49 + J60 + J88 + J97 + J98 + J104 + J105 + J107 + J108 + J109 + J110)</f>
        <v/>
      </c>
    </row>
    <row r="112">
      <c r="A112" t="inlineStr">
        <is>
          <t>Address_register_reg_n_0_[4]: Address_register_reg[4]/Q to masterReg/register_reg_r1_0_31_30_31__0/DP/RADR4sum delays + cap delay</t>
        </is>
      </c>
      <c r="E112">
        <f>1000*(E111 + J111)</f>
        <v/>
      </c>
      <c r="F112">
        <f>1000*(F111 + J111)</f>
        <v/>
      </c>
      <c r="G112">
        <f>1000*(G111 + J111)</f>
        <v/>
      </c>
      <c r="H112">
        <f>1000*(H111 + J111)</f>
        <v/>
      </c>
    </row>
    <row r="114">
      <c r="A114" t="inlineStr">
        <is>
          <t>Address_register_reg_n_0_[4]: Address_register_reg[4]/Q to masterReg/register_reg_r1_0_31_30_31__0/DP/RADR4Total delay (from Vivado)</t>
        </is>
      </c>
      <c r="E114" t="inlineStr">
        <is>
          <t>614</t>
        </is>
      </c>
      <c r="F114" t="inlineStr">
        <is>
          <t>548</t>
        </is>
      </c>
      <c r="G114" t="inlineStr">
        <is>
          <t>982</t>
        </is>
      </c>
      <c r="H114" t="inlineStr">
        <is>
          <t>852</t>
        </is>
      </c>
    </row>
    <row r="116">
      <c r="A116" t="inlineStr">
        <is>
          <t>INT_L_X8Y55/INT_L.NE2END0-&gt;&gt;SE2BEG0</t>
        </is>
      </c>
      <c r="B116" t="inlineStr">
        <is>
          <t>Buffer</t>
        </is>
      </c>
      <c r="C116" t="n">
        <v>1.1851186875</v>
      </c>
      <c r="D116" t="n">
        <v>0.008473000000000001</v>
      </c>
      <c r="E116" t="n">
        <v>0.041</v>
      </c>
      <c r="F116" t="n">
        <v>0.033</v>
      </c>
      <c r="G116" t="n">
        <v>0.138</v>
      </c>
      <c r="H116" t="n">
        <v>0.114</v>
      </c>
      <c r="I116">
        <f>((D120 + D135) + (D117 + D118 + D119))</f>
        <v/>
      </c>
      <c r="J116">
        <f>(((D120 + D135) + (D117 + D118 + D119))*C116)</f>
        <v/>
      </c>
    </row>
    <row r="117">
      <c r="A117" t="inlineStr">
        <is>
          <t>INT_L_X8Y55/SE2BEG0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INT_R_X9Y54/SE2END0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INT_L_X8Y54/SE2A0</t>
        </is>
      </c>
      <c r="B119" t="inlineStr">
        <is>
          <t>Part of wire</t>
        </is>
      </c>
      <c r="C119" t="n">
        <v>0</v>
      </c>
      <c r="D119" t="n">
        <v>0</v>
      </c>
      <c r="I119">
        <f>(((D117 + D118 + D119)/2) + (D120 + D135))</f>
        <v/>
      </c>
      <c r="J119">
        <f>((C117 + C118 + C119)*(((D117 + D118 + D119)/2) + (D120 + D135)))</f>
        <v/>
      </c>
    </row>
    <row r="120">
      <c r="A120" t="inlineStr">
        <is>
          <t>INT_R_X9Y54/INT_R.SE2END0-&gt;&gt;SW2BEG0</t>
        </is>
      </c>
      <c r="B120" t="inlineStr">
        <is>
          <t>Buffer</t>
        </is>
      </c>
      <c r="C120" t="n">
        <v>1.1851186875</v>
      </c>
      <c r="D120" t="n">
        <v>0.008473000000000001</v>
      </c>
      <c r="E120" t="n">
        <v>0.041</v>
      </c>
      <c r="F120" t="n">
        <v>0.033</v>
      </c>
      <c r="G120" t="n">
        <v>0.137</v>
      </c>
      <c r="H120" t="n">
        <v>0.113</v>
      </c>
      <c r="I120">
        <f>((D124) + (D121 + D122 + D123))</f>
        <v/>
      </c>
      <c r="J120">
        <f>(((D124) + (D121 + D122 + D123))*C120)</f>
        <v/>
      </c>
    </row>
    <row r="121">
      <c r="A121" t="inlineStr">
        <is>
          <t>INT_R_X9Y54/SW2BEG0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INT_L_X8Y53/SW2END0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INT_R_X9Y53/SW2A0</t>
        </is>
      </c>
      <c r="B123" t="inlineStr">
        <is>
          <t>Part of wire</t>
        </is>
      </c>
      <c r="C123" t="n">
        <v>0</v>
      </c>
      <c r="D123" t="n">
        <v>0</v>
      </c>
      <c r="I123">
        <f>(((D121 + D122 + D123)/2) + (D124))</f>
        <v/>
      </c>
      <c r="J123">
        <f>((C121 + C122 + C123)*(((D121 + D122 + D123)/2) + (D124)))</f>
        <v/>
      </c>
    </row>
    <row r="124">
      <c r="A124" t="inlineStr">
        <is>
          <t>INT_L_X8Y53/INT_L.SW2END0-&gt;&gt;IMUX_L24</t>
        </is>
      </c>
      <c r="B124" t="inlineStr">
        <is>
          <t>Buffer</t>
        </is>
      </c>
      <c r="C124" t="n">
        <v>1.6107141875</v>
      </c>
      <c r="D124" t="n">
        <v>0.007713</v>
      </c>
      <c r="E124" t="n">
        <v>0.047</v>
      </c>
      <c r="F124" t="n">
        <v>0.038</v>
      </c>
      <c r="G124" t="n">
        <v>0.138</v>
      </c>
      <c r="H124" t="n">
        <v>0.114</v>
      </c>
      <c r="I124">
        <f>((((D129) + (D128))) + (D125 + D126))</f>
        <v/>
      </c>
      <c r="J124">
        <f>(((((D129) + (D128))) + (D125 + D126))*C124)</f>
        <v/>
      </c>
    </row>
    <row r="125">
      <c r="A125" t="inlineStr">
        <is>
          <t>INT_L_X8Y53/IMUX_L24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CLBLM_L_X8Y53/CLBLM_IMUX24</t>
        </is>
      </c>
      <c r="B126" t="inlineStr">
        <is>
          <t>Part of wire</t>
        </is>
      </c>
      <c r="C126" t="n">
        <v>0</v>
      </c>
      <c r="D126" t="n">
        <v>0</v>
      </c>
      <c r="I126">
        <f>(((D125 + D126)/2) + (((D129) + (D128))))</f>
        <v/>
      </c>
      <c r="J126">
        <f>((C125 + C126)*(((D125 + D126)/2) + (((D129) + (D128)))))</f>
        <v/>
      </c>
    </row>
    <row r="127">
      <c r="A127" t="inlineStr">
        <is>
          <t>CLBLM_L_X8Y53/CLBLM_L.CLBLM_IMUX24-&gt;CLBLM_M_B5</t>
        </is>
      </c>
      <c r="B127" t="inlineStr">
        <is>
          <t>PassTransistor</t>
        </is>
      </c>
      <c r="C127" t="n">
        <v>0</v>
      </c>
      <c r="E127" t="n">
        <v>0</v>
      </c>
      <c r="F127" t="n">
        <v>0</v>
      </c>
      <c r="G127" t="n">
        <v>0</v>
      </c>
      <c r="H127" t="n">
        <v>0</v>
      </c>
      <c r="I127">
        <f>((D129) + (D128))</f>
        <v/>
      </c>
      <c r="J127">
        <f>(((D129) + (D128))*C127)</f>
        <v/>
      </c>
    </row>
    <row r="128">
      <c r="A128" t="inlineStr">
        <is>
          <t>CLBLM_L_X8Y53/CLBLM_M_B5</t>
        </is>
      </c>
      <c r="B128" t="inlineStr">
        <is>
          <t>Part of wire</t>
        </is>
      </c>
      <c r="C128" t="n">
        <v>0</v>
      </c>
      <c r="D128" t="n">
        <v>0</v>
      </c>
      <c r="I128">
        <f>(((D128)/2) + (D129))</f>
        <v/>
      </c>
      <c r="J128">
        <f>((C128)*(((D128)/2) + (D129)))</f>
        <v/>
      </c>
    </row>
    <row r="129">
      <c r="A129" t="inlineStr">
        <is>
          <t>masterReg/register_reg_r1_0_31_24_29/RAMB_D1/RADR4</t>
        </is>
      </c>
      <c r="B129" t="inlineStr">
        <is>
          <t>Inpin</t>
        </is>
      </c>
      <c r="D129" t="n">
        <v>0</v>
      </c>
      <c r="E129" t="n">
        <v>0.052</v>
      </c>
      <c r="F129" t="n">
        <v>0.042</v>
      </c>
      <c r="G129" t="n">
        <v>0.137</v>
      </c>
      <c r="H129" t="n">
        <v>0.111</v>
      </c>
    </row>
    <row r="130">
      <c r="A130" t="inlineStr">
        <is>
          <t>Address_register_reg_n_0_[4]: Address_register_reg[4]/Q to masterReg/register_reg_r1_0_31_24_29/RAMB_D1/RADR4 sum delays</t>
        </is>
      </c>
      <c r="E130">
        <f>(E2 + E4 + E32 + E49 + E88 + E98 + E116 + E120 + E124 + E127 + E129)</f>
        <v/>
      </c>
      <c r="F130">
        <f>(F2 + F4 + F32 + F49 + F88 + F98 + F116 + F120 + F124 + F127 + F129)</f>
        <v/>
      </c>
      <c r="G130">
        <f>(G2 + G4 + G32 + G49 + G88 + G98 + G116 + G120 + G124 + G127 + G129)</f>
        <v/>
      </c>
      <c r="H130">
        <f>(H2 + H4 + H32 + H49 + H88 + H98 + H116 + H120 + H124 + H127 + H129)</f>
        <v/>
      </c>
      <c r="J130">
        <f>(J2 + J3 + J4 + J6 + J32 + J37 + J49 + J60 + J88 + J97 + J98 + J104 + J116 + J119 + J120 + J123 + J124 + J126 + J127 + J128 + J129)</f>
        <v/>
      </c>
    </row>
    <row r="131">
      <c r="A131" t="inlineStr">
        <is>
          <t>Address_register_reg_n_0_[4]: Address_register_reg[4]/Q to masterReg/register_reg_r1_0_31_24_29/RAMB_D1/RADR4sum delays + cap delay</t>
        </is>
      </c>
      <c r="E131">
        <f>1000*(E130 + J130)</f>
        <v/>
      </c>
      <c r="F131">
        <f>1000*(F130 + J130)</f>
        <v/>
      </c>
      <c r="G131">
        <f>1000*(G130 + J130)</f>
        <v/>
      </c>
      <c r="H131">
        <f>1000*(H130 + J130)</f>
        <v/>
      </c>
    </row>
    <row r="133">
      <c r="A133" t="inlineStr">
        <is>
          <t>Address_register_reg_n_0_[4]: Address_register_reg[4]/Q to masterReg/register_reg_r1_0_31_24_29/RAMB_D1/RADR4Total delay (from Vivado)</t>
        </is>
      </c>
      <c r="E133" t="inlineStr">
        <is>
          <t>724</t>
        </is>
      </c>
      <c r="F133" t="inlineStr">
        <is>
          <t>642</t>
        </is>
      </c>
      <c r="G133" t="inlineStr">
        <is>
          <t>1233</t>
        </is>
      </c>
      <c r="H133" t="inlineStr">
        <is>
          <t>1063</t>
        </is>
      </c>
    </row>
    <row r="135">
      <c r="A135" t="inlineStr">
        <is>
          <t>INT_R_X9Y54/INT_R.SE2END0-&gt;&gt;WL1BEG_N3</t>
        </is>
      </c>
      <c r="B135" t="inlineStr">
        <is>
          <t>Buffer</t>
        </is>
      </c>
      <c r="C135" t="n">
        <v>1.16220225</v>
      </c>
      <c r="D135" t="n">
        <v>0.008429000000000001</v>
      </c>
      <c r="E135" t="n">
        <v>0.042</v>
      </c>
      <c r="F135" t="n">
        <v>0.034</v>
      </c>
      <c r="G135" t="n">
        <v>0.124</v>
      </c>
      <c r="H135" t="n">
        <v>0.103</v>
      </c>
      <c r="I135">
        <f>((D140) + (D136 + D137 + D138 + D139))</f>
        <v/>
      </c>
      <c r="J135">
        <f>(((D140) + (D136 + D137 + D138 + D139))*C135)</f>
        <v/>
      </c>
    </row>
    <row r="136">
      <c r="A136" t="inlineStr">
        <is>
          <t>INT_R_X9Y54/WL1BEG_N3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INT_L_X8Y53/WL1END3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INT_L_X8Y54/WL1END_N1_3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INT_R_X9Y53/WL1BEG3</t>
        </is>
      </c>
      <c r="B139" t="inlineStr">
        <is>
          <t>Part of wire</t>
        </is>
      </c>
      <c r="C139" t="n">
        <v>0</v>
      </c>
      <c r="D139" t="n">
        <v>0</v>
      </c>
      <c r="I139">
        <f>(((D136 + D137 + D138 + D139)/2) + (D140))</f>
        <v/>
      </c>
      <c r="J139">
        <f>((C136 + C137 + C138 + C139)*(((D136 + D137 + D138 + D139)/2) + (D140)))</f>
        <v/>
      </c>
    </row>
    <row r="140">
      <c r="A140" t="inlineStr">
        <is>
          <t>INT_L_X8Y53/INT_L.WL1END3-&gt;&gt;IMUX_L31</t>
        </is>
      </c>
      <c r="B140" t="inlineStr">
        <is>
          <t>Buffer</t>
        </is>
      </c>
      <c r="C140" t="n">
        <v>1.6107141875</v>
      </c>
      <c r="D140" t="n">
        <v>0.007713</v>
      </c>
      <c r="E140" t="n">
        <v>0.047</v>
      </c>
      <c r="F140" t="n">
        <v>0.038</v>
      </c>
      <c r="G140" t="n">
        <v>0.138</v>
      </c>
      <c r="H140" t="n">
        <v>0.114</v>
      </c>
      <c r="I140">
        <f>((((D145) + (D144))) + (D141 + D142))</f>
        <v/>
      </c>
      <c r="J140">
        <f>(((((D145) + (D144))) + (D141 + D142))*C140)</f>
        <v/>
      </c>
    </row>
    <row r="141">
      <c r="A141" t="inlineStr">
        <is>
          <t>INT_L_X8Y53/IMUX_L31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CLBLM_L_X8Y53/CLBLM_IMUX31</t>
        </is>
      </c>
      <c r="B142" t="inlineStr">
        <is>
          <t>Part of wire</t>
        </is>
      </c>
      <c r="C142" t="n">
        <v>0</v>
      </c>
      <c r="D142" t="n">
        <v>0</v>
      </c>
      <c r="I142">
        <f>(((D141 + D142)/2) + (((D145) + (D144))))</f>
        <v/>
      </c>
      <c r="J142">
        <f>((C141 + C142)*(((D141 + D142)/2) + (((D145) + (D144)))))</f>
        <v/>
      </c>
    </row>
    <row r="143">
      <c r="A143" t="inlineStr">
        <is>
          <t>CLBLM_L_X8Y53/CLBLM_L.CLBLM_IMUX31-&gt;CLBLM_M_C5</t>
        </is>
      </c>
      <c r="B143" t="inlineStr">
        <is>
          <t>PassTransistor</t>
        </is>
      </c>
      <c r="C143" t="n">
        <v>0</v>
      </c>
      <c r="E143" t="n">
        <v>0</v>
      </c>
      <c r="F143" t="n">
        <v>0</v>
      </c>
      <c r="G143" t="n">
        <v>0</v>
      </c>
      <c r="H143" t="n">
        <v>0</v>
      </c>
      <c r="I143">
        <f>((D145) + (D144))</f>
        <v/>
      </c>
      <c r="J143">
        <f>(((D145) + (D144))*C143)</f>
        <v/>
      </c>
    </row>
    <row r="144">
      <c r="A144" t="inlineStr">
        <is>
          <t>CLBLM_L_X8Y53/CLBLM_M_C5</t>
        </is>
      </c>
      <c r="B144" t="inlineStr">
        <is>
          <t>Part of wire</t>
        </is>
      </c>
      <c r="C144" t="n">
        <v>0</v>
      </c>
      <c r="D144" t="n">
        <v>0</v>
      </c>
      <c r="I144">
        <f>(((D144)/2) + (D145))</f>
        <v/>
      </c>
      <c r="J144">
        <f>((C144)*(((D144)/2) + (D145)))</f>
        <v/>
      </c>
    </row>
    <row r="145">
      <c r="A145" t="inlineStr">
        <is>
          <t>masterReg/register_reg_r1_0_31_24_29/RAMC_D1/RADR4</t>
        </is>
      </c>
      <c r="B145" t="inlineStr">
        <is>
          <t>Inpin</t>
        </is>
      </c>
      <c r="D145" t="n">
        <v>0</v>
      </c>
      <c r="E145" t="n">
        <v>0.05</v>
      </c>
      <c r="F145" t="n">
        <v>0.04</v>
      </c>
      <c r="G145" t="n">
        <v>0.133</v>
      </c>
      <c r="H145" t="n">
        <v>0.107</v>
      </c>
    </row>
    <row r="146">
      <c r="A146" t="inlineStr">
        <is>
          <t>Address_register_reg_n_0_[4]: Address_register_reg[4]/Q to masterReg/register_reg_r1_0_31_24_29/RAMC_D1/RADR4 sum delays</t>
        </is>
      </c>
      <c r="E146">
        <f>(E2 + E4 + E32 + E49 + E88 + E98 + E116 + E135 + E140 + E143 + E145)</f>
        <v/>
      </c>
      <c r="F146">
        <f>(F2 + F4 + F32 + F49 + F88 + F98 + F116 + F135 + F140 + F143 + F145)</f>
        <v/>
      </c>
      <c r="G146">
        <f>(G2 + G4 + G32 + G49 + G88 + G98 + G116 + G135 + G140 + G143 + G145)</f>
        <v/>
      </c>
      <c r="H146">
        <f>(H2 + H4 + H32 + H49 + H88 + H98 + H116 + H135 + H140 + H143 + H145)</f>
        <v/>
      </c>
      <c r="J146">
        <f>(J2 + J3 + J4 + J6 + J32 + J37 + J49 + J60 + J88 + J97 + J98 + J104 + J116 + J119 + J135 + J139 + J140 + J142 + J143 + J144 + J145)</f>
        <v/>
      </c>
    </row>
    <row r="147">
      <c r="A147" t="inlineStr">
        <is>
          <t>Address_register_reg_n_0_[4]: Address_register_reg[4]/Q to masterReg/register_reg_r1_0_31_24_29/RAMC_D1/RADR4sum delays + cap delay</t>
        </is>
      </c>
      <c r="E147">
        <f>1000*(E146 + J146)</f>
        <v/>
      </c>
      <c r="F147">
        <f>1000*(F146 + J146)</f>
        <v/>
      </c>
      <c r="G147">
        <f>1000*(G146 + J146)</f>
        <v/>
      </c>
      <c r="H147">
        <f>1000*(H146 + J146)</f>
        <v/>
      </c>
    </row>
    <row r="149">
      <c r="A149" t="inlineStr">
        <is>
          <t>Address_register_reg_n_0_[4]: Address_register_reg[4]/Q to masterReg/register_reg_r1_0_31_24_29/RAMC_D1/RADR4Total delay (from Vivado)</t>
        </is>
      </c>
      <c r="E149" t="inlineStr">
        <is>
          <t>723</t>
        </is>
      </c>
      <c r="F149" t="inlineStr">
        <is>
          <t>641</t>
        </is>
      </c>
      <c r="G149" t="inlineStr">
        <is>
          <t>1221</t>
        </is>
      </c>
      <c r="H149" t="inlineStr">
        <is>
          <t>1053</t>
        </is>
      </c>
    </row>
    <row r="151">
      <c r="A151" t="inlineStr">
        <is>
          <t>INT_R_X7Y53/INT_R.NN6END_S1_0-&gt;&gt;WW2BEG3</t>
        </is>
      </c>
      <c r="B151" t="inlineStr">
        <is>
          <t>Buffer</t>
        </is>
      </c>
      <c r="C151" t="n">
        <v>1.1851186875</v>
      </c>
      <c r="D151" t="n">
        <v>0.008473000000000001</v>
      </c>
      <c r="E151" t="n">
        <v>0.063</v>
      </c>
      <c r="F151" t="n">
        <v>0.052</v>
      </c>
      <c r="G151" t="n">
        <v>0.142</v>
      </c>
      <c r="H151" t="n">
        <v>0.118</v>
      </c>
      <c r="I151">
        <f>((D160) + (D152 + D153 + D154 + D155 + D156 + D157 + D158 + D159))</f>
        <v/>
      </c>
      <c r="J151">
        <f>(((D160) + (D152 + D153 + D154 + D155 + D156 + D157 + D158 + D159))*C151)</f>
        <v/>
      </c>
    </row>
    <row r="152">
      <c r="A152" t="inlineStr">
        <is>
          <t>INT_R_X7Y53/WW2BEG3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INT_R_X5Y53/WW2END3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INT_R_X5Y54/WW2END_N0_3</t>
        </is>
      </c>
      <c r="B154" t="inlineStr">
        <is>
          <t>Part of wire</t>
        </is>
      </c>
      <c r="C154" t="n">
        <v>0</v>
      </c>
      <c r="D154" t="n">
        <v>0</v>
      </c>
    </row>
    <row r="155">
      <c r="A155" t="inlineStr">
        <is>
          <t>INT_L_X6Y53/WW2A3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BRAM_INT_INTERFACE_L_X6Y53/INT_INTERFACE_WW2END3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BRAM_L_X6Y50/BRAM_WW2END3_3</t>
        </is>
      </c>
      <c r="B157" t="inlineStr">
        <is>
          <t>Part of wire</t>
        </is>
      </c>
      <c r="C157" t="n">
        <v>0.26892</v>
      </c>
      <c r="D157" t="n">
        <v>0.06043</v>
      </c>
    </row>
    <row r="158">
      <c r="A158" t="inlineStr">
        <is>
          <t>VBRK_X18Y56/VBRK_WW2END3</t>
        </is>
      </c>
      <c r="B158" t="inlineStr">
        <is>
          <t>Part of wire</t>
        </is>
      </c>
      <c r="C158" t="n">
        <v>0.01211</v>
      </c>
      <c r="D158" t="n">
        <v>0.00162</v>
      </c>
    </row>
    <row r="159">
      <c r="A159" t="inlineStr">
        <is>
          <t>CLBLM_R_X5Y53/CLBLM_WW2END3</t>
        </is>
      </c>
      <c r="B159" t="inlineStr">
        <is>
          <t>Part of wire</t>
        </is>
      </c>
      <c r="C159" t="n">
        <v>0</v>
      </c>
      <c r="D159" t="n">
        <v>0</v>
      </c>
      <c r="I159">
        <f>(((D152 + D153 + D154 + D155 + D156 + D157 + D158 + D159)/2) + (D160))</f>
        <v/>
      </c>
      <c r="J159">
        <f>((C152 + C153 + C154 + C155 + C156 + C157 + C158 + C159)*(((D152 + D153 + D154 + D155 + D156 + D157 + D158 + D159)/2) + (D160)))</f>
        <v/>
      </c>
    </row>
    <row r="160">
      <c r="A160" t="inlineStr">
        <is>
          <t>INT_R_X5Y53/INT_R.WW2END3-&gt;&gt;WL1BEG2</t>
        </is>
      </c>
      <c r="B160" t="inlineStr">
        <is>
          <t>Buffer</t>
        </is>
      </c>
      <c r="C160" t="n">
        <v>1.16220225</v>
      </c>
      <c r="D160" t="n">
        <v>0.008429000000000001</v>
      </c>
      <c r="E160" t="n">
        <v>0.042</v>
      </c>
      <c r="F160" t="n">
        <v>0.034</v>
      </c>
      <c r="G160" t="n">
        <v>0.124</v>
      </c>
      <c r="H160" t="n">
        <v>0.103</v>
      </c>
      <c r="I160">
        <f>((D163 + D191) + (D161 + D162))</f>
        <v/>
      </c>
      <c r="J160">
        <f>(((D163 + D191) + (D161 + D162))*C160)</f>
        <v/>
      </c>
    </row>
    <row r="161">
      <c r="A161" t="inlineStr">
        <is>
          <t>INT_R_X5Y53/WL1BEG2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INT_L_X4Y53/WL1END2</t>
        </is>
      </c>
      <c r="B162" t="inlineStr">
        <is>
          <t>Part of wire</t>
        </is>
      </c>
      <c r="C162" t="n">
        <v>0</v>
      </c>
      <c r="D162" t="n">
        <v>0</v>
      </c>
      <c r="I162">
        <f>(((D161 + D162)/2) + (D163 + D191))</f>
        <v/>
      </c>
      <c r="J162">
        <f>((C161 + C162)*(((D161 + D162)/2) + (D163 + D191)))</f>
        <v/>
      </c>
    </row>
    <row r="163">
      <c r="A163" t="inlineStr">
        <is>
          <t>INT_L_X4Y53/INT_L.WL1END2-&gt;&gt;NN2BEG3</t>
        </is>
      </c>
      <c r="B163" t="inlineStr">
        <is>
          <t>Buffer</t>
        </is>
      </c>
      <c r="C163" t="n">
        <v>1.1851186875</v>
      </c>
      <c r="D163" t="n">
        <v>0.008473000000000001</v>
      </c>
      <c r="E163" t="n">
        <v>0.06</v>
      </c>
      <c r="F163" t="n">
        <v>0.05</v>
      </c>
      <c r="G163" t="n">
        <v>0.133</v>
      </c>
      <c r="H163" t="n">
        <v>0.11</v>
      </c>
      <c r="I163">
        <f>((D167) + (D164 + D165 + D166))</f>
        <v/>
      </c>
      <c r="J163">
        <f>(((D167) + (D164 + D165 + D166))*C163)</f>
        <v/>
      </c>
    </row>
    <row r="164">
      <c r="A164" t="inlineStr">
        <is>
          <t>INT_L_X4Y53/NN2BEG3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INT_L_X4Y55/NN2END3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INT_L_X4Y54/NN2A3</t>
        </is>
      </c>
      <c r="B166" t="inlineStr">
        <is>
          <t>Part of wire</t>
        </is>
      </c>
      <c r="C166" t="n">
        <v>0</v>
      </c>
      <c r="D166" t="n">
        <v>0</v>
      </c>
      <c r="I166">
        <f>(((D164 + D165 + D166)/2) + (D167))</f>
        <v/>
      </c>
      <c r="J166">
        <f>((C164 + C165 + C166)*(((D164 + D165 + D166)/2) + (D167)))</f>
        <v/>
      </c>
    </row>
    <row r="167">
      <c r="A167" t="inlineStr">
        <is>
          <t>INT_L_X4Y55/INT_L.NN2END3-&gt;&gt;NW2BEG3</t>
        </is>
      </c>
      <c r="B167" t="inlineStr">
        <is>
          <t>Buffer</t>
        </is>
      </c>
      <c r="C167" t="n">
        <v>1.1851186875</v>
      </c>
      <c r="D167" t="n">
        <v>0.008473000000000001</v>
      </c>
      <c r="E167" t="n">
        <v>0.043</v>
      </c>
      <c r="F167" t="n">
        <v>0.035</v>
      </c>
      <c r="G167" t="n">
        <v>0.14</v>
      </c>
      <c r="H167" t="n">
        <v>0.116</v>
      </c>
      <c r="I167">
        <f>((D173) + (D168 + D169 + D170 + D171 + D172))</f>
        <v/>
      </c>
      <c r="J167">
        <f>(((D173) + (D168 + D169 + D170 + D171 + D172))*C167)</f>
        <v/>
      </c>
    </row>
    <row r="168">
      <c r="A168" t="inlineStr">
        <is>
          <t>INT_L_X4Y55/NW2BEG3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INT_R_X3Y56/NW2END3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INT_L_X4Y56/NW2A3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CLBLL_L_X4Y56/CLBLL_NW2A3</t>
        </is>
      </c>
      <c r="B171" t="inlineStr">
        <is>
          <t>Part of wire</t>
        </is>
      </c>
      <c r="C171" t="n">
        <v>0.080091</v>
      </c>
      <c r="D171" t="n">
        <v>0.005884</v>
      </c>
    </row>
    <row r="172">
      <c r="A172" t="inlineStr">
        <is>
          <t>CLBLM_R_X3Y56/CLBLM_NW2A3</t>
        </is>
      </c>
      <c r="B172" t="inlineStr">
        <is>
          <t>Part of wire</t>
        </is>
      </c>
      <c r="C172" t="n">
        <v>0.091532</v>
      </c>
      <c r="D172" t="n">
        <v>0.005884</v>
      </c>
      <c r="I172">
        <f>(((D168 + D169 + D170 + D171 + D172)/2) + (D173))</f>
        <v/>
      </c>
      <c r="J172">
        <f>((C168 + C169 + C170 + C171 + C172)*(((D168 + D169 + D170 + D171 + D172)/2) + (D173)))</f>
        <v/>
      </c>
    </row>
    <row r="173">
      <c r="A173" t="inlineStr">
        <is>
          <t>INT_R_X3Y56/INT_R.NW2END3-&gt;&gt;SR1BEG3</t>
        </is>
      </c>
      <c r="B173" t="inlineStr">
        <is>
          <t>Buffer</t>
        </is>
      </c>
      <c r="C173" t="n">
        <v>1.16220225</v>
      </c>
      <c r="D173" t="n">
        <v>0.008429000000000001</v>
      </c>
      <c r="E173" t="n">
        <v>0.057</v>
      </c>
      <c r="F173" t="n">
        <v>0.047</v>
      </c>
      <c r="G173" t="n">
        <v>0.14</v>
      </c>
      <c r="H173" t="n">
        <v>0.116</v>
      </c>
      <c r="I173">
        <f>((D177) + (D174 + D175 + D176))</f>
        <v/>
      </c>
      <c r="J173">
        <f>(((D177) + (D174 + D175 + D176))*C173)</f>
        <v/>
      </c>
    </row>
    <row r="174">
      <c r="A174" t="inlineStr">
        <is>
          <t>INT_R_X3Y56/SR1BEG3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INT_R_X3Y55/SR1END3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INT_R_X3Y56/SR1END_N3_3</t>
        </is>
      </c>
      <c r="B176" t="inlineStr">
        <is>
          <t>Part of wire</t>
        </is>
      </c>
      <c r="C176" t="n">
        <v>0</v>
      </c>
      <c r="D176" t="n">
        <v>0</v>
      </c>
      <c r="I176">
        <f>(((D174 + D175 + D176)/2) + (D177))</f>
        <v/>
      </c>
      <c r="J176">
        <f>((C174 + C175 + C176)*(((D174 + D175 + D176)/2) + (D177)))</f>
        <v/>
      </c>
    </row>
    <row r="177">
      <c r="A177" t="inlineStr">
        <is>
          <t>INT_R_X3Y55/INT_R.SR1END3-&gt;&gt;SL1BEG3</t>
        </is>
      </c>
      <c r="B177" t="inlineStr">
        <is>
          <t>Buffer</t>
        </is>
      </c>
      <c r="C177" t="n">
        <v>1.16220225</v>
      </c>
      <c r="D177" t="n">
        <v>0.008429000000000001</v>
      </c>
      <c r="E177" t="n">
        <v>0.054</v>
      </c>
      <c r="F177" t="n">
        <v>0.044</v>
      </c>
      <c r="G177" t="n">
        <v>0.131</v>
      </c>
      <c r="H177" t="n">
        <v>0.108</v>
      </c>
      <c r="I177">
        <f>((D180) + (D178 + D179))</f>
        <v/>
      </c>
      <c r="J177">
        <f>(((D180) + (D178 + D179))*C177)</f>
        <v/>
      </c>
    </row>
    <row r="178">
      <c r="A178" t="inlineStr">
        <is>
          <t>INT_R_X3Y55/SL1BEG3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INT_R_X3Y54/SL1END3</t>
        </is>
      </c>
      <c r="B179" t="inlineStr">
        <is>
          <t>Part of wire</t>
        </is>
      </c>
      <c r="C179" t="n">
        <v>0</v>
      </c>
      <c r="D179" t="n">
        <v>0</v>
      </c>
      <c r="I179">
        <f>(((D178 + D179)/2) + (D180))</f>
        <v/>
      </c>
      <c r="J179">
        <f>((C178 + C179)*(((D178 + D179)/2) + (D180)))</f>
        <v/>
      </c>
    </row>
    <row r="180">
      <c r="A180" t="inlineStr">
        <is>
          <t>INT_R_X3Y54/INT_R.SL1END3-&gt;&gt;IMUX31</t>
        </is>
      </c>
      <c r="B180" t="inlineStr">
        <is>
          <t>Buffer</t>
        </is>
      </c>
      <c r="C180" t="n">
        <v>1.6107141875</v>
      </c>
      <c r="D180" t="n">
        <v>0.007713</v>
      </c>
      <c r="E180" t="n">
        <v>0.047</v>
      </c>
      <c r="F180" t="n">
        <v>0.038</v>
      </c>
      <c r="G180" t="n">
        <v>0.138</v>
      </c>
      <c r="H180" t="n">
        <v>0.114</v>
      </c>
      <c r="I180">
        <f>((((D185) + (D184))) + (D181 + D182))</f>
        <v/>
      </c>
      <c r="J180">
        <f>(((((D185) + (D184))) + (D181 + D182))*C180)</f>
        <v/>
      </c>
    </row>
    <row r="181">
      <c r="A181" t="inlineStr">
        <is>
          <t>INT_R_X3Y54/IMUX31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CLBLM_R_X3Y54/CLBLM_IMUX31</t>
        </is>
      </c>
      <c r="B182" t="inlineStr">
        <is>
          <t>Part of wire</t>
        </is>
      </c>
      <c r="C182" t="n">
        <v>0</v>
      </c>
      <c r="D182" t="n">
        <v>0</v>
      </c>
      <c r="I182">
        <f>(((D181 + D182)/2) + (((D185) + (D184))))</f>
        <v/>
      </c>
      <c r="J182">
        <f>((C181 + C182)*(((D181 + D182)/2) + (((D185) + (D184)))))</f>
        <v/>
      </c>
    </row>
    <row r="183">
      <c r="A183" t="inlineStr">
        <is>
          <t>CLBLM_R_X3Y54/CLBLM_R.CLBLM_IMUX31-&gt;CLBLM_M_C5</t>
        </is>
      </c>
      <c r="B183" t="inlineStr">
        <is>
          <t>PassTransistor</t>
        </is>
      </c>
      <c r="C183" t="n">
        <v>0</v>
      </c>
      <c r="E183" t="n">
        <v>0</v>
      </c>
      <c r="F183" t="n">
        <v>0</v>
      </c>
      <c r="G183" t="n">
        <v>0</v>
      </c>
      <c r="H183" t="n">
        <v>0</v>
      </c>
      <c r="I183">
        <f>((D185) + (D184))</f>
        <v/>
      </c>
      <c r="J183">
        <f>(((D185) + (D184))*C183)</f>
        <v/>
      </c>
    </row>
    <row r="184">
      <c r="A184" t="inlineStr">
        <is>
          <t>CLBLM_R_X3Y54/CLBLM_M_C5</t>
        </is>
      </c>
      <c r="B184" t="inlineStr">
        <is>
          <t>Part of wire</t>
        </is>
      </c>
      <c r="C184" t="n">
        <v>0</v>
      </c>
      <c r="D184" t="n">
        <v>0</v>
      </c>
      <c r="I184">
        <f>(((D184)/2) + (D185))</f>
        <v/>
      </c>
      <c r="J184">
        <f>((C184)*(((D184)/2) + (D185)))</f>
        <v/>
      </c>
    </row>
    <row r="185">
      <c r="A185" t="inlineStr">
        <is>
          <t>masterReg/register_reg_r1_0_31_18_23/RAMC_D1/RADR4</t>
        </is>
      </c>
      <c r="B185" t="inlineStr">
        <is>
          <t>Inpin</t>
        </is>
      </c>
      <c r="D185" t="n">
        <v>0</v>
      </c>
      <c r="E185" t="n">
        <v>0.05</v>
      </c>
      <c r="F185" t="n">
        <v>0.04</v>
      </c>
      <c r="G185" t="n">
        <v>0.133</v>
      </c>
      <c r="H185" t="n">
        <v>0.107</v>
      </c>
    </row>
    <row r="186">
      <c r="A186" t="inlineStr">
        <is>
          <t>Address_register_reg_n_0_[4]: Address_register_reg[4]/Q to masterReg/register_reg_r1_0_31_18_23/RAMC_D1/RADR4 sum delays</t>
        </is>
      </c>
      <c r="E186">
        <f>(E2 + E4 + E32 + E49 + E88 + E151 + E160 + E163 + E167 + E173 + E177 + E180 + E183 + E185)</f>
        <v/>
      </c>
      <c r="F186">
        <f>(F2 + F4 + F32 + F49 + F88 + F151 + F160 + F163 + F167 + F173 + F177 + F180 + F183 + F185)</f>
        <v/>
      </c>
      <c r="G186">
        <f>(G2 + G4 + G32 + G49 + G88 + G151 + G160 + G163 + G167 + G173 + G177 + G180 + G183 + G185)</f>
        <v/>
      </c>
      <c r="H186">
        <f>(H2 + H4 + H32 + H49 + H88 + H151 + H160 + H163 + H167 + H173 + H177 + H180 + H183 + H185)</f>
        <v/>
      </c>
      <c r="J186">
        <f>(J2 + J3 + J4 + J6 + J32 + J37 + J49 + J60 + J88 + J97 + J151 + J159 + J160 + J162 + J163 + J166 + J167 + J172 + J173 + J176 + J177 + J179 + J180 + J182 + J183 + J184 + J185)</f>
        <v/>
      </c>
    </row>
    <row r="187">
      <c r="A187" t="inlineStr">
        <is>
          <t>Address_register_reg_n_0_[4]: Address_register_reg[4]/Q to masterReg/register_reg_r1_0_31_18_23/RAMC_D1/RADR4sum delays + cap delay</t>
        </is>
      </c>
      <c r="E187">
        <f>1000*(E186 + J186)</f>
        <v/>
      </c>
      <c r="F187">
        <f>1000*(F186 + J186)</f>
        <v/>
      </c>
      <c r="G187">
        <f>1000*(G186 + J186)</f>
        <v/>
      </c>
      <c r="H187">
        <f>1000*(H186 + J186)</f>
        <v/>
      </c>
    </row>
    <row r="189">
      <c r="A189" t="inlineStr">
        <is>
          <t>Address_register_reg_n_0_[4]: Address_register_reg[4]/Q to masterReg/register_reg_r1_0_31_18_23/RAMC_D1/RADR4Total delay (from Vivado)</t>
        </is>
      </c>
      <c r="E189" t="inlineStr">
        <is>
          <t>1011</t>
        </is>
      </c>
      <c r="F189" t="inlineStr">
        <is>
          <t>896</t>
        </is>
      </c>
      <c r="G189" t="inlineStr">
        <is>
          <t>1638</t>
        </is>
      </c>
      <c r="H189" t="inlineStr">
        <is>
          <t>1412</t>
        </is>
      </c>
    </row>
    <row r="191">
      <c r="A191" t="inlineStr">
        <is>
          <t>INT_L_X4Y53/INT_L.WL1END2-&gt;&gt;WR1BEG_S0</t>
        </is>
      </c>
      <c r="B191" t="inlineStr">
        <is>
          <t>Buffer</t>
        </is>
      </c>
      <c r="C191" t="n">
        <v>1.16220225</v>
      </c>
      <c r="D191" t="n">
        <v>0.008429000000000001</v>
      </c>
      <c r="E191" t="n">
        <v>0.043</v>
      </c>
      <c r="F191" t="n">
        <v>0.035</v>
      </c>
      <c r="G191" t="n">
        <v>0.124</v>
      </c>
      <c r="H191" t="n">
        <v>0.103</v>
      </c>
      <c r="I191">
        <f>((D198 + D209) + (D192 + D193 + D194 + D195 + D196 + D197))</f>
        <v/>
      </c>
      <c r="J191">
        <f>(((D198 + D209) + (D192 + D193 + D194 + D195 + D196 + D197))*C191)</f>
        <v/>
      </c>
    </row>
    <row r="192">
      <c r="A192" t="inlineStr">
        <is>
          <t>INT_L_X4Y53/WR1BEG_S0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INT_R_X3Y54/WR1END0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INT_R_X3Y53/WR1END_S1_0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INT_L_X4Y54/WR1BEG0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CLBLL_L_X4Y54/CLBLL_WR1END0</t>
        </is>
      </c>
      <c r="B196" t="inlineStr">
        <is>
          <t>Part of wire</t>
        </is>
      </c>
      <c r="C196" t="n">
        <v>0.08269599999999999</v>
      </c>
      <c r="D196" t="n">
        <v>0.005801</v>
      </c>
    </row>
    <row r="197">
      <c r="A197" t="inlineStr">
        <is>
          <t>CLBLM_R_X3Y54/CLBLM_WR1END0</t>
        </is>
      </c>
      <c r="B197" t="inlineStr">
        <is>
          <t>Part of wire</t>
        </is>
      </c>
      <c r="C197" t="n">
        <v>0.09451000000000001</v>
      </c>
      <c r="D197" t="n">
        <v>0.005801</v>
      </c>
      <c r="I197">
        <f>(((D192 + D193 + D194 + D195 + D196 + D197)/2) + (D198 + D209))</f>
        <v/>
      </c>
      <c r="J197">
        <f>((C192 + C193 + C194 + C195 + C196 + C197)*(((D192 + D193 + D194 + D195 + D196 + D197)/2) + (D198 + D209)))</f>
        <v/>
      </c>
    </row>
    <row r="198">
      <c r="A198" t="inlineStr">
        <is>
          <t>INT_R_X3Y54/INT_R.WR1END0-&gt;&gt;IMUX8</t>
        </is>
      </c>
      <c r="B198" t="inlineStr">
        <is>
          <t>Buffer</t>
        </is>
      </c>
      <c r="C198" t="n">
        <v>1.6107141875</v>
      </c>
      <c r="D198" t="n">
        <v>0.007713</v>
      </c>
      <c r="E198" t="n">
        <v>0.047</v>
      </c>
      <c r="F198" t="n">
        <v>0.038</v>
      </c>
      <c r="G198" t="n">
        <v>0.138</v>
      </c>
      <c r="H198" t="n">
        <v>0.114</v>
      </c>
      <c r="I198">
        <f>((((D203) + (D202))) + (D199 + D200))</f>
        <v/>
      </c>
      <c r="J198">
        <f>(((((D203) + (D202))) + (D199 + D200))*C198)</f>
        <v/>
      </c>
    </row>
    <row r="199">
      <c r="A199" t="inlineStr">
        <is>
          <t>INT_R_X3Y54/IMUX8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CLBLM_R_X3Y54/CLBLM_IMUX8</t>
        </is>
      </c>
      <c r="B200" t="inlineStr">
        <is>
          <t>Part of wire</t>
        </is>
      </c>
      <c r="C200" t="n">
        <v>0</v>
      </c>
      <c r="D200" t="n">
        <v>0</v>
      </c>
      <c r="I200">
        <f>(((D199 + D200)/2) + (((D203) + (D202))))</f>
        <v/>
      </c>
      <c r="J200">
        <f>((C199 + C200)*(((D199 + D200)/2) + (((D203) + (D202)))))</f>
        <v/>
      </c>
    </row>
    <row r="201">
      <c r="A201" t="inlineStr">
        <is>
          <t>CLBLM_R_X3Y54/CLBLM_R.CLBLM_IMUX8-&gt;CLBLM_M_A5</t>
        </is>
      </c>
      <c r="B201" t="inlineStr">
        <is>
          <t>PassTransistor</t>
        </is>
      </c>
      <c r="C201" t="n">
        <v>0</v>
      </c>
      <c r="E201" t="n">
        <v>0</v>
      </c>
      <c r="F201" t="n">
        <v>0</v>
      </c>
      <c r="G201" t="n">
        <v>0</v>
      </c>
      <c r="H201" t="n">
        <v>0</v>
      </c>
      <c r="I201">
        <f>((D203) + (D202))</f>
        <v/>
      </c>
      <c r="J201">
        <f>(((D203) + (D202))*C201)</f>
        <v/>
      </c>
    </row>
    <row r="202">
      <c r="A202" t="inlineStr">
        <is>
          <t>CLBLM_R_X3Y54/CLBLM_M_A5</t>
        </is>
      </c>
      <c r="B202" t="inlineStr">
        <is>
          <t>Part of wire</t>
        </is>
      </c>
      <c r="C202" t="n">
        <v>0</v>
      </c>
      <c r="D202" t="n">
        <v>0</v>
      </c>
      <c r="I202">
        <f>(((D202)/2) + (D203))</f>
        <v/>
      </c>
      <c r="J202">
        <f>((C202)*(((D202)/2) + (D203)))</f>
        <v/>
      </c>
    </row>
    <row r="203">
      <c r="A203" t="inlineStr">
        <is>
          <t>masterReg/register_reg_r1_0_31_18_23/RAMA_D1/RADR4</t>
        </is>
      </c>
      <c r="B203" t="inlineStr">
        <is>
          <t>Inpin</t>
        </is>
      </c>
      <c r="D203" t="n">
        <v>0</v>
      </c>
      <c r="E203" t="n">
        <v>0.048</v>
      </c>
      <c r="F203" t="n">
        <v>0.038</v>
      </c>
      <c r="G203" t="n">
        <v>0.126</v>
      </c>
      <c r="H203" t="n">
        <v>0.102</v>
      </c>
    </row>
    <row r="204">
      <c r="A204" t="inlineStr">
        <is>
          <t>Address_register_reg_n_0_[4]: Address_register_reg[4]/Q to masterReg/register_reg_r1_0_31_18_23/RAMA_D1/RADR4 sum delays</t>
        </is>
      </c>
      <c r="E204">
        <f>(E2 + E4 + E32 + E49 + E88 + E151 + E160 + E191 + E198 + E201 + E203)</f>
        <v/>
      </c>
      <c r="F204">
        <f>(F2 + F4 + F32 + F49 + F88 + F151 + F160 + F191 + F198 + F201 + F203)</f>
        <v/>
      </c>
      <c r="G204">
        <f>(G2 + G4 + G32 + G49 + G88 + G151 + G160 + G191 + G198 + G201 + G203)</f>
        <v/>
      </c>
      <c r="H204">
        <f>(H2 + H4 + H32 + H49 + H88 + H151 + H160 + H191 + H198 + H201 + H203)</f>
        <v/>
      </c>
      <c r="J204">
        <f>(J2 + J3 + J4 + J6 + J32 + J37 + J49 + J60 + J88 + J97 + J151 + J159 + J160 + J162 + J191 + J197 + J198 + J200 + J201 + J202 + J203)</f>
        <v/>
      </c>
    </row>
    <row r="205">
      <c r="A205" t="inlineStr">
        <is>
          <t>Address_register_reg_n_0_[4]: Address_register_reg[4]/Q to masterReg/register_reg_r1_0_31_18_23/RAMA_D1/RADR4sum delays + cap delay</t>
        </is>
      </c>
      <c r="E205">
        <f>1000*(E204 + J204)</f>
        <v/>
      </c>
      <c r="F205">
        <f>1000*(F204 + J204)</f>
        <v/>
      </c>
      <c r="G205">
        <f>1000*(G204 + J204)</f>
        <v/>
      </c>
      <c r="H205">
        <f>1000*(H204 + J204)</f>
        <v/>
      </c>
    </row>
    <row r="207">
      <c r="A207" t="inlineStr">
        <is>
          <t>Address_register_reg_n_0_[4]: Address_register_reg[4]/Q to masterReg/register_reg_r1_0_31_18_23/RAMA_D1/RADR4Total delay (from Vivado)</t>
        </is>
      </c>
      <c r="E207" t="inlineStr">
        <is>
          <t>819</t>
        </is>
      </c>
      <c r="F207" t="inlineStr">
        <is>
          <t>734</t>
        </is>
      </c>
      <c r="G207" t="inlineStr">
        <is>
          <t>1284</t>
        </is>
      </c>
      <c r="H207" t="inlineStr">
        <is>
          <t>1118</t>
        </is>
      </c>
    </row>
    <row r="209">
      <c r="A209" t="inlineStr">
        <is>
          <t>INT_R_X3Y54/INT_R.WR1END0-&gt;&gt;IMUX24</t>
        </is>
      </c>
      <c r="B209" t="inlineStr">
        <is>
          <t>Buffer</t>
        </is>
      </c>
      <c r="C209" t="n">
        <v>1.6107141875</v>
      </c>
      <c r="D209" t="n">
        <v>0.007713</v>
      </c>
      <c r="E209" t="n">
        <v>0.047</v>
      </c>
      <c r="F209" t="n">
        <v>0.038</v>
      </c>
      <c r="G209" t="n">
        <v>0.138</v>
      </c>
      <c r="H209" t="n">
        <v>0.114</v>
      </c>
      <c r="I209">
        <f>((((D214) + (D213))) + (D210 + D211))</f>
        <v/>
      </c>
      <c r="J209">
        <f>(((((D214) + (D213))) + (D210 + D211))*C209)</f>
        <v/>
      </c>
    </row>
    <row r="210">
      <c r="A210" t="inlineStr">
        <is>
          <t>INT_R_X3Y54/IMUX24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CLBLM_R_X3Y54/CLBLM_IMUX24</t>
        </is>
      </c>
      <c r="B211" t="inlineStr">
        <is>
          <t>Part of wire</t>
        </is>
      </c>
      <c r="C211" t="n">
        <v>0</v>
      </c>
      <c r="D211" t="n">
        <v>0</v>
      </c>
      <c r="I211">
        <f>(((D210 + D211)/2) + (((D214) + (D213))))</f>
        <v/>
      </c>
      <c r="J211">
        <f>((C210 + C211)*(((D210 + D211)/2) + (((D214) + (D213)))))</f>
        <v/>
      </c>
    </row>
    <row r="212">
      <c r="A212" t="inlineStr">
        <is>
          <t>CLBLM_R_X3Y54/CLBLM_R.CLBLM_IMUX24-&gt;CLBLM_M_B5</t>
        </is>
      </c>
      <c r="B212" t="inlineStr">
        <is>
          <t>PassTransistor</t>
        </is>
      </c>
      <c r="C212" t="n">
        <v>0</v>
      </c>
      <c r="E212" t="n">
        <v>0</v>
      </c>
      <c r="F212" t="n">
        <v>0</v>
      </c>
      <c r="G212" t="n">
        <v>0</v>
      </c>
      <c r="H212" t="n">
        <v>0</v>
      </c>
      <c r="I212">
        <f>((D214) + (D213))</f>
        <v/>
      </c>
      <c r="J212">
        <f>(((D214) + (D213))*C212)</f>
        <v/>
      </c>
    </row>
    <row r="213">
      <c r="A213" t="inlineStr">
        <is>
          <t>CLBLM_R_X3Y54/CLBLM_M_B5</t>
        </is>
      </c>
      <c r="B213" t="inlineStr">
        <is>
          <t>Part of wire</t>
        </is>
      </c>
      <c r="C213" t="n">
        <v>0</v>
      </c>
      <c r="D213" t="n">
        <v>0</v>
      </c>
      <c r="I213">
        <f>(((D213)/2) + (D214))</f>
        <v/>
      </c>
      <c r="J213">
        <f>((C213)*(((D213)/2) + (D214)))</f>
        <v/>
      </c>
    </row>
    <row r="214">
      <c r="A214" t="inlineStr">
        <is>
          <t>masterReg/register_reg_r1_0_31_18_23/RAMB_D1/RADR4</t>
        </is>
      </c>
      <c r="B214" t="inlineStr">
        <is>
          <t>Inpin</t>
        </is>
      </c>
      <c r="D214" t="n">
        <v>0</v>
      </c>
      <c r="E214" t="n">
        <v>0.052</v>
      </c>
      <c r="F214" t="n">
        <v>0.042</v>
      </c>
      <c r="G214" t="n">
        <v>0.137</v>
      </c>
      <c r="H214" t="n">
        <v>0.111</v>
      </c>
    </row>
    <row r="215">
      <c r="A215" t="inlineStr">
        <is>
          <t>Address_register_reg_n_0_[4]: Address_register_reg[4]/Q to masterReg/register_reg_r1_0_31_18_23/RAMB_D1/RADR4 sum delays</t>
        </is>
      </c>
      <c r="E215">
        <f>(E2 + E4 + E32 + E49 + E88 + E151 + E160 + E191 + E209 + E212 + E214)</f>
        <v/>
      </c>
      <c r="F215">
        <f>(F2 + F4 + F32 + F49 + F88 + F151 + F160 + F191 + F209 + F212 + F214)</f>
        <v/>
      </c>
      <c r="G215">
        <f>(G2 + G4 + G32 + G49 + G88 + G151 + G160 + G191 + G209 + G212 + G214)</f>
        <v/>
      </c>
      <c r="H215">
        <f>(H2 + H4 + H32 + H49 + H88 + H151 + H160 + H191 + H209 + H212 + H214)</f>
        <v/>
      </c>
      <c r="J215">
        <f>(J2 + J3 + J4 + J6 + J32 + J37 + J49 + J60 + J88 + J97 + J151 + J159 + J160 + J162 + J191 + J197 + J209 + J211 + J212 + J213 + J214)</f>
        <v/>
      </c>
    </row>
    <row r="216">
      <c r="A216" t="inlineStr">
        <is>
          <t>Address_register_reg_n_0_[4]: Address_register_reg[4]/Q to masterReg/register_reg_r1_0_31_18_23/RAMB_D1/RADR4sum delays + cap delay</t>
        </is>
      </c>
      <c r="E216">
        <f>1000*(E215 + J215)</f>
        <v/>
      </c>
      <c r="F216">
        <f>1000*(F215 + J215)</f>
        <v/>
      </c>
      <c r="G216">
        <f>1000*(G215 + J215)</f>
        <v/>
      </c>
      <c r="H216">
        <f>1000*(H215 + J215)</f>
        <v/>
      </c>
    </row>
    <row r="218">
      <c r="A218" t="inlineStr">
        <is>
          <t>Address_register_reg_n_0_[4]: Address_register_reg[4]/Q to masterReg/register_reg_r1_0_31_18_23/RAMB_D1/RADR4Total delay (from Vivado)</t>
        </is>
      </c>
      <c r="E218" t="inlineStr">
        <is>
          <t>823</t>
        </is>
      </c>
      <c r="F218" t="inlineStr">
        <is>
          <t>738</t>
        </is>
      </c>
      <c r="G218" t="inlineStr">
        <is>
          <t>1291</t>
        </is>
      </c>
      <c r="H218" t="inlineStr">
        <is>
          <t>1124</t>
        </is>
      </c>
    </row>
    <row r="220">
      <c r="A220" t="inlineStr">
        <is>
          <t>INT_R_X7Y48/INT_R.NE6END0-&gt;&gt;EL1BEG_N3</t>
        </is>
      </c>
      <c r="B220" t="inlineStr">
        <is>
          <t>Buffer</t>
        </is>
      </c>
      <c r="C220" t="n">
        <v>1.16220225</v>
      </c>
      <c r="D220" t="n">
        <v>0.008429000000000001</v>
      </c>
      <c r="E220" t="n">
        <v>0.043</v>
      </c>
      <c r="F220" t="n">
        <v>0.035</v>
      </c>
      <c r="G220" t="n">
        <v>0.123</v>
      </c>
      <c r="H220" t="n">
        <v>0.102</v>
      </c>
      <c r="I220">
        <f>((D226 + D253) + (D221 + D222 + D223 + D224 + D225))</f>
        <v/>
      </c>
      <c r="J220">
        <f>(((D226 + D253) + (D221 + D222 + D223 + D224 + D225))*C220)</f>
        <v/>
      </c>
    </row>
    <row r="221">
      <c r="A221" t="inlineStr">
        <is>
          <t>INT_R_X7Y48/EL1BEG_N3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INT_L_X8Y47/EL1END3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INT_R_X7Y47/EL1BEG3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CLBLM_R_X7Y47/CLBLM_EL1BEG3</t>
        </is>
      </c>
      <c r="B224" t="inlineStr">
        <is>
          <t>Part of wire</t>
        </is>
      </c>
      <c r="C224" t="n">
        <v>0.052151</v>
      </c>
      <c r="D224" t="n">
        <v>0.004690000000000001</v>
      </c>
    </row>
    <row r="225">
      <c r="A225" t="inlineStr">
        <is>
          <t>CLBLM_L_X8Y47/CLBLM_EL1BEG3</t>
        </is>
      </c>
      <c r="B225" t="inlineStr">
        <is>
          <t>Part of wire</t>
        </is>
      </c>
      <c r="C225" t="n">
        <v>0.052151</v>
      </c>
      <c r="D225" t="n">
        <v>0.004690000000000001</v>
      </c>
      <c r="I225">
        <f>(((D221 + D222 + D223 + D224 + D225)/2) + (D226 + D253))</f>
        <v/>
      </c>
      <c r="J225">
        <f>((C221 + C222 + C223 + C224 + C225)*(((D221 + D222 + D223 + D224 + D225)/2) + (D226 + D253)))</f>
        <v/>
      </c>
    </row>
    <row r="226">
      <c r="A226" t="inlineStr">
        <is>
          <t>INT_L_X8Y47/INT_L.EL1END3-&gt;&gt;BYP_ALT6</t>
        </is>
      </c>
      <c r="B226" t="inlineStr">
        <is>
          <t>Buffer</t>
        </is>
      </c>
      <c r="C226" t="n">
        <v>0</v>
      </c>
      <c r="D226" t="n">
        <v>0.00757</v>
      </c>
      <c r="E226" t="n">
        <v>0</v>
      </c>
      <c r="F226" t="n">
        <v>0</v>
      </c>
      <c r="G226" t="n">
        <v>0</v>
      </c>
      <c r="H226" t="n">
        <v>0</v>
      </c>
      <c r="I226">
        <f>((D228) + (D227))</f>
        <v/>
      </c>
      <c r="J226">
        <f>(((D228) + (D227))*C226)</f>
        <v/>
      </c>
    </row>
    <row r="227">
      <c r="A227" t="inlineStr">
        <is>
          <t>INT_L_X8Y47/BYP_ALT6</t>
        </is>
      </c>
      <c r="B227" t="inlineStr">
        <is>
          <t>Part of wire</t>
        </is>
      </c>
      <c r="C227" t="n">
        <v>0</v>
      </c>
      <c r="D227" t="n">
        <v>0</v>
      </c>
      <c r="I227">
        <f>(((D227)/2) + (D228))</f>
        <v/>
      </c>
      <c r="J227">
        <f>((C227)*(((D227)/2) + (D228)))</f>
        <v/>
      </c>
    </row>
    <row r="228">
      <c r="A228" t="inlineStr">
        <is>
          <t>INT_L_X8Y47/INT_L.BYP_ALT6-&gt;&gt;BYP_BOUNCE6</t>
        </is>
      </c>
      <c r="B228" t="inlineStr">
        <is>
          <t>Buffer</t>
        </is>
      </c>
      <c r="C228" t="n">
        <v>1.4764880625</v>
      </c>
      <c r="D228" t="n">
        <v>0</v>
      </c>
      <c r="E228" t="n">
        <v>0.059</v>
      </c>
      <c r="F228" t="n">
        <v>0.049</v>
      </c>
      <c r="G228" t="n">
        <v>0.178</v>
      </c>
      <c r="H228" t="n">
        <v>0.147</v>
      </c>
      <c r="I228">
        <f>((D231 + D242) + (D229 + D230))</f>
        <v/>
      </c>
      <c r="J228">
        <f>(((D231 + D242) + (D229 + D230))*C228)</f>
        <v/>
      </c>
    </row>
    <row r="229">
      <c r="A229" t="inlineStr">
        <is>
          <t>INT_L_X8Y47/BYP_BOUNCE6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INT_L_X8Y48/BYP_BOUNCE_N3_6</t>
        </is>
      </c>
      <c r="B230" t="inlineStr">
        <is>
          <t>Part of wire</t>
        </is>
      </c>
      <c r="C230" t="n">
        <v>0</v>
      </c>
      <c r="D230" t="n">
        <v>0</v>
      </c>
      <c r="I230">
        <f>(((D229 + D230)/2) + (D231 + D242))</f>
        <v/>
      </c>
      <c r="J230">
        <f>((C229 + C230)*(((D229 + D230)/2) + (D231 + D242)))</f>
        <v/>
      </c>
    </row>
    <row r="231">
      <c r="A231" t="inlineStr">
        <is>
          <t>INT_L_X8Y48/INT_L.BYP_BOUNCE_N3_6-&gt;&gt;IMUX_L8</t>
        </is>
      </c>
      <c r="B231" t="inlineStr">
        <is>
          <t>Buffer</t>
        </is>
      </c>
      <c r="C231" t="n">
        <v>1.6107141875</v>
      </c>
      <c r="D231" t="n">
        <v>0.007713</v>
      </c>
      <c r="E231" t="n">
        <v>0.047</v>
      </c>
      <c r="F231" t="n">
        <v>0.038</v>
      </c>
      <c r="G231" t="n">
        <v>0.138</v>
      </c>
      <c r="H231" t="n">
        <v>0.114</v>
      </c>
      <c r="I231">
        <f>((((D236) + (D235))) + (D232 + D233))</f>
        <v/>
      </c>
      <c r="J231">
        <f>(((((D236) + (D235))) + (D232 + D233))*C231)</f>
        <v/>
      </c>
    </row>
    <row r="232">
      <c r="A232" t="inlineStr">
        <is>
          <t>INT_L_X8Y48/IMUX_L8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CLBLM_L_X8Y48/CLBLM_IMUX8</t>
        </is>
      </c>
      <c r="B233" t="inlineStr">
        <is>
          <t>Part of wire</t>
        </is>
      </c>
      <c r="C233" t="n">
        <v>0</v>
      </c>
      <c r="D233" t="n">
        <v>0</v>
      </c>
      <c r="I233">
        <f>(((D232 + D233)/2) + (((D236) + (D235))))</f>
        <v/>
      </c>
      <c r="J233">
        <f>((C232 + C233)*(((D232 + D233)/2) + (((D236) + (D235)))))</f>
        <v/>
      </c>
    </row>
    <row r="234">
      <c r="A234" t="inlineStr">
        <is>
          <t>CLBLM_L_X8Y48/CLBLM_L.CLBLM_IMUX8-&gt;CLBLM_M_A5</t>
        </is>
      </c>
      <c r="B234" t="inlineStr">
        <is>
          <t>PassTransistor</t>
        </is>
      </c>
      <c r="C234" t="n">
        <v>0</v>
      </c>
      <c r="E234" t="n">
        <v>0</v>
      </c>
      <c r="F234" t="n">
        <v>0</v>
      </c>
      <c r="G234" t="n">
        <v>0</v>
      </c>
      <c r="H234" t="n">
        <v>0</v>
      </c>
      <c r="I234">
        <f>((D236) + (D235))</f>
        <v/>
      </c>
      <c r="J234">
        <f>(((D236) + (D235))*C234)</f>
        <v/>
      </c>
    </row>
    <row r="235">
      <c r="A235" t="inlineStr">
        <is>
          <t>CLBLM_L_X8Y48/CLBLM_M_A5</t>
        </is>
      </c>
      <c r="B235" t="inlineStr">
        <is>
          <t>Part of wire</t>
        </is>
      </c>
      <c r="C235" t="n">
        <v>0</v>
      </c>
      <c r="D235" t="n">
        <v>0</v>
      </c>
      <c r="I235">
        <f>(((D235)/2) + (D236))</f>
        <v/>
      </c>
      <c r="J235">
        <f>((C235)*(((D235)/2) + (D236)))</f>
        <v/>
      </c>
    </row>
    <row r="236">
      <c r="A236" t="inlineStr">
        <is>
          <t>masterReg/register_reg_r1_0_31_12_17/RAMA_D1/RADR4</t>
        </is>
      </c>
      <c r="B236" t="inlineStr">
        <is>
          <t>Inpin</t>
        </is>
      </c>
      <c r="D236" t="n">
        <v>0</v>
      </c>
      <c r="E236" t="n">
        <v>0.048</v>
      </c>
      <c r="F236" t="n">
        <v>0.038</v>
      </c>
      <c r="G236" t="n">
        <v>0.126</v>
      </c>
      <c r="H236" t="n">
        <v>0.102</v>
      </c>
    </row>
    <row r="237">
      <c r="A237" t="inlineStr">
        <is>
          <t>Address_register_reg_n_0_[4]: Address_register_reg[4]/Q to masterReg/register_reg_r1_0_31_12_17/RAMA_D1/RADR4 sum delays</t>
        </is>
      </c>
      <c r="E237">
        <f>(E2 + E4 + E32 + E49 + E220 + E226 + E228 + E231 + E234 + E236)</f>
        <v/>
      </c>
      <c r="F237">
        <f>(F2 + F4 + F32 + F49 + F220 + F226 + F228 + F231 + F234 + F236)</f>
        <v/>
      </c>
      <c r="G237">
        <f>(G2 + G4 + G32 + G49 + G220 + G226 + G228 + G231 + G234 + G236)</f>
        <v/>
      </c>
      <c r="H237">
        <f>(H2 + H4 + H32 + H49 + H220 + H226 + H228 + H231 + H234 + H236)</f>
        <v/>
      </c>
      <c r="J237">
        <f>(J2 + J3 + J4 + J6 + J32 + J37 + J49 + J60 + J220 + J225 + J226 + J227 + J228 + J230 + J231 + J233 + J234 + J235 + J236)</f>
        <v/>
      </c>
    </row>
    <row r="238">
      <c r="A238" t="inlineStr">
        <is>
          <t>Address_register_reg_n_0_[4]: Address_register_reg[4]/Q to masterReg/register_reg_r1_0_31_12_17/RAMA_D1/RADR4sum delays + cap delay</t>
        </is>
      </c>
      <c r="E238">
        <f>1000*(E237 + J237)</f>
        <v/>
      </c>
      <c r="F238">
        <f>1000*(F237 + J237)</f>
        <v/>
      </c>
      <c r="G238">
        <f>1000*(G237 + J237)</f>
        <v/>
      </c>
      <c r="H238">
        <f>1000*(H237 + J237)</f>
        <v/>
      </c>
    </row>
    <row r="240">
      <c r="A240" t="inlineStr">
        <is>
          <t>Address_register_reg_n_0_[4]: Address_register_reg[4]/Q to masterReg/register_reg_r1_0_31_12_17/RAMA_D1/RADR4Total delay (from Vivado)</t>
        </is>
      </c>
      <c r="E240" t="inlineStr">
        <is>
          <t>579</t>
        </is>
      </c>
      <c r="F240" t="inlineStr">
        <is>
          <t>517</t>
        </is>
      </c>
      <c r="G240" t="inlineStr">
        <is>
          <t>939</t>
        </is>
      </c>
      <c r="H240" t="inlineStr">
        <is>
          <t>814</t>
        </is>
      </c>
    </row>
    <row r="242">
      <c r="A242" t="inlineStr">
        <is>
          <t>INT_L_X8Y48/INT_L.BYP_BOUNCE_N3_6-&gt;&gt;IMUX_L24</t>
        </is>
      </c>
      <c r="B242" t="inlineStr">
        <is>
          <t>Buffer</t>
        </is>
      </c>
      <c r="C242" t="n">
        <v>1.6107141875</v>
      </c>
      <c r="D242" t="n">
        <v>0.007713</v>
      </c>
      <c r="E242" t="n">
        <v>0.047</v>
      </c>
      <c r="F242" t="n">
        <v>0.038</v>
      </c>
      <c r="G242" t="n">
        <v>0.138</v>
      </c>
      <c r="H242" t="n">
        <v>0.114</v>
      </c>
      <c r="I242">
        <f>((((D247) + (D246))) + (D243 + D244))</f>
        <v/>
      </c>
      <c r="J242">
        <f>(((((D247) + (D246))) + (D243 + D244))*C242)</f>
        <v/>
      </c>
    </row>
    <row r="243">
      <c r="A243" t="inlineStr">
        <is>
          <t>INT_L_X8Y48/IMUX_L24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CLBLM_L_X8Y48/CLBLM_IMUX24</t>
        </is>
      </c>
      <c r="B244" t="inlineStr">
        <is>
          <t>Part of wire</t>
        </is>
      </c>
      <c r="C244" t="n">
        <v>0</v>
      </c>
      <c r="D244" t="n">
        <v>0</v>
      </c>
      <c r="I244">
        <f>(((D243 + D244)/2) + (((D247) + (D246))))</f>
        <v/>
      </c>
      <c r="J244">
        <f>((C243 + C244)*(((D243 + D244)/2) + (((D247) + (D246)))))</f>
        <v/>
      </c>
    </row>
    <row r="245">
      <c r="A245" t="inlineStr">
        <is>
          <t>CLBLM_L_X8Y48/CLBLM_L.CLBLM_IMUX24-&gt;CLBLM_M_B5</t>
        </is>
      </c>
      <c r="B245" t="inlineStr">
        <is>
          <t>PassTransistor</t>
        </is>
      </c>
      <c r="C245" t="n">
        <v>0</v>
      </c>
      <c r="E245" t="n">
        <v>0</v>
      </c>
      <c r="F245" t="n">
        <v>0</v>
      </c>
      <c r="G245" t="n">
        <v>0</v>
      </c>
      <c r="H245" t="n">
        <v>0</v>
      </c>
      <c r="I245">
        <f>((D247) + (D246))</f>
        <v/>
      </c>
      <c r="J245">
        <f>(((D247) + (D246))*C245)</f>
        <v/>
      </c>
    </row>
    <row r="246">
      <c r="A246" t="inlineStr">
        <is>
          <t>CLBLM_L_X8Y48/CLBLM_M_B5</t>
        </is>
      </c>
      <c r="B246" t="inlineStr">
        <is>
          <t>Part of wire</t>
        </is>
      </c>
      <c r="C246" t="n">
        <v>0</v>
      </c>
      <c r="D246" t="n">
        <v>0</v>
      </c>
      <c r="I246">
        <f>(((D246)/2) + (D247))</f>
        <v/>
      </c>
      <c r="J246">
        <f>((C246)*(((D246)/2) + (D247)))</f>
        <v/>
      </c>
    </row>
    <row r="247">
      <c r="A247" t="inlineStr">
        <is>
          <t>masterReg/register_reg_r1_0_31_12_17/RAMB_D1/RADR4</t>
        </is>
      </c>
      <c r="B247" t="inlineStr">
        <is>
          <t>Inpin</t>
        </is>
      </c>
      <c r="D247" t="n">
        <v>0</v>
      </c>
      <c r="E247" t="n">
        <v>0.052</v>
      </c>
      <c r="F247" t="n">
        <v>0.042</v>
      </c>
      <c r="G247" t="n">
        <v>0.137</v>
      </c>
      <c r="H247" t="n">
        <v>0.111</v>
      </c>
    </row>
    <row r="248">
      <c r="A248" t="inlineStr">
        <is>
          <t>Address_register_reg_n_0_[4]: Address_register_reg[4]/Q to masterReg/register_reg_r1_0_31_12_17/RAMB_D1/RADR4 sum delays</t>
        </is>
      </c>
      <c r="E248">
        <f>(E2 + E4 + E32 + E49 + E220 + E226 + E228 + E242 + E245 + E247)</f>
        <v/>
      </c>
      <c r="F248">
        <f>(F2 + F4 + F32 + F49 + F220 + F226 + F228 + F242 + F245 + F247)</f>
        <v/>
      </c>
      <c r="G248">
        <f>(G2 + G4 + G32 + G49 + G220 + G226 + G228 + G242 + G245 + G247)</f>
        <v/>
      </c>
      <c r="H248">
        <f>(H2 + H4 + H32 + H49 + H220 + H226 + H228 + H242 + H245 + H247)</f>
        <v/>
      </c>
      <c r="J248">
        <f>(J2 + J3 + J4 + J6 + J32 + J37 + J49 + J60 + J220 + J225 + J226 + J227 + J228 + J230 + J242 + J244 + J245 + J246 + J247)</f>
        <v/>
      </c>
    </row>
    <row r="249">
      <c r="A249" t="inlineStr">
        <is>
          <t>Address_register_reg_n_0_[4]: Address_register_reg[4]/Q to masterReg/register_reg_r1_0_31_12_17/RAMB_D1/RADR4sum delays + cap delay</t>
        </is>
      </c>
      <c r="E249">
        <f>1000*(E248 + J248)</f>
        <v/>
      </c>
      <c r="F249">
        <f>1000*(F248 + J248)</f>
        <v/>
      </c>
      <c r="G249">
        <f>1000*(G248 + J248)</f>
        <v/>
      </c>
      <c r="H249">
        <f>1000*(H248 + J248)</f>
        <v/>
      </c>
    </row>
    <row r="251">
      <c r="A251" t="inlineStr">
        <is>
          <t>Address_register_reg_n_0_[4]: Address_register_reg[4]/Q to masterReg/register_reg_r1_0_31_12_17/RAMB_D1/RADR4Total delay (from Vivado)</t>
        </is>
      </c>
      <c r="E251" t="inlineStr">
        <is>
          <t>583</t>
        </is>
      </c>
      <c r="F251" t="inlineStr">
        <is>
          <t>521</t>
        </is>
      </c>
      <c r="G251" t="inlineStr">
        <is>
          <t>946</t>
        </is>
      </c>
      <c r="H251" t="inlineStr">
        <is>
          <t>820</t>
        </is>
      </c>
    </row>
    <row r="253">
      <c r="A253" t="inlineStr">
        <is>
          <t>INT_L_X8Y47/INT_L.EL1END3-&gt;&gt;NR1BEG3</t>
        </is>
      </c>
      <c r="B253" t="inlineStr">
        <is>
          <t>Buffer</t>
        </is>
      </c>
      <c r="C253" t="n">
        <v>1.16220225</v>
      </c>
      <c r="D253" t="n">
        <v>0.008429000000000001</v>
      </c>
      <c r="E253" t="n">
        <v>0.056</v>
      </c>
      <c r="F253" t="n">
        <v>0.046</v>
      </c>
      <c r="G253" t="n">
        <v>0.131</v>
      </c>
      <c r="H253" t="n">
        <v>0.108</v>
      </c>
      <c r="I253">
        <f>((D256) + (D254 + D255))</f>
        <v/>
      </c>
      <c r="J253">
        <f>(((D256) + (D254 + D255))*C253)</f>
        <v/>
      </c>
    </row>
    <row r="254">
      <c r="A254" t="inlineStr">
        <is>
          <t>INT_L_X8Y47/NR1BEG3</t>
        </is>
      </c>
      <c r="B254" t="inlineStr">
        <is>
          <t>Part of wire</t>
        </is>
      </c>
      <c r="C254" t="n">
        <v>0</v>
      </c>
      <c r="D254" t="n">
        <v>0</v>
      </c>
    </row>
    <row r="255">
      <c r="A255" t="inlineStr">
        <is>
          <t>INT_L_X8Y48/NR1END3</t>
        </is>
      </c>
      <c r="B255" t="inlineStr">
        <is>
          <t>Part of wire</t>
        </is>
      </c>
      <c r="C255" t="n">
        <v>0</v>
      </c>
      <c r="D255" t="n">
        <v>0</v>
      </c>
      <c r="I255">
        <f>(((D254 + D255)/2) + (D256))</f>
        <v/>
      </c>
      <c r="J255">
        <f>((C254 + C255)*(((D254 + D255)/2) + (D256)))</f>
        <v/>
      </c>
    </row>
    <row r="256">
      <c r="A256" t="inlineStr">
        <is>
          <t>INT_L_X8Y48/INT_L.NR1END3-&gt;&gt;IMUX_L31</t>
        </is>
      </c>
      <c r="B256" t="inlineStr">
        <is>
          <t>Buffer</t>
        </is>
      </c>
      <c r="C256" t="n">
        <v>1.6107141875</v>
      </c>
      <c r="D256" t="n">
        <v>0.007713</v>
      </c>
      <c r="E256" t="n">
        <v>0.047</v>
      </c>
      <c r="F256" t="n">
        <v>0.038</v>
      </c>
      <c r="G256" t="n">
        <v>0.138</v>
      </c>
      <c r="H256" t="n">
        <v>0.114</v>
      </c>
      <c r="I256">
        <f>((((D261) + (D260))) + (D257 + D258))</f>
        <v/>
      </c>
      <c r="J256">
        <f>(((((D261) + (D260))) + (D257 + D258))*C256)</f>
        <v/>
      </c>
    </row>
    <row r="257">
      <c r="A257" t="inlineStr">
        <is>
          <t>INT_L_X8Y48/IMUX_L31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CLBLM_L_X8Y48/CLBLM_IMUX31</t>
        </is>
      </c>
      <c r="B258" t="inlineStr">
        <is>
          <t>Part of wire</t>
        </is>
      </c>
      <c r="C258" t="n">
        <v>0</v>
      </c>
      <c r="D258" t="n">
        <v>0</v>
      </c>
      <c r="I258">
        <f>(((D257 + D258)/2) + (((D261) + (D260))))</f>
        <v/>
      </c>
      <c r="J258">
        <f>((C257 + C258)*(((D257 + D258)/2) + (((D261) + (D260)))))</f>
        <v/>
      </c>
    </row>
    <row r="259">
      <c r="A259" t="inlineStr">
        <is>
          <t>CLBLM_L_X8Y48/CLBLM_L.CLBLM_IMUX31-&gt;CLBLM_M_C5</t>
        </is>
      </c>
      <c r="B259" t="inlineStr">
        <is>
          <t>PassTransistor</t>
        </is>
      </c>
      <c r="C259" t="n">
        <v>0</v>
      </c>
      <c r="E259" t="n">
        <v>0</v>
      </c>
      <c r="F259" t="n">
        <v>0</v>
      </c>
      <c r="G259" t="n">
        <v>0</v>
      </c>
      <c r="H259" t="n">
        <v>0</v>
      </c>
      <c r="I259">
        <f>((D261) + (D260))</f>
        <v/>
      </c>
      <c r="J259">
        <f>(((D261) + (D260))*C259)</f>
        <v/>
      </c>
    </row>
    <row r="260">
      <c r="A260" t="inlineStr">
        <is>
          <t>CLBLM_L_X8Y48/CLBLM_M_C5</t>
        </is>
      </c>
      <c r="B260" t="inlineStr">
        <is>
          <t>Part of wire</t>
        </is>
      </c>
      <c r="C260" t="n">
        <v>0</v>
      </c>
      <c r="D260" t="n">
        <v>0</v>
      </c>
      <c r="I260">
        <f>(((D260)/2) + (D261))</f>
        <v/>
      </c>
      <c r="J260">
        <f>((C260)*(((D260)/2) + (D261)))</f>
        <v/>
      </c>
    </row>
    <row r="261">
      <c r="A261" t="inlineStr">
        <is>
          <t>masterReg/register_reg_r1_0_31_12_17/RAMC_D1/RADR4</t>
        </is>
      </c>
      <c r="B261" t="inlineStr">
        <is>
          <t>Inpin</t>
        </is>
      </c>
      <c r="D261" t="n">
        <v>0</v>
      </c>
      <c r="E261" t="n">
        <v>0.05</v>
      </c>
      <c r="F261" t="n">
        <v>0.04</v>
      </c>
      <c r="G261" t="n">
        <v>0.133</v>
      </c>
      <c r="H261" t="n">
        <v>0.107</v>
      </c>
    </row>
    <row r="262">
      <c r="A262" t="inlineStr">
        <is>
          <t>Address_register_reg_n_0_[4]: Address_register_reg[4]/Q to masterReg/register_reg_r1_0_31_12_17/RAMC_D1/RADR4 sum delays</t>
        </is>
      </c>
      <c r="E262">
        <f>(E2 + E4 + E32 + E49 + E220 + E253 + E256 + E259 + E261)</f>
        <v/>
      </c>
      <c r="F262">
        <f>(F2 + F4 + F32 + F49 + F220 + F253 + F256 + F259 + F261)</f>
        <v/>
      </c>
      <c r="G262">
        <f>(G2 + G4 + G32 + G49 + G220 + G253 + G256 + G259 + G261)</f>
        <v/>
      </c>
      <c r="H262">
        <f>(H2 + H4 + H32 + H49 + H220 + H253 + H256 + H259 + H261)</f>
        <v/>
      </c>
      <c r="J262">
        <f>(J2 + J3 + J4 + J6 + J32 + J37 + J49 + J60 + J220 + J225 + J253 + J255 + J256 + J258 + J259 + J260 + J261)</f>
        <v/>
      </c>
    </row>
    <row r="263">
      <c r="A263" t="inlineStr">
        <is>
          <t>Address_register_reg_n_0_[4]: Address_register_reg[4]/Q to masterReg/register_reg_r1_0_31_12_17/RAMC_D1/RADR4sum delays + cap delay</t>
        </is>
      </c>
      <c r="E263">
        <f>1000*(E262 + J262)</f>
        <v/>
      </c>
      <c r="F263">
        <f>1000*(F262 + J262)</f>
        <v/>
      </c>
      <c r="G263">
        <f>1000*(G262 + J262)</f>
        <v/>
      </c>
      <c r="H263">
        <f>1000*(H262 + J262)</f>
        <v/>
      </c>
    </row>
    <row r="265">
      <c r="A265" t="inlineStr">
        <is>
          <t>Address_register_reg_n_0_[4]: Address_register_reg[4]/Q to masterReg/register_reg_r1_0_31_12_17/RAMC_D1/RADR4Total delay (from Vivado)</t>
        </is>
      </c>
      <c r="E265" t="inlineStr">
        <is>
          <t>566</t>
        </is>
      </c>
      <c r="F265" t="inlineStr">
        <is>
          <t>504</t>
        </is>
      </c>
      <c r="G265" t="inlineStr">
        <is>
          <t>901</t>
        </is>
      </c>
      <c r="H265" t="inlineStr">
        <is>
          <t>781</t>
        </is>
      </c>
    </row>
    <row r="267">
      <c r="A267" t="inlineStr">
        <is>
          <t>INT_R_X3Y44/INT_R.LOGIC_OUTS0-&gt;&gt;SR1BEG1</t>
        </is>
      </c>
      <c r="B267" t="inlineStr">
        <is>
          <t>Buffer</t>
        </is>
      </c>
      <c r="C267" t="n">
        <v>1.16220225</v>
      </c>
      <c r="D267" t="n">
        <v>0.008429000000000001</v>
      </c>
      <c r="E267" t="n">
        <v>0.056</v>
      </c>
      <c r="F267" t="n">
        <v>0.046</v>
      </c>
      <c r="G267" t="n">
        <v>0.132</v>
      </c>
      <c r="H267" t="n">
        <v>0.109</v>
      </c>
      <c r="I267">
        <f>((D270 + D285) + (D268 + D269))</f>
        <v/>
      </c>
      <c r="J267">
        <f>(((D270 + D285) + (D268 + D269))*C267)</f>
        <v/>
      </c>
    </row>
    <row r="268">
      <c r="A268" t="inlineStr">
        <is>
          <t>INT_R_X3Y44/SR1BEG1</t>
        </is>
      </c>
      <c r="B268" t="inlineStr">
        <is>
          <t>Part of wire</t>
        </is>
      </c>
      <c r="C268" t="n">
        <v>0</v>
      </c>
      <c r="D268" t="n">
        <v>0</v>
      </c>
    </row>
    <row r="269">
      <c r="A269" t="inlineStr">
        <is>
          <t>INT_R_X3Y43/SR1END1</t>
        </is>
      </c>
      <c r="B269" t="inlineStr">
        <is>
          <t>Part of wire</t>
        </is>
      </c>
      <c r="C269" t="n">
        <v>0</v>
      </c>
      <c r="D269" t="n">
        <v>0</v>
      </c>
      <c r="I269">
        <f>(((D268 + D269)/2) + (D270 + D285))</f>
        <v/>
      </c>
      <c r="J269">
        <f>((C268 + C269)*(((D268 + D269)/2) + (D270 + D285)))</f>
        <v/>
      </c>
    </row>
    <row r="270">
      <c r="A270" t="inlineStr">
        <is>
          <t>INT_R_X3Y43/INT_R.SR1END1-&gt;&gt;BYP_ALT5</t>
        </is>
      </c>
      <c r="B270" t="inlineStr">
        <is>
          <t>Buffer</t>
        </is>
      </c>
      <c r="C270" t="n">
        <v>0</v>
      </c>
      <c r="D270" t="n">
        <v>0.00757</v>
      </c>
      <c r="E270" t="n">
        <v>0</v>
      </c>
      <c r="F270" t="n">
        <v>0</v>
      </c>
      <c r="G270" t="n">
        <v>0</v>
      </c>
      <c r="H270" t="n">
        <v>0</v>
      </c>
      <c r="I270">
        <f>((D272) + (D271))</f>
        <v/>
      </c>
      <c r="J270">
        <f>(((D272) + (D271))*C270)</f>
        <v/>
      </c>
    </row>
    <row r="271">
      <c r="A271" t="inlineStr">
        <is>
          <t>INT_R_X3Y43/BYP_ALT5</t>
        </is>
      </c>
      <c r="B271" t="inlineStr">
        <is>
          <t>Part of wire</t>
        </is>
      </c>
      <c r="C271" t="n">
        <v>0</v>
      </c>
      <c r="D271" t="n">
        <v>0</v>
      </c>
      <c r="I271">
        <f>(((D271)/2) + (D272))</f>
        <v/>
      </c>
      <c r="J271">
        <f>((C271)*(((D271)/2) + (D272)))</f>
        <v/>
      </c>
    </row>
    <row r="272">
      <c r="A272" t="inlineStr">
        <is>
          <t>INT_R_X3Y43/INT_R.BYP_ALT5-&gt;&gt;BYP_BOUNCE5</t>
        </is>
      </c>
      <c r="B272" t="inlineStr">
        <is>
          <t>Buffer</t>
        </is>
      </c>
      <c r="C272" t="n">
        <v>1.4764880625</v>
      </c>
      <c r="D272" t="n">
        <v>0</v>
      </c>
      <c r="E272" t="n">
        <v>0.059</v>
      </c>
      <c r="F272" t="n">
        <v>0.049</v>
      </c>
      <c r="G272" t="n">
        <v>0.178</v>
      </c>
      <c r="H272" t="n">
        <v>0.147</v>
      </c>
      <c r="I272">
        <f>((D274) + (D273))</f>
        <v/>
      </c>
      <c r="J272">
        <f>(((D274) + (D273))*C272)</f>
        <v/>
      </c>
    </row>
    <row r="273">
      <c r="A273" t="inlineStr">
        <is>
          <t>INT_R_X3Y43/BYP_BOUNCE5</t>
        </is>
      </c>
      <c r="B273" t="inlineStr">
        <is>
          <t>Part of wire</t>
        </is>
      </c>
      <c r="C273" t="n">
        <v>0</v>
      </c>
      <c r="D273" t="n">
        <v>0</v>
      </c>
      <c r="I273">
        <f>(((D273)/2) + (D274))</f>
        <v/>
      </c>
      <c r="J273">
        <f>((C273)*(((D273)/2) + (D274)))</f>
        <v/>
      </c>
    </row>
    <row r="274">
      <c r="A274" t="inlineStr">
        <is>
          <t>INT_R_X3Y43/INT_R.BYP_BOUNCE5-&gt;&gt;IMUX31</t>
        </is>
      </c>
      <c r="B274" t="inlineStr">
        <is>
          <t>Buffer</t>
        </is>
      </c>
      <c r="C274" t="n">
        <v>1.6107141875</v>
      </c>
      <c r="D274" t="n">
        <v>0.007713</v>
      </c>
      <c r="E274" t="n">
        <v>0.047</v>
      </c>
      <c r="F274" t="n">
        <v>0.038</v>
      </c>
      <c r="G274" t="n">
        <v>0.138</v>
      </c>
      <c r="H274" t="n">
        <v>0.114</v>
      </c>
      <c r="I274">
        <f>((((D279) + (D278))) + (D275 + D276))</f>
        <v/>
      </c>
      <c r="J274">
        <f>(((((D279) + (D278))) + (D275 + D276))*C274)</f>
        <v/>
      </c>
    </row>
    <row r="275">
      <c r="A275" t="inlineStr">
        <is>
          <t>INT_R_X3Y43/IMUX31</t>
        </is>
      </c>
      <c r="B275" t="inlineStr">
        <is>
          <t>Part of wire</t>
        </is>
      </c>
      <c r="C275" t="n">
        <v>0</v>
      </c>
      <c r="D275" t="n">
        <v>0</v>
      </c>
    </row>
    <row r="276">
      <c r="A276" t="inlineStr">
        <is>
          <t>CLBLM_R_X3Y43/CLBLM_IMUX31</t>
        </is>
      </c>
      <c r="B276" t="inlineStr">
        <is>
          <t>Part of wire</t>
        </is>
      </c>
      <c r="C276" t="n">
        <v>0</v>
      </c>
      <c r="D276" t="n">
        <v>0</v>
      </c>
      <c r="I276">
        <f>(((D275 + D276)/2) + (((D279) + (D278))))</f>
        <v/>
      </c>
      <c r="J276">
        <f>((C275 + C276)*(((D275 + D276)/2) + (((D279) + (D278)))))</f>
        <v/>
      </c>
    </row>
    <row r="277">
      <c r="A277" t="inlineStr">
        <is>
          <t>CLBLM_R_X3Y43/CLBLM_R.CLBLM_IMUX31-&gt;CLBLM_M_C5</t>
        </is>
      </c>
      <c r="B277" t="inlineStr">
        <is>
          <t>PassTransistor</t>
        </is>
      </c>
      <c r="C277" t="n">
        <v>0</v>
      </c>
      <c r="E277" t="n">
        <v>0</v>
      </c>
      <c r="F277" t="n">
        <v>0</v>
      </c>
      <c r="G277" t="n">
        <v>0</v>
      </c>
      <c r="H277" t="n">
        <v>0</v>
      </c>
      <c r="I277">
        <f>((D279) + (D278))</f>
        <v/>
      </c>
      <c r="J277">
        <f>(((D279) + (D278))*C277)</f>
        <v/>
      </c>
    </row>
    <row r="278">
      <c r="A278" t="inlineStr">
        <is>
          <t>CLBLM_R_X3Y43/CLBLM_M_C5</t>
        </is>
      </c>
      <c r="B278" t="inlineStr">
        <is>
          <t>Part of wire</t>
        </is>
      </c>
      <c r="C278" t="n">
        <v>0</v>
      </c>
      <c r="D278" t="n">
        <v>0</v>
      </c>
      <c r="I278">
        <f>(((D278)/2) + (D279))</f>
        <v/>
      </c>
      <c r="J278">
        <f>((C278)*(((D278)/2) + (D279)))</f>
        <v/>
      </c>
    </row>
    <row r="279">
      <c r="A279" t="inlineStr">
        <is>
          <t>masterReg/register_reg_r1_0_31_0_5/RAMC_D1/RADR4</t>
        </is>
      </c>
      <c r="B279" t="inlineStr">
        <is>
          <t>Inpin</t>
        </is>
      </c>
      <c r="D279" t="n">
        <v>0</v>
      </c>
      <c r="E279" t="n">
        <v>0.05</v>
      </c>
      <c r="F279" t="n">
        <v>0.04</v>
      </c>
      <c r="G279" t="n">
        <v>0.133</v>
      </c>
      <c r="H279" t="n">
        <v>0.107</v>
      </c>
    </row>
    <row r="280">
      <c r="A280" t="inlineStr">
        <is>
          <t>Address_register_reg_n_0_[4]: Address_register_reg[4]/Q to masterReg/register_reg_r1_0_31_0_5/RAMC_D1/RADR4 sum delays</t>
        </is>
      </c>
      <c r="E280">
        <f>(E2 + E4 + E267 + E270 + E272 + E274 + E277 + E279)</f>
        <v/>
      </c>
      <c r="F280">
        <f>(F2 + F4 + F267 + F270 + F272 + F274 + F277 + F279)</f>
        <v/>
      </c>
      <c r="G280">
        <f>(G2 + G4 + G267 + G270 + G272 + G274 + G277 + G279)</f>
        <v/>
      </c>
      <c r="H280">
        <f>(H2 + H4 + H267 + H270 + H272 + H274 + H277 + H279)</f>
        <v/>
      </c>
      <c r="J280">
        <f>(J2 + J3 + J4 + J6 + J267 + J269 + J270 + J271 + J272 + J273 + J274 + J276 + J277 + J278 + J279)</f>
        <v/>
      </c>
    </row>
    <row r="281">
      <c r="A281" t="inlineStr">
        <is>
          <t>Address_register_reg_n_0_[4]: Address_register_reg[4]/Q to masterReg/register_reg_r1_0_31_0_5/RAMC_D1/RADR4sum delays + cap delay</t>
        </is>
      </c>
      <c r="E281">
        <f>1000*(E280 + J280)</f>
        <v/>
      </c>
      <c r="F281">
        <f>1000*(F280 + J280)</f>
        <v/>
      </c>
      <c r="G281">
        <f>1000*(G280 + J280)</f>
        <v/>
      </c>
      <c r="H281">
        <f>1000*(H280 + J280)</f>
        <v/>
      </c>
    </row>
    <row r="283">
      <c r="A283" t="inlineStr">
        <is>
          <t>Address_register_reg_n_0_[4]: Address_register_reg[4]/Q to masterReg/register_reg_r1_0_31_0_5/RAMC_D1/RADR4Total delay (from Vivado)</t>
        </is>
      </c>
      <c r="E283" t="inlineStr">
        <is>
          <t>273</t>
        </is>
      </c>
      <c r="F283" t="inlineStr">
        <is>
          <t>234</t>
        </is>
      </c>
      <c r="G283" t="inlineStr">
        <is>
          <t>507</t>
        </is>
      </c>
      <c r="H283" t="inlineStr">
        <is>
          <t>426</t>
        </is>
      </c>
    </row>
    <row r="285">
      <c r="A285" t="inlineStr">
        <is>
          <t>INT_R_X3Y43/INT_R.SR1END1-&gt;&gt;ER1BEG2</t>
        </is>
      </c>
      <c r="B285" t="inlineStr">
        <is>
          <t>Buffer</t>
        </is>
      </c>
      <c r="C285" t="n">
        <v>1.16220225</v>
      </c>
      <c r="D285" t="n">
        <v>0.008429000000000001</v>
      </c>
      <c r="E285" t="n">
        <v>0.044</v>
      </c>
      <c r="F285" t="n">
        <v>0.036</v>
      </c>
      <c r="G285" t="n">
        <v>0.122</v>
      </c>
      <c r="H285" t="n">
        <v>0.101</v>
      </c>
      <c r="I285">
        <f>((D290) + (D286 + D287 + D288 + D289))</f>
        <v/>
      </c>
      <c r="J285">
        <f>(((D290) + (D286 + D287 + D288 + D289))*C285)</f>
        <v/>
      </c>
    </row>
    <row r="286">
      <c r="A286" t="inlineStr">
        <is>
          <t>INT_R_X3Y43/ER1BEG2</t>
        </is>
      </c>
      <c r="B286" t="inlineStr">
        <is>
          <t>Part of wire</t>
        </is>
      </c>
      <c r="C286" t="n">
        <v>0</v>
      </c>
      <c r="D286" t="n">
        <v>0</v>
      </c>
    </row>
    <row r="287">
      <c r="A287" t="inlineStr">
        <is>
          <t>INT_L_X4Y43/ER1END2</t>
        </is>
      </c>
      <c r="B287" t="inlineStr">
        <is>
          <t>Part of wire</t>
        </is>
      </c>
      <c r="C287" t="n">
        <v>0</v>
      </c>
      <c r="D287" t="n">
        <v>0</v>
      </c>
    </row>
    <row r="288">
      <c r="A288" t="inlineStr">
        <is>
          <t>CLBLM_R_X3Y43/CLBLM_ER1BEG2</t>
        </is>
      </c>
      <c r="B288" t="inlineStr">
        <is>
          <t>Part of wire</t>
        </is>
      </c>
      <c r="C288" t="n">
        <v>0.09049599999999999</v>
      </c>
      <c r="D288" t="n">
        <v>0.005564</v>
      </c>
    </row>
    <row r="289">
      <c r="A289" t="inlineStr">
        <is>
          <t>CLBLL_L_X4Y43/CLBLL_ER1BEG2</t>
        </is>
      </c>
      <c r="B289" t="inlineStr">
        <is>
          <t>Part of wire</t>
        </is>
      </c>
      <c r="C289" t="n">
        <v>0.079184</v>
      </c>
      <c r="D289" t="n">
        <v>0.005564</v>
      </c>
      <c r="I289">
        <f>(((D286 + D287 + D288 + D289)/2) + (D290))</f>
        <v/>
      </c>
      <c r="J289">
        <f>((C286 + C287 + C288 + C289)*(((D286 + D287 + D288 + D289)/2) + (D290)))</f>
        <v/>
      </c>
    </row>
    <row r="290">
      <c r="A290" t="inlineStr">
        <is>
          <t>INT_L_X4Y43/INT_L.ER1END2-&gt;&gt;EE2BEG2</t>
        </is>
      </c>
      <c r="B290" t="inlineStr">
        <is>
          <t>Buffer</t>
        </is>
      </c>
      <c r="C290" t="n">
        <v>1.1851186875</v>
      </c>
      <c r="D290" t="n">
        <v>0.008473000000000001</v>
      </c>
      <c r="E290" t="n">
        <v>0.06</v>
      </c>
      <c r="F290" t="n">
        <v>0.05</v>
      </c>
      <c r="G290" t="n">
        <v>0.134</v>
      </c>
      <c r="H290" t="n">
        <v>0.111</v>
      </c>
      <c r="I290">
        <f>((D298) + (D291 + D292 + D293 + D294 + D295 + D296 + D297))</f>
        <v/>
      </c>
      <c r="J290">
        <f>(((D298) + (D291 + D292 + D293 + D294 + D295 + D296 + D297))*C290)</f>
        <v/>
      </c>
    </row>
    <row r="291">
      <c r="A291" t="inlineStr">
        <is>
          <t>INT_L_X4Y43/EE2BEG2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INT_L_X6Y43/EE2END2</t>
        </is>
      </c>
      <c r="B292" t="inlineStr">
        <is>
          <t>Part of wire</t>
        </is>
      </c>
      <c r="C292" t="n">
        <v>0</v>
      </c>
      <c r="D292" t="n">
        <v>0</v>
      </c>
    </row>
    <row r="293">
      <c r="A293" t="inlineStr">
        <is>
          <t>INT_R_X5Y43/EE2A2</t>
        </is>
      </c>
      <c r="B293" t="inlineStr">
        <is>
          <t>Part of wire</t>
        </is>
      </c>
      <c r="C293" t="n">
        <v>0</v>
      </c>
      <c r="D293" t="n">
        <v>0</v>
      </c>
    </row>
    <row r="294">
      <c r="A294" t="inlineStr">
        <is>
          <t>CLBLM_R_X5Y43/CLBLM_EE2A2</t>
        </is>
      </c>
      <c r="B294" t="inlineStr">
        <is>
          <t>Part of wire</t>
        </is>
      </c>
      <c r="C294" t="n">
        <v>0</v>
      </c>
      <c r="D294" t="n">
        <v>0</v>
      </c>
    </row>
    <row r="295">
      <c r="A295" t="inlineStr">
        <is>
          <t>VBRK_X18Y45/VBRK_EE2A2</t>
        </is>
      </c>
      <c r="B295" t="inlineStr">
        <is>
          <t>Part of wire</t>
        </is>
      </c>
      <c r="C295" t="n">
        <v>0.01211</v>
      </c>
      <c r="D295" t="n">
        <v>0.00162</v>
      </c>
    </row>
    <row r="296">
      <c r="A296" t="inlineStr">
        <is>
          <t>BRAM_L_X6Y40/BRAM_EE2A2_3</t>
        </is>
      </c>
      <c r="B296" t="inlineStr">
        <is>
          <t>Part of wire</t>
        </is>
      </c>
      <c r="C296" t="n">
        <v>0.26892</v>
      </c>
      <c r="D296" t="n">
        <v>0.06043</v>
      </c>
    </row>
    <row r="297">
      <c r="A297" t="inlineStr">
        <is>
          <t>BRAM_INT_INTERFACE_L_X6Y43/INT_INTERFACE_EE2A2</t>
        </is>
      </c>
      <c r="B297" t="inlineStr">
        <is>
          <t>Part of wire</t>
        </is>
      </c>
      <c r="C297" t="n">
        <v>0</v>
      </c>
      <c r="D297" t="n">
        <v>0</v>
      </c>
      <c r="I297">
        <f>(((D291 + D292 + D293 + D294 + D295 + D296 + D297)/2) + (D298))</f>
        <v/>
      </c>
      <c r="J297">
        <f>((C291 + C292 + C293 + C294 + C295 + C296 + C297)*(((D291 + D292 + D293 + D294 + D295 + D296 + D297)/2) + (D298)))</f>
        <v/>
      </c>
    </row>
    <row r="298">
      <c r="A298" t="inlineStr">
        <is>
          <t>INT_L_X6Y43/INT_L.EE2END2-&gt;&gt;SL1BEG2</t>
        </is>
      </c>
      <c r="B298" t="inlineStr">
        <is>
          <t>Buffer</t>
        </is>
      </c>
      <c r="C298" t="n">
        <v>1.16220225</v>
      </c>
      <c r="D298" t="n">
        <v>0.008429000000000001</v>
      </c>
      <c r="E298" t="n">
        <v>0.054</v>
      </c>
      <c r="F298" t="n">
        <v>0.044</v>
      </c>
      <c r="G298" t="n">
        <v>0.131</v>
      </c>
      <c r="H298" t="n">
        <v>0.108</v>
      </c>
      <c r="I298">
        <f>((D301) + (D299 + D300))</f>
        <v/>
      </c>
      <c r="J298">
        <f>(((D301) + (D299 + D300))*C298)</f>
        <v/>
      </c>
    </row>
    <row r="299">
      <c r="A299" t="inlineStr">
        <is>
          <t>INT_L_X6Y43/SL1BEG2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INT_L_X6Y42/SL1END2</t>
        </is>
      </c>
      <c r="B300" t="inlineStr">
        <is>
          <t>Part of wire</t>
        </is>
      </c>
      <c r="C300" t="n">
        <v>0</v>
      </c>
      <c r="D300" t="n">
        <v>0</v>
      </c>
      <c r="I300">
        <f>(((D299 + D300)/2) + (D301))</f>
        <v/>
      </c>
      <c r="J300">
        <f>((C299 + C300)*(((D299 + D300)/2) + (D301)))</f>
        <v/>
      </c>
    </row>
    <row r="301">
      <c r="A301" t="inlineStr">
        <is>
          <t>INT_L_X6Y42/INT_L.SL1END2-&gt;&gt;ER1BEG3</t>
        </is>
      </c>
      <c r="B301" t="inlineStr">
        <is>
          <t>Buffer</t>
        </is>
      </c>
      <c r="C301" t="n">
        <v>1.16220225</v>
      </c>
      <c r="D301" t="n">
        <v>0.008429000000000001</v>
      </c>
      <c r="E301" t="n">
        <v>0.044</v>
      </c>
      <c r="F301" t="n">
        <v>0.036</v>
      </c>
      <c r="G301" t="n">
        <v>0.122</v>
      </c>
      <c r="H301" t="n">
        <v>0.101</v>
      </c>
      <c r="I301">
        <f>((D305 + D316 + D332) + (D302 + D303 + D304))</f>
        <v/>
      </c>
      <c r="J301">
        <f>(((D305 + D316 + D332) + (D302 + D303 + D304))*C301)</f>
        <v/>
      </c>
    </row>
    <row r="302">
      <c r="A302" t="inlineStr">
        <is>
          <t>INT_L_X6Y42/ER1BEG3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INT_R_X7Y42/ER1END3</t>
        </is>
      </c>
      <c r="B303" t="inlineStr">
        <is>
          <t>Part of wire</t>
        </is>
      </c>
      <c r="C303" t="n">
        <v>0</v>
      </c>
      <c r="D303" t="n">
        <v>0</v>
      </c>
    </row>
    <row r="304">
      <c r="A304" t="inlineStr">
        <is>
          <t>INT_R_X7Y43/ER1END_N3_3</t>
        </is>
      </c>
      <c r="B304" t="inlineStr">
        <is>
          <t>Part of wire</t>
        </is>
      </c>
      <c r="C304" t="n">
        <v>0</v>
      </c>
      <c r="D304" t="n">
        <v>0</v>
      </c>
      <c r="I304">
        <f>(((D302 + D303 + D304)/2) + (D305 + D316 + D332))</f>
        <v/>
      </c>
      <c r="J304">
        <f>((C302 + C303 + C304)*(((D302 + D303 + D304)/2) + (D305 + D316 + D332)))</f>
        <v/>
      </c>
    </row>
    <row r="305">
      <c r="A305" t="inlineStr">
        <is>
          <t>INT_R_X7Y43/INT_R.ER1END_N3_3-&gt;&gt;IMUX8</t>
        </is>
      </c>
      <c r="B305" t="inlineStr">
        <is>
          <t>Buffer</t>
        </is>
      </c>
      <c r="C305" t="n">
        <v>1.6107141875</v>
      </c>
      <c r="D305" t="n">
        <v>0.007713</v>
      </c>
      <c r="E305" t="n">
        <v>0.047</v>
      </c>
      <c r="F305" t="n">
        <v>0.038</v>
      </c>
      <c r="G305" t="n">
        <v>0.138</v>
      </c>
      <c r="H305" t="n">
        <v>0.114</v>
      </c>
      <c r="I305">
        <f>((((D310) + (D309))) + (D306 + D307))</f>
        <v/>
      </c>
      <c r="J305">
        <f>(((((D310) + (D309))) + (D306 + D307))*C305)</f>
        <v/>
      </c>
    </row>
    <row r="306">
      <c r="A306" t="inlineStr">
        <is>
          <t>INT_R_X7Y43/IMUX8</t>
        </is>
      </c>
      <c r="B306" t="inlineStr">
        <is>
          <t>Part of wire</t>
        </is>
      </c>
      <c r="C306" t="n">
        <v>0</v>
      </c>
      <c r="D306" t="n">
        <v>0</v>
      </c>
    </row>
    <row r="307">
      <c r="A307" t="inlineStr">
        <is>
          <t>CLBLM_R_X7Y43/CLBLM_IMUX8</t>
        </is>
      </c>
      <c r="B307" t="inlineStr">
        <is>
          <t>Part of wire</t>
        </is>
      </c>
      <c r="C307" t="n">
        <v>0</v>
      </c>
      <c r="D307" t="n">
        <v>0</v>
      </c>
      <c r="I307">
        <f>(((D306 + D307)/2) + (((D310) + (D309))))</f>
        <v/>
      </c>
      <c r="J307">
        <f>((C306 + C307)*(((D306 + D307)/2) + (((D310) + (D309)))))</f>
        <v/>
      </c>
    </row>
    <row r="308">
      <c r="A308" t="inlineStr">
        <is>
          <t>CLBLM_R_X7Y43/CLBLM_R.CLBLM_IMUX8-&gt;CLBLM_M_A5</t>
        </is>
      </c>
      <c r="B308" t="inlineStr">
        <is>
          <t>PassTransistor</t>
        </is>
      </c>
      <c r="C308" t="n">
        <v>0</v>
      </c>
      <c r="E308" t="n">
        <v>0</v>
      </c>
      <c r="F308" t="n">
        <v>0</v>
      </c>
      <c r="G308" t="n">
        <v>0</v>
      </c>
      <c r="H308" t="n">
        <v>0</v>
      </c>
      <c r="I308">
        <f>((D310) + (D309))</f>
        <v/>
      </c>
      <c r="J308">
        <f>(((D310) + (D309))*C308)</f>
        <v/>
      </c>
    </row>
    <row r="309">
      <c r="A309" t="inlineStr">
        <is>
          <t>CLBLM_R_X7Y43/CLBLM_M_A5</t>
        </is>
      </c>
      <c r="B309" t="inlineStr">
        <is>
          <t>Part of wire</t>
        </is>
      </c>
      <c r="C309" t="n">
        <v>0</v>
      </c>
      <c r="D309" t="n">
        <v>0</v>
      </c>
      <c r="I309">
        <f>(((D309)/2) + (D310))</f>
        <v/>
      </c>
      <c r="J309">
        <f>((C309)*(((D309)/2) + (D310)))</f>
        <v/>
      </c>
    </row>
    <row r="310">
      <c r="A310" t="inlineStr">
        <is>
          <t>masterReg/register_reg_r1_0_31_6_11/RAMA_D1/RADR4</t>
        </is>
      </c>
      <c r="B310" t="inlineStr">
        <is>
          <t>Inpin</t>
        </is>
      </c>
      <c r="D310" t="n">
        <v>0</v>
      </c>
      <c r="E310" t="n">
        <v>0.048</v>
      </c>
      <c r="F310" t="n">
        <v>0.038</v>
      </c>
      <c r="G310" t="n">
        <v>0.126</v>
      </c>
      <c r="H310" t="n">
        <v>0.102</v>
      </c>
    </row>
    <row r="311">
      <c r="A311" t="inlineStr">
        <is>
          <t>Address_register_reg_n_0_[4]: Address_register_reg[4]/Q to masterReg/register_reg_r1_0_31_6_11/RAMA_D1/RADR4 sum delays</t>
        </is>
      </c>
      <c r="E311">
        <f>(E2 + E4 + E267 + E285 + E290 + E298 + E301 + E305 + E308 + E310)</f>
        <v/>
      </c>
      <c r="F311">
        <f>(F2 + F4 + F267 + F285 + F290 + F298 + F301 + F305 + F308 + F310)</f>
        <v/>
      </c>
      <c r="G311">
        <f>(G2 + G4 + G267 + G285 + G290 + G298 + G301 + G305 + G308 + G310)</f>
        <v/>
      </c>
      <c r="H311">
        <f>(H2 + H4 + H267 + H285 + H290 + H298 + H301 + H305 + H308 + H310)</f>
        <v/>
      </c>
      <c r="J311">
        <f>(J2 + J3 + J4 + J6 + J267 + J269 + J285 + J289 + J290 + J297 + J298 + J300 + J301 + J304 + J305 + J307 + J308 + J309 + J310)</f>
        <v/>
      </c>
    </row>
    <row r="312">
      <c r="A312" t="inlineStr">
        <is>
          <t>Address_register_reg_n_0_[4]: Address_register_reg[4]/Q to masterReg/register_reg_r1_0_31_6_11/RAMA_D1/RADR4sum delays + cap delay</t>
        </is>
      </c>
      <c r="E312">
        <f>1000*(E311 + J311)</f>
        <v/>
      </c>
      <c r="F312">
        <f>1000*(F311 + J311)</f>
        <v/>
      </c>
      <c r="G312">
        <f>1000*(G311 + J311)</f>
        <v/>
      </c>
      <c r="H312">
        <f>1000*(H311 + J311)</f>
        <v/>
      </c>
    </row>
    <row r="314">
      <c r="A314" t="inlineStr">
        <is>
          <t>Address_register_reg_n_0_[4]: Address_register_reg[4]/Q to masterReg/register_reg_r1_0_31_6_11/RAMA_D1/RADR4Total delay (from Vivado)</t>
        </is>
      </c>
      <c r="E314" t="inlineStr">
        <is>
          <t>549</t>
        </is>
      </c>
      <c r="F314" t="inlineStr">
        <is>
          <t>484</t>
        </is>
      </c>
      <c r="G314" t="inlineStr">
        <is>
          <t>915</t>
        </is>
      </c>
      <c r="H314" t="inlineStr">
        <is>
          <t>786</t>
        </is>
      </c>
    </row>
    <row r="316">
      <c r="A316" t="inlineStr">
        <is>
          <t>INT_R_X7Y42/INT_R.ER1END3-&gt;&gt;BYP_ALT6</t>
        </is>
      </c>
      <c r="B316" t="inlineStr">
        <is>
          <t>Buffer</t>
        </is>
      </c>
      <c r="C316" t="n">
        <v>0</v>
      </c>
      <c r="D316" t="n">
        <v>0.00757</v>
      </c>
      <c r="E316" t="n">
        <v>0</v>
      </c>
      <c r="F316" t="n">
        <v>0</v>
      </c>
      <c r="G316" t="n">
        <v>0</v>
      </c>
      <c r="H316" t="n">
        <v>0</v>
      </c>
      <c r="I316">
        <f>((D318) + (D317))</f>
        <v/>
      </c>
      <c r="J316">
        <f>(((D318) + (D317))*C316)</f>
        <v/>
      </c>
    </row>
    <row r="317">
      <c r="A317" t="inlineStr">
        <is>
          <t>INT_R_X7Y42/BYP_ALT6</t>
        </is>
      </c>
      <c r="B317" t="inlineStr">
        <is>
          <t>Part of wire</t>
        </is>
      </c>
      <c r="C317" t="n">
        <v>0</v>
      </c>
      <c r="D317" t="n">
        <v>0</v>
      </c>
      <c r="I317">
        <f>(((D317)/2) + (D318))</f>
        <v/>
      </c>
      <c r="J317">
        <f>((C317)*(((D317)/2) + (D318)))</f>
        <v/>
      </c>
    </row>
    <row r="318">
      <c r="A318" t="inlineStr">
        <is>
          <t>INT_R_X7Y42/INT_R.BYP_ALT6-&gt;&gt;BYP_BOUNCE6</t>
        </is>
      </c>
      <c r="B318" t="inlineStr">
        <is>
          <t>Buffer</t>
        </is>
      </c>
      <c r="C318" t="n">
        <v>1.4764880625</v>
      </c>
      <c r="D318" t="n">
        <v>0</v>
      </c>
      <c r="E318" t="n">
        <v>0.059</v>
      </c>
      <c r="F318" t="n">
        <v>0.049</v>
      </c>
      <c r="G318" t="n">
        <v>0.178</v>
      </c>
      <c r="H318" t="n">
        <v>0.147</v>
      </c>
      <c r="I318">
        <f>((D321) + (D319 + D320))</f>
        <v/>
      </c>
      <c r="J318">
        <f>(((D321) + (D319 + D320))*C318)</f>
        <v/>
      </c>
    </row>
    <row r="319">
      <c r="A319" t="inlineStr">
        <is>
          <t>INT_R_X7Y42/BYP_BOUNCE6</t>
        </is>
      </c>
      <c r="B319" t="inlineStr">
        <is>
          <t>Part of wire</t>
        </is>
      </c>
      <c r="C319" t="n">
        <v>0</v>
      </c>
      <c r="D319" t="n">
        <v>0</v>
      </c>
    </row>
    <row r="320">
      <c r="A320" t="inlineStr">
        <is>
          <t>INT_R_X7Y43/BYP_BOUNCE_N3_6</t>
        </is>
      </c>
      <c r="B320" t="inlineStr">
        <is>
          <t>Part of wire</t>
        </is>
      </c>
      <c r="C320" t="n">
        <v>0</v>
      </c>
      <c r="D320" t="n">
        <v>0</v>
      </c>
      <c r="I320">
        <f>(((D319 + D320)/2) + (D321))</f>
        <v/>
      </c>
      <c r="J320">
        <f>((C319 + C320)*(((D319 + D320)/2) + (D321)))</f>
        <v/>
      </c>
    </row>
    <row r="321">
      <c r="A321" t="inlineStr">
        <is>
          <t>INT_R_X7Y43/INT_R.BYP_BOUNCE_N3_6-&gt;&gt;IMUX24</t>
        </is>
      </c>
      <c r="B321" t="inlineStr">
        <is>
          <t>Buffer</t>
        </is>
      </c>
      <c r="C321" t="n">
        <v>1.6107141875</v>
      </c>
      <c r="D321" t="n">
        <v>0.007713</v>
      </c>
      <c r="E321" t="n">
        <v>0.047</v>
      </c>
      <c r="F321" t="n">
        <v>0.038</v>
      </c>
      <c r="G321" t="n">
        <v>0.138</v>
      </c>
      <c r="H321" t="n">
        <v>0.114</v>
      </c>
      <c r="I321">
        <f>((((D326) + (D325))) + (D322 + D323))</f>
        <v/>
      </c>
      <c r="J321">
        <f>(((((D326) + (D325))) + (D322 + D323))*C321)</f>
        <v/>
      </c>
    </row>
    <row r="322">
      <c r="A322" t="inlineStr">
        <is>
          <t>INT_R_X7Y43/IMUX24</t>
        </is>
      </c>
      <c r="B322" t="inlineStr">
        <is>
          <t>Part of wire</t>
        </is>
      </c>
      <c r="C322" t="n">
        <v>0</v>
      </c>
      <c r="D322" t="n">
        <v>0</v>
      </c>
    </row>
    <row r="323">
      <c r="A323" t="inlineStr">
        <is>
          <t>CLBLM_R_X7Y43/CLBLM_IMUX24</t>
        </is>
      </c>
      <c r="B323" t="inlineStr">
        <is>
          <t>Part of wire</t>
        </is>
      </c>
      <c r="C323" t="n">
        <v>0</v>
      </c>
      <c r="D323" t="n">
        <v>0</v>
      </c>
      <c r="I323">
        <f>(((D322 + D323)/2) + (((D326) + (D325))))</f>
        <v/>
      </c>
      <c r="J323">
        <f>((C322 + C323)*(((D322 + D323)/2) + (((D326) + (D325)))))</f>
        <v/>
      </c>
    </row>
    <row r="324">
      <c r="A324" t="inlineStr">
        <is>
          <t>CLBLM_R_X7Y43/CLBLM_R.CLBLM_IMUX24-&gt;CLBLM_M_B5</t>
        </is>
      </c>
      <c r="B324" t="inlineStr">
        <is>
          <t>PassTransistor</t>
        </is>
      </c>
      <c r="C324" t="n">
        <v>0</v>
      </c>
      <c r="E324" t="n">
        <v>0</v>
      </c>
      <c r="F324" t="n">
        <v>0</v>
      </c>
      <c r="G324" t="n">
        <v>0</v>
      </c>
      <c r="H324" t="n">
        <v>0</v>
      </c>
      <c r="I324">
        <f>((D326) + (D325))</f>
        <v/>
      </c>
      <c r="J324">
        <f>(((D326) + (D325))*C324)</f>
        <v/>
      </c>
    </row>
    <row r="325">
      <c r="A325" t="inlineStr">
        <is>
          <t>CLBLM_R_X7Y43/CLBLM_M_B5</t>
        </is>
      </c>
      <c r="B325" t="inlineStr">
        <is>
          <t>Part of wire</t>
        </is>
      </c>
      <c r="C325" t="n">
        <v>0</v>
      </c>
      <c r="D325" t="n">
        <v>0</v>
      </c>
      <c r="I325">
        <f>(((D325)/2) + (D326))</f>
        <v/>
      </c>
      <c r="J325">
        <f>((C325)*(((D325)/2) + (D326)))</f>
        <v/>
      </c>
    </row>
    <row r="326">
      <c r="A326" t="inlineStr">
        <is>
          <t>masterReg/register_reg_r1_0_31_6_11/RAMB_D1/RADR4</t>
        </is>
      </c>
      <c r="B326" t="inlineStr">
        <is>
          <t>Inpin</t>
        </is>
      </c>
      <c r="D326" t="n">
        <v>0</v>
      </c>
      <c r="E326" t="n">
        <v>0.052</v>
      </c>
      <c r="F326" t="n">
        <v>0.042</v>
      </c>
      <c r="G326" t="n">
        <v>0.137</v>
      </c>
      <c r="H326" t="n">
        <v>0.111</v>
      </c>
    </row>
    <row r="327">
      <c r="A327" t="inlineStr">
        <is>
          <t>Address_register_reg_n_0_[4]: Address_register_reg[4]/Q to masterReg/register_reg_r1_0_31_6_11/RAMB_D1/RADR4 sum delays</t>
        </is>
      </c>
      <c r="E327">
        <f>(E2 + E4 + E267 + E285 + E290 + E298 + E301 + E316 + E318 + E321 + E324 + E326)</f>
        <v/>
      </c>
      <c r="F327">
        <f>(F2 + F4 + F267 + F285 + F290 + F298 + F301 + F316 + F318 + F321 + F324 + F326)</f>
        <v/>
      </c>
      <c r="G327">
        <f>(G2 + G4 + G267 + G285 + G290 + G298 + G301 + G316 + G318 + G321 + G324 + G326)</f>
        <v/>
      </c>
      <c r="H327">
        <f>(H2 + H4 + H267 + H285 + H290 + H298 + H301 + H316 + H318 + H321 + H324 + H326)</f>
        <v/>
      </c>
      <c r="J327">
        <f>(J2 + J3 + J4 + J6 + J267 + J269 + J285 + J289 + J290 + J297 + J298 + J300 + J301 + J304 + J316 + J317 + J318 + J320 + J321 + J323 + J324 + J325 + J326)</f>
        <v/>
      </c>
    </row>
    <row r="328">
      <c r="A328" t="inlineStr">
        <is>
          <t>Address_register_reg_n_0_[4]: Address_register_reg[4]/Q to masterReg/register_reg_r1_0_31_6_11/RAMB_D1/RADR4sum delays + cap delay</t>
        </is>
      </c>
      <c r="E328">
        <f>1000*(E327 + J327)</f>
        <v/>
      </c>
      <c r="F328">
        <f>1000*(F327 + J327)</f>
        <v/>
      </c>
      <c r="G328">
        <f>1000*(G327 + J327)</f>
        <v/>
      </c>
      <c r="H328">
        <f>1000*(H327 + J327)</f>
        <v/>
      </c>
    </row>
    <row r="330">
      <c r="A330" t="inlineStr">
        <is>
          <t>Address_register_reg_n_0_[4]: Address_register_reg[4]/Q to masterReg/register_reg_r1_0_31_6_11/RAMB_D1/RADR4Total delay (from Vivado)</t>
        </is>
      </c>
      <c r="E330" t="inlineStr">
        <is>
          <t>622</t>
        </is>
      </c>
      <c r="F330" t="inlineStr">
        <is>
          <t>547</t>
        </is>
      </c>
      <c r="G330" t="inlineStr">
        <is>
          <t>1065</t>
        </is>
      </c>
      <c r="H330" t="inlineStr">
        <is>
          <t>911</t>
        </is>
      </c>
    </row>
    <row r="332">
      <c r="A332" t="inlineStr">
        <is>
          <t>INT_R_X7Y42/INT_R.ER1END3-&gt;&gt;NR1BEG3</t>
        </is>
      </c>
      <c r="B332" t="inlineStr">
        <is>
          <t>Buffer</t>
        </is>
      </c>
      <c r="C332" t="n">
        <v>1.16220225</v>
      </c>
      <c r="D332" t="n">
        <v>0.008429000000000001</v>
      </c>
      <c r="E332" t="n">
        <v>0.056</v>
      </c>
      <c r="F332" t="n">
        <v>0.046</v>
      </c>
      <c r="G332" t="n">
        <v>0.131</v>
      </c>
      <c r="H332" t="n">
        <v>0.108</v>
      </c>
      <c r="I332">
        <f>((D335) + (D333 + D334))</f>
        <v/>
      </c>
      <c r="J332">
        <f>(((D335) + (D333 + D334))*C332)</f>
        <v/>
      </c>
    </row>
    <row r="333">
      <c r="A333" t="inlineStr">
        <is>
          <t>INT_R_X7Y42/NR1BEG3</t>
        </is>
      </c>
      <c r="B333" t="inlineStr">
        <is>
          <t>Part of wire</t>
        </is>
      </c>
      <c r="C333" t="n">
        <v>0</v>
      </c>
      <c r="D333" t="n">
        <v>0</v>
      </c>
    </row>
    <row r="334">
      <c r="A334" t="inlineStr">
        <is>
          <t>INT_R_X7Y43/NR1END3</t>
        </is>
      </c>
      <c r="B334" t="inlineStr">
        <is>
          <t>Part of wire</t>
        </is>
      </c>
      <c r="C334" t="n">
        <v>0</v>
      </c>
      <c r="D334" t="n">
        <v>0</v>
      </c>
      <c r="I334">
        <f>(((D333 + D334)/2) + (D335))</f>
        <v/>
      </c>
      <c r="J334">
        <f>((C333 + C334)*(((D333 + D334)/2) + (D335)))</f>
        <v/>
      </c>
    </row>
    <row r="335">
      <c r="A335" t="inlineStr">
        <is>
          <t>INT_R_X7Y43/INT_R.NR1END3-&gt;&gt;IMUX31</t>
        </is>
      </c>
      <c r="B335" t="inlineStr">
        <is>
          <t>Buffer</t>
        </is>
      </c>
      <c r="C335" t="n">
        <v>1.6107141875</v>
      </c>
      <c r="D335" t="n">
        <v>0.007713</v>
      </c>
      <c r="E335" t="n">
        <v>0.047</v>
      </c>
      <c r="F335" t="n">
        <v>0.038</v>
      </c>
      <c r="G335" t="n">
        <v>0.138</v>
      </c>
      <c r="H335" t="n">
        <v>0.114</v>
      </c>
      <c r="I335">
        <f>((((D340) + (D339))) + (D336 + D337))</f>
        <v/>
      </c>
      <c r="J335">
        <f>(((((D340) + (D339))) + (D336 + D337))*C335)</f>
        <v/>
      </c>
    </row>
    <row r="336">
      <c r="A336" t="inlineStr">
        <is>
          <t>INT_R_X7Y43/IMUX31</t>
        </is>
      </c>
      <c r="B336" t="inlineStr">
        <is>
          <t>Part of wire</t>
        </is>
      </c>
      <c r="C336" t="n">
        <v>0</v>
      </c>
      <c r="D336" t="n">
        <v>0</v>
      </c>
    </row>
    <row r="337">
      <c r="A337" t="inlineStr">
        <is>
          <t>CLBLM_R_X7Y43/CLBLM_IMUX31</t>
        </is>
      </c>
      <c r="B337" t="inlineStr">
        <is>
          <t>Part of wire</t>
        </is>
      </c>
      <c r="C337" t="n">
        <v>0</v>
      </c>
      <c r="D337" t="n">
        <v>0</v>
      </c>
      <c r="I337">
        <f>(((D336 + D337)/2) + (((D340) + (D339))))</f>
        <v/>
      </c>
      <c r="J337">
        <f>((C336 + C337)*(((D336 + D337)/2) + (((D340) + (D339)))))</f>
        <v/>
      </c>
    </row>
    <row r="338">
      <c r="A338" t="inlineStr">
        <is>
          <t>CLBLM_R_X7Y43/CLBLM_R.CLBLM_IMUX31-&gt;CLBLM_M_C5</t>
        </is>
      </c>
      <c r="B338" t="inlineStr">
        <is>
          <t>PassTransistor</t>
        </is>
      </c>
      <c r="C338" t="n">
        <v>0</v>
      </c>
      <c r="E338" t="n">
        <v>0</v>
      </c>
      <c r="F338" t="n">
        <v>0</v>
      </c>
      <c r="G338" t="n">
        <v>0</v>
      </c>
      <c r="H338" t="n">
        <v>0</v>
      </c>
      <c r="I338">
        <f>((D340) + (D339))</f>
        <v/>
      </c>
      <c r="J338">
        <f>(((D340) + (D339))*C338)</f>
        <v/>
      </c>
    </row>
    <row r="339">
      <c r="A339" t="inlineStr">
        <is>
          <t>CLBLM_R_X7Y43/CLBLM_M_C5</t>
        </is>
      </c>
      <c r="B339" t="inlineStr">
        <is>
          <t>Part of wire</t>
        </is>
      </c>
      <c r="C339" t="n">
        <v>0</v>
      </c>
      <c r="D339" t="n">
        <v>0</v>
      </c>
      <c r="I339">
        <f>(((D339)/2) + (D340))</f>
        <v/>
      </c>
      <c r="J339">
        <f>((C339)*(((D339)/2) + (D340)))</f>
        <v/>
      </c>
    </row>
    <row r="340">
      <c r="A340" t="inlineStr">
        <is>
          <t>masterReg/register_reg_r1_0_31_6_11/RAMC_D1/RADR4</t>
        </is>
      </c>
      <c r="B340" t="inlineStr">
        <is>
          <t>Inpin</t>
        </is>
      </c>
      <c r="D340" t="n">
        <v>0</v>
      </c>
      <c r="E340" t="n">
        <v>0.05</v>
      </c>
      <c r="F340" t="n">
        <v>0.04</v>
      </c>
      <c r="G340" t="n">
        <v>0.133</v>
      </c>
      <c r="H340" t="n">
        <v>0.107</v>
      </c>
    </row>
    <row r="341">
      <c r="A341" t="inlineStr">
        <is>
          <t>Address_register_reg_n_0_[4]: Address_register_reg[4]/Q to masterReg/register_reg_r1_0_31_6_11/RAMC_D1/RADR4 sum delays</t>
        </is>
      </c>
      <c r="E341">
        <f>(E2 + E4 + E267 + E285 + E290 + E298 + E301 + E332 + E335 + E338 + E340)</f>
        <v/>
      </c>
      <c r="F341">
        <f>(F2 + F4 + F267 + F285 + F290 + F298 + F301 + F332 + F335 + F338 + F340)</f>
        <v/>
      </c>
      <c r="G341">
        <f>(G2 + G4 + G267 + G285 + G290 + G298 + G301 + G332 + G335 + G338 + G340)</f>
        <v/>
      </c>
      <c r="H341">
        <f>(H2 + H4 + H267 + H285 + H290 + H298 + H301 + H332 + H335 + H338 + H340)</f>
        <v/>
      </c>
      <c r="J341">
        <f>(J2 + J3 + J4 + J6 + J267 + J269 + J285 + J289 + J290 + J297 + J298 + J300 + J301 + J304 + J332 + J334 + J335 + J337 + J338 + J339 + J340)</f>
        <v/>
      </c>
    </row>
    <row r="342">
      <c r="A342" t="inlineStr">
        <is>
          <t>Address_register_reg_n_0_[4]: Address_register_reg[4]/Q to masterReg/register_reg_r1_0_31_6_11/RAMC_D1/RADR4sum delays + cap delay</t>
        </is>
      </c>
      <c r="E342">
        <f>1000*(E341 + J341)</f>
        <v/>
      </c>
      <c r="F342">
        <f>1000*(F341 + J341)</f>
        <v/>
      </c>
      <c r="G342">
        <f>1000*(G341 + J341)</f>
        <v/>
      </c>
      <c r="H342">
        <f>1000*(H341 + J341)</f>
        <v/>
      </c>
    </row>
    <row r="344">
      <c r="A344" t="inlineStr">
        <is>
          <t>Address_register_reg_n_0_[4]: Address_register_reg[4]/Q to masterReg/register_reg_r1_0_31_6_11/RAMC_D1/RADR4Total delay (from Vivado)</t>
        </is>
      </c>
      <c r="E344" t="inlineStr">
        <is>
          <t>615</t>
        </is>
      </c>
      <c r="F344" t="inlineStr">
        <is>
          <t>540</t>
        </is>
      </c>
      <c r="G344" t="inlineStr">
        <is>
          <t>1030</t>
        </is>
      </c>
      <c r="H344" t="inlineStr">
        <is>
          <t>882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LIOB33_X0Y13/IOB_IBUF1 LIOI3_TBYTETERM_X0Y13/LIOI_IBUF1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LIOB33_X0Y13/IOB_IBUF1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LIOI3_TBYTETERM_X0Y13/LIOI_IBUF1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LIOI3_TBYTETERM_X0Y13/LIOI3_TBYTETERM.LIOI_IBUF1-&gt;LIOI_I1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LIOI3_TBYTETERM_X0Y13/LIOI_I1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LIOI3_TBYTETERM_X0Y13/LIOI3_TBYTETERM.LIOI_I1-&gt;LIOI_ILOGIC1_D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LIOI3_TBYTETERM_X0Y13/LIOI_ILOGIC1_D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LIOI3_TBYTETERM_X0Y13/LIOI3_TBYTETERM.LIOI_ILOGIC1_D-&gt;&gt;IOI_ILOGIC1_O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LIOI3_TBYTETERM_X0Y13/IOI_ILOGIC1_O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LIOI3_TBYTETERM_X0Y13/LIOI3_TBYTETERM.IOI_ILOGIC1_O-&gt;&gt;IOI_LOGIC_OUTS18_0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LIOI3_TBYTETERM_X0Y13/IOI_LOGIC_OUTS18_0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IO_INT_INTERFACE_L_X0Y13/INT_INTERFACE_LOGIC_OUTS_L_B18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L_TERM_INT_X2Y14/TERM_INT_LOGIC_OUTS_L_B18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IO_INT_INTERFACE_L_X0Y13/IO_INT_INTERFACE_L.INT_INTERFACE_LOGIC_OUTS_L_B18-&gt;&gt;INT_INTERFACE_LOGIC_OUTS_L18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IO_INT_INTERFACE_L_X0Y13/INT_INTERFACE_LOGIC_OUTS_L18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INT_L_X0Y13/LOGIC_OUTS_L18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INT_L_X0Y13/INT_L.LOGIC_OUTS_L18-&gt;&gt;NE6BEG0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0.076</v>
      </c>
      <c r="F18" t="n">
        <v>0.062</v>
      </c>
      <c r="G18" t="n">
        <v>0.176</v>
      </c>
      <c r="H18" t="n">
        <v>0.145</v>
      </c>
      <c r="I18">
        <f>((D31) + (D19 + D20 + D21 + D22 + D23 + D24 + D25 + D26 + D27 + D28 + D29 + D30))</f>
        <v/>
      </c>
      <c r="J18">
        <f>(((D31) + (D19 + D20 + D21 + D22 + D23 + D24 + D25 + D26 + D27 + D28 + D29 + D30))*C18)</f>
        <v/>
      </c>
    </row>
    <row r="19">
      <c r="A19" t="inlineStr">
        <is>
          <t>INT_L_X0Y13/NE6BEG0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INT_L_X2Y17/NE6END0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INT_R_X1Y13/NE6A0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INT_R_X1Y14/NE6B0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INT_R_X1Y15/NE6C0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INT_R_X1Y16/NE6D0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INT_R_X1Y17/NE6E0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INT_INTERFACE_R_X1Y17/INT_INTERFACE_NE4C0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CMT_FIFO_R_X7Y20/CMT_FIFO_NE4C0_4</t>
        </is>
      </c>
      <c r="B27" t="inlineStr">
        <is>
          <t>Part of wire</t>
        </is>
      </c>
      <c r="C27" t="n">
        <v>0.31751</v>
      </c>
      <c r="D27" t="n">
        <v>0.018</v>
      </c>
    </row>
    <row r="28">
      <c r="A28" t="inlineStr">
        <is>
          <t>CMT_TOP_R_LOWER_T_X8Y18/CMT_TOP_NE4C0_1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VBRK_X9Y18/VBRK_NE4C0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CLBLL_L_X2Y17/CLBLL_NE4C0</t>
        </is>
      </c>
      <c r="B30" t="inlineStr">
        <is>
          <t>Part of wire</t>
        </is>
      </c>
      <c r="C30" t="n">
        <v>0</v>
      </c>
      <c r="D30" t="n">
        <v>0</v>
      </c>
      <c r="I30">
        <f>(((D19 + D20 + D21 + D22 + D23 + D24 + D25 + D26 + D27 + D28 + D29 + D30)/2) + (D31))</f>
        <v/>
      </c>
      <c r="J30">
        <f>((C19 + C20 + C21 + C22 + C23 + C24 + C25 + C26 + C27 + C28 + C29 + C30)*(((D19 + D20 + D21 + D22 + D23 + D24 + D25 + D26 + D27 + D28 + D29 + D30)/2) + (D31)))</f>
        <v/>
      </c>
    </row>
    <row r="31">
      <c r="A31" t="inlineStr">
        <is>
          <t>INT_L_X2Y17/INT_L.NE6END0-&gt;&gt;NN6BEG0</t>
        </is>
      </c>
      <c r="B31" t="inlineStr">
        <is>
          <t>Buffer</t>
        </is>
      </c>
      <c r="C31" t="n">
        <v>1.5845231875</v>
      </c>
      <c r="D31" t="n">
        <v>0.009979</v>
      </c>
      <c r="E31" t="n">
        <v>0.081</v>
      </c>
      <c r="F31" t="n">
        <v>0.067</v>
      </c>
      <c r="G31" t="n">
        <v>0.18</v>
      </c>
      <c r="H31" t="n">
        <v>0.149</v>
      </c>
      <c r="I31">
        <f>((D40) + (D32 + D33 + D34 + D35 + D36 + D37 + D38 + D39))</f>
        <v/>
      </c>
      <c r="J31">
        <f>(((D40) + (D32 + D33 + D34 + D35 + D36 + D37 + D38 + D39))*C31)</f>
        <v/>
      </c>
    </row>
    <row r="32">
      <c r="A32" t="inlineStr">
        <is>
          <t>INT_L_X2Y17/NN6BEG0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INT_L_X2Y23/NN6END0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INT_L_X2Y22/NN6END_S1_0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INT_L_X2Y18/NN6A0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INT_L_X2Y19/NN6B0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INT_L_X2Y20/NN6C0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INT_L_X2Y21/NN6D0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INT_L_X2Y22/NN6E0</t>
        </is>
      </c>
      <c r="B39" t="inlineStr">
        <is>
          <t>Part of wire</t>
        </is>
      </c>
      <c r="C39" t="n">
        <v>0</v>
      </c>
      <c r="D39" t="n">
        <v>0</v>
      </c>
      <c r="I39">
        <f>(((D32 + D33 + D34 + D35 + D36 + D37 + D38 + D39)/2) + (D40))</f>
        <v/>
      </c>
      <c r="J39">
        <f>((C32 + C33 + C34 + C35 + C36 + C37 + C38 + C39)*(((D32 + D33 + D34 + D35 + D36 + D37 + D38 + D39)/2) + (D40)))</f>
        <v/>
      </c>
    </row>
    <row r="40">
      <c r="A40" t="inlineStr">
        <is>
          <t>INT_L_X2Y23/INT_L.NN6END0-&gt;&gt;LV_L0</t>
        </is>
      </c>
      <c r="B40" t="inlineStr">
        <is>
          <t>Buffer</t>
        </is>
      </c>
      <c r="C40" t="n">
        <v>0.7569375</v>
      </c>
      <c r="D40" t="n">
        <v>0.013478</v>
      </c>
      <c r="E40" t="n">
        <v>0.131</v>
      </c>
      <c r="F40" t="n">
        <v>0.108</v>
      </c>
      <c r="G40" t="n">
        <v>0.301</v>
      </c>
      <c r="H40" t="n">
        <v>0.249</v>
      </c>
      <c r="I40">
        <f>((D61) + (D41 + D42 + D43 + D44 + D45 + D46 + D47 + D48 + D49 + D50 + D51 + D52 + D53 + D54 + D55 + D56 + D57 + D58 + D59 + D60))</f>
        <v/>
      </c>
      <c r="J40">
        <f>(((D61) + (D41 + D42 + D43 + D44 + D45 + D46 + D47 + D48 + D49 + D50 + D51 + D52 + D53 + D54 + D55 + D56 + D57 + D58 + D59 + D60))*C40)</f>
        <v/>
      </c>
    </row>
    <row r="41">
      <c r="A41" t="inlineStr">
        <is>
          <t>INT_L_X2Y41/LV_L18</t>
        </is>
      </c>
      <c r="B41" t="inlineStr">
        <is>
          <t>Part of wire</t>
        </is>
      </c>
      <c r="C41" t="n">
        <v>0.0028</v>
      </c>
      <c r="D41" t="n">
        <v>0.013</v>
      </c>
    </row>
    <row r="42">
      <c r="A42" t="inlineStr">
        <is>
          <t>INT_L_X2Y23/LV_L0</t>
        </is>
      </c>
      <c r="B42" t="inlineStr">
        <is>
          <t>Part of wire</t>
        </is>
      </c>
      <c r="C42" t="n">
        <v>0.0028</v>
      </c>
      <c r="D42" t="n">
        <v>0.013</v>
      </c>
    </row>
    <row r="43">
      <c r="A43" t="inlineStr">
        <is>
          <t>INT_L_X2Y32/LV_L9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INT_L_X2Y40/LV_L17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INT_L_X2Y39/LV_L16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INT_L_X2Y38/LV_L15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INT_L_X2Y37/LV_L14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INT_L_X2Y36/LV_L13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INT_L_X2Y35/LV_L12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INT_L_X2Y34/LV_L11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INT_L_X2Y33/LV_L10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INT_L_X2Y31/LV_L8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INT_L_X2Y30/LV_L7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INT_L_X2Y29/LV_L6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INT_L_X2Y28/LV_L5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INT_L_X2Y27/LV_L4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INT_L_X2Y26/LV_L3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INT_L_X2Y25/LV_L2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HCLK_L_X11Y26/HCLK_LV1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INT_L_X2Y24/LV_L1</t>
        </is>
      </c>
      <c r="B60" t="inlineStr">
        <is>
          <t>Part of wire</t>
        </is>
      </c>
      <c r="C60" t="n">
        <v>0</v>
      </c>
      <c r="D60" t="n">
        <v>0</v>
      </c>
      <c r="I60">
        <f>(((D41 + D42 + D43 + D44 + D45 + D46 + D47 + D48 + D49 + D50 + D51 + D52 + D53 + D54 + D55 + D56 + D57 + D58 + D59 + D60)/2) + (D61))</f>
        <v/>
      </c>
      <c r="J60">
        <f>((C41 + C42 + C43 + C44 + C45 + C46 + C47 + C48 + C49 + C50 + C51 + C52 + C53 + C54 + C55 + C56 + C57 + C58 + C59 + C60)*(((D41 + D42 + D43 + D44 + D45 + D46 + D47 + D48 + D49 + D50 + D51 + D52 + D53 + D54 + D55 + D56 + D57 + D58 + D59 + D60)/2) + (D61)))</f>
        <v/>
      </c>
    </row>
    <row r="61">
      <c r="A61" t="inlineStr">
        <is>
          <t>INT_L_X2Y41/INT_L.LV_L18-&gt;&gt;NN6BEG3</t>
        </is>
      </c>
      <c r="B61" t="inlineStr">
        <is>
          <t>Buffer</t>
        </is>
      </c>
      <c r="C61" t="n">
        <v>1.5845231875</v>
      </c>
      <c r="D61" t="n">
        <v>0.009979</v>
      </c>
      <c r="E61" t="n">
        <v>0.08400000000000001</v>
      </c>
      <c r="F61" t="n">
        <v>0.06900000000000001</v>
      </c>
      <c r="G61" t="n">
        <v>0.185</v>
      </c>
      <c r="H61" t="n">
        <v>0.153</v>
      </c>
      <c r="I61">
        <f>((D69) + (D62 + D63 + D64 + D65 + D66 + D67 + D68))</f>
        <v/>
      </c>
      <c r="J61">
        <f>(((D69) + (D62 + D63 + D64 + D65 + D66 + D67 + D68))*C61)</f>
        <v/>
      </c>
    </row>
    <row r="62">
      <c r="A62" t="inlineStr">
        <is>
          <t>INT_L_X2Y41/NN6BEG3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INT_L_X2Y47/NN6END3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INT_L_X2Y42/NN6A3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INT_L_X2Y43/NN6B3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INT_L_X2Y44/NN6C3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INT_L_X2Y45/NN6D3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INT_L_X2Y46/NN6E3</t>
        </is>
      </c>
      <c r="B68" t="inlineStr">
        <is>
          <t>Part of wire</t>
        </is>
      </c>
      <c r="C68" t="n">
        <v>0</v>
      </c>
      <c r="D68" t="n">
        <v>0</v>
      </c>
      <c r="I68">
        <f>(((D62 + D63 + D64 + D65 + D66 + D67 + D68)/2) + (D69))</f>
        <v/>
      </c>
      <c r="J68">
        <f>((C62 + C63 + C64 + C65 + C66 + C67 + C68)*(((D62 + D63 + D64 + D65 + D66 + D67 + D68)/2) + (D69)))</f>
        <v/>
      </c>
    </row>
    <row r="69">
      <c r="A69" t="inlineStr">
        <is>
          <t>INT_L_X2Y47/INT_L.NN6END3-&gt;&gt;NN6BEG3</t>
        </is>
      </c>
      <c r="B69" t="inlineStr">
        <is>
          <t>Buffer</t>
        </is>
      </c>
      <c r="C69" t="n">
        <v>1.5845231875</v>
      </c>
      <c r="D69" t="n">
        <v>0.009979</v>
      </c>
      <c r="E69" t="n">
        <v>0.08400000000000001</v>
      </c>
      <c r="F69" t="n">
        <v>0.06900000000000001</v>
      </c>
      <c r="G69" t="n">
        <v>0.185</v>
      </c>
      <c r="H69" t="n">
        <v>0.153</v>
      </c>
      <c r="I69">
        <f>((D78) + (D70 + D71 + D72 + D73 + D74 + D75 + D76 + D77))</f>
        <v/>
      </c>
      <c r="J69">
        <f>(((D78) + (D70 + D71 + D72 + D73 + D74 + D75 + D76 + D77))*C69)</f>
        <v/>
      </c>
    </row>
    <row r="70">
      <c r="A70" t="inlineStr">
        <is>
          <t>INT_L_X2Y47/NN6BEG3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INT_L_X2Y53/NN6END3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INT_L_X2Y48/NN6A3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INT_L_X2Y49/NN6B3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BRKH_INT_X2Y49/BRKH_INT_NN6B3</t>
        </is>
      </c>
      <c r="B74" t="inlineStr">
        <is>
          <t>Part of wire</t>
        </is>
      </c>
      <c r="C74" t="n">
        <v>0.00523</v>
      </c>
      <c r="D74" t="n">
        <v>0.001</v>
      </c>
    </row>
    <row r="75">
      <c r="A75" t="inlineStr">
        <is>
          <t>INT_L_X2Y50/NN6C3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INT_L_X2Y51/NN6D3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INT_L_X2Y52/NN6E3</t>
        </is>
      </c>
      <c r="B77" t="inlineStr">
        <is>
          <t>Part of wire</t>
        </is>
      </c>
      <c r="C77" t="n">
        <v>0</v>
      </c>
      <c r="D77" t="n">
        <v>0</v>
      </c>
      <c r="I77">
        <f>(((D70 + D71 + D72 + D73 + D74 + D75 + D76 + D77)/2) + (D78))</f>
        <v/>
      </c>
      <c r="J77">
        <f>((C70 + C71 + C72 + C73 + C74 + C75 + C76 + C77)*(((D70 + D71 + D72 + D73 + D74 + D75 + D76 + D77)/2) + (D78)))</f>
        <v/>
      </c>
    </row>
    <row r="78">
      <c r="A78" t="inlineStr">
        <is>
          <t>INT_L_X2Y53/INT_L.NN6END3-&gt;&gt;NL1BEG2</t>
        </is>
      </c>
      <c r="B78" t="inlineStr">
        <is>
          <t>Buffer</t>
        </is>
      </c>
      <c r="C78" t="n">
        <v>1.16220225</v>
      </c>
      <c r="D78" t="n">
        <v>0.008429000000000001</v>
      </c>
      <c r="E78" t="n">
        <v>0.054</v>
      </c>
      <c r="F78" t="n">
        <v>0.044</v>
      </c>
      <c r="G78" t="n">
        <v>0.131</v>
      </c>
      <c r="H78" t="n">
        <v>0.108</v>
      </c>
      <c r="I78">
        <f>((D81) + (D79 + D80))</f>
        <v/>
      </c>
      <c r="J78">
        <f>(((D81) + (D79 + D80))*C78)</f>
        <v/>
      </c>
    </row>
    <row r="79">
      <c r="A79" t="inlineStr">
        <is>
          <t>INT_L_X2Y53/NL1BEG2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INT_L_X2Y54/NL1END2</t>
        </is>
      </c>
      <c r="B80" t="inlineStr">
        <is>
          <t>Part of wire</t>
        </is>
      </c>
      <c r="C80" t="n">
        <v>0</v>
      </c>
      <c r="D80" t="n">
        <v>0</v>
      </c>
      <c r="I80">
        <f>(((D79 + D80)/2) + (D81))</f>
        <v/>
      </c>
      <c r="J80">
        <f>((C79 + C80)*(((D79 + D80)/2) + (D81)))</f>
        <v/>
      </c>
    </row>
    <row r="81">
      <c r="A81" t="inlineStr">
        <is>
          <t>INT_L_X2Y54/INT_L.NL1END2-&gt;&gt;BYP_ALT5</t>
        </is>
      </c>
      <c r="B81" t="inlineStr">
        <is>
          <t>Buffer</t>
        </is>
      </c>
      <c r="C81" t="n">
        <v>0</v>
      </c>
      <c r="D81" t="n">
        <v>0.00757</v>
      </c>
      <c r="E81" t="n">
        <v>0</v>
      </c>
      <c r="F81" t="n">
        <v>0</v>
      </c>
      <c r="G81" t="n">
        <v>0</v>
      </c>
      <c r="H81" t="n">
        <v>0</v>
      </c>
      <c r="I81">
        <f>((D83) + (D82))</f>
        <v/>
      </c>
      <c r="J81">
        <f>(((D83) + (D82))*C81)</f>
        <v/>
      </c>
    </row>
    <row r="82">
      <c r="A82" t="inlineStr">
        <is>
          <t>INT_L_X2Y54/BYP_ALT5</t>
        </is>
      </c>
      <c r="B82" t="inlineStr">
        <is>
          <t>Part of wire</t>
        </is>
      </c>
      <c r="C82" t="n">
        <v>0</v>
      </c>
      <c r="D82" t="n">
        <v>0</v>
      </c>
      <c r="I82">
        <f>(((D82)/2) + (D83))</f>
        <v/>
      </c>
      <c r="J82">
        <f>((C82)*(((D82)/2) + (D83)))</f>
        <v/>
      </c>
    </row>
    <row r="83">
      <c r="A83" t="inlineStr">
        <is>
          <t>INT_L_X2Y54/INT_L.BYP_ALT5-&gt;&gt;BYP_L5</t>
        </is>
      </c>
      <c r="B83" t="inlineStr">
        <is>
          <t>Buffer</t>
        </is>
      </c>
      <c r="C83" t="n">
        <v>3.489880625</v>
      </c>
      <c r="D83" t="n">
        <v>0</v>
      </c>
      <c r="E83" t="n">
        <v>0.055</v>
      </c>
      <c r="F83" t="n">
        <v>0.045</v>
      </c>
      <c r="G83" t="n">
        <v>0.179</v>
      </c>
      <c r="H83" t="n">
        <v>0.148</v>
      </c>
      <c r="I83">
        <f>((((D88) + (D87))) + (D84 + D85))</f>
        <v/>
      </c>
      <c r="J83">
        <f>(((((D88) + (D87))) + (D84 + D85))*C83)</f>
        <v/>
      </c>
    </row>
    <row r="84">
      <c r="A84" t="inlineStr">
        <is>
          <t>INT_L_X2Y54/BYP_L5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CLBLL_L_X2Y54/CLBLL_BYP5</t>
        </is>
      </c>
      <c r="B85" t="inlineStr">
        <is>
          <t>Part of wire</t>
        </is>
      </c>
      <c r="C85" t="n">
        <v>0</v>
      </c>
      <c r="D85" t="n">
        <v>0</v>
      </c>
      <c r="I85">
        <f>(((D84 + D85)/2) + (((D88) + (D87))))</f>
        <v/>
      </c>
      <c r="J85">
        <f>((C84 + C85)*(((D84 + D85)/2) + (((D88) + (D87)))))</f>
        <v/>
      </c>
    </row>
    <row r="86">
      <c r="A86" t="inlineStr">
        <is>
          <t>CLBLL_L_X2Y54/CLBLL_L.CLBLL_BYP5-&gt;CLBLL_L_BX</t>
        </is>
      </c>
      <c r="B86" t="inlineStr">
        <is>
          <t>PassTransistor</t>
        </is>
      </c>
      <c r="C86" t="n">
        <v>0</v>
      </c>
      <c r="E86" t="n">
        <v>0</v>
      </c>
      <c r="F86" t="n">
        <v>0</v>
      </c>
      <c r="G86" t="n">
        <v>0</v>
      </c>
      <c r="H86" t="n">
        <v>0</v>
      </c>
      <c r="I86">
        <f>((D88) + (D87))</f>
        <v/>
      </c>
      <c r="J86">
        <f>(((D88) + (D87))*C86)</f>
        <v/>
      </c>
    </row>
    <row r="87">
      <c r="A87" t="inlineStr">
        <is>
          <t>CLBLL_L_X2Y54/CLBLL_L_BX</t>
        </is>
      </c>
      <c r="B87" t="inlineStr">
        <is>
          <t>Part of wire</t>
        </is>
      </c>
      <c r="C87" t="n">
        <v>0</v>
      </c>
      <c r="D87" t="n">
        <v>0</v>
      </c>
      <c r="I87">
        <f>(((D87)/2) + (D88))</f>
        <v/>
      </c>
      <c r="J87">
        <f>((C87)*(((D87)/2) + (D88)))</f>
        <v/>
      </c>
    </row>
    <row r="88">
      <c r="A88" t="inlineStr">
        <is>
          <t>btnc_d_reg/D</t>
        </is>
      </c>
      <c r="B88" t="inlineStr">
        <is>
          <t>Inpin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t="inlineStr">
        <is>
          <t>btnc_IBUF: btnc_IBUF_inst/O to btnc_d_reg/D sum delays</t>
        </is>
      </c>
      <c r="E89">
        <f>(E2 + E5 + E7 + E9 + E11 + E15 + E18 + E31 + E40 + E61 + E69 + E78 + E81 + E83 + E86 + E88)</f>
        <v/>
      </c>
      <c r="F89">
        <f>(F2 + F5 + F7 + F9 + F11 + F15 + F18 + F31 + F40 + F61 + F69 + F78 + F81 + F83 + F86 + F88)</f>
        <v/>
      </c>
      <c r="G89">
        <f>(G2 + G5 + G7 + G9 + G11 + G15 + G18 + G31 + G40 + G61 + G69 + G78 + G81 + G83 + G86 + G88)</f>
        <v/>
      </c>
      <c r="H89">
        <f>(H2 + H5 + H7 + H9 + H11 + H15 + H18 + H31 + H40 + H61 + H69 + H78 + H81 + H83 + H86 + H88)</f>
        <v/>
      </c>
      <c r="J89">
        <f>(J2 + J4 + J5 + J6 + J7 + J8 + J9 + J10 + J11 + J14 + J15 + J17 + J18 + J30 + J31 + J39 + J40 + J60 + J61 + J68 + J69 + J77 + J78 + J80 + J81 + J82 + J83 + J85 + J86 + J87 + J88)</f>
        <v/>
      </c>
    </row>
    <row r="90">
      <c r="A90" t="inlineStr">
        <is>
          <t>btnc_IBUF: btnc_IBUF_inst/O to btnc_d_reg/Dsum delays + cap delay</t>
        </is>
      </c>
      <c r="E90">
        <f>1000*(E89 + J89)</f>
        <v/>
      </c>
      <c r="F90">
        <f>1000*(F89 + J89)</f>
        <v/>
      </c>
      <c r="G90">
        <f>1000*(G89 + J89)</f>
        <v/>
      </c>
      <c r="H90">
        <f>1000*(H89 + J89)</f>
        <v/>
      </c>
    </row>
    <row r="92">
      <c r="A92" t="inlineStr">
        <is>
          <t>btnc_IBUF: btnc_IBUF_inst/O to btnc_d_reg/DTotal delay (from Vivado)</t>
        </is>
      </c>
      <c r="E92" t="inlineStr">
        <is>
          <t>888</t>
        </is>
      </c>
      <c r="F92" t="inlineStr">
        <is>
          <t>750</t>
        </is>
      </c>
      <c r="G92" t="inlineStr">
        <is>
          <t>1558</t>
        </is>
      </c>
      <c r="H92" t="inlineStr">
        <is>
          <t>1307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CLBLL_L_X2Y54/CLBLL_L_BQ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CLBLL_L_X2Y54/CLBLL_L_BQ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CLBLL_L_X2Y54/CLBLL_L.CLBLL_L_BQ-&gt;CLBLL_LOGIC_OUTS1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CLBLL_L_X2Y54/CLBLL_LOGIC_OUTS1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INT_L_X2Y54/LOGIC_OUTS_L1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INT_L_X2Y54/INT_L.LOGIC_OUTS_L1-&gt;&gt;IMUX_L3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INT_L_X2Y54/IMUX_L3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CLBLL_L_X2Y54/CLBLL_IMUX3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CLBLL_L_X2Y54/CLBLL_L.CLBLL_IMUX3-&gt;CLBLL_L_A2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CLBLL_L_X2Y54/CLBLL_L_A2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osc/FSM_sequential_state[1]_i_1/I1</t>
        </is>
      </c>
      <c r="B12" t="inlineStr">
        <is>
          <t>Inpin</t>
        </is>
      </c>
      <c r="D12" t="n">
        <v>0</v>
      </c>
      <c r="E12" t="n">
        <v>0.212</v>
      </c>
      <c r="F12" t="n">
        <v>0.17</v>
      </c>
      <c r="G12" t="n">
        <v>0.507</v>
      </c>
      <c r="H12" t="n">
        <v>0.409</v>
      </c>
    </row>
    <row r="13">
      <c r="A13" t="inlineStr">
        <is>
          <t>btnc_d: btnc_d_reg/Q to osc/FSM_sequential_state[1]_i_1/I1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btnc_d: btnc_d_reg/Q to osc/FSM_sequential_state[1]_i_1/I1sum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btnc_d: btnc_d_reg/Q to osc/FSM_sequential_state[1]_i_1/I1Total delay (from Vivado)</t>
        </is>
      </c>
      <c r="E16" t="inlineStr">
        <is>
          <t>269</t>
        </is>
      </c>
      <c r="F16" t="inlineStr">
        <is>
          <t>218</t>
        </is>
      </c>
      <c r="G16" t="inlineStr">
        <is>
          <t>540</t>
        </is>
      </c>
      <c r="H16" t="inlineStr">
        <is>
          <t>438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LIOB33_X0Y13/IOB_IBUF0 LIOI3_TBYTETERM_X0Y13/LIOI_IBUF0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LIOB33_X0Y13/IOB_IBUF0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LIOI3_TBYTETERM_X0Y13/LIOI_IBUF0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LIOI3_TBYTETERM_X0Y13/LIOI3_TBYTETERM.LIOI_IBUF0-&gt;LIOI_I0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LIOI3_TBYTETERM_X0Y13/LIOI_I0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LIOI3_TBYTETERM_X0Y13/LIOI3_TBYTETERM.LIOI_I0-&gt;LIOI_ILOGIC0_D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LIOI3_TBYTETERM_X0Y13/LIOI_ILOGIC0_D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LIOI3_TBYTETERM_X0Y13/LIOI3_TBYTETERM.LIOI_ILOGIC0_D-&gt;&gt;IOI_ILOGIC0_O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LIOI3_TBYTETERM_X0Y13/IOI_ILOGIC0_O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LIOI3_TBYTETERM_X0Y13/LIOI3_TBYTETERM.IOI_ILOGIC0_O-&gt;&gt;IOI_LOGIC_OUTS18_1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LIOI3_TBYTETERM_X0Y13/IOI_LOGIC_OUTS18_1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IO_INT_INTERFACE_L_X0Y14/INT_INTERFACE_LOGIC_OUTS_L_B18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L_TERM_INT_X2Y15/TERM_INT_LOGIC_OUTS_L_B18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IO_INT_INTERFACE_L_X0Y14/IO_INT_INTERFACE_L.INT_INTERFACE_LOGIC_OUTS_L_B18-&gt;&gt;INT_INTERFACE_LOGIC_OUTS_L18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IO_INT_INTERFACE_L_X0Y14/INT_INTERFACE_LOGIC_OUTS_L18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INT_L_X0Y14/LOGIC_OUTS_L18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INT_L_X0Y14/INT_L.LOGIC_OUTS_L18-&gt;&gt;NE6BEG0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0.076</v>
      </c>
      <c r="F18" t="n">
        <v>0.062</v>
      </c>
      <c r="G18" t="n">
        <v>0.176</v>
      </c>
      <c r="H18" t="n">
        <v>0.145</v>
      </c>
      <c r="I18">
        <f>((D31) + (D19 + D20 + D21 + D22 + D23 + D24 + D25 + D26 + D27 + D28 + D29 + D30))</f>
        <v/>
      </c>
      <c r="J18">
        <f>(((D31) + (D19 + D20 + D21 + D22 + D23 + D24 + D25 + D26 + D27 + D28 + D29 + D30))*C18)</f>
        <v/>
      </c>
    </row>
    <row r="19">
      <c r="A19" t="inlineStr">
        <is>
          <t>INT_L_X0Y14/NE6BEG0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INT_L_X2Y18/NE6END0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INT_R_X1Y14/NE6A0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INT_R_X1Y15/NE6B0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INT_R_X1Y16/NE6C0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INT_R_X1Y17/NE6D0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INT_R_X1Y18/NE6E0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INT_INTERFACE_R_X1Y18/INT_INTERFACE_NE4C0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CMT_FIFO_R_X7Y20/CMT_FIFO_NE4C0_5</t>
        </is>
      </c>
      <c r="B27" t="inlineStr">
        <is>
          <t>Part of wire</t>
        </is>
      </c>
      <c r="C27" t="n">
        <v>0.31751</v>
      </c>
      <c r="D27" t="n">
        <v>0.018</v>
      </c>
    </row>
    <row r="28">
      <c r="A28" t="inlineStr">
        <is>
          <t>CMT_TOP_R_LOWER_T_X8Y18/CMT_TOP_NE4C0_2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VBRK_X9Y19/VBRK_NE4C0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CLBLL_L_X2Y18/CLBLL_NE4C0</t>
        </is>
      </c>
      <c r="B30" t="inlineStr">
        <is>
          <t>Part of wire</t>
        </is>
      </c>
      <c r="C30" t="n">
        <v>0</v>
      </c>
      <c r="D30" t="n">
        <v>0</v>
      </c>
      <c r="I30">
        <f>(((D19 + D20 + D21 + D22 + D23 + D24 + D25 + D26 + D27 + D28 + D29 + D30)/2) + (D31))</f>
        <v/>
      </c>
      <c r="J30">
        <f>((C19 + C20 + C21 + C22 + C23 + C24 + C25 + C26 + C27 + C28 + C29 + C30)*(((D19 + D20 + D21 + D22 + D23 + D24 + D25 + D26 + D27 + D28 + D29 + D30)/2) + (D31)))</f>
        <v/>
      </c>
    </row>
    <row r="31">
      <c r="A31" t="inlineStr">
        <is>
          <t>INT_L_X2Y18/INT_L.NE6END0-&gt;&gt;NN6BEG0</t>
        </is>
      </c>
      <c r="B31" t="inlineStr">
        <is>
          <t>Buffer</t>
        </is>
      </c>
      <c r="C31" t="n">
        <v>1.5845231875</v>
      </c>
      <c r="D31" t="n">
        <v>0.009979</v>
      </c>
      <c r="E31" t="n">
        <v>0.081</v>
      </c>
      <c r="F31" t="n">
        <v>0.067</v>
      </c>
      <c r="G31" t="n">
        <v>0.18</v>
      </c>
      <c r="H31" t="n">
        <v>0.149</v>
      </c>
      <c r="I31">
        <f>((D40) + (D32 + D33 + D34 + D35 + D36 + D37 + D38 + D39))</f>
        <v/>
      </c>
      <c r="J31">
        <f>(((D40) + (D32 + D33 + D34 + D35 + D36 + D37 + D38 + D39))*C31)</f>
        <v/>
      </c>
    </row>
    <row r="32">
      <c r="A32" t="inlineStr">
        <is>
          <t>INT_L_X2Y18/NN6BEG0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INT_L_X2Y24/NN6END0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INT_L_X2Y23/NN6END_S1_0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INT_L_X2Y19/NN6A0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INT_L_X2Y20/NN6B0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INT_L_X2Y21/NN6C0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INT_L_X2Y22/NN6D0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INT_L_X2Y23/NN6E0</t>
        </is>
      </c>
      <c r="B39" t="inlineStr">
        <is>
          <t>Part of wire</t>
        </is>
      </c>
      <c r="C39" t="n">
        <v>0</v>
      </c>
      <c r="D39" t="n">
        <v>0</v>
      </c>
      <c r="I39">
        <f>(((D32 + D33 + D34 + D35 + D36 + D37 + D38 + D39)/2) + (D40))</f>
        <v/>
      </c>
      <c r="J39">
        <f>((C32 + C33 + C34 + C35 + C36 + C37 + C38 + C39)*(((D32 + D33 + D34 + D35 + D36 + D37 + D38 + D39)/2) + (D40)))</f>
        <v/>
      </c>
    </row>
    <row r="40">
      <c r="A40" t="inlineStr">
        <is>
          <t>INT_L_X2Y24/INT_L.NN6END0-&gt;&gt;LV_L0</t>
        </is>
      </c>
      <c r="B40" t="inlineStr">
        <is>
          <t>Buffer</t>
        </is>
      </c>
      <c r="C40" t="n">
        <v>0.7569375</v>
      </c>
      <c r="D40" t="n">
        <v>0.013478</v>
      </c>
      <c r="E40" t="n">
        <v>0.131</v>
      </c>
      <c r="F40" t="n">
        <v>0.108</v>
      </c>
      <c r="G40" t="n">
        <v>0.301</v>
      </c>
      <c r="H40" t="n">
        <v>0.249</v>
      </c>
      <c r="I40">
        <f>((D61) + (D41 + D42 + D43 + D44 + D45 + D46 + D47 + D48 + D49 + D50 + D51 + D52 + D53 + D54 + D55 + D56 + D57 + D58 + D59 + D60))</f>
        <v/>
      </c>
      <c r="J40">
        <f>(((D61) + (D41 + D42 + D43 + D44 + D45 + D46 + D47 + D48 + D49 + D50 + D51 + D52 + D53 + D54 + D55 + D56 + D57 + D58 + D59 + D60))*C40)</f>
        <v/>
      </c>
    </row>
    <row r="41">
      <c r="A41" t="inlineStr">
        <is>
          <t>INT_L_X2Y42/LV_L18</t>
        </is>
      </c>
      <c r="B41" t="inlineStr">
        <is>
          <t>Part of wire</t>
        </is>
      </c>
      <c r="C41" t="n">
        <v>0.0028</v>
      </c>
      <c r="D41" t="n">
        <v>0.013</v>
      </c>
    </row>
    <row r="42">
      <c r="A42" t="inlineStr">
        <is>
          <t>INT_L_X2Y24/LV_L0</t>
        </is>
      </c>
      <c r="B42" t="inlineStr">
        <is>
          <t>Part of wire</t>
        </is>
      </c>
      <c r="C42" t="n">
        <v>0.0028</v>
      </c>
      <c r="D42" t="n">
        <v>0.013</v>
      </c>
    </row>
    <row r="43">
      <c r="A43" t="inlineStr">
        <is>
          <t>INT_L_X2Y33/LV_L9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INT_L_X2Y41/LV_L17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INT_L_X2Y40/LV_L16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INT_L_X2Y39/LV_L15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INT_L_X2Y38/LV_L14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INT_L_X2Y37/LV_L13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INT_L_X2Y36/LV_L12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INT_L_X2Y35/LV_L11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INT_L_X2Y34/LV_L10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INT_L_X2Y32/LV_L8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INT_L_X2Y31/LV_L7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INT_L_X2Y30/LV_L6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INT_L_X2Y29/LV_L5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INT_L_X2Y28/LV_L4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INT_L_X2Y27/LV_L3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INT_L_X2Y26/LV_L2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INT_L_X2Y25/LV_L1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HCLK_L_X11Y26/HCLK_LV0</t>
        </is>
      </c>
      <c r="B60" t="inlineStr">
        <is>
          <t>Part of wire</t>
        </is>
      </c>
      <c r="C60" t="n">
        <v>0</v>
      </c>
      <c r="D60" t="n">
        <v>0</v>
      </c>
      <c r="I60">
        <f>(((D41 + D42 + D43 + D44 + D45 + D46 + D47 + D48 + D49 + D50 + D51 + D52 + D53 + D54 + D55 + D56 + D57 + D58 + D59 + D60)/2) + (D61))</f>
        <v/>
      </c>
      <c r="J60">
        <f>((C41 + C42 + C43 + C44 + C45 + C46 + C47 + C48 + C49 + C50 + C51 + C52 + C53 + C54 + C55 + C56 + C57 + C58 + C59 + C60)*(((D41 + D42 + D43 + D44 + D45 + D46 + D47 + D48 + D49 + D50 + D51 + D52 + D53 + D54 + D55 + D56 + D57 + D58 + D59 + D60)/2) + (D61)))</f>
        <v/>
      </c>
    </row>
    <row r="61">
      <c r="A61" t="inlineStr">
        <is>
          <t>INT_L_X2Y42/INT_L.LV_L18-&gt;&gt;NN6BEG3</t>
        </is>
      </c>
      <c r="B61" t="inlineStr">
        <is>
          <t>Buffer</t>
        </is>
      </c>
      <c r="C61" t="n">
        <v>1.5845231875</v>
      </c>
      <c r="D61" t="n">
        <v>0.009979</v>
      </c>
      <c r="E61" t="n">
        <v>0.08400000000000001</v>
      </c>
      <c r="F61" t="n">
        <v>0.06900000000000001</v>
      </c>
      <c r="G61" t="n">
        <v>0.185</v>
      </c>
      <c r="H61" t="n">
        <v>0.153</v>
      </c>
      <c r="I61">
        <f>((D69 + D84 + D128) + (D62 + D63 + D64 + D65 + D66 + D67 + D68))</f>
        <v/>
      </c>
      <c r="J61">
        <f>(((D69 + D84 + D128) + (D62 + D63 + D64 + D65 + D66 + D67 + D68))*C61)</f>
        <v/>
      </c>
    </row>
    <row r="62">
      <c r="A62" t="inlineStr">
        <is>
          <t>INT_L_X2Y42/NN6BEG3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INT_L_X2Y48/NN6END3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INT_L_X2Y43/NN6A3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INT_L_X2Y44/NN6B3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INT_L_X2Y45/NN6C3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INT_L_X2Y46/NN6D3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INT_L_X2Y47/NN6E3</t>
        </is>
      </c>
      <c r="B68" t="inlineStr">
        <is>
          <t>Part of wire</t>
        </is>
      </c>
      <c r="C68" t="n">
        <v>0</v>
      </c>
      <c r="D68" t="n">
        <v>0</v>
      </c>
      <c r="I68">
        <f>(((D62 + D63 + D64 + D65 + D66 + D67 + D68)/2) + (D69 + D84 + D128))</f>
        <v/>
      </c>
      <c r="J68">
        <f>((C62 + C63 + C64 + C65 + C66 + C67 + C68)*(((D62 + D63 + D64 + D65 + D66 + D67 + D68)/2) + (D69 + D84 + D128)))</f>
        <v/>
      </c>
    </row>
    <row r="69">
      <c r="A69" t="inlineStr">
        <is>
          <t>INT_L_X2Y48/INT_L.NN6END3-&gt;&gt;SR1BEG3</t>
        </is>
      </c>
      <c r="B69" t="inlineStr">
        <is>
          <t>Buffer</t>
        </is>
      </c>
      <c r="C69" t="n">
        <v>1.16220225</v>
      </c>
      <c r="D69" t="n">
        <v>0.008429000000000001</v>
      </c>
      <c r="E69" t="n">
        <v>0.057</v>
      </c>
      <c r="F69" t="n">
        <v>0.047</v>
      </c>
      <c r="G69" t="n">
        <v>0.14</v>
      </c>
      <c r="H69" t="n">
        <v>0.116</v>
      </c>
      <c r="I69">
        <f>((D73) + (D70 + D71 + D72))</f>
        <v/>
      </c>
      <c r="J69">
        <f>(((D73) + (D70 + D71 + D72))*C69)</f>
        <v/>
      </c>
    </row>
    <row r="70">
      <c r="A70" t="inlineStr">
        <is>
          <t>INT_L_X2Y48/SR1BEG3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INT_L_X2Y47/SR1END3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INT_L_X2Y48/SR1END_N3_3</t>
        </is>
      </c>
      <c r="B72" t="inlineStr">
        <is>
          <t>Part of wire</t>
        </is>
      </c>
      <c r="C72" t="n">
        <v>0</v>
      </c>
      <c r="D72" t="n">
        <v>0</v>
      </c>
      <c r="I72">
        <f>(((D70 + D71 + D72)/2) + (D73))</f>
        <v/>
      </c>
      <c r="J72">
        <f>((C70 + C71 + C72)*(((D70 + D71 + D72)/2) + (D73)))</f>
        <v/>
      </c>
    </row>
    <row r="73">
      <c r="A73" t="inlineStr">
        <is>
          <t>INT_L_X2Y48/INT_L.SR1END_N3_3-&gt;&gt;IMUX_L16</t>
        </is>
      </c>
      <c r="B73" t="inlineStr">
        <is>
          <t>Buffer</t>
        </is>
      </c>
      <c r="C73" t="n">
        <v>1.6107141875</v>
      </c>
      <c r="D73" t="n">
        <v>0.007713</v>
      </c>
      <c r="E73" t="n">
        <v>0.047</v>
      </c>
      <c r="F73" t="n">
        <v>0.038</v>
      </c>
      <c r="G73" t="n">
        <v>0.138</v>
      </c>
      <c r="H73" t="n">
        <v>0.114</v>
      </c>
      <c r="I73">
        <f>((((D78) + (D77))) + (D74 + D75))</f>
        <v/>
      </c>
      <c r="J73">
        <f>(((((D78) + (D77))) + (D74 + D75))*C73)</f>
        <v/>
      </c>
    </row>
    <row r="74">
      <c r="A74" t="inlineStr">
        <is>
          <t>INT_L_X2Y48/IMUX_L16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CLBLL_L_X2Y48/CLBLL_IMUX16</t>
        </is>
      </c>
      <c r="B75" t="inlineStr">
        <is>
          <t>Part of wire</t>
        </is>
      </c>
      <c r="C75" t="n">
        <v>0</v>
      </c>
      <c r="D75" t="n">
        <v>0</v>
      </c>
      <c r="I75">
        <f>(((D74 + D75)/2) + (((D78) + (D77))))</f>
        <v/>
      </c>
      <c r="J75">
        <f>((C74 + C75)*(((D74 + D75)/2) + (((D78) + (D77)))))</f>
        <v/>
      </c>
    </row>
    <row r="76">
      <c r="A76" t="inlineStr">
        <is>
          <t>CLBLL_L_X2Y48/CLBLL_L.CLBLL_IMUX16-&gt;CLBLL_L_B3</t>
        </is>
      </c>
      <c r="B76" t="inlineStr">
        <is>
          <t>PassTransistor</t>
        </is>
      </c>
      <c r="C76" t="n">
        <v>0</v>
      </c>
      <c r="E76" t="n">
        <v>0</v>
      </c>
      <c r="F76" t="n">
        <v>0</v>
      </c>
      <c r="G76" t="n">
        <v>0</v>
      </c>
      <c r="H76" t="n">
        <v>0</v>
      </c>
      <c r="I76">
        <f>((D78) + (D77))</f>
        <v/>
      </c>
      <c r="J76">
        <f>(((D78) + (D77))*C76)</f>
        <v/>
      </c>
    </row>
    <row r="77">
      <c r="A77" t="inlineStr">
        <is>
          <t>CLBLL_L_X2Y48/CLBLL_L_B3</t>
        </is>
      </c>
      <c r="B77" t="inlineStr">
        <is>
          <t>Part of wire</t>
        </is>
      </c>
      <c r="C77" t="n">
        <v>0</v>
      </c>
      <c r="D77" t="n">
        <v>0</v>
      </c>
      <c r="I77">
        <f>(((D77)/2) + (D78))</f>
        <v/>
      </c>
      <c r="J77">
        <f>((C77)*(((D77)/2) + (D78)))</f>
        <v/>
      </c>
    </row>
    <row r="78">
      <c r="A78" t="inlineStr">
        <is>
          <t>masterReg/led_OBUF[0]_inst_i_1/I1</t>
        </is>
      </c>
      <c r="B78" t="inlineStr">
        <is>
          <t>Inpin</t>
        </is>
      </c>
      <c r="D78" t="n">
        <v>0</v>
      </c>
      <c r="E78" t="n">
        <v>0.136</v>
      </c>
      <c r="F78" t="n">
        <v>0.109</v>
      </c>
      <c r="G78" t="n">
        <v>0.349</v>
      </c>
      <c r="H78" t="n">
        <v>0.281</v>
      </c>
    </row>
    <row r="79">
      <c r="A79" t="inlineStr">
        <is>
          <t>btnd_IBUF: btnd_IBUF_inst/O to masterReg/led_OBUF[0]_inst_i_1/I1 sum delays</t>
        </is>
      </c>
      <c r="E79">
        <f>(E2 + E5 + E7 + E9 + E11 + E15 + E18 + E31 + E40 + E61 + E69 + E73 + E76 + E78)</f>
        <v/>
      </c>
      <c r="F79">
        <f>(F2 + F5 + F7 + F9 + F11 + F15 + F18 + F31 + F40 + F61 + F69 + F73 + F76 + F78)</f>
        <v/>
      </c>
      <c r="G79">
        <f>(G2 + G5 + G7 + G9 + G11 + G15 + G18 + G31 + G40 + G61 + G69 + G73 + G76 + G78)</f>
        <v/>
      </c>
      <c r="H79">
        <f>(H2 + H5 + H7 + H9 + H11 + H15 + H18 + H31 + H40 + H61 + H69 + H73 + H76 + H78)</f>
        <v/>
      </c>
      <c r="J79">
        <f>(J2 + J4 + J5 + J6 + J7 + J8 + J9 + J10 + J11 + J14 + J15 + J17 + J18 + J30 + J31 + J39 + J40 + J60 + J61 + J68 + J69 + J72 + J73 + J75 + J76 + J77 + J78)</f>
        <v/>
      </c>
    </row>
    <row r="80">
      <c r="A80" t="inlineStr">
        <is>
          <t>btnd_IBUF: btnd_IBUF_inst/O to masterReg/led_OBUF[0]_inst_i_1/I1sum delays + cap delay</t>
        </is>
      </c>
      <c r="E80">
        <f>1000*(E79 + J79)</f>
        <v/>
      </c>
      <c r="F80">
        <f>1000*(F79 + J79)</f>
        <v/>
      </c>
      <c r="G80">
        <f>1000*(G79 + J79)</f>
        <v/>
      </c>
      <c r="H80">
        <f>1000*(H79 + J79)</f>
        <v/>
      </c>
    </row>
    <row r="82">
      <c r="A82" t="inlineStr">
        <is>
          <t>btnd_IBUF: btnd_IBUF_inst/O to masterReg/led_OBUF[0]_inst_i_1/I1Total delay (from Vivado)</t>
        </is>
      </c>
      <c r="E82" t="inlineStr">
        <is>
          <t>944</t>
        </is>
      </c>
      <c r="F82" t="inlineStr">
        <is>
          <t>795</t>
        </is>
      </c>
      <c r="G82" t="inlineStr">
        <is>
          <t>1674</t>
        </is>
      </c>
      <c r="H82" t="inlineStr">
        <is>
          <t>1400</t>
        </is>
      </c>
    </row>
    <row r="84">
      <c r="A84" t="inlineStr">
        <is>
          <t>INT_L_X2Y48/INT_L.NN6END3-&gt;&gt;NR1BEG3</t>
        </is>
      </c>
      <c r="B84" t="inlineStr">
        <is>
          <t>Buffer</t>
        </is>
      </c>
      <c r="C84" t="n">
        <v>1.16220225</v>
      </c>
      <c r="D84" t="n">
        <v>0.008429000000000001</v>
      </c>
      <c r="E84" t="n">
        <v>0.056</v>
      </c>
      <c r="F84" t="n">
        <v>0.046</v>
      </c>
      <c r="G84" t="n">
        <v>0.131</v>
      </c>
      <c r="H84" t="n">
        <v>0.108</v>
      </c>
      <c r="I84">
        <f>((D87) + (D85 + D86))</f>
        <v/>
      </c>
      <c r="J84">
        <f>(((D87) + (D85 + D86))*C84)</f>
        <v/>
      </c>
    </row>
    <row r="85">
      <c r="A85" t="inlineStr">
        <is>
          <t>INT_L_X2Y48/NR1BEG3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INT_L_X2Y49/NR1END3</t>
        </is>
      </c>
      <c r="B86" t="inlineStr">
        <is>
          <t>Part of wire</t>
        </is>
      </c>
      <c r="C86" t="n">
        <v>0</v>
      </c>
      <c r="D86" t="n">
        <v>0</v>
      </c>
      <c r="I86">
        <f>(((D85 + D86)/2) + (D87))</f>
        <v/>
      </c>
      <c r="J86">
        <f>((C85 + C86)*(((D85 + D86)/2) + (D87)))</f>
        <v/>
      </c>
    </row>
    <row r="87">
      <c r="A87" t="inlineStr">
        <is>
          <t>INT_L_X2Y49/INT_L.NR1END3-&gt;&gt;NE2BEG3</t>
        </is>
      </c>
      <c r="B87" t="inlineStr">
        <is>
          <t>Buffer</t>
        </is>
      </c>
      <c r="C87" t="n">
        <v>1.1851186875</v>
      </c>
      <c r="D87" t="n">
        <v>0.008473000000000001</v>
      </c>
      <c r="E87" t="n">
        <v>0.042</v>
      </c>
      <c r="F87" t="n">
        <v>0.034</v>
      </c>
      <c r="G87" t="n">
        <v>0.139</v>
      </c>
      <c r="H87" t="n">
        <v>0.115</v>
      </c>
      <c r="I87">
        <f>((D92 + D103) + (D88 + D89 + D90 + D91))</f>
        <v/>
      </c>
      <c r="J87">
        <f>(((D92 + D103) + (D88 + D89 + D90 + D91))*C87)</f>
        <v/>
      </c>
    </row>
    <row r="88">
      <c r="A88" t="inlineStr">
        <is>
          <t>INT_L_X2Y49/NE2BEG3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INT_R_X3Y50/NE2END3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BRKH_INT_X2Y49/BRKH_INT_NE2BEG3</t>
        </is>
      </c>
      <c r="B90" t="inlineStr">
        <is>
          <t>Part of wire</t>
        </is>
      </c>
      <c r="C90" t="n">
        <v>0.00523</v>
      </c>
      <c r="D90" t="n">
        <v>0.001</v>
      </c>
    </row>
    <row r="91">
      <c r="A91" t="inlineStr">
        <is>
          <t>INT_L_X2Y50/NE2A3</t>
        </is>
      </c>
      <c r="B91" t="inlineStr">
        <is>
          <t>Part of wire</t>
        </is>
      </c>
      <c r="C91" t="n">
        <v>0</v>
      </c>
      <c r="D91" t="n">
        <v>0</v>
      </c>
      <c r="I91">
        <f>(((D88 + D89 + D90 + D91)/2) + (D92 + D103))</f>
        <v/>
      </c>
      <c r="J91">
        <f>((C88 + C89 + C90 + C91)*(((D88 + D89 + D90 + D91)/2) + (D92 + D103)))</f>
        <v/>
      </c>
    </row>
    <row r="92">
      <c r="A92" t="inlineStr">
        <is>
          <t>INT_R_X3Y50/INT_R.NE2END3-&gt;&gt;IMUX6</t>
        </is>
      </c>
      <c r="B92" t="inlineStr">
        <is>
          <t>Buffer</t>
        </is>
      </c>
      <c r="C92" t="n">
        <v>1.6107141875</v>
      </c>
      <c r="D92" t="n">
        <v>0.007713</v>
      </c>
      <c r="E92" t="n">
        <v>0.047</v>
      </c>
      <c r="F92" t="n">
        <v>0.038</v>
      </c>
      <c r="G92" t="n">
        <v>0.138</v>
      </c>
      <c r="H92" t="n">
        <v>0.114</v>
      </c>
      <c r="I92">
        <f>((((D97) + (D96))) + (D93 + D94))</f>
        <v/>
      </c>
      <c r="J92">
        <f>(((((D97) + (D96))) + (D93 + D94))*C92)</f>
        <v/>
      </c>
    </row>
    <row r="93">
      <c r="A93" t="inlineStr">
        <is>
          <t>INT_R_X3Y50/IMUX6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CLBLM_R_X3Y50/CLBLM_IMUX6</t>
        </is>
      </c>
      <c r="B94" t="inlineStr">
        <is>
          <t>Part of wire</t>
        </is>
      </c>
      <c r="C94" t="n">
        <v>0</v>
      </c>
      <c r="D94" t="n">
        <v>0</v>
      </c>
      <c r="I94">
        <f>(((D93 + D94)/2) + (((D97) + (D96))))</f>
        <v/>
      </c>
      <c r="J94">
        <f>((C93 + C94)*(((D93 + D94)/2) + (((D97) + (D96)))))</f>
        <v/>
      </c>
    </row>
    <row r="95">
      <c r="A95" t="inlineStr">
        <is>
          <t>CLBLM_R_X3Y50/CLBLM_R.CLBLM_IMUX6-&gt;CLBLM_L_A1</t>
        </is>
      </c>
      <c r="B95" t="inlineStr">
        <is>
          <t>PassTransistor</t>
        </is>
      </c>
      <c r="C95" t="n">
        <v>0</v>
      </c>
      <c r="E95" t="n">
        <v>0</v>
      </c>
      <c r="F95" t="n">
        <v>0</v>
      </c>
      <c r="G95" t="n">
        <v>0</v>
      </c>
      <c r="H95" t="n">
        <v>0</v>
      </c>
      <c r="I95">
        <f>((D97) + (D96))</f>
        <v/>
      </c>
      <c r="J95">
        <f>(((D97) + (D96))*C95)</f>
        <v/>
      </c>
    </row>
    <row r="96">
      <c r="A96" t="inlineStr">
        <is>
          <t>CLBLM_R_X3Y50/CLBLM_L_A1</t>
        </is>
      </c>
      <c r="B96" t="inlineStr">
        <is>
          <t>Part of wire</t>
        </is>
      </c>
      <c r="C96" t="n">
        <v>0</v>
      </c>
      <c r="D96" t="n">
        <v>0</v>
      </c>
      <c r="I96">
        <f>(((D96)/2) + (D97))</f>
        <v/>
      </c>
      <c r="J96">
        <f>((C96)*(((D96)/2) + (D97)))</f>
        <v/>
      </c>
    </row>
    <row r="97">
      <c r="A97" t="inlineStr">
        <is>
          <t>masterReg/led_OBUF[1]_inst_i_1/I1</t>
        </is>
      </c>
      <c r="B97" t="inlineStr">
        <is>
          <t>Inpin</t>
        </is>
      </c>
      <c r="D97" t="n">
        <v>0</v>
      </c>
      <c r="E97" t="n">
        <v>0.214</v>
      </c>
      <c r="F97" t="n">
        <v>0.172</v>
      </c>
      <c r="G97" t="n">
        <v>0.516</v>
      </c>
      <c r="H97" t="n">
        <v>0.416</v>
      </c>
    </row>
    <row r="98">
      <c r="A98" t="inlineStr">
        <is>
          <t>btnd_IBUF: btnd_IBUF_inst/O to masterReg/led_OBUF[1]_inst_i_1/I1 sum delays</t>
        </is>
      </c>
      <c r="E98">
        <f>(E2 + E5 + E7 + E9 + E11 + E15 + E18 + E31 + E40 + E61 + E84 + E87 + E92 + E95 + E97)</f>
        <v/>
      </c>
      <c r="F98">
        <f>(F2 + F5 + F7 + F9 + F11 + F15 + F18 + F31 + F40 + F61 + F84 + F87 + F92 + F95 + F97)</f>
        <v/>
      </c>
      <c r="G98">
        <f>(G2 + G5 + G7 + G9 + G11 + G15 + G18 + G31 + G40 + G61 + G84 + G87 + G92 + G95 + G97)</f>
        <v/>
      </c>
      <c r="H98">
        <f>(H2 + H5 + H7 + H9 + H11 + H15 + H18 + H31 + H40 + H61 + H84 + H87 + H92 + H95 + H97)</f>
        <v/>
      </c>
      <c r="J98">
        <f>(J2 + J4 + J5 + J6 + J7 + J8 + J9 + J10 + J11 + J14 + J15 + J17 + J18 + J30 + J31 + J39 + J40 + J60 + J61 + J68 + J84 + J86 + J87 + J91 + J92 + J94 + J95 + J96 + J97)</f>
        <v/>
      </c>
    </row>
    <row r="99">
      <c r="A99" t="inlineStr">
        <is>
          <t>btnd_IBUF: btnd_IBUF_inst/O to masterReg/led_OBUF[1]_inst_i_1/I1sum delays + cap delay</t>
        </is>
      </c>
      <c r="E99">
        <f>1000*(E98 + J98)</f>
        <v/>
      </c>
      <c r="F99">
        <f>1000*(F98 + J98)</f>
        <v/>
      </c>
      <c r="G99">
        <f>1000*(G98 + J98)</f>
        <v/>
      </c>
      <c r="H99">
        <f>1000*(H98 + J98)</f>
        <v/>
      </c>
    </row>
    <row r="101">
      <c r="A101" t="inlineStr">
        <is>
          <t>btnd_IBUF: btnd_IBUF_inst/O to masterReg/led_OBUF[1]_inst_i_1/I1Total delay (from Vivado)</t>
        </is>
      </c>
      <c r="E101" t="inlineStr">
        <is>
          <t>1083</t>
        </is>
      </c>
      <c r="F101" t="inlineStr">
        <is>
          <t>911</t>
        </is>
      </c>
      <c r="G101" t="inlineStr">
        <is>
          <t>1950</t>
        </is>
      </c>
      <c r="H101" t="inlineStr">
        <is>
          <t>1627</t>
        </is>
      </c>
    </row>
    <row r="103">
      <c r="A103" t="inlineStr">
        <is>
          <t>INT_R_X3Y50/INT_R.NE2END3-&gt;&gt;NL1BEG2</t>
        </is>
      </c>
      <c r="B103" t="inlineStr">
        <is>
          <t>Buffer</t>
        </is>
      </c>
      <c r="C103" t="n">
        <v>1.16220225</v>
      </c>
      <c r="D103" t="n">
        <v>0.008429000000000001</v>
      </c>
      <c r="E103" t="n">
        <v>0.054</v>
      </c>
      <c r="F103" t="n">
        <v>0.044</v>
      </c>
      <c r="G103" t="n">
        <v>0.131</v>
      </c>
      <c r="H103" t="n">
        <v>0.108</v>
      </c>
      <c r="I103">
        <f>((D106 + D117) + (D104 + D105))</f>
        <v/>
      </c>
      <c r="J103">
        <f>(((D106 + D117) + (D104 + D105))*C103)</f>
        <v/>
      </c>
    </row>
    <row r="104">
      <c r="A104" t="inlineStr">
        <is>
          <t>INT_R_X3Y50/NL1BEG2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INT_R_X3Y51/NL1END2</t>
        </is>
      </c>
      <c r="B105" t="inlineStr">
        <is>
          <t>Part of wire</t>
        </is>
      </c>
      <c r="C105" t="n">
        <v>0</v>
      </c>
      <c r="D105" t="n">
        <v>0</v>
      </c>
      <c r="I105">
        <f>(((D104 + D105)/2) + (D106 + D117))</f>
        <v/>
      </c>
      <c r="J105">
        <f>((C104 + C105)*(((D104 + D105)/2) + (D106 + D117)))</f>
        <v/>
      </c>
    </row>
    <row r="106">
      <c r="A106" t="inlineStr">
        <is>
          <t>INT_R_X3Y51/INT_R.NL1END2-&gt;&gt;IMUX3</t>
        </is>
      </c>
      <c r="B106" t="inlineStr">
        <is>
          <t>Buffer</t>
        </is>
      </c>
      <c r="C106" t="n">
        <v>1.6107141875</v>
      </c>
      <c r="D106" t="n">
        <v>0.007713</v>
      </c>
      <c r="E106" t="n">
        <v>0.047</v>
      </c>
      <c r="F106" t="n">
        <v>0.038</v>
      </c>
      <c r="G106" t="n">
        <v>0.138</v>
      </c>
      <c r="H106" t="n">
        <v>0.114</v>
      </c>
      <c r="I106">
        <f>((((D111) + (D110))) + (D107 + D108))</f>
        <v/>
      </c>
      <c r="J106">
        <f>(((((D111) + (D110))) + (D107 + D108))*C106)</f>
        <v/>
      </c>
    </row>
    <row r="107">
      <c r="A107" t="inlineStr">
        <is>
          <t>INT_R_X3Y51/IMUX3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CLBLM_R_X3Y51/CLBLM_IMUX3</t>
        </is>
      </c>
      <c r="B108" t="inlineStr">
        <is>
          <t>Part of wire</t>
        </is>
      </c>
      <c r="C108" t="n">
        <v>0</v>
      </c>
      <c r="D108" t="n">
        <v>0</v>
      </c>
      <c r="I108">
        <f>(((D107 + D108)/2) + (((D111) + (D110))))</f>
        <v/>
      </c>
      <c r="J108">
        <f>((C107 + C108)*(((D107 + D108)/2) + (((D111) + (D110)))))</f>
        <v/>
      </c>
    </row>
    <row r="109">
      <c r="A109" t="inlineStr">
        <is>
          <t>CLBLM_R_X3Y51/CLBLM_R.CLBLM_IMUX3-&gt;CLBLM_L_A2</t>
        </is>
      </c>
      <c r="B109" t="inlineStr">
        <is>
          <t>PassTransistor</t>
        </is>
      </c>
      <c r="C109" t="n">
        <v>0</v>
      </c>
      <c r="E109" t="n">
        <v>0</v>
      </c>
      <c r="F109" t="n">
        <v>0</v>
      </c>
      <c r="G109" t="n">
        <v>0</v>
      </c>
      <c r="H109" t="n">
        <v>0</v>
      </c>
      <c r="I109">
        <f>((D111) + (D110))</f>
        <v/>
      </c>
      <c r="J109">
        <f>(((D111) + (D110))*C109)</f>
        <v/>
      </c>
    </row>
    <row r="110">
      <c r="A110" t="inlineStr">
        <is>
          <t>CLBLM_R_X3Y51/CLBLM_L_A2</t>
        </is>
      </c>
      <c r="B110" t="inlineStr">
        <is>
          <t>Part of wire</t>
        </is>
      </c>
      <c r="C110" t="n">
        <v>0</v>
      </c>
      <c r="D110" t="n">
        <v>0</v>
      </c>
      <c r="I110">
        <f>(((D110)/2) + (D111))</f>
        <v/>
      </c>
      <c r="J110">
        <f>((C110)*(((D110)/2) + (D111)))</f>
        <v/>
      </c>
    </row>
    <row r="111">
      <c r="A111" t="inlineStr">
        <is>
          <t>masterReg/led_OBUF[6]_inst_i_1/I1</t>
        </is>
      </c>
      <c r="B111" t="inlineStr">
        <is>
          <t>Inpin</t>
        </is>
      </c>
      <c r="D111" t="n">
        <v>0</v>
      </c>
      <c r="E111" t="n">
        <v>0.212</v>
      </c>
      <c r="F111" t="n">
        <v>0.17</v>
      </c>
      <c r="G111" t="n">
        <v>0.507</v>
      </c>
      <c r="H111" t="n">
        <v>0.409</v>
      </c>
    </row>
    <row r="112">
      <c r="A112" t="inlineStr">
        <is>
          <t>btnd_IBUF: btnd_IBUF_inst/O to masterReg/led_OBUF[6]_inst_i_1/I1 sum delays</t>
        </is>
      </c>
      <c r="E112">
        <f>(E2 + E5 + E7 + E9 + E11 + E15 + E18 + E31 + E40 + E61 + E84 + E87 + E103 + E106 + E109 + E111)</f>
        <v/>
      </c>
      <c r="F112">
        <f>(F2 + F5 + F7 + F9 + F11 + F15 + F18 + F31 + F40 + F61 + F84 + F87 + F103 + F106 + F109 + F111)</f>
        <v/>
      </c>
      <c r="G112">
        <f>(G2 + G5 + G7 + G9 + G11 + G15 + G18 + G31 + G40 + G61 + G84 + G87 + G103 + G106 + G109 + G111)</f>
        <v/>
      </c>
      <c r="H112">
        <f>(H2 + H5 + H7 + H9 + H11 + H15 + H18 + H31 + H40 + H61 + H84 + H87 + H103 + H106 + H109 + H111)</f>
        <v/>
      </c>
      <c r="J112">
        <f>(J2 + J4 + J5 + J6 + J7 + J8 + J9 + J10 + J11 + J14 + J15 + J17 + J18 + J30 + J31 + J39 + J40 + J60 + J61 + J68 + J84 + J86 + J87 + J91 + J103 + J105 + J106 + J108 + J109 + J110 + J111)</f>
        <v/>
      </c>
    </row>
    <row r="113">
      <c r="A113" t="inlineStr">
        <is>
          <t>btnd_IBUF: btnd_IBUF_inst/O to masterReg/led_OBUF[6]_inst_i_1/I1sum delays + cap delay</t>
        </is>
      </c>
      <c r="E113">
        <f>1000*(E112 + J112)</f>
        <v/>
      </c>
      <c r="F113">
        <f>1000*(F112 + J112)</f>
        <v/>
      </c>
      <c r="G113">
        <f>1000*(G112 + J112)</f>
        <v/>
      </c>
      <c r="H113">
        <f>1000*(H112 + J112)</f>
        <v/>
      </c>
    </row>
    <row r="115">
      <c r="A115" t="inlineStr">
        <is>
          <t>btnd_IBUF: btnd_IBUF_inst/O to masterReg/led_OBUF[6]_inst_i_1/I1Total delay (from Vivado)</t>
        </is>
      </c>
      <c r="E115" t="inlineStr">
        <is>
          <t>1151</t>
        </is>
      </c>
      <c r="F115" t="inlineStr">
        <is>
          <t>969</t>
        </is>
      </c>
      <c r="G115" t="inlineStr">
        <is>
          <t>2060</t>
        </is>
      </c>
      <c r="H115" t="inlineStr">
        <is>
          <t>1721</t>
        </is>
      </c>
    </row>
    <row r="117">
      <c r="A117" t="inlineStr">
        <is>
          <t>INT_R_X3Y51/INT_R.NL1END2-&gt;&gt;IMUX19</t>
        </is>
      </c>
      <c r="B117" t="inlineStr">
        <is>
          <t>Buffer</t>
        </is>
      </c>
      <c r="C117" t="n">
        <v>1.6107141875</v>
      </c>
      <c r="D117" t="n">
        <v>0.007713</v>
      </c>
      <c r="E117" t="n">
        <v>0.047</v>
      </c>
      <c r="F117" t="n">
        <v>0.038</v>
      </c>
      <c r="G117" t="n">
        <v>0.138</v>
      </c>
      <c r="H117" t="n">
        <v>0.114</v>
      </c>
      <c r="I117">
        <f>((((D122) + (D121))) + (D118 + D119))</f>
        <v/>
      </c>
      <c r="J117">
        <f>(((((D122) + (D121))) + (D118 + D119))*C117)</f>
        <v/>
      </c>
    </row>
    <row r="118">
      <c r="A118" t="inlineStr">
        <is>
          <t>INT_R_X3Y51/IMUX19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CLBLM_R_X3Y51/CLBLM_IMUX19</t>
        </is>
      </c>
      <c r="B119" t="inlineStr">
        <is>
          <t>Part of wire</t>
        </is>
      </c>
      <c r="C119" t="n">
        <v>0</v>
      </c>
      <c r="D119" t="n">
        <v>0</v>
      </c>
      <c r="I119">
        <f>(((D118 + D119)/2) + (((D122) + (D121))))</f>
        <v/>
      </c>
      <c r="J119">
        <f>((C118 + C119)*(((D118 + D119)/2) + (((D122) + (D121)))))</f>
        <v/>
      </c>
    </row>
    <row r="120">
      <c r="A120" t="inlineStr">
        <is>
          <t>CLBLM_R_X3Y51/CLBLM_R.CLBLM_IMUX19-&gt;CLBLM_L_B2</t>
        </is>
      </c>
      <c r="B120" t="inlineStr">
        <is>
          <t>PassTransistor</t>
        </is>
      </c>
      <c r="C120" t="n">
        <v>0</v>
      </c>
      <c r="E120" t="n">
        <v>0</v>
      </c>
      <c r="F120" t="n">
        <v>0</v>
      </c>
      <c r="G120" t="n">
        <v>0</v>
      </c>
      <c r="H120" t="n">
        <v>0</v>
      </c>
      <c r="I120">
        <f>((D122) + (D121))</f>
        <v/>
      </c>
      <c r="J120">
        <f>(((D122) + (D121))*C120)</f>
        <v/>
      </c>
    </row>
    <row r="121">
      <c r="A121" t="inlineStr">
        <is>
          <t>CLBLM_R_X3Y51/CLBLM_L_B2</t>
        </is>
      </c>
      <c r="B121" t="inlineStr">
        <is>
          <t>Part of wire</t>
        </is>
      </c>
      <c r="C121" t="n">
        <v>0</v>
      </c>
      <c r="D121" t="n">
        <v>0</v>
      </c>
      <c r="I121">
        <f>(((D121)/2) + (D122))</f>
        <v/>
      </c>
      <c r="J121">
        <f>((C121)*(((D121)/2) + (D122)))</f>
        <v/>
      </c>
    </row>
    <row r="122">
      <c r="A122" t="inlineStr">
        <is>
          <t>masterReg/led_OBUF[7]_inst_i_1/I1</t>
        </is>
      </c>
      <c r="B122" t="inlineStr">
        <is>
          <t>Inpin</t>
        </is>
      </c>
      <c r="D122" t="n">
        <v>0</v>
      </c>
      <c r="E122" t="n">
        <v>0.212</v>
      </c>
      <c r="F122" t="n">
        <v>0.17</v>
      </c>
      <c r="G122" t="n">
        <v>0.506</v>
      </c>
      <c r="H122" t="n">
        <v>0.408</v>
      </c>
    </row>
    <row r="123">
      <c r="A123" t="inlineStr">
        <is>
          <t>btnd_IBUF: btnd_IBUF_inst/O to masterReg/led_OBUF[7]_inst_i_1/I1 sum delays</t>
        </is>
      </c>
      <c r="E123">
        <f>(E2 + E5 + E7 + E9 + E11 + E15 + E18 + E31 + E40 + E61 + E84 + E87 + E103 + E117 + E120 + E122)</f>
        <v/>
      </c>
      <c r="F123">
        <f>(F2 + F5 + F7 + F9 + F11 + F15 + F18 + F31 + F40 + F61 + F84 + F87 + F103 + F117 + F120 + F122)</f>
        <v/>
      </c>
      <c r="G123">
        <f>(G2 + G5 + G7 + G9 + G11 + G15 + G18 + G31 + G40 + G61 + G84 + G87 + G103 + G117 + G120 + G122)</f>
        <v/>
      </c>
      <c r="H123">
        <f>(H2 + H5 + H7 + H9 + H11 + H15 + H18 + H31 + H40 + H61 + H84 + H87 + H103 + H117 + H120 + H122)</f>
        <v/>
      </c>
      <c r="J123">
        <f>(J2 + J4 + J5 + J6 + J7 + J8 + J9 + J10 + J11 + J14 + J15 + J17 + J18 + J30 + J31 + J39 + J40 + J60 + J61 + J68 + J84 + J86 + J87 + J91 + J103 + J105 + J117 + J119 + J120 + J121 + J122)</f>
        <v/>
      </c>
    </row>
    <row r="124">
      <c r="A124" t="inlineStr">
        <is>
          <t>btnd_IBUF: btnd_IBUF_inst/O to masterReg/led_OBUF[7]_inst_i_1/I1sum delays + cap delay</t>
        </is>
      </c>
      <c r="E124">
        <f>1000*(E123 + J123)</f>
        <v/>
      </c>
      <c r="F124">
        <f>1000*(F123 + J123)</f>
        <v/>
      </c>
      <c r="G124">
        <f>1000*(G123 + J123)</f>
        <v/>
      </c>
      <c r="H124">
        <f>1000*(H123 + J123)</f>
        <v/>
      </c>
    </row>
    <row r="126">
      <c r="A126" t="inlineStr">
        <is>
          <t>btnd_IBUF: btnd_IBUF_inst/O to masterReg/led_OBUF[7]_inst_i_1/I1Total delay (from Vivado)</t>
        </is>
      </c>
      <c r="E126" t="inlineStr">
        <is>
          <t>1151</t>
        </is>
      </c>
      <c r="F126" t="inlineStr">
        <is>
          <t>969</t>
        </is>
      </c>
      <c r="G126" t="inlineStr">
        <is>
          <t>2060</t>
        </is>
      </c>
      <c r="H126" t="inlineStr">
        <is>
          <t>1721</t>
        </is>
      </c>
    </row>
    <row r="128">
      <c r="A128" t="inlineStr">
        <is>
          <t>INT_L_X2Y48/INT_L.NN6END3-&gt;&gt;NE2BEG3</t>
        </is>
      </c>
      <c r="B128" t="inlineStr">
        <is>
          <t>Buffer</t>
        </is>
      </c>
      <c r="C128" t="n">
        <v>1.1851186875</v>
      </c>
      <c r="D128" t="n">
        <v>0.008473000000000001</v>
      </c>
      <c r="E128" t="n">
        <v>0.042</v>
      </c>
      <c r="F128" t="n">
        <v>0.034</v>
      </c>
      <c r="G128" t="n">
        <v>0.139</v>
      </c>
      <c r="H128" t="n">
        <v>0.115</v>
      </c>
      <c r="I128">
        <f>((D132 + D150 + D161 + D176 + D187) + (D129 + D130 + D131))</f>
        <v/>
      </c>
      <c r="J128">
        <f>(((D132 + D150 + D161 + D176 + D187) + (D129 + D130 + D131))*C128)</f>
        <v/>
      </c>
    </row>
    <row r="129">
      <c r="A129" t="inlineStr">
        <is>
          <t>INT_L_X2Y48/NE2BEG3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INT_R_X3Y49/NE2END3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INT_L_X2Y49/NE2A3</t>
        </is>
      </c>
      <c r="B131" t="inlineStr">
        <is>
          <t>Part of wire</t>
        </is>
      </c>
      <c r="C131" t="n">
        <v>0</v>
      </c>
      <c r="D131" t="n">
        <v>0</v>
      </c>
      <c r="I131">
        <f>(((D129 + D130 + D131)/2) + (D132 + D150 + D161 + D176 + D187))</f>
        <v/>
      </c>
      <c r="J131">
        <f>((C129 + C130 + C131)*(((D129 + D130 + D131)/2) + (D132 + D150 + D161 + D176 + D187)))</f>
        <v/>
      </c>
    </row>
    <row r="132">
      <c r="A132" t="inlineStr">
        <is>
          <t>INT_R_X3Y49/INT_R.NE2END3-&gt;&gt;WR1BEG_S0</t>
        </is>
      </c>
      <c r="B132" t="inlineStr">
        <is>
          <t>Buffer</t>
        </is>
      </c>
      <c r="C132" t="n">
        <v>1.16220225</v>
      </c>
      <c r="D132" t="n">
        <v>0.008429000000000001</v>
      </c>
      <c r="E132" t="n">
        <v>0.043</v>
      </c>
      <c r="F132" t="n">
        <v>0.035</v>
      </c>
      <c r="G132" t="n">
        <v>0.124</v>
      </c>
      <c r="H132" t="n">
        <v>0.103</v>
      </c>
      <c r="I132">
        <f>((D139) + (D133 + D134 + D135 + D136 + D137 + D138))</f>
        <v/>
      </c>
      <c r="J132">
        <f>(((D139) + (D133 + D134 + D135 + D136 + D137 + D138))*C132)</f>
        <v/>
      </c>
    </row>
    <row r="133">
      <c r="A133" t="inlineStr">
        <is>
          <t>INT_R_X3Y49/WR1BEG_S0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INT_L_X2Y50/WR1END0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INT_L_X2Y49/WR1END_S1_0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BRKH_INT_X3Y49/BRKH_INT_WR1BEG_S0</t>
        </is>
      </c>
      <c r="B136" t="inlineStr">
        <is>
          <t>Part of wire</t>
        </is>
      </c>
      <c r="C136" t="n">
        <v>0.00523</v>
      </c>
      <c r="D136" t="n">
        <v>0.001</v>
      </c>
    </row>
    <row r="137">
      <c r="A137" t="inlineStr">
        <is>
          <t>INT_R_X3Y50/WR1BEG0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BRKH_INT_X2Y49/BRKH_INT_WR1END_S1_0</t>
        </is>
      </c>
      <c r="B138" t="inlineStr">
        <is>
          <t>Part of wire</t>
        </is>
      </c>
      <c r="C138" t="n">
        <v>0.00523</v>
      </c>
      <c r="D138" t="n">
        <v>0.001</v>
      </c>
      <c r="I138">
        <f>(((D133 + D134 + D135 + D136 + D137 + D138)/2) + (D139))</f>
        <v/>
      </c>
      <c r="J138">
        <f>((C133 + C134 + C135 + C136 + C137 + C138)*(((D133 + D134 + D135 + D136 + D137 + D138)/2) + (D139)))</f>
        <v/>
      </c>
    </row>
    <row r="139">
      <c r="A139" t="inlineStr">
        <is>
          <t>INT_L_X2Y50/INT_L.WR1END0-&gt;&gt;IMUX_L1</t>
        </is>
      </c>
      <c r="B139" t="inlineStr">
        <is>
          <t>Buffer</t>
        </is>
      </c>
      <c r="C139" t="n">
        <v>1.6107141875</v>
      </c>
      <c r="D139" t="n">
        <v>0.007713</v>
      </c>
      <c r="E139" t="n">
        <v>0.047</v>
      </c>
      <c r="F139" t="n">
        <v>0.038</v>
      </c>
      <c r="G139" t="n">
        <v>0.138</v>
      </c>
      <c r="H139" t="n">
        <v>0.114</v>
      </c>
      <c r="I139">
        <f>((((D144) + (D143))) + (D140 + D141))</f>
        <v/>
      </c>
      <c r="J139">
        <f>(((((D144) + (D143))) + (D140 + D141))*C139)</f>
        <v/>
      </c>
    </row>
    <row r="140">
      <c r="A140" t="inlineStr">
        <is>
          <t>INT_L_X2Y50/IMUX_L1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CLBLL_L_X2Y50/CLBLL_IMUX1</t>
        </is>
      </c>
      <c r="B141" t="inlineStr">
        <is>
          <t>Part of wire</t>
        </is>
      </c>
      <c r="C141" t="n">
        <v>0</v>
      </c>
      <c r="D141" t="n">
        <v>0</v>
      </c>
      <c r="I141">
        <f>(((D140 + D141)/2) + (((D144) + (D143))))</f>
        <v/>
      </c>
      <c r="J141">
        <f>((C140 + C141)*(((D140 + D141)/2) + (((D144) + (D143)))))</f>
        <v/>
      </c>
    </row>
    <row r="142">
      <c r="A142" t="inlineStr">
        <is>
          <t>CLBLL_L_X2Y50/CLBLL_L.CLBLL_IMUX1-&gt;CLBLL_LL_A3</t>
        </is>
      </c>
      <c r="B142" t="inlineStr">
        <is>
          <t>PassTransistor</t>
        </is>
      </c>
      <c r="C142" t="n">
        <v>0</v>
      </c>
      <c r="E142" t="n">
        <v>0</v>
      </c>
      <c r="F142" t="n">
        <v>0</v>
      </c>
      <c r="G142" t="n">
        <v>0</v>
      </c>
      <c r="H142" t="n">
        <v>0</v>
      </c>
      <c r="I142">
        <f>((D144) + (D143))</f>
        <v/>
      </c>
      <c r="J142">
        <f>(((D144) + (D143))*C142)</f>
        <v/>
      </c>
    </row>
    <row r="143">
      <c r="A143" t="inlineStr">
        <is>
          <t>CLBLL_L_X2Y50/CLBLL_LL_A3</t>
        </is>
      </c>
      <c r="B143" t="inlineStr">
        <is>
          <t>Part of wire</t>
        </is>
      </c>
      <c r="C143" t="n">
        <v>0</v>
      </c>
      <c r="D143" t="n">
        <v>0.007955</v>
      </c>
      <c r="I143">
        <f>(((D143)/2) + (D144))</f>
        <v/>
      </c>
      <c r="J143">
        <f>((C143)*(((D143)/2) + (D144)))</f>
        <v/>
      </c>
    </row>
    <row r="144">
      <c r="A144" t="inlineStr">
        <is>
          <t>masterReg/led_OBUF[2]_inst_i_1/I1</t>
        </is>
      </c>
      <c r="B144" t="inlineStr">
        <is>
          <t>Inpin</t>
        </is>
      </c>
      <c r="D144" t="n">
        <v>0</v>
      </c>
      <c r="E144" t="n">
        <v>0.133</v>
      </c>
      <c r="F144" t="n">
        <v>0.107</v>
      </c>
      <c r="G144" t="n">
        <v>0.344</v>
      </c>
      <c r="H144" t="n">
        <v>0.278</v>
      </c>
    </row>
    <row r="145">
      <c r="A145" t="inlineStr">
        <is>
          <t>btnd_IBUF: btnd_IBUF_inst/O to masterReg/led_OBUF[2]_inst_i_1/I1 sum delays</t>
        </is>
      </c>
      <c r="E145">
        <f>(E2 + E5 + E7 + E9 + E11 + E15 + E18 + E31 + E40 + E61 + E128 + E132 + E139 + E142 + E144)</f>
        <v/>
      </c>
      <c r="F145">
        <f>(F2 + F5 + F7 + F9 + F11 + F15 + F18 + F31 + F40 + F61 + F128 + F132 + F139 + F142 + F144)</f>
        <v/>
      </c>
      <c r="G145">
        <f>(G2 + G5 + G7 + G9 + G11 + G15 + G18 + G31 + G40 + G61 + G128 + G132 + G139 + G142 + G144)</f>
        <v/>
      </c>
      <c r="H145">
        <f>(H2 + H5 + H7 + H9 + H11 + H15 + H18 + H31 + H40 + H61 + H128 + H132 + H139 + H142 + H144)</f>
        <v/>
      </c>
      <c r="J145">
        <f>(J2 + J4 + J5 + J6 + J7 + J8 + J9 + J10 + J11 + J14 + J15 + J17 + J18 + J30 + J31 + J39 + J40 + J60 + J61 + J68 + J128 + J131 + J132 + J138 + J139 + J141 + J142 + J143 + J144)</f>
        <v/>
      </c>
    </row>
    <row r="146">
      <c r="A146" t="inlineStr">
        <is>
          <t>btnd_IBUF: btnd_IBUF_inst/O to masterReg/led_OBUF[2]_inst_i_1/I1sum delays + cap delay</t>
        </is>
      </c>
      <c r="E146">
        <f>1000*(E145 + J145)</f>
        <v/>
      </c>
      <c r="F146">
        <f>1000*(F145 + J145)</f>
        <v/>
      </c>
      <c r="G146">
        <f>1000*(G145 + J145)</f>
        <v/>
      </c>
      <c r="H146">
        <f>1000*(H145 + J145)</f>
        <v/>
      </c>
    </row>
    <row r="148">
      <c r="A148" t="inlineStr">
        <is>
          <t>btnd_IBUF: btnd_IBUF_inst/O to masterReg/led_OBUF[2]_inst_i_1/I1Total delay (from Vivado)</t>
        </is>
      </c>
      <c r="E148" t="inlineStr">
        <is>
          <t>1023</t>
        </is>
      </c>
      <c r="F148" t="inlineStr">
        <is>
          <t>869</t>
        </is>
      </c>
      <c r="G148" t="inlineStr">
        <is>
          <t>1833</t>
        </is>
      </c>
      <c r="H148" t="inlineStr">
        <is>
          <t>1540</t>
        </is>
      </c>
    </row>
    <row r="150">
      <c r="A150" t="inlineStr">
        <is>
          <t>INT_R_X3Y49/INT_R.NE2END3-&gt;&gt;IMUX6</t>
        </is>
      </c>
      <c r="B150" t="inlineStr">
        <is>
          <t>Buffer</t>
        </is>
      </c>
      <c r="C150" t="n">
        <v>1.6107141875</v>
      </c>
      <c r="D150" t="n">
        <v>0.007713</v>
      </c>
      <c r="E150" t="n">
        <v>0.047</v>
      </c>
      <c r="F150" t="n">
        <v>0.038</v>
      </c>
      <c r="G150" t="n">
        <v>0.138</v>
      </c>
      <c r="H150" t="n">
        <v>0.114</v>
      </c>
      <c r="I150">
        <f>((((D155) + (D154))) + (D151 + D152))</f>
        <v/>
      </c>
      <c r="J150">
        <f>(((((D155) + (D154))) + (D151 + D152))*C150)</f>
        <v/>
      </c>
    </row>
    <row r="151">
      <c r="A151" t="inlineStr">
        <is>
          <t>INT_R_X3Y49/IMUX6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CLBLM_R_X3Y49/CLBLM_IMUX6</t>
        </is>
      </c>
      <c r="B152" t="inlineStr">
        <is>
          <t>Part of wire</t>
        </is>
      </c>
      <c r="C152" t="n">
        <v>0</v>
      </c>
      <c r="D152" t="n">
        <v>0</v>
      </c>
      <c r="I152">
        <f>(((D151 + D152)/2) + (((D155) + (D154))))</f>
        <v/>
      </c>
      <c r="J152">
        <f>((C151 + C152)*(((D151 + D152)/2) + (((D155) + (D154)))))</f>
        <v/>
      </c>
    </row>
    <row r="153">
      <c r="A153" t="inlineStr">
        <is>
          <t>CLBLM_R_X3Y49/CLBLM_R.CLBLM_IMUX6-&gt;CLBLM_L_A1</t>
        </is>
      </c>
      <c r="B153" t="inlineStr">
        <is>
          <t>PassTransistor</t>
        </is>
      </c>
      <c r="C153" t="n">
        <v>0</v>
      </c>
      <c r="E153" t="n">
        <v>0</v>
      </c>
      <c r="F153" t="n">
        <v>0</v>
      </c>
      <c r="G153" t="n">
        <v>0</v>
      </c>
      <c r="H153" t="n">
        <v>0</v>
      </c>
      <c r="I153">
        <f>((D155) + (D154))</f>
        <v/>
      </c>
      <c r="J153">
        <f>(((D155) + (D154))*C153)</f>
        <v/>
      </c>
    </row>
    <row r="154">
      <c r="A154" t="inlineStr">
        <is>
          <t>CLBLM_R_X3Y49/CLBLM_L_A1</t>
        </is>
      </c>
      <c r="B154" t="inlineStr">
        <is>
          <t>Part of wire</t>
        </is>
      </c>
      <c r="C154" t="n">
        <v>0</v>
      </c>
      <c r="D154" t="n">
        <v>0</v>
      </c>
      <c r="I154">
        <f>(((D154)/2) + (D155))</f>
        <v/>
      </c>
      <c r="J154">
        <f>((C154)*(((D154)/2) + (D155)))</f>
        <v/>
      </c>
    </row>
    <row r="155">
      <c r="A155" t="inlineStr">
        <is>
          <t>masterReg/led_OBUF[4]_inst_i_1/I1</t>
        </is>
      </c>
      <c r="B155" t="inlineStr">
        <is>
          <t>Inpin</t>
        </is>
      </c>
      <c r="D155" t="n">
        <v>0</v>
      </c>
      <c r="E155" t="n">
        <v>0.214</v>
      </c>
      <c r="F155" t="n">
        <v>0.172</v>
      </c>
      <c r="G155" t="n">
        <v>0.516</v>
      </c>
      <c r="H155" t="n">
        <v>0.416</v>
      </c>
    </row>
    <row r="156">
      <c r="A156" t="inlineStr">
        <is>
          <t>btnd_IBUF: btnd_IBUF_inst/O to masterReg/led_OBUF[4]_inst_i_1/I1 sum delays</t>
        </is>
      </c>
      <c r="E156">
        <f>(E2 + E5 + E7 + E9 + E11 + E15 + E18 + E31 + E40 + E61 + E128 + E150 + E153 + E155)</f>
        <v/>
      </c>
      <c r="F156">
        <f>(F2 + F5 + F7 + F9 + F11 + F15 + F18 + F31 + F40 + F61 + F128 + F150 + F153 + F155)</f>
        <v/>
      </c>
      <c r="G156">
        <f>(G2 + G5 + G7 + G9 + G11 + G15 + G18 + G31 + G40 + G61 + G128 + G150 + G153 + G155)</f>
        <v/>
      </c>
      <c r="H156">
        <f>(H2 + H5 + H7 + H9 + H11 + H15 + H18 + H31 + H40 + H61 + H128 + H150 + H153 + H155)</f>
        <v/>
      </c>
      <c r="J156">
        <f>(J2 + J4 + J5 + J6 + J7 + J8 + J9 + J10 + J11 + J14 + J15 + J17 + J18 + J30 + J31 + J39 + J40 + J60 + J61 + J68 + J128 + J131 + J150 + J152 + J153 + J154 + J155)</f>
        <v/>
      </c>
    </row>
    <row r="157">
      <c r="A157" t="inlineStr">
        <is>
          <t>btnd_IBUF: btnd_IBUF_inst/O to masterReg/led_OBUF[4]_inst_i_1/I1sum delays + cap delay</t>
        </is>
      </c>
      <c r="E157">
        <f>1000*(E156 + J156)</f>
        <v/>
      </c>
      <c r="F157">
        <f>1000*(F156 + J156)</f>
        <v/>
      </c>
      <c r="G157">
        <f>1000*(G156 + J156)</f>
        <v/>
      </c>
      <c r="H157">
        <f>1000*(H156 + J156)</f>
        <v/>
      </c>
    </row>
    <row r="159">
      <c r="A159" t="inlineStr">
        <is>
          <t>btnd_IBUF: btnd_IBUF_inst/O to masterReg/led_OBUF[4]_inst_i_1/I1Total delay (from Vivado)</t>
        </is>
      </c>
      <c r="E159" t="inlineStr">
        <is>
          <t>1044</t>
        </is>
      </c>
      <c r="F159" t="inlineStr">
        <is>
          <t>882</t>
        </is>
      </c>
      <c r="G159" t="inlineStr">
        <is>
          <t>1865</t>
        </is>
      </c>
      <c r="H159" t="inlineStr">
        <is>
          <t>1560</t>
        </is>
      </c>
    </row>
    <row r="161">
      <c r="A161" t="inlineStr">
        <is>
          <t>INT_R_X3Y49/INT_R.NE2END3-&gt;&gt;FAN_ALT1</t>
        </is>
      </c>
      <c r="B161" t="inlineStr">
        <is>
          <t>Buffer</t>
        </is>
      </c>
      <c r="C161" t="n">
        <v>0</v>
      </c>
      <c r="D161" t="n">
        <v>0.00757</v>
      </c>
      <c r="E161" t="n">
        <v>0</v>
      </c>
      <c r="F161" t="n">
        <v>0</v>
      </c>
      <c r="G161" t="n">
        <v>0</v>
      </c>
      <c r="H161" t="n">
        <v>0</v>
      </c>
      <c r="I161">
        <f>((D163) + (D162))</f>
        <v/>
      </c>
      <c r="J161">
        <f>(((D163) + (D162))*C161)</f>
        <v/>
      </c>
    </row>
    <row r="162">
      <c r="A162" t="inlineStr">
        <is>
          <t>INT_R_X3Y49/FAN_ALT1</t>
        </is>
      </c>
      <c r="B162" t="inlineStr">
        <is>
          <t>Part of wire</t>
        </is>
      </c>
      <c r="C162" t="n">
        <v>0</v>
      </c>
      <c r="D162" t="n">
        <v>0</v>
      </c>
      <c r="I162">
        <f>(((D162)/2) + (D163))</f>
        <v/>
      </c>
      <c r="J162">
        <f>((C162)*(((D162)/2) + (D163)))</f>
        <v/>
      </c>
    </row>
    <row r="163">
      <c r="A163" t="inlineStr">
        <is>
          <t>INT_R_X3Y49/INT_R.FAN_ALT1-&gt;&gt;FAN_BOUNCE1</t>
        </is>
      </c>
      <c r="B163" t="inlineStr">
        <is>
          <t>Buffer</t>
        </is>
      </c>
      <c r="C163" t="n">
        <v>1.4764880625</v>
      </c>
      <c r="D163" t="n">
        <v>0</v>
      </c>
      <c r="E163" t="n">
        <v>0.059</v>
      </c>
      <c r="F163" t="n">
        <v>0.049</v>
      </c>
      <c r="G163" t="n">
        <v>0.178</v>
      </c>
      <c r="H163" t="n">
        <v>0.147</v>
      </c>
      <c r="I163">
        <f>((D165) + (D164))</f>
        <v/>
      </c>
      <c r="J163">
        <f>(((D165) + (D164))*C163)</f>
        <v/>
      </c>
    </row>
    <row r="164">
      <c r="A164" t="inlineStr">
        <is>
          <t>INT_R_X3Y49/FAN_BOUNCE1</t>
        </is>
      </c>
      <c r="B164" t="inlineStr">
        <is>
          <t>Part of wire</t>
        </is>
      </c>
      <c r="C164" t="n">
        <v>0</v>
      </c>
      <c r="D164" t="n">
        <v>0</v>
      </c>
      <c r="I164">
        <f>(((D164)/2) + (D165))</f>
        <v/>
      </c>
      <c r="J164">
        <f>((C164)*(((D164)/2) + (D165)))</f>
        <v/>
      </c>
    </row>
    <row r="165">
      <c r="A165" t="inlineStr">
        <is>
          <t>INT_R_X3Y49/INT_R.FAN_BOUNCE1-&gt;&gt;IMUX2</t>
        </is>
      </c>
      <c r="B165" t="inlineStr">
        <is>
          <t>Buffer</t>
        </is>
      </c>
      <c r="C165" t="n">
        <v>1.6107141875</v>
      </c>
      <c r="D165" t="n">
        <v>0.007713</v>
      </c>
      <c r="E165" t="n">
        <v>0.047</v>
      </c>
      <c r="F165" t="n">
        <v>0.038</v>
      </c>
      <c r="G165" t="n">
        <v>0.138</v>
      </c>
      <c r="H165" t="n">
        <v>0.114</v>
      </c>
      <c r="I165">
        <f>((((D170) + (D169))) + (D166 + D167))</f>
        <v/>
      </c>
      <c r="J165">
        <f>(((((D170) + (D169))) + (D166 + D167))*C165)</f>
        <v/>
      </c>
    </row>
    <row r="166">
      <c r="A166" t="inlineStr">
        <is>
          <t>INT_R_X3Y49/IMUX2</t>
        </is>
      </c>
      <c r="B166" t="inlineStr">
        <is>
          <t>Part of wire</t>
        </is>
      </c>
      <c r="C166" t="n">
        <v>0</v>
      </c>
      <c r="D166" t="n">
        <v>0</v>
      </c>
    </row>
    <row r="167">
      <c r="A167" t="inlineStr">
        <is>
          <t>CLBLM_R_X3Y49/CLBLM_IMUX2</t>
        </is>
      </c>
      <c r="B167" t="inlineStr">
        <is>
          <t>Part of wire</t>
        </is>
      </c>
      <c r="C167" t="n">
        <v>0</v>
      </c>
      <c r="D167" t="n">
        <v>0</v>
      </c>
      <c r="I167">
        <f>(((D166 + D167)/2) + (((D170) + (D169))))</f>
        <v/>
      </c>
      <c r="J167">
        <f>((C166 + C167)*(((D166 + D167)/2) + (((D170) + (D169)))))</f>
        <v/>
      </c>
    </row>
    <row r="168">
      <c r="A168" t="inlineStr">
        <is>
          <t>CLBLM_R_X3Y49/CLBLM_R.CLBLM_IMUX2-&gt;CLBLM_M_A2</t>
        </is>
      </c>
      <c r="B168" t="inlineStr">
        <is>
          <t>PassTransistor</t>
        </is>
      </c>
      <c r="C168" t="n">
        <v>0</v>
      </c>
      <c r="E168" t="n">
        <v>0</v>
      </c>
      <c r="F168" t="n">
        <v>0</v>
      </c>
      <c r="G168" t="n">
        <v>0</v>
      </c>
      <c r="H168" t="n">
        <v>0</v>
      </c>
      <c r="I168">
        <f>((D170) + (D169))</f>
        <v/>
      </c>
      <c r="J168">
        <f>(((D170) + (D169))*C168)</f>
        <v/>
      </c>
    </row>
    <row r="169">
      <c r="A169" t="inlineStr">
        <is>
          <t>CLBLM_R_X3Y49/CLBLM_M_A2</t>
        </is>
      </c>
      <c r="B169" t="inlineStr">
        <is>
          <t>Part of wire</t>
        </is>
      </c>
      <c r="C169" t="n">
        <v>0</v>
      </c>
      <c r="D169" t="n">
        <v>0</v>
      </c>
      <c r="I169">
        <f>(((D169)/2) + (D170))</f>
        <v/>
      </c>
      <c r="J169">
        <f>((C169)*(((D169)/2) + (D170)))</f>
        <v/>
      </c>
    </row>
    <row r="170">
      <c r="A170" t="inlineStr">
        <is>
          <t>masterReg/led_OBUF[3]_inst_i_1/I1</t>
        </is>
      </c>
      <c r="B170" t="inlineStr">
        <is>
          <t>Inpin</t>
        </is>
      </c>
      <c r="D170" t="n">
        <v>0</v>
      </c>
      <c r="E170" t="n">
        <v>0.216</v>
      </c>
      <c r="F170" t="n">
        <v>0.174</v>
      </c>
      <c r="G170" t="n">
        <v>0.512</v>
      </c>
      <c r="H170" t="n">
        <v>0.413</v>
      </c>
    </row>
    <row r="171">
      <c r="A171" t="inlineStr">
        <is>
          <t>btnd_IBUF: btnd_IBUF_inst/O to masterReg/led_OBUF[3]_inst_i_1/I1 sum delays</t>
        </is>
      </c>
      <c r="E171">
        <f>(E2 + E5 + E7 + E9 + E11 + E15 + E18 + E31 + E40 + E61 + E128 + E161 + E163 + E165 + E168 + E170)</f>
        <v/>
      </c>
      <c r="F171">
        <f>(F2 + F5 + F7 + F9 + F11 + F15 + F18 + F31 + F40 + F61 + F128 + F161 + F163 + F165 + F168 + F170)</f>
        <v/>
      </c>
      <c r="G171">
        <f>(G2 + G5 + G7 + G9 + G11 + G15 + G18 + G31 + G40 + G61 + G128 + G161 + G163 + G165 + G168 + G170)</f>
        <v/>
      </c>
      <c r="H171">
        <f>(H2 + H5 + H7 + H9 + H11 + H15 + H18 + H31 + H40 + H61 + H128 + H161 + H163 + H165 + H168 + H170)</f>
        <v/>
      </c>
      <c r="J171">
        <f>(J2 + J4 + J5 + J6 + J7 + J8 + J9 + J10 + J11 + J14 + J15 + J17 + J18 + J30 + J31 + J39 + J40 + J60 + J61 + J68 + J128 + J131 + J161 + J162 + J163 + J164 + J165 + J167 + J168 + J169 + J170)</f>
        <v/>
      </c>
    </row>
    <row r="172">
      <c r="A172" t="inlineStr">
        <is>
          <t>btnd_IBUF: btnd_IBUF_inst/O to masterReg/led_OBUF[3]_inst_i_1/I1sum delays + cap delay</t>
        </is>
      </c>
      <c r="E172">
        <f>1000*(E171 + J171)</f>
        <v/>
      </c>
      <c r="F172">
        <f>1000*(F171 + J171)</f>
        <v/>
      </c>
      <c r="G172">
        <f>1000*(G171 + J171)</f>
        <v/>
      </c>
      <c r="H172">
        <f>1000*(H171 + J171)</f>
        <v/>
      </c>
    </row>
    <row r="174">
      <c r="A174" t="inlineStr">
        <is>
          <t>btnd_IBUF: btnd_IBUF_inst/O to masterReg/led_OBUF[3]_inst_i_1/I1Total delay (from Vivado)</t>
        </is>
      </c>
      <c r="E174" t="inlineStr">
        <is>
          <t>1114</t>
        </is>
      </c>
      <c r="F174" t="inlineStr">
        <is>
          <t>942</t>
        </is>
      </c>
      <c r="G174" t="inlineStr">
        <is>
          <t>2006</t>
        </is>
      </c>
      <c r="H174" t="inlineStr">
        <is>
          <t>1677</t>
        </is>
      </c>
    </row>
    <row r="176">
      <c r="A176" t="inlineStr">
        <is>
          <t>INT_R_X3Y49/INT_R.NE2END3-&gt;&gt;IMUX14</t>
        </is>
      </c>
      <c r="B176" t="inlineStr">
        <is>
          <t>Buffer</t>
        </is>
      </c>
      <c r="C176" t="n">
        <v>1.6107141875</v>
      </c>
      <c r="D176" t="n">
        <v>0.007713</v>
      </c>
      <c r="E176" t="n">
        <v>0.047</v>
      </c>
      <c r="F176" t="n">
        <v>0.038</v>
      </c>
      <c r="G176" t="n">
        <v>0.138</v>
      </c>
      <c r="H176" t="n">
        <v>0.114</v>
      </c>
      <c r="I176">
        <f>((((D181) + (D180))) + (D177 + D178))</f>
        <v/>
      </c>
      <c r="J176">
        <f>(((((D181) + (D180))) + (D177 + D178))*C176)</f>
        <v/>
      </c>
    </row>
    <row r="177">
      <c r="A177" t="inlineStr">
        <is>
          <t>INT_R_X3Y49/IMUX14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CLBLM_R_X3Y49/CLBLM_IMUX14</t>
        </is>
      </c>
      <c r="B178" t="inlineStr">
        <is>
          <t>Part of wire</t>
        </is>
      </c>
      <c r="C178" t="n">
        <v>0</v>
      </c>
      <c r="D178" t="n">
        <v>0</v>
      </c>
      <c r="I178">
        <f>(((D177 + D178)/2) + (((D181) + (D180))))</f>
        <v/>
      </c>
      <c r="J178">
        <f>((C177 + C178)*(((D177 + D178)/2) + (((D181) + (D180)))))</f>
        <v/>
      </c>
    </row>
    <row r="179">
      <c r="A179" t="inlineStr">
        <is>
          <t>CLBLM_R_X3Y49/CLBLM_R.CLBLM_IMUX14-&gt;CLBLM_L_B1</t>
        </is>
      </c>
      <c r="B179" t="inlineStr">
        <is>
          <t>PassTransistor</t>
        </is>
      </c>
      <c r="C179" t="n">
        <v>0</v>
      </c>
      <c r="E179" t="n">
        <v>0</v>
      </c>
      <c r="F179" t="n">
        <v>0</v>
      </c>
      <c r="G179" t="n">
        <v>0</v>
      </c>
      <c r="H179" t="n">
        <v>0</v>
      </c>
      <c r="I179">
        <f>((D181) + (D180))</f>
        <v/>
      </c>
      <c r="J179">
        <f>(((D181) + (D180))*C179)</f>
        <v/>
      </c>
    </row>
    <row r="180">
      <c r="A180" t="inlineStr">
        <is>
          <t>CLBLM_R_X3Y49/CLBLM_L_B1</t>
        </is>
      </c>
      <c r="B180" t="inlineStr">
        <is>
          <t>Part of wire</t>
        </is>
      </c>
      <c r="C180" t="n">
        <v>0</v>
      </c>
      <c r="D180" t="n">
        <v>0</v>
      </c>
      <c r="I180">
        <f>(((D180)/2) + (D181))</f>
        <v/>
      </c>
      <c r="J180">
        <f>((C180)*(((D180)/2) + (D181)))</f>
        <v/>
      </c>
    </row>
    <row r="181">
      <c r="A181" t="inlineStr">
        <is>
          <t>masterReg/led_OBUF[5]_inst_i_1/I1</t>
        </is>
      </c>
      <c r="B181" t="inlineStr">
        <is>
          <t>Inpin</t>
        </is>
      </c>
      <c r="D181" t="n">
        <v>0</v>
      </c>
      <c r="E181" t="n">
        <v>0.213</v>
      </c>
      <c r="F181" t="n">
        <v>0.171</v>
      </c>
      <c r="G181" t="n">
        <v>0.518</v>
      </c>
      <c r="H181" t="n">
        <v>0.417</v>
      </c>
    </row>
    <row r="182">
      <c r="A182" t="inlineStr">
        <is>
          <t>btnd_IBUF: btnd_IBUF_inst/O to masterReg/led_OBUF[5]_inst_i_1/I1 sum delays</t>
        </is>
      </c>
      <c r="E182">
        <f>(E2 + E5 + E7 + E9 + E11 + E15 + E18 + E31 + E40 + E61 + E128 + E176 + E179 + E181)</f>
        <v/>
      </c>
      <c r="F182">
        <f>(F2 + F5 + F7 + F9 + F11 + F15 + F18 + F31 + F40 + F61 + F128 + F176 + F179 + F181)</f>
        <v/>
      </c>
      <c r="G182">
        <f>(G2 + G5 + G7 + G9 + G11 + G15 + G18 + G31 + G40 + G61 + G128 + G176 + G179 + G181)</f>
        <v/>
      </c>
      <c r="H182">
        <f>(H2 + H5 + H7 + H9 + H11 + H15 + H18 + H31 + H40 + H61 + H128 + H176 + H179 + H181)</f>
        <v/>
      </c>
      <c r="J182">
        <f>(J2 + J4 + J5 + J6 + J7 + J8 + J9 + J10 + J11 + J14 + J15 + J17 + J18 + J30 + J31 + J39 + J40 + J60 + J61 + J68 + J128 + J131 + J176 + J178 + J179 + J180 + J181)</f>
        <v/>
      </c>
    </row>
    <row r="183">
      <c r="A183" t="inlineStr">
        <is>
          <t>btnd_IBUF: btnd_IBUF_inst/O to masterReg/led_OBUF[5]_inst_i_1/I1sum delays + cap delay</t>
        </is>
      </c>
      <c r="E183">
        <f>1000*(E182 + J182)</f>
        <v/>
      </c>
      <c r="F183">
        <f>1000*(F182 + J182)</f>
        <v/>
      </c>
      <c r="G183">
        <f>1000*(G182 + J182)</f>
        <v/>
      </c>
      <c r="H183">
        <f>1000*(H182 + J182)</f>
        <v/>
      </c>
    </row>
    <row r="185">
      <c r="A185" t="inlineStr">
        <is>
          <t>btnd_IBUF: btnd_IBUF_inst/O to masterReg/led_OBUF[5]_inst_i_1/I1Total delay (from Vivado)</t>
        </is>
      </c>
      <c r="E185" t="inlineStr">
        <is>
          <t>1043</t>
        </is>
      </c>
      <c r="F185" t="inlineStr">
        <is>
          <t>881</t>
        </is>
      </c>
      <c r="G185" t="inlineStr">
        <is>
          <t>1865</t>
        </is>
      </c>
      <c r="H185" t="inlineStr">
        <is>
          <t>1560</t>
        </is>
      </c>
    </row>
    <row r="187">
      <c r="A187" t="inlineStr">
        <is>
          <t>INT_R_X3Y49/INT_R.NE2END3-&gt;&gt;NN6BEG3</t>
        </is>
      </c>
      <c r="B187" t="inlineStr">
        <is>
          <t>Buffer</t>
        </is>
      </c>
      <c r="C187" t="n">
        <v>1.5845231875</v>
      </c>
      <c r="D187" t="n">
        <v>0.009979</v>
      </c>
      <c r="E187" t="n">
        <v>0.08400000000000001</v>
      </c>
      <c r="F187" t="n">
        <v>0.06900000000000001</v>
      </c>
      <c r="G187" t="n">
        <v>0.185</v>
      </c>
      <c r="H187" t="n">
        <v>0.153</v>
      </c>
      <c r="I187">
        <f>((D196) + (D188 + D189 + D190 + D191 + D192 + D193 + D194 + D195))</f>
        <v/>
      </c>
      <c r="J187">
        <f>(((D196) + (D188 + D189 + D190 + D191 + D192 + D193 + D194 + D195))*C187)</f>
        <v/>
      </c>
    </row>
    <row r="188">
      <c r="A188" t="inlineStr">
        <is>
          <t>INT_R_X3Y49/NN6BEG3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INT_R_X3Y55/NN6END3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BRKH_INT_X3Y49/BRKH_INT_NN6BEG3</t>
        </is>
      </c>
      <c r="B190" t="inlineStr">
        <is>
          <t>Part of wire</t>
        </is>
      </c>
      <c r="C190" t="n">
        <v>0.00523</v>
      </c>
      <c r="D190" t="n">
        <v>0.001</v>
      </c>
    </row>
    <row r="191">
      <c r="A191" t="inlineStr">
        <is>
          <t>INT_R_X3Y50/NN6A3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INT_R_X3Y51/NN6B3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INT_R_X3Y52/NN6C3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INT_R_X3Y53/NN6D3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INT_R_X3Y54/NN6E3</t>
        </is>
      </c>
      <c r="B195" t="inlineStr">
        <is>
          <t>Part of wire</t>
        </is>
      </c>
      <c r="C195" t="n">
        <v>0</v>
      </c>
      <c r="D195" t="n">
        <v>0</v>
      </c>
      <c r="I195">
        <f>(((D188 + D189 + D190 + D191 + D192 + D193 + D194 + D195)/2) + (D196))</f>
        <v/>
      </c>
      <c r="J195">
        <f>((C188 + C189 + C190 + C191 + C192 + C193 + C194 + C195)*(((D188 + D189 + D190 + D191 + D192 + D193 + D194 + D195)/2) + (D196)))</f>
        <v/>
      </c>
    </row>
    <row r="196">
      <c r="A196" t="inlineStr">
        <is>
          <t>INT_R_X3Y55/INT_R.NN6END3-&gt;&gt;SR1BEG3</t>
        </is>
      </c>
      <c r="B196" t="inlineStr">
        <is>
          <t>Buffer</t>
        </is>
      </c>
      <c r="C196" t="n">
        <v>1.16220225</v>
      </c>
      <c r="D196" t="n">
        <v>0.008429000000000001</v>
      </c>
      <c r="E196" t="n">
        <v>0.057</v>
      </c>
      <c r="F196" t="n">
        <v>0.047</v>
      </c>
      <c r="G196" t="n">
        <v>0.14</v>
      </c>
      <c r="H196" t="n">
        <v>0.116</v>
      </c>
      <c r="I196">
        <f>((D200) + (D197 + D198 + D199))</f>
        <v/>
      </c>
      <c r="J196">
        <f>(((D200) + (D197 + D198 + D199))*C196)</f>
        <v/>
      </c>
    </row>
    <row r="197">
      <c r="A197" t="inlineStr">
        <is>
          <t>INT_R_X3Y55/SR1BEG3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INT_R_X3Y54/SR1END3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INT_R_X3Y55/SR1END_N3_3</t>
        </is>
      </c>
      <c r="B199" t="inlineStr">
        <is>
          <t>Part of wire</t>
        </is>
      </c>
      <c r="C199" t="n">
        <v>0</v>
      </c>
      <c r="D199" t="n">
        <v>0</v>
      </c>
      <c r="I199">
        <f>(((D197 + D198 + D199)/2) + (D200))</f>
        <v/>
      </c>
      <c r="J199">
        <f>((C197 + C198 + C199)*(((D197 + D198 + D199)/2) + (D200)))</f>
        <v/>
      </c>
    </row>
    <row r="200">
      <c r="A200" t="inlineStr">
        <is>
          <t>INT_R_X3Y54/INT_R.SR1END3-&gt;&gt;ER1BEG_S0</t>
        </is>
      </c>
      <c r="B200" t="inlineStr">
        <is>
          <t>Buffer</t>
        </is>
      </c>
      <c r="C200" t="n">
        <v>1.16220225</v>
      </c>
      <c r="D200" t="n">
        <v>0.008429000000000001</v>
      </c>
      <c r="E200" t="n">
        <v>0.044</v>
      </c>
      <c r="F200" t="n">
        <v>0.036</v>
      </c>
      <c r="G200" t="n">
        <v>0.124</v>
      </c>
      <c r="H200" t="n">
        <v>0.103</v>
      </c>
      <c r="I200">
        <f>((D206 + D221 + D232) + (D201 + D202 + D203 + D204 + D205))</f>
        <v/>
      </c>
      <c r="J200">
        <f>(((D206 + D221 + D232) + (D201 + D202 + D203 + D204 + D205))*C200)</f>
        <v/>
      </c>
    </row>
    <row r="201">
      <c r="A201" t="inlineStr">
        <is>
          <t>INT_R_X3Y54/ER1BEG_S0</t>
        </is>
      </c>
      <c r="B201" t="inlineStr">
        <is>
          <t>Part of wire</t>
        </is>
      </c>
      <c r="C201" t="n">
        <v>0</v>
      </c>
      <c r="D201" t="n">
        <v>0</v>
      </c>
    </row>
    <row r="202">
      <c r="A202" t="inlineStr">
        <is>
          <t>INT_L_X4Y55/ER1END0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INT_R_X3Y55/ER1BEG0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CLBLM_R_X3Y55/CLBLM_ER1BEG0</t>
        </is>
      </c>
      <c r="B204" t="inlineStr">
        <is>
          <t>Part of wire</t>
        </is>
      </c>
      <c r="C204" t="n">
        <v>0.09049599999999999</v>
      </c>
      <c r="D204" t="n">
        <v>0.005564</v>
      </c>
    </row>
    <row r="205">
      <c r="A205" t="inlineStr">
        <is>
          <t>CLBLL_L_X4Y55/CLBLL_ER1BEG0</t>
        </is>
      </c>
      <c r="B205" t="inlineStr">
        <is>
          <t>Part of wire</t>
        </is>
      </c>
      <c r="C205" t="n">
        <v>0.079184</v>
      </c>
      <c r="D205" t="n">
        <v>0.005564</v>
      </c>
      <c r="I205">
        <f>(((D201 + D202 + D203 + D204 + D205)/2) + (D206 + D221 + D232))</f>
        <v/>
      </c>
      <c r="J205">
        <f>((C201 + C202 + C203 + C204 + C205)*(((D201 + D202 + D203 + D204 + D205)/2) + (D206 + D221 + D232)))</f>
        <v/>
      </c>
    </row>
    <row r="206">
      <c r="A206" t="inlineStr">
        <is>
          <t>INT_L_X4Y55/INT_L.ER1END0-&gt;&gt;SE2BEG0</t>
        </is>
      </c>
      <c r="B206" t="inlineStr">
        <is>
          <t>Buffer</t>
        </is>
      </c>
      <c r="C206" t="n">
        <v>1.1851186875</v>
      </c>
      <c r="D206" t="n">
        <v>0.008473000000000001</v>
      </c>
      <c r="E206" t="n">
        <v>0.041</v>
      </c>
      <c r="F206" t="n">
        <v>0.033</v>
      </c>
      <c r="G206" t="n">
        <v>0.138</v>
      </c>
      <c r="H206" t="n">
        <v>0.114</v>
      </c>
      <c r="I206">
        <f>((D210) + (D207 + D208 + D209))</f>
        <v/>
      </c>
      <c r="J206">
        <f>(((D210) + (D207 + D208 + D209))*C206)</f>
        <v/>
      </c>
    </row>
    <row r="207">
      <c r="A207" t="inlineStr">
        <is>
          <t>INT_L_X4Y55/SE2BEG0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INT_R_X5Y54/SE2END0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INT_L_X4Y54/SE2A0</t>
        </is>
      </c>
      <c r="B209" t="inlineStr">
        <is>
          <t>Part of wire</t>
        </is>
      </c>
      <c r="C209" t="n">
        <v>0</v>
      </c>
      <c r="D209" t="n">
        <v>0</v>
      </c>
      <c r="I209">
        <f>(((D207 + D208 + D209)/2) + (D210))</f>
        <v/>
      </c>
      <c r="J209">
        <f>((C207 + C208 + C209)*(((D207 + D208 + D209)/2) + (D210)))</f>
        <v/>
      </c>
    </row>
    <row r="210">
      <c r="A210" t="inlineStr">
        <is>
          <t>INT_R_X5Y54/INT_R.SE2END0-&gt;&gt;IMUX1</t>
        </is>
      </c>
      <c r="B210" t="inlineStr">
        <is>
          <t>Buffer</t>
        </is>
      </c>
      <c r="C210" t="n">
        <v>1.6107141875</v>
      </c>
      <c r="D210" t="n">
        <v>0.007713</v>
      </c>
      <c r="E210" t="n">
        <v>0.047</v>
      </c>
      <c r="F210" t="n">
        <v>0.038</v>
      </c>
      <c r="G210" t="n">
        <v>0.138</v>
      </c>
      <c r="H210" t="n">
        <v>0.114</v>
      </c>
      <c r="I210">
        <f>((((D215) + (D214))) + (D211 + D212))</f>
        <v/>
      </c>
      <c r="J210">
        <f>(((((D215) + (D214))) + (D211 + D212))*C210)</f>
        <v/>
      </c>
    </row>
    <row r="211">
      <c r="A211" t="inlineStr">
        <is>
          <t>INT_R_X5Y54/IMUX1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CLBLM_R_X5Y54/CLBLM_IMUX1</t>
        </is>
      </c>
      <c r="B212" t="inlineStr">
        <is>
          <t>Part of wire</t>
        </is>
      </c>
      <c r="C212" t="n">
        <v>0</v>
      </c>
      <c r="D212" t="n">
        <v>0</v>
      </c>
      <c r="I212">
        <f>(((D211 + D212)/2) + (((D215) + (D214))))</f>
        <v/>
      </c>
      <c r="J212">
        <f>((C211 + C212)*(((D211 + D212)/2) + (((D215) + (D214)))))</f>
        <v/>
      </c>
    </row>
    <row r="213">
      <c r="A213" t="inlineStr">
        <is>
          <t>CLBLM_R_X5Y54/CLBLM_R.CLBLM_IMUX1-&gt;CLBLM_M_A3</t>
        </is>
      </c>
      <c r="B213" t="inlineStr">
        <is>
          <t>PassTransistor</t>
        </is>
      </c>
      <c r="C213" t="n">
        <v>0</v>
      </c>
      <c r="E213" t="n">
        <v>0</v>
      </c>
      <c r="F213" t="n">
        <v>0</v>
      </c>
      <c r="G213" t="n">
        <v>0</v>
      </c>
      <c r="H213" t="n">
        <v>0</v>
      </c>
      <c r="I213">
        <f>((D215) + (D214))</f>
        <v/>
      </c>
      <c r="J213">
        <f>(((D215) + (D214))*C213)</f>
        <v/>
      </c>
    </row>
    <row r="214">
      <c r="A214" t="inlineStr">
        <is>
          <t>CLBLM_R_X5Y54/CLBLM_M_A3</t>
        </is>
      </c>
      <c r="B214" t="inlineStr">
        <is>
          <t>Part of wire</t>
        </is>
      </c>
      <c r="C214" t="n">
        <v>0</v>
      </c>
      <c r="D214" t="n">
        <v>0</v>
      </c>
      <c r="I214">
        <f>(((D214)/2) + (D215))</f>
        <v/>
      </c>
      <c r="J214">
        <f>((C214)*(((D214)/2) + (D215)))</f>
        <v/>
      </c>
    </row>
    <row r="215">
      <c r="A215" t="inlineStr">
        <is>
          <t>masterReg/led_OBUF[12]_inst_i_1/I1</t>
        </is>
      </c>
      <c r="B215" t="inlineStr">
        <is>
          <t>Inpin</t>
        </is>
      </c>
      <c r="D215" t="n">
        <v>0</v>
      </c>
      <c r="E215" t="n">
        <v>0.141</v>
      </c>
      <c r="F215" t="n">
        <v>0.114</v>
      </c>
      <c r="G215" t="n">
        <v>0.372</v>
      </c>
      <c r="H215" t="n">
        <v>0.3</v>
      </c>
    </row>
    <row r="216">
      <c r="A216" t="inlineStr">
        <is>
          <t>btnd_IBUF: btnd_IBUF_inst/O to masterReg/led_OBUF[12]_inst_i_1/I1 sum delays</t>
        </is>
      </c>
      <c r="E216">
        <f>(E2 + E5 + E7 + E9 + E11 + E15 + E18 + E31 + E40 + E61 + E128 + E187 + E196 + E200 + E206 + E210 + E213 + E215)</f>
        <v/>
      </c>
      <c r="F216">
        <f>(F2 + F5 + F7 + F9 + F11 + F15 + F18 + F31 + F40 + F61 + F128 + F187 + F196 + F200 + F206 + F210 + F213 + F215)</f>
        <v/>
      </c>
      <c r="G216">
        <f>(G2 + G5 + G7 + G9 + G11 + G15 + G18 + G31 + G40 + G61 + G128 + G187 + G196 + G200 + G206 + G210 + G213 + G215)</f>
        <v/>
      </c>
      <c r="H216">
        <f>(H2 + H5 + H7 + H9 + H11 + H15 + H18 + H31 + H40 + H61 + H128 + H187 + H196 + H200 + H206 + H210 + H213 + H215)</f>
        <v/>
      </c>
      <c r="J216">
        <f>(J2 + J4 + J5 + J6 + J7 + J8 + J9 + J10 + J11 + J14 + J15 + J17 + J18 + J30 + J31 + J39 + J40 + J60 + J61 + J68 + J128 + J131 + J187 + J195 + J196 + J199 + J200 + J205 + J206 + J209 + J210 + J212 + J213 + J214 + J215)</f>
        <v/>
      </c>
    </row>
    <row r="217">
      <c r="A217" t="inlineStr">
        <is>
          <t>btnd_IBUF: btnd_IBUF_inst/O to masterReg/led_OBUF[12]_inst_i_1/I1sum delays + cap delay</t>
        </is>
      </c>
      <c r="E217">
        <f>1000*(E216 + J216)</f>
        <v/>
      </c>
      <c r="F217">
        <f>1000*(F216 + J216)</f>
        <v/>
      </c>
      <c r="G217">
        <f>1000*(G216 + J216)</f>
        <v/>
      </c>
      <c r="H217">
        <f>1000*(H216 + J216)</f>
        <v/>
      </c>
    </row>
    <row r="219">
      <c r="A219" t="inlineStr">
        <is>
          <t>btnd_IBUF: btnd_IBUF_inst/O to masterReg/led_OBUF[12]_inst_i_1/I1Total delay (from Vivado)</t>
        </is>
      </c>
      <c r="E219" t="inlineStr">
        <is>
          <t>1272</t>
        </is>
      </c>
      <c r="F219" t="inlineStr">
        <is>
          <t>1084</t>
        </is>
      </c>
      <c r="G219" t="inlineStr">
        <is>
          <t>2284</t>
        </is>
      </c>
      <c r="H219" t="inlineStr">
        <is>
          <t>1920</t>
        </is>
      </c>
    </row>
    <row r="221">
      <c r="A221" t="inlineStr">
        <is>
          <t>INT_L_X4Y55/INT_L.ER1END0-&gt;&gt;IMUX_L18</t>
        </is>
      </c>
      <c r="B221" t="inlineStr">
        <is>
          <t>Buffer</t>
        </is>
      </c>
      <c r="C221" t="n">
        <v>1.6107141875</v>
      </c>
      <c r="D221" t="n">
        <v>0.007713</v>
      </c>
      <c r="E221" t="n">
        <v>0.047</v>
      </c>
      <c r="F221" t="n">
        <v>0.038</v>
      </c>
      <c r="G221" t="n">
        <v>0.138</v>
      </c>
      <c r="H221" t="n">
        <v>0.114</v>
      </c>
      <c r="I221">
        <f>((((D226) + (D225))) + (D222 + D223))</f>
        <v/>
      </c>
      <c r="J221">
        <f>(((((D226) + (D225))) + (D222 + D223))*C221)</f>
        <v/>
      </c>
    </row>
    <row r="222">
      <c r="A222" t="inlineStr">
        <is>
          <t>INT_L_X4Y55/IMUX_L18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CLBLL_L_X4Y55/CLBLL_IMUX18</t>
        </is>
      </c>
      <c r="B223" t="inlineStr">
        <is>
          <t>Part of wire</t>
        </is>
      </c>
      <c r="C223" t="n">
        <v>0</v>
      </c>
      <c r="D223" t="n">
        <v>0</v>
      </c>
      <c r="I223">
        <f>(((D222 + D223)/2) + (((D226) + (D225))))</f>
        <v/>
      </c>
      <c r="J223">
        <f>((C222 + C223)*(((D222 + D223)/2) + (((D226) + (D225)))))</f>
        <v/>
      </c>
    </row>
    <row r="224">
      <c r="A224" t="inlineStr">
        <is>
          <t>CLBLL_L_X4Y55/CLBLL_L.CLBLL_IMUX18-&gt;CLBLL_LL_B2</t>
        </is>
      </c>
      <c r="B224" t="inlineStr">
        <is>
          <t>PassTransistor</t>
        </is>
      </c>
      <c r="C224" t="n">
        <v>0</v>
      </c>
      <c r="E224" t="n">
        <v>0</v>
      </c>
      <c r="F224" t="n">
        <v>0</v>
      </c>
      <c r="G224" t="n">
        <v>0</v>
      </c>
      <c r="H224" t="n">
        <v>0</v>
      </c>
      <c r="I224">
        <f>((D226) + (D225))</f>
        <v/>
      </c>
      <c r="J224">
        <f>(((D226) + (D225))*C224)</f>
        <v/>
      </c>
    </row>
    <row r="225">
      <c r="A225" t="inlineStr">
        <is>
          <t>CLBLL_L_X4Y55/CLBLL_LL_B2</t>
        </is>
      </c>
      <c r="B225" t="inlineStr">
        <is>
          <t>Part of wire</t>
        </is>
      </c>
      <c r="C225" t="n">
        <v>0</v>
      </c>
      <c r="D225" t="n">
        <v>0.002273</v>
      </c>
      <c r="I225">
        <f>(((D225)/2) + (D226))</f>
        <v/>
      </c>
      <c r="J225">
        <f>((C225)*(((D225)/2) + (D226)))</f>
        <v/>
      </c>
    </row>
    <row r="226">
      <c r="A226" t="inlineStr">
        <is>
          <t>masterReg/led_OBUF[8]_inst_i_1/I1</t>
        </is>
      </c>
      <c r="B226" t="inlineStr">
        <is>
          <t>Inpin</t>
        </is>
      </c>
      <c r="D226" t="n">
        <v>0</v>
      </c>
      <c r="E226" t="n">
        <v>0.212</v>
      </c>
      <c r="F226" t="n">
        <v>0.17</v>
      </c>
      <c r="G226" t="n">
        <v>0.506</v>
      </c>
      <c r="H226" t="n">
        <v>0.408</v>
      </c>
    </row>
    <row r="227">
      <c r="A227" t="inlineStr">
        <is>
          <t>btnd_IBUF: btnd_IBUF_inst/O to masterReg/led_OBUF[8]_inst_i_1/I1 sum delays</t>
        </is>
      </c>
      <c r="E227">
        <f>(E2 + E5 + E7 + E9 + E11 + E15 + E18 + E31 + E40 + E61 + E128 + E187 + E196 + E200 + E221 + E224 + E226)</f>
        <v/>
      </c>
      <c r="F227">
        <f>(F2 + F5 + F7 + F9 + F11 + F15 + F18 + F31 + F40 + F61 + F128 + F187 + F196 + F200 + F221 + F224 + F226)</f>
        <v/>
      </c>
      <c r="G227">
        <f>(G2 + G5 + G7 + G9 + G11 + G15 + G18 + G31 + G40 + G61 + G128 + G187 + G196 + G200 + G221 + G224 + G226)</f>
        <v/>
      </c>
      <c r="H227">
        <f>(H2 + H5 + H7 + H9 + H11 + H15 + H18 + H31 + H40 + H61 + H128 + H187 + H196 + H200 + H221 + H224 + H226)</f>
        <v/>
      </c>
      <c r="J227">
        <f>(J2 + J4 + J5 + J6 + J7 + J8 + J9 + J10 + J11 + J14 + J15 + J17 + J18 + J30 + J31 + J39 + J40 + J60 + J61 + J68 + J128 + J131 + J187 + J195 + J196 + J199 + J200 + J205 + J221 + J223 + J224 + J225 + J226)</f>
        <v/>
      </c>
    </row>
    <row r="228">
      <c r="A228" t="inlineStr">
        <is>
          <t>btnd_IBUF: btnd_IBUF_inst/O to masterReg/led_OBUF[8]_inst_i_1/I1sum delays + cap delay</t>
        </is>
      </c>
      <c r="E228">
        <f>1000*(E227 + J227)</f>
        <v/>
      </c>
      <c r="F228">
        <f>1000*(F227 + J227)</f>
        <v/>
      </c>
      <c r="G228">
        <f>1000*(G227 + J227)</f>
        <v/>
      </c>
      <c r="H228">
        <f>1000*(H227 + J227)</f>
        <v/>
      </c>
    </row>
    <row r="230">
      <c r="A230" t="inlineStr">
        <is>
          <t>btnd_IBUF: btnd_IBUF_inst/O to masterReg/led_OBUF[8]_inst_i_1/I1Total delay (from Vivado)</t>
        </is>
      </c>
      <c r="E230" t="inlineStr">
        <is>
          <t>1300</t>
        </is>
      </c>
      <c r="F230" t="inlineStr">
        <is>
          <t>1105</t>
        </is>
      </c>
      <c r="G230" t="inlineStr">
        <is>
          <t>2295</t>
        </is>
      </c>
      <c r="H230" t="inlineStr">
        <is>
          <t>1927</t>
        </is>
      </c>
    </row>
    <row r="232">
      <c r="A232" t="inlineStr">
        <is>
          <t>INT_L_X4Y55/INT_L.ER1END0-&gt;&gt;EE2BEG0</t>
        </is>
      </c>
      <c r="B232" t="inlineStr">
        <is>
          <t>Buffer</t>
        </is>
      </c>
      <c r="C232" t="n">
        <v>1.1851186875</v>
      </c>
      <c r="D232" t="n">
        <v>0.008473000000000001</v>
      </c>
      <c r="E232" t="n">
        <v>0.061</v>
      </c>
      <c r="F232" t="n">
        <v>0.05</v>
      </c>
      <c r="G232" t="n">
        <v>0.139</v>
      </c>
      <c r="H232" t="n">
        <v>0.115</v>
      </c>
      <c r="I232">
        <f>((D240) + (D233 + D234 + D235 + D236 + D237 + D238 + D239))</f>
        <v/>
      </c>
      <c r="J232">
        <f>(((D240) + (D233 + D234 + D235 + D236 + D237 + D238 + D239))*C232)</f>
        <v/>
      </c>
    </row>
    <row r="233">
      <c r="A233" t="inlineStr">
        <is>
          <t>INT_L_X4Y55/EE2BEG0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INT_L_X6Y55/EE2END0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INT_R_X5Y55/EE2A0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CLBLM_R_X5Y55/CLBLM_EE2A0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VBRK_X18Y58/VBRK_EE2A0</t>
        </is>
      </c>
      <c r="B237" t="inlineStr">
        <is>
          <t>Part of wire</t>
        </is>
      </c>
      <c r="C237" t="n">
        <v>0.01211</v>
      </c>
      <c r="D237" t="n">
        <v>0.00162</v>
      </c>
    </row>
    <row r="238">
      <c r="A238" t="inlineStr">
        <is>
          <t>BRAM_L_X6Y55/BRAM_EE2A0_0</t>
        </is>
      </c>
      <c r="B238" t="inlineStr">
        <is>
          <t>Part of wire</t>
        </is>
      </c>
      <c r="C238" t="n">
        <v>0.26892</v>
      </c>
      <c r="D238" t="n">
        <v>0.06043</v>
      </c>
    </row>
    <row r="239">
      <c r="A239" t="inlineStr">
        <is>
          <t>BRAM_INT_INTERFACE_L_X6Y55/INT_INTERFACE_EE2A0</t>
        </is>
      </c>
      <c r="B239" t="inlineStr">
        <is>
          <t>Part of wire</t>
        </is>
      </c>
      <c r="C239" t="n">
        <v>0</v>
      </c>
      <c r="D239" t="n">
        <v>0</v>
      </c>
      <c r="I239">
        <f>(((D233 + D234 + D235 + D236 + D237 + D238 + D239)/2) + (D240))</f>
        <v/>
      </c>
      <c r="J239">
        <f>((C233 + C234 + C235 + C236 + C237 + C238 + C239)*(((D233 + D234 + D235 + D236 + D237 + D238 + D239)/2) + (D240)))</f>
        <v/>
      </c>
    </row>
    <row r="240">
      <c r="A240" t="inlineStr">
        <is>
          <t>INT_L_X6Y55/INT_L.EE2END0-&gt;&gt;EE2BEG0</t>
        </is>
      </c>
      <c r="B240" t="inlineStr">
        <is>
          <t>Buffer</t>
        </is>
      </c>
      <c r="C240" t="n">
        <v>1.1851186875</v>
      </c>
      <c r="D240" t="n">
        <v>0.008473000000000001</v>
      </c>
      <c r="E240" t="n">
        <v>0.061</v>
      </c>
      <c r="F240" t="n">
        <v>0.05</v>
      </c>
      <c r="G240" t="n">
        <v>0.139</v>
      </c>
      <c r="H240" t="n">
        <v>0.115</v>
      </c>
      <c r="I240">
        <f>((D246) + (D241 + D242 + D243 + D244 + D245))</f>
        <v/>
      </c>
      <c r="J240">
        <f>(((D246) + (D241 + D242 + D243 + D244 + D245))*C240)</f>
        <v/>
      </c>
    </row>
    <row r="241">
      <c r="A241" t="inlineStr">
        <is>
          <t>INT_L_X6Y55/EE2BEG0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INT_L_X8Y55/EE2END0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INT_R_X7Y55/EE2A0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CLBLM_R_X7Y55/CLBLM_EE2A0</t>
        </is>
      </c>
      <c r="B244" t="inlineStr">
        <is>
          <t>Part of wire</t>
        </is>
      </c>
      <c r="C244" t="n">
        <v>0</v>
      </c>
      <c r="D244" t="n">
        <v>0</v>
      </c>
    </row>
    <row r="245">
      <c r="A245" t="inlineStr">
        <is>
          <t>CLBLM_L_X8Y55/CLBLM_EE2A0</t>
        </is>
      </c>
      <c r="B245" t="inlineStr">
        <is>
          <t>Part of wire</t>
        </is>
      </c>
      <c r="C245" t="n">
        <v>0</v>
      </c>
      <c r="D245" t="n">
        <v>0</v>
      </c>
      <c r="I245">
        <f>(((D241 + D242 + D243 + D244 + D245)/2) + (D246))</f>
        <v/>
      </c>
      <c r="J245">
        <f>((C241 + C242 + C243 + C244 + C245)*(((D241 + D242 + D243 + D244 + D245)/2) + (D246)))</f>
        <v/>
      </c>
    </row>
    <row r="246">
      <c r="A246" t="inlineStr">
        <is>
          <t>INT_L_X8Y55/INT_L.EE2END0-&gt;&gt;EE2BEG0</t>
        </is>
      </c>
      <c r="B246" t="inlineStr">
        <is>
          <t>Buffer</t>
        </is>
      </c>
      <c r="C246" t="n">
        <v>1.1851186875</v>
      </c>
      <c r="D246" t="n">
        <v>0.008473000000000001</v>
      </c>
      <c r="E246" t="n">
        <v>0.061</v>
      </c>
      <c r="F246" t="n">
        <v>0.05</v>
      </c>
      <c r="G246" t="n">
        <v>0.139</v>
      </c>
      <c r="H246" t="n">
        <v>0.115</v>
      </c>
      <c r="I246">
        <f>((D254 + D265) + (D247 + D248 + D249 + D250 + D251 + D252 + D253))</f>
        <v/>
      </c>
      <c r="J246">
        <f>(((D254 + D265) + (D247 + D248 + D249 + D250 + D251 + D252 + D253))*C246)</f>
        <v/>
      </c>
    </row>
    <row r="247">
      <c r="A247" t="inlineStr">
        <is>
          <t>INT_L_X8Y55/EE2BEG0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INT_L_X10Y55/EE2END0</t>
        </is>
      </c>
      <c r="B248" t="inlineStr">
        <is>
          <t>Part of wire</t>
        </is>
      </c>
      <c r="C248" t="n">
        <v>0</v>
      </c>
      <c r="D248" t="n">
        <v>0</v>
      </c>
    </row>
    <row r="249">
      <c r="A249" t="inlineStr">
        <is>
          <t>INT_R_X9Y55/EE2A0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INT_INTERFACE_R_X9Y55/INT_INTERFACE_EE2A0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DSP_R_X9Y55/DSP_EE2A0_0</t>
        </is>
      </c>
      <c r="B251" t="inlineStr">
        <is>
          <t>Part of wire</t>
        </is>
      </c>
      <c r="C251" t="n">
        <v>0.04743</v>
      </c>
      <c r="D251" t="n">
        <v>0.011</v>
      </c>
    </row>
    <row r="252">
      <c r="A252" t="inlineStr">
        <is>
          <t>VBRK_X29Y58/VBRK_EE2A0</t>
        </is>
      </c>
      <c r="B252" t="inlineStr">
        <is>
          <t>Part of wire</t>
        </is>
      </c>
      <c r="C252" t="n">
        <v>0.01211</v>
      </c>
      <c r="D252" t="n">
        <v>0.00162</v>
      </c>
    </row>
    <row r="253">
      <c r="A253" t="inlineStr">
        <is>
          <t>CLBLM_L_X10Y55/CLBLM_EE2A0</t>
        </is>
      </c>
      <c r="B253" t="inlineStr">
        <is>
          <t>Part of wire</t>
        </is>
      </c>
      <c r="C253" t="n">
        <v>0</v>
      </c>
      <c r="D253" t="n">
        <v>0</v>
      </c>
      <c r="I253">
        <f>(((D247 + D248 + D249 + D250 + D251 + D252 + D253)/2) + (D254 + D265))</f>
        <v/>
      </c>
      <c r="J253">
        <f>((C247 + C248 + C249 + C250 + C251 + C252 + C253)*(((D247 + D248 + D249 + D250 + D251 + D252 + D253)/2) + (D254 + D265)))</f>
        <v/>
      </c>
    </row>
    <row r="254">
      <c r="A254" t="inlineStr">
        <is>
          <t>INT_L_X10Y55/INT_L.EE2END0-&gt;&gt;IMUX_L9</t>
        </is>
      </c>
      <c r="B254" t="inlineStr">
        <is>
          <t>Buffer</t>
        </is>
      </c>
      <c r="C254" t="n">
        <v>1.6107141875</v>
      </c>
      <c r="D254" t="n">
        <v>0.007713</v>
      </c>
      <c r="E254" t="n">
        <v>0.047</v>
      </c>
      <c r="F254" t="n">
        <v>0.038</v>
      </c>
      <c r="G254" t="n">
        <v>0.138</v>
      </c>
      <c r="H254" t="n">
        <v>0.114</v>
      </c>
      <c r="I254">
        <f>((((D259) + (D258))) + (D255 + D256))</f>
        <v/>
      </c>
      <c r="J254">
        <f>(((((D259) + (D258))) + (D255 + D256))*C254)</f>
        <v/>
      </c>
    </row>
    <row r="255">
      <c r="A255" t="inlineStr">
        <is>
          <t>INT_L_X10Y55/IMUX_L9</t>
        </is>
      </c>
      <c r="B255" t="inlineStr">
        <is>
          <t>Part of wire</t>
        </is>
      </c>
      <c r="C255" t="n">
        <v>0</v>
      </c>
      <c r="D255" t="n">
        <v>0</v>
      </c>
    </row>
    <row r="256">
      <c r="A256" t="inlineStr">
        <is>
          <t>CLBLM_L_X10Y55/CLBLM_IMUX9</t>
        </is>
      </c>
      <c r="B256" t="inlineStr">
        <is>
          <t>Part of wire</t>
        </is>
      </c>
      <c r="C256" t="n">
        <v>0</v>
      </c>
      <c r="D256" t="n">
        <v>0</v>
      </c>
      <c r="I256">
        <f>(((D255 + D256)/2) + (((D259) + (D258))))</f>
        <v/>
      </c>
      <c r="J256">
        <f>((C255 + C256)*(((D255 + D256)/2) + (((D259) + (D258)))))</f>
        <v/>
      </c>
    </row>
    <row r="257">
      <c r="A257" t="inlineStr">
        <is>
          <t>CLBLM_L_X10Y55/CLBLM_L.CLBLM_IMUX9-&gt;CLBLM_L_A5</t>
        </is>
      </c>
      <c r="B257" t="inlineStr">
        <is>
          <t>PassTransistor</t>
        </is>
      </c>
      <c r="C257" t="n">
        <v>0</v>
      </c>
      <c r="E257" t="n">
        <v>0</v>
      </c>
      <c r="F257" t="n">
        <v>0</v>
      </c>
      <c r="G257" t="n">
        <v>0</v>
      </c>
      <c r="H257" t="n">
        <v>0</v>
      </c>
      <c r="I257">
        <f>((D259) + (D258))</f>
        <v/>
      </c>
      <c r="J257">
        <f>(((D259) + (D258))*C257)</f>
        <v/>
      </c>
    </row>
    <row r="258">
      <c r="A258" t="inlineStr">
        <is>
          <t>CLBLM_L_X10Y55/CLBLM_L_A5</t>
        </is>
      </c>
      <c r="B258" t="inlineStr">
        <is>
          <t>Part of wire</t>
        </is>
      </c>
      <c r="C258" t="n">
        <v>0</v>
      </c>
      <c r="D258" t="n">
        <v>0</v>
      </c>
      <c r="I258">
        <f>(((D258)/2) + (D259))</f>
        <v/>
      </c>
      <c r="J258">
        <f>((C258)*(((D258)/2) + (D259)))</f>
        <v/>
      </c>
    </row>
    <row r="259">
      <c r="A259" t="inlineStr">
        <is>
          <t>masterReg/led_OBUF[15]_inst_i_1/I1</t>
        </is>
      </c>
      <c r="B259" t="inlineStr">
        <is>
          <t>Inpin</t>
        </is>
      </c>
      <c r="D259" t="n">
        <v>0</v>
      </c>
      <c r="E259" t="n">
        <v>0.042</v>
      </c>
      <c r="F259" t="n">
        <v>0.033</v>
      </c>
      <c r="G259" t="n">
        <v>0.112</v>
      </c>
      <c r="H259" t="n">
        <v>0.091</v>
      </c>
    </row>
    <row r="260">
      <c r="A260" t="inlineStr">
        <is>
          <t>btnd_IBUF: btnd_IBUF_inst/O to masterReg/led_OBUF[15]_inst_i_1/I1 sum delays</t>
        </is>
      </c>
      <c r="E260">
        <f>(E2 + E5 + E7 + E9 + E11 + E15 + E18 + E31 + E40 + E61 + E128 + E187 + E196 + E200 + E232 + E240 + E246 + E254 + E257 + E259)</f>
        <v/>
      </c>
      <c r="F260">
        <f>(F2 + F5 + F7 + F9 + F11 + F15 + F18 + F31 + F40 + F61 + F128 + F187 + F196 + F200 + F232 + F240 + F246 + F254 + F257 + F259)</f>
        <v/>
      </c>
      <c r="G260">
        <f>(G2 + G5 + G7 + G9 + G11 + G15 + G18 + G31 + G40 + G61 + G128 + G187 + G196 + G200 + G232 + G240 + G246 + G254 + G257 + G259)</f>
        <v/>
      </c>
      <c r="H260">
        <f>(H2 + H5 + H7 + H9 + H11 + H15 + H18 + H31 + H40 + H61 + H128 + H187 + H196 + H200 + H232 + H240 + H246 + H254 + H257 + H259)</f>
        <v/>
      </c>
      <c r="J260">
        <f>(J2 + J4 + J5 + J6 + J7 + J8 + J9 + J10 + J11 + J14 + J15 + J17 + J18 + J30 + J31 + J39 + J40 + J60 + J61 + J68 + J128 + J131 + J187 + J195 + J196 + J199 + J200 + J205 + J232 + J239 + J240 + J245 + J246 + J253 + J254 + J256 + J257 + J258 + J259)</f>
        <v/>
      </c>
    </row>
    <row r="261">
      <c r="A261" t="inlineStr">
        <is>
          <t>btnd_IBUF: btnd_IBUF_inst/O to masterReg/led_OBUF[15]_inst_i_1/I1sum delays + cap delay</t>
        </is>
      </c>
      <c r="E261">
        <f>1000*(E260 + J260)</f>
        <v/>
      </c>
      <c r="F261">
        <f>1000*(F260 + J260)</f>
        <v/>
      </c>
      <c r="G261">
        <f>1000*(G260 + J260)</f>
        <v/>
      </c>
      <c r="H261">
        <f>1000*(H260 + J260)</f>
        <v/>
      </c>
    </row>
    <row r="263">
      <c r="A263" t="inlineStr">
        <is>
          <t>btnd_IBUF: btnd_IBUF_inst/O to masterReg/led_OBUF[15]_inst_i_1/I1Total delay (from Vivado)</t>
        </is>
      </c>
      <c r="E263" t="inlineStr">
        <is>
          <t>1434</t>
        </is>
      </c>
      <c r="F263" t="inlineStr">
        <is>
          <t>1239</t>
        </is>
      </c>
      <c r="G263" t="inlineStr">
        <is>
          <t>2408</t>
        </is>
      </c>
      <c r="H263" t="inlineStr">
        <is>
          <t>2050</t>
        </is>
      </c>
    </row>
    <row r="265">
      <c r="A265" t="inlineStr">
        <is>
          <t>INT_L_X10Y55/INT_L.EE2END0-&gt;&gt;EL1BEG_N3</t>
        </is>
      </c>
      <c r="B265" t="inlineStr">
        <is>
          <t>Buffer</t>
        </is>
      </c>
      <c r="C265" t="n">
        <v>1.16220225</v>
      </c>
      <c r="D265" t="n">
        <v>0.008429000000000001</v>
      </c>
      <c r="E265" t="n">
        <v>0.043</v>
      </c>
      <c r="F265" t="n">
        <v>0.035</v>
      </c>
      <c r="G265" t="n">
        <v>0.123</v>
      </c>
      <c r="H265" t="n">
        <v>0.102</v>
      </c>
      <c r="I265">
        <f>((D269 + D280) + (D266 + D267 + D268))</f>
        <v/>
      </c>
      <c r="J265">
        <f>(((D269 + D280) + (D266 + D267 + D268))*C265)</f>
        <v/>
      </c>
    </row>
    <row r="266">
      <c r="A266" t="inlineStr">
        <is>
          <t>INT_L_X10Y55/EL1BEG_N3</t>
        </is>
      </c>
      <c r="B266" t="inlineStr">
        <is>
          <t>Part of wire</t>
        </is>
      </c>
      <c r="C266" t="n">
        <v>0</v>
      </c>
      <c r="D266" t="n">
        <v>0</v>
      </c>
    </row>
    <row r="267">
      <c r="A267" t="inlineStr">
        <is>
          <t>INT_R_X11Y54/EL1END3</t>
        </is>
      </c>
      <c r="B267" t="inlineStr">
        <is>
          <t>Part of wire</t>
        </is>
      </c>
      <c r="C267" t="n">
        <v>0</v>
      </c>
      <c r="D267" t="n">
        <v>0</v>
      </c>
    </row>
    <row r="268">
      <c r="A268" t="inlineStr">
        <is>
          <t>INT_L_X10Y54/EL1BEG3</t>
        </is>
      </c>
      <c r="B268" t="inlineStr">
        <is>
          <t>Part of wire</t>
        </is>
      </c>
      <c r="C268" t="n">
        <v>0</v>
      </c>
      <c r="D268" t="n">
        <v>0</v>
      </c>
      <c r="I268">
        <f>(((D266 + D267 + D268)/2) + (D269 + D280))</f>
        <v/>
      </c>
      <c r="J268">
        <f>((C266 + C267 + C268)*(((D266 + D267 + D268)/2) + (D269 + D280)))</f>
        <v/>
      </c>
    </row>
    <row r="269">
      <c r="A269" t="inlineStr">
        <is>
          <t>INT_R_X11Y54/INT_R.EL1END3-&gt;&gt;IMUX7</t>
        </is>
      </c>
      <c r="B269" t="inlineStr">
        <is>
          <t>Buffer</t>
        </is>
      </c>
      <c r="C269" t="n">
        <v>1.6107141875</v>
      </c>
      <c r="D269" t="n">
        <v>0.007713</v>
      </c>
      <c r="E269" t="n">
        <v>0.047</v>
      </c>
      <c r="F269" t="n">
        <v>0.038</v>
      </c>
      <c r="G269" t="n">
        <v>0.138</v>
      </c>
      <c r="H269" t="n">
        <v>0.114</v>
      </c>
      <c r="I269">
        <f>((((D274) + (D273))) + (D270 + D271))</f>
        <v/>
      </c>
      <c r="J269">
        <f>(((((D274) + (D273))) + (D270 + D271))*C269)</f>
        <v/>
      </c>
    </row>
    <row r="270">
      <c r="A270" t="inlineStr">
        <is>
          <t>INT_R_X11Y54/IMUX7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CLBLM_R_X11Y54/CLBLM_IMUX7</t>
        </is>
      </c>
      <c r="B271" t="inlineStr">
        <is>
          <t>Part of wire</t>
        </is>
      </c>
      <c r="C271" t="n">
        <v>0</v>
      </c>
      <c r="D271" t="n">
        <v>0</v>
      </c>
      <c r="I271">
        <f>(((D270 + D271)/2) + (((D274) + (D273))))</f>
        <v/>
      </c>
      <c r="J271">
        <f>((C270 + C271)*(((D270 + D271)/2) + (((D274) + (D273)))))</f>
        <v/>
      </c>
    </row>
    <row r="272">
      <c r="A272" t="inlineStr">
        <is>
          <t>CLBLM_R_X11Y54/CLBLM_R.CLBLM_IMUX7-&gt;CLBLM_M_A1</t>
        </is>
      </c>
      <c r="B272" t="inlineStr">
        <is>
          <t>PassTransistor</t>
        </is>
      </c>
      <c r="C272" t="n">
        <v>0</v>
      </c>
      <c r="E272" t="n">
        <v>0</v>
      </c>
      <c r="F272" t="n">
        <v>0</v>
      </c>
      <c r="G272" t="n">
        <v>0</v>
      </c>
      <c r="H272" t="n">
        <v>0</v>
      </c>
      <c r="I272">
        <f>((D274) + (D273))</f>
        <v/>
      </c>
      <c r="J272">
        <f>(((D274) + (D273))*C272)</f>
        <v/>
      </c>
    </row>
    <row r="273">
      <c r="A273" t="inlineStr">
        <is>
          <t>CLBLM_R_X11Y54/CLBLM_M_A1</t>
        </is>
      </c>
      <c r="B273" t="inlineStr">
        <is>
          <t>Part of wire</t>
        </is>
      </c>
      <c r="C273" t="n">
        <v>0</v>
      </c>
      <c r="D273" t="n">
        <v>0</v>
      </c>
      <c r="I273">
        <f>(((D273)/2) + (D274))</f>
        <v/>
      </c>
      <c r="J273">
        <f>((C273)*(((D273)/2) + (D274)))</f>
        <v/>
      </c>
    </row>
    <row r="274">
      <c r="A274" t="inlineStr">
        <is>
          <t>masterReg/led_OBUF[13]_inst_i_1/I1</t>
        </is>
      </c>
      <c r="B274" t="inlineStr">
        <is>
          <t>Inpin</t>
        </is>
      </c>
      <c r="D274" t="n">
        <v>0</v>
      </c>
      <c r="E274" t="n">
        <v>0.225</v>
      </c>
      <c r="F274" t="n">
        <v>0.18</v>
      </c>
      <c r="G274" t="n">
        <v>0.531</v>
      </c>
      <c r="H274" t="n">
        <v>0.428</v>
      </c>
    </row>
    <row r="275">
      <c r="A275" t="inlineStr">
        <is>
          <t>btnd_IBUF: btnd_IBUF_inst/O to masterReg/led_OBUF[13]_inst_i_1/I1 sum delays</t>
        </is>
      </c>
      <c r="E275">
        <f>(E2 + E5 + E7 + E9 + E11 + E15 + E18 + E31 + E40 + E61 + E128 + E187 + E196 + E200 + E232 + E240 + E246 + E265 + E269 + E272 + E274)</f>
        <v/>
      </c>
      <c r="F275">
        <f>(F2 + F5 + F7 + F9 + F11 + F15 + F18 + F31 + F40 + F61 + F128 + F187 + F196 + F200 + F232 + F240 + F246 + F265 + F269 + F272 + F274)</f>
        <v/>
      </c>
      <c r="G275">
        <f>(G2 + G5 + G7 + G9 + G11 + G15 + G18 + G31 + G40 + G61 + G128 + G187 + G196 + G200 + G232 + G240 + G246 + G265 + G269 + G272 + G274)</f>
        <v/>
      </c>
      <c r="H275">
        <f>(H2 + H5 + H7 + H9 + H11 + H15 + H18 + H31 + H40 + H61 + H128 + H187 + H196 + H200 + H232 + H240 + H246 + H265 + H269 + H272 + H274)</f>
        <v/>
      </c>
      <c r="J275">
        <f>(J2 + J4 + J5 + J6 + J7 + J8 + J9 + J10 + J11 + J14 + J15 + J17 + J18 + J30 + J31 + J39 + J40 + J60 + J61 + J68 + J128 + J131 + J187 + J195 + J196 + J199 + J200 + J205 + J232 + J239 + J240 + J245 + J246 + J253 + J265 + J268 + J269 + J271 + J272 + J273 + J274)</f>
        <v/>
      </c>
    </row>
    <row r="276">
      <c r="A276" t="inlineStr">
        <is>
          <t>btnd_IBUF: btnd_IBUF_inst/O to masterReg/led_OBUF[13]_inst_i_1/I1sum delays + cap delay</t>
        </is>
      </c>
      <c r="E276">
        <f>1000*(E275 + J275)</f>
        <v/>
      </c>
      <c r="F276">
        <f>1000*(F275 + J275)</f>
        <v/>
      </c>
      <c r="G276">
        <f>1000*(G275 + J275)</f>
        <v/>
      </c>
      <c r="H276">
        <f>1000*(H275 + J275)</f>
        <v/>
      </c>
    </row>
    <row r="278">
      <c r="A278" t="inlineStr">
        <is>
          <t>btnd_IBUF: btnd_IBUF_inst/O to masterReg/led_OBUF[13]_inst_i_1/I1Total delay (from Vivado)</t>
        </is>
      </c>
      <c r="E278" t="inlineStr">
        <is>
          <t>1677</t>
        </is>
      </c>
      <c r="F278" t="inlineStr">
        <is>
          <t>1438</t>
        </is>
      </c>
      <c r="G278" t="inlineStr">
        <is>
          <t>2885</t>
        </is>
      </c>
      <c r="H278" t="inlineStr">
        <is>
          <t>2438</t>
        </is>
      </c>
    </row>
    <row r="280">
      <c r="A280" t="inlineStr">
        <is>
          <t>INT_R_X11Y54/INT_R.EL1END3-&gt;&gt;SS2BEG3</t>
        </is>
      </c>
      <c r="B280" t="inlineStr">
        <is>
          <t>Buffer</t>
        </is>
      </c>
      <c r="C280" t="n">
        <v>1.1851186875</v>
      </c>
      <c r="D280" t="n">
        <v>0.008473000000000001</v>
      </c>
      <c r="E280" t="n">
        <v>0.059</v>
      </c>
      <c r="F280" t="n">
        <v>0.049</v>
      </c>
      <c r="G280" t="n">
        <v>0.131</v>
      </c>
      <c r="H280" t="n">
        <v>0.108</v>
      </c>
      <c r="I280">
        <f>((D285 + D298) + (D281 + D282 + D283 + D284))</f>
        <v/>
      </c>
      <c r="J280">
        <f>(((D285 + D298) + (D281 + D282 + D283 + D284))*C280)</f>
        <v/>
      </c>
    </row>
    <row r="281">
      <c r="A281" t="inlineStr">
        <is>
          <t>INT_R_X11Y54/SS2BEG3</t>
        </is>
      </c>
      <c r="B281" t="inlineStr">
        <is>
          <t>Part of wire</t>
        </is>
      </c>
      <c r="C281" t="n">
        <v>0</v>
      </c>
      <c r="D281" t="n">
        <v>0</v>
      </c>
    </row>
    <row r="282">
      <c r="A282" t="inlineStr">
        <is>
          <t>INT_R_X11Y52/SS2END3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INT_R_X11Y53/SS2END_N0_3</t>
        </is>
      </c>
      <c r="B283" t="inlineStr">
        <is>
          <t>Part of wire</t>
        </is>
      </c>
      <c r="C283" t="n">
        <v>0</v>
      </c>
      <c r="D283" t="n">
        <v>0</v>
      </c>
    </row>
    <row r="284">
      <c r="A284" t="inlineStr">
        <is>
          <t>INT_R_X11Y53/SS2A3</t>
        </is>
      </c>
      <c r="B284" t="inlineStr">
        <is>
          <t>Part of wire</t>
        </is>
      </c>
      <c r="C284" t="n">
        <v>0</v>
      </c>
      <c r="D284" t="n">
        <v>0</v>
      </c>
      <c r="I284">
        <f>(((D281 + D282 + D283 + D284)/2) + (D285 + D298))</f>
        <v/>
      </c>
      <c r="J284">
        <f>((C281 + C282 + C283 + C284)*(((D281 + D282 + D283 + D284)/2) + (D285 + D298)))</f>
        <v/>
      </c>
    </row>
    <row r="285">
      <c r="A285" t="inlineStr">
        <is>
          <t>INT_R_X11Y52/INT_R.SS2END3-&gt;&gt;SR1BEG_S0</t>
        </is>
      </c>
      <c r="B285" t="inlineStr">
        <is>
          <t>Buffer</t>
        </is>
      </c>
      <c r="C285" t="n">
        <v>1.16220225</v>
      </c>
      <c r="D285" t="n">
        <v>0.008429000000000001</v>
      </c>
      <c r="E285" t="n">
        <v>0.056</v>
      </c>
      <c r="F285" t="n">
        <v>0.046</v>
      </c>
      <c r="G285" t="n">
        <v>0.132</v>
      </c>
      <c r="H285" t="n">
        <v>0.109</v>
      </c>
      <c r="I285">
        <f>((D287) + (D286))</f>
        <v/>
      </c>
      <c r="J285">
        <f>(((D287) + (D286))*C285)</f>
        <v/>
      </c>
    </row>
    <row r="286">
      <c r="A286" t="inlineStr">
        <is>
          <t>INT_R_X11Y52/SR1BEG_S0</t>
        </is>
      </c>
      <c r="B286" t="inlineStr">
        <is>
          <t>Part of wire</t>
        </is>
      </c>
      <c r="C286" t="n">
        <v>0</v>
      </c>
      <c r="D286" t="n">
        <v>0</v>
      </c>
      <c r="I286">
        <f>(((D286)/2) + (D287))</f>
        <v/>
      </c>
      <c r="J286">
        <f>((C286)*(((D286)/2) + (D287)))</f>
        <v/>
      </c>
    </row>
    <row r="287">
      <c r="A287" t="inlineStr">
        <is>
          <t>INT_R_X11Y52/INT_R.SR1BEG_S0-&gt;&gt;IMUX2</t>
        </is>
      </c>
      <c r="B287" t="inlineStr">
        <is>
          <t>Buffer</t>
        </is>
      </c>
      <c r="C287" t="n">
        <v>1.6107141875</v>
      </c>
      <c r="D287" t="n">
        <v>0.007713</v>
      </c>
      <c r="E287" t="n">
        <v>0.047</v>
      </c>
      <c r="F287" t="n">
        <v>0.038</v>
      </c>
      <c r="G287" t="n">
        <v>0.138</v>
      </c>
      <c r="H287" t="n">
        <v>0.114</v>
      </c>
      <c r="I287">
        <f>((((D292) + (D291))) + (D288 + D289))</f>
        <v/>
      </c>
      <c r="J287">
        <f>(((((D292) + (D291))) + (D288 + D289))*C287)</f>
        <v/>
      </c>
    </row>
    <row r="288">
      <c r="A288" t="inlineStr">
        <is>
          <t>INT_R_X11Y52/IMUX2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CLBLM_R_X11Y52/CLBLM_IMUX2</t>
        </is>
      </c>
      <c r="B289" t="inlineStr">
        <is>
          <t>Part of wire</t>
        </is>
      </c>
      <c r="C289" t="n">
        <v>0</v>
      </c>
      <c r="D289" t="n">
        <v>0</v>
      </c>
      <c r="I289">
        <f>(((D288 + D289)/2) + (((D292) + (D291))))</f>
        <v/>
      </c>
      <c r="J289">
        <f>((C288 + C289)*(((D288 + D289)/2) + (((D292) + (D291)))))</f>
        <v/>
      </c>
    </row>
    <row r="290">
      <c r="A290" t="inlineStr">
        <is>
          <t>CLBLM_R_X11Y52/CLBLM_R.CLBLM_IMUX2-&gt;CLBLM_M_A2</t>
        </is>
      </c>
      <c r="B290" t="inlineStr">
        <is>
          <t>PassTransistor</t>
        </is>
      </c>
      <c r="C290" t="n">
        <v>0</v>
      </c>
      <c r="E290" t="n">
        <v>0</v>
      </c>
      <c r="F290" t="n">
        <v>0</v>
      </c>
      <c r="G290" t="n">
        <v>0</v>
      </c>
      <c r="H290" t="n">
        <v>0</v>
      </c>
      <c r="I290">
        <f>((D292) + (D291))</f>
        <v/>
      </c>
      <c r="J290">
        <f>(((D292) + (D291))*C290)</f>
        <v/>
      </c>
    </row>
    <row r="291">
      <c r="A291" t="inlineStr">
        <is>
          <t>CLBLM_R_X11Y52/CLBLM_M_A2</t>
        </is>
      </c>
      <c r="B291" t="inlineStr">
        <is>
          <t>Part of wire</t>
        </is>
      </c>
      <c r="C291" t="n">
        <v>0</v>
      </c>
      <c r="D291" t="n">
        <v>0</v>
      </c>
      <c r="I291">
        <f>(((D291)/2) + (D292))</f>
        <v/>
      </c>
      <c r="J291">
        <f>((C291)*(((D291)/2) + (D292)))</f>
        <v/>
      </c>
    </row>
    <row r="292">
      <c r="A292" t="inlineStr">
        <is>
          <t>masterReg/led_OBUF[14]_inst_i_1/I1</t>
        </is>
      </c>
      <c r="B292" t="inlineStr">
        <is>
          <t>Inpin</t>
        </is>
      </c>
      <c r="D292" t="n">
        <v>0</v>
      </c>
      <c r="E292" t="n">
        <v>0.216</v>
      </c>
      <c r="F292" t="n">
        <v>0.174</v>
      </c>
      <c r="G292" t="n">
        <v>0.512</v>
      </c>
      <c r="H292" t="n">
        <v>0.413</v>
      </c>
    </row>
    <row r="293">
      <c r="A293" t="inlineStr">
        <is>
          <t>btnd_IBUF: btnd_IBUF_inst/O to masterReg/led_OBUF[14]_inst_i_1/I1 sum delays</t>
        </is>
      </c>
      <c r="E293">
        <f>(E2 + E5 + E7 + E9 + E11 + E15 + E18 + E31 + E40 + E61 + E128 + E187 + E196 + E200 + E232 + E240 + E246 + E265 + E280 + E285 + E287 + E290 + E292)</f>
        <v/>
      </c>
      <c r="F293">
        <f>(F2 + F5 + F7 + F9 + F11 + F15 + F18 + F31 + F40 + F61 + F128 + F187 + F196 + F200 + F232 + F240 + F246 + F265 + F280 + F285 + F287 + F290 + F292)</f>
        <v/>
      </c>
      <c r="G293">
        <f>(G2 + G5 + G7 + G9 + G11 + G15 + G18 + G31 + G40 + G61 + G128 + G187 + G196 + G200 + G232 + G240 + G246 + G265 + G280 + G285 + G287 + G290 + G292)</f>
        <v/>
      </c>
      <c r="H293">
        <f>(H2 + H5 + H7 + H9 + H11 + H15 + H18 + H31 + H40 + H61 + H128 + H187 + H196 + H200 + H232 + H240 + H246 + H265 + H280 + H285 + H287 + H290 + H292)</f>
        <v/>
      </c>
      <c r="J293">
        <f>(J2 + J4 + J5 + J6 + J7 + J8 + J9 + J10 + J11 + J14 + J15 + J17 + J18 + J30 + J31 + J39 + J40 + J60 + J61 + J68 + J128 + J131 + J187 + J195 + J196 + J199 + J200 + J205 + J232 + J239 + J240 + J245 + J246 + J253 + J265 + J268 + J280 + J284 + J285 + J286 + J287 + J289 + J290 + J291 + J292)</f>
        <v/>
      </c>
    </row>
    <row r="294">
      <c r="A294" t="inlineStr">
        <is>
          <t>btnd_IBUF: btnd_IBUF_inst/O to masterReg/led_OBUF[14]_inst_i_1/I1sum delays + cap delay</t>
        </is>
      </c>
      <c r="E294">
        <f>1000*(E293 + J293)</f>
        <v/>
      </c>
      <c r="F294">
        <f>1000*(F293 + J293)</f>
        <v/>
      </c>
      <c r="G294">
        <f>1000*(G293 + J293)</f>
        <v/>
      </c>
      <c r="H294">
        <f>1000*(H293 + J293)</f>
        <v/>
      </c>
    </row>
    <row r="296">
      <c r="A296" t="inlineStr">
        <is>
          <t>btnd_IBUF: btnd_IBUF_inst/O to masterReg/led_OBUF[14]_inst_i_1/I1Total delay (from Vivado)</t>
        </is>
      </c>
      <c r="E296" t="inlineStr">
        <is>
          <t>1809</t>
        </is>
      </c>
      <c r="F296" t="inlineStr">
        <is>
          <t>1553</t>
        </is>
      </c>
      <c r="G296" t="inlineStr">
        <is>
          <t>3110</t>
        </is>
      </c>
      <c r="H296" t="inlineStr">
        <is>
          <t>2628</t>
        </is>
      </c>
    </row>
    <row r="298">
      <c r="A298" t="inlineStr">
        <is>
          <t>INT_R_X11Y52/INT_R.SS2END3-&gt;&gt;SL1BEG3</t>
        </is>
      </c>
      <c r="B298" t="inlineStr">
        <is>
          <t>Buffer</t>
        </is>
      </c>
      <c r="C298" t="n">
        <v>1.16220225</v>
      </c>
      <c r="D298" t="n">
        <v>0.008429000000000001</v>
      </c>
      <c r="E298" t="n">
        <v>0.054</v>
      </c>
      <c r="F298" t="n">
        <v>0.044</v>
      </c>
      <c r="G298" t="n">
        <v>0.131</v>
      </c>
      <c r="H298" t="n">
        <v>0.108</v>
      </c>
      <c r="I298">
        <f>((D301 + D312) + (D299 + D300))</f>
        <v/>
      </c>
      <c r="J298">
        <f>(((D301 + D312) + (D299 + D300))*C298)</f>
        <v/>
      </c>
    </row>
    <row r="299">
      <c r="A299" t="inlineStr">
        <is>
          <t>INT_R_X11Y52/SL1BEG3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INT_R_X11Y51/SL1END3</t>
        </is>
      </c>
      <c r="B300" t="inlineStr">
        <is>
          <t>Part of wire</t>
        </is>
      </c>
      <c r="C300" t="n">
        <v>0</v>
      </c>
      <c r="D300" t="n">
        <v>0</v>
      </c>
      <c r="I300">
        <f>(((D299 + D300)/2) + (D301 + D312))</f>
        <v/>
      </c>
      <c r="J300">
        <f>((C299 + C300)*(((D299 + D300)/2) + (D301 + D312)))</f>
        <v/>
      </c>
    </row>
    <row r="301">
      <c r="A301" t="inlineStr">
        <is>
          <t>INT_R_X11Y51/INT_R.SL1END3-&gt;&gt;IMUX7</t>
        </is>
      </c>
      <c r="B301" t="inlineStr">
        <is>
          <t>Buffer</t>
        </is>
      </c>
      <c r="C301" t="n">
        <v>1.6107141875</v>
      </c>
      <c r="D301" t="n">
        <v>0.007713</v>
      </c>
      <c r="E301" t="n">
        <v>0.047</v>
      </c>
      <c r="F301" t="n">
        <v>0.038</v>
      </c>
      <c r="G301" t="n">
        <v>0.138</v>
      </c>
      <c r="H301" t="n">
        <v>0.114</v>
      </c>
      <c r="I301">
        <f>((((D306) + (D305))) + (D302 + D303))</f>
        <v/>
      </c>
      <c r="J301">
        <f>(((((D306) + (D305))) + (D302 + D303))*C301)</f>
        <v/>
      </c>
    </row>
    <row r="302">
      <c r="A302" t="inlineStr">
        <is>
          <t>INT_R_X11Y51/IMUX7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CLBLM_R_X11Y51/CLBLM_IMUX7</t>
        </is>
      </c>
      <c r="B303" t="inlineStr">
        <is>
          <t>Part of wire</t>
        </is>
      </c>
      <c r="C303" t="n">
        <v>0</v>
      </c>
      <c r="D303" t="n">
        <v>0</v>
      </c>
      <c r="I303">
        <f>(((D302 + D303)/2) + (((D306) + (D305))))</f>
        <v/>
      </c>
      <c r="J303">
        <f>((C302 + C303)*(((D302 + D303)/2) + (((D306) + (D305)))))</f>
        <v/>
      </c>
    </row>
    <row r="304">
      <c r="A304" t="inlineStr">
        <is>
          <t>CLBLM_R_X11Y51/CLBLM_R.CLBLM_IMUX7-&gt;CLBLM_M_A1</t>
        </is>
      </c>
      <c r="B304" t="inlineStr">
        <is>
          <t>PassTransistor</t>
        </is>
      </c>
      <c r="C304" t="n">
        <v>0</v>
      </c>
      <c r="E304" t="n">
        <v>0</v>
      </c>
      <c r="F304" t="n">
        <v>0</v>
      </c>
      <c r="G304" t="n">
        <v>0</v>
      </c>
      <c r="H304" t="n">
        <v>0</v>
      </c>
      <c r="I304">
        <f>((D306) + (D305))</f>
        <v/>
      </c>
      <c r="J304">
        <f>(((D306) + (D305))*C304)</f>
        <v/>
      </c>
    </row>
    <row r="305">
      <c r="A305" t="inlineStr">
        <is>
          <t>CLBLM_R_X11Y51/CLBLM_M_A1</t>
        </is>
      </c>
      <c r="B305" t="inlineStr">
        <is>
          <t>Part of wire</t>
        </is>
      </c>
      <c r="C305" t="n">
        <v>0</v>
      </c>
      <c r="D305" t="n">
        <v>0</v>
      </c>
      <c r="I305">
        <f>(((D305)/2) + (D306))</f>
        <v/>
      </c>
      <c r="J305">
        <f>((C305)*(((D305)/2) + (D306)))</f>
        <v/>
      </c>
    </row>
    <row r="306">
      <c r="A306" t="inlineStr">
        <is>
          <t>masterReg/led_OBUF[9]_inst_i_1/I1</t>
        </is>
      </c>
      <c r="B306" t="inlineStr">
        <is>
          <t>Inpin</t>
        </is>
      </c>
      <c r="D306" t="n">
        <v>0</v>
      </c>
      <c r="E306" t="n">
        <v>0.225</v>
      </c>
      <c r="F306" t="n">
        <v>0.18</v>
      </c>
      <c r="G306" t="n">
        <v>0.531</v>
      </c>
      <c r="H306" t="n">
        <v>0.428</v>
      </c>
    </row>
    <row r="307">
      <c r="A307" t="inlineStr">
        <is>
          <t>btnd_IBUF: btnd_IBUF_inst/O to masterReg/led_OBUF[9]_inst_i_1/I1 sum delays</t>
        </is>
      </c>
      <c r="E307">
        <f>(E2 + E5 + E7 + E9 + E11 + E15 + E18 + E31 + E40 + E61 + E128 + E187 + E196 + E200 + E232 + E240 + E246 + E265 + E280 + E298 + E301 + E304 + E306)</f>
        <v/>
      </c>
      <c r="F307">
        <f>(F2 + F5 + F7 + F9 + F11 + F15 + F18 + F31 + F40 + F61 + F128 + F187 + F196 + F200 + F232 + F240 + F246 + F265 + F280 + F298 + F301 + F304 + F306)</f>
        <v/>
      </c>
      <c r="G307">
        <f>(G2 + G5 + G7 + G9 + G11 + G15 + G18 + G31 + G40 + G61 + G128 + G187 + G196 + G200 + G232 + G240 + G246 + G265 + G280 + G298 + G301 + G304 + G306)</f>
        <v/>
      </c>
      <c r="H307">
        <f>(H2 + H5 + H7 + H9 + H11 + H15 + H18 + H31 + H40 + H61 + H128 + H187 + H196 + H200 + H232 + H240 + H246 + H265 + H280 + H298 + H301 + H304 + H306)</f>
        <v/>
      </c>
      <c r="J307">
        <f>(J2 + J4 + J5 + J6 + J7 + J8 + J9 + J10 + J11 + J14 + J15 + J17 + J18 + J30 + J31 + J39 + J40 + J60 + J61 + J68 + J128 + J131 + J187 + J195 + J196 + J199 + J200 + J205 + J232 + J239 + J240 + J245 + J246 + J253 + J265 + J268 + J280 + J284 + J298 + J300 + J301 + J303 + J304 + J305 + J306)</f>
        <v/>
      </c>
    </row>
    <row r="308">
      <c r="A308" t="inlineStr">
        <is>
          <t>btnd_IBUF: btnd_IBUF_inst/O to masterReg/led_OBUF[9]_inst_i_1/I1sum delays + cap delay</t>
        </is>
      </c>
      <c r="E308">
        <f>1000*(E307 + J307)</f>
        <v/>
      </c>
      <c r="F308">
        <f>1000*(F307 + J307)</f>
        <v/>
      </c>
      <c r="G308">
        <f>1000*(G307 + J307)</f>
        <v/>
      </c>
      <c r="H308">
        <f>1000*(H307 + J307)</f>
        <v/>
      </c>
    </row>
    <row r="310">
      <c r="A310" t="inlineStr">
        <is>
          <t>btnd_IBUF: btnd_IBUF_inst/O to masterReg/led_OBUF[9]_inst_i_1/I1Total delay (from Vivado)</t>
        </is>
      </c>
      <c r="E310" t="inlineStr">
        <is>
          <t>1825</t>
        </is>
      </c>
      <c r="F310" t="inlineStr">
        <is>
          <t>1566</t>
        </is>
      </c>
      <c r="G310" t="inlineStr">
        <is>
          <t>3130</t>
        </is>
      </c>
      <c r="H310" t="inlineStr">
        <is>
          <t>2646</t>
        </is>
      </c>
    </row>
    <row r="312">
      <c r="A312" t="inlineStr">
        <is>
          <t>INT_R_X11Y51/INT_R.SL1END3-&gt;&gt;WL1BEG2</t>
        </is>
      </c>
      <c r="B312" t="inlineStr">
        <is>
          <t>Buffer</t>
        </is>
      </c>
      <c r="C312" t="n">
        <v>1.16220225</v>
      </c>
      <c r="D312" t="n">
        <v>0.008429000000000001</v>
      </c>
      <c r="E312" t="n">
        <v>0.042</v>
      </c>
      <c r="F312" t="n">
        <v>0.034</v>
      </c>
      <c r="G312" t="n">
        <v>0.124</v>
      </c>
      <c r="H312" t="n">
        <v>0.103</v>
      </c>
      <c r="I312">
        <f>((D315 + D326) + (D313 + D314))</f>
        <v/>
      </c>
      <c r="J312">
        <f>(((D315 + D326) + (D313 + D314))*C312)</f>
        <v/>
      </c>
    </row>
    <row r="313">
      <c r="A313" t="inlineStr">
        <is>
          <t>INT_R_X11Y51/WL1BEG2</t>
        </is>
      </c>
      <c r="B313" t="inlineStr">
        <is>
          <t>Part of wire</t>
        </is>
      </c>
      <c r="C313" t="n">
        <v>0</v>
      </c>
      <c r="D313" t="n">
        <v>0</v>
      </c>
    </row>
    <row r="314">
      <c r="A314" t="inlineStr">
        <is>
          <t>INT_L_X10Y51/WL1END2</t>
        </is>
      </c>
      <c r="B314" t="inlineStr">
        <is>
          <t>Part of wire</t>
        </is>
      </c>
      <c r="C314" t="n">
        <v>0</v>
      </c>
      <c r="D314" t="n">
        <v>0</v>
      </c>
      <c r="I314">
        <f>(((D313 + D314)/2) + (D315 + D326))</f>
        <v/>
      </c>
      <c r="J314">
        <f>((C313 + C314)*(((D313 + D314)/2) + (D315 + D326)))</f>
        <v/>
      </c>
    </row>
    <row r="315">
      <c r="A315" t="inlineStr">
        <is>
          <t>INT_L_X10Y51/INT_L.WL1END2-&gt;&gt;IMUX_L21</t>
        </is>
      </c>
      <c r="B315" t="inlineStr">
        <is>
          <t>Buffer</t>
        </is>
      </c>
      <c r="C315" t="n">
        <v>1.6107141875</v>
      </c>
      <c r="D315" t="n">
        <v>0.007713</v>
      </c>
      <c r="E315" t="n">
        <v>0.047</v>
      </c>
      <c r="F315" t="n">
        <v>0.038</v>
      </c>
      <c r="G315" t="n">
        <v>0.138</v>
      </c>
      <c r="H315" t="n">
        <v>0.114</v>
      </c>
      <c r="I315">
        <f>((((D320) + (D319))) + (D316 + D317))</f>
        <v/>
      </c>
      <c r="J315">
        <f>(((((D320) + (D319))) + (D316 + D317))*C315)</f>
        <v/>
      </c>
    </row>
    <row r="316">
      <c r="A316" t="inlineStr">
        <is>
          <t>INT_L_X10Y51/IMUX_L21</t>
        </is>
      </c>
      <c r="B316" t="inlineStr">
        <is>
          <t>Part of wire</t>
        </is>
      </c>
      <c r="C316" t="n">
        <v>0</v>
      </c>
      <c r="D316" t="n">
        <v>0</v>
      </c>
    </row>
    <row r="317">
      <c r="A317" t="inlineStr">
        <is>
          <t>CLBLM_L_X10Y51/CLBLM_IMUX21</t>
        </is>
      </c>
      <c r="B317" t="inlineStr">
        <is>
          <t>Part of wire</t>
        </is>
      </c>
      <c r="C317" t="n">
        <v>0</v>
      </c>
      <c r="D317" t="n">
        <v>0</v>
      </c>
      <c r="I317">
        <f>(((D316 + D317)/2) + (((D320) + (D319))))</f>
        <v/>
      </c>
      <c r="J317">
        <f>((C316 + C317)*(((D316 + D317)/2) + (((D320) + (D319)))))</f>
        <v/>
      </c>
    </row>
    <row r="318">
      <c r="A318" t="inlineStr">
        <is>
          <t>CLBLM_L_X10Y51/CLBLM_L.CLBLM_IMUX21-&gt;CLBLM_L_C4</t>
        </is>
      </c>
      <c r="B318" t="inlineStr">
        <is>
          <t>PassTransistor</t>
        </is>
      </c>
      <c r="C318" t="n">
        <v>0</v>
      </c>
      <c r="E318" t="n">
        <v>0</v>
      </c>
      <c r="F318" t="n">
        <v>0</v>
      </c>
      <c r="G318" t="n">
        <v>0</v>
      </c>
      <c r="H318" t="n">
        <v>0</v>
      </c>
      <c r="I318">
        <f>((D320) + (D319))</f>
        <v/>
      </c>
      <c r="J318">
        <f>(((D320) + (D319))*C318)</f>
        <v/>
      </c>
    </row>
    <row r="319">
      <c r="A319" t="inlineStr">
        <is>
          <t>CLBLM_L_X10Y51/CLBLM_L_C4</t>
        </is>
      </c>
      <c r="B319" t="inlineStr">
        <is>
          <t>Part of wire</t>
        </is>
      </c>
      <c r="C319" t="n">
        <v>0</v>
      </c>
      <c r="D319" t="n">
        <v>0</v>
      </c>
      <c r="I319">
        <f>(((D319)/2) + (D320))</f>
        <v/>
      </c>
      <c r="J319">
        <f>((C319)*(((D319)/2) + (D320)))</f>
        <v/>
      </c>
    </row>
    <row r="320">
      <c r="A320" t="inlineStr">
        <is>
          <t>masterReg/led_OBUF[10]_inst_i_1/I1</t>
        </is>
      </c>
      <c r="B320" t="inlineStr">
        <is>
          <t>Inpin</t>
        </is>
      </c>
      <c r="D320" t="n">
        <v>0</v>
      </c>
      <c r="E320" t="n">
        <v>0.108</v>
      </c>
      <c r="F320" t="n">
        <v>0.08699999999999999</v>
      </c>
      <c r="G320" t="n">
        <v>0.281</v>
      </c>
      <c r="H320" t="n">
        <v>0.227</v>
      </c>
    </row>
    <row r="321">
      <c r="A321" t="inlineStr">
        <is>
          <t>btnd_IBUF: btnd_IBUF_inst/O to masterReg/led_OBUF[10]_inst_i_1/I1 sum delays</t>
        </is>
      </c>
      <c r="E321">
        <f>(E2 + E5 + E7 + E9 + E11 + E15 + E18 + E31 + E40 + E61 + E128 + E187 + E196 + E200 + E232 + E240 + E246 + E265 + E280 + E298 + E312 + E315 + E318 + E320)</f>
        <v/>
      </c>
      <c r="F321">
        <f>(F2 + F5 + F7 + F9 + F11 + F15 + F18 + F31 + F40 + F61 + F128 + F187 + F196 + F200 + F232 + F240 + F246 + F265 + F280 + F298 + F312 + F315 + F318 + F320)</f>
        <v/>
      </c>
      <c r="G321">
        <f>(G2 + G5 + G7 + G9 + G11 + G15 + G18 + G31 + G40 + G61 + G128 + G187 + G196 + G200 + G232 + G240 + G246 + G265 + G280 + G298 + G312 + G315 + G318 + G320)</f>
        <v/>
      </c>
      <c r="H321">
        <f>(H2 + H5 + H7 + H9 + H11 + H15 + H18 + H31 + H40 + H61 + H128 + H187 + H196 + H200 + H232 + H240 + H246 + H265 + H280 + H298 + H312 + H315 + H318 + H320)</f>
        <v/>
      </c>
      <c r="J321">
        <f>(J2 + J4 + J5 + J6 + J7 + J8 + J9 + J10 + J11 + J14 + J15 + J17 + J18 + J30 + J31 + J39 + J40 + J60 + J61 + J68 + J128 + J131 + J187 + J195 + J196 + J199 + J200 + J205 + J232 + J239 + J240 + J245 + J246 + J253 + J265 + J268 + J280 + J284 + J298 + J300 + J312 + J314 + J315 + J317 + J318 + J319 + J320)</f>
        <v/>
      </c>
    </row>
    <row r="322">
      <c r="A322" t="inlineStr">
        <is>
          <t>btnd_IBUF: btnd_IBUF_inst/O to masterReg/led_OBUF[10]_inst_i_1/I1sum delays + cap delay</t>
        </is>
      </c>
      <c r="E322">
        <f>1000*(E321 + J321)</f>
        <v/>
      </c>
      <c r="F322">
        <f>1000*(F321 + J321)</f>
        <v/>
      </c>
      <c r="G322">
        <f>1000*(G321 + J321)</f>
        <v/>
      </c>
      <c r="H322">
        <f>1000*(H321 + J321)</f>
        <v/>
      </c>
    </row>
    <row r="324">
      <c r="A324" t="inlineStr">
        <is>
          <t>btnd_IBUF: btnd_IBUF_inst/O to masterReg/led_OBUF[10]_inst_i_1/I1Total delay (from Vivado)</t>
        </is>
      </c>
      <c r="E324" t="inlineStr">
        <is>
          <t>1766</t>
        </is>
      </c>
      <c r="F324" t="inlineStr">
        <is>
          <t>1523</t>
        </is>
      </c>
      <c r="G324" t="inlineStr">
        <is>
          <t>3029</t>
        </is>
      </c>
      <c r="H324" t="inlineStr">
        <is>
          <t>2570</t>
        </is>
      </c>
    </row>
    <row r="326">
      <c r="A326" t="inlineStr">
        <is>
          <t>INT_L_X10Y51/INT_L.WL1END2-&gt;&gt;IMUX_L36</t>
        </is>
      </c>
      <c r="B326" t="inlineStr">
        <is>
          <t>Buffer</t>
        </is>
      </c>
      <c r="C326" t="n">
        <v>1.6107141875</v>
      </c>
      <c r="D326" t="n">
        <v>0.007713</v>
      </c>
      <c r="E326" t="n">
        <v>0.047</v>
      </c>
      <c r="F326" t="n">
        <v>0.038</v>
      </c>
      <c r="G326" t="n">
        <v>0.138</v>
      </c>
      <c r="H326" t="n">
        <v>0.114</v>
      </c>
      <c r="I326">
        <f>((((D331) + (D330))) + (D327 + D328))</f>
        <v/>
      </c>
      <c r="J326">
        <f>(((((D331) + (D330))) + (D327 + D328))*C326)</f>
        <v/>
      </c>
    </row>
    <row r="327">
      <c r="A327" t="inlineStr">
        <is>
          <t>INT_L_X10Y51/IMUX_L36</t>
        </is>
      </c>
      <c r="B327" t="inlineStr">
        <is>
          <t>Part of wire</t>
        </is>
      </c>
      <c r="C327" t="n">
        <v>0</v>
      </c>
      <c r="D327" t="n">
        <v>0</v>
      </c>
    </row>
    <row r="328">
      <c r="A328" t="inlineStr">
        <is>
          <t>CLBLM_L_X10Y51/CLBLM_IMUX36</t>
        </is>
      </c>
      <c r="B328" t="inlineStr">
        <is>
          <t>Part of wire</t>
        </is>
      </c>
      <c r="C328" t="n">
        <v>0</v>
      </c>
      <c r="D328" t="n">
        <v>0</v>
      </c>
      <c r="I328">
        <f>(((D327 + D328)/2) + (((D331) + (D330))))</f>
        <v/>
      </c>
      <c r="J328">
        <f>((C327 + C328)*(((D327 + D328)/2) + (((D331) + (D330)))))</f>
        <v/>
      </c>
    </row>
    <row r="329">
      <c r="A329" t="inlineStr">
        <is>
          <t>CLBLM_L_X10Y51/CLBLM_L.CLBLM_IMUX36-&gt;CLBLM_L_D2</t>
        </is>
      </c>
      <c r="B329" t="inlineStr">
        <is>
          <t>PassTransistor</t>
        </is>
      </c>
      <c r="C329" t="n">
        <v>0</v>
      </c>
      <c r="E329" t="n">
        <v>0</v>
      </c>
      <c r="F329" t="n">
        <v>0</v>
      </c>
      <c r="G329" t="n">
        <v>0</v>
      </c>
      <c r="H329" t="n">
        <v>0</v>
      </c>
      <c r="I329">
        <f>((D331) + (D330))</f>
        <v/>
      </c>
      <c r="J329">
        <f>(((D331) + (D330))*C329)</f>
        <v/>
      </c>
    </row>
    <row r="330">
      <c r="A330" t="inlineStr">
        <is>
          <t>CLBLM_L_X10Y51/CLBLM_L_D2</t>
        </is>
      </c>
      <c r="B330" t="inlineStr">
        <is>
          <t>Part of wire</t>
        </is>
      </c>
      <c r="C330" t="n">
        <v>0</v>
      </c>
      <c r="D330" t="n">
        <v>0</v>
      </c>
      <c r="I330">
        <f>(((D330)/2) + (D331))</f>
        <v/>
      </c>
      <c r="J330">
        <f>((C330)*(((D330)/2) + (D331)))</f>
        <v/>
      </c>
    </row>
    <row r="331">
      <c r="A331" t="inlineStr">
        <is>
          <t>masterReg/led_OBUF[11]_inst_i_1/I1</t>
        </is>
      </c>
      <c r="B331" t="inlineStr">
        <is>
          <t>Inpin</t>
        </is>
      </c>
      <c r="D331" t="n">
        <v>0</v>
      </c>
      <c r="E331" t="n">
        <v>0.213</v>
      </c>
      <c r="F331" t="n">
        <v>0.171</v>
      </c>
      <c r="G331" t="n">
        <v>0.509</v>
      </c>
      <c r="H331" t="n">
        <v>0.41</v>
      </c>
    </row>
    <row r="332">
      <c r="A332" t="inlineStr">
        <is>
          <t>btnd_IBUF: btnd_IBUF_inst/O to masterReg/led_OBUF[11]_inst_i_1/I1 sum delays</t>
        </is>
      </c>
      <c r="E332">
        <f>(E2 + E5 + E7 + E9 + E11 + E15 + E18 + E31 + E40 + E61 + E128 + E187 + E196 + E200 + E232 + E240 + E246 + E265 + E280 + E298 + E312 + E326 + E329 + E331)</f>
        <v/>
      </c>
      <c r="F332">
        <f>(F2 + F5 + F7 + F9 + F11 + F15 + F18 + F31 + F40 + F61 + F128 + F187 + F196 + F200 + F232 + F240 + F246 + F265 + F280 + F298 + F312 + F326 + F329 + F331)</f>
        <v/>
      </c>
      <c r="G332">
        <f>(G2 + G5 + G7 + G9 + G11 + G15 + G18 + G31 + G40 + G61 + G128 + G187 + G196 + G200 + G232 + G240 + G246 + G265 + G280 + G298 + G312 + G326 + G329 + G331)</f>
        <v/>
      </c>
      <c r="H332">
        <f>(H2 + H5 + H7 + H9 + H11 + H15 + H18 + H31 + H40 + H61 + H128 + H187 + H196 + H200 + H232 + H240 + H246 + H265 + H280 + H298 + H312 + H326 + H329 + H331)</f>
        <v/>
      </c>
      <c r="J332">
        <f>(J2 + J4 + J5 + J6 + J7 + J8 + J9 + J10 + J11 + J14 + J15 + J17 + J18 + J30 + J31 + J39 + J40 + J60 + J61 + J68 + J128 + J131 + J187 + J195 + J196 + J199 + J200 + J205 + J232 + J239 + J240 + J245 + J246 + J253 + J265 + J268 + J280 + J284 + J298 + J300 + J312 + J314 + J326 + J328 + J329 + J330 + J331)</f>
        <v/>
      </c>
    </row>
    <row r="333">
      <c r="A333" t="inlineStr">
        <is>
          <t>btnd_IBUF: btnd_IBUF_inst/O to masterReg/led_OBUF[11]_inst_i_1/I1sum delays + cap delay</t>
        </is>
      </c>
      <c r="E333">
        <f>1000*(E332 + J332)</f>
        <v/>
      </c>
      <c r="F333">
        <f>1000*(F332 + J332)</f>
        <v/>
      </c>
      <c r="G333">
        <f>1000*(G332 + J332)</f>
        <v/>
      </c>
      <c r="H333">
        <f>1000*(H332 + J332)</f>
        <v/>
      </c>
    </row>
    <row r="335">
      <c r="A335" t="inlineStr">
        <is>
          <t>btnd_IBUF: btnd_IBUF_inst/O to masterReg/led_OBUF[11]_inst_i_1/I1Total delay (from Vivado)</t>
        </is>
      </c>
      <c r="E335" t="inlineStr">
        <is>
          <t>1871</t>
        </is>
      </c>
      <c r="F335" t="inlineStr">
        <is>
          <t>1607</t>
        </is>
      </c>
      <c r="G335" t="inlineStr">
        <is>
          <t>3231</t>
        </is>
      </c>
      <c r="H335" t="inlineStr">
        <is>
          <t>2732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LIOB33_X0Y17/IOB_IBUF1 LIOI3_X0Y17/LIOI_IBUF1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LIOB33_X0Y17/IOB_IBUF1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LIOI3_X0Y17/LIOI_IBUF1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LIOI3_X0Y17/LIOI3.LIOI_IBUF1-&gt;LIOI_I1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LIOI3_X0Y17/LIOI_I1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LIOI3_X0Y17/LIOI3.LIOI_I1-&gt;LIOI_ILOGIC1_D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LIOI3_X0Y17/LIOI_ILOGIC1_D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LIOI3_X0Y17/LIOI3.LIOI_ILOGIC1_D-&gt;&gt;IOI_ILOGIC1_O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LIOI3_X0Y17/IOI_ILOGIC1_O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LIOI3_X0Y17/LIOI3.IOI_ILOGIC1_O-&gt;&gt;IOI_LOGIC_OUTS18_0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LIOI3_X0Y17/IOI_LOGIC_OUTS18_0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IO_INT_INTERFACE_L_X0Y17/INT_INTERFACE_LOGIC_OUTS_L_B18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L_TERM_INT_X2Y18/TERM_INT_LOGIC_OUTS_L_B18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IO_INT_INTERFACE_L_X0Y17/IO_INT_INTERFACE_L.INT_INTERFACE_LOGIC_OUTS_L_B18-&gt;&gt;INT_INTERFACE_LOGIC_OUTS_L18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IO_INT_INTERFACE_L_X0Y17/INT_INTERFACE_LOGIC_OUTS_L18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INT_L_X0Y17/LOGIC_OUTS_L18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INT_L_X0Y17/INT_L.LOGIC_OUTS_L18-&gt;&gt;NE6BEG0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0.076</v>
      </c>
      <c r="F18" t="n">
        <v>0.062</v>
      </c>
      <c r="G18" t="n">
        <v>0.176</v>
      </c>
      <c r="H18" t="n">
        <v>0.145</v>
      </c>
      <c r="I18">
        <f>((D31) + (D19 + D20 + D21 + D22 + D23 + D24 + D25 + D26 + D27 + D28 + D29 + D30))</f>
        <v/>
      </c>
      <c r="J18">
        <f>(((D31) + (D19 + D20 + D21 + D22 + D23 + D24 + D25 + D26 + D27 + D28 + D29 + D30))*C18)</f>
        <v/>
      </c>
    </row>
    <row r="19">
      <c r="A19" t="inlineStr">
        <is>
          <t>INT_L_X0Y17/NE6BEG0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INT_L_X2Y21/NE6END0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INT_R_X1Y17/NE6A0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INT_R_X1Y18/NE6B0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INT_R_X1Y19/NE6C0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INT_R_X1Y20/NE6D0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INT_R_X1Y21/NE6E0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INT_INTERFACE_R_X1Y21/INT_INTERFACE_NE4C0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CMT_FIFO_R_X7Y20/CMT_FIFO_NE4C0_8</t>
        </is>
      </c>
      <c r="B27" t="inlineStr">
        <is>
          <t>Part of wire</t>
        </is>
      </c>
      <c r="C27" t="n">
        <v>0.31751</v>
      </c>
      <c r="D27" t="n">
        <v>0.018</v>
      </c>
    </row>
    <row r="28">
      <c r="A28" t="inlineStr">
        <is>
          <t>CMT_TOP_R_LOWER_T_X8Y18/CMT_TOP_NE4C0_5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VBRK_X9Y22/VBRK_NE4C0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CLBLL_L_X2Y21/CLBLL_NE4C0</t>
        </is>
      </c>
      <c r="B30" t="inlineStr">
        <is>
          <t>Part of wire</t>
        </is>
      </c>
      <c r="C30" t="n">
        <v>0</v>
      </c>
      <c r="D30" t="n">
        <v>0</v>
      </c>
      <c r="I30">
        <f>(((D19 + D20 + D21 + D22 + D23 + D24 + D25 + D26 + D27 + D28 + D29 + D30)/2) + (D31))</f>
        <v/>
      </c>
      <c r="J30">
        <f>((C19 + C20 + C21 + C22 + C23 + C24 + C25 + C26 + C27 + C28 + C29 + C30)*(((D19 + D20 + D21 + D22 + D23 + D24 + D25 + D26 + D27 + D28 + D29 + D30)/2) + (D31)))</f>
        <v/>
      </c>
    </row>
    <row r="31">
      <c r="A31" t="inlineStr">
        <is>
          <t>INT_L_X2Y21/INT_L.NE6END0-&gt;&gt;NN6BEG0</t>
        </is>
      </c>
      <c r="B31" t="inlineStr">
        <is>
          <t>Buffer</t>
        </is>
      </c>
      <c r="C31" t="n">
        <v>1.5845231875</v>
      </c>
      <c r="D31" t="n">
        <v>0.009979</v>
      </c>
      <c r="E31" t="n">
        <v>0.081</v>
      </c>
      <c r="F31" t="n">
        <v>0.067</v>
      </c>
      <c r="G31" t="n">
        <v>0.18</v>
      </c>
      <c r="H31" t="n">
        <v>0.149</v>
      </c>
      <c r="I31">
        <f>((D41) + (D32 + D33 + D34 + D35 + D36 + D37 + D38 + D39 + D40))</f>
        <v/>
      </c>
      <c r="J31">
        <f>(((D41) + (D32 + D33 + D34 + D35 + D36 + D37 + D38 + D39 + D40))*C31)</f>
        <v/>
      </c>
    </row>
    <row r="32">
      <c r="A32" t="inlineStr">
        <is>
          <t>INT_L_X2Y21/NN6BEG0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INT_L_X2Y27/NN6END0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INT_L_X2Y26/NN6END_S1_0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INT_L_X2Y22/NN6A0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INT_L_X2Y23/NN6B0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INT_L_X2Y24/NN6C0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HCLK_L_X11Y26/HCLK_NN6C0</t>
        </is>
      </c>
      <c r="B38" t="inlineStr">
        <is>
          <t>Part of wire</t>
        </is>
      </c>
      <c r="C38" t="n">
        <v>0.15496</v>
      </c>
      <c r="D38" t="n">
        <v>0.01666</v>
      </c>
    </row>
    <row r="39">
      <c r="A39" t="inlineStr">
        <is>
          <t>INT_L_X2Y25/NN6D0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INT_L_X2Y26/NN6E0</t>
        </is>
      </c>
      <c r="B40" t="inlineStr">
        <is>
          <t>Part of wire</t>
        </is>
      </c>
      <c r="C40" t="n">
        <v>0</v>
      </c>
      <c r="D40" t="n">
        <v>0</v>
      </c>
      <c r="I40">
        <f>(((D32 + D33 + D34 + D35 + D36 + D37 + D38 + D39 + D40)/2) + (D41))</f>
        <v/>
      </c>
      <c r="J40">
        <f>((C32 + C33 + C34 + C35 + C36 + C37 + C38 + C39 + C40)*(((D32 + D33 + D34 + D35 + D36 + D37 + D38 + D39 + D40)/2) + (D41)))</f>
        <v/>
      </c>
    </row>
    <row r="41">
      <c r="A41" t="inlineStr">
        <is>
          <t>INT_L_X2Y27/INT_L.NN6END0-&gt;&gt;NN6BEG0</t>
        </is>
      </c>
      <c r="B41" t="inlineStr">
        <is>
          <t>Buffer</t>
        </is>
      </c>
      <c r="C41" t="n">
        <v>1.5845231875</v>
      </c>
      <c r="D41" t="n">
        <v>0.009979</v>
      </c>
      <c r="E41" t="n">
        <v>0.081</v>
      </c>
      <c r="F41" t="n">
        <v>0.067</v>
      </c>
      <c r="G41" t="n">
        <v>0.18</v>
      </c>
      <c r="H41" t="n">
        <v>0.149</v>
      </c>
      <c r="I41">
        <f>((D50) + (D42 + D43 + D44 + D45 + D46 + D47 + D48 + D49))</f>
        <v/>
      </c>
      <c r="J41">
        <f>(((D50) + (D42 + D43 + D44 + D45 + D46 + D47 + D48 + D49))*C41)</f>
        <v/>
      </c>
    </row>
    <row r="42">
      <c r="A42" t="inlineStr">
        <is>
          <t>INT_L_X2Y27/NN6BEG0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INT_L_X2Y33/NN6END0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INT_L_X2Y32/NN6END_S1_0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INT_L_X2Y28/NN6A0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INT_L_X2Y29/NN6B0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INT_L_X2Y30/NN6C0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INT_L_X2Y31/NN6D0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INT_L_X2Y32/NN6E0</t>
        </is>
      </c>
      <c r="B49" t="inlineStr">
        <is>
          <t>Part of wire</t>
        </is>
      </c>
      <c r="C49" t="n">
        <v>0</v>
      </c>
      <c r="D49" t="n">
        <v>0</v>
      </c>
      <c r="I49">
        <f>(((D42 + D43 + D44 + D45 + D46 + D47 + D48 + D49)/2) + (D50))</f>
        <v/>
      </c>
      <c r="J49">
        <f>((C42 + C43 + C44 + C45 + C46 + C47 + C48 + C49)*(((D42 + D43 + D44 + D45 + D46 + D47 + D48 + D49)/2) + (D50)))</f>
        <v/>
      </c>
    </row>
    <row r="50">
      <c r="A50" t="inlineStr">
        <is>
          <t>INT_L_X2Y33/INT_L.NN6END0-&gt;&gt;NN6BEG0</t>
        </is>
      </c>
      <c r="B50" t="inlineStr">
        <is>
          <t>Buffer</t>
        </is>
      </c>
      <c r="C50" t="n">
        <v>1.5845231875</v>
      </c>
      <c r="D50" t="n">
        <v>0.009979</v>
      </c>
      <c r="E50" t="n">
        <v>0.081</v>
      </c>
      <c r="F50" t="n">
        <v>0.067</v>
      </c>
      <c r="G50" t="n">
        <v>0.18</v>
      </c>
      <c r="H50" t="n">
        <v>0.149</v>
      </c>
      <c r="I50">
        <f>((D59) + (D51 + D52 + D53 + D54 + D55 + D56 + D57 + D58))</f>
        <v/>
      </c>
      <c r="J50">
        <f>(((D59) + (D51 + D52 + D53 + D54 + D55 + D56 + D57 + D58))*C50)</f>
        <v/>
      </c>
    </row>
    <row r="51">
      <c r="A51" t="inlineStr">
        <is>
          <t>INT_L_X2Y33/NN6BEG0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INT_L_X2Y39/NN6END0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INT_L_X2Y38/NN6END_S1_0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INT_L_X2Y34/NN6A0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INT_L_X2Y35/NN6B0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INT_L_X2Y36/NN6C0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INT_L_X2Y37/NN6D0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INT_L_X2Y38/NN6E0</t>
        </is>
      </c>
      <c r="B58" t="inlineStr">
        <is>
          <t>Part of wire</t>
        </is>
      </c>
      <c r="C58" t="n">
        <v>0</v>
      </c>
      <c r="D58" t="n">
        <v>0</v>
      </c>
      <c r="I58">
        <f>(((D51 + D52 + D53 + D54 + D55 + D56 + D57 + D58)/2) + (D59))</f>
        <v/>
      </c>
      <c r="J58">
        <f>((C51 + C52 + C53 + C54 + C55 + C56 + C57 + C58)*(((D51 + D52 + D53 + D54 + D55 + D56 + D57 + D58)/2) + (D59)))</f>
        <v/>
      </c>
    </row>
    <row r="59">
      <c r="A59" t="inlineStr">
        <is>
          <t>INT_L_X2Y39/INT_L.NN6END0-&gt;&gt;NN6BEG0</t>
        </is>
      </c>
      <c r="B59" t="inlineStr">
        <is>
          <t>Buffer</t>
        </is>
      </c>
      <c r="C59" t="n">
        <v>1.5845231875</v>
      </c>
      <c r="D59" t="n">
        <v>0.009979</v>
      </c>
      <c r="E59" t="n">
        <v>0.081</v>
      </c>
      <c r="F59" t="n">
        <v>0.067</v>
      </c>
      <c r="G59" t="n">
        <v>0.18</v>
      </c>
      <c r="H59" t="n">
        <v>0.149</v>
      </c>
      <c r="I59">
        <f>((D68) + (D60 + D61 + D62 + D63 + D64 + D65 + D66 + D67))</f>
        <v/>
      </c>
      <c r="J59">
        <f>(((D68) + (D60 + D61 + D62 + D63 + D64 + D65 + D66 + D67))*C59)</f>
        <v/>
      </c>
    </row>
    <row r="60">
      <c r="A60" t="inlineStr">
        <is>
          <t>INT_L_X2Y39/NN6BEG0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INT_L_X2Y45/NN6END0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INT_L_X2Y44/NN6END_S1_0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INT_L_X2Y40/NN6A0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INT_L_X2Y41/NN6B0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INT_L_X2Y42/NN6C0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INT_L_X2Y43/NN6D0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INT_L_X2Y44/NN6E0</t>
        </is>
      </c>
      <c r="B67" t="inlineStr">
        <is>
          <t>Part of wire</t>
        </is>
      </c>
      <c r="C67" t="n">
        <v>0</v>
      </c>
      <c r="D67" t="n">
        <v>0</v>
      </c>
      <c r="I67">
        <f>(((D60 + D61 + D62 + D63 + D64 + D65 + D66 + D67)/2) + (D68))</f>
        <v/>
      </c>
      <c r="J67">
        <f>((C60 + C61 + C62 + C63 + C64 + C65 + C66 + C67)*(((D60 + D61 + D62 + D63 + D64 + D65 + D66 + D67)/2) + (D68)))</f>
        <v/>
      </c>
    </row>
    <row r="68">
      <c r="A68" t="inlineStr">
        <is>
          <t>INT_L_X2Y44/INT_L.NN6END_S1_0-&gt;&gt;SR1BEG_S0</t>
        </is>
      </c>
      <c r="B68" t="inlineStr">
        <is>
          <t>Buffer</t>
        </is>
      </c>
      <c r="C68" t="n">
        <v>1.16220225</v>
      </c>
      <c r="D68" t="n">
        <v>0.008429000000000001</v>
      </c>
      <c r="E68" t="n">
        <v>0.056</v>
      </c>
      <c r="F68" t="n">
        <v>0.046</v>
      </c>
      <c r="G68" t="n">
        <v>0.132</v>
      </c>
      <c r="H68" t="n">
        <v>0.109</v>
      </c>
      <c r="I68">
        <f>((D70) + (D69))</f>
        <v/>
      </c>
      <c r="J68">
        <f>(((D70) + (D69))*C68)</f>
        <v/>
      </c>
    </row>
    <row r="69">
      <c r="A69" t="inlineStr">
        <is>
          <t>INT_L_X2Y44/SR1BEG_S0</t>
        </is>
      </c>
      <c r="B69" t="inlineStr">
        <is>
          <t>Part of wire</t>
        </is>
      </c>
      <c r="C69" t="n">
        <v>0</v>
      </c>
      <c r="D69" t="n">
        <v>0</v>
      </c>
      <c r="I69">
        <f>(((D69)/2) + (D70))</f>
        <v/>
      </c>
      <c r="J69">
        <f>((C69)*(((D69)/2) + (D70)))</f>
        <v/>
      </c>
    </row>
    <row r="70">
      <c r="A70" t="inlineStr">
        <is>
          <t>INT_L_X2Y44/INT_L.SR1BEG_S0-&gt;&gt;ER1BEG1</t>
        </is>
      </c>
      <c r="B70" t="inlineStr">
        <is>
          <t>Buffer</t>
        </is>
      </c>
      <c r="C70" t="n">
        <v>1.16220225</v>
      </c>
      <c r="D70" t="n">
        <v>0.008429000000000001</v>
      </c>
      <c r="E70" t="n">
        <v>0.044</v>
      </c>
      <c r="F70" t="n">
        <v>0.036</v>
      </c>
      <c r="G70" t="n">
        <v>0.124</v>
      </c>
      <c r="H70" t="n">
        <v>0.103</v>
      </c>
      <c r="I70">
        <f>((D73 + D86 + D139) + (D71 + D72))</f>
        <v/>
      </c>
      <c r="J70">
        <f>(((D73 + D86 + D139) + (D71 + D72))*C70)</f>
        <v/>
      </c>
    </row>
    <row r="71">
      <c r="A71" t="inlineStr">
        <is>
          <t>INT_L_X2Y44/ER1BEG1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INT_R_X3Y44/ER1END1</t>
        </is>
      </c>
      <c r="B72" t="inlineStr">
        <is>
          <t>Part of wire</t>
        </is>
      </c>
      <c r="C72" t="n">
        <v>0</v>
      </c>
      <c r="D72" t="n">
        <v>0</v>
      </c>
      <c r="I72">
        <f>(((D71 + D72)/2) + (D73 + D86 + D139))</f>
        <v/>
      </c>
      <c r="J72">
        <f>((C71 + C72)*(((D71 + D72)/2) + (D73 + D86 + D139)))</f>
        <v/>
      </c>
    </row>
    <row r="73">
      <c r="A73" t="inlineStr">
        <is>
          <t>INT_R_X3Y44/INT_R.ER1END1-&gt;&gt;FAN_ALT6</t>
        </is>
      </c>
      <c r="B73" t="inlineStr">
        <is>
          <t>Buffer</t>
        </is>
      </c>
      <c r="C73" t="n">
        <v>0</v>
      </c>
      <c r="D73" t="n">
        <v>0.00757</v>
      </c>
      <c r="E73" t="n">
        <v>0</v>
      </c>
      <c r="F73" t="n">
        <v>0</v>
      </c>
      <c r="G73" t="n">
        <v>0</v>
      </c>
      <c r="H73" t="n">
        <v>0</v>
      </c>
      <c r="I73">
        <f>((D75) + (D74))</f>
        <v/>
      </c>
      <c r="J73">
        <f>(((D75) + (D74))*C73)</f>
        <v/>
      </c>
    </row>
    <row r="74">
      <c r="A74" t="inlineStr">
        <is>
          <t>INT_R_X3Y44/FAN_ALT6</t>
        </is>
      </c>
      <c r="B74" t="inlineStr">
        <is>
          <t>Part of wire</t>
        </is>
      </c>
      <c r="C74" t="n">
        <v>0</v>
      </c>
      <c r="D74" t="n">
        <v>0</v>
      </c>
      <c r="I74">
        <f>(((D74)/2) + (D75))</f>
        <v/>
      </c>
      <c r="J74">
        <f>((C74)*(((D74)/2) + (D75)))</f>
        <v/>
      </c>
    </row>
    <row r="75">
      <c r="A75" t="inlineStr">
        <is>
          <t>INT_R_X3Y44/INT_R.FAN_ALT6-&gt;&gt;FAN6</t>
        </is>
      </c>
      <c r="B75" t="inlineStr">
        <is>
          <t>Buffer</t>
        </is>
      </c>
      <c r="C75" t="n">
        <v>3.489880625</v>
      </c>
      <c r="D75" t="n">
        <v>0</v>
      </c>
      <c r="E75" t="n">
        <v>0.055</v>
      </c>
      <c r="F75" t="n">
        <v>0.045</v>
      </c>
      <c r="G75" t="n">
        <v>0.179</v>
      </c>
      <c r="H75" t="n">
        <v>0.148</v>
      </c>
      <c r="I75">
        <f>((((D80) + (D79))) + (D76 + D77))</f>
        <v/>
      </c>
      <c r="J75">
        <f>(((((D80) + (D79))) + (D76 + D77))*C75)</f>
        <v/>
      </c>
    </row>
    <row r="76">
      <c r="A76" t="inlineStr">
        <is>
          <t>INT_R_X3Y44/FAN6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CLBLM_R_X3Y44/CLBLM_FAN6</t>
        </is>
      </c>
      <c r="B77" t="inlineStr">
        <is>
          <t>Part of wire</t>
        </is>
      </c>
      <c r="C77" t="n">
        <v>0</v>
      </c>
      <c r="D77" t="n">
        <v>0</v>
      </c>
      <c r="I77">
        <f>(((D76 + D77)/2) + (((D80) + (D79))))</f>
        <v/>
      </c>
      <c r="J77">
        <f>((C76 + C77)*(((D76 + D77)/2) + (((D80) + (D79)))))</f>
        <v/>
      </c>
    </row>
    <row r="78">
      <c r="A78" t="inlineStr">
        <is>
          <t>CLBLM_R_X3Y44/CLBLM_R.CLBLM_FAN6-&gt;CLBLM_L_CE</t>
        </is>
      </c>
      <c r="B78" t="inlineStr">
        <is>
          <t>PassTransistor</t>
        </is>
      </c>
      <c r="C78" t="n">
        <v>0</v>
      </c>
      <c r="E78" t="n">
        <v>0</v>
      </c>
      <c r="F78" t="n">
        <v>0</v>
      </c>
      <c r="G78" t="n">
        <v>0</v>
      </c>
      <c r="H78" t="n">
        <v>0</v>
      </c>
      <c r="I78">
        <f>((D80) + (D79))</f>
        <v/>
      </c>
      <c r="J78">
        <f>(((D80) + (D79))*C78)</f>
        <v/>
      </c>
    </row>
    <row r="79">
      <c r="A79" t="inlineStr">
        <is>
          <t>CLBLM_R_X3Y44/CLBLM_L_CE</t>
        </is>
      </c>
      <c r="B79" t="inlineStr">
        <is>
          <t>Part of wire</t>
        </is>
      </c>
      <c r="C79" t="n">
        <v>0</v>
      </c>
      <c r="D79" t="n">
        <v>0</v>
      </c>
      <c r="I79">
        <f>(((D79)/2) + (D80))</f>
        <v/>
      </c>
      <c r="J79">
        <f>((C79)*(((D79)/2) + (D80)))</f>
        <v/>
      </c>
    </row>
    <row r="80">
      <c r="A80" t="inlineStr">
        <is>
          <t>Address_register_reg[4]/CE</t>
        </is>
      </c>
      <c r="B80" t="inlineStr">
        <is>
          <t>Inpin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inlineStr">
        <is>
          <t>btnl_IBUF: btnl_IBUF_inst/O to Address_register_reg[4]/CE sum delays</t>
        </is>
      </c>
      <c r="E81">
        <f>(E2 + E5 + E7 + E9 + E11 + E15 + E18 + E31 + E41 + E50 + E59 + E68 + E70 + E73 + E75 + E78 + E80)</f>
        <v/>
      </c>
      <c r="F81">
        <f>(F2 + F5 + F7 + F9 + F11 + F15 + F18 + F31 + F41 + F50 + F59 + F68 + F70 + F73 + F75 + F78 + F80)</f>
        <v/>
      </c>
      <c r="G81">
        <f>(G2 + G5 + G7 + G9 + G11 + G15 + G18 + G31 + G41 + G50 + G59 + G68 + G70 + G73 + G75 + G78 + G80)</f>
        <v/>
      </c>
      <c r="H81">
        <f>(H2 + H5 + H7 + H9 + H11 + H15 + H18 + H31 + H41 + H50 + H59 + H68 + H70 + H73 + H75 + H78 + H80)</f>
        <v/>
      </c>
      <c r="J81">
        <f>(J2 + J4 + J5 + J6 + J7 + J8 + J9 + J10 + J11 + J14 + J15 + J17 + J18 + J30 + J31 + J40 + J41 + J49 + J50 + J58 + J59 + J67 + J68 + J69 + J70 + J72 + J73 + J74 + J75 + J77 + J78 + J79 + J80)</f>
        <v/>
      </c>
    </row>
    <row r="82">
      <c r="A82" t="inlineStr">
        <is>
          <t>btnl_IBUF: btnl_IBUF_inst/O to Address_register_reg[4]/CEsum delays + cap delay</t>
        </is>
      </c>
      <c r="E82">
        <f>1000*(E81 + J81)</f>
        <v/>
      </c>
      <c r="F82">
        <f>1000*(F81 + J81)</f>
        <v/>
      </c>
      <c r="G82">
        <f>1000*(G81 + J81)</f>
        <v/>
      </c>
      <c r="H82">
        <f>1000*(H81 + J81)</f>
        <v/>
      </c>
    </row>
    <row r="84">
      <c r="A84" t="inlineStr">
        <is>
          <t>btnl_IBUF: btnl_IBUF_inst/O to Address_register_reg[4]/CETotal delay (from Vivado)</t>
        </is>
      </c>
      <c r="E84" t="inlineStr">
        <is>
          <t>911</t>
        </is>
      </c>
      <c r="F84" t="inlineStr">
        <is>
          <t>782</t>
        </is>
      </c>
      <c r="G84" t="inlineStr">
        <is>
          <t>1575</t>
        </is>
      </c>
      <c r="H84" t="inlineStr">
        <is>
          <t>1333</t>
        </is>
      </c>
    </row>
    <row r="86">
      <c r="A86" t="inlineStr">
        <is>
          <t>INT_R_X3Y44/INT_R.ER1END1-&gt;&gt;ER1BEG2</t>
        </is>
      </c>
      <c r="B86" t="inlineStr">
        <is>
          <t>Buffer</t>
        </is>
      </c>
      <c r="C86" t="n">
        <v>1.16220225</v>
      </c>
      <c r="D86" t="n">
        <v>0.008429000000000001</v>
      </c>
      <c r="E86" t="n">
        <v>0.044</v>
      </c>
      <c r="F86" t="n">
        <v>0.036</v>
      </c>
      <c r="G86" t="n">
        <v>0.122</v>
      </c>
      <c r="H86" t="n">
        <v>0.101</v>
      </c>
      <c r="I86">
        <f>((D91) + (D87 + D88 + D89 + D90))</f>
        <v/>
      </c>
      <c r="J86">
        <f>(((D91) + (D87 + D88 + D89 + D90))*C86)</f>
        <v/>
      </c>
    </row>
    <row r="87">
      <c r="A87" t="inlineStr">
        <is>
          <t>INT_R_X3Y44/ER1BEG2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INT_L_X4Y44/ER1END2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CLBLM_R_X3Y44/CLBLM_ER1BEG2</t>
        </is>
      </c>
      <c r="B89" t="inlineStr">
        <is>
          <t>Part of wire</t>
        </is>
      </c>
      <c r="C89" t="n">
        <v>0.09049599999999999</v>
      </c>
      <c r="D89" t="n">
        <v>0.005564</v>
      </c>
    </row>
    <row r="90">
      <c r="A90" t="inlineStr">
        <is>
          <t>CLBLL_L_X4Y44/CLBLL_ER1BEG2</t>
        </is>
      </c>
      <c r="B90" t="inlineStr">
        <is>
          <t>Part of wire</t>
        </is>
      </c>
      <c r="C90" t="n">
        <v>0.079184</v>
      </c>
      <c r="D90" t="n">
        <v>0.005564</v>
      </c>
      <c r="I90">
        <f>(((D87 + D88 + D89 + D90)/2) + (D91))</f>
        <v/>
      </c>
      <c r="J90">
        <f>((C87 + C88 + C89 + C90)*(((D87 + D88 + D89 + D90)/2) + (D91)))</f>
        <v/>
      </c>
    </row>
    <row r="91">
      <c r="A91" t="inlineStr">
        <is>
          <t>INT_L_X4Y44/INT_L.ER1END2-&gt;&gt;SE2BEG2</t>
        </is>
      </c>
      <c r="B91" t="inlineStr">
        <is>
          <t>Buffer</t>
        </is>
      </c>
      <c r="C91" t="n">
        <v>1.1851186875</v>
      </c>
      <c r="D91" t="n">
        <v>0.008473000000000001</v>
      </c>
      <c r="E91" t="n">
        <v>0.042</v>
      </c>
      <c r="F91" t="n">
        <v>0.034</v>
      </c>
      <c r="G91" t="n">
        <v>0.138</v>
      </c>
      <c r="H91" t="n">
        <v>0.114</v>
      </c>
      <c r="I91">
        <f>((D95 + D123) + (D92 + D93 + D94))</f>
        <v/>
      </c>
      <c r="J91">
        <f>(((D95 + D123) + (D92 + D93 + D94))*C91)</f>
        <v/>
      </c>
    </row>
    <row r="92">
      <c r="A92" t="inlineStr">
        <is>
          <t>INT_L_X4Y44/SE2BEG2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INT_R_X5Y43/SE2END2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INT_L_X4Y43/SE2A2</t>
        </is>
      </c>
      <c r="B94" t="inlineStr">
        <is>
          <t>Part of wire</t>
        </is>
      </c>
      <c r="C94" t="n">
        <v>0</v>
      </c>
      <c r="D94" t="n">
        <v>0</v>
      </c>
      <c r="I94">
        <f>(((D92 + D93 + D94)/2) + (D95 + D123))</f>
        <v/>
      </c>
      <c r="J94">
        <f>((C92 + C93 + C94)*(((D92 + D93 + D94)/2) + (D95 + D123)))</f>
        <v/>
      </c>
    </row>
    <row r="95">
      <c r="A95" t="inlineStr">
        <is>
          <t>INT_R_X5Y43/INT_R.SE2END2-&gt;&gt;FAN_ALT7</t>
        </is>
      </c>
      <c r="B95" t="inlineStr">
        <is>
          <t>Buffer</t>
        </is>
      </c>
      <c r="C95" t="n">
        <v>0</v>
      </c>
      <c r="D95" t="n">
        <v>0.00757</v>
      </c>
      <c r="E95" t="n">
        <v>0</v>
      </c>
      <c r="F95" t="n">
        <v>0</v>
      </c>
      <c r="G95" t="n">
        <v>0</v>
      </c>
      <c r="H95" t="n">
        <v>0</v>
      </c>
      <c r="I95">
        <f>((D97 + D112) + (D96))</f>
        <v/>
      </c>
      <c r="J95">
        <f>(((D97 + D112) + (D96))*C95)</f>
        <v/>
      </c>
    </row>
    <row r="96">
      <c r="A96" t="inlineStr">
        <is>
          <t>INT_R_X5Y43/FAN_ALT7</t>
        </is>
      </c>
      <c r="B96" t="inlineStr">
        <is>
          <t>Part of wire</t>
        </is>
      </c>
      <c r="C96" t="n">
        <v>0</v>
      </c>
      <c r="D96" t="n">
        <v>0</v>
      </c>
      <c r="I96">
        <f>(((D96)/2) + (D97 + D112))</f>
        <v/>
      </c>
      <c r="J96">
        <f>((C96)*(((D96)/2) + (D97 + D112)))</f>
        <v/>
      </c>
    </row>
    <row r="97">
      <c r="A97" t="inlineStr">
        <is>
          <t>INT_R_X5Y43/INT_R.FAN_ALT7-&gt;&gt;FAN_BOUNCE7</t>
        </is>
      </c>
      <c r="B97" t="inlineStr">
        <is>
          <t>Buffer</t>
        </is>
      </c>
      <c r="C97" t="n">
        <v>1.4764880625</v>
      </c>
      <c r="D97" t="n">
        <v>0</v>
      </c>
      <c r="E97" t="n">
        <v>0.059</v>
      </c>
      <c r="F97" t="n">
        <v>0.049</v>
      </c>
      <c r="G97" t="n">
        <v>0.178</v>
      </c>
      <c r="H97" t="n">
        <v>0.147</v>
      </c>
      <c r="I97">
        <f>((D99) + (D98))</f>
        <v/>
      </c>
      <c r="J97">
        <f>(((D99) + (D98))*C97)</f>
        <v/>
      </c>
    </row>
    <row r="98">
      <c r="A98" t="inlineStr">
        <is>
          <t>INT_R_X5Y43/FAN_BOUNCE7</t>
        </is>
      </c>
      <c r="B98" t="inlineStr">
        <is>
          <t>Part of wire</t>
        </is>
      </c>
      <c r="C98" t="n">
        <v>0</v>
      </c>
      <c r="D98" t="n">
        <v>0</v>
      </c>
      <c r="I98">
        <f>(((D98)/2) + (D99))</f>
        <v/>
      </c>
      <c r="J98">
        <f>((C98)*(((D98)/2) + (D99)))</f>
        <v/>
      </c>
    </row>
    <row r="99">
      <c r="A99" t="inlineStr">
        <is>
          <t>INT_R_X5Y43/INT_R.FAN_BOUNCE7-&gt;&gt;FAN_ALT6</t>
        </is>
      </c>
      <c r="B99" t="inlineStr">
        <is>
          <t>Buffer</t>
        </is>
      </c>
      <c r="C99" t="n">
        <v>0</v>
      </c>
      <c r="D99" t="n">
        <v>0.00757</v>
      </c>
      <c r="E99" t="n">
        <v>0</v>
      </c>
      <c r="F99" t="n">
        <v>0</v>
      </c>
      <c r="G99" t="n">
        <v>0</v>
      </c>
      <c r="H99" t="n">
        <v>0</v>
      </c>
      <c r="I99">
        <f>((D101) + (D100))</f>
        <v/>
      </c>
      <c r="J99">
        <f>(((D101) + (D100))*C99)</f>
        <v/>
      </c>
    </row>
    <row r="100">
      <c r="A100" t="inlineStr">
        <is>
          <t>INT_R_X5Y43/FAN_ALT6</t>
        </is>
      </c>
      <c r="B100" t="inlineStr">
        <is>
          <t>Part of wire</t>
        </is>
      </c>
      <c r="C100" t="n">
        <v>0</v>
      </c>
      <c r="D100" t="n">
        <v>0</v>
      </c>
      <c r="I100">
        <f>(((D100)/2) + (D101))</f>
        <v/>
      </c>
      <c r="J100">
        <f>((C100)*(((D100)/2) + (D101)))</f>
        <v/>
      </c>
    </row>
    <row r="101">
      <c r="A101" t="inlineStr">
        <is>
          <t>INT_R_X5Y43/INT_R.FAN_ALT6-&gt;&gt;FAN6</t>
        </is>
      </c>
      <c r="B101" t="inlineStr">
        <is>
          <t>Buffer</t>
        </is>
      </c>
      <c r="C101" t="n">
        <v>3.489880625</v>
      </c>
      <c r="D101" t="n">
        <v>0</v>
      </c>
      <c r="E101" t="n">
        <v>0.055</v>
      </c>
      <c r="F101" t="n">
        <v>0.045</v>
      </c>
      <c r="G101" t="n">
        <v>0.179</v>
      </c>
      <c r="H101" t="n">
        <v>0.148</v>
      </c>
      <c r="I101">
        <f>((((D106) + (D105))) + (D102 + D103))</f>
        <v/>
      </c>
      <c r="J101">
        <f>(((((D106) + (D105))) + (D102 + D103))*C101)</f>
        <v/>
      </c>
    </row>
    <row r="102">
      <c r="A102" t="inlineStr">
        <is>
          <t>INT_R_X5Y43/FAN6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CLBLM_R_X5Y43/CLBLM_FAN6</t>
        </is>
      </c>
      <c r="B103" t="inlineStr">
        <is>
          <t>Part of wire</t>
        </is>
      </c>
      <c r="C103" t="n">
        <v>0</v>
      </c>
      <c r="D103" t="n">
        <v>0</v>
      </c>
      <c r="I103">
        <f>(((D102 + D103)/2) + (((D106) + (D105))))</f>
        <v/>
      </c>
      <c r="J103">
        <f>((C102 + C103)*(((D102 + D103)/2) + (((D106) + (D105)))))</f>
        <v/>
      </c>
    </row>
    <row r="104">
      <c r="A104" t="inlineStr">
        <is>
          <t>CLBLM_R_X5Y43/CLBLM_R.CLBLM_FAN6-&gt;CLBLM_L_CE</t>
        </is>
      </c>
      <c r="B104" t="inlineStr">
        <is>
          <t>PassTransistor</t>
        </is>
      </c>
      <c r="C104" t="n">
        <v>0</v>
      </c>
      <c r="E104" t="n">
        <v>0</v>
      </c>
      <c r="F104" t="n">
        <v>0</v>
      </c>
      <c r="G104" t="n">
        <v>0</v>
      </c>
      <c r="H104" t="n">
        <v>0</v>
      </c>
      <c r="I104">
        <f>((D106) + (D105))</f>
        <v/>
      </c>
      <c r="J104">
        <f>(((D106) + (D105))*C104)</f>
        <v/>
      </c>
    </row>
    <row r="105">
      <c r="A105" t="inlineStr">
        <is>
          <t>CLBLM_R_X5Y43/CLBLM_L_CE</t>
        </is>
      </c>
      <c r="B105" t="inlineStr">
        <is>
          <t>Part of wire</t>
        </is>
      </c>
      <c r="C105" t="n">
        <v>0</v>
      </c>
      <c r="D105" t="n">
        <v>0</v>
      </c>
      <c r="I105">
        <f>(((D105)/2) + (D106))</f>
        <v/>
      </c>
      <c r="J105">
        <f>((C105)*(((D105)/2) + (D106)))</f>
        <v/>
      </c>
    </row>
    <row r="106">
      <c r="A106" t="inlineStr">
        <is>
          <t>Address_register_reg[7]/CE</t>
        </is>
      </c>
      <c r="B106" t="inlineStr">
        <is>
          <t>Inpin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t="inlineStr">
        <is>
          <t>btnl_IBUF: btnl_IBUF_inst/O to Address_register_reg[7]/CE sum delays</t>
        </is>
      </c>
      <c r="E107">
        <f>(E2 + E5 + E7 + E9 + E11 + E15 + E18 + E31 + E41 + E50 + E59 + E68 + E70 + E86 + E91 + E95 + E97 + E99 + E101 + E104 + E106)</f>
        <v/>
      </c>
      <c r="F107">
        <f>(F2 + F5 + F7 + F9 + F11 + F15 + F18 + F31 + F41 + F50 + F59 + F68 + F70 + F86 + F91 + F95 + F97 + F99 + F101 + F104 + F106)</f>
        <v/>
      </c>
      <c r="G107">
        <f>(G2 + G5 + G7 + G9 + G11 + G15 + G18 + G31 + G41 + G50 + G59 + G68 + G70 + G86 + G91 + G95 + G97 + G99 + G101 + G104 + G106)</f>
        <v/>
      </c>
      <c r="H107">
        <f>(H2 + H5 + H7 + H9 + H11 + H15 + H18 + H31 + H41 + H50 + H59 + H68 + H70 + H86 + H91 + H95 + H97 + H99 + H101 + H104 + H106)</f>
        <v/>
      </c>
      <c r="J107">
        <f>(J2 + J4 + J5 + J6 + J7 + J8 + J9 + J10 + J11 + J14 + J15 + J17 + J18 + J30 + J31 + J40 + J41 + J49 + J50 + J58 + J59 + J67 + J68 + J69 + J70 + J72 + J86 + J90 + J91 + J94 + J95 + J96 + J97 + J98 + J99 + J100 + J101 + J103 + J104 + J105 + J106)</f>
        <v/>
      </c>
    </row>
    <row r="108">
      <c r="A108" t="inlineStr">
        <is>
          <t>btnl_IBUF: btnl_IBUF_inst/O to Address_register_reg[7]/CEsum delays + cap delay</t>
        </is>
      </c>
      <c r="E108">
        <f>1000*(E107 + J107)</f>
        <v/>
      </c>
      <c r="F108">
        <f>1000*(F107 + J107)</f>
        <v/>
      </c>
      <c r="G108">
        <f>1000*(G107 + J107)</f>
        <v/>
      </c>
      <c r="H108">
        <f>1000*(H107 + J107)</f>
        <v/>
      </c>
    </row>
    <row r="110">
      <c r="A110" t="inlineStr">
        <is>
          <t>btnl_IBUF: btnl_IBUF_inst/O to Address_register_reg[7]/CETotal delay (from Vivado)</t>
        </is>
      </c>
      <c r="E110" t="inlineStr">
        <is>
          <t>1108</t>
        </is>
      </c>
      <c r="F110" t="inlineStr">
        <is>
          <t>953</t>
        </is>
      </c>
      <c r="G110" t="inlineStr">
        <is>
          <t>1974</t>
        </is>
      </c>
      <c r="H110" t="inlineStr">
        <is>
          <t>1670</t>
        </is>
      </c>
    </row>
    <row r="112">
      <c r="A112" t="inlineStr">
        <is>
          <t>INT_R_X5Y43/INT_R.FAN_ALT7-&gt;&gt;FAN7</t>
        </is>
      </c>
      <c r="B112" t="inlineStr">
        <is>
          <t>Buffer</t>
        </is>
      </c>
      <c r="C112" t="n">
        <v>3.489880625</v>
      </c>
      <c r="D112" t="n">
        <v>0</v>
      </c>
      <c r="E112" t="n">
        <v>0.055</v>
      </c>
      <c r="F112" t="n">
        <v>0.045</v>
      </c>
      <c r="G112" t="n">
        <v>0.179</v>
      </c>
      <c r="H112" t="n">
        <v>0.148</v>
      </c>
      <c r="I112">
        <f>((((D117) + (D116))) + (D113 + D114))</f>
        <v/>
      </c>
      <c r="J112">
        <f>(((((D117) + (D116))) + (D113 + D114))*C112)</f>
        <v/>
      </c>
    </row>
    <row r="113">
      <c r="A113" t="inlineStr">
        <is>
          <t>INT_R_X5Y43/FAN7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CLBLM_R_X5Y43/CLBLM_FAN7</t>
        </is>
      </c>
      <c r="B114" t="inlineStr">
        <is>
          <t>Part of wire</t>
        </is>
      </c>
      <c r="C114" t="n">
        <v>0</v>
      </c>
      <c r="D114" t="n">
        <v>0</v>
      </c>
      <c r="I114">
        <f>(((D113 + D114)/2) + (((D117) + (D116))))</f>
        <v/>
      </c>
      <c r="J114">
        <f>((C113 + C114)*(((D113 + D114)/2) + (((D117) + (D116)))))</f>
        <v/>
      </c>
    </row>
    <row r="115">
      <c r="A115" t="inlineStr">
        <is>
          <t>CLBLM_R_X5Y43/CLBLM_R.CLBLM_FAN7-&gt;CLBLM_M_CE</t>
        </is>
      </c>
      <c r="B115" t="inlineStr">
        <is>
          <t>PassTransistor</t>
        </is>
      </c>
      <c r="C115" t="n">
        <v>0</v>
      </c>
      <c r="E115" t="n">
        <v>0</v>
      </c>
      <c r="F115" t="n">
        <v>0</v>
      </c>
      <c r="G115" t="n">
        <v>0</v>
      </c>
      <c r="H115" t="n">
        <v>0</v>
      </c>
      <c r="I115">
        <f>((D117) + (D116))</f>
        <v/>
      </c>
      <c r="J115">
        <f>(((D117) + (D116))*C115)</f>
        <v/>
      </c>
    </row>
    <row r="116">
      <c r="A116" t="inlineStr">
        <is>
          <t>CLBLM_R_X5Y43/CLBLM_M_CE</t>
        </is>
      </c>
      <c r="B116" t="inlineStr">
        <is>
          <t>Part of wire</t>
        </is>
      </c>
      <c r="C116" t="n">
        <v>0</v>
      </c>
      <c r="D116" t="n">
        <v>0</v>
      </c>
      <c r="I116">
        <f>(((D116)/2) + (D117))</f>
        <v/>
      </c>
      <c r="J116">
        <f>((C116)*(((D116)/2) + (D117)))</f>
        <v/>
      </c>
    </row>
    <row r="117">
      <c r="A117" t="inlineStr">
        <is>
          <t>Address_register_reg[5]/CE</t>
        </is>
      </c>
      <c r="B117" t="inlineStr">
        <is>
          <t>Inpin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t="inlineStr">
        <is>
          <t>btnl_IBUF: btnl_IBUF_inst/O to Address_register_reg[5]/CE sum delays</t>
        </is>
      </c>
      <c r="E118">
        <f>(E2 + E5 + E7 + E9 + E11 + E15 + E18 + E31 + E41 + E50 + E59 + E68 + E70 + E86 + E91 + E95 + E112 + E115 + E117)</f>
        <v/>
      </c>
      <c r="F118">
        <f>(F2 + F5 + F7 + F9 + F11 + F15 + F18 + F31 + F41 + F50 + F59 + F68 + F70 + F86 + F91 + F95 + F112 + F115 + F117)</f>
        <v/>
      </c>
      <c r="G118">
        <f>(G2 + G5 + G7 + G9 + G11 + G15 + G18 + G31 + G41 + G50 + G59 + G68 + G70 + G86 + G91 + G95 + G112 + G115 + G117)</f>
        <v/>
      </c>
      <c r="H118">
        <f>(H2 + H5 + H7 + H9 + H11 + H15 + H18 + H31 + H41 + H50 + H59 + H68 + H70 + H86 + H91 + H95 + H112 + H115 + H117)</f>
        <v/>
      </c>
      <c r="J118">
        <f>(J2 + J4 + J5 + J6 + J7 + J8 + J9 + J10 + J11 + J14 + J15 + J17 + J18 + J30 + J31 + J40 + J41 + J49 + J50 + J58 + J59 + J67 + J68 + J69 + J70 + J72 + J86 + J90 + J91 + J94 + J95 + J96 + J112 + J114 + J115 + J116 + J117)</f>
        <v/>
      </c>
    </row>
    <row r="119">
      <c r="A119" t="inlineStr">
        <is>
          <t>btnl_IBUF: btnl_IBUF_inst/O to Address_register_reg[5]/CEsum delays + cap delay</t>
        </is>
      </c>
      <c r="E119">
        <f>1000*(E118 + J118)</f>
        <v/>
      </c>
      <c r="F119">
        <f>1000*(F118 + J118)</f>
        <v/>
      </c>
      <c r="G119">
        <f>1000*(G118 + J118)</f>
        <v/>
      </c>
      <c r="H119">
        <f>1000*(H118 + J118)</f>
        <v/>
      </c>
    </row>
    <row r="121">
      <c r="A121" t="inlineStr">
        <is>
          <t>btnl_IBUF: btnl_IBUF_inst/O to Address_register_reg[5]/CETotal delay (from Vivado)</t>
        </is>
      </c>
      <c r="E121" t="inlineStr">
        <is>
          <t>1039</t>
        </is>
      </c>
      <c r="F121" t="inlineStr">
        <is>
          <t>894</t>
        </is>
      </c>
      <c r="G121" t="inlineStr">
        <is>
          <t>1831</t>
        </is>
      </c>
      <c r="H121" t="inlineStr">
        <is>
          <t>1551</t>
        </is>
      </c>
    </row>
    <row r="123">
      <c r="A123" t="inlineStr">
        <is>
          <t>INT_R_X5Y43/INT_R.SE2END2-&gt;&gt;NR1BEG2</t>
        </is>
      </c>
      <c r="B123" t="inlineStr">
        <is>
          <t>Buffer</t>
        </is>
      </c>
      <c r="C123" t="n">
        <v>1.16220225</v>
      </c>
      <c r="D123" t="n">
        <v>0.008429000000000001</v>
      </c>
      <c r="E123" t="n">
        <v>0.056</v>
      </c>
      <c r="F123" t="n">
        <v>0.046</v>
      </c>
      <c r="G123" t="n">
        <v>0.131</v>
      </c>
      <c r="H123" t="n">
        <v>0.108</v>
      </c>
      <c r="I123">
        <f>((D126) + (D124 + D125))</f>
        <v/>
      </c>
      <c r="J123">
        <f>(((D126) + (D124 + D125))*C123)</f>
        <v/>
      </c>
    </row>
    <row r="124">
      <c r="A124" t="inlineStr">
        <is>
          <t>INT_R_X5Y43/NR1BEG2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INT_R_X5Y44/NR1END2</t>
        </is>
      </c>
      <c r="B125" t="inlineStr">
        <is>
          <t>Part of wire</t>
        </is>
      </c>
      <c r="C125" t="n">
        <v>0</v>
      </c>
      <c r="D125" t="n">
        <v>0</v>
      </c>
      <c r="I125">
        <f>(((D124 + D125)/2) + (D126))</f>
        <v/>
      </c>
      <c r="J125">
        <f>((C124 + C125)*(((D124 + D125)/2) + (D126)))</f>
        <v/>
      </c>
    </row>
    <row r="126">
      <c r="A126" t="inlineStr">
        <is>
          <t>INT_R_X5Y44/INT_R.NR1END2-&gt;&gt;FAN_ALT7</t>
        </is>
      </c>
      <c r="B126" t="inlineStr">
        <is>
          <t>Buffer</t>
        </is>
      </c>
      <c r="C126" t="n">
        <v>0</v>
      </c>
      <c r="D126" t="n">
        <v>0.00757</v>
      </c>
      <c r="E126" t="n">
        <v>0</v>
      </c>
      <c r="F126" t="n">
        <v>0</v>
      </c>
      <c r="G126" t="n">
        <v>0</v>
      </c>
      <c r="H126" t="n">
        <v>0</v>
      </c>
      <c r="I126">
        <f>((D128) + (D127))</f>
        <v/>
      </c>
      <c r="J126">
        <f>(((D128) + (D127))*C126)</f>
        <v/>
      </c>
    </row>
    <row r="127">
      <c r="A127" t="inlineStr">
        <is>
          <t>INT_R_X5Y44/FAN_ALT7</t>
        </is>
      </c>
      <c r="B127" t="inlineStr">
        <is>
          <t>Part of wire</t>
        </is>
      </c>
      <c r="C127" t="n">
        <v>0</v>
      </c>
      <c r="D127" t="n">
        <v>0</v>
      </c>
      <c r="I127">
        <f>(((D127)/2) + (D128))</f>
        <v/>
      </c>
      <c r="J127">
        <f>((C127)*(((D127)/2) + (D128)))</f>
        <v/>
      </c>
    </row>
    <row r="128">
      <c r="A128" t="inlineStr">
        <is>
          <t>INT_R_X5Y44/INT_R.FAN_ALT7-&gt;&gt;FAN7</t>
        </is>
      </c>
      <c r="B128" t="inlineStr">
        <is>
          <t>Buffer</t>
        </is>
      </c>
      <c r="C128" t="n">
        <v>3.489880625</v>
      </c>
      <c r="D128" t="n">
        <v>0</v>
      </c>
      <c r="E128" t="n">
        <v>0.055</v>
      </c>
      <c r="F128" t="n">
        <v>0.045</v>
      </c>
      <c r="G128" t="n">
        <v>0.179</v>
      </c>
      <c r="H128" t="n">
        <v>0.148</v>
      </c>
      <c r="I128">
        <f>((((D133) + (D132))) + (D129 + D130))</f>
        <v/>
      </c>
      <c r="J128">
        <f>(((((D133) + (D132))) + (D129 + D130))*C128)</f>
        <v/>
      </c>
    </row>
    <row r="129">
      <c r="A129" t="inlineStr">
        <is>
          <t>INT_R_X5Y44/FAN7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CLBLM_R_X5Y44/CLBLM_FAN7</t>
        </is>
      </c>
      <c r="B130" t="inlineStr">
        <is>
          <t>Part of wire</t>
        </is>
      </c>
      <c r="C130" t="n">
        <v>0</v>
      </c>
      <c r="D130" t="n">
        <v>0</v>
      </c>
      <c r="I130">
        <f>(((D129 + D130)/2) + (((D133) + (D132))))</f>
        <v/>
      </c>
      <c r="J130">
        <f>((C129 + C130)*(((D129 + D130)/2) + (((D133) + (D132)))))</f>
        <v/>
      </c>
    </row>
    <row r="131">
      <c r="A131" t="inlineStr">
        <is>
          <t>CLBLM_R_X5Y44/CLBLM_R.CLBLM_FAN7-&gt;CLBLM_M_CE</t>
        </is>
      </c>
      <c r="B131" t="inlineStr">
        <is>
          <t>PassTransistor</t>
        </is>
      </c>
      <c r="C131" t="n">
        <v>0</v>
      </c>
      <c r="E131" t="n">
        <v>0</v>
      </c>
      <c r="F131" t="n">
        <v>0</v>
      </c>
      <c r="G131" t="n">
        <v>0</v>
      </c>
      <c r="H131" t="n">
        <v>0</v>
      </c>
      <c r="I131">
        <f>((D133) + (D132))</f>
        <v/>
      </c>
      <c r="J131">
        <f>(((D133) + (D132))*C131)</f>
        <v/>
      </c>
    </row>
    <row r="132">
      <c r="A132" t="inlineStr">
        <is>
          <t>CLBLM_R_X5Y44/CLBLM_M_CE</t>
        </is>
      </c>
      <c r="B132" t="inlineStr">
        <is>
          <t>Part of wire</t>
        </is>
      </c>
      <c r="C132" t="n">
        <v>0</v>
      </c>
      <c r="D132" t="n">
        <v>0</v>
      </c>
      <c r="I132">
        <f>(((D132)/2) + (D133))</f>
        <v/>
      </c>
      <c r="J132">
        <f>((C132)*(((D132)/2) + (D133)))</f>
        <v/>
      </c>
    </row>
    <row r="133">
      <c r="A133" t="inlineStr">
        <is>
          <t>Address_register_reg[3]/CE</t>
        </is>
      </c>
      <c r="B133" t="inlineStr">
        <is>
          <t>Inpin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t="inlineStr">
        <is>
          <t>btnl_IBUF: btnl_IBUF_inst/O to Address_register_reg[3]/CE sum delays</t>
        </is>
      </c>
      <c r="E134">
        <f>(E2 + E5 + E7 + E9 + E11 + E15 + E18 + E31 + E41 + E50 + E59 + E68 + E70 + E86 + E91 + E123 + E126 + E128 + E131 + E133)</f>
        <v/>
      </c>
      <c r="F134">
        <f>(F2 + F5 + F7 + F9 + F11 + F15 + F18 + F31 + F41 + F50 + F59 + F68 + F70 + F86 + F91 + F123 + F126 + F128 + F131 + F133)</f>
        <v/>
      </c>
      <c r="G134">
        <f>(G2 + G5 + G7 + G9 + G11 + G15 + G18 + G31 + G41 + G50 + G59 + G68 + G70 + G86 + G91 + G123 + G126 + G128 + G131 + G133)</f>
        <v/>
      </c>
      <c r="H134">
        <f>(H2 + H5 + H7 + H9 + H11 + H15 + H18 + H31 + H41 + H50 + H59 + H68 + H70 + H86 + H91 + H123 + H126 + H128 + H131 + H133)</f>
        <v/>
      </c>
      <c r="J134">
        <f>(J2 + J4 + J5 + J6 + J7 + J8 + J9 + J10 + J11 + J14 + J15 + J17 + J18 + J30 + J31 + J40 + J41 + J49 + J50 + J58 + J59 + J67 + J68 + J69 + J70 + J72 + J86 + J90 + J91 + J94 + J123 + J125 + J126 + J127 + J128 + J130 + J131 + J132 + J133)</f>
        <v/>
      </c>
    </row>
    <row r="135">
      <c r="A135" t="inlineStr">
        <is>
          <t>btnl_IBUF: btnl_IBUF_inst/O to Address_register_reg[3]/CEsum delays + cap delay</t>
        </is>
      </c>
      <c r="E135">
        <f>1000*(E134 + J134)</f>
        <v/>
      </c>
      <c r="F135">
        <f>1000*(F134 + J134)</f>
        <v/>
      </c>
      <c r="G135">
        <f>1000*(G134 + J134)</f>
        <v/>
      </c>
      <c r="H135">
        <f>1000*(H134 + J134)</f>
        <v/>
      </c>
    </row>
    <row r="137">
      <c r="A137" t="inlineStr">
        <is>
          <t>btnl_IBUF: btnl_IBUF_inst/O to Address_register_reg[3]/CETotal delay (from Vivado)</t>
        </is>
      </c>
      <c r="E137" t="inlineStr">
        <is>
          <t>1103</t>
        </is>
      </c>
      <c r="F137" t="inlineStr">
        <is>
          <t>948</t>
        </is>
      </c>
      <c r="G137" t="inlineStr">
        <is>
          <t>1941</t>
        </is>
      </c>
      <c r="H137" t="inlineStr">
        <is>
          <t>1643</t>
        </is>
      </c>
    </row>
    <row r="139">
      <c r="A139" t="inlineStr">
        <is>
          <t>INT_R_X3Y44/INT_R.ER1END1-&gt;&gt;EE2BEG1</t>
        </is>
      </c>
      <c r="B139" t="inlineStr">
        <is>
          <t>Buffer</t>
        </is>
      </c>
      <c r="C139" t="n">
        <v>1.1851186875</v>
      </c>
      <c r="D139" t="n">
        <v>0.008473000000000001</v>
      </c>
      <c r="E139" t="n">
        <v>0.061</v>
      </c>
      <c r="F139" t="n">
        <v>0.05</v>
      </c>
      <c r="G139" t="n">
        <v>0.139</v>
      </c>
      <c r="H139" t="n">
        <v>0.115</v>
      </c>
      <c r="I139">
        <f>((D145 + D186) + (D140 + D141 + D142 + D143 + D144))</f>
        <v/>
      </c>
      <c r="J139">
        <f>(((D145 + D186) + (D140 + D141 + D142 + D143 + D144))*C139)</f>
        <v/>
      </c>
    </row>
    <row r="140">
      <c r="A140" t="inlineStr">
        <is>
          <t>INT_R_X3Y44/EE2BEG1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INT_R_X5Y44/EE2END1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CLBLM_R_X3Y44/CLBLM_EE2BEG1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CLBLL_L_X4Y44/CLBLL_EE2BEG1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INT_L_X4Y44/EE2A1</t>
        </is>
      </c>
      <c r="B144" t="inlineStr">
        <is>
          <t>Part of wire</t>
        </is>
      </c>
      <c r="C144" t="n">
        <v>0</v>
      </c>
      <c r="D144" t="n">
        <v>0</v>
      </c>
      <c r="I144">
        <f>(((D140 + D141 + D142 + D143 + D144)/2) + (D145 + D186))</f>
        <v/>
      </c>
      <c r="J144">
        <f>((C140 + C141 + C142 + C143 + C144)*(((D140 + D141 + D142 + D143 + D144)/2) + (D145 + D186)))</f>
        <v/>
      </c>
    </row>
    <row r="145">
      <c r="A145" t="inlineStr">
        <is>
          <t>INT_R_X5Y44/INT_R.EE2END1-&gt;&gt;ER1BEG2</t>
        </is>
      </c>
      <c r="B145" t="inlineStr">
        <is>
          <t>Buffer</t>
        </is>
      </c>
      <c r="C145" t="n">
        <v>1.16220225</v>
      </c>
      <c r="D145" t="n">
        <v>0.008429000000000001</v>
      </c>
      <c r="E145" t="n">
        <v>0.044</v>
      </c>
      <c r="F145" t="n">
        <v>0.036</v>
      </c>
      <c r="G145" t="n">
        <v>0.122</v>
      </c>
      <c r="H145" t="n">
        <v>0.101</v>
      </c>
      <c r="I145">
        <f>((D152) + (D146 + D147 + D148 + D149 + D150 + D151))</f>
        <v/>
      </c>
      <c r="J145">
        <f>(((D152) + (D146 + D147 + D148 + D149 + D150 + D151))*C145)</f>
        <v/>
      </c>
    </row>
    <row r="146">
      <c r="A146" t="inlineStr">
        <is>
          <t>INT_R_X5Y44/ER1BEG2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INT_L_X6Y44/ER1END2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CLBLM_R_X5Y44/CLBLM_ER1BEG2</t>
        </is>
      </c>
      <c r="B148" t="inlineStr">
        <is>
          <t>Part of wire</t>
        </is>
      </c>
      <c r="C148" t="n">
        <v>0.09049599999999999</v>
      </c>
      <c r="D148" t="n">
        <v>0.005564</v>
      </c>
    </row>
    <row r="149">
      <c r="A149" t="inlineStr">
        <is>
          <t>VBRK_X18Y46/VBRK_ER1BEG2</t>
        </is>
      </c>
      <c r="B149" t="inlineStr">
        <is>
          <t>Part of wire</t>
        </is>
      </c>
      <c r="C149" t="n">
        <v>0.01211</v>
      </c>
      <c r="D149" t="n">
        <v>0.00162</v>
      </c>
    </row>
    <row r="150">
      <c r="A150" t="inlineStr">
        <is>
          <t>BRAM_L_X6Y40/BRAM_ER1BEG2_4</t>
        </is>
      </c>
      <c r="B150" t="inlineStr">
        <is>
          <t>Part of wire</t>
        </is>
      </c>
      <c r="C150" t="n">
        <v>0.26892</v>
      </c>
      <c r="D150" t="n">
        <v>0.064292</v>
      </c>
    </row>
    <row r="151">
      <c r="A151" t="inlineStr">
        <is>
          <t>BRAM_INT_INTERFACE_L_X6Y44/INT_INTERFACE_ER1BEG2</t>
        </is>
      </c>
      <c r="B151" t="inlineStr">
        <is>
          <t>Part of wire</t>
        </is>
      </c>
      <c r="C151" t="n">
        <v>0</v>
      </c>
      <c r="D151" t="n">
        <v>0</v>
      </c>
      <c r="I151">
        <f>(((D146 + D147 + D148 + D149 + D150 + D151)/2) + (D152))</f>
        <v/>
      </c>
      <c r="J151">
        <f>((C146 + C147 + C148 + C149 + C150 + C151)*(((D146 + D147 + D148 + D149 + D150 + D151)/2) + (D152)))</f>
        <v/>
      </c>
    </row>
    <row r="152">
      <c r="A152" t="inlineStr">
        <is>
          <t>INT_L_X6Y44/INT_L.ER1END2-&gt;&gt;EE2BEG2</t>
        </is>
      </c>
      <c r="B152" t="inlineStr">
        <is>
          <t>Buffer</t>
        </is>
      </c>
      <c r="C152" t="n">
        <v>1.1851186875</v>
      </c>
      <c r="D152" t="n">
        <v>0.008473000000000001</v>
      </c>
      <c r="E152" t="n">
        <v>0.06</v>
      </c>
      <c r="F152" t="n">
        <v>0.05</v>
      </c>
      <c r="G152" t="n">
        <v>0.134</v>
      </c>
      <c r="H152" t="n">
        <v>0.111</v>
      </c>
      <c r="I152">
        <f>((D158) + (D153 + D154 + D155 + D156 + D157))</f>
        <v/>
      </c>
      <c r="J152">
        <f>(((D158) + (D153 + D154 + D155 + D156 + D157))*C152)</f>
        <v/>
      </c>
    </row>
    <row r="153">
      <c r="A153" t="inlineStr">
        <is>
          <t>INT_L_X6Y44/EE2BEG2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INT_L_X8Y44/EE2END2</t>
        </is>
      </c>
      <c r="B154" t="inlineStr">
        <is>
          <t>Part of wire</t>
        </is>
      </c>
      <c r="C154" t="n">
        <v>0</v>
      </c>
      <c r="D154" t="n">
        <v>0</v>
      </c>
    </row>
    <row r="155">
      <c r="A155" t="inlineStr">
        <is>
          <t>INT_R_X7Y44/EE2A2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CLBLM_R_X7Y44/CLBLM_EE2A2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CLBLM_L_X8Y44/CLBLM_EE2A2</t>
        </is>
      </c>
      <c r="B157" t="inlineStr">
        <is>
          <t>Part of wire</t>
        </is>
      </c>
      <c r="C157" t="n">
        <v>0</v>
      </c>
      <c r="D157" t="n">
        <v>0</v>
      </c>
      <c r="I157">
        <f>(((D153 + D154 + D155 + D156 + D157)/2) + (D158))</f>
        <v/>
      </c>
      <c r="J157">
        <f>((C153 + C154 + C155 + C156 + C157)*(((D153 + D154 + D155 + D156 + D157)/2) + (D158)))</f>
        <v/>
      </c>
    </row>
    <row r="158">
      <c r="A158" t="inlineStr">
        <is>
          <t>INT_L_X8Y44/INT_L.EE2END2-&gt;&gt;FAN_ALT7</t>
        </is>
      </c>
      <c r="B158" t="inlineStr">
        <is>
          <t>Buffer</t>
        </is>
      </c>
      <c r="C158" t="n">
        <v>0</v>
      </c>
      <c r="D158" t="n">
        <v>0.00757</v>
      </c>
      <c r="E158" t="n">
        <v>0</v>
      </c>
      <c r="F158" t="n">
        <v>0</v>
      </c>
      <c r="G158" t="n">
        <v>0</v>
      </c>
      <c r="H158" t="n">
        <v>0</v>
      </c>
      <c r="I158">
        <f>((D160 + D175) + (D159))</f>
        <v/>
      </c>
      <c r="J158">
        <f>(((D160 + D175) + (D159))*C158)</f>
        <v/>
      </c>
    </row>
    <row r="159">
      <c r="A159" t="inlineStr">
        <is>
          <t>INT_L_X8Y44/FAN_ALT7</t>
        </is>
      </c>
      <c r="B159" t="inlineStr">
        <is>
          <t>Part of wire</t>
        </is>
      </c>
      <c r="C159" t="n">
        <v>0</v>
      </c>
      <c r="D159" t="n">
        <v>0</v>
      </c>
      <c r="I159">
        <f>(((D159)/2) + (D160 + D175))</f>
        <v/>
      </c>
      <c r="J159">
        <f>((C159)*(((D159)/2) + (D160 + D175)))</f>
        <v/>
      </c>
    </row>
    <row r="160">
      <c r="A160" t="inlineStr">
        <is>
          <t>INT_L_X8Y44/INT_L.FAN_ALT7-&gt;&gt;FAN_BOUNCE7</t>
        </is>
      </c>
      <c r="B160" t="inlineStr">
        <is>
          <t>Buffer</t>
        </is>
      </c>
      <c r="C160" t="n">
        <v>1.4764880625</v>
      </c>
      <c r="D160" t="n">
        <v>0</v>
      </c>
      <c r="E160" t="n">
        <v>0.059</v>
      </c>
      <c r="F160" t="n">
        <v>0.049</v>
      </c>
      <c r="G160" t="n">
        <v>0.178</v>
      </c>
      <c r="H160" t="n">
        <v>0.147</v>
      </c>
      <c r="I160">
        <f>((D162) + (D161))</f>
        <v/>
      </c>
      <c r="J160">
        <f>(((D162) + (D161))*C160)</f>
        <v/>
      </c>
    </row>
    <row r="161">
      <c r="A161" t="inlineStr">
        <is>
          <t>INT_L_X8Y44/FAN_BOUNCE7</t>
        </is>
      </c>
      <c r="B161" t="inlineStr">
        <is>
          <t>Part of wire</t>
        </is>
      </c>
      <c r="C161" t="n">
        <v>0</v>
      </c>
      <c r="D161" t="n">
        <v>0</v>
      </c>
      <c r="I161">
        <f>(((D161)/2) + (D162))</f>
        <v/>
      </c>
      <c r="J161">
        <f>((C161)*(((D161)/2) + (D162)))</f>
        <v/>
      </c>
    </row>
    <row r="162">
      <c r="A162" t="inlineStr">
        <is>
          <t>INT_L_X8Y44/INT_L.FAN_BOUNCE7-&gt;&gt;FAN_ALT6</t>
        </is>
      </c>
      <c r="B162" t="inlineStr">
        <is>
          <t>Buffer</t>
        </is>
      </c>
      <c r="C162" t="n">
        <v>0</v>
      </c>
      <c r="D162" t="n">
        <v>0.00757</v>
      </c>
      <c r="E162" t="n">
        <v>0</v>
      </c>
      <c r="F162" t="n">
        <v>0</v>
      </c>
      <c r="G162" t="n">
        <v>0</v>
      </c>
      <c r="H162" t="n">
        <v>0</v>
      </c>
      <c r="I162">
        <f>((D164) + (D163))</f>
        <v/>
      </c>
      <c r="J162">
        <f>(((D164) + (D163))*C162)</f>
        <v/>
      </c>
    </row>
    <row r="163">
      <c r="A163" t="inlineStr">
        <is>
          <t>INT_L_X8Y44/FAN_ALT6</t>
        </is>
      </c>
      <c r="B163" t="inlineStr">
        <is>
          <t>Part of wire</t>
        </is>
      </c>
      <c r="C163" t="n">
        <v>0</v>
      </c>
      <c r="D163" t="n">
        <v>0</v>
      </c>
      <c r="I163">
        <f>(((D163)/2) + (D164))</f>
        <v/>
      </c>
      <c r="J163">
        <f>((C163)*(((D163)/2) + (D164)))</f>
        <v/>
      </c>
    </row>
    <row r="164">
      <c r="A164" t="inlineStr">
        <is>
          <t>INT_L_X8Y44/INT_L.FAN_ALT6-&gt;&gt;FAN_L6</t>
        </is>
      </c>
      <c r="B164" t="inlineStr">
        <is>
          <t>Buffer</t>
        </is>
      </c>
      <c r="C164" t="n">
        <v>3.489880625</v>
      </c>
      <c r="D164" t="n">
        <v>0</v>
      </c>
      <c r="E164" t="n">
        <v>0.055</v>
      </c>
      <c r="F164" t="n">
        <v>0.045</v>
      </c>
      <c r="G164" t="n">
        <v>0.179</v>
      </c>
      <c r="H164" t="n">
        <v>0.148</v>
      </c>
      <c r="I164">
        <f>((((D169) + (D168))) + (D165 + D166))</f>
        <v/>
      </c>
      <c r="J164">
        <f>(((((D169) + (D168))) + (D165 + D166))*C164)</f>
        <v/>
      </c>
    </row>
    <row r="165">
      <c r="A165" t="inlineStr">
        <is>
          <t>INT_L_X8Y44/FAN_L6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CLBLM_L_X8Y44/CLBLM_FAN6</t>
        </is>
      </c>
      <c r="B166" t="inlineStr">
        <is>
          <t>Part of wire</t>
        </is>
      </c>
      <c r="C166" t="n">
        <v>0</v>
      </c>
      <c r="D166" t="n">
        <v>0</v>
      </c>
      <c r="I166">
        <f>(((D165 + D166)/2) + (((D169) + (D168))))</f>
        <v/>
      </c>
      <c r="J166">
        <f>((C165 + C166)*(((D165 + D166)/2) + (((D169) + (D168)))))</f>
        <v/>
      </c>
    </row>
    <row r="167">
      <c r="A167" t="inlineStr">
        <is>
          <t>CLBLM_L_X8Y44/CLBLM_L.CLBLM_FAN6-&gt;CLBLM_L_CE</t>
        </is>
      </c>
      <c r="B167" t="inlineStr">
        <is>
          <t>PassTransistor</t>
        </is>
      </c>
      <c r="C167" t="n">
        <v>0</v>
      </c>
      <c r="E167" t="n">
        <v>0</v>
      </c>
      <c r="F167" t="n">
        <v>0</v>
      </c>
      <c r="G167" t="n">
        <v>0</v>
      </c>
      <c r="H167" t="n">
        <v>0</v>
      </c>
      <c r="I167">
        <f>((D169) + (D168))</f>
        <v/>
      </c>
      <c r="J167">
        <f>(((D169) + (D168))*C167)</f>
        <v/>
      </c>
    </row>
    <row r="168">
      <c r="A168" t="inlineStr">
        <is>
          <t>CLBLM_L_X8Y44/CLBLM_L_CE</t>
        </is>
      </c>
      <c r="B168" t="inlineStr">
        <is>
          <t>Part of wire</t>
        </is>
      </c>
      <c r="C168" t="n">
        <v>0</v>
      </c>
      <c r="D168" t="n">
        <v>0</v>
      </c>
      <c r="I168">
        <f>(((D168)/2) + (D169))</f>
        <v/>
      </c>
      <c r="J168">
        <f>((C168)*(((D168)/2) + (D169)))</f>
        <v/>
      </c>
    </row>
    <row r="169">
      <c r="A169" t="inlineStr">
        <is>
          <t>Address_register_reg[9]/CE</t>
        </is>
      </c>
      <c r="B169" t="inlineStr">
        <is>
          <t>Inpin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t="inlineStr">
        <is>
          <t>btnl_IBUF: btnl_IBUF_inst/O to Address_register_reg[9]/CE sum delays</t>
        </is>
      </c>
      <c r="E170">
        <f>(E2 + E5 + E7 + E9 + E11 + E15 + E18 + E31 + E41 + E50 + E59 + E68 + E70 + E139 + E145 + E152 + E158 + E160 + E162 + E164 + E167 + E169)</f>
        <v/>
      </c>
      <c r="F170">
        <f>(F2 + F5 + F7 + F9 + F11 + F15 + F18 + F31 + F41 + F50 + F59 + F68 + F70 + F139 + F145 + F152 + F158 + F160 + F162 + F164 + F167 + F169)</f>
        <v/>
      </c>
      <c r="G170">
        <f>(G2 + G5 + G7 + G9 + G11 + G15 + G18 + G31 + G41 + G50 + G59 + G68 + G70 + G139 + G145 + G152 + G158 + G160 + G162 + G164 + G167 + G169)</f>
        <v/>
      </c>
      <c r="H170">
        <f>(H2 + H5 + H7 + H9 + H11 + H15 + H18 + H31 + H41 + H50 + H59 + H68 + H70 + H139 + H145 + H152 + H158 + H160 + H162 + H164 + H167 + H169)</f>
        <v/>
      </c>
      <c r="J170">
        <f>(J2 + J4 + J5 + J6 + J7 + J8 + J9 + J10 + J11 + J14 + J15 + J17 + J18 + J30 + J31 + J40 + J41 + J49 + J50 + J58 + J59 + J67 + J68 + J69 + J70 + J72 + J139 + J144 + J145 + J151 + J152 + J157 + J158 + J159 + J160 + J161 + J162 + J163 + J164 + J166 + J167 + J168 + J169)</f>
        <v/>
      </c>
    </row>
    <row r="171">
      <c r="A171" t="inlineStr">
        <is>
          <t>btnl_IBUF: btnl_IBUF_inst/O to Address_register_reg[9]/CEsum delays + cap delay</t>
        </is>
      </c>
      <c r="E171">
        <f>1000*(E170 + J170)</f>
        <v/>
      </c>
      <c r="F171">
        <f>1000*(F170 + J170)</f>
        <v/>
      </c>
      <c r="G171">
        <f>1000*(G170 + J170)</f>
        <v/>
      </c>
      <c r="H171">
        <f>1000*(H170 + J170)</f>
        <v/>
      </c>
    </row>
    <row r="173">
      <c r="A173" t="inlineStr">
        <is>
          <t>btnl_IBUF: btnl_IBUF_inst/O to Address_register_reg[9]/CETotal delay (from Vivado)</t>
        </is>
      </c>
      <c r="E173" t="inlineStr">
        <is>
          <t>1270</t>
        </is>
      </c>
      <c r="F173" t="inlineStr">
        <is>
          <t>1102</t>
        </is>
      </c>
      <c r="G173" t="inlineStr">
        <is>
          <t>2162</t>
        </is>
      </c>
      <c r="H173" t="inlineStr">
        <is>
          <t>1840</t>
        </is>
      </c>
    </row>
    <row r="175">
      <c r="A175" t="inlineStr">
        <is>
          <t>INT_L_X8Y44/INT_L.FAN_ALT7-&gt;&gt;FAN_L7</t>
        </is>
      </c>
      <c r="B175" t="inlineStr">
        <is>
          <t>Buffer</t>
        </is>
      </c>
      <c r="C175" t="n">
        <v>3.489880625</v>
      </c>
      <c r="D175" t="n">
        <v>0</v>
      </c>
      <c r="E175" t="n">
        <v>0.055</v>
      </c>
      <c r="F175" t="n">
        <v>0.045</v>
      </c>
      <c r="G175" t="n">
        <v>0.179</v>
      </c>
      <c r="H175" t="n">
        <v>0.148</v>
      </c>
      <c r="I175">
        <f>((((D180) + (D179))) + (D176 + D177))</f>
        <v/>
      </c>
      <c r="J175">
        <f>(((((D180) + (D179))) + (D176 + D177))*C175)</f>
        <v/>
      </c>
    </row>
    <row r="176">
      <c r="A176" t="inlineStr">
        <is>
          <t>INT_L_X8Y44/FAN_L7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CLBLM_L_X8Y44/CLBLM_FAN7</t>
        </is>
      </c>
      <c r="B177" t="inlineStr">
        <is>
          <t>Part of wire</t>
        </is>
      </c>
      <c r="C177" t="n">
        <v>0</v>
      </c>
      <c r="D177" t="n">
        <v>0</v>
      </c>
      <c r="I177">
        <f>(((D176 + D177)/2) + (((D180) + (D179))))</f>
        <v/>
      </c>
      <c r="J177">
        <f>((C176 + C177)*(((D176 + D177)/2) + (((D180) + (D179)))))</f>
        <v/>
      </c>
    </row>
    <row r="178">
      <c r="A178" t="inlineStr">
        <is>
          <t>CLBLM_L_X8Y44/CLBLM_L.CLBLM_FAN7-&gt;CLBLM_M_CE</t>
        </is>
      </c>
      <c r="B178" t="inlineStr">
        <is>
          <t>PassTransistor</t>
        </is>
      </c>
      <c r="C178" t="n">
        <v>0</v>
      </c>
      <c r="E178" t="n">
        <v>0</v>
      </c>
      <c r="F178" t="n">
        <v>0</v>
      </c>
      <c r="G178" t="n">
        <v>0</v>
      </c>
      <c r="H178" t="n">
        <v>0</v>
      </c>
      <c r="I178">
        <f>((D180) + (D179))</f>
        <v/>
      </c>
      <c r="J178">
        <f>(((D180) + (D179))*C178)</f>
        <v/>
      </c>
    </row>
    <row r="179">
      <c r="A179" t="inlineStr">
        <is>
          <t>CLBLM_L_X8Y44/CLBLM_M_CE</t>
        </is>
      </c>
      <c r="B179" t="inlineStr">
        <is>
          <t>Part of wire</t>
        </is>
      </c>
      <c r="C179" t="n">
        <v>0</v>
      </c>
      <c r="D179" t="n">
        <v>0</v>
      </c>
      <c r="I179">
        <f>(((D179)/2) + (D180))</f>
        <v/>
      </c>
      <c r="J179">
        <f>((C179)*(((D179)/2) + (D180)))</f>
        <v/>
      </c>
    </row>
    <row r="180">
      <c r="A180" t="inlineStr">
        <is>
          <t>Address_register_reg[8]/CE</t>
        </is>
      </c>
      <c r="B180" t="inlineStr">
        <is>
          <t>Inpin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t="inlineStr">
        <is>
          <t>btnl_IBUF: btnl_IBUF_inst/O to Address_register_reg[8]/CE sum delays</t>
        </is>
      </c>
      <c r="E181">
        <f>(E2 + E5 + E7 + E9 + E11 + E15 + E18 + E31 + E41 + E50 + E59 + E68 + E70 + E139 + E145 + E152 + E158 + E175 + E178 + E180)</f>
        <v/>
      </c>
      <c r="F181">
        <f>(F2 + F5 + F7 + F9 + F11 + F15 + F18 + F31 + F41 + F50 + F59 + F68 + F70 + F139 + F145 + F152 + F158 + F175 + F178 + F180)</f>
        <v/>
      </c>
      <c r="G181">
        <f>(G2 + G5 + G7 + G9 + G11 + G15 + G18 + G31 + G41 + G50 + G59 + G68 + G70 + G139 + G145 + G152 + G158 + G175 + G178 + G180)</f>
        <v/>
      </c>
      <c r="H181">
        <f>(H2 + H5 + H7 + H9 + H11 + H15 + H18 + H31 + H41 + H50 + H59 + H68 + H70 + H139 + H145 + H152 + H158 + H175 + H178 + H180)</f>
        <v/>
      </c>
      <c r="J181">
        <f>(J2 + J4 + J5 + J6 + J7 + J8 + J9 + J10 + J11 + J14 + J15 + J17 + J18 + J30 + J31 + J40 + J41 + J49 + J50 + J58 + J59 + J67 + J68 + J69 + J70 + J72 + J139 + J144 + J145 + J151 + J152 + J157 + J158 + J159 + J175 + J177 + J178 + J179 + J180)</f>
        <v/>
      </c>
    </row>
    <row r="182">
      <c r="A182" t="inlineStr">
        <is>
          <t>btnl_IBUF: btnl_IBUF_inst/O to Address_register_reg[8]/CEsum delays + cap delay</t>
        </is>
      </c>
      <c r="E182">
        <f>1000*(E181 + J181)</f>
        <v/>
      </c>
      <c r="F182">
        <f>1000*(F181 + J181)</f>
        <v/>
      </c>
      <c r="G182">
        <f>1000*(G181 + J181)</f>
        <v/>
      </c>
      <c r="H182">
        <f>1000*(H181 + J181)</f>
        <v/>
      </c>
    </row>
    <row r="184">
      <c r="A184" t="inlineStr">
        <is>
          <t>btnl_IBUF: btnl_IBUF_inst/O to Address_register_reg[8]/CETotal delay (from Vivado)</t>
        </is>
      </c>
      <c r="E184" t="inlineStr">
        <is>
          <t>1202</t>
        </is>
      </c>
      <c r="F184" t="inlineStr">
        <is>
          <t>1044</t>
        </is>
      </c>
      <c r="G184" t="inlineStr">
        <is>
          <t>2020</t>
        </is>
      </c>
      <c r="H184" t="inlineStr">
        <is>
          <t>1722</t>
        </is>
      </c>
    </row>
    <row r="186">
      <c r="A186" t="inlineStr">
        <is>
          <t>INT_R_X5Y44/INT_R.EE2END1-&gt;&gt;FAN_ALT6</t>
        </is>
      </c>
      <c r="B186" t="inlineStr">
        <is>
          <t>Buffer</t>
        </is>
      </c>
      <c r="C186" t="n">
        <v>0</v>
      </c>
      <c r="D186" t="n">
        <v>0.00757</v>
      </c>
      <c r="E186" t="n">
        <v>0</v>
      </c>
      <c r="F186" t="n">
        <v>0</v>
      </c>
      <c r="G186" t="n">
        <v>0</v>
      </c>
      <c r="H186" t="n">
        <v>0</v>
      </c>
      <c r="I186">
        <f>((D188) + (D187))</f>
        <v/>
      </c>
      <c r="J186">
        <f>(((D188) + (D187))*C186)</f>
        <v/>
      </c>
    </row>
    <row r="187">
      <c r="A187" t="inlineStr">
        <is>
          <t>INT_R_X5Y44/FAN_ALT6</t>
        </is>
      </c>
      <c r="B187" t="inlineStr">
        <is>
          <t>Part of wire</t>
        </is>
      </c>
      <c r="C187" t="n">
        <v>0</v>
      </c>
      <c r="D187" t="n">
        <v>0</v>
      </c>
      <c r="I187">
        <f>(((D187)/2) + (D188))</f>
        <v/>
      </c>
      <c r="J187">
        <f>((C187)*(((D187)/2) + (D188)))</f>
        <v/>
      </c>
    </row>
    <row r="188">
      <c r="A188" t="inlineStr">
        <is>
          <t>INT_R_X5Y44/INT_R.FAN_ALT6-&gt;&gt;FAN6</t>
        </is>
      </c>
      <c r="B188" t="inlineStr">
        <is>
          <t>Buffer</t>
        </is>
      </c>
      <c r="C188" t="n">
        <v>3.489880625</v>
      </c>
      <c r="D188" t="n">
        <v>0</v>
      </c>
      <c r="E188" t="n">
        <v>0.055</v>
      </c>
      <c r="F188" t="n">
        <v>0.045</v>
      </c>
      <c r="G188" t="n">
        <v>0.179</v>
      </c>
      <c r="H188" t="n">
        <v>0.148</v>
      </c>
      <c r="I188">
        <f>((((D193) + (D192))) + (D189 + D190))</f>
        <v/>
      </c>
      <c r="J188">
        <f>(((((D193) + (D192))) + (D189 + D190))*C188)</f>
        <v/>
      </c>
    </row>
    <row r="189">
      <c r="A189" t="inlineStr">
        <is>
          <t>INT_R_X5Y44/FAN6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CLBLM_R_X5Y44/CLBLM_FAN6</t>
        </is>
      </c>
      <c r="B190" t="inlineStr">
        <is>
          <t>Part of wire</t>
        </is>
      </c>
      <c r="C190" t="n">
        <v>0</v>
      </c>
      <c r="D190" t="n">
        <v>0</v>
      </c>
      <c r="I190">
        <f>(((D189 + D190)/2) + (((D193) + (D192))))</f>
        <v/>
      </c>
      <c r="J190">
        <f>((C189 + C190)*(((D189 + D190)/2) + (((D193) + (D192)))))</f>
        <v/>
      </c>
    </row>
    <row r="191">
      <c r="A191" t="inlineStr">
        <is>
          <t>CLBLM_R_X5Y44/CLBLM_R.CLBLM_FAN6-&gt;CLBLM_L_CE</t>
        </is>
      </c>
      <c r="B191" t="inlineStr">
        <is>
          <t>PassTransistor</t>
        </is>
      </c>
      <c r="C191" t="n">
        <v>0</v>
      </c>
      <c r="E191" t="n">
        <v>0</v>
      </c>
      <c r="F191" t="n">
        <v>0</v>
      </c>
      <c r="G191" t="n">
        <v>0</v>
      </c>
      <c r="H191" t="n">
        <v>0</v>
      </c>
      <c r="I191">
        <f>((D193) + (D192))</f>
        <v/>
      </c>
      <c r="J191">
        <f>(((D193) + (D192))*C191)</f>
        <v/>
      </c>
    </row>
    <row r="192">
      <c r="A192" t="inlineStr">
        <is>
          <t>CLBLM_R_X5Y44/CLBLM_L_CE</t>
        </is>
      </c>
      <c r="B192" t="inlineStr">
        <is>
          <t>Part of wire</t>
        </is>
      </c>
      <c r="C192" t="n">
        <v>0</v>
      </c>
      <c r="D192" t="n">
        <v>0</v>
      </c>
      <c r="I192">
        <f>(((D192)/2) + (D193))</f>
        <v/>
      </c>
      <c r="J192">
        <f>((C192)*(((D192)/2) + (D193)))</f>
        <v/>
      </c>
    </row>
    <row r="193">
      <c r="A193" t="inlineStr">
        <is>
          <t>Address_register_reg[0]/CE</t>
        </is>
      </c>
      <c r="B193" t="inlineStr">
        <is>
          <t>Inpin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t="inlineStr">
        <is>
          <t>btnl_IBUF: btnl_IBUF_inst/O to Address_register_reg[0]/CE sum delays</t>
        </is>
      </c>
      <c r="E194">
        <f>(E2 + E5 + E7 + E9 + E11 + E15 + E18 + E31 + E41 + E50 + E59 + E68 + E70 + E139 + E186 + E188 + E191 + E193)</f>
        <v/>
      </c>
      <c r="F194">
        <f>(F2 + F5 + F7 + F9 + F11 + F15 + F18 + F31 + F41 + F50 + F59 + F68 + F70 + F139 + F186 + F188 + F191 + F193)</f>
        <v/>
      </c>
      <c r="G194">
        <f>(G2 + G5 + G7 + G9 + G11 + G15 + G18 + G31 + G41 + G50 + G59 + G68 + G70 + G139 + G186 + G188 + G191 + G193)</f>
        <v/>
      </c>
      <c r="H194">
        <f>(H2 + H5 + H7 + H9 + H11 + H15 + H18 + H31 + H41 + H50 + H59 + H68 + H70 + H139 + H186 + H188 + H191 + H193)</f>
        <v/>
      </c>
      <c r="J194">
        <f>(J2 + J4 + J5 + J6 + J7 + J8 + J9 + J10 + J11 + J14 + J15 + J17 + J18 + J30 + J31 + J40 + J41 + J49 + J50 + J58 + J59 + J67 + J68 + J69 + J70 + J72 + J139 + J144 + J186 + J187 + J188 + J190 + J191 + J192 + J193)</f>
        <v/>
      </c>
    </row>
    <row r="195">
      <c r="A195" t="inlineStr">
        <is>
          <t>btnl_IBUF: btnl_IBUF_inst/O to Address_register_reg[0]/CEsum delays + cap delay</t>
        </is>
      </c>
      <c r="E195">
        <f>1000*(E194 + J194)</f>
        <v/>
      </c>
      <c r="F195">
        <f>1000*(F194 + J194)</f>
        <v/>
      </c>
      <c r="G195">
        <f>1000*(G194 + J194)</f>
        <v/>
      </c>
      <c r="H195">
        <f>1000*(H194 + J194)</f>
        <v/>
      </c>
    </row>
    <row r="197">
      <c r="A197" t="inlineStr">
        <is>
          <t>btnl_IBUF: btnl_IBUF_inst/O to Address_register_reg[0]/CETotal delay (from Vivado)</t>
        </is>
      </c>
      <c r="E197" t="inlineStr">
        <is>
          <t>989</t>
        </is>
      </c>
      <c r="F197" t="inlineStr">
        <is>
          <t>849</t>
        </is>
      </c>
      <c r="G197" t="inlineStr">
        <is>
          <t>1702</t>
        </is>
      </c>
      <c r="H197" t="inlineStr">
        <is>
          <t>1441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2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LIOB33_X0Y15/IOB_IBUF1 LIOI3_X0Y15/LIOI_IBUF1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LIOB33_X0Y15/IOB_IBUF1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LIOI3_X0Y15/LIOI_IBUF1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LIOI3_X0Y15/LIOI3.LIOI_IBUF1-&gt;LIOI_I1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LIOI3_X0Y15/LIOI_I1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LIOI3_X0Y15/LIOI3.LIOI_I1-&gt;LIOI_ILOGIC1_D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LIOI3_X0Y15/LIOI_ILOGIC1_D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LIOI3_X0Y15/LIOI3.LIOI_ILOGIC1_D-&gt;&gt;IOI_ILOGIC1_O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LIOI3_X0Y15/IOI_ILOGIC1_O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LIOI3_X0Y15/LIOI3.IOI_ILOGIC1_O-&gt;&gt;IOI_LOGIC_OUTS18_0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LIOI3_X0Y15/IOI_LOGIC_OUTS18_0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IO_INT_INTERFACE_L_X0Y15/INT_INTERFACE_LOGIC_OUTS_L_B18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L_TERM_INT_X2Y16/TERM_INT_LOGIC_OUTS_L_B18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IO_INT_INTERFACE_L_X0Y15/IO_INT_INTERFACE_L.INT_INTERFACE_LOGIC_OUTS_L_B18-&gt;&gt;INT_INTERFACE_LOGIC_OUTS_L18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IO_INT_INTERFACE_L_X0Y15/INT_INTERFACE_LOGIC_OUTS_L18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INT_L_X0Y15/LOGIC_OUTS_L18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INT_L_X0Y15/INT_L.LOGIC_OUTS_L18-&gt;&gt;NN6BEG0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0.081</v>
      </c>
      <c r="F18" t="n">
        <v>0.067</v>
      </c>
      <c r="G18" t="n">
        <v>0.18</v>
      </c>
      <c r="H18" t="n">
        <v>0.149</v>
      </c>
      <c r="I18">
        <f>((D27) + (D19 + D20 + D21 + D22 + D23 + D24 + D25 + D26))</f>
        <v/>
      </c>
      <c r="J18">
        <f>(((D27) + (D19 + D20 + D21 + D22 + D23 + D24 + D25 + D26))*C18)</f>
        <v/>
      </c>
    </row>
    <row r="19">
      <c r="A19" t="inlineStr">
        <is>
          <t>INT_L_X0Y15/NN6BEG0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INT_L_X0Y21/NN6END0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INT_L_X0Y20/NN6END_S1_0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INT_L_X0Y16/NN6A0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INT_L_X0Y17/NN6B0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INT_L_X0Y18/NN6C0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INT_L_X0Y19/NN6D0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INT_L_X0Y20/NN6E0</t>
        </is>
      </c>
      <c r="B26" t="inlineStr">
        <is>
          <t>Part of wire</t>
        </is>
      </c>
      <c r="C26" t="n">
        <v>0</v>
      </c>
      <c r="D26" t="n">
        <v>0</v>
      </c>
      <c r="I26">
        <f>(((D19 + D20 + D21 + D22 + D23 + D24 + D25 + D26)/2) + (D27))</f>
        <v/>
      </c>
      <c r="J26">
        <f>((C19 + C20 + C21 + C22 + C23 + C24 + C25 + C26)*(((D19 + D20 + D21 + D22 + D23 + D24 + D25 + D26)/2) + (D27)))</f>
        <v/>
      </c>
    </row>
    <row r="27">
      <c r="A27" t="inlineStr">
        <is>
          <t>INT_L_X0Y21/INT_L.NN6END0-&gt;&gt;LV_L0</t>
        </is>
      </c>
      <c r="B27" t="inlineStr">
        <is>
          <t>Buffer</t>
        </is>
      </c>
      <c r="C27" t="n">
        <v>0.7569375</v>
      </c>
      <c r="D27" t="n">
        <v>0.013478</v>
      </c>
      <c r="E27" t="n">
        <v>0.131</v>
      </c>
      <c r="F27" t="n">
        <v>0.108</v>
      </c>
      <c r="G27" t="n">
        <v>0.301</v>
      </c>
      <c r="H27" t="n">
        <v>0.249</v>
      </c>
      <c r="I27">
        <f>((D48) + (D28 + D29 + D30 + D31 + D32 + D33 + D34 + D35 + D36 + D37 + D38 + D39 + D40 + D41 + D42 + D43 + D44 + D45 + D46 + D47))</f>
        <v/>
      </c>
      <c r="J27">
        <f>(((D48) + (D28 + D29 + D30 + D31 + D32 + D33 + D34 + D35 + D36 + D37 + D38 + D39 + D40 + D41 + D42 + D43 + D44 + D45 + D46 + D47))*C27)</f>
        <v/>
      </c>
    </row>
    <row r="28">
      <c r="A28" t="inlineStr">
        <is>
          <t>INT_L_X0Y39/LV_L18</t>
        </is>
      </c>
      <c r="B28" t="inlineStr">
        <is>
          <t>Part of wire</t>
        </is>
      </c>
      <c r="C28" t="n">
        <v>0.0028</v>
      </c>
      <c r="D28" t="n">
        <v>0.013</v>
      </c>
    </row>
    <row r="29">
      <c r="A29" t="inlineStr">
        <is>
          <t>INT_L_X0Y21/LV_L0</t>
        </is>
      </c>
      <c r="B29" t="inlineStr">
        <is>
          <t>Part of wire</t>
        </is>
      </c>
      <c r="C29" t="n">
        <v>0.0028</v>
      </c>
      <c r="D29" t="n">
        <v>0.013</v>
      </c>
    </row>
    <row r="30">
      <c r="A30" t="inlineStr">
        <is>
          <t>INT_L_X0Y30/LV_L9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INT_L_X0Y38/LV_L17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INT_L_X0Y37/LV_L16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INT_L_X0Y36/LV_L15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INT_L_X0Y35/LV_L14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INT_L_X0Y34/LV_L13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INT_L_X0Y33/LV_L12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INT_L_X0Y32/LV_L11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INT_L_X0Y31/LV_L10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INT_L_X0Y29/LV_L8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INT_L_X0Y28/LV_L7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INT_L_X0Y27/LV_L6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INT_L_X0Y26/LV_L5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INT_L_X0Y25/LV_L4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HCLK_L_X4Y26/HCLK_LV3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INT_L_X0Y24/LV_L3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INT_L_X0Y23/LV_L2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INT_L_X0Y22/LV_L1</t>
        </is>
      </c>
      <c r="B47" t="inlineStr">
        <is>
          <t>Part of wire</t>
        </is>
      </c>
      <c r="C47" t="n">
        <v>0</v>
      </c>
      <c r="D47" t="n">
        <v>0</v>
      </c>
      <c r="I47">
        <f>(((D28 + D29 + D30 + D31 + D32 + D33 + D34 + D35 + D36 + D37 + D38 + D39 + D40 + D41 + D42 + D43 + D44 + D45 + D46 + D47)/2) + (D48))</f>
        <v/>
      </c>
      <c r="J47">
        <f>((C28 + C29 + C30 + C31 + C32 + C33 + C34 + C35 + C36 + C37 + C38 + C39 + C40 + C41 + C42 + C43 + C44 + C45 + C46 + C47)*(((D28 + D29 + D30 + D31 + D32 + D33 + D34 + D35 + D36 + D37 + D38 + D39 + D40 + D41 + D42 + D43 + D44 + D45 + D46 + D47)/2) + (D48)))</f>
        <v/>
      </c>
    </row>
    <row r="48">
      <c r="A48" t="inlineStr">
        <is>
          <t>INT_L_X0Y39/INT_L.LV_L18-&gt;&gt;NW6BEG3</t>
        </is>
      </c>
      <c r="B48" t="inlineStr">
        <is>
          <t>Buffer</t>
        </is>
      </c>
      <c r="C48" t="n">
        <v>1.5845231875</v>
      </c>
      <c r="D48" t="n">
        <v>0.009979</v>
      </c>
      <c r="E48" t="n">
        <v>0.078</v>
      </c>
      <c r="F48" t="n">
        <v>0.064</v>
      </c>
      <c r="G48" t="n">
        <v>0.178</v>
      </c>
      <c r="H48" t="n">
        <v>0.147</v>
      </c>
      <c r="I48">
        <f>((D59 + D96) + (D49 + D50 + D51 + D52 + D53 + D54 + D55 + D56 + D57 + D58))</f>
        <v/>
      </c>
      <c r="J48">
        <f>(((D59 + D96) + (D49 + D50 + D51 + D52 + D53 + D54 + D55 + D56 + D57 + D58))*C48)</f>
        <v/>
      </c>
    </row>
    <row r="49">
      <c r="A49" t="inlineStr">
        <is>
          <t>INT_L_X0Y39/NW6BEG3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INT_R_X1Y43/NE6END3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IO_INT_INTERFACE_L_X0Y39/INT_INTERFACE_NW4A3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L_TERM_INT_X2Y41/L_TERM_INT_NW4BEG3</t>
        </is>
      </c>
      <c r="B52" t="inlineStr">
        <is>
          <t>Part of wire</t>
        </is>
      </c>
      <c r="C52" t="n">
        <v>0.08729000000000001</v>
      </c>
      <c r="D52" t="n">
        <v>0.004200000000000001</v>
      </c>
    </row>
    <row r="53">
      <c r="A53" t="inlineStr">
        <is>
          <t>IO_INT_INTERFACE_L_X0Y39/INT_INTERFACE_NE4BEG3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INT_L_X0Y39/NE6A3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INT_L_X0Y40/NE6B3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INT_L_X0Y41/NE6C3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INT_L_X0Y42/NE6D3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INT_L_X0Y43/NE6E3</t>
        </is>
      </c>
      <c r="B58" t="inlineStr">
        <is>
          <t>Part of wire</t>
        </is>
      </c>
      <c r="C58" t="n">
        <v>0</v>
      </c>
      <c r="D58" t="n">
        <v>0</v>
      </c>
      <c r="I58">
        <f>(((D49 + D50 + D51 + D52 + D53 + D54 + D55 + D56 + D57 + D58)/2) + (D59 + D96))</f>
        <v/>
      </c>
      <c r="J58">
        <f>((C49 + C50 + C51 + C52 + C53 + C54 + C55 + C56 + C57 + C58)*(((D49 + D50 + D51 + D52 + D53 + D54 + D55 + D56 + D57 + D58)/2) + (D59 + D96)))</f>
        <v/>
      </c>
    </row>
    <row r="59">
      <c r="A59" t="inlineStr">
        <is>
          <t>INT_R_X1Y43/INT_R.NE6END3-&gt;&gt;NN6BEG3</t>
        </is>
      </c>
      <c r="B59" t="inlineStr">
        <is>
          <t>Buffer</t>
        </is>
      </c>
      <c r="C59" t="n">
        <v>1.5845231875</v>
      </c>
      <c r="D59" t="n">
        <v>0.009979</v>
      </c>
      <c r="E59" t="n">
        <v>0.08400000000000001</v>
      </c>
      <c r="F59" t="n">
        <v>0.06900000000000001</v>
      </c>
      <c r="G59" t="n">
        <v>0.185</v>
      </c>
      <c r="H59" t="n">
        <v>0.153</v>
      </c>
      <c r="I59">
        <f>((D67) + (D60 + D61 + D62 + D63 + D64 + D65 + D66))</f>
        <v/>
      </c>
      <c r="J59">
        <f>(((D67) + (D60 + D61 + D62 + D63 + D64 + D65 + D66))*C59)</f>
        <v/>
      </c>
    </row>
    <row r="60">
      <c r="A60" t="inlineStr">
        <is>
          <t>INT_R_X1Y43/NN6BEG3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INT_R_X1Y49/NN6END3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INT_R_X1Y44/NN6A3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INT_R_X1Y45/NN6B3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INT_R_X1Y46/NN6C3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INT_R_X1Y47/NN6D3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INT_R_X1Y48/NN6E3</t>
        </is>
      </c>
      <c r="B66" t="inlineStr">
        <is>
          <t>Part of wire</t>
        </is>
      </c>
      <c r="C66" t="n">
        <v>0</v>
      </c>
      <c r="D66" t="n">
        <v>0</v>
      </c>
      <c r="I66">
        <f>(((D60 + D61 + D62 + D63 + D64 + D65 + D66)/2) + (D67))</f>
        <v/>
      </c>
      <c r="J66">
        <f>((C60 + C61 + C62 + C63 + C64 + C65 + C66)*(((D60 + D61 + D62 + D63 + D64 + D65 + D66)/2) + (D67)))</f>
        <v/>
      </c>
    </row>
    <row r="67">
      <c r="A67" t="inlineStr">
        <is>
          <t>INT_R_X1Y49/INT_R.NN6END3-&gt;&gt;NE6BEG3</t>
        </is>
      </c>
      <c r="B67" t="inlineStr">
        <is>
          <t>Buffer</t>
        </is>
      </c>
      <c r="C67" t="n">
        <v>1.5845231875</v>
      </c>
      <c r="D67" t="n">
        <v>0.009979</v>
      </c>
      <c r="E67" t="n">
        <v>0.078</v>
      </c>
      <c r="F67" t="n">
        <v>0.064</v>
      </c>
      <c r="G67" t="n">
        <v>0.177</v>
      </c>
      <c r="H67" t="n">
        <v>0.146</v>
      </c>
      <c r="I67">
        <f>((D81) + (D68 + D69 + D70 + D71 + D72 + D73 + D74 + D75 + D76 + D77 + D78 + D79 + D80))</f>
        <v/>
      </c>
      <c r="J67">
        <f>(((D81) + (D68 + D69 + D70 + D71 + D72 + D73 + D74 + D75 + D76 + D77 + D78 + D79 + D80))*C67)</f>
        <v/>
      </c>
    </row>
    <row r="68">
      <c r="A68" t="inlineStr">
        <is>
          <t>INT_R_X1Y49/NE6BEG3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INT_R_X3Y53/NE6END3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INT_INTERFACE_R_X1Y49/INT_INTERFACE_NE4BEG3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CMT_PMV_X7Y51/CMT_PMV_NE4BEG3</t>
        </is>
      </c>
      <c r="B71" t="inlineStr">
        <is>
          <t>Part of wire</t>
        </is>
      </c>
      <c r="C71" t="n">
        <v>0.31751</v>
      </c>
      <c r="D71" t="n">
        <v>0.018</v>
      </c>
    </row>
    <row r="72">
      <c r="A72" t="inlineStr">
        <is>
          <t>CMT_TOP_R_UPPER_T_X8Y44/CMT_TOP_NE4BEG3_12</t>
        </is>
      </c>
      <c r="B72" t="inlineStr">
        <is>
          <t>Part of wire</t>
        </is>
      </c>
      <c r="C72" t="n">
        <v>0.31751</v>
      </c>
      <c r="D72" t="n">
        <v>0.018</v>
      </c>
    </row>
    <row r="73">
      <c r="A73" t="inlineStr">
        <is>
          <t>VBRK_X9Y51/VBRK_NE4BEG3</t>
        </is>
      </c>
      <c r="B73" t="inlineStr">
        <is>
          <t>Part of wire</t>
        </is>
      </c>
      <c r="C73" t="n">
        <v>0.01211</v>
      </c>
      <c r="D73" t="n">
        <v>0.00162</v>
      </c>
    </row>
    <row r="74">
      <c r="A74" t="inlineStr">
        <is>
          <t>CLBLL_L_X2Y49/CLBLL_NE4BEG3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INT_L_X2Y49/NE6A3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BRKH_INT_X2Y49/BRKH_INT_NE6A3</t>
        </is>
      </c>
      <c r="B76" t="inlineStr">
        <is>
          <t>Part of wire</t>
        </is>
      </c>
      <c r="C76" t="n">
        <v>0.00523</v>
      </c>
      <c r="D76" t="n">
        <v>0.001</v>
      </c>
    </row>
    <row r="77">
      <c r="A77" t="inlineStr">
        <is>
          <t>INT_L_X2Y50/NE6B3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INT_L_X2Y51/NE6C3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INT_L_X2Y52/NE6D3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INT_L_X2Y53/NE6E3</t>
        </is>
      </c>
      <c r="B80" t="inlineStr">
        <is>
          <t>Part of wire</t>
        </is>
      </c>
      <c r="C80" t="n">
        <v>0</v>
      </c>
      <c r="D80" t="n">
        <v>0</v>
      </c>
      <c r="I80">
        <f>(((D68 + D69 + D70 + D71 + D72 + D73 + D74 + D75 + D76 + D77 + D78 + D79 + D80)/2) + (D81))</f>
        <v/>
      </c>
      <c r="J80">
        <f>((C68 + C69 + C70 + C71 + C72 + C73 + C74 + C75 + C76 + C77 + C78 + C79 + C80)*(((D68 + D69 + D70 + D71 + D72 + D73 + D74 + D75 + D76 + D77 + D78 + D79 + D80)/2) + (D81)))</f>
        <v/>
      </c>
    </row>
    <row r="81">
      <c r="A81" t="inlineStr">
        <is>
          <t>INT_R_X3Y53/INT_R.NE6END3-&gt;&gt;NW2BEG3</t>
        </is>
      </c>
      <c r="B81" t="inlineStr">
        <is>
          <t>Buffer</t>
        </is>
      </c>
      <c r="C81" t="n">
        <v>1.1851186875</v>
      </c>
      <c r="D81" t="n">
        <v>0.008473000000000001</v>
      </c>
      <c r="E81" t="n">
        <v>0.043</v>
      </c>
      <c r="F81" t="n">
        <v>0.035</v>
      </c>
      <c r="G81" t="n">
        <v>0.14</v>
      </c>
      <c r="H81" t="n">
        <v>0.116</v>
      </c>
      <c r="I81">
        <f>((D85) + (D82 + D83 + D84))</f>
        <v/>
      </c>
      <c r="J81">
        <f>(((D85) + (D82 + D83 + D84))*C81)</f>
        <v/>
      </c>
    </row>
    <row r="82">
      <c r="A82" t="inlineStr">
        <is>
          <t>INT_R_X3Y53/NW2BEG3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INT_L_X2Y54/NW2END3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INT_R_X3Y54/NW2A3</t>
        </is>
      </c>
      <c r="B84" t="inlineStr">
        <is>
          <t>Part of wire</t>
        </is>
      </c>
      <c r="C84" t="n">
        <v>0</v>
      </c>
      <c r="D84" t="n">
        <v>0</v>
      </c>
      <c r="I84">
        <f>(((D82 + D83 + D84)/2) + (D85))</f>
        <v/>
      </c>
      <c r="J84">
        <f>((C82 + C83 + C84)*(((D82 + D83 + D84)/2) + (D85)))</f>
        <v/>
      </c>
    </row>
    <row r="85">
      <c r="A85" t="inlineStr">
        <is>
          <t>INT_L_X2Y54/INT_L.NW2END3-&gt;&gt;IMUX_L6</t>
        </is>
      </c>
      <c r="B85" t="inlineStr">
        <is>
          <t>Buffer</t>
        </is>
      </c>
      <c r="C85" t="n">
        <v>1.6107141875</v>
      </c>
      <c r="D85" t="n">
        <v>0.007713</v>
      </c>
      <c r="E85" t="n">
        <v>0.047</v>
      </c>
      <c r="F85" t="n">
        <v>0.038</v>
      </c>
      <c r="G85" t="n">
        <v>0.138</v>
      </c>
      <c r="H85" t="n">
        <v>0.114</v>
      </c>
      <c r="I85">
        <f>((((D90) + (D89))) + (D86 + D87))</f>
        <v/>
      </c>
      <c r="J85">
        <f>(((((D90) + (D89))) + (D86 + D87))*C85)</f>
        <v/>
      </c>
    </row>
    <row r="86">
      <c r="A86" t="inlineStr">
        <is>
          <t>INT_L_X2Y54/IMUX_L6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CLBLL_L_X2Y54/CLBLL_IMUX6</t>
        </is>
      </c>
      <c r="B87" t="inlineStr">
        <is>
          <t>Part of wire</t>
        </is>
      </c>
      <c r="C87" t="n">
        <v>0</v>
      </c>
      <c r="D87" t="n">
        <v>0</v>
      </c>
      <c r="I87">
        <f>(((D86 + D87)/2) + (((D90) + (D89))))</f>
        <v/>
      </c>
      <c r="J87">
        <f>((C86 + C87)*(((D86 + D87)/2) + (((D90) + (D89)))))</f>
        <v/>
      </c>
    </row>
    <row r="88">
      <c r="A88" t="inlineStr">
        <is>
          <t>CLBLL_L_X2Y54/CLBLL_L.CLBLL_IMUX6-&gt;CLBLL_L_A1</t>
        </is>
      </c>
      <c r="B88" t="inlineStr">
        <is>
          <t>PassTransistor</t>
        </is>
      </c>
      <c r="C88" t="n">
        <v>0</v>
      </c>
      <c r="E88" t="n">
        <v>0</v>
      </c>
      <c r="F88" t="n">
        <v>0</v>
      </c>
      <c r="G88" t="n">
        <v>0</v>
      </c>
      <c r="H88" t="n">
        <v>0</v>
      </c>
      <c r="I88">
        <f>((D90) + (D89))</f>
        <v/>
      </c>
      <c r="J88">
        <f>(((D90) + (D89))*C88)</f>
        <v/>
      </c>
    </row>
    <row r="89">
      <c r="A89" t="inlineStr">
        <is>
          <t>CLBLL_L_X2Y54/CLBLL_L_A1</t>
        </is>
      </c>
      <c r="B89" t="inlineStr">
        <is>
          <t>Part of wire</t>
        </is>
      </c>
      <c r="C89" t="n">
        <v>0</v>
      </c>
      <c r="D89" t="n">
        <v>0</v>
      </c>
      <c r="I89">
        <f>(((D89)/2) + (D90))</f>
        <v/>
      </c>
      <c r="J89">
        <f>((C89)*(((D89)/2) + (D90)))</f>
        <v/>
      </c>
    </row>
    <row r="90">
      <c r="A90" t="inlineStr">
        <is>
          <t>osc/FSM_sequential_state[1]_i_1/I3</t>
        </is>
      </c>
      <c r="B90" t="inlineStr">
        <is>
          <t>Inpin</t>
        </is>
      </c>
      <c r="D90" t="n">
        <v>0</v>
      </c>
      <c r="E90" t="n">
        <v>0.214</v>
      </c>
      <c r="F90" t="n">
        <v>0.172</v>
      </c>
      <c r="G90" t="n">
        <v>0.516</v>
      </c>
      <c r="H90" t="n">
        <v>0.416</v>
      </c>
    </row>
    <row r="91">
      <c r="A91" t="inlineStr">
        <is>
          <t>btnu_IBUF: btnu_IBUF_inst/O to osc/FSM_sequential_state[1]_i_1/I3 sum delays</t>
        </is>
      </c>
      <c r="E91">
        <f>(E2 + E5 + E7 + E9 + E11 + E15 + E18 + E27 + E48 + E59 + E67 + E81 + E85 + E88 + E90)</f>
        <v/>
      </c>
      <c r="F91">
        <f>(F2 + F5 + F7 + F9 + F11 + F15 + F18 + F27 + F48 + F59 + F67 + F81 + F85 + F88 + F90)</f>
        <v/>
      </c>
      <c r="G91">
        <f>(G2 + G5 + G7 + G9 + G11 + G15 + G18 + G27 + G48 + G59 + G67 + G81 + G85 + G88 + G90)</f>
        <v/>
      </c>
      <c r="H91">
        <f>(H2 + H5 + H7 + H9 + H11 + H15 + H18 + H27 + H48 + H59 + H67 + H81 + H85 + H88 + H90)</f>
        <v/>
      </c>
      <c r="J91">
        <f>(J2 + J4 + J5 + J6 + J7 + J8 + J9 + J10 + J11 + J14 + J15 + J17 + J18 + J26 + J27 + J47 + J48 + J58 + J59 + J66 + J67 + J80 + J81 + J84 + J85 + J87 + J88 + J89 + J90)</f>
        <v/>
      </c>
    </row>
    <row r="92">
      <c r="A92" t="inlineStr">
        <is>
          <t>btnu_IBUF: btnu_IBUF_inst/O to osc/FSM_sequential_state[1]_i_1/I3sum delays + cap delay</t>
        </is>
      </c>
      <c r="E92">
        <f>1000*(E91 + J91)</f>
        <v/>
      </c>
      <c r="F92">
        <f>1000*(F91 + J91)</f>
        <v/>
      </c>
      <c r="G92">
        <f>1000*(G91 + J91)</f>
        <v/>
      </c>
      <c r="H92">
        <f>1000*(H91 + J91)</f>
        <v/>
      </c>
    </row>
    <row r="94">
      <c r="A94" t="inlineStr">
        <is>
          <t>btnu_IBUF: btnu_IBUF_inst/O to osc/FSM_sequential_state[1]_i_1/I3Total delay (from Vivado)</t>
        </is>
      </c>
      <c r="E94" t="inlineStr">
        <is>
          <t>1100</t>
        </is>
      </c>
      <c r="F94" t="inlineStr">
        <is>
          <t>924</t>
        </is>
      </c>
      <c r="G94" t="inlineStr">
        <is>
          <t>1990</t>
        </is>
      </c>
      <c r="H94" t="inlineStr">
        <is>
          <t>1658</t>
        </is>
      </c>
    </row>
    <row r="96">
      <c r="A96" t="inlineStr">
        <is>
          <t>INT_R_X1Y43/INT_R.NE6END3-&gt;&gt;NL1BEG2</t>
        </is>
      </c>
      <c r="B96" t="inlineStr">
        <is>
          <t>Buffer</t>
        </is>
      </c>
      <c r="C96" t="n">
        <v>1.16220225</v>
      </c>
      <c r="D96" t="n">
        <v>0.008429000000000001</v>
      </c>
      <c r="E96" t="n">
        <v>0.054</v>
      </c>
      <c r="F96" t="n">
        <v>0.044</v>
      </c>
      <c r="G96" t="n">
        <v>0.131</v>
      </c>
      <c r="H96" t="n">
        <v>0.108</v>
      </c>
      <c r="I96">
        <f>((D99) + (D97 + D98))</f>
        <v/>
      </c>
      <c r="J96">
        <f>(((D99) + (D97 + D98))*C96)</f>
        <v/>
      </c>
    </row>
    <row r="97">
      <c r="A97" t="inlineStr">
        <is>
          <t>INT_R_X1Y43/NL1BEG2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INT_R_X1Y44/NL1END2</t>
        </is>
      </c>
      <c r="B98" t="inlineStr">
        <is>
          <t>Part of wire</t>
        </is>
      </c>
      <c r="C98" t="n">
        <v>0</v>
      </c>
      <c r="D98" t="n">
        <v>0</v>
      </c>
      <c r="I98">
        <f>(((D97 + D98)/2) + (D99))</f>
        <v/>
      </c>
      <c r="J98">
        <f>((C97 + C98)*(((D97 + D98)/2) + (D99)))</f>
        <v/>
      </c>
    </row>
    <row r="99">
      <c r="A99" t="inlineStr">
        <is>
          <t>INT_R_X1Y44/INT_R.NL1END2-&gt;&gt;EL1BEG1</t>
        </is>
      </c>
      <c r="B99" t="inlineStr">
        <is>
          <t>Buffer</t>
        </is>
      </c>
      <c r="C99" t="n">
        <v>1.16220225</v>
      </c>
      <c r="D99" t="n">
        <v>0.008429000000000001</v>
      </c>
      <c r="E99" t="n">
        <v>0.043</v>
      </c>
      <c r="F99" t="n">
        <v>0.035</v>
      </c>
      <c r="G99" t="n">
        <v>0.124</v>
      </c>
      <c r="H99" t="n">
        <v>0.103</v>
      </c>
      <c r="I99">
        <f>((D107 + D121) + (D100 + D101 + D102 + D103 + D104 + D105 + D106))</f>
        <v/>
      </c>
      <c r="J99">
        <f>(((D107 + D121) + (D100 + D101 + D102 + D103 + D104 + D105 + D106))*C99)</f>
        <v/>
      </c>
    </row>
    <row r="100">
      <c r="A100" t="inlineStr">
        <is>
          <t>INT_R_X1Y44/EL1BEG1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INT_L_X2Y44/EL1END1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INT_INTERFACE_R_X1Y44/INT_INTERFACE_EL1BEG1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CMT_FIFO_R_X7Y45/CMT_FIFO_EL1BEG1_7</t>
        </is>
      </c>
      <c r="B103" t="inlineStr">
        <is>
          <t>Part of wire</t>
        </is>
      </c>
      <c r="C103" t="n">
        <v>0.31751</v>
      </c>
      <c r="D103" t="n">
        <v>0.025</v>
      </c>
    </row>
    <row r="104">
      <c r="A104" t="inlineStr">
        <is>
          <t>CMT_TOP_R_UPPER_T_X8Y44/CMT_TOP_EL1BEG1_7</t>
        </is>
      </c>
      <c r="B104" t="inlineStr">
        <is>
          <t>Part of wire</t>
        </is>
      </c>
      <c r="C104" t="n">
        <v>0.31751</v>
      </c>
      <c r="D104" t="n">
        <v>0.025</v>
      </c>
    </row>
    <row r="105">
      <c r="A105" t="inlineStr">
        <is>
          <t>VBRK_X9Y46/VBRK_EL1BEG1</t>
        </is>
      </c>
      <c r="B105" t="inlineStr">
        <is>
          <t>Part of wire</t>
        </is>
      </c>
      <c r="C105" t="n">
        <v>0.01211</v>
      </c>
      <c r="D105" t="n">
        <v>0.00162</v>
      </c>
    </row>
    <row r="106">
      <c r="A106" t="inlineStr">
        <is>
          <t>CLBLL_L_X2Y44/CLBLL_EL1BEG1</t>
        </is>
      </c>
      <c r="B106" t="inlineStr">
        <is>
          <t>Part of wire</t>
        </is>
      </c>
      <c r="C106" t="n">
        <v>0.045632</v>
      </c>
      <c r="D106" t="n">
        <v>0.004690000000000001</v>
      </c>
      <c r="I106">
        <f>(((D100 + D101 + D102 + D103 + D104 + D105 + D106)/2) + (D107 + D121))</f>
        <v/>
      </c>
      <c r="J106">
        <f>((C100 + C101 + C102 + C103 + C104 + C105 + C106)*(((D100 + D101 + D102 + D103 + D104 + D105 + D106)/2) + (D107 + D121)))</f>
        <v/>
      </c>
    </row>
    <row r="107">
      <c r="A107" t="inlineStr">
        <is>
          <t>INT_L_X2Y44/INT_L.EL1END1-&gt;&gt;ER1BEG2</t>
        </is>
      </c>
      <c r="B107" t="inlineStr">
        <is>
          <t>Buffer</t>
        </is>
      </c>
      <c r="C107" t="n">
        <v>1.16220225</v>
      </c>
      <c r="D107" t="n">
        <v>0.008429000000000001</v>
      </c>
      <c r="E107" t="n">
        <v>0.044</v>
      </c>
      <c r="F107" t="n">
        <v>0.036</v>
      </c>
      <c r="G107" t="n">
        <v>0.122</v>
      </c>
      <c r="H107" t="n">
        <v>0.101</v>
      </c>
      <c r="I107">
        <f>((D110) + (D108 + D109))</f>
        <v/>
      </c>
      <c r="J107">
        <f>(((D110) + (D108 + D109))*C107)</f>
        <v/>
      </c>
    </row>
    <row r="108">
      <c r="A108" t="inlineStr">
        <is>
          <t>INT_L_X2Y44/ER1BEG2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INT_R_X3Y44/ER1END2</t>
        </is>
      </c>
      <c r="B109" t="inlineStr">
        <is>
          <t>Part of wire</t>
        </is>
      </c>
      <c r="C109" t="n">
        <v>0</v>
      </c>
      <c r="D109" t="n">
        <v>0</v>
      </c>
      <c r="I109">
        <f>(((D108 + D109)/2) + (D110))</f>
        <v/>
      </c>
      <c r="J109">
        <f>((C108 + C109)*(((D108 + D109)/2) + (D110)))</f>
        <v/>
      </c>
    </row>
    <row r="110">
      <c r="A110" t="inlineStr">
        <is>
          <t>INT_R_X3Y44/INT_R.ER1END2-&gt;&gt;CTRL0</t>
        </is>
      </c>
      <c r="B110" t="inlineStr">
        <is>
          <t>Buffer</t>
        </is>
      </c>
      <c r="C110" t="n">
        <v>3.3916664375</v>
      </c>
      <c r="D110" t="n">
        <v>0.006325</v>
      </c>
      <c r="E110" t="n">
        <v>0.061</v>
      </c>
      <c r="F110" t="n">
        <v>0.05</v>
      </c>
      <c r="G110" t="n">
        <v>0.189</v>
      </c>
      <c r="H110" t="n">
        <v>0.156</v>
      </c>
      <c r="I110">
        <f>((((D115) + (D114))) + (D111 + D112))</f>
        <v/>
      </c>
      <c r="J110">
        <f>(((((D115) + (D114))) + (D111 + D112))*C110)</f>
        <v/>
      </c>
    </row>
    <row r="111">
      <c r="A111" t="inlineStr">
        <is>
          <t>INT_R_X3Y44/CTRL0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CLBLM_R_X3Y44/CLBLM_CTRL0</t>
        </is>
      </c>
      <c r="B112" t="inlineStr">
        <is>
          <t>Part of wire</t>
        </is>
      </c>
      <c r="C112" t="n">
        <v>0</v>
      </c>
      <c r="D112" t="n">
        <v>0</v>
      </c>
      <c r="I112">
        <f>(((D111 + D112)/2) + (((D115) + (D114))))</f>
        <v/>
      </c>
      <c r="J112">
        <f>((C111 + C112)*(((D111 + D112)/2) + (((D115) + (D114)))))</f>
        <v/>
      </c>
    </row>
    <row r="113">
      <c r="A113" t="inlineStr">
        <is>
          <t>CLBLM_R_X3Y44/CLBLM_R.CLBLM_CTRL0-&gt;CLBLM_L_SR</t>
        </is>
      </c>
      <c r="B113" t="inlineStr">
        <is>
          <t>PassTransistor</t>
        </is>
      </c>
      <c r="C113" t="n">
        <v>0</v>
      </c>
      <c r="E113" t="n">
        <v>0</v>
      </c>
      <c r="F113" t="n">
        <v>0</v>
      </c>
      <c r="G113" t="n">
        <v>0</v>
      </c>
      <c r="H113" t="n">
        <v>0</v>
      </c>
      <c r="I113">
        <f>((D115) + (D114))</f>
        <v/>
      </c>
      <c r="J113">
        <f>(((D115) + (D114))*C113)</f>
        <v/>
      </c>
    </row>
    <row r="114">
      <c r="A114" t="inlineStr">
        <is>
          <t>CLBLM_R_X3Y44/CLBLM_L_SR</t>
        </is>
      </c>
      <c r="B114" t="inlineStr">
        <is>
          <t>Part of wire</t>
        </is>
      </c>
      <c r="C114" t="n">
        <v>0</v>
      </c>
      <c r="D114" t="n">
        <v>0</v>
      </c>
      <c r="I114">
        <f>(((D114)/2) + (D115))</f>
        <v/>
      </c>
      <c r="J114">
        <f>((C114)*(((D114)/2) + (D115)))</f>
        <v/>
      </c>
    </row>
    <row r="115">
      <c r="A115" t="inlineStr">
        <is>
          <t>Address_register_reg[4]/R</t>
        </is>
      </c>
      <c r="B115" t="inlineStr">
        <is>
          <t>Inpin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t="inlineStr">
        <is>
          <t>btnu_IBUF: btnu_IBUF_inst/O to Address_register_reg[4]/R sum delays</t>
        </is>
      </c>
      <c r="E116">
        <f>(E2 + E5 + E7 + E9 + E11 + E15 + E18 + E27 + E48 + E96 + E99 + E107 + E110 + E113 + E115)</f>
        <v/>
      </c>
      <c r="F116">
        <f>(F2 + F5 + F7 + F9 + F11 + F15 + F18 + F27 + F48 + F96 + F99 + F107 + F110 + F113 + F115)</f>
        <v/>
      </c>
      <c r="G116">
        <f>(G2 + G5 + G7 + G9 + G11 + G15 + G18 + G27 + G48 + G96 + G99 + G107 + G110 + G113 + G115)</f>
        <v/>
      </c>
      <c r="H116">
        <f>(H2 + H5 + H7 + H9 + H11 + H15 + H18 + H27 + H48 + H96 + H99 + H107 + H110 + H113 + H115)</f>
        <v/>
      </c>
      <c r="J116">
        <f>(J2 + J4 + J5 + J6 + J7 + J8 + J9 + J10 + J11 + J14 + J15 + J17 + J18 + J26 + J27 + J47 + J48 + J58 + J96 + J98 + J99 + J106 + J107 + J109 + J110 + J112 + J113 + J114 + J115)</f>
        <v/>
      </c>
    </row>
    <row r="117">
      <c r="A117" t="inlineStr">
        <is>
          <t>btnu_IBUF: btnu_IBUF_inst/O to Address_register_reg[4]/Rsum delays + cap delay</t>
        </is>
      </c>
      <c r="E117">
        <f>1000*(E116 + J116)</f>
        <v/>
      </c>
      <c r="F117">
        <f>1000*(F116 + J116)</f>
        <v/>
      </c>
      <c r="G117">
        <f>1000*(G116 + J116)</f>
        <v/>
      </c>
      <c r="H117">
        <f>1000*(H116 + J116)</f>
        <v/>
      </c>
    </row>
    <row r="119">
      <c r="A119" t="inlineStr">
        <is>
          <t>btnu_IBUF: btnu_IBUF_inst/O to Address_register_reg[4]/RTotal delay (from Vivado)</t>
        </is>
      </c>
      <c r="E119" t="inlineStr">
        <is>
          <t>846</t>
        </is>
      </c>
      <c r="F119" t="inlineStr">
        <is>
          <t>721</t>
        </is>
      </c>
      <c r="G119" t="inlineStr">
        <is>
          <t>1496</t>
        </is>
      </c>
      <c r="H119" t="inlineStr">
        <is>
          <t>1263</t>
        </is>
      </c>
    </row>
    <row r="121">
      <c r="A121" t="inlineStr">
        <is>
          <t>INT_L_X2Y44/INT_L.EL1END1-&gt;&gt;EE2BEG1</t>
        </is>
      </c>
      <c r="B121" t="inlineStr">
        <is>
          <t>Buffer</t>
        </is>
      </c>
      <c r="C121" t="n">
        <v>1.1851186875</v>
      </c>
      <c r="D121" t="n">
        <v>0.008473000000000001</v>
      </c>
      <c r="E121" t="n">
        <v>0.061</v>
      </c>
      <c r="F121" t="n">
        <v>0.05</v>
      </c>
      <c r="G121" t="n">
        <v>0.139</v>
      </c>
      <c r="H121" t="n">
        <v>0.115</v>
      </c>
      <c r="I121">
        <f>((D127) + (D122 + D123 + D124 + D125 + D126))</f>
        <v/>
      </c>
      <c r="J121">
        <f>(((D127) + (D122 + D123 + D124 + D125 + D126))*C121)</f>
        <v/>
      </c>
    </row>
    <row r="122">
      <c r="A122" t="inlineStr">
        <is>
          <t>INT_L_X2Y44/EE2BEG1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INT_L_X4Y44/EE2END1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INT_R_X3Y44/EE2A1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CLBLM_R_X3Y44/CLBLM_EE2A1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CLBLL_L_X4Y44/CLBLL_EE2A1</t>
        </is>
      </c>
      <c r="B126" t="inlineStr">
        <is>
          <t>Part of wire</t>
        </is>
      </c>
      <c r="C126" t="n">
        <v>0</v>
      </c>
      <c r="D126" t="n">
        <v>0</v>
      </c>
      <c r="I126">
        <f>(((D122 + D123 + D124 + D125 + D126)/2) + (D127))</f>
        <v/>
      </c>
      <c r="J126">
        <f>((C122 + C123 + C124 + C125 + C126)*(((D122 + D123 + D124 + D125 + D126)/2) + (D127)))</f>
        <v/>
      </c>
    </row>
    <row r="127">
      <c r="A127" t="inlineStr">
        <is>
          <t>INT_L_X4Y44/INT_L.EE2END1-&gt;&gt;ER1BEG2</t>
        </is>
      </c>
      <c r="B127" t="inlineStr">
        <is>
          <t>Buffer</t>
        </is>
      </c>
      <c r="C127" t="n">
        <v>1.16220225</v>
      </c>
      <c r="D127" t="n">
        <v>0.008429000000000001</v>
      </c>
      <c r="E127" t="n">
        <v>0.044</v>
      </c>
      <c r="F127" t="n">
        <v>0.036</v>
      </c>
      <c r="G127" t="n">
        <v>0.122</v>
      </c>
      <c r="H127" t="n">
        <v>0.101</v>
      </c>
      <c r="I127">
        <f>((D130 + D141 + D152) + (D128 + D129))</f>
        <v/>
      </c>
      <c r="J127">
        <f>(((D130 + D141 + D152) + (D128 + D129))*C127)</f>
        <v/>
      </c>
    </row>
    <row r="128">
      <c r="A128" t="inlineStr">
        <is>
          <t>INT_L_X4Y44/ER1BEG2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INT_R_X5Y44/ER1END2</t>
        </is>
      </c>
      <c r="B129" t="inlineStr">
        <is>
          <t>Part of wire</t>
        </is>
      </c>
      <c r="C129" t="n">
        <v>0</v>
      </c>
      <c r="D129" t="n">
        <v>0</v>
      </c>
      <c r="I129">
        <f>(((D128 + D129)/2) + (D130 + D141 + D152))</f>
        <v/>
      </c>
      <c r="J129">
        <f>((C128 + C129)*(((D128 + D129)/2) + (D130 + D141 + D152)))</f>
        <v/>
      </c>
    </row>
    <row r="130">
      <c r="A130" t="inlineStr">
        <is>
          <t>INT_R_X5Y44/INT_R.ER1END2-&gt;&gt;CTRL0</t>
        </is>
      </c>
      <c r="B130" t="inlineStr">
        <is>
          <t>Buffer</t>
        </is>
      </c>
      <c r="C130" t="n">
        <v>3.3916664375</v>
      </c>
      <c r="D130" t="n">
        <v>0.006325</v>
      </c>
      <c r="E130" t="n">
        <v>0.061</v>
      </c>
      <c r="F130" t="n">
        <v>0.05</v>
      </c>
      <c r="G130" t="n">
        <v>0.189</v>
      </c>
      <c r="H130" t="n">
        <v>0.156</v>
      </c>
      <c r="I130">
        <f>((((D135) + (D134))) + (D131 + D132))</f>
        <v/>
      </c>
      <c r="J130">
        <f>(((((D135) + (D134))) + (D131 + D132))*C130)</f>
        <v/>
      </c>
    </row>
    <row r="131">
      <c r="A131" t="inlineStr">
        <is>
          <t>INT_R_X5Y44/CTRL0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CLBLM_R_X5Y44/CLBLM_CTRL0</t>
        </is>
      </c>
      <c r="B132" t="inlineStr">
        <is>
          <t>Part of wire</t>
        </is>
      </c>
      <c r="C132" t="n">
        <v>0</v>
      </c>
      <c r="D132" t="n">
        <v>0</v>
      </c>
      <c r="I132">
        <f>(((D131 + D132)/2) + (((D135) + (D134))))</f>
        <v/>
      </c>
      <c r="J132">
        <f>((C131 + C132)*(((D131 + D132)/2) + (((D135) + (D134)))))</f>
        <v/>
      </c>
    </row>
    <row r="133">
      <c r="A133" t="inlineStr">
        <is>
          <t>CLBLM_R_X5Y44/CLBLM_R.CLBLM_CTRL0-&gt;CLBLM_L_SR</t>
        </is>
      </c>
      <c r="B133" t="inlineStr">
        <is>
          <t>PassTransistor</t>
        </is>
      </c>
      <c r="C133" t="n">
        <v>0</v>
      </c>
      <c r="E133" t="n">
        <v>0</v>
      </c>
      <c r="F133" t="n">
        <v>0</v>
      </c>
      <c r="G133" t="n">
        <v>0</v>
      </c>
      <c r="H133" t="n">
        <v>0</v>
      </c>
      <c r="I133">
        <f>((D135) + (D134))</f>
        <v/>
      </c>
      <c r="J133">
        <f>(((D135) + (D134))*C133)</f>
        <v/>
      </c>
    </row>
    <row r="134">
      <c r="A134" t="inlineStr">
        <is>
          <t>CLBLM_R_X5Y44/CLBLM_L_SR</t>
        </is>
      </c>
      <c r="B134" t="inlineStr">
        <is>
          <t>Part of wire</t>
        </is>
      </c>
      <c r="C134" t="n">
        <v>0</v>
      </c>
      <c r="D134" t="n">
        <v>0</v>
      </c>
      <c r="I134">
        <f>(((D134)/2) + (D135))</f>
        <v/>
      </c>
      <c r="J134">
        <f>((C134)*(((D134)/2) + (D135)))</f>
        <v/>
      </c>
    </row>
    <row r="135">
      <c r="A135" t="inlineStr">
        <is>
          <t>Address_register_reg[0]/R</t>
        </is>
      </c>
      <c r="B135" t="inlineStr">
        <is>
          <t>Inpin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t="inlineStr">
        <is>
          <t>btnu_IBUF: btnu_IBUF_inst/O to Address_register_reg[0]/R sum delays</t>
        </is>
      </c>
      <c r="E136">
        <f>(E2 + E5 + E7 + E9 + E11 + E15 + E18 + E27 + E48 + E96 + E99 + E121 + E127 + E130 + E133 + E135)</f>
        <v/>
      </c>
      <c r="F136">
        <f>(F2 + F5 + F7 + F9 + F11 + F15 + F18 + F27 + F48 + F96 + F99 + F121 + F127 + F130 + F133 + F135)</f>
        <v/>
      </c>
      <c r="G136">
        <f>(G2 + G5 + G7 + G9 + G11 + G15 + G18 + G27 + G48 + G96 + G99 + G121 + G127 + G130 + G133 + G135)</f>
        <v/>
      </c>
      <c r="H136">
        <f>(H2 + H5 + H7 + H9 + H11 + H15 + H18 + H27 + H48 + H96 + H99 + H121 + H127 + H130 + H133 + H135)</f>
        <v/>
      </c>
      <c r="J136">
        <f>(J2 + J4 + J5 + J6 + J7 + J8 + J9 + J10 + J11 + J14 + J15 + J17 + J18 + J26 + J27 + J47 + J48 + J58 + J96 + J98 + J99 + J106 + J121 + J126 + J127 + J129 + J130 + J132 + J133 + J134 + J135)</f>
        <v/>
      </c>
    </row>
    <row r="137">
      <c r="A137" t="inlineStr">
        <is>
          <t>btnu_IBUF: btnu_IBUF_inst/O to Address_register_reg[0]/Rsum delays + cap delay</t>
        </is>
      </c>
      <c r="E137">
        <f>1000*(E136 + J136)</f>
        <v/>
      </c>
      <c r="F137">
        <f>1000*(F136 + J136)</f>
        <v/>
      </c>
      <c r="G137">
        <f>1000*(G136 + J136)</f>
        <v/>
      </c>
      <c r="H137">
        <f>1000*(H136 + J136)</f>
        <v/>
      </c>
    </row>
    <row r="139">
      <c r="A139" t="inlineStr">
        <is>
          <t>btnu_IBUF: btnu_IBUF_inst/O to Address_register_reg[0]/RTotal delay (from Vivado)</t>
        </is>
      </c>
      <c r="E139" t="inlineStr">
        <is>
          <t>932</t>
        </is>
      </c>
      <c r="F139" t="inlineStr">
        <is>
          <t>796</t>
        </is>
      </c>
      <c r="G139" t="inlineStr">
        <is>
          <t>1631</t>
        </is>
      </c>
      <c r="H139" t="inlineStr">
        <is>
          <t>1379</t>
        </is>
      </c>
    </row>
    <row r="141">
      <c r="A141" t="inlineStr">
        <is>
          <t>INT_R_X5Y44/INT_R.ER1END2-&gt;&gt;CTRL1</t>
        </is>
      </c>
      <c r="B141" t="inlineStr">
        <is>
          <t>Buffer</t>
        </is>
      </c>
      <c r="C141" t="n">
        <v>3.3916664375</v>
      </c>
      <c r="D141" t="n">
        <v>0.006325</v>
      </c>
      <c r="E141" t="n">
        <v>0.061</v>
      </c>
      <c r="F141" t="n">
        <v>0.05</v>
      </c>
      <c r="G141" t="n">
        <v>0.189</v>
      </c>
      <c r="H141" t="n">
        <v>0.156</v>
      </c>
      <c r="I141">
        <f>((((D146) + (D145))) + (D142 + D143))</f>
        <v/>
      </c>
      <c r="J141">
        <f>(((((D146) + (D145))) + (D142 + D143))*C141)</f>
        <v/>
      </c>
    </row>
    <row r="142">
      <c r="A142" t="inlineStr">
        <is>
          <t>INT_R_X5Y44/CTRL1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CLBLM_R_X5Y44/CLBLM_CTRL1</t>
        </is>
      </c>
      <c r="B143" t="inlineStr">
        <is>
          <t>Part of wire</t>
        </is>
      </c>
      <c r="C143" t="n">
        <v>0</v>
      </c>
      <c r="D143" t="n">
        <v>0</v>
      </c>
      <c r="I143">
        <f>(((D142 + D143)/2) + (((D146) + (D145))))</f>
        <v/>
      </c>
      <c r="J143">
        <f>((C142 + C143)*(((D142 + D143)/2) + (((D146) + (D145)))))</f>
        <v/>
      </c>
    </row>
    <row r="144">
      <c r="A144" t="inlineStr">
        <is>
          <t>CLBLM_R_X5Y44/CLBLM_R.CLBLM_CTRL1-&gt;CLBLM_M_SR</t>
        </is>
      </c>
      <c r="B144" t="inlineStr">
        <is>
          <t>PassTransistor</t>
        </is>
      </c>
      <c r="C144" t="n">
        <v>0</v>
      </c>
      <c r="E144" t="n">
        <v>0</v>
      </c>
      <c r="F144" t="n">
        <v>0</v>
      </c>
      <c r="G144" t="n">
        <v>0</v>
      </c>
      <c r="H144" t="n">
        <v>0</v>
      </c>
      <c r="I144">
        <f>((D146) + (D145))</f>
        <v/>
      </c>
      <c r="J144">
        <f>(((D146) + (D145))*C144)</f>
        <v/>
      </c>
    </row>
    <row r="145">
      <c r="A145" t="inlineStr">
        <is>
          <t>CLBLM_R_X5Y44/CLBLM_M_SR</t>
        </is>
      </c>
      <c r="B145" t="inlineStr">
        <is>
          <t>Part of wire</t>
        </is>
      </c>
      <c r="C145" t="n">
        <v>0</v>
      </c>
      <c r="D145" t="n">
        <v>0</v>
      </c>
      <c r="I145">
        <f>(((D145)/2) + (D146))</f>
        <v/>
      </c>
      <c r="J145">
        <f>((C145)*(((D145)/2) + (D146)))</f>
        <v/>
      </c>
    </row>
    <row r="146">
      <c r="A146" t="inlineStr">
        <is>
          <t>Address_register_reg[3]/R</t>
        </is>
      </c>
      <c r="B146" t="inlineStr">
        <is>
          <t>Inpin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t="inlineStr">
        <is>
          <t>btnu_IBUF: btnu_IBUF_inst/O to Address_register_reg[3]/R sum delays</t>
        </is>
      </c>
      <c r="E147">
        <f>(E2 + E5 + E7 + E9 + E11 + E15 + E18 + E27 + E48 + E96 + E99 + E121 + E127 + E141 + E144 + E146)</f>
        <v/>
      </c>
      <c r="F147">
        <f>(F2 + F5 + F7 + F9 + F11 + F15 + F18 + F27 + F48 + F96 + F99 + F121 + F127 + F141 + F144 + F146)</f>
        <v/>
      </c>
      <c r="G147">
        <f>(G2 + G5 + G7 + G9 + G11 + G15 + G18 + G27 + G48 + G96 + G99 + G121 + G127 + G141 + G144 + G146)</f>
        <v/>
      </c>
      <c r="H147">
        <f>(H2 + H5 + H7 + H9 + H11 + H15 + H18 + H27 + H48 + H96 + H99 + H121 + H127 + H141 + H144 + H146)</f>
        <v/>
      </c>
      <c r="J147">
        <f>(J2 + J4 + J5 + J6 + J7 + J8 + J9 + J10 + J11 + J14 + J15 + J17 + J18 + J26 + J27 + J47 + J48 + J58 + J96 + J98 + J99 + J106 + J121 + J126 + J127 + J129 + J141 + J143 + J144 + J145 + J146)</f>
        <v/>
      </c>
    </row>
    <row r="148">
      <c r="A148" t="inlineStr">
        <is>
          <t>btnu_IBUF: btnu_IBUF_inst/O to Address_register_reg[3]/Rsum delays + cap delay</t>
        </is>
      </c>
      <c r="E148">
        <f>1000*(E147 + J147)</f>
        <v/>
      </c>
      <c r="F148">
        <f>1000*(F147 + J147)</f>
        <v/>
      </c>
      <c r="G148">
        <f>1000*(G147 + J147)</f>
        <v/>
      </c>
      <c r="H148">
        <f>1000*(H147 + J147)</f>
        <v/>
      </c>
    </row>
    <row r="150">
      <c r="A150" t="inlineStr">
        <is>
          <t>btnu_IBUF: btnu_IBUF_inst/O to Address_register_reg[3]/RTotal delay (from Vivado)</t>
        </is>
      </c>
      <c r="E150" t="inlineStr">
        <is>
          <t>932</t>
        </is>
      </c>
      <c r="F150" t="inlineStr">
        <is>
          <t>796</t>
        </is>
      </c>
      <c r="G150" t="inlineStr">
        <is>
          <t>1631</t>
        </is>
      </c>
      <c r="H150" t="inlineStr">
        <is>
          <t>1379</t>
        </is>
      </c>
    </row>
    <row r="152">
      <c r="A152" t="inlineStr">
        <is>
          <t>INT_R_X5Y44/INT_R.ER1END2-&gt;&gt;SS2BEG2</t>
        </is>
      </c>
      <c r="B152" t="inlineStr">
        <is>
          <t>Buffer</t>
        </is>
      </c>
      <c r="C152" t="n">
        <v>1.1851186875</v>
      </c>
      <c r="D152" t="n">
        <v>0.008473000000000001</v>
      </c>
      <c r="E152" t="n">
        <v>0.059</v>
      </c>
      <c r="F152" t="n">
        <v>0.049</v>
      </c>
      <c r="G152" t="n">
        <v>0.131</v>
      </c>
      <c r="H152" t="n">
        <v>0.108</v>
      </c>
      <c r="I152">
        <f>((D156) + (D153 + D154 + D155))</f>
        <v/>
      </c>
      <c r="J152">
        <f>(((D156) + (D153 + D154 + D155))*C152)</f>
        <v/>
      </c>
    </row>
    <row r="153">
      <c r="A153" t="inlineStr">
        <is>
          <t>INT_R_X5Y44/SS2BEG2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INT_R_X5Y42/SS2END2</t>
        </is>
      </c>
      <c r="B154" t="inlineStr">
        <is>
          <t>Part of wire</t>
        </is>
      </c>
      <c r="C154" t="n">
        <v>0</v>
      </c>
      <c r="D154" t="n">
        <v>0</v>
      </c>
    </row>
    <row r="155">
      <c r="A155" t="inlineStr">
        <is>
          <t>INT_R_X5Y43/SS2A2</t>
        </is>
      </c>
      <c r="B155" t="inlineStr">
        <is>
          <t>Part of wire</t>
        </is>
      </c>
      <c r="C155" t="n">
        <v>0</v>
      </c>
      <c r="D155" t="n">
        <v>0</v>
      </c>
      <c r="I155">
        <f>(((D153 + D154 + D155)/2) + (D156))</f>
        <v/>
      </c>
      <c r="J155">
        <f>((C153 + C154 + C155)*(((D153 + D154 + D155)/2) + (D156)))</f>
        <v/>
      </c>
    </row>
    <row r="156">
      <c r="A156" t="inlineStr">
        <is>
          <t>INT_R_X5Y42/INT_R.SS2END2-&gt;&gt;NR1BEG2</t>
        </is>
      </c>
      <c r="B156" t="inlineStr">
        <is>
          <t>Buffer</t>
        </is>
      </c>
      <c r="C156" t="n">
        <v>1.16220225</v>
      </c>
      <c r="D156" t="n">
        <v>0.008429000000000001</v>
      </c>
      <c r="E156" t="n">
        <v>0.056</v>
      </c>
      <c r="F156" t="n">
        <v>0.046</v>
      </c>
      <c r="G156" t="n">
        <v>0.131</v>
      </c>
      <c r="H156" t="n">
        <v>0.108</v>
      </c>
      <c r="I156">
        <f>((D159 + D170 + D181) + (D157 + D158))</f>
        <v/>
      </c>
      <c r="J156">
        <f>(((D159 + D170 + D181) + (D157 + D158))*C156)</f>
        <v/>
      </c>
    </row>
    <row r="157">
      <c r="A157" t="inlineStr">
        <is>
          <t>INT_R_X5Y42/NR1BEG2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INT_R_X5Y43/NR1END2</t>
        </is>
      </c>
      <c r="B158" t="inlineStr">
        <is>
          <t>Part of wire</t>
        </is>
      </c>
      <c r="C158" t="n">
        <v>0</v>
      </c>
      <c r="D158" t="n">
        <v>0</v>
      </c>
      <c r="I158">
        <f>(((D157 + D158)/2) + (D159 + D170 + D181))</f>
        <v/>
      </c>
      <c r="J158">
        <f>((C157 + C158)*(((D157 + D158)/2) + (D159 + D170 + D181)))</f>
        <v/>
      </c>
    </row>
    <row r="159">
      <c r="A159" t="inlineStr">
        <is>
          <t>INT_R_X5Y43/INT_R.NR1END2-&gt;&gt;CTRL0</t>
        </is>
      </c>
      <c r="B159" t="inlineStr">
        <is>
          <t>Buffer</t>
        </is>
      </c>
      <c r="C159" t="n">
        <v>3.3916664375</v>
      </c>
      <c r="D159" t="n">
        <v>0.006325</v>
      </c>
      <c r="E159" t="n">
        <v>0.061</v>
      </c>
      <c r="F159" t="n">
        <v>0.05</v>
      </c>
      <c r="G159" t="n">
        <v>0.189</v>
      </c>
      <c r="H159" t="n">
        <v>0.156</v>
      </c>
      <c r="I159">
        <f>((((D164) + (D163))) + (D160 + D161))</f>
        <v/>
      </c>
      <c r="J159">
        <f>(((((D164) + (D163))) + (D160 + D161))*C159)</f>
        <v/>
      </c>
    </row>
    <row r="160">
      <c r="A160" t="inlineStr">
        <is>
          <t>INT_R_X5Y43/CTRL0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CLBLM_R_X5Y43/CLBLM_CTRL0</t>
        </is>
      </c>
      <c r="B161" t="inlineStr">
        <is>
          <t>Part of wire</t>
        </is>
      </c>
      <c r="C161" t="n">
        <v>0</v>
      </c>
      <c r="D161" t="n">
        <v>0</v>
      </c>
      <c r="I161">
        <f>(((D160 + D161)/2) + (((D164) + (D163))))</f>
        <v/>
      </c>
      <c r="J161">
        <f>((C160 + C161)*(((D160 + D161)/2) + (((D164) + (D163)))))</f>
        <v/>
      </c>
    </row>
    <row r="162">
      <c r="A162" t="inlineStr">
        <is>
          <t>CLBLM_R_X5Y43/CLBLM_R.CLBLM_CTRL0-&gt;CLBLM_L_SR</t>
        </is>
      </c>
      <c r="B162" t="inlineStr">
        <is>
          <t>PassTransistor</t>
        </is>
      </c>
      <c r="C162" t="n">
        <v>0</v>
      </c>
      <c r="E162" t="n">
        <v>0</v>
      </c>
      <c r="F162" t="n">
        <v>0</v>
      </c>
      <c r="G162" t="n">
        <v>0</v>
      </c>
      <c r="H162" t="n">
        <v>0</v>
      </c>
      <c r="I162">
        <f>((D164) + (D163))</f>
        <v/>
      </c>
      <c r="J162">
        <f>(((D164) + (D163))*C162)</f>
        <v/>
      </c>
    </row>
    <row r="163">
      <c r="A163" t="inlineStr">
        <is>
          <t>CLBLM_R_X5Y43/CLBLM_L_SR</t>
        </is>
      </c>
      <c r="B163" t="inlineStr">
        <is>
          <t>Part of wire</t>
        </is>
      </c>
      <c r="C163" t="n">
        <v>0</v>
      </c>
      <c r="D163" t="n">
        <v>0</v>
      </c>
      <c r="I163">
        <f>(((D163)/2) + (D164))</f>
        <v/>
      </c>
      <c r="J163">
        <f>((C163)*(((D163)/2) + (D164)))</f>
        <v/>
      </c>
    </row>
    <row r="164">
      <c r="A164" t="inlineStr">
        <is>
          <t>Address_register_reg[7]/R</t>
        </is>
      </c>
      <c r="B164" t="inlineStr">
        <is>
          <t>Inpin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t="inlineStr">
        <is>
          <t>btnu_IBUF: btnu_IBUF_inst/O to Address_register_reg[7]/R sum delays</t>
        </is>
      </c>
      <c r="E165">
        <f>(E2 + E5 + E7 + E9 + E11 + E15 + E18 + E27 + E48 + E96 + E99 + E121 + E127 + E152 + E156 + E159 + E162 + E164)</f>
        <v/>
      </c>
      <c r="F165">
        <f>(F2 + F5 + F7 + F9 + F11 + F15 + F18 + F27 + F48 + F96 + F99 + F121 + F127 + F152 + F156 + F159 + F162 + F164)</f>
        <v/>
      </c>
      <c r="G165">
        <f>(G2 + G5 + G7 + G9 + G11 + G15 + G18 + G27 + G48 + G96 + G99 + G121 + G127 + G152 + G156 + G159 + G162 + G164)</f>
        <v/>
      </c>
      <c r="H165">
        <f>(H2 + H5 + H7 + H9 + H11 + H15 + H18 + H27 + H48 + H96 + H99 + H121 + H127 + H152 + H156 + H159 + H162 + H164)</f>
        <v/>
      </c>
      <c r="J165">
        <f>(J2 + J4 + J5 + J6 + J7 + J8 + J9 + J10 + J11 + J14 + J15 + J17 + J18 + J26 + J27 + J47 + J48 + J58 + J96 + J98 + J99 + J106 + J121 + J126 + J127 + J129 + J152 + J155 + J156 + J158 + J159 + J161 + J162 + J163 + J164)</f>
        <v/>
      </c>
    </row>
    <row r="166">
      <c r="A166" t="inlineStr">
        <is>
          <t>btnu_IBUF: btnu_IBUF_inst/O to Address_register_reg[7]/Rsum delays + cap delay</t>
        </is>
      </c>
      <c r="E166">
        <f>1000*(E165 + J165)</f>
        <v/>
      </c>
      <c r="F166">
        <f>1000*(F165 + J165)</f>
        <v/>
      </c>
      <c r="G166">
        <f>1000*(G165 + J165)</f>
        <v/>
      </c>
      <c r="H166">
        <f>1000*(H165 + J165)</f>
        <v/>
      </c>
    </row>
    <row r="168">
      <c r="A168" t="inlineStr">
        <is>
          <t>btnu_IBUF: btnu_IBUF_inst/O to Address_register_reg[7]/RTotal delay (from Vivado)</t>
        </is>
      </c>
      <c r="E168" t="inlineStr">
        <is>
          <t>1078</t>
        </is>
      </c>
      <c r="F168" t="inlineStr">
        <is>
          <t>922</t>
        </is>
      </c>
      <c r="G168" t="inlineStr">
        <is>
          <t>1874</t>
        </is>
      </c>
      <c r="H168" t="inlineStr">
        <is>
          <t>1585</t>
        </is>
      </c>
    </row>
    <row r="170">
      <c r="A170" t="inlineStr">
        <is>
          <t>INT_R_X5Y43/INT_R.NR1END2-&gt;&gt;CTRL1</t>
        </is>
      </c>
      <c r="B170" t="inlineStr">
        <is>
          <t>Buffer</t>
        </is>
      </c>
      <c r="C170" t="n">
        <v>3.3916664375</v>
      </c>
      <c r="D170" t="n">
        <v>0.006325</v>
      </c>
      <c r="E170" t="n">
        <v>0.061</v>
      </c>
      <c r="F170" t="n">
        <v>0.05</v>
      </c>
      <c r="G170" t="n">
        <v>0.189</v>
      </c>
      <c r="H170" t="n">
        <v>0.156</v>
      </c>
      <c r="I170">
        <f>((((D175) + (D174))) + (D171 + D172))</f>
        <v/>
      </c>
      <c r="J170">
        <f>(((((D175) + (D174))) + (D171 + D172))*C170)</f>
        <v/>
      </c>
    </row>
    <row r="171">
      <c r="A171" t="inlineStr">
        <is>
          <t>INT_R_X5Y43/CTRL1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CLBLM_R_X5Y43/CLBLM_CTRL1</t>
        </is>
      </c>
      <c r="B172" t="inlineStr">
        <is>
          <t>Part of wire</t>
        </is>
      </c>
      <c r="C172" t="n">
        <v>0</v>
      </c>
      <c r="D172" t="n">
        <v>0</v>
      </c>
      <c r="I172">
        <f>(((D171 + D172)/2) + (((D175) + (D174))))</f>
        <v/>
      </c>
      <c r="J172">
        <f>((C171 + C172)*(((D171 + D172)/2) + (((D175) + (D174)))))</f>
        <v/>
      </c>
    </row>
    <row r="173">
      <c r="A173" t="inlineStr">
        <is>
          <t>CLBLM_R_X5Y43/CLBLM_R.CLBLM_CTRL1-&gt;CLBLM_M_SR</t>
        </is>
      </c>
      <c r="B173" t="inlineStr">
        <is>
          <t>PassTransistor</t>
        </is>
      </c>
      <c r="C173" t="n">
        <v>0</v>
      </c>
      <c r="E173" t="n">
        <v>0</v>
      </c>
      <c r="F173" t="n">
        <v>0</v>
      </c>
      <c r="G173" t="n">
        <v>0</v>
      </c>
      <c r="H173" t="n">
        <v>0</v>
      </c>
      <c r="I173">
        <f>((D175) + (D174))</f>
        <v/>
      </c>
      <c r="J173">
        <f>(((D175) + (D174))*C173)</f>
        <v/>
      </c>
    </row>
    <row r="174">
      <c r="A174" t="inlineStr">
        <is>
          <t>CLBLM_R_X5Y43/CLBLM_M_SR</t>
        </is>
      </c>
      <c r="B174" t="inlineStr">
        <is>
          <t>Part of wire</t>
        </is>
      </c>
      <c r="C174" t="n">
        <v>0</v>
      </c>
      <c r="D174" t="n">
        <v>0</v>
      </c>
      <c r="I174">
        <f>(((D174)/2) + (D175))</f>
        <v/>
      </c>
      <c r="J174">
        <f>((C174)*(((D174)/2) + (D175)))</f>
        <v/>
      </c>
    </row>
    <row r="175">
      <c r="A175" t="inlineStr">
        <is>
          <t>Address_register_reg[5]/R</t>
        </is>
      </c>
      <c r="B175" t="inlineStr">
        <is>
          <t>Inpin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t="inlineStr">
        <is>
          <t>btnu_IBUF: btnu_IBUF_inst/O to Address_register_reg[5]/R sum delays</t>
        </is>
      </c>
      <c r="E176">
        <f>(E2 + E5 + E7 + E9 + E11 + E15 + E18 + E27 + E48 + E96 + E99 + E121 + E127 + E152 + E156 + E170 + E173 + E175)</f>
        <v/>
      </c>
      <c r="F176">
        <f>(F2 + F5 + F7 + F9 + F11 + F15 + F18 + F27 + F48 + F96 + F99 + F121 + F127 + F152 + F156 + F170 + F173 + F175)</f>
        <v/>
      </c>
      <c r="G176">
        <f>(G2 + G5 + G7 + G9 + G11 + G15 + G18 + G27 + G48 + G96 + G99 + G121 + G127 + G152 + G156 + G170 + G173 + G175)</f>
        <v/>
      </c>
      <c r="H176">
        <f>(H2 + H5 + H7 + H9 + H11 + H15 + H18 + H27 + H48 + H96 + H99 + H121 + H127 + H152 + H156 + H170 + H173 + H175)</f>
        <v/>
      </c>
      <c r="J176">
        <f>(J2 + J4 + J5 + J6 + J7 + J8 + J9 + J10 + J11 + J14 + J15 + J17 + J18 + J26 + J27 + J47 + J48 + J58 + J96 + J98 + J99 + J106 + J121 + J126 + J127 + J129 + J152 + J155 + J156 + J158 + J170 + J172 + J173 + J174 + J175)</f>
        <v/>
      </c>
    </row>
    <row r="177">
      <c r="A177" t="inlineStr">
        <is>
          <t>btnu_IBUF: btnu_IBUF_inst/O to Address_register_reg[5]/Rsum delays + cap delay</t>
        </is>
      </c>
      <c r="E177">
        <f>1000*(E176 + J176)</f>
        <v/>
      </c>
      <c r="F177">
        <f>1000*(F176 + J176)</f>
        <v/>
      </c>
      <c r="G177">
        <f>1000*(G176 + J176)</f>
        <v/>
      </c>
      <c r="H177">
        <f>1000*(H176 + J176)</f>
        <v/>
      </c>
    </row>
    <row r="179">
      <c r="A179" t="inlineStr">
        <is>
          <t>btnu_IBUF: btnu_IBUF_inst/O to Address_register_reg[5]/RTotal delay (from Vivado)</t>
        </is>
      </c>
      <c r="E179" t="inlineStr">
        <is>
          <t>1078</t>
        </is>
      </c>
      <c r="F179" t="inlineStr">
        <is>
          <t>922</t>
        </is>
      </c>
      <c r="G179" t="inlineStr">
        <is>
          <t>1874</t>
        </is>
      </c>
      <c r="H179" t="inlineStr">
        <is>
          <t>1585</t>
        </is>
      </c>
    </row>
    <row r="181">
      <c r="A181" t="inlineStr">
        <is>
          <t>INT_R_X5Y43/INT_R.NR1END2-&gt;&gt;NE2BEG2</t>
        </is>
      </c>
      <c r="B181" t="inlineStr">
        <is>
          <t>Buffer</t>
        </is>
      </c>
      <c r="C181" t="n">
        <v>1.1851186875</v>
      </c>
      <c r="D181" t="n">
        <v>0.008473000000000001</v>
      </c>
      <c r="E181" t="n">
        <v>0.042</v>
      </c>
      <c r="F181" t="n">
        <v>0.034</v>
      </c>
      <c r="G181" t="n">
        <v>0.139</v>
      </c>
      <c r="H181" t="n">
        <v>0.115</v>
      </c>
      <c r="I181">
        <f>((D189) + (D182 + D183 + D184 + D185 + D186 + D187 + D188))</f>
        <v/>
      </c>
      <c r="J181">
        <f>(((D189) + (D182 + D183 + D184 + D185 + D186 + D187 + D188))*C181)</f>
        <v/>
      </c>
    </row>
    <row r="182">
      <c r="A182" t="inlineStr">
        <is>
          <t>INT_R_X5Y43/NE2BEG2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INT_L_X6Y44/NE2END2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INT_R_X5Y44/NE2A2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CLBLM_R_X5Y44/CLBLM_NE2A2</t>
        </is>
      </c>
      <c r="B185" t="inlineStr">
        <is>
          <t>Part of wire</t>
        </is>
      </c>
      <c r="C185" t="n">
        <v>0.100092</v>
      </c>
      <c r="D185" t="n">
        <v>0.005469</v>
      </c>
    </row>
    <row r="186">
      <c r="A186" t="inlineStr">
        <is>
          <t>VBRK_X18Y46/VBRK_NE2A2</t>
        </is>
      </c>
      <c r="B186" t="inlineStr">
        <is>
          <t>Part of wire</t>
        </is>
      </c>
      <c r="C186" t="n">
        <v>0.01211</v>
      </c>
      <c r="D186" t="n">
        <v>0.00162</v>
      </c>
    </row>
    <row r="187">
      <c r="A187" t="inlineStr">
        <is>
          <t>BRAM_L_X6Y40/BRAM_NE2A2_4</t>
        </is>
      </c>
      <c r="B187" t="inlineStr">
        <is>
          <t>Part of wire</t>
        </is>
      </c>
      <c r="C187" t="n">
        <v>0.26892</v>
      </c>
      <c r="D187" t="n">
        <v>0.06043</v>
      </c>
    </row>
    <row r="188">
      <c r="A188" t="inlineStr">
        <is>
          <t>BRAM_INT_INTERFACE_L_X6Y44/INT_INTERFACE_NE2A2</t>
        </is>
      </c>
      <c r="B188" t="inlineStr">
        <is>
          <t>Part of wire</t>
        </is>
      </c>
      <c r="C188" t="n">
        <v>0</v>
      </c>
      <c r="D188" t="n">
        <v>0</v>
      </c>
      <c r="I188">
        <f>(((D182 + D183 + D184 + D185 + D186 + D187 + D188)/2) + (D189))</f>
        <v/>
      </c>
      <c r="J188">
        <f>((C182 + C183 + C184 + C185 + C186 + C187 + C188)*(((D182 + D183 + D184 + D185 + D186 + D187 + D188)/2) + (D189)))</f>
        <v/>
      </c>
    </row>
    <row r="189">
      <c r="A189" t="inlineStr">
        <is>
          <t>INT_L_X6Y44/INT_L.NE2END2-&gt;&gt;EL1BEG1</t>
        </is>
      </c>
      <c r="B189" t="inlineStr">
        <is>
          <t>Buffer</t>
        </is>
      </c>
      <c r="C189" t="n">
        <v>1.16220225</v>
      </c>
      <c r="D189" t="n">
        <v>0.008429000000000001</v>
      </c>
      <c r="E189" t="n">
        <v>0.043</v>
      </c>
      <c r="F189" t="n">
        <v>0.035</v>
      </c>
      <c r="G189" t="n">
        <v>0.124</v>
      </c>
      <c r="H189" t="n">
        <v>0.103</v>
      </c>
      <c r="I189">
        <f>((D192) + (D190 + D191))</f>
        <v/>
      </c>
      <c r="J189">
        <f>(((D192) + (D190 + D191))*C189)</f>
        <v/>
      </c>
    </row>
    <row r="190">
      <c r="A190" t="inlineStr">
        <is>
          <t>INT_L_X6Y44/EL1BEG1</t>
        </is>
      </c>
      <c r="B190" t="inlineStr">
        <is>
          <t>Part of wire</t>
        </is>
      </c>
      <c r="C190" t="n">
        <v>0</v>
      </c>
      <c r="D190" t="n">
        <v>0</v>
      </c>
    </row>
    <row r="191">
      <c r="A191" t="inlineStr">
        <is>
          <t>INT_R_X7Y44/EL1END1</t>
        </is>
      </c>
      <c r="B191" t="inlineStr">
        <is>
          <t>Part of wire</t>
        </is>
      </c>
      <c r="C191" t="n">
        <v>0</v>
      </c>
      <c r="D191" t="n">
        <v>0</v>
      </c>
      <c r="I191">
        <f>(((D190 + D191)/2) + (D192))</f>
        <v/>
      </c>
      <c r="J191">
        <f>((C190 + C191)*(((D190 + D191)/2) + (D192)))</f>
        <v/>
      </c>
    </row>
    <row r="192">
      <c r="A192" t="inlineStr">
        <is>
          <t>INT_R_X7Y44/INT_R.EL1END1-&gt;&gt;ER1BEG2</t>
        </is>
      </c>
      <c r="B192" t="inlineStr">
        <is>
          <t>Buffer</t>
        </is>
      </c>
      <c r="C192" t="n">
        <v>1.16220225</v>
      </c>
      <c r="D192" t="n">
        <v>0.008429000000000001</v>
      </c>
      <c r="E192" t="n">
        <v>0.044</v>
      </c>
      <c r="F192" t="n">
        <v>0.036</v>
      </c>
      <c r="G192" t="n">
        <v>0.122</v>
      </c>
      <c r="H192" t="n">
        <v>0.101</v>
      </c>
      <c r="I192">
        <f>((D197 + D208) + (D193 + D194 + D195 + D196))</f>
        <v/>
      </c>
      <c r="J192">
        <f>(((D197 + D208) + (D193 + D194 + D195 + D196))*C192)</f>
        <v/>
      </c>
    </row>
    <row r="193">
      <c r="A193" t="inlineStr">
        <is>
          <t>INT_R_X7Y44/ER1BEG2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INT_L_X8Y44/ER1END2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CLBLM_R_X7Y44/CLBLM_ER1BEG2</t>
        </is>
      </c>
      <c r="B195" t="inlineStr">
        <is>
          <t>Part of wire</t>
        </is>
      </c>
      <c r="C195" t="n">
        <v>0.09049599999999999</v>
      </c>
      <c r="D195" t="n">
        <v>0.005564</v>
      </c>
    </row>
    <row r="196">
      <c r="A196" t="inlineStr">
        <is>
          <t>CLBLM_L_X8Y44/CLBLM_ER1BEG2</t>
        </is>
      </c>
      <c r="B196" t="inlineStr">
        <is>
          <t>Part of wire</t>
        </is>
      </c>
      <c r="C196" t="n">
        <v>0.09049599999999999</v>
      </c>
      <c r="D196" t="n">
        <v>0.005564</v>
      </c>
      <c r="I196">
        <f>(((D193 + D194 + D195 + D196)/2) + (D197 + D208))</f>
        <v/>
      </c>
      <c r="J196">
        <f>((C193 + C194 + C195 + C196)*(((D193 + D194 + D195 + D196)/2) + (D197 + D208)))</f>
        <v/>
      </c>
    </row>
    <row r="197">
      <c r="A197" t="inlineStr">
        <is>
          <t>INT_L_X8Y44/INT_L.ER1END2-&gt;&gt;CTRL_L0</t>
        </is>
      </c>
      <c r="B197" t="inlineStr">
        <is>
          <t>Buffer</t>
        </is>
      </c>
      <c r="C197" t="n">
        <v>3.3916664375</v>
      </c>
      <c r="D197" t="n">
        <v>0.006325</v>
      </c>
      <c r="E197" t="n">
        <v>0.061</v>
      </c>
      <c r="F197" t="n">
        <v>0.05</v>
      </c>
      <c r="G197" t="n">
        <v>0.189</v>
      </c>
      <c r="H197" t="n">
        <v>0.156</v>
      </c>
      <c r="I197">
        <f>((((D202) + (D201))) + (D198 + D199))</f>
        <v/>
      </c>
      <c r="J197">
        <f>(((((D202) + (D201))) + (D198 + D199))*C197)</f>
        <v/>
      </c>
    </row>
    <row r="198">
      <c r="A198" t="inlineStr">
        <is>
          <t>INT_L_X8Y44/CTRL_L0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CLBLM_L_X8Y44/CLBLM_CTRL0</t>
        </is>
      </c>
      <c r="B199" t="inlineStr">
        <is>
          <t>Part of wire</t>
        </is>
      </c>
      <c r="C199" t="n">
        <v>0</v>
      </c>
      <c r="D199" t="n">
        <v>0</v>
      </c>
      <c r="I199">
        <f>(((D198 + D199)/2) + (((D202) + (D201))))</f>
        <v/>
      </c>
      <c r="J199">
        <f>((C198 + C199)*(((D198 + D199)/2) + (((D202) + (D201)))))</f>
        <v/>
      </c>
    </row>
    <row r="200">
      <c r="A200" t="inlineStr">
        <is>
          <t>CLBLM_L_X8Y44/CLBLM_L.CLBLM_CTRL0-&gt;CLBLM_L_SR</t>
        </is>
      </c>
      <c r="B200" t="inlineStr">
        <is>
          <t>PassTransistor</t>
        </is>
      </c>
      <c r="C200" t="n">
        <v>0</v>
      </c>
      <c r="E200" t="n">
        <v>0</v>
      </c>
      <c r="F200" t="n">
        <v>0</v>
      </c>
      <c r="G200" t="n">
        <v>0</v>
      </c>
      <c r="H200" t="n">
        <v>0</v>
      </c>
      <c r="I200">
        <f>((D202) + (D201))</f>
        <v/>
      </c>
      <c r="J200">
        <f>(((D202) + (D201))*C200)</f>
        <v/>
      </c>
    </row>
    <row r="201">
      <c r="A201" t="inlineStr">
        <is>
          <t>CLBLM_L_X8Y44/CLBLM_L_SR</t>
        </is>
      </c>
      <c r="B201" t="inlineStr">
        <is>
          <t>Part of wire</t>
        </is>
      </c>
      <c r="C201" t="n">
        <v>0</v>
      </c>
      <c r="D201" t="n">
        <v>0</v>
      </c>
      <c r="I201">
        <f>(((D201)/2) + (D202))</f>
        <v/>
      </c>
      <c r="J201">
        <f>((C201)*(((D201)/2) + (D202)))</f>
        <v/>
      </c>
    </row>
    <row r="202">
      <c r="A202" t="inlineStr">
        <is>
          <t>Address_register_reg[9]/R</t>
        </is>
      </c>
      <c r="B202" t="inlineStr">
        <is>
          <t>Inpin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t="inlineStr">
        <is>
          <t>btnu_IBUF: btnu_IBUF_inst/O to Address_register_reg[9]/R sum delays</t>
        </is>
      </c>
      <c r="E203">
        <f>(E2 + E5 + E7 + E9 + E11 + E15 + E18 + E27 + E48 + E96 + E99 + E121 + E127 + E152 + E156 + E181 + E189 + E192 + E197 + E200 + E202)</f>
        <v/>
      </c>
      <c r="F203">
        <f>(F2 + F5 + F7 + F9 + F11 + F15 + F18 + F27 + F48 + F96 + F99 + F121 + F127 + F152 + F156 + F181 + F189 + F192 + F197 + F200 + F202)</f>
        <v/>
      </c>
      <c r="G203">
        <f>(G2 + G5 + G7 + G9 + G11 + G15 + G18 + G27 + G48 + G96 + G99 + G121 + G127 + G152 + G156 + G181 + G189 + G192 + G197 + G200 + G202)</f>
        <v/>
      </c>
      <c r="H203">
        <f>(H2 + H5 + H7 + H9 + H11 + H15 + H18 + H27 + H48 + H96 + H99 + H121 + H127 + H152 + H156 + H181 + H189 + H192 + H197 + H200 + H202)</f>
        <v/>
      </c>
      <c r="J203">
        <f>(J2 + J4 + J5 + J6 + J7 + J8 + J9 + J10 + J11 + J14 + J15 + J17 + J18 + J26 + J27 + J47 + J48 + J58 + J96 + J98 + J99 + J106 + J121 + J126 + J127 + J129 + J152 + J155 + J156 + J158 + J181 + J188 + J189 + J191 + J192 + J196 + J197 + J199 + J200 + J201 + J202)</f>
        <v/>
      </c>
    </row>
    <row r="204">
      <c r="A204" t="inlineStr">
        <is>
          <t>btnu_IBUF: btnu_IBUF_inst/O to Address_register_reg[9]/Rsum delays + cap delay</t>
        </is>
      </c>
      <c r="E204">
        <f>1000*(E203 + J203)</f>
        <v/>
      </c>
      <c r="F204">
        <f>1000*(F203 + J203)</f>
        <v/>
      </c>
      <c r="G204">
        <f>1000*(G203 + J203)</f>
        <v/>
      </c>
      <c r="H204">
        <f>1000*(H203 + J203)</f>
        <v/>
      </c>
    </row>
    <row r="206">
      <c r="A206" t="inlineStr">
        <is>
          <t>btnu_IBUF: btnu_IBUF_inst/O to Address_register_reg[9]/RTotal delay (from Vivado)</t>
        </is>
      </c>
      <c r="E206" t="inlineStr">
        <is>
          <t>1345</t>
        </is>
      </c>
      <c r="F206" t="inlineStr">
        <is>
          <t>1165</t>
        </is>
      </c>
      <c r="G206" t="inlineStr">
        <is>
          <t>2330</t>
        </is>
      </c>
      <c r="H206" t="inlineStr">
        <is>
          <t>1985</t>
        </is>
      </c>
    </row>
    <row r="208">
      <c r="A208" t="inlineStr">
        <is>
          <t>INT_L_X8Y44/INT_L.ER1END2-&gt;&gt;CTRL_L1</t>
        </is>
      </c>
      <c r="B208" t="inlineStr">
        <is>
          <t>Buffer</t>
        </is>
      </c>
      <c r="C208" t="n">
        <v>3.3916664375</v>
      </c>
      <c r="D208" t="n">
        <v>0.006325</v>
      </c>
      <c r="E208" t="n">
        <v>0.061</v>
      </c>
      <c r="F208" t="n">
        <v>0.05</v>
      </c>
      <c r="G208" t="n">
        <v>0.189</v>
      </c>
      <c r="H208" t="n">
        <v>0.156</v>
      </c>
      <c r="I208">
        <f>((((D213) + (D212))) + (D209 + D210))</f>
        <v/>
      </c>
      <c r="J208">
        <f>(((((D213) + (D212))) + (D209 + D210))*C208)</f>
        <v/>
      </c>
    </row>
    <row r="209">
      <c r="A209" t="inlineStr">
        <is>
          <t>INT_L_X8Y44/CTRL_L1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CLBLM_L_X8Y44/CLBLM_CTRL1</t>
        </is>
      </c>
      <c r="B210" t="inlineStr">
        <is>
          <t>Part of wire</t>
        </is>
      </c>
      <c r="C210" t="n">
        <v>0</v>
      </c>
      <c r="D210" t="n">
        <v>0</v>
      </c>
      <c r="I210">
        <f>(((D209 + D210)/2) + (((D213) + (D212))))</f>
        <v/>
      </c>
      <c r="J210">
        <f>((C209 + C210)*(((D209 + D210)/2) + (((D213) + (D212)))))</f>
        <v/>
      </c>
    </row>
    <row r="211">
      <c r="A211" t="inlineStr">
        <is>
          <t>CLBLM_L_X8Y44/CLBLM_L.CLBLM_CTRL1-&gt;CLBLM_M_SR</t>
        </is>
      </c>
      <c r="B211" t="inlineStr">
        <is>
          <t>PassTransistor</t>
        </is>
      </c>
      <c r="C211" t="n">
        <v>0</v>
      </c>
      <c r="E211" t="n">
        <v>0</v>
      </c>
      <c r="F211" t="n">
        <v>0</v>
      </c>
      <c r="G211" t="n">
        <v>0</v>
      </c>
      <c r="H211" t="n">
        <v>0</v>
      </c>
      <c r="I211">
        <f>((D213) + (D212))</f>
        <v/>
      </c>
      <c r="J211">
        <f>(((D213) + (D212))*C211)</f>
        <v/>
      </c>
    </row>
    <row r="212">
      <c r="A212" t="inlineStr">
        <is>
          <t>CLBLM_L_X8Y44/CLBLM_M_SR</t>
        </is>
      </c>
      <c r="B212" t="inlineStr">
        <is>
          <t>Part of wire</t>
        </is>
      </c>
      <c r="C212" t="n">
        <v>0</v>
      </c>
      <c r="D212" t="n">
        <v>0</v>
      </c>
      <c r="I212">
        <f>(((D212)/2) + (D213))</f>
        <v/>
      </c>
      <c r="J212">
        <f>((C212)*(((D212)/2) + (D213)))</f>
        <v/>
      </c>
    </row>
    <row r="213">
      <c r="A213" t="inlineStr">
        <is>
          <t>Address_register_reg[8]/R</t>
        </is>
      </c>
      <c r="B213" t="inlineStr">
        <is>
          <t>Inpin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t="inlineStr">
        <is>
          <t>btnu_IBUF: btnu_IBUF_inst/O to Address_register_reg[8]/R sum delays</t>
        </is>
      </c>
      <c r="E214">
        <f>(E2 + E5 + E7 + E9 + E11 + E15 + E18 + E27 + E48 + E96 + E99 + E121 + E127 + E152 + E156 + E181 + E189 + E192 + E208 + E211 + E213)</f>
        <v/>
      </c>
      <c r="F214">
        <f>(F2 + F5 + F7 + F9 + F11 + F15 + F18 + F27 + F48 + F96 + F99 + F121 + F127 + F152 + F156 + F181 + F189 + F192 + F208 + F211 + F213)</f>
        <v/>
      </c>
      <c r="G214">
        <f>(G2 + G5 + G7 + G9 + G11 + G15 + G18 + G27 + G48 + G96 + G99 + G121 + G127 + G152 + G156 + G181 + G189 + G192 + G208 + G211 + G213)</f>
        <v/>
      </c>
      <c r="H214">
        <f>(H2 + H5 + H7 + H9 + H11 + H15 + H18 + H27 + H48 + H96 + H99 + H121 + H127 + H152 + H156 + H181 + H189 + H192 + H208 + H211 + H213)</f>
        <v/>
      </c>
      <c r="J214">
        <f>(J2 + J4 + J5 + J6 + J7 + J8 + J9 + J10 + J11 + J14 + J15 + J17 + J18 + J26 + J27 + J47 + J48 + J58 + J96 + J98 + J99 + J106 + J121 + J126 + J127 + J129 + J152 + J155 + J156 + J158 + J181 + J188 + J189 + J191 + J192 + J196 + J208 + J210 + J211 + J212 + J213)</f>
        <v/>
      </c>
    </row>
    <row r="215">
      <c r="A215" t="inlineStr">
        <is>
          <t>btnu_IBUF: btnu_IBUF_inst/O to Address_register_reg[8]/Rsum delays + cap delay</t>
        </is>
      </c>
      <c r="E215">
        <f>1000*(E214 + J214)</f>
        <v/>
      </c>
      <c r="F215">
        <f>1000*(F214 + J214)</f>
        <v/>
      </c>
      <c r="G215">
        <f>1000*(G214 + J214)</f>
        <v/>
      </c>
      <c r="H215">
        <f>1000*(H214 + J214)</f>
        <v/>
      </c>
    </row>
    <row r="217">
      <c r="A217" t="inlineStr">
        <is>
          <t>btnu_IBUF: btnu_IBUF_inst/O to Address_register_reg[8]/RTotal delay (from Vivado)</t>
        </is>
      </c>
      <c r="E217" t="inlineStr">
        <is>
          <t>1345</t>
        </is>
      </c>
      <c r="F217" t="inlineStr">
        <is>
          <t>1165</t>
        </is>
      </c>
      <c r="G217" t="inlineStr">
        <is>
          <t>2330</t>
        </is>
      </c>
      <c r="H217" t="inlineStr">
        <is>
          <t>1985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RIOB33_X43Y25/IOB_IBUF0 RIOI3_X43Y25/RIOI_IBUF0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RIOB33_X43Y25/IOB_IBUF0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RIOI3_X43Y25/RIOI_IBUF0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RIOI3_X43Y25/RIOI3.RIOI_IBUF0-&gt;RIOI_I0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RIOI3_X43Y25/RIOI_I0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RIOI3_X43Y25/RIOI3.RIOI_I0-&gt;RIOI_ILOGIC0_D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RIOI3_X43Y25/RIOI_ILOGIC0_D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RIOI3_X43Y25/RIOI3.RIOI_ILOGIC0_D-&gt;&gt;IOI_ILOGIC0_O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((((D28) + (D12 + D13 + D14 + D15 + D16 + D17 + D18 + D19 + D20 + D21 + D22 + D23 + D24 + D25 + D26 + D27))) + (D10))</f>
        <v/>
      </c>
      <c r="J9">
        <f>(((((D28) + (D12 + D13 + D14 + D15 + D16 + D17 + D18 + D19 + D20 + D21 + D22 + D23 + D24 + D25 + D26 + D27))) + (D10))*C9)</f>
        <v/>
      </c>
    </row>
    <row r="10">
      <c r="A10" t="inlineStr">
        <is>
          <t>RIOI3_X43Y25/IOI_ILOGIC0_O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(((D28) + (D12 + D13 + D14 + D15 + D16 + D17 + D18 + D19 + D20 + D21 + D22 + D23 + D24 + D25 + D26 + D27))))</f>
        <v/>
      </c>
      <c r="J10">
        <f>((C10)*(((D10)/2) + (((D28) + (D12 + D13 + D14 + D15 + D16 + D17 + D18 + D19 + D20 + D21 + D22 + D23 + D24 + D25 + D26 + D27)))))</f>
        <v/>
      </c>
    </row>
    <row r="11">
      <c r="A11" t="inlineStr">
        <is>
          <t>RIOI3_X43Y25/RIOI3.IOI_ILOGIC0_O-&gt;RIOI_I2GCLK_TOP0</t>
        </is>
      </c>
      <c r="B11" t="inlineStr">
        <is>
          <t>PassTransistor</t>
        </is>
      </c>
      <c r="C11" t="n">
        <v>0</v>
      </c>
      <c r="E11" t="n">
        <v>0</v>
      </c>
      <c r="F11" t="n">
        <v>0</v>
      </c>
      <c r="G11" t="n">
        <v>0</v>
      </c>
      <c r="H11" t="n">
        <v>0</v>
      </c>
      <c r="I11">
        <f>((D28) + (D12 + D13 + D14 + D15 + D16 + D17 + D18 + D19 + D20 + D21 + D22 + D23 + D24 + D25 + D26 + D27))</f>
        <v/>
      </c>
      <c r="J11">
        <f>(((D28) + (D12 + D13 + D14 + D15 + D16 + D17 + D18 + D19 + D20 + D21 + D22 + D23 + D24 + D25 + D26 + D27))*C11)</f>
        <v/>
      </c>
    </row>
    <row r="12">
      <c r="A12" t="inlineStr">
        <is>
          <t>RIOI3_X43Y25/RIOI_I2GCLK_TOP0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HCLK_IOI3_X113Y26/HCLK_IOI_I2IOCLK_TOP0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HCLK_CMT_L_X106Y26/HCLK_CMT_CCIO0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RIOI3_X43Y27/RIOI_I2GCLK_BOT1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HCLK_TERM_X112Y26/HCLK_TERM_CCIO0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HCLK_INT_INTERFACE_X111Y26/HCLK_INT_INTERFACE_CCIO0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HCLK_R_X110Y26/HCLK_CCIO0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HCLK_L_X109Y26/HCLK_CCIO0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HCLK_INT_INTERFACE_X108Y26/HCLK_INT_INTERFACE_CCIO0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HCLK_FIFO_L_X107Y26/HCLK_FIFO_CCIO0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R_TERM_INT_X112Y27/L_TERM_INT_DQS_IOTOPHASER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IO_INT_INTERFACE_R_X43Y25/L_INT_INTER_DQS_IOTOPHASER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INT_R_X43Y25/INT_DQS_IOTOPHASER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INT_L_X42Y25/INT_DQS_IOTOPHASER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INT_INTERFACE_L_X42Y25/L_INT_INTER_DQS_IOTOPHASER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CMT_FIFO_L_X107Y33/FIFO_DQS_IOTOPHASER_66</t>
        </is>
      </c>
      <c r="B27" t="inlineStr">
        <is>
          <t>Part of wire</t>
        </is>
      </c>
      <c r="C27" t="n">
        <v>0</v>
      </c>
      <c r="D27" t="n">
        <v>0</v>
      </c>
      <c r="I27">
        <f>(((D12 + D13 + D14 + D15 + D16 + D17 + D18 + D19 + D20 + D21 + D22 + D23 + D24 + D25 + D26 + D27)/2) + (D28))</f>
        <v/>
      </c>
      <c r="J27">
        <f>((C12 + C13 + C14 + C15 + C16 + C17 + C18 + C19 + C20 + C21 + C22 + C23 + C24 + C25 + C26 + C27)*(((D12 + D13 + D14 + D15 + D16 + D17 + D18 + D19 + D20 + D21 + D22 + D23 + D24 + D25 + D26 + D27)/2) + (D28)))</f>
        <v/>
      </c>
    </row>
    <row r="28">
      <c r="A28" t="inlineStr">
        <is>
          <t>HCLK_CMT_L_X106Y26/HCLK_CMT_L.HCLK_CMT_CCIO0-&gt;&gt;HCLK_CMT_CK_IN0</t>
        </is>
      </c>
      <c r="B28" t="inlineStr">
        <is>
          <t>Buffer</t>
        </is>
      </c>
      <c r="C28" t="n">
        <v>0</v>
      </c>
      <c r="D28" t="n">
        <v>0</v>
      </c>
      <c r="E28" t="n">
        <v>0.313</v>
      </c>
      <c r="F28" t="n">
        <v>0.29</v>
      </c>
      <c r="G28" t="n">
        <v>0.794</v>
      </c>
      <c r="H28" t="n">
        <v>0.755</v>
      </c>
      <c r="I28">
        <f>((D76) + (D29 + D30 + D31 + D32 + D33 + D34 + D35 + D36 + D37 + D38 + D39 + D40 + D41 + D42 + D43 + D44 + D45 + D46 + D47 + D48 + D49 + D50 + D51 + D52 + D53 + D54 + D55 + D56 + D57 + D58 + D59 + D60 + D61 + D62 + D63 + D64 + D65 + D66 + D67 + D68 + D69 + D70 + D71 + D72 + D73 + D74 + D75))</f>
        <v/>
      </c>
      <c r="J28">
        <f>(((D76) + (D29 + D30 + D31 + D32 + D33 + D34 + D35 + D36 + D37 + D38 + D39 + D40 + D41 + D42 + D43 + D44 + D45 + D46 + D47 + D48 + D49 + D50 + D51 + D52 + D53 + D54 + D55 + D56 + D57 + D58 + D59 + D60 + D61 + D62 + D63 + D64 + D65 + D66 + D67 + D68 + D69 + D70 + D71 + D72 + D73 + D74 + D75))*C28)</f>
        <v/>
      </c>
    </row>
    <row r="29">
      <c r="A29" t="inlineStr">
        <is>
          <t>HCLK_CMT_L_X106Y26/HCLK_CMT_CK_IN0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CLK_HROW_BOT_R_X60Y26/CLK_HROW_CK_IN_R0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HCLK_VBRK_X105Y26/HCLK_VBRK_MUX_CLK0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HCLK_CLB_X104Y26/HCLK_CLB_CK_IN0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HCLK_R_X103Y26/HCLK_CK_IN0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HCLK_L_X102Y26/HCLK_CK_IN0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HCLK_CLB_X101Y26/HCLK_CLB_CK_IN0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HCLK_CLB_X100Y26/HCLK_CLB_CK_IN0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HCLK_R_X99Y26/HCLK_CK_IN0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HCLK_L_X98Y26/HCLK_CK_IN0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HCLK_CLB_X97Y26/HCLK_CLB_CK_IN0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HCLK_VBRK_X96Y26/HCLK_VBRK_MUX_CLK0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HCLK_BRAM_X95Y26/HCLK_BRAM_CK_IN0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HCLK_INT_INTERFACE_X94Y26/HCLK_INT_INTERFACE_CK_IN0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HCLK_R_X93Y26/HCLK_CK_IN0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HCLK_L_X92Y26/HCLK_CK_IN0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HCLK_CLB_X91Y26/HCLK_CLB_CK_IN0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HCLK_CLB_X90Y26/HCLK_CLB_CK_IN0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HCLK_R_X89Y26/HCLK_CK_IN0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HCLK_L_X88Y26/HCLK_CK_IN0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HCLK_INT_INTERFACE_X87Y26/HCLK_INT_INTERFACE_CK_IN0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HCLK_DSP_L_X86Y26/HCLK_DSP_CK_IN0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HCLK_VBRK_X85Y26/HCLK_VBRK_MUX_CLK0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HCLK_CLB_X84Y26/HCLK_CLB_CK_IN0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HCLK_R_X83Y26/HCLK_CK_IN0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HCLK_L_X82Y26/HCLK_CK_IN0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HCLK_CLB_X81Y26/HCLK_CLB_CK_IN0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HCLK_VBRK_X80Y26/HCLK_VBRK_MUX_CLK0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HCLK_CLB_X79Y26/HCLK_CLB_CK_IN0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HCLK_R_X78Y26/HCLK_CK_IN0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HCLK_L_X77Y26/HCLK_CK_IN0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HCLK_INT_INTERFACE_X76Y26/HCLK_INT_INTERFACE_CK_IN0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HCLK_BRAM_X75Y26/HCLK_BRAM_CK_IN0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HCLK_CLB_X74Y26/HCLK_CLB_CK_IN0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HCLK_R_X73Y26/HCLK_CK_IN0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HCLK_L_X72Y26/HCLK_CK_IN0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HCLK_CLB_X71Y26/HCLK_CLB_CK_IN0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HCLK_CLB_X70Y26/HCLK_CLB_CK_IN0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HCLK_R_X69Y26/HCLK_CK_IN0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HCLK_L_X68Y26/HCLK_CK_IN0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HCLK_CLB_X67Y26/HCLK_CLB_CK_IN0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HCLK_VBRK_X66Y26/HCLK_VBRK_MUX_CLK0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HCLK_CLB_X65Y26/HCLK_CLB_CK_IN0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HCLK_R_X64Y26/HCLK_CK_IN0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HCLK_L_X63Y26/HCLK_CK_IN0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HCLK_CLB_X62Y26/HCLK_CLB_CK_IN0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HCLK_VBRK_X61Y26/HCLK_VBRK_MUX_CLK0</t>
        </is>
      </c>
      <c r="B75" t="inlineStr">
        <is>
          <t>Part of wire</t>
        </is>
      </c>
      <c r="C75" t="n">
        <v>0</v>
      </c>
      <c r="D75" t="n">
        <v>0</v>
      </c>
      <c r="I75">
        <f>(((D29 + D30 + D31 + D32 + D33 + D34 + D35 + D36 + D37 + D38 + D39 + D40 + D41 + D42 + D43 + D44 + D45 + D46 + D47 + D48 + D49 + D50 + D51 + D52 + D53 + D54 + D55 + D56 + D57 + D58 + D59 + D60 + D61 + D62 + D63 + D64 + D65 + D66 + D67 + D68 + D69 + D70 + D71 + D72 + D73 + D74 + D75)/2) + (D76))</f>
        <v/>
      </c>
      <c r="J75">
        <f>((C29 + C30 + C31 + C32 + C33 + C34 + C35 + C36 + C37 + C38 + C39 + C40 + C41 + C42 + C43 + C44 + C45 + C46 + C47 + C48 + C49 + C50 + C51 + C52 + C53 + C54 + C55 + C56 + C57 + C58 + C59 + C60 + C61 + C62 + C63 + C64 + C65 + C66 + C67 + C68 + C69 + C70 + C71 + C72 + C73 + C74 + C75)*(((D29 + D30 + D31 + D32 + D33 + D34 + D35 + D36 + D37 + D38 + D39 + D40 + D41 + D42 + D43 + D44 + D45 + D46 + D47 + D48 + D49 + D50 + D51 + D52 + D53 + D54 + D55 + D56 + D57 + D58 + D59 + D60 + D61 + D62 + D63 + D64 + D65 + D66 + D67 + D68 + D69 + D70 + D71 + D72 + D73 + D74 + D75)/2) + (D76)))</f>
        <v/>
      </c>
    </row>
    <row r="76">
      <c r="A76" t="inlineStr">
        <is>
          <t>CLK_HROW_BOT_R_X60Y26/CLK_HROW_BOT_R.CLK_HROW_CK_IN_R0-&gt;&gt;CLK_HROW_BOT_R_CK_BUFG_CASCO0</t>
        </is>
      </c>
      <c r="B76" t="inlineStr">
        <is>
          <t>Buffer</t>
        </is>
      </c>
      <c r="C76" t="n">
        <v>0</v>
      </c>
      <c r="D76" t="n">
        <v>0</v>
      </c>
      <c r="E76" t="n">
        <v>0.16</v>
      </c>
      <c r="F76" t="n">
        <v>0.152</v>
      </c>
      <c r="G76" t="n">
        <v>0.665</v>
      </c>
      <c r="H76" t="n">
        <v>0.633</v>
      </c>
      <c r="I76">
        <f>((D95) + (D77 + D78 + D79 + D80 + D81 + D82 + D83 + D84 + D85 + D86 + D87 + D88 + D89 + D90 + D91 + D92 + D93 + D94))</f>
        <v/>
      </c>
      <c r="J76">
        <f>(((D95) + (D77 + D78 + D79 + D80 + D81 + D82 + D83 + D84 + D85 + D86 + D87 + D88 + D89 + D90 + D91 + D92 + D93 + D94))*C76)</f>
        <v/>
      </c>
    </row>
    <row r="77">
      <c r="A77" t="inlineStr">
        <is>
          <t>CLK_HROW_BOT_R_X60Y26/CLK_HROW_BOT_R_CK_BUFG_CASCO0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CLK_BUFG_BOT_R_X60Y48/CLK_BUFG_BOT_R_CK_MUXED0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CLK_FEED_X60Y31/CLK_FEED_R_CK_BUFG_CASC0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CLK_FEED_X60Y32/CLK_FEED_R_CK_BUFG_CASC0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CLK_FEED_X60Y33/CLK_FEED_R_CK_BUFG_CASC0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CLK_PMV2_SVT_X60Y34/CLK_FEED_R_CK_BUFG_CASC0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CLK_FEED_X60Y35/CLK_FEED_R_CK_BUFG_CASC0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CLK_FEED_X60Y36/CLK_FEED_R_CK_BUFG_CASC0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CLK_FEED_X60Y37/CLK_FEED_R_CK_BUFG_CASC0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CLK_BUFG_REBUF_X60Y38/CLK_BUFG_REBUF_R_CK_BUFG_CASC0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CLK_FEED_X60Y40/CLK_FEED_R_CK_BUFG_CASC0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CLK_FEED_X60Y41/CLK_FEED_R_CK_BUFG_CASC0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CLK_FEED_X60Y42/CLK_FEED_R_CK_BUFG_CASC0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CLK_PMV2_X60Y43/CLK_FEED_R_CK_BUFG_CASC0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CLK_FEED_X60Y44/CLK_FEED_R_CK_BUFG_CASC0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CLK_FEED_X60Y45/CLK_FEED_R_CK_BUFG_CASC0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CLK_FEED_X60Y46/CLK_FEED_R_CK_BUFG_CASC0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CLK_MTBF2_X60Y47/CLK_FEED_R_CK_BUFG_CASC0</t>
        </is>
      </c>
      <c r="B94" t="inlineStr">
        <is>
          <t>Part of wire</t>
        </is>
      </c>
      <c r="C94" t="n">
        <v>0</v>
      </c>
      <c r="D94" t="n">
        <v>0</v>
      </c>
      <c r="I94">
        <f>(((D77 + D78 + D79 + D80 + D81 + D82 + D83 + D84 + D85 + D86 + D87 + D88 + D89 + D90 + D91 + D92 + D93 + D94)/2) + (D95))</f>
        <v/>
      </c>
      <c r="J94">
        <f>((C77 + C78 + C79 + C80 + C81 + C82 + C83 + C84 + C85 + C86 + C87 + C88 + C89 + C90 + C91 + C92 + C93 + C94)*(((D77 + D78 + D79 + D80 + D81 + D82 + D83 + D84 + D85 + D86 + D87 + D88 + D89 + D90 + D91 + D92 + D93 + D94)/2) + (D95)))</f>
        <v/>
      </c>
    </row>
    <row r="95">
      <c r="A95" t="inlineStr">
        <is>
          <t>CLK_BUFG_BOT_R_X60Y48/CLK_BUFG_BOT_R.CLK_BUFG_BOT_R_CK_MUXED0-&gt;&gt;CLK_BUFG_BUFGCTRL0_I0</t>
        </is>
      </c>
      <c r="B95" t="inlineStr">
        <is>
          <t>Buffer</t>
        </is>
      </c>
      <c r="C95" t="n">
        <v>0</v>
      </c>
      <c r="D95" t="n">
        <v>0</v>
      </c>
      <c r="E95" t="n">
        <v>0.075</v>
      </c>
      <c r="F95" t="n">
        <v>0.068</v>
      </c>
      <c r="G95" t="n">
        <v>0.191</v>
      </c>
      <c r="H95" t="n">
        <v>0.182</v>
      </c>
      <c r="I95">
        <f>((D97) + (D96))</f>
        <v/>
      </c>
      <c r="J95">
        <f>(((D97) + (D96))*C95)</f>
        <v/>
      </c>
    </row>
    <row r="96">
      <c r="A96" t="inlineStr">
        <is>
          <t>CLK_BUFG_BOT_R_X60Y48/CLK_BUFG_BUFGCTRL0_I0</t>
        </is>
      </c>
      <c r="B96" t="inlineStr">
        <is>
          <t>Part of wire</t>
        </is>
      </c>
      <c r="C96" t="n">
        <v>0</v>
      </c>
      <c r="D96" t="n">
        <v>0</v>
      </c>
      <c r="I96">
        <f>(((D96)/2) + (D97))</f>
        <v/>
      </c>
      <c r="J96">
        <f>((C96)*(((D96)/2) + (D97)))</f>
        <v/>
      </c>
    </row>
    <row r="97">
      <c r="A97" t="inlineStr">
        <is>
          <t>clk_IBUF_BUFG_inst/I</t>
        </is>
      </c>
      <c r="B97" t="inlineStr">
        <is>
          <t>Inpin</t>
        </is>
      </c>
      <c r="D97" t="n">
        <v>0</v>
      </c>
      <c r="E97" t="n">
        <v>0.001</v>
      </c>
      <c r="F97" t="n">
        <v>0.001</v>
      </c>
      <c r="G97" t="n">
        <v>0.001</v>
      </c>
      <c r="H97" t="n">
        <v>0.001</v>
      </c>
    </row>
    <row r="98">
      <c r="A98" t="inlineStr">
        <is>
          <t>clk_IBUF: clk_IBUF_inst/O to clk_IBUF_BUFG_inst/I sum delays</t>
        </is>
      </c>
      <c r="E98">
        <f>(E2 + E5 + E7 + E9 + E11 + E28 + E76 + E95 + E97)</f>
        <v/>
      </c>
      <c r="F98">
        <f>(F2 + F5 + F7 + F9 + F11 + F28 + F76 + F95 + F97)</f>
        <v/>
      </c>
      <c r="G98">
        <f>(G2 + G5 + G7 + G9 + G11 + G28 + G76 + G95 + G97)</f>
        <v/>
      </c>
      <c r="H98">
        <f>(H2 + H5 + H7 + H9 + H11 + H28 + H76 + H95 + H97)</f>
        <v/>
      </c>
      <c r="J98">
        <f>(J2 + J4 + J5 + J6 + J7 + J8 + J9 + J10 + J11 + J27 + J28 + J75 + J76 + J94 + J95 + J96 + J97)</f>
        <v/>
      </c>
    </row>
    <row r="99">
      <c r="A99" t="inlineStr">
        <is>
          <t>clk_IBUF: clk_IBUF_inst/O to clk_IBUF_BUFG_inst/Isum delays + cap delay</t>
        </is>
      </c>
      <c r="E99">
        <f>1000*(E98 + J98)</f>
        <v/>
      </c>
      <c r="F99">
        <f>1000*(F98 + J98)</f>
        <v/>
      </c>
      <c r="G99">
        <f>1000*(G98 + J98)</f>
        <v/>
      </c>
      <c r="H99">
        <f>1000*(H98 + J98)</f>
        <v/>
      </c>
    </row>
    <row r="101">
      <c r="A101" t="inlineStr">
        <is>
          <t>clk_IBUF: clk_IBUF_inst/O to clk_IBUF_BUFG_inst/ITotal delay (from Vivado)</t>
        </is>
      </c>
      <c r="E101" t="inlineStr">
        <is>
          <t>685</t>
        </is>
      </c>
      <c r="F101" t="inlineStr">
        <is>
          <t>631</t>
        </is>
      </c>
      <c r="G101" t="inlineStr">
        <is>
          <t>1689</t>
        </is>
      </c>
      <c r="H101" t="inlineStr">
        <is>
          <t>1599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CLBLM_R_X5Y46/CLBLM_L_AMUX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 + D28) + (D5 + D6))) + (D3))</f>
        <v/>
      </c>
      <c r="J2">
        <f>(C2*((((D7 + D28) + (D5 + D6))) + (D3)))</f>
        <v/>
      </c>
    </row>
    <row r="3">
      <c r="A3" t="inlineStr">
        <is>
          <t>CLBLM_R_X5Y46/CLBLM_L_AMUX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D28) + (D5 + D6))))</f>
        <v/>
      </c>
      <c r="J3">
        <f>((C3)*(((D3)/2) + (((D7 + D28) + (D5 + D6)))))</f>
        <v/>
      </c>
    </row>
    <row r="4">
      <c r="A4" t="inlineStr">
        <is>
          <t>CLBLM_R_X5Y46/CLBLM_R.CLBLM_L_AMUX-&gt;CLBLM_LOGIC_OUTS16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D28) + (D5 + D6))</f>
        <v/>
      </c>
      <c r="J4">
        <f>(((D7 + D28) + (D5 + D6))*C4)</f>
        <v/>
      </c>
    </row>
    <row r="5">
      <c r="A5" t="inlineStr">
        <is>
          <t>CLBLM_R_X5Y46/CLBLM_LOGIC_OUTS16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INT_R_X5Y46/LOGIC_OUTS16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D28))</f>
        <v/>
      </c>
      <c r="J6">
        <f>((C5 + C6)*(((D5 + D6)/2) + (D7 + D28)))</f>
        <v/>
      </c>
    </row>
    <row r="7">
      <c r="A7" t="inlineStr">
        <is>
          <t>INT_R_X5Y46/INT_R.LOGIC_OUTS16-&gt;&gt;NW2BEG2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0.043</v>
      </c>
      <c r="F7" t="n">
        <v>0.035</v>
      </c>
      <c r="G7" t="n">
        <v>0.14</v>
      </c>
      <c r="H7" t="n">
        <v>0.116</v>
      </c>
      <c r="I7">
        <f>((D11) + (D8 + D9 + D10))</f>
        <v/>
      </c>
      <c r="J7">
        <f>(((D11) + (D8 + D9 + D10))*C7)</f>
        <v/>
      </c>
    </row>
    <row r="8">
      <c r="A8" t="inlineStr">
        <is>
          <t>INT_R_X5Y46/NW2BEG2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INT_L_X4Y47/NW2END2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INT_R_X5Y47/NW2A2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INT_L_X4Y47/INT_L.NW2END2-&gt;&gt;WW2BEG1</t>
        </is>
      </c>
      <c r="B11" t="inlineStr">
        <is>
          <t>Buffer</t>
        </is>
      </c>
      <c r="C11" t="n">
        <v>1.1851186875</v>
      </c>
      <c r="D11" t="n">
        <v>0.008473000000000001</v>
      </c>
      <c r="E11" t="n">
        <v>0.063</v>
      </c>
      <c r="F11" t="n">
        <v>0.052</v>
      </c>
      <c r="G11" t="n">
        <v>0.143</v>
      </c>
      <c r="H11" t="n">
        <v>0.118</v>
      </c>
      <c r="I11">
        <f>((D17) + (D12 + D13 + D14 + D15 + D16))</f>
        <v/>
      </c>
      <c r="J11">
        <f>(((D17) + (D12 + D13 + D14 + D15 + D16))*C11)</f>
        <v/>
      </c>
    </row>
    <row r="12">
      <c r="A12" t="inlineStr">
        <is>
          <t>INT_L_X4Y47/WW2BEG1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INT_L_X2Y47/WW2END1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CLBLL_L_X4Y47/CLBLL_WW2A1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CLBLM_R_X3Y47/CLBLM_WW2A1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INT_R_X3Y47/WW2A1</t>
        </is>
      </c>
      <c r="B16" t="inlineStr">
        <is>
          <t>Part of wire</t>
        </is>
      </c>
      <c r="C16" t="n">
        <v>0</v>
      </c>
      <c r="D16" t="n">
        <v>0</v>
      </c>
      <c r="I16">
        <f>(((D12 + D13 + D14 + D15 + D16)/2) + (D17))</f>
        <v/>
      </c>
      <c r="J16">
        <f>((C12 + C13 + C14 + C15 + C16)*(((D12 + D13 + D14 + D15 + D16)/2) + (D17)))</f>
        <v/>
      </c>
    </row>
    <row r="17">
      <c r="A17" t="inlineStr">
        <is>
          <t>INT_L_X2Y47/INT_L.WW2END1-&gt;&gt;IMUX_L3</t>
        </is>
      </c>
      <c r="B17" t="inlineStr">
        <is>
          <t>Buffer</t>
        </is>
      </c>
      <c r="C17" t="n">
        <v>1.6107141875</v>
      </c>
      <c r="D17" t="n">
        <v>0.007713</v>
      </c>
      <c r="E17" t="n">
        <v>0.047</v>
      </c>
      <c r="F17" t="n">
        <v>0.038</v>
      </c>
      <c r="G17" t="n">
        <v>0.138</v>
      </c>
      <c r="H17" t="n">
        <v>0.114</v>
      </c>
      <c r="I17">
        <f>((((D22) + (D21))) + (D18 + D19))</f>
        <v/>
      </c>
      <c r="J17">
        <f>(((((D22) + (D21))) + (D18 + D19))*C17)</f>
        <v/>
      </c>
    </row>
    <row r="18">
      <c r="A18" t="inlineStr">
        <is>
          <t>INT_L_X2Y47/IMUX_L3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CLBLL_L_X2Y47/CLBLL_IMUX3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(((D22) + (D21))))</f>
        <v/>
      </c>
      <c r="J19">
        <f>((C18 + C19)*(((D18 + D19)/2) + (((D22) + (D21)))))</f>
        <v/>
      </c>
    </row>
    <row r="20">
      <c r="A20" t="inlineStr">
        <is>
          <t>CLBLL_L_X2Y47/CLBLL_L.CLBLL_IMUX3-&gt;CLBLL_L_A2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((D22) + (D21))</f>
        <v/>
      </c>
      <c r="J20">
        <f>(((D22) + (D21))*C20)</f>
        <v/>
      </c>
    </row>
    <row r="21">
      <c r="A21" t="inlineStr">
        <is>
          <t>CLBLL_L_X2Y47/CLBLL_L_A2</t>
        </is>
      </c>
      <c r="B21" t="inlineStr">
        <is>
          <t>Part of wire</t>
        </is>
      </c>
      <c r="C21" t="n">
        <v>0</v>
      </c>
      <c r="D21" t="n">
        <v>0</v>
      </c>
      <c r="I21">
        <f>(((D21)/2) + (D22))</f>
        <v/>
      </c>
      <c r="J21">
        <f>((C21)*(((D21)/2) + (D22)))</f>
        <v/>
      </c>
    </row>
    <row r="22">
      <c r="A22" t="inlineStr">
        <is>
          <t>masterReg/readData2[0]_i_9/I0</t>
        </is>
      </c>
      <c r="B22" t="inlineStr">
        <is>
          <t>Inpin</t>
        </is>
      </c>
      <c r="D22" t="n">
        <v>0</v>
      </c>
      <c r="E22" t="n">
        <v>0.212</v>
      </c>
      <c r="F22" t="n">
        <v>0.17</v>
      </c>
      <c r="G22" t="n">
        <v>0.507</v>
      </c>
      <c r="H22" t="n">
        <v>0.409</v>
      </c>
    </row>
    <row r="23">
      <c r="A23" t="inlineStr">
        <is>
          <t>data0[0]: ALU1/result0_carry/O[0] to masterReg/readData2[0]_i_9/I0 sum delays</t>
        </is>
      </c>
      <c r="E23">
        <f>(E2 + E4 + E7 + E11 + E17 + E20 + E22)</f>
        <v/>
      </c>
      <c r="F23">
        <f>(F2 + F4 + F7 + F11 + F17 + F20 + F22)</f>
        <v/>
      </c>
      <c r="G23">
        <f>(G2 + G4 + G7 + G11 + G17 + G20 + G22)</f>
        <v/>
      </c>
      <c r="H23">
        <f>(H2 + H4 + H7 + H11 + H17 + H20 + H22)</f>
        <v/>
      </c>
      <c r="J23">
        <f>(J2 + J3 + J4 + J6 + J7 + J10 + J11 + J16 + J17 + J19 + J20 + J21 + J22)</f>
        <v/>
      </c>
    </row>
    <row r="24">
      <c r="A24" t="inlineStr">
        <is>
          <t>data0[0]: ALU1/result0_carry/O[0] to masterReg/readData2[0]_i_9/I0sum delays + cap delay</t>
        </is>
      </c>
      <c r="E24">
        <f>1000*(E23 + J23)</f>
        <v/>
      </c>
      <c r="F24">
        <f>1000*(F23 + J23)</f>
        <v/>
      </c>
      <c r="G24">
        <f>1000*(G23 + J23)</f>
        <v/>
      </c>
      <c r="H24">
        <f>1000*(H23 + J23)</f>
        <v/>
      </c>
    </row>
    <row r="26">
      <c r="A26" t="inlineStr">
        <is>
          <t>data0[0]: ALU1/result0_carry/O[0] to masterReg/readData2[0]_i_9/I0Total delay (from Vivado)</t>
        </is>
      </c>
      <c r="E26" t="inlineStr">
        <is>
          <t>410</t>
        </is>
      </c>
      <c r="F26" t="inlineStr">
        <is>
          <t>340</t>
        </is>
      </c>
      <c r="G26" t="inlineStr">
        <is>
          <t>803</t>
        </is>
      </c>
      <c r="H26" t="inlineStr">
        <is>
          <t>661</t>
        </is>
      </c>
    </row>
    <row r="28">
      <c r="A28" t="inlineStr">
        <is>
          <t>INT_R_X5Y46/INT_R.LOGIC_OUTS16-&gt;&gt;SL1BEG2</t>
        </is>
      </c>
      <c r="B28" t="inlineStr">
        <is>
          <t>Buffer</t>
        </is>
      </c>
      <c r="C28" t="n">
        <v>1.16220225</v>
      </c>
      <c r="D28" t="n">
        <v>0.008429000000000001</v>
      </c>
      <c r="E28" t="n">
        <v>0.054</v>
      </c>
      <c r="F28" t="n">
        <v>0.044</v>
      </c>
      <c r="G28" t="n">
        <v>0.131</v>
      </c>
      <c r="H28" t="n">
        <v>0.108</v>
      </c>
      <c r="I28">
        <f>((D31) + (D29 + D30))</f>
        <v/>
      </c>
      <c r="J28">
        <f>(((D31) + (D29 + D30))*C28)</f>
        <v/>
      </c>
    </row>
    <row r="29">
      <c r="A29" t="inlineStr">
        <is>
          <t>INT_R_X5Y46/SL1BEG2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INT_R_X5Y45/SL1END2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(D31))</f>
        <v/>
      </c>
      <c r="J30">
        <f>((C29 + C30)*(((D29 + D30)/2) + (D31)))</f>
        <v/>
      </c>
    </row>
    <row r="31">
      <c r="A31" t="inlineStr">
        <is>
          <t>INT_R_X5Y45/INT_R.SL1END2-&gt;&gt;WL1BEG1</t>
        </is>
      </c>
      <c r="B31" t="inlineStr">
        <is>
          <t>Buffer</t>
        </is>
      </c>
      <c r="C31" t="n">
        <v>1.16220225</v>
      </c>
      <c r="D31" t="n">
        <v>0.008429000000000001</v>
      </c>
      <c r="E31" t="n">
        <v>0.042</v>
      </c>
      <c r="F31" t="n">
        <v>0.034</v>
      </c>
      <c r="G31" t="n">
        <v>0.123</v>
      </c>
      <c r="H31" t="n">
        <v>0.102</v>
      </c>
      <c r="I31">
        <f>((D34 + D45 + D56) + (D32 + D33))</f>
        <v/>
      </c>
      <c r="J31">
        <f>(((D34 + D45 + D56) + (D32 + D33))*C31)</f>
        <v/>
      </c>
    </row>
    <row r="32">
      <c r="A32" t="inlineStr">
        <is>
          <t>INT_R_X5Y45/WL1BEG1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INT_L_X4Y45/WL1END1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(D34 + D45 + D56))</f>
        <v/>
      </c>
      <c r="J33">
        <f>((C32 + C33)*(((D32 + D33)/2) + (D34 + D45 + D56)))</f>
        <v/>
      </c>
    </row>
    <row r="34">
      <c r="A34" t="inlineStr">
        <is>
          <t>INT_L_X4Y45/INT_L.WL1END1-&gt;&gt;IMUX_L4</t>
        </is>
      </c>
      <c r="B34" t="inlineStr">
        <is>
          <t>Buffer</t>
        </is>
      </c>
      <c r="C34" t="n">
        <v>1.6107141875</v>
      </c>
      <c r="D34" t="n">
        <v>0.007713</v>
      </c>
      <c r="E34" t="n">
        <v>0.047</v>
      </c>
      <c r="F34" t="n">
        <v>0.038</v>
      </c>
      <c r="G34" t="n">
        <v>0.138</v>
      </c>
      <c r="H34" t="n">
        <v>0.114</v>
      </c>
      <c r="I34">
        <f>((((D39) + (D38))) + (D35 + D36))</f>
        <v/>
      </c>
      <c r="J34">
        <f>(((((D39) + (D38))) + (D35 + D36))*C34)</f>
        <v/>
      </c>
    </row>
    <row r="35">
      <c r="A35" t="inlineStr">
        <is>
          <t>INT_L_X4Y45/IMUX_L4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CLBLL_L_X4Y45/CLBLL_IMUX4</t>
        </is>
      </c>
      <c r="B36" t="inlineStr">
        <is>
          <t>Part of wire</t>
        </is>
      </c>
      <c r="C36" t="n">
        <v>0</v>
      </c>
      <c r="D36" t="n">
        <v>0</v>
      </c>
      <c r="I36">
        <f>(((D35 + D36)/2) + (((D39) + (D38))))</f>
        <v/>
      </c>
      <c r="J36">
        <f>((C35 + C36)*(((D35 + D36)/2) + (((D39) + (D38)))))</f>
        <v/>
      </c>
    </row>
    <row r="37">
      <c r="A37" t="inlineStr">
        <is>
          <t>CLBLL_L_X4Y45/CLBLL_L.CLBLL_IMUX4-&gt;CLBLL_LL_A6</t>
        </is>
      </c>
      <c r="B37" t="inlineStr">
        <is>
          <t>PassTransistor</t>
        </is>
      </c>
      <c r="C37" t="n">
        <v>0</v>
      </c>
      <c r="E37" t="n">
        <v>0</v>
      </c>
      <c r="F37" t="n">
        <v>0</v>
      </c>
      <c r="G37" t="n">
        <v>0</v>
      </c>
      <c r="H37" t="n">
        <v>0</v>
      </c>
      <c r="I37">
        <f>((D39) + (D38))</f>
        <v/>
      </c>
      <c r="J37">
        <f>(((D39) + (D38))*C37)</f>
        <v/>
      </c>
    </row>
    <row r="38">
      <c r="A38" t="inlineStr">
        <is>
          <t>CLBLL_L_X4Y45/CLBLL_LL_A6</t>
        </is>
      </c>
      <c r="B38" t="inlineStr">
        <is>
          <t>Part of wire</t>
        </is>
      </c>
      <c r="C38" t="n">
        <v>0</v>
      </c>
      <c r="D38" t="n">
        <v>0.004545</v>
      </c>
      <c r="I38">
        <f>(((D38)/2) + (D39))</f>
        <v/>
      </c>
      <c r="J38">
        <f>((C38)*(((D38)/2) + (D39)))</f>
        <v/>
      </c>
    </row>
    <row r="39">
      <c r="A39" t="inlineStr">
        <is>
          <t>ALU1/readData2[0]_i_6/I4</t>
        </is>
      </c>
      <c r="B39" t="inlineStr">
        <is>
          <t>Inpin</t>
        </is>
      </c>
      <c r="D39" t="n">
        <v>0</v>
      </c>
      <c r="E39" t="n">
        <v>0.002</v>
      </c>
      <c r="F39" t="n">
        <v>0.002</v>
      </c>
      <c r="G39" t="n">
        <v>0.005</v>
      </c>
      <c r="H39" t="n">
        <v>0.004</v>
      </c>
    </row>
    <row r="40">
      <c r="A40" t="inlineStr">
        <is>
          <t>data0[0]: ALU1/result0_carry/O[0] to ALU1/readData2[0]_i_6/I4 sum delays</t>
        </is>
      </c>
      <c r="E40">
        <f>(E2 + E4 + E28 + E31 + E34 + E37 + E39)</f>
        <v/>
      </c>
      <c r="F40">
        <f>(F2 + F4 + F28 + F31 + F34 + F37 + F39)</f>
        <v/>
      </c>
      <c r="G40">
        <f>(G2 + G4 + G28 + G31 + G34 + G37 + G39)</f>
        <v/>
      </c>
      <c r="H40">
        <f>(H2 + H4 + H28 + H31 + H34 + H37 + H39)</f>
        <v/>
      </c>
      <c r="J40">
        <f>(J2 + J3 + J4 + J6 + J28 + J30 + J31 + J33 + J34 + J36 + J37 + J38 + J39)</f>
        <v/>
      </c>
    </row>
    <row r="41">
      <c r="A41" t="inlineStr">
        <is>
          <t>data0[0]: ALU1/result0_carry/O[0] to ALU1/readData2[0]_i_6/I4sum delays + cap delay</t>
        </is>
      </c>
      <c r="E41">
        <f>1000*(E40 + J40)</f>
        <v/>
      </c>
      <c r="F41">
        <f>1000*(F40 + J40)</f>
        <v/>
      </c>
      <c r="G41">
        <f>1000*(G40 + J40)</f>
        <v/>
      </c>
      <c r="H41">
        <f>1000*(H40 + J40)</f>
        <v/>
      </c>
    </row>
    <row r="43">
      <c r="A43" t="inlineStr">
        <is>
          <t>data0[0]: ALU1/result0_carry/O[0] to ALU1/readData2[0]_i_6/I4Total delay (from Vivado)</t>
        </is>
      </c>
      <c r="E43" t="inlineStr">
        <is>
          <t>212</t>
        </is>
      </c>
      <c r="F43" t="inlineStr">
        <is>
          <t>185</t>
        </is>
      </c>
      <c r="G43" t="inlineStr">
        <is>
          <t>374</t>
        </is>
      </c>
      <c r="H43" t="inlineStr">
        <is>
          <t>319</t>
        </is>
      </c>
    </row>
    <row r="45">
      <c r="A45" t="inlineStr">
        <is>
          <t>INT_L_X4Y45/INT_L.WL1END1-&gt;&gt;IMUX_L12</t>
        </is>
      </c>
      <c r="B45" t="inlineStr">
        <is>
          <t>Buffer</t>
        </is>
      </c>
      <c r="C45" t="n">
        <v>1.6107141875</v>
      </c>
      <c r="D45" t="n">
        <v>0.007713</v>
      </c>
      <c r="E45" t="n">
        <v>0.047</v>
      </c>
      <c r="F45" t="n">
        <v>0.038</v>
      </c>
      <c r="G45" t="n">
        <v>0.138</v>
      </c>
      <c r="H45" t="n">
        <v>0.114</v>
      </c>
      <c r="I45">
        <f>((((D50) + (D49))) + (D46 + D47))</f>
        <v/>
      </c>
      <c r="J45">
        <f>(((((D50) + (D49))) + (D46 + D47))*C45)</f>
        <v/>
      </c>
    </row>
    <row r="46">
      <c r="A46" t="inlineStr">
        <is>
          <t>INT_L_X4Y45/IMUX_L12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CLBLL_L_X4Y45/CLBLL_IMUX12</t>
        </is>
      </c>
      <c r="B47" t="inlineStr">
        <is>
          <t>Part of wire</t>
        </is>
      </c>
      <c r="C47" t="n">
        <v>0</v>
      </c>
      <c r="D47" t="n">
        <v>0</v>
      </c>
      <c r="I47">
        <f>(((D46 + D47)/2) + (((D50) + (D49))))</f>
        <v/>
      </c>
      <c r="J47">
        <f>((C46 + C47)*(((D46 + D47)/2) + (((D50) + (D49)))))</f>
        <v/>
      </c>
    </row>
    <row r="48">
      <c r="A48" t="inlineStr">
        <is>
          <t>CLBLL_L_X4Y45/CLBLL_L.CLBLL_IMUX12-&gt;CLBLL_LL_B6</t>
        </is>
      </c>
      <c r="B48" t="inlineStr">
        <is>
          <t>PassTransistor</t>
        </is>
      </c>
      <c r="C48" t="n">
        <v>0</v>
      </c>
      <c r="E48" t="n">
        <v>0</v>
      </c>
      <c r="F48" t="n">
        <v>0</v>
      </c>
      <c r="G48" t="n">
        <v>0</v>
      </c>
      <c r="H48" t="n">
        <v>0</v>
      </c>
      <c r="I48">
        <f>((D50) + (D49))</f>
        <v/>
      </c>
      <c r="J48">
        <f>(((D50) + (D49))*C48)</f>
        <v/>
      </c>
    </row>
    <row r="49">
      <c r="A49" t="inlineStr">
        <is>
          <t>CLBLL_L_X4Y45/CLBLL_LL_B6</t>
        </is>
      </c>
      <c r="B49" t="inlineStr">
        <is>
          <t>Part of wire</t>
        </is>
      </c>
      <c r="C49" t="n">
        <v>0</v>
      </c>
      <c r="D49" t="n">
        <v>0.004545</v>
      </c>
      <c r="I49">
        <f>(((D49)/2) + (D50))</f>
        <v/>
      </c>
      <c r="J49">
        <f>((C49)*(((D49)/2) + (D50)))</f>
        <v/>
      </c>
    </row>
    <row r="50">
      <c r="A50" t="inlineStr">
        <is>
          <t>masterReg/readData2[0]_i_7/I0</t>
        </is>
      </c>
      <c r="B50" t="inlineStr">
        <is>
          <t>Inpin</t>
        </is>
      </c>
      <c r="D50" t="n">
        <v>0</v>
      </c>
      <c r="E50" t="n">
        <v>0.001</v>
      </c>
      <c r="F50" t="n">
        <v>0.001</v>
      </c>
      <c r="G50" t="n">
        <v>0.002</v>
      </c>
      <c r="H50" t="n">
        <v>0.002</v>
      </c>
    </row>
    <row r="51">
      <c r="A51" t="inlineStr">
        <is>
          <t>data0[0]: ALU1/result0_carry/O[0] to masterReg/readData2[0]_i_7/I0 sum delays</t>
        </is>
      </c>
      <c r="E51">
        <f>(E2 + E4 + E28 + E31 + E45 + E48 + E50)</f>
        <v/>
      </c>
      <c r="F51">
        <f>(F2 + F4 + F28 + F31 + F45 + F48 + F50)</f>
        <v/>
      </c>
      <c r="G51">
        <f>(G2 + G4 + G28 + G31 + G45 + G48 + G50)</f>
        <v/>
      </c>
      <c r="H51">
        <f>(H2 + H4 + H28 + H31 + H45 + H48 + H50)</f>
        <v/>
      </c>
      <c r="J51">
        <f>(J2 + J3 + J4 + J6 + J28 + J30 + J31 + J33 + J45 + J47 + J48 + J49 + J50)</f>
        <v/>
      </c>
    </row>
    <row r="52">
      <c r="A52" t="inlineStr">
        <is>
          <t>data0[0]: ALU1/result0_carry/O[0] to masterReg/readData2[0]_i_7/I0sum delays + cap delay</t>
        </is>
      </c>
      <c r="E52">
        <f>1000*(E51 + J51)</f>
        <v/>
      </c>
      <c r="F52">
        <f>1000*(F51 + J51)</f>
        <v/>
      </c>
      <c r="G52">
        <f>1000*(G51 + J51)</f>
        <v/>
      </c>
      <c r="H52">
        <f>1000*(H51 + J51)</f>
        <v/>
      </c>
    </row>
    <row r="54">
      <c r="A54" t="inlineStr">
        <is>
          <t>data0[0]: ALU1/result0_carry/O[0] to masterReg/readData2[0]_i_7/I0Total delay (from Vivado)</t>
        </is>
      </c>
      <c r="E54" t="inlineStr">
        <is>
          <t>213</t>
        </is>
      </c>
      <c r="F54" t="inlineStr">
        <is>
          <t>186</t>
        </is>
      </c>
      <c r="G54" t="inlineStr">
        <is>
          <t>373</t>
        </is>
      </c>
      <c r="H54" t="inlineStr">
        <is>
          <t>319</t>
        </is>
      </c>
    </row>
    <row r="56">
      <c r="A56" t="inlineStr">
        <is>
          <t>INT_L_X4Y45/INT_L.WL1END1-&gt;&gt;SW2BEG1</t>
        </is>
      </c>
      <c r="B56" t="inlineStr">
        <is>
          <t>Buffer</t>
        </is>
      </c>
      <c r="C56" t="n">
        <v>1.1851186875</v>
      </c>
      <c r="D56" t="n">
        <v>0.008473000000000001</v>
      </c>
      <c r="E56" t="n">
        <v>0.041</v>
      </c>
      <c r="F56" t="n">
        <v>0.033</v>
      </c>
      <c r="G56" t="n">
        <v>0.132</v>
      </c>
      <c r="H56" t="n">
        <v>0.109</v>
      </c>
      <c r="I56">
        <f>((D62 + D73) + (D57 + D58 + D59 + D60 + D61))</f>
        <v/>
      </c>
      <c r="J56">
        <f>(((D62 + D73) + (D57 + D58 + D59 + D60 + D61))*C56)</f>
        <v/>
      </c>
    </row>
    <row r="57">
      <c r="A57" t="inlineStr">
        <is>
          <t>INT_L_X4Y45/SW2BEG1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INT_R_X3Y44/SW2END1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INT_L_X4Y44/SW2A1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CLBLL_L_X4Y44/CLBLL_SW2A1</t>
        </is>
      </c>
      <c r="B60" t="inlineStr">
        <is>
          <t>Part of wire</t>
        </is>
      </c>
      <c r="C60" t="n">
        <v>0.078932</v>
      </c>
      <c r="D60" t="n">
        <v>0.005896</v>
      </c>
    </row>
    <row r="61">
      <c r="A61" t="inlineStr">
        <is>
          <t>CLBLM_R_X3Y44/CLBLM_SW2A1</t>
        </is>
      </c>
      <c r="B61" t="inlineStr">
        <is>
          <t>Part of wire</t>
        </is>
      </c>
      <c r="C61" t="n">
        <v>0.090208</v>
      </c>
      <c r="D61" t="n">
        <v>0.005896</v>
      </c>
      <c r="I61">
        <f>(((D57 + D58 + D59 + D60 + D61)/2) + (D62 + D73))</f>
        <v/>
      </c>
      <c r="J61">
        <f>((C57 + C58 + C59 + C60 + C61)*(((D57 + D58 + D59 + D60 + D61)/2) + (D62 + D73)))</f>
        <v/>
      </c>
    </row>
    <row r="62">
      <c r="A62" t="inlineStr">
        <is>
          <t>INT_R_X3Y44/INT_R.SW2END1-&gt;&gt;IMUX11</t>
        </is>
      </c>
      <c r="B62" t="inlineStr">
        <is>
          <t>Buffer</t>
        </is>
      </c>
      <c r="C62" t="n">
        <v>1.6107141875</v>
      </c>
      <c r="D62" t="n">
        <v>0.007713</v>
      </c>
      <c r="E62" t="n">
        <v>0.047</v>
      </c>
      <c r="F62" t="n">
        <v>0.038</v>
      </c>
      <c r="G62" t="n">
        <v>0.138</v>
      </c>
      <c r="H62" t="n">
        <v>0.114</v>
      </c>
      <c r="I62">
        <f>((((D67) + (D66))) + (D63 + D64))</f>
        <v/>
      </c>
      <c r="J62">
        <f>(((((D67) + (D66))) + (D63 + D64))*C62)</f>
        <v/>
      </c>
    </row>
    <row r="63">
      <c r="A63" t="inlineStr">
        <is>
          <t>INT_R_X3Y44/IMUX11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CLBLM_R_X3Y44/CLBLM_IMUX11</t>
        </is>
      </c>
      <c r="B64" t="inlineStr">
        <is>
          <t>Part of wire</t>
        </is>
      </c>
      <c r="C64" t="n">
        <v>0</v>
      </c>
      <c r="D64" t="n">
        <v>0</v>
      </c>
      <c r="I64">
        <f>(((D63 + D64)/2) + (((D67) + (D66))))</f>
        <v/>
      </c>
      <c r="J64">
        <f>((C63 + C64)*(((D63 + D64)/2) + (((D67) + (D66)))))</f>
        <v/>
      </c>
    </row>
    <row r="65">
      <c r="A65" t="inlineStr">
        <is>
          <t>CLBLM_R_X3Y44/CLBLM_R.CLBLM_IMUX11-&gt;CLBLM_M_A4</t>
        </is>
      </c>
      <c r="B65" t="inlineStr">
        <is>
          <t>PassTransistor</t>
        </is>
      </c>
      <c r="C65" t="n">
        <v>0</v>
      </c>
      <c r="E65" t="n">
        <v>0</v>
      </c>
      <c r="F65" t="n">
        <v>0</v>
      </c>
      <c r="G65" t="n">
        <v>0</v>
      </c>
      <c r="H65" t="n">
        <v>0</v>
      </c>
      <c r="I65">
        <f>((D67) + (D66))</f>
        <v/>
      </c>
      <c r="J65">
        <f>(((D67) + (D66))*C65)</f>
        <v/>
      </c>
    </row>
    <row r="66">
      <c r="A66" t="inlineStr">
        <is>
          <t>CLBLM_R_X3Y44/CLBLM_M_A4</t>
        </is>
      </c>
      <c r="B66" t="inlineStr">
        <is>
          <t>Part of wire</t>
        </is>
      </c>
      <c r="C66" t="n">
        <v>0</v>
      </c>
      <c r="D66" t="n">
        <v>0</v>
      </c>
      <c r="I66">
        <f>(((D66)/2) + (D67))</f>
        <v/>
      </c>
      <c r="J66">
        <f>((C66)*(((D66)/2) + (D67)))</f>
        <v/>
      </c>
    </row>
    <row r="67">
      <c r="A67" t="inlineStr">
        <is>
          <t>masterReg/readData2[0]_i_4/I4</t>
        </is>
      </c>
      <c r="B67" t="inlineStr">
        <is>
          <t>Inpin</t>
        </is>
      </c>
      <c r="D67" t="n">
        <v>0</v>
      </c>
      <c r="E67" t="n">
        <v>0.113</v>
      </c>
      <c r="F67" t="n">
        <v>0.091</v>
      </c>
      <c r="G67" t="n">
        <v>0.303</v>
      </c>
      <c r="H67" t="n">
        <v>0.244</v>
      </c>
    </row>
    <row r="68">
      <c r="A68" t="inlineStr">
        <is>
          <t>data0[0]: ALU1/result0_carry/O[0] to masterReg/readData2[0]_i_4/I4 sum delays</t>
        </is>
      </c>
      <c r="E68">
        <f>(E2 + E4 + E28 + E31 + E56 + E62 + E65 + E67)</f>
        <v/>
      </c>
      <c r="F68">
        <f>(F2 + F4 + F28 + F31 + F56 + F62 + F65 + F67)</f>
        <v/>
      </c>
      <c r="G68">
        <f>(G2 + G4 + G28 + G31 + G56 + G62 + G65 + G67)</f>
        <v/>
      </c>
      <c r="H68">
        <f>(H2 + H4 + H28 + H31 + H56 + H62 + H65 + H67)</f>
        <v/>
      </c>
      <c r="J68">
        <f>(J2 + J3 + J4 + J6 + J28 + J30 + J31 + J33 + J56 + J61 + J62 + J64 + J65 + J66 + J67)</f>
        <v/>
      </c>
    </row>
    <row r="69">
      <c r="A69" t="inlineStr">
        <is>
          <t>data0[0]: ALU1/result0_carry/O[0] to masterReg/readData2[0]_i_4/I4sum delays + cap delay</t>
        </is>
      </c>
      <c r="E69">
        <f>1000*(E68 + J68)</f>
        <v/>
      </c>
      <c r="F69">
        <f>1000*(F68 + J68)</f>
        <v/>
      </c>
      <c r="G69">
        <f>1000*(G68 + J68)</f>
        <v/>
      </c>
      <c r="H69">
        <f>1000*(H68 + J68)</f>
        <v/>
      </c>
    </row>
    <row r="71">
      <c r="A71" t="inlineStr">
        <is>
          <t>data0[0]: ALU1/result0_carry/O[0] to masterReg/readData2[0]_i_4/I4Total delay (from Vivado)</t>
        </is>
      </c>
      <c r="E71" t="inlineStr">
        <is>
          <t>394</t>
        </is>
      </c>
      <c r="F71" t="inlineStr">
        <is>
          <t>337</t>
        </is>
      </c>
      <c r="G71" t="inlineStr">
        <is>
          <t>760</t>
        </is>
      </c>
      <c r="H71" t="inlineStr">
        <is>
          <t>637</t>
        </is>
      </c>
    </row>
    <row r="73">
      <c r="A73" t="inlineStr">
        <is>
          <t>INT_R_X3Y44/INT_R.SW2END1-&gt;&gt;IMUX27</t>
        </is>
      </c>
      <c r="B73" t="inlineStr">
        <is>
          <t>Buffer</t>
        </is>
      </c>
      <c r="C73" t="n">
        <v>1.6107141875</v>
      </c>
      <c r="D73" t="n">
        <v>0.007713</v>
      </c>
      <c r="E73" t="n">
        <v>0.047</v>
      </c>
      <c r="F73" t="n">
        <v>0.038</v>
      </c>
      <c r="G73" t="n">
        <v>0.138</v>
      </c>
      <c r="H73" t="n">
        <v>0.114</v>
      </c>
      <c r="I73">
        <f>((((D78) + (D77))) + (D74 + D75))</f>
        <v/>
      </c>
      <c r="J73">
        <f>(((((D78) + (D77))) + (D74 + D75))*C73)</f>
        <v/>
      </c>
    </row>
    <row r="74">
      <c r="A74" t="inlineStr">
        <is>
          <t>INT_R_X3Y44/IMUX27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CLBLM_R_X3Y44/CLBLM_IMUX27</t>
        </is>
      </c>
      <c r="B75" t="inlineStr">
        <is>
          <t>Part of wire</t>
        </is>
      </c>
      <c r="C75" t="n">
        <v>0</v>
      </c>
      <c r="D75" t="n">
        <v>0</v>
      </c>
      <c r="I75">
        <f>(((D74 + D75)/2) + (((D78) + (D77))))</f>
        <v/>
      </c>
      <c r="J75">
        <f>((C74 + C75)*(((D74 + D75)/2) + (((D78) + (D77)))))</f>
        <v/>
      </c>
    </row>
    <row r="76">
      <c r="A76" t="inlineStr">
        <is>
          <t>CLBLM_R_X3Y44/CLBLM_R.CLBLM_IMUX27-&gt;CLBLM_M_B4</t>
        </is>
      </c>
      <c r="B76" t="inlineStr">
        <is>
          <t>PassTransistor</t>
        </is>
      </c>
      <c r="C76" t="n">
        <v>0</v>
      </c>
      <c r="E76" t="n">
        <v>0</v>
      </c>
      <c r="F76" t="n">
        <v>0</v>
      </c>
      <c r="G76" t="n">
        <v>0</v>
      </c>
      <c r="H76" t="n">
        <v>0</v>
      </c>
      <c r="I76">
        <f>((D78) + (D77))</f>
        <v/>
      </c>
      <c r="J76">
        <f>(((D78) + (D77))*C76)</f>
        <v/>
      </c>
    </row>
    <row r="77">
      <c r="A77" t="inlineStr">
        <is>
          <t>CLBLM_R_X3Y44/CLBLM_M_B4</t>
        </is>
      </c>
      <c r="B77" t="inlineStr">
        <is>
          <t>Part of wire</t>
        </is>
      </c>
      <c r="C77" t="n">
        <v>0</v>
      </c>
      <c r="D77" t="n">
        <v>0</v>
      </c>
      <c r="I77">
        <f>(((D77)/2) + (D78))</f>
        <v/>
      </c>
      <c r="J77">
        <f>((C77)*(((D77)/2) + (D78)))</f>
        <v/>
      </c>
    </row>
    <row r="78">
      <c r="A78" t="inlineStr">
        <is>
          <t>masterReg/register_reg_r1_0_31_0_5_i_11/I3</t>
        </is>
      </c>
      <c r="B78" t="inlineStr">
        <is>
          <t>Inpin</t>
        </is>
      </c>
      <c r="D78" t="n">
        <v>0</v>
      </c>
      <c r="E78" t="n">
        <v>0.112</v>
      </c>
      <c r="F78" t="n">
        <v>0.09</v>
      </c>
      <c r="G78" t="n">
        <v>0.3</v>
      </c>
      <c r="H78" t="n">
        <v>0.242</v>
      </c>
    </row>
    <row r="79">
      <c r="A79" t="inlineStr">
        <is>
          <t>data0[0]: ALU1/result0_carry/O[0] to masterReg/register_reg_r1_0_31_0_5_i_11/I3 sum delays</t>
        </is>
      </c>
      <c r="E79">
        <f>(E2 + E4 + E28 + E31 + E56 + E73 + E76 + E78)</f>
        <v/>
      </c>
      <c r="F79">
        <f>(F2 + F4 + F28 + F31 + F56 + F73 + F76 + F78)</f>
        <v/>
      </c>
      <c r="G79">
        <f>(G2 + G4 + G28 + G31 + G56 + G73 + G76 + G78)</f>
        <v/>
      </c>
      <c r="H79">
        <f>(H2 + H4 + H28 + H31 + H56 + H73 + H76 + H78)</f>
        <v/>
      </c>
      <c r="J79">
        <f>(J2 + J3 + J4 + J6 + J28 + J30 + J31 + J33 + J56 + J61 + J73 + J75 + J76 + J77 + J78)</f>
        <v/>
      </c>
    </row>
    <row r="80">
      <c r="A80" t="inlineStr">
        <is>
          <t>data0[0]: ALU1/result0_carry/O[0] to masterReg/register_reg_r1_0_31_0_5_i_11/I3sum delays + cap delay</t>
        </is>
      </c>
      <c r="E80">
        <f>1000*(E79 + J79)</f>
        <v/>
      </c>
      <c r="F80">
        <f>1000*(F79 + J79)</f>
        <v/>
      </c>
      <c r="G80">
        <f>1000*(G79 + J79)</f>
        <v/>
      </c>
      <c r="H80">
        <f>1000*(H79 + J79)</f>
        <v/>
      </c>
    </row>
    <row r="82">
      <c r="A82" t="inlineStr">
        <is>
          <t>data0[0]: ALU1/result0_carry/O[0] to masterReg/register_reg_r1_0_31_0_5_i_11/I3Total delay (from Vivado)</t>
        </is>
      </c>
      <c r="E82" t="inlineStr">
        <is>
          <t>393</t>
        </is>
      </c>
      <c r="F82" t="inlineStr">
        <is>
          <t>336</t>
        </is>
      </c>
      <c r="G82" t="inlineStr">
        <is>
          <t>756</t>
        </is>
      </c>
      <c r="H82" t="inlineStr">
        <is>
          <t>634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CLBLM_R_X5Y48/CLBLM_L_CMUX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CLBLM_R_X5Y48/CLBLM_L_CMUX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CLBLM_R_X5Y48/CLBLM_R.CLBLM_L_CMUX-&gt;CLBLM_LOGIC_OUTS18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CLBLM_R_X5Y48/CLBLM_LOGIC_OUTS18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INT_R_X5Y48/LOGIC_OUTS18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INT_R_X5Y48/INT_R.LOGIC_OUTS18-&gt;&gt;EE4BEG0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0.07000000000000001</v>
      </c>
      <c r="F7" t="n">
        <v>0.057</v>
      </c>
      <c r="G7" t="n">
        <v>0.165</v>
      </c>
      <c r="H7" t="n">
        <v>0.136</v>
      </c>
      <c r="I7">
        <f>((D19 + D38) + (D8 + D9 + D10 + D11 + D12 + D13 + D14 + D15 + D16 + D17 + D18))</f>
        <v/>
      </c>
      <c r="J7">
        <f>(((D19 + D38) + (D8 + D9 + D10 + D11 + D12 + D13 + D14 + D15 + D16 + D17 + D18))*C7)</f>
        <v/>
      </c>
    </row>
    <row r="8">
      <c r="A8" t="inlineStr">
        <is>
          <t>INT_R_X5Y48/EE4BEG0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INT_R_X9Y48/EE4END0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CLBLM_R_X5Y48/CLBLM_EE4BEG0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VBRK_X18Y50/VBRK_EE4BEG0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BRAM_L_X6Y45/BRAM_EE4BEG0_3</t>
        </is>
      </c>
      <c r="B12" t="inlineStr">
        <is>
          <t>Part of wire</t>
        </is>
      </c>
      <c r="C12" t="n">
        <v>0.26892</v>
      </c>
      <c r="D12" t="n">
        <v>0.05565999999999999</v>
      </c>
    </row>
    <row r="13">
      <c r="A13" t="inlineStr">
        <is>
          <t>BRAM_INT_INTERFACE_L_X6Y48/INT_INTERFACE_EE4BEG0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INT_L_X6Y48/EE4A0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INT_R_X7Y48/EE4B0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CLBLM_R_X7Y48/CLBLM_EE4B0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CLBLM_L_X8Y48/CLBLM_EE4B0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INT_L_X8Y48/EE4C0</t>
        </is>
      </c>
      <c r="B18" t="inlineStr">
        <is>
          <t>Part of wire</t>
        </is>
      </c>
      <c r="C18" t="n">
        <v>0</v>
      </c>
      <c r="D18" t="n">
        <v>0</v>
      </c>
      <c r="I18">
        <f>(((D8 + D9 + D10 + D11 + D12 + D13 + D14 + D15 + D16 + D17 + D18)/2) + (D19 + D38))</f>
        <v/>
      </c>
      <c r="J18">
        <f>((C8 + C9 + C10 + C11 + C12 + C13 + C14 + C15 + C16 + C17 + C18)*(((D8 + D9 + D10 + D11 + D12 + D13 + D14 + D15 + D16 + D17 + D18)/2) + (D19 + D38)))</f>
        <v/>
      </c>
    </row>
    <row r="19">
      <c r="A19" t="inlineStr">
        <is>
          <t>INT_R_X9Y48/INT_R.EE4END0-&gt;&gt;SE2BEG0</t>
        </is>
      </c>
      <c r="B19" t="inlineStr">
        <is>
          <t>Buffer</t>
        </is>
      </c>
      <c r="C19" t="n">
        <v>1.1851186875</v>
      </c>
      <c r="D19" t="n">
        <v>0.008473000000000001</v>
      </c>
      <c r="E19" t="n">
        <v>0.041</v>
      </c>
      <c r="F19" t="n">
        <v>0.033</v>
      </c>
      <c r="G19" t="n">
        <v>0.138</v>
      </c>
      <c r="H19" t="n">
        <v>0.114</v>
      </c>
      <c r="I19">
        <f>((D27) + (D20 + D21 + D22 + D23 + D24 + D25 + D26))</f>
        <v/>
      </c>
      <c r="J19">
        <f>(((D27) + (D20 + D21 + D22 + D23 + D24 + D25 + D26))*C19)</f>
        <v/>
      </c>
    </row>
    <row r="20">
      <c r="A20" t="inlineStr">
        <is>
          <t>INT_R_X9Y48/SE2BEG0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INT_L_X10Y47/SE2END0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INT_R_X9Y47/SE2A0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INT_INTERFACE_R_X9Y47/INT_INTERFACE_SE2A0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DSP_R_X9Y45/DSP_SE2A0_2</t>
        </is>
      </c>
      <c r="B24" t="inlineStr">
        <is>
          <t>Part of wire</t>
        </is>
      </c>
      <c r="C24" t="n">
        <v>0.04743</v>
      </c>
      <c r="D24" t="n">
        <v>0.011</v>
      </c>
    </row>
    <row r="25">
      <c r="A25" t="inlineStr">
        <is>
          <t>VBRK_X29Y49/VBRK_SE2A0</t>
        </is>
      </c>
      <c r="B25" t="inlineStr">
        <is>
          <t>Part of wire</t>
        </is>
      </c>
      <c r="C25" t="n">
        <v>0.01211</v>
      </c>
      <c r="D25" t="n">
        <v>0.00162</v>
      </c>
    </row>
    <row r="26">
      <c r="A26" t="inlineStr">
        <is>
          <t>CLBLM_L_X10Y47/CLBLM_SE2A0</t>
        </is>
      </c>
      <c r="B26" t="inlineStr">
        <is>
          <t>Part of wire</t>
        </is>
      </c>
      <c r="C26" t="n">
        <v>0.090332</v>
      </c>
      <c r="D26" t="n">
        <v>0.005065</v>
      </c>
      <c r="I26">
        <f>(((D20 + D21 + D22 + D23 + D24 + D25 + D26)/2) + (D27))</f>
        <v/>
      </c>
      <c r="J26">
        <f>((C20 + C21 + C22 + C23 + C24 + C25 + C26)*(((D20 + D21 + D22 + D23 + D24 + D25 + D26)/2) + (D27)))</f>
        <v/>
      </c>
    </row>
    <row r="27">
      <c r="A27" t="inlineStr">
        <is>
          <t>INT_L_X10Y47/INT_L.SE2END0-&gt;&gt;IMUX_L8</t>
        </is>
      </c>
      <c r="B27" t="inlineStr">
        <is>
          <t>Buffer</t>
        </is>
      </c>
      <c r="C27" t="n">
        <v>1.6107141875</v>
      </c>
      <c r="D27" t="n">
        <v>0.007713</v>
      </c>
      <c r="E27" t="n">
        <v>0.047</v>
      </c>
      <c r="F27" t="n">
        <v>0.038</v>
      </c>
      <c r="G27" t="n">
        <v>0.138</v>
      </c>
      <c r="H27" t="n">
        <v>0.114</v>
      </c>
      <c r="I27">
        <f>((((D32) + (D31))) + (D28 + D29))</f>
        <v/>
      </c>
      <c r="J27">
        <f>(((((D32) + (D31))) + (D28 + D29))*C27)</f>
        <v/>
      </c>
    </row>
    <row r="28">
      <c r="A28" t="inlineStr">
        <is>
          <t>INT_L_X10Y47/IMUX_L8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CLBLM_L_X10Y47/CLBLM_IMUX8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(((D32) + (D31))))</f>
        <v/>
      </c>
      <c r="J29">
        <f>((C28 + C29)*(((D28 + D29)/2) + (((D32) + (D31)))))</f>
        <v/>
      </c>
    </row>
    <row r="30">
      <c r="A30" t="inlineStr">
        <is>
          <t>CLBLM_L_X10Y47/CLBLM_L.CLBLM_IMUX8-&gt;CLBLM_M_A5</t>
        </is>
      </c>
      <c r="B30" t="inlineStr">
        <is>
          <t>PassTransistor</t>
        </is>
      </c>
      <c r="C30" t="n">
        <v>0</v>
      </c>
      <c r="E30" t="n">
        <v>0</v>
      </c>
      <c r="F30" t="n">
        <v>0</v>
      </c>
      <c r="G30" t="n">
        <v>0</v>
      </c>
      <c r="H30" t="n">
        <v>0</v>
      </c>
      <c r="I30">
        <f>((D32) + (D31))</f>
        <v/>
      </c>
      <c r="J30">
        <f>(((D32) + (D31))*C30)</f>
        <v/>
      </c>
    </row>
    <row r="31">
      <c r="A31" t="inlineStr">
        <is>
          <t>CLBLM_L_X10Y47/CLBLM_M_A5</t>
        </is>
      </c>
      <c r="B31" t="inlineStr">
        <is>
          <t>Part of wire</t>
        </is>
      </c>
      <c r="C31" t="n">
        <v>0</v>
      </c>
      <c r="D31" t="n">
        <v>0</v>
      </c>
      <c r="I31">
        <f>(((D31)/2) + (D32))</f>
        <v/>
      </c>
      <c r="J31">
        <f>((C31)*(((D31)/2) + (D32)))</f>
        <v/>
      </c>
    </row>
    <row r="32">
      <c r="A32" t="inlineStr">
        <is>
          <t>masterReg/readData2[10]_i_7/I0</t>
        </is>
      </c>
      <c r="B32" t="inlineStr">
        <is>
          <t>Inpin</t>
        </is>
      </c>
      <c r="D32" t="n">
        <v>0</v>
      </c>
      <c r="E32" t="n">
        <v>0.048</v>
      </c>
      <c r="F32" t="n">
        <v>0.038</v>
      </c>
      <c r="G32" t="n">
        <v>0.126</v>
      </c>
      <c r="H32" t="n">
        <v>0.102</v>
      </c>
    </row>
    <row r="33">
      <c r="A33" t="inlineStr">
        <is>
          <t>data0[10]: ALU1/result0_carry__1/O[2] to masterReg/readData2[10]_i_7/I0 sum delays</t>
        </is>
      </c>
      <c r="E33">
        <f>(E2 + E4 + E7 + E19 + E27 + E30 + E32)</f>
        <v/>
      </c>
      <c r="F33">
        <f>(F2 + F4 + F7 + F19 + F27 + F30 + F32)</f>
        <v/>
      </c>
      <c r="G33">
        <f>(G2 + G4 + G7 + G19 + G27 + G30 + G32)</f>
        <v/>
      </c>
      <c r="H33">
        <f>(H2 + H4 + H7 + H19 + H27 + H30 + H32)</f>
        <v/>
      </c>
      <c r="J33">
        <f>(J2 + J3 + J4 + J6 + J7 + J18 + J19 + J26 + J27 + J29 + J30 + J31 + J32)</f>
        <v/>
      </c>
    </row>
    <row r="34">
      <c r="A34" t="inlineStr">
        <is>
          <t>data0[10]: ALU1/result0_carry__1/O[2] to masterReg/readData2[10]_i_7/I0sum delays + cap delay</t>
        </is>
      </c>
      <c r="E34">
        <f>1000*(E33 + J33)</f>
        <v/>
      </c>
      <c r="F34">
        <f>1000*(F33 + J33)</f>
        <v/>
      </c>
      <c r="G34">
        <f>1000*(G33 + J33)</f>
        <v/>
      </c>
      <c r="H34">
        <f>1000*(H33 + J33)</f>
        <v/>
      </c>
    </row>
    <row r="36">
      <c r="A36" t="inlineStr">
        <is>
          <t>data0[10]: ALU1/result0_carry__1/O[2] to masterReg/readData2[10]_i_7/I0Total delay (from Vivado)</t>
        </is>
      </c>
      <c r="E36" t="inlineStr">
        <is>
          <t>348</t>
        </is>
      </c>
      <c r="F36" t="inlineStr">
        <is>
          <t>308</t>
        </is>
      </c>
      <c r="G36" t="inlineStr">
        <is>
          <t>587</t>
        </is>
      </c>
      <c r="H36" t="inlineStr">
        <is>
          <t>506</t>
        </is>
      </c>
    </row>
    <row r="38">
      <c r="A38" t="inlineStr">
        <is>
          <t>INT_R_X9Y48/INT_R.EE4END0-&gt;&gt;SS2BEG0</t>
        </is>
      </c>
      <c r="B38" t="inlineStr">
        <is>
          <t>Buffer</t>
        </is>
      </c>
      <c r="C38" t="n">
        <v>1.1851186875</v>
      </c>
      <c r="D38" t="n">
        <v>0.008473000000000001</v>
      </c>
      <c r="E38" t="n">
        <v>0.06</v>
      </c>
      <c r="F38" t="n">
        <v>0.05</v>
      </c>
      <c r="G38" t="n">
        <v>0.134</v>
      </c>
      <c r="H38" t="n">
        <v>0.111</v>
      </c>
      <c r="I38">
        <f>((D42) + (D39 + D40 + D41))</f>
        <v/>
      </c>
      <c r="J38">
        <f>(((D42) + (D39 + D40 + D41))*C38)</f>
        <v/>
      </c>
    </row>
    <row r="39">
      <c r="A39" t="inlineStr">
        <is>
          <t>INT_R_X9Y48/SS2BEG0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INT_R_X9Y46/SS2END0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INT_R_X9Y47/SS2A0</t>
        </is>
      </c>
      <c r="B41" t="inlineStr">
        <is>
          <t>Part of wire</t>
        </is>
      </c>
      <c r="C41" t="n">
        <v>0</v>
      </c>
      <c r="D41" t="n">
        <v>0</v>
      </c>
      <c r="I41">
        <f>(((D39 + D40 + D41)/2) + (D42))</f>
        <v/>
      </c>
      <c r="J41">
        <f>((C39 + C40 + C41)*(((D39 + D40 + D41)/2) + (D42)))</f>
        <v/>
      </c>
    </row>
    <row r="42">
      <c r="A42" t="inlineStr">
        <is>
          <t>INT_R_X9Y46/INT_R.SS2END0-&gt;&gt;SW2BEG0</t>
        </is>
      </c>
      <c r="B42" t="inlineStr">
        <is>
          <t>Buffer</t>
        </is>
      </c>
      <c r="C42" t="n">
        <v>1.1851186875</v>
      </c>
      <c r="D42" t="n">
        <v>0.008473000000000001</v>
      </c>
      <c r="E42" t="n">
        <v>0.041</v>
      </c>
      <c r="F42" t="n">
        <v>0.033</v>
      </c>
      <c r="G42" t="n">
        <v>0.137</v>
      </c>
      <c r="H42" t="n">
        <v>0.113</v>
      </c>
      <c r="I42">
        <f>((D46 + D57) + (D43 + D44 + D45))</f>
        <v/>
      </c>
      <c r="J42">
        <f>(((D46 + D57) + (D43 + D44 + D45))*C42)</f>
        <v/>
      </c>
    </row>
    <row r="43">
      <c r="A43" t="inlineStr">
        <is>
          <t>INT_R_X9Y46/SW2BEG0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INT_L_X8Y45/SW2END0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INT_R_X9Y45/SW2A0</t>
        </is>
      </c>
      <c r="B45" t="inlineStr">
        <is>
          <t>Part of wire</t>
        </is>
      </c>
      <c r="C45" t="n">
        <v>0</v>
      </c>
      <c r="D45" t="n">
        <v>0</v>
      </c>
      <c r="I45">
        <f>(((D43 + D44 + D45)/2) + (D46 + D57))</f>
        <v/>
      </c>
      <c r="J45">
        <f>((C43 + C44 + C45)*(((D43 + D44 + D45)/2) + (D46 + D57)))</f>
        <v/>
      </c>
    </row>
    <row r="46">
      <c r="A46" t="inlineStr">
        <is>
          <t>INT_L_X8Y45/INT_L.SW2END0-&gt;&gt;IMUX_L10</t>
        </is>
      </c>
      <c r="B46" t="inlineStr">
        <is>
          <t>Buffer</t>
        </is>
      </c>
      <c r="C46" t="n">
        <v>1.6107141875</v>
      </c>
      <c r="D46" t="n">
        <v>0.007713</v>
      </c>
      <c r="E46" t="n">
        <v>0.047</v>
      </c>
      <c r="F46" t="n">
        <v>0.038</v>
      </c>
      <c r="G46" t="n">
        <v>0.138</v>
      </c>
      <c r="H46" t="n">
        <v>0.114</v>
      </c>
      <c r="I46">
        <f>((((D51) + (D50))) + (D47 + D48))</f>
        <v/>
      </c>
      <c r="J46">
        <f>(((((D51) + (D50))) + (D47 + D48))*C46)</f>
        <v/>
      </c>
    </row>
    <row r="47">
      <c r="A47" t="inlineStr">
        <is>
          <t>INT_L_X8Y45/IMUX_L10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CLBLM_L_X8Y45/CLBLM_IMUX10</t>
        </is>
      </c>
      <c r="B48" t="inlineStr">
        <is>
          <t>Part of wire</t>
        </is>
      </c>
      <c r="C48" t="n">
        <v>0</v>
      </c>
      <c r="D48" t="n">
        <v>0</v>
      </c>
      <c r="I48">
        <f>(((D47 + D48)/2) + (((D51) + (D50))))</f>
        <v/>
      </c>
      <c r="J48">
        <f>((C47 + C48)*(((D47 + D48)/2) + (((D51) + (D50)))))</f>
        <v/>
      </c>
    </row>
    <row r="49">
      <c r="A49" t="inlineStr">
        <is>
          <t>CLBLM_L_X8Y45/CLBLM_L.CLBLM_IMUX10-&gt;CLBLM_L_A4</t>
        </is>
      </c>
      <c r="B49" t="inlineStr">
        <is>
          <t>PassTransistor</t>
        </is>
      </c>
      <c r="C49" t="n">
        <v>0</v>
      </c>
      <c r="E49" t="n">
        <v>0</v>
      </c>
      <c r="F49" t="n">
        <v>0</v>
      </c>
      <c r="G49" t="n">
        <v>0</v>
      </c>
      <c r="H49" t="n">
        <v>0</v>
      </c>
      <c r="I49">
        <f>((D51) + (D50))</f>
        <v/>
      </c>
      <c r="J49">
        <f>(((D51) + (D50))*C49)</f>
        <v/>
      </c>
    </row>
    <row r="50">
      <c r="A50" t="inlineStr">
        <is>
          <t>CLBLM_L_X8Y45/CLBLM_L_A4</t>
        </is>
      </c>
      <c r="B50" t="inlineStr">
        <is>
          <t>Part of wire</t>
        </is>
      </c>
      <c r="C50" t="n">
        <v>0</v>
      </c>
      <c r="D50" t="n">
        <v>0</v>
      </c>
      <c r="I50">
        <f>(((D50)/2) + (D51))</f>
        <v/>
      </c>
      <c r="J50">
        <f>((C50)*(((D50)/2) + (D51)))</f>
        <v/>
      </c>
    </row>
    <row r="51">
      <c r="A51" t="inlineStr">
        <is>
          <t>masterReg/register_reg_r1_0_31_6_11_i_17/I3</t>
        </is>
      </c>
      <c r="B51" t="inlineStr">
        <is>
          <t>Inpin</t>
        </is>
      </c>
      <c r="D51" t="n">
        <v>0</v>
      </c>
      <c r="E51" t="n">
        <v>0.107</v>
      </c>
      <c r="F51" t="n">
        <v>0.08599999999999999</v>
      </c>
      <c r="G51" t="n">
        <v>0.284</v>
      </c>
      <c r="H51" t="n">
        <v>0.229</v>
      </c>
    </row>
    <row r="52">
      <c r="A52" t="inlineStr">
        <is>
          <t>data0[10]: ALU1/result0_carry__1/O[2] to masterReg/register_reg_r1_0_31_6_11_i_17/I3 sum delays</t>
        </is>
      </c>
      <c r="E52">
        <f>(E2 + E4 + E7 + E38 + E42 + E46 + E49 + E51)</f>
        <v/>
      </c>
      <c r="F52">
        <f>(F2 + F4 + F7 + F38 + F42 + F46 + F49 + F51)</f>
        <v/>
      </c>
      <c r="G52">
        <f>(G2 + G4 + G7 + G38 + G42 + G46 + G49 + G51)</f>
        <v/>
      </c>
      <c r="H52">
        <f>(H2 + H4 + H7 + H38 + H42 + H46 + H49 + H51)</f>
        <v/>
      </c>
      <c r="J52">
        <f>(J2 + J3 + J4 + J6 + J7 + J18 + J38 + J41 + J42 + J45 + J46 + J48 + J49 + J50 + J51)</f>
        <v/>
      </c>
    </row>
    <row r="53">
      <c r="A53" t="inlineStr">
        <is>
          <t>data0[10]: ALU1/result0_carry__1/O[2] to masterReg/register_reg_r1_0_31_6_11_i_17/I3sum delays + cap delay</t>
        </is>
      </c>
      <c r="E53">
        <f>1000*(E52 + J52)</f>
        <v/>
      </c>
      <c r="F53">
        <f>1000*(F52 + J52)</f>
        <v/>
      </c>
      <c r="G53">
        <f>1000*(G52 + J52)</f>
        <v/>
      </c>
      <c r="H53">
        <f>1000*(H52 + J52)</f>
        <v/>
      </c>
    </row>
    <row r="55">
      <c r="A55" t="inlineStr">
        <is>
          <t>data0[10]: ALU1/result0_carry__1/O[2] to masterReg/register_reg_r1_0_31_6_11_i_17/I3Total delay (from Vivado)</t>
        </is>
      </c>
      <c r="E55" t="inlineStr">
        <is>
          <t>462</t>
        </is>
      </c>
      <c r="F55" t="inlineStr">
        <is>
          <t>401</t>
        </is>
      </c>
      <c r="G55" t="inlineStr">
        <is>
          <t>821</t>
        </is>
      </c>
      <c r="H55" t="inlineStr">
        <is>
          <t>694</t>
        </is>
      </c>
    </row>
    <row r="57">
      <c r="A57" t="inlineStr">
        <is>
          <t>INT_L_X8Y45/INT_L.SW2END0-&gt;&gt;SR1BEG1</t>
        </is>
      </c>
      <c r="B57" t="inlineStr">
        <is>
          <t>Buffer</t>
        </is>
      </c>
      <c r="C57" t="n">
        <v>1.16220225</v>
      </c>
      <c r="D57" t="n">
        <v>0.008429000000000001</v>
      </c>
      <c r="E57" t="n">
        <v>0.056</v>
      </c>
      <c r="F57" t="n">
        <v>0.046</v>
      </c>
      <c r="G57" t="n">
        <v>0.132</v>
      </c>
      <c r="H57" t="n">
        <v>0.109</v>
      </c>
      <c r="I57">
        <f>((D60 + D71) + (D58 + D59))</f>
        <v/>
      </c>
      <c r="J57">
        <f>(((D60 + D71) + (D58 + D59))*C57)</f>
        <v/>
      </c>
    </row>
    <row r="58">
      <c r="A58" t="inlineStr">
        <is>
          <t>INT_L_X8Y45/SR1BEG1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INT_L_X8Y44/SR1END1</t>
        </is>
      </c>
      <c r="B59" t="inlineStr">
        <is>
          <t>Part of wire</t>
        </is>
      </c>
      <c r="C59" t="n">
        <v>0</v>
      </c>
      <c r="D59" t="n">
        <v>0</v>
      </c>
      <c r="I59">
        <f>(((D58 + D59)/2) + (D60 + D71))</f>
        <v/>
      </c>
      <c r="J59">
        <f>((C58 + C59)*(((D58 + D59)/2) + (D60 + D71)))</f>
        <v/>
      </c>
    </row>
    <row r="60">
      <c r="A60" t="inlineStr">
        <is>
          <t>INT_L_X8Y44/INT_L.SR1END1-&gt;&gt;IMUX_L3</t>
        </is>
      </c>
      <c r="B60" t="inlineStr">
        <is>
          <t>Buffer</t>
        </is>
      </c>
      <c r="C60" t="n">
        <v>1.6107141875</v>
      </c>
      <c r="D60" t="n">
        <v>0.007713</v>
      </c>
      <c r="E60" t="n">
        <v>0.047</v>
      </c>
      <c r="F60" t="n">
        <v>0.038</v>
      </c>
      <c r="G60" t="n">
        <v>0.138</v>
      </c>
      <c r="H60" t="n">
        <v>0.114</v>
      </c>
      <c r="I60">
        <f>((((D65) + (D64))) + (D61 + D62))</f>
        <v/>
      </c>
      <c r="J60">
        <f>(((((D65) + (D64))) + (D61 + D62))*C60)</f>
        <v/>
      </c>
    </row>
    <row r="61">
      <c r="A61" t="inlineStr">
        <is>
          <t>INT_L_X8Y44/IMUX_L3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CLBLM_L_X8Y44/CLBLM_IMUX3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(((D65) + (D64))))</f>
        <v/>
      </c>
      <c r="J62">
        <f>((C61 + C62)*(((D61 + D62)/2) + (((D65) + (D64)))))</f>
        <v/>
      </c>
    </row>
    <row r="63">
      <c r="A63" t="inlineStr">
        <is>
          <t>CLBLM_L_X8Y44/CLBLM_L.CLBLM_IMUX3-&gt;CLBLM_L_A2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CLBLM_L_X8Y44/CLBLM_L_A2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masterReg/readData2[10]_i_4/I4</t>
        </is>
      </c>
      <c r="B65" t="inlineStr">
        <is>
          <t>Inpin</t>
        </is>
      </c>
      <c r="D65" t="n">
        <v>0</v>
      </c>
      <c r="E65" t="n">
        <v>0.212</v>
      </c>
      <c r="F65" t="n">
        <v>0.17</v>
      </c>
      <c r="G65" t="n">
        <v>0.507</v>
      </c>
      <c r="H65" t="n">
        <v>0.409</v>
      </c>
    </row>
    <row r="66">
      <c r="A66" t="inlineStr">
        <is>
          <t>data0[10]: ALU1/result0_carry__1/O[2] to masterReg/readData2[10]_i_4/I4 sum delays</t>
        </is>
      </c>
      <c r="E66">
        <f>(E2 + E4 + E7 + E38 + E42 + E57 + E60 + E63 + E65)</f>
        <v/>
      </c>
      <c r="F66">
        <f>(F2 + F4 + F7 + F38 + F42 + F57 + F60 + F63 + F65)</f>
        <v/>
      </c>
      <c r="G66">
        <f>(G2 + G4 + G7 + G38 + G42 + G57 + G60 + G63 + G65)</f>
        <v/>
      </c>
      <c r="H66">
        <f>(H2 + H4 + H7 + H38 + H42 + H57 + H60 + H63 + H65)</f>
        <v/>
      </c>
      <c r="J66">
        <f>(J2 + J3 + J4 + J6 + J7 + J18 + J38 + J41 + J42 + J45 + J57 + J59 + J60 + J62 + J63 + J64 + J65)</f>
        <v/>
      </c>
    </row>
    <row r="67">
      <c r="A67" t="inlineStr">
        <is>
          <t>data0[10]: ALU1/result0_carry__1/O[2] to masterReg/readData2[10]_i_4/I4sum delays + cap delay</t>
        </is>
      </c>
      <c r="E67">
        <f>1000*(E66 + J66)</f>
        <v/>
      </c>
      <c r="F67">
        <f>1000*(F66 + J66)</f>
        <v/>
      </c>
      <c r="G67">
        <f>1000*(G66 + J66)</f>
        <v/>
      </c>
      <c r="H67">
        <f>1000*(H66 + J66)</f>
        <v/>
      </c>
    </row>
    <row r="69">
      <c r="A69" t="inlineStr">
        <is>
          <t>data0[10]: ALU1/result0_carry__1/O[2] to masterReg/readData2[10]_i_4/I4Total delay (from Vivado)</t>
        </is>
      </c>
      <c r="E69" t="inlineStr">
        <is>
          <t>639</t>
        </is>
      </c>
      <c r="F69" t="inlineStr">
        <is>
          <t>547</t>
        </is>
      </c>
      <c r="G69" t="inlineStr">
        <is>
          <t>1137</t>
        </is>
      </c>
      <c r="H69" t="inlineStr">
        <is>
          <t>954</t>
        </is>
      </c>
    </row>
    <row r="71">
      <c r="A71" t="inlineStr">
        <is>
          <t>INT_L_X8Y44/INT_L.SR1END1-&gt;&gt;IMUX_L19</t>
        </is>
      </c>
      <c r="B71" t="inlineStr">
        <is>
          <t>Buffer</t>
        </is>
      </c>
      <c r="C71" t="n">
        <v>1.6107141875</v>
      </c>
      <c r="D71" t="n">
        <v>0.007713</v>
      </c>
      <c r="E71" t="n">
        <v>0.047</v>
      </c>
      <c r="F71" t="n">
        <v>0.038</v>
      </c>
      <c r="G71" t="n">
        <v>0.138</v>
      </c>
      <c r="H71" t="n">
        <v>0.114</v>
      </c>
      <c r="I71">
        <f>((((D76) + (D75))) + (D72 + D73))</f>
        <v/>
      </c>
      <c r="J71">
        <f>(((((D76) + (D75))) + (D72 + D73))*C71)</f>
        <v/>
      </c>
    </row>
    <row r="72">
      <c r="A72" t="inlineStr">
        <is>
          <t>INT_L_X8Y44/IMUX_L19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CLBLM_L_X8Y44/CLBLM_IMUX19</t>
        </is>
      </c>
      <c r="B73" t="inlineStr">
        <is>
          <t>Part of wire</t>
        </is>
      </c>
      <c r="C73" t="n">
        <v>0</v>
      </c>
      <c r="D73" t="n">
        <v>0</v>
      </c>
      <c r="I73">
        <f>(((D72 + D73)/2) + (((D76) + (D75))))</f>
        <v/>
      </c>
      <c r="J73">
        <f>((C72 + C73)*(((D72 + D73)/2) + (((D76) + (D75)))))</f>
        <v/>
      </c>
    </row>
    <row r="74">
      <c r="A74" t="inlineStr">
        <is>
          <t>CLBLM_L_X8Y44/CLBLM_L.CLBLM_IMUX19-&gt;CLBLM_L_B2</t>
        </is>
      </c>
      <c r="B74" t="inlineStr">
        <is>
          <t>PassTransistor</t>
        </is>
      </c>
      <c r="C74" t="n">
        <v>0</v>
      </c>
      <c r="E74" t="n">
        <v>0</v>
      </c>
      <c r="F74" t="n">
        <v>0</v>
      </c>
      <c r="G74" t="n">
        <v>0</v>
      </c>
      <c r="H74" t="n">
        <v>0</v>
      </c>
      <c r="I74">
        <f>((D76) + (D75))</f>
        <v/>
      </c>
      <c r="J74">
        <f>(((D76) + (D75))*C74)</f>
        <v/>
      </c>
    </row>
    <row r="75">
      <c r="A75" t="inlineStr">
        <is>
          <t>CLBLM_L_X8Y44/CLBLM_L_B2</t>
        </is>
      </c>
      <c r="B75" t="inlineStr">
        <is>
          <t>Part of wire</t>
        </is>
      </c>
      <c r="C75" t="n">
        <v>0</v>
      </c>
      <c r="D75" t="n">
        <v>0</v>
      </c>
      <c r="I75">
        <f>(((D75)/2) + (D76))</f>
        <v/>
      </c>
      <c r="J75">
        <f>((C75)*(((D75)/2) + (D76)))</f>
        <v/>
      </c>
    </row>
    <row r="76">
      <c r="A76" t="inlineStr">
        <is>
          <t>ALU1/register_reg_r1_0_31_6_11_i_18/I3</t>
        </is>
      </c>
      <c r="B76" t="inlineStr">
        <is>
          <t>Inpin</t>
        </is>
      </c>
      <c r="D76" t="n">
        <v>0</v>
      </c>
      <c r="E76" t="n">
        <v>0.212</v>
      </c>
      <c r="F76" t="n">
        <v>0.17</v>
      </c>
      <c r="G76" t="n">
        <v>0.506</v>
      </c>
      <c r="H76" t="n">
        <v>0.408</v>
      </c>
    </row>
    <row r="77">
      <c r="A77" t="inlineStr">
        <is>
          <t>data0[10]: ALU1/result0_carry__1/O[2] to ALU1/register_reg_r1_0_31_6_11_i_18/I3 sum delays</t>
        </is>
      </c>
      <c r="E77">
        <f>(E2 + E4 + E7 + E38 + E42 + E57 + E71 + E74 + E76)</f>
        <v/>
      </c>
      <c r="F77">
        <f>(F2 + F4 + F7 + F38 + F42 + F57 + F71 + F74 + F76)</f>
        <v/>
      </c>
      <c r="G77">
        <f>(G2 + G4 + G7 + G38 + G42 + G57 + G71 + G74 + G76)</f>
        <v/>
      </c>
      <c r="H77">
        <f>(H2 + H4 + H7 + H38 + H42 + H57 + H71 + H74 + H76)</f>
        <v/>
      </c>
      <c r="J77">
        <f>(J2 + J3 + J4 + J6 + J7 + J18 + J38 + J41 + J42 + J45 + J57 + J59 + J71 + J73 + J74 + J75 + J76)</f>
        <v/>
      </c>
    </row>
    <row r="78">
      <c r="A78" t="inlineStr">
        <is>
          <t>data0[10]: ALU1/result0_carry__1/O[2] to ALU1/register_reg_r1_0_31_6_11_i_18/I3sum delays + cap delay</t>
        </is>
      </c>
      <c r="E78">
        <f>1000*(E77 + J77)</f>
        <v/>
      </c>
      <c r="F78">
        <f>1000*(F77 + J77)</f>
        <v/>
      </c>
      <c r="G78">
        <f>1000*(G77 + J77)</f>
        <v/>
      </c>
      <c r="H78">
        <f>1000*(H77 + J77)</f>
        <v/>
      </c>
    </row>
    <row r="80">
      <c r="A80" t="inlineStr">
        <is>
          <t>data0[10]: ALU1/result0_carry__1/O[2] to ALU1/register_reg_r1_0_31_6_11_i_18/I3Total delay (from Vivado)</t>
        </is>
      </c>
      <c r="E80" t="inlineStr">
        <is>
          <t>639</t>
        </is>
      </c>
      <c r="F80" t="inlineStr">
        <is>
          <t>547</t>
        </is>
      </c>
      <c r="G80" t="inlineStr">
        <is>
          <t>1137</t>
        </is>
      </c>
      <c r="H80" t="inlineStr">
        <is>
          <t>954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CLBLM_R_X5Y48/CLBLM_L_DMUX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CLBLM_R_X5Y48/CLBLM_L_DMUX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CLBLM_R_X5Y48/CLBLM_R.CLBLM_L_DMUX-&gt;CLBLM_LOGIC_OUTS19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CLBLM_R_X5Y48/CLBLM_LOGIC_OUTS19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INT_R_X5Y48/LOGIC_OUTS19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INT_R_X5Y48/INT_R.LOGIC_OUTS19-&gt;&gt;EE2BEG1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0.061</v>
      </c>
      <c r="F7" t="n">
        <v>0.05</v>
      </c>
      <c r="G7" t="n">
        <v>0.139</v>
      </c>
      <c r="H7" t="n">
        <v>0.115</v>
      </c>
      <c r="I7">
        <f>((D15) + (D8 + D9 + D10 + D11 + D12 + D13 + D14))</f>
        <v/>
      </c>
      <c r="J7">
        <f>(((D15) + (D8 + D9 + D10 + D11 + D12 + D13 + D14))*C7)</f>
        <v/>
      </c>
    </row>
    <row r="8">
      <c r="A8" t="inlineStr">
        <is>
          <t>INT_R_X5Y48/EE2BEG1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INT_R_X7Y48/EE2END1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CLBLM_R_X5Y48/CLBLM_EE2BEG1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VBRK_X18Y50/VBRK_EE2BEG1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BRAM_L_X6Y45/BRAM_EE2BEG1_3</t>
        </is>
      </c>
      <c r="B12" t="inlineStr">
        <is>
          <t>Part of wire</t>
        </is>
      </c>
      <c r="C12" t="n">
        <v>0.26892</v>
      </c>
      <c r="D12" t="n">
        <v>0.06043</v>
      </c>
    </row>
    <row r="13">
      <c r="A13" t="inlineStr">
        <is>
          <t>BRAM_INT_INTERFACE_L_X6Y48/INT_INTERFACE_EE2BEG1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INT_L_X6Y48/EE2A1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(D15))</f>
        <v/>
      </c>
      <c r="J14">
        <f>((C8 + C9 + C10 + C11 + C12 + C13 + C14)*(((D8 + D9 + D10 + D11 + D12 + D13 + D14)/2) + (D15)))</f>
        <v/>
      </c>
    </row>
    <row r="15">
      <c r="A15" t="inlineStr">
        <is>
          <t>INT_R_X7Y48/INT_R.EE2END1-&gt;&gt;SE2BEG1</t>
        </is>
      </c>
      <c r="B15" t="inlineStr">
        <is>
          <t>Buffer</t>
        </is>
      </c>
      <c r="C15" t="n">
        <v>1.1851186875</v>
      </c>
      <c r="D15" t="n">
        <v>0.008473000000000001</v>
      </c>
      <c r="E15" t="n">
        <v>0.041</v>
      </c>
      <c r="F15" t="n">
        <v>0.033</v>
      </c>
      <c r="G15" t="n">
        <v>0.138</v>
      </c>
      <c r="H15" t="n">
        <v>0.114</v>
      </c>
      <c r="I15">
        <f>((D21 + D32) + (D16 + D17 + D18 + D19 + D20))</f>
        <v/>
      </c>
      <c r="J15">
        <f>(((D21 + D32) + (D16 + D17 + D18 + D19 + D20))*C15)</f>
        <v/>
      </c>
    </row>
    <row r="16">
      <c r="A16" t="inlineStr">
        <is>
          <t>INT_R_X7Y48/SE2BEG1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INT_L_X8Y47/SE2END1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INT_R_X7Y47/SE2A1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CLBLM_R_X7Y47/CLBLM_SE2A1</t>
        </is>
      </c>
      <c r="B19" t="inlineStr">
        <is>
          <t>Part of wire</t>
        </is>
      </c>
      <c r="C19" t="n">
        <v>0.090332</v>
      </c>
      <c r="D19" t="n">
        <v>0.005065</v>
      </c>
    </row>
    <row r="20">
      <c r="A20" t="inlineStr">
        <is>
          <t>CLBLM_L_X8Y47/CLBLM_SE2A1</t>
        </is>
      </c>
      <c r="B20" t="inlineStr">
        <is>
          <t>Part of wire</t>
        </is>
      </c>
      <c r="C20" t="n">
        <v>0.090332</v>
      </c>
      <c r="D20" t="n">
        <v>0.005065</v>
      </c>
      <c r="I20">
        <f>(((D16 + D17 + D18 + D19 + D20)/2) + (D21 + D32))</f>
        <v/>
      </c>
      <c r="J20">
        <f>((C16 + C17 + C18 + C19 + C20)*(((D16 + D17 + D18 + D19 + D20)/2) + (D21 + D32)))</f>
        <v/>
      </c>
    </row>
    <row r="21">
      <c r="A21" t="inlineStr">
        <is>
          <t>INT_L_X8Y47/INT_L.SE2END1-&gt;&gt;IMUX_L3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INT_L_X8Y47/IMUX_L3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CLBLM_L_X8Y47/CLBLM_IMUX3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CLBLM_L_X8Y47/CLBLM_L.CLBLM_IMUX3-&gt;CLBLM_L_A2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CLBLM_L_X8Y47/CLBLM_L_A2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masterReg/readData2[11]_i_7/I0</t>
        </is>
      </c>
      <c r="B26" t="inlineStr">
        <is>
          <t>Inpin</t>
        </is>
      </c>
      <c r="D26" t="n">
        <v>0</v>
      </c>
      <c r="E26" t="n">
        <v>0.212</v>
      </c>
      <c r="F26" t="n">
        <v>0.17</v>
      </c>
      <c r="G26" t="n">
        <v>0.507</v>
      </c>
      <c r="H26" t="n">
        <v>0.409</v>
      </c>
    </row>
    <row r="27">
      <c r="A27" t="inlineStr">
        <is>
          <t>data0[11]: ALU1/result0_carry__1/O[3] to masterReg/readData2[11]_i_7/I0 sum delays</t>
        </is>
      </c>
      <c r="E27">
        <f>(E2 + E4 + E7 + E15 + E21 + E24 + E26)</f>
        <v/>
      </c>
      <c r="F27">
        <f>(F2 + F4 + F7 + F15 + F21 + F24 + F26)</f>
        <v/>
      </c>
      <c r="G27">
        <f>(G2 + G4 + G7 + G15 + G21 + G24 + G26)</f>
        <v/>
      </c>
      <c r="H27">
        <f>(H2 + H4 + H7 + H15 + H21 + H24 + H26)</f>
        <v/>
      </c>
      <c r="J27">
        <f>(J2 + J3 + J4 + J6 + J7 + J14 + J15 + J20 + J21 + J23 + J24 + J25 + J26)</f>
        <v/>
      </c>
    </row>
    <row r="28">
      <c r="A28" t="inlineStr">
        <is>
          <t>data0[11]: ALU1/result0_carry__1/O[3] to masterReg/readData2[11]_i_7/I0sum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data0[11]: ALU1/result0_carry__1/O[3] to masterReg/readData2[11]_i_7/I0Total delay (from Vivado)</t>
        </is>
      </c>
      <c r="E30" t="inlineStr">
        <is>
          <t>495</t>
        </is>
      </c>
      <c r="F30" t="inlineStr">
        <is>
          <t>425</t>
        </is>
      </c>
      <c r="G30" t="inlineStr">
        <is>
          <t>886</t>
        </is>
      </c>
      <c r="H30" t="inlineStr">
        <is>
          <t>745</t>
        </is>
      </c>
    </row>
    <row r="32">
      <c r="A32" t="inlineStr">
        <is>
          <t>INT_L_X8Y47/INT_L.SE2END1-&gt;&gt;SE2BEG1</t>
        </is>
      </c>
      <c r="B32" t="inlineStr">
        <is>
          <t>Buffer</t>
        </is>
      </c>
      <c r="C32" t="n">
        <v>1.1851186875</v>
      </c>
      <c r="D32" t="n">
        <v>0.008473000000000001</v>
      </c>
      <c r="E32" t="n">
        <v>0.041</v>
      </c>
      <c r="F32" t="n">
        <v>0.033</v>
      </c>
      <c r="G32" t="n">
        <v>0.138</v>
      </c>
      <c r="H32" t="n">
        <v>0.114</v>
      </c>
      <c r="I32">
        <f>((D36) + (D33 + D34 + D35))</f>
        <v/>
      </c>
      <c r="J32">
        <f>(((D36) + (D33 + D34 + D35))*C32)</f>
        <v/>
      </c>
    </row>
    <row r="33">
      <c r="A33" t="inlineStr">
        <is>
          <t>INT_L_X8Y47/SE2BEG1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INT_R_X9Y46/SE2END1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INT_L_X8Y46/SE2A1</t>
        </is>
      </c>
      <c r="B35" t="inlineStr">
        <is>
          <t>Part of wire</t>
        </is>
      </c>
      <c r="C35" t="n">
        <v>0</v>
      </c>
      <c r="D35" t="n">
        <v>0</v>
      </c>
      <c r="I35">
        <f>(((D33 + D34 + D35)/2) + (D36))</f>
        <v/>
      </c>
      <c r="J35">
        <f>((C33 + C34 + C35)*(((D33 + D34 + D35)/2) + (D36)))</f>
        <v/>
      </c>
    </row>
    <row r="36">
      <c r="A36" t="inlineStr">
        <is>
          <t>INT_R_X9Y46/INT_R.SE2END1-&gt;&gt;SE2BEG1</t>
        </is>
      </c>
      <c r="B36" t="inlineStr">
        <is>
          <t>Buffer</t>
        </is>
      </c>
      <c r="C36" t="n">
        <v>1.1851186875</v>
      </c>
      <c r="D36" t="n">
        <v>0.008473000000000001</v>
      </c>
      <c r="E36" t="n">
        <v>0.041</v>
      </c>
      <c r="F36" t="n">
        <v>0.033</v>
      </c>
      <c r="G36" t="n">
        <v>0.138</v>
      </c>
      <c r="H36" t="n">
        <v>0.114</v>
      </c>
      <c r="I36">
        <f>((D44 + D55 + D66) + (D37 + D38 + D39 + D40 + D41 + D42 + D43))</f>
        <v/>
      </c>
      <c r="J36">
        <f>(((D44 + D55 + D66) + (D37 + D38 + D39 + D40 + D41 + D42 + D43))*C36)</f>
        <v/>
      </c>
    </row>
    <row r="37">
      <c r="A37" t="inlineStr">
        <is>
          <t>INT_R_X9Y46/SE2BEG1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INT_L_X10Y45/SE2END1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INT_R_X9Y45/SE2A1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INT_INTERFACE_R_X9Y45/INT_INTERFACE_SE2A1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DSP_R_X9Y45/DSP_SE2A1_0</t>
        </is>
      </c>
      <c r="B41" t="inlineStr">
        <is>
          <t>Part of wire</t>
        </is>
      </c>
      <c r="C41" t="n">
        <v>0.04743</v>
      </c>
      <c r="D41" t="n">
        <v>0.011</v>
      </c>
    </row>
    <row r="42">
      <c r="A42" t="inlineStr">
        <is>
          <t>VBRK_X29Y47/VBRK_SE2A1</t>
        </is>
      </c>
      <c r="B42" t="inlineStr">
        <is>
          <t>Part of wire</t>
        </is>
      </c>
      <c r="C42" t="n">
        <v>0.01211</v>
      </c>
      <c r="D42" t="n">
        <v>0.00162</v>
      </c>
    </row>
    <row r="43">
      <c r="A43" t="inlineStr">
        <is>
          <t>CLBLM_L_X10Y45/CLBLM_SE2A1</t>
        </is>
      </c>
      <c r="B43" t="inlineStr">
        <is>
          <t>Part of wire</t>
        </is>
      </c>
      <c r="C43" t="n">
        <v>0.090332</v>
      </c>
      <c r="D43" t="n">
        <v>0.005065</v>
      </c>
      <c r="I43">
        <f>(((D37 + D38 + D39 + D40 + D41 + D42 + D43)/2) + (D44 + D55 + D66))</f>
        <v/>
      </c>
      <c r="J43">
        <f>((C37 + C38 + C39 + C40 + C41 + C42 + C43)*(((D37 + D38 + D39 + D40 + D41 + D42 + D43)/2) + (D44 + D55 + D66)))</f>
        <v/>
      </c>
    </row>
    <row r="44">
      <c r="A44" t="inlineStr">
        <is>
          <t>INT_L_X10Y45/INT_L.SE2END1-&gt;&gt;IMUX_L3</t>
        </is>
      </c>
      <c r="B44" t="inlineStr">
        <is>
          <t>Buffer</t>
        </is>
      </c>
      <c r="C44" t="n">
        <v>1.6107141875</v>
      </c>
      <c r="D44" t="n">
        <v>0.007713</v>
      </c>
      <c r="E44" t="n">
        <v>0.047</v>
      </c>
      <c r="F44" t="n">
        <v>0.038</v>
      </c>
      <c r="G44" t="n">
        <v>0.138</v>
      </c>
      <c r="H44" t="n">
        <v>0.114</v>
      </c>
      <c r="I44">
        <f>((((D49) + (D48))) + (D45 + D46))</f>
        <v/>
      </c>
      <c r="J44">
        <f>(((((D49) + (D48))) + (D45 + D46))*C44)</f>
        <v/>
      </c>
    </row>
    <row r="45">
      <c r="A45" t="inlineStr">
        <is>
          <t>INT_L_X10Y45/IMUX_L3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CLBLM_L_X10Y45/CLBLM_IMUX3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(((D49) + (D48))))</f>
        <v/>
      </c>
      <c r="J46">
        <f>((C45 + C46)*(((D45 + D46)/2) + (((D49) + (D48)))))</f>
        <v/>
      </c>
    </row>
    <row r="47">
      <c r="A47" t="inlineStr">
        <is>
          <t>CLBLM_L_X10Y45/CLBLM_L.CLBLM_IMUX3-&gt;CLBLM_L_A2</t>
        </is>
      </c>
      <c r="B47" t="inlineStr">
        <is>
          <t>PassTransistor</t>
        </is>
      </c>
      <c r="C47" t="n">
        <v>0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CLBLM_L_X10Y45/CLBLM_L_A2</t>
        </is>
      </c>
      <c r="B48" t="inlineStr">
        <is>
          <t>Part of wire</t>
        </is>
      </c>
      <c r="C48" t="n">
        <v>0</v>
      </c>
      <c r="D48" t="n">
        <v>0</v>
      </c>
      <c r="I48">
        <f>(((D48)/2) + (D49))</f>
        <v/>
      </c>
      <c r="J48">
        <f>((C48)*(((D48)/2) + (D49)))</f>
        <v/>
      </c>
    </row>
    <row r="49">
      <c r="A49" t="inlineStr">
        <is>
          <t>ALU1/register_reg_r1_0_31_6_11_i_16/I3</t>
        </is>
      </c>
      <c r="B49" t="inlineStr">
        <is>
          <t>Inpin</t>
        </is>
      </c>
      <c r="D49" t="n">
        <v>0</v>
      </c>
      <c r="E49" t="n">
        <v>0.212</v>
      </c>
      <c r="F49" t="n">
        <v>0.17</v>
      </c>
      <c r="G49" t="n">
        <v>0.507</v>
      </c>
      <c r="H49" t="n">
        <v>0.409</v>
      </c>
    </row>
    <row r="50">
      <c r="A50" t="inlineStr">
        <is>
          <t>data0[11]: ALU1/result0_carry__1/O[3] to ALU1/register_reg_r1_0_31_6_11_i_16/I3 sum delays</t>
        </is>
      </c>
      <c r="E50">
        <f>(E2 + E4 + E7 + E15 + E32 + E36 + E44 + E47 + E49)</f>
        <v/>
      </c>
      <c r="F50">
        <f>(F2 + F4 + F7 + F15 + F32 + F36 + F44 + F47 + F49)</f>
        <v/>
      </c>
      <c r="G50">
        <f>(G2 + G4 + G7 + G15 + G32 + G36 + G44 + G47 + G49)</f>
        <v/>
      </c>
      <c r="H50">
        <f>(H2 + H4 + H7 + H15 + H32 + H36 + H44 + H47 + H49)</f>
        <v/>
      </c>
      <c r="J50">
        <f>(J2 + J3 + J4 + J6 + J7 + J14 + J15 + J20 + J32 + J35 + J36 + J43 + J44 + J46 + J47 + J48 + J49)</f>
        <v/>
      </c>
    </row>
    <row r="51">
      <c r="A51" t="inlineStr">
        <is>
          <t>data0[11]: ALU1/result0_carry__1/O[3] to ALU1/register_reg_r1_0_31_6_11_i_16/I3sum delays + cap delay</t>
        </is>
      </c>
      <c r="E51">
        <f>1000*(E50 + J50)</f>
        <v/>
      </c>
      <c r="F51">
        <f>1000*(F50 + J50)</f>
        <v/>
      </c>
      <c r="G51">
        <f>1000*(G50 + J50)</f>
        <v/>
      </c>
      <c r="H51">
        <f>1000*(H50 + J50)</f>
        <v/>
      </c>
    </row>
    <row r="53">
      <c r="A53" t="inlineStr">
        <is>
          <t>data0[11]: ALU1/result0_carry__1/O[3] to ALU1/register_reg_r1_0_31_6_11_i_16/I3Total delay (from Vivado)</t>
        </is>
      </c>
      <c r="E53" t="inlineStr">
        <is>
          <t>635</t>
        </is>
      </c>
      <c r="F53" t="inlineStr">
        <is>
          <t>549</t>
        </is>
      </c>
      <c r="G53" t="inlineStr">
        <is>
          <t>1168</t>
        </is>
      </c>
      <c r="H53" t="inlineStr">
        <is>
          <t>987</t>
        </is>
      </c>
    </row>
    <row r="55">
      <c r="A55" t="inlineStr">
        <is>
          <t>INT_L_X10Y45/INT_L.SE2END1-&gt;&gt;IMUX_L2</t>
        </is>
      </c>
      <c r="B55" t="inlineStr">
        <is>
          <t>Buffer</t>
        </is>
      </c>
      <c r="C55" t="n">
        <v>1.6107141875</v>
      </c>
      <c r="D55" t="n">
        <v>0.007713</v>
      </c>
      <c r="E55" t="n">
        <v>0.047</v>
      </c>
      <c r="F55" t="n">
        <v>0.038</v>
      </c>
      <c r="G55" t="n">
        <v>0.138</v>
      </c>
      <c r="H55" t="n">
        <v>0.114</v>
      </c>
      <c r="I55">
        <f>((((D60) + (D59))) + (D56 + D57))</f>
        <v/>
      </c>
      <c r="J55">
        <f>(((((D60) + (D59))) + (D56 + D57))*C55)</f>
        <v/>
      </c>
    </row>
    <row r="56">
      <c r="A56" t="inlineStr">
        <is>
          <t>INT_L_X10Y45/IMUX_L2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CLBLM_L_X10Y45/CLBLM_IMUX2</t>
        </is>
      </c>
      <c r="B57" t="inlineStr">
        <is>
          <t>Part of wire</t>
        </is>
      </c>
      <c r="C57" t="n">
        <v>0</v>
      </c>
      <c r="D57" t="n">
        <v>0</v>
      </c>
      <c r="I57">
        <f>(((D56 + D57)/2) + (((D60) + (D59))))</f>
        <v/>
      </c>
      <c r="J57">
        <f>((C56 + C57)*(((D56 + D57)/2) + (((D60) + (D59)))))</f>
        <v/>
      </c>
    </row>
    <row r="58">
      <c r="A58" t="inlineStr">
        <is>
          <t>CLBLM_L_X10Y45/CLBLM_L.CLBLM_IMUX2-&gt;CLBLM_M_A2</t>
        </is>
      </c>
      <c r="B58" t="inlineStr">
        <is>
          <t>PassTransistor</t>
        </is>
      </c>
      <c r="C58" t="n">
        <v>0</v>
      </c>
      <c r="E58" t="n">
        <v>0</v>
      </c>
      <c r="F58" t="n">
        <v>0</v>
      </c>
      <c r="G58" t="n">
        <v>0</v>
      </c>
      <c r="H58" t="n">
        <v>0</v>
      </c>
      <c r="I58">
        <f>((D60) + (D59))</f>
        <v/>
      </c>
      <c r="J58">
        <f>(((D60) + (D59))*C58)</f>
        <v/>
      </c>
    </row>
    <row r="59">
      <c r="A59" t="inlineStr">
        <is>
          <t>CLBLM_L_X10Y45/CLBLM_M_A2</t>
        </is>
      </c>
      <c r="B59" t="inlineStr">
        <is>
          <t>Part of wire</t>
        </is>
      </c>
      <c r="C59" t="n">
        <v>0</v>
      </c>
      <c r="D59" t="n">
        <v>0</v>
      </c>
      <c r="I59">
        <f>(((D59)/2) + (D60))</f>
        <v/>
      </c>
      <c r="J59">
        <f>((C59)*(((D59)/2) + (D60)))</f>
        <v/>
      </c>
    </row>
    <row r="60">
      <c r="A60" t="inlineStr">
        <is>
          <t>masterReg/readData2[11]_i_4/I4</t>
        </is>
      </c>
      <c r="B60" t="inlineStr">
        <is>
          <t>Inpin</t>
        </is>
      </c>
      <c r="D60" t="n">
        <v>0</v>
      </c>
      <c r="E60" t="n">
        <v>0.216</v>
      </c>
      <c r="F60" t="n">
        <v>0.174</v>
      </c>
      <c r="G60" t="n">
        <v>0.512</v>
      </c>
      <c r="H60" t="n">
        <v>0.413</v>
      </c>
    </row>
    <row r="61">
      <c r="A61" t="inlineStr">
        <is>
          <t>data0[11]: ALU1/result0_carry__1/O[3] to masterReg/readData2[11]_i_4/I4 sum delays</t>
        </is>
      </c>
      <c r="E61">
        <f>(E2 + E4 + E7 + E15 + E32 + E36 + E55 + E58 + E60)</f>
        <v/>
      </c>
      <c r="F61">
        <f>(F2 + F4 + F7 + F15 + F32 + F36 + F55 + F58 + F60)</f>
        <v/>
      </c>
      <c r="G61">
        <f>(G2 + G4 + G7 + G15 + G32 + G36 + G55 + G58 + G60)</f>
        <v/>
      </c>
      <c r="H61">
        <f>(H2 + H4 + H7 + H15 + H32 + H36 + H55 + H58 + H60)</f>
        <v/>
      </c>
      <c r="J61">
        <f>(J2 + J3 + J4 + J6 + J7 + J14 + J15 + J20 + J32 + J35 + J36 + J43 + J55 + J57 + J58 + J59 + J60)</f>
        <v/>
      </c>
    </row>
    <row r="62">
      <c r="A62" t="inlineStr">
        <is>
          <t>data0[11]: ALU1/result0_carry__1/O[3] to masterReg/readData2[11]_i_4/I4sum delays + cap delay</t>
        </is>
      </c>
      <c r="E62">
        <f>1000*(E61 + J61)</f>
        <v/>
      </c>
      <c r="F62">
        <f>1000*(F61 + J61)</f>
        <v/>
      </c>
      <c r="G62">
        <f>1000*(G61 + J61)</f>
        <v/>
      </c>
      <c r="H62">
        <f>1000*(H61 + J61)</f>
        <v/>
      </c>
    </row>
    <row r="64">
      <c r="A64" t="inlineStr">
        <is>
          <t>data0[11]: ALU1/result0_carry__1/O[3] to masterReg/readData2[11]_i_4/I4Total delay (from Vivado)</t>
        </is>
      </c>
      <c r="E64" t="inlineStr">
        <is>
          <t>639</t>
        </is>
      </c>
      <c r="F64" t="inlineStr">
        <is>
          <t>553</t>
        </is>
      </c>
      <c r="G64" t="inlineStr">
        <is>
          <t>1174</t>
        </is>
      </c>
      <c r="H64" t="inlineStr">
        <is>
          <t>991</t>
        </is>
      </c>
    </row>
    <row r="66">
      <c r="A66" t="inlineStr">
        <is>
          <t>INT_L_X10Y45/INT_L.SE2END1-&gt;&gt;IMUX_L27</t>
        </is>
      </c>
      <c r="B66" t="inlineStr">
        <is>
          <t>Buffer</t>
        </is>
      </c>
      <c r="C66" t="n">
        <v>1.6107141875</v>
      </c>
      <c r="D66" t="n">
        <v>0.007713</v>
      </c>
      <c r="E66" t="n">
        <v>0.047</v>
      </c>
      <c r="F66" t="n">
        <v>0.038</v>
      </c>
      <c r="G66" t="n">
        <v>0.138</v>
      </c>
      <c r="H66" t="n">
        <v>0.114</v>
      </c>
      <c r="I66">
        <f>((((D71) + (D70))) + (D67 + D68))</f>
        <v/>
      </c>
      <c r="J66">
        <f>(((((D71) + (D70))) + (D67 + D68))*C66)</f>
        <v/>
      </c>
    </row>
    <row r="67">
      <c r="A67" t="inlineStr">
        <is>
          <t>INT_L_X10Y45/IMUX_L27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CLBLM_L_X10Y45/CLBLM_IMUX27</t>
        </is>
      </c>
      <c r="B68" t="inlineStr">
        <is>
          <t>Part of wire</t>
        </is>
      </c>
      <c r="C68" t="n">
        <v>0</v>
      </c>
      <c r="D68" t="n">
        <v>0</v>
      </c>
      <c r="I68">
        <f>(((D67 + D68)/2) + (((D71) + (D70))))</f>
        <v/>
      </c>
      <c r="J68">
        <f>((C67 + C68)*(((D67 + D68)/2) + (((D71) + (D70)))))</f>
        <v/>
      </c>
    </row>
    <row r="69">
      <c r="A69" t="inlineStr">
        <is>
          <t>CLBLM_L_X10Y45/CLBLM_L.CLBLM_IMUX27-&gt;CLBLM_M_B4</t>
        </is>
      </c>
      <c r="B69" t="inlineStr">
        <is>
          <t>PassTransistor</t>
        </is>
      </c>
      <c r="C69" t="n">
        <v>0</v>
      </c>
      <c r="E69" t="n">
        <v>0</v>
      </c>
      <c r="F69" t="n">
        <v>0</v>
      </c>
      <c r="G69" t="n">
        <v>0</v>
      </c>
      <c r="H69" t="n">
        <v>0</v>
      </c>
      <c r="I69">
        <f>((D71) + (D70))</f>
        <v/>
      </c>
      <c r="J69">
        <f>(((D71) + (D70))*C69)</f>
        <v/>
      </c>
    </row>
    <row r="70">
      <c r="A70" t="inlineStr">
        <is>
          <t>CLBLM_L_X10Y45/CLBLM_M_B4</t>
        </is>
      </c>
      <c r="B70" t="inlineStr">
        <is>
          <t>Part of wire</t>
        </is>
      </c>
      <c r="C70" t="n">
        <v>0</v>
      </c>
      <c r="D70" t="n">
        <v>0</v>
      </c>
      <c r="I70">
        <f>(((D70)/2) + (D71))</f>
        <v/>
      </c>
      <c r="J70">
        <f>((C70)*(((D70)/2) + (D71)))</f>
        <v/>
      </c>
    </row>
    <row r="71">
      <c r="A71" t="inlineStr">
        <is>
          <t>masterReg/register_reg_r1_0_31_6_11_i_15/I3</t>
        </is>
      </c>
      <c r="B71" t="inlineStr">
        <is>
          <t>Inpin</t>
        </is>
      </c>
      <c r="D71" t="n">
        <v>0</v>
      </c>
      <c r="E71" t="n">
        <v>0.112</v>
      </c>
      <c r="F71" t="n">
        <v>0.09</v>
      </c>
      <c r="G71" t="n">
        <v>0.3</v>
      </c>
      <c r="H71" t="n">
        <v>0.242</v>
      </c>
    </row>
    <row r="72">
      <c r="A72" t="inlineStr">
        <is>
          <t>data0[11]: ALU1/result0_carry__1/O[3] to masterReg/register_reg_r1_0_31_6_11_i_15/I3 sum delays</t>
        </is>
      </c>
      <c r="E72">
        <f>(E2 + E4 + E7 + E15 + E32 + E36 + E66 + E69 + E71)</f>
        <v/>
      </c>
      <c r="F72">
        <f>(F2 + F4 + F7 + F15 + F32 + F36 + F66 + F69 + F71)</f>
        <v/>
      </c>
      <c r="G72">
        <f>(G2 + G4 + G7 + G15 + G32 + G36 + G66 + G69 + G71)</f>
        <v/>
      </c>
      <c r="H72">
        <f>(H2 + H4 + H7 + H15 + H32 + H36 + H66 + H69 + H71)</f>
        <v/>
      </c>
      <c r="J72">
        <f>(J2 + J3 + J4 + J6 + J7 + J14 + J15 + J20 + J32 + J35 + J36 + J43 + J66 + J68 + J69 + J70 + J71)</f>
        <v/>
      </c>
    </row>
    <row r="73">
      <c r="A73" t="inlineStr">
        <is>
          <t>data0[11]: ALU1/result0_carry__1/O[3] to masterReg/register_reg_r1_0_31_6_11_i_15/I3sum delays + cap delay</t>
        </is>
      </c>
      <c r="E73">
        <f>1000*(E72 + J72)</f>
        <v/>
      </c>
      <c r="F73">
        <f>1000*(F72 + J72)</f>
        <v/>
      </c>
      <c r="G73">
        <f>1000*(G72 + J72)</f>
        <v/>
      </c>
      <c r="H73">
        <f>1000*(H72 + J72)</f>
        <v/>
      </c>
    </row>
    <row r="75">
      <c r="A75" t="inlineStr">
        <is>
          <t>data0[11]: ALU1/result0_carry__1/O[3] to masterReg/register_reg_r1_0_31_6_11_i_15/I3Total delay (from Vivado)</t>
        </is>
      </c>
      <c r="E75" t="inlineStr">
        <is>
          <t>535</t>
        </is>
      </c>
      <c r="F75" t="inlineStr">
        <is>
          <t>469</t>
        </is>
      </c>
      <c r="G75" t="inlineStr">
        <is>
          <t>985</t>
        </is>
      </c>
      <c r="H75" t="inlineStr">
        <is>
          <t>840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CLBLM_R_X5Y49/CLBLM_L_AMUX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CLBLM_R_X5Y49/CLBLM_L_AMUX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CLBLM_R_X5Y49/CLBLM_R.CLBLM_L_AMUX-&gt;CLBLM_LOGIC_OUTS16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CLBLM_R_X5Y49/CLBLM_LOGIC_OUTS16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INT_R_X5Y49/LOGIC_OUTS16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INT_R_X5Y49/INT_R.LOGIC_OUTS16-&gt;&gt;SS2BEG2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0.059</v>
      </c>
      <c r="F7" t="n">
        <v>0.049</v>
      </c>
      <c r="G7" t="n">
        <v>0.131</v>
      </c>
      <c r="H7" t="n">
        <v>0.108</v>
      </c>
      <c r="I7">
        <f>((D11 + D28) + (D8 + D9 + D10))</f>
        <v/>
      </c>
      <c r="J7">
        <f>(((D11 + D28) + (D8 + D9 + D10))*C7)</f>
        <v/>
      </c>
    </row>
    <row r="8">
      <c r="A8" t="inlineStr">
        <is>
          <t>INT_R_X5Y49/SS2BEG2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INT_R_X5Y47/SS2END2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INT_R_X5Y48/SS2A2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D28))</f>
        <v/>
      </c>
      <c r="J10">
        <f>((C8 + C9 + C10)*(((D8 + D9 + D10)/2) + (D11 + D28)))</f>
        <v/>
      </c>
    </row>
    <row r="11">
      <c r="A11" t="inlineStr">
        <is>
          <t>INT_R_X5Y47/INT_R.SS2END2-&gt;&gt;WW2BEG2</t>
        </is>
      </c>
      <c r="B11" t="inlineStr">
        <is>
          <t>Buffer</t>
        </is>
      </c>
      <c r="C11" t="n">
        <v>1.1851186875</v>
      </c>
      <c r="D11" t="n">
        <v>0.008473000000000001</v>
      </c>
      <c r="E11" t="n">
        <v>0.063</v>
      </c>
      <c r="F11" t="n">
        <v>0.052</v>
      </c>
      <c r="G11" t="n">
        <v>0.142</v>
      </c>
      <c r="H11" t="n">
        <v>0.118</v>
      </c>
      <c r="I11">
        <f>((D17) + (D12 + D13 + D14 + D15 + D16))</f>
        <v/>
      </c>
      <c r="J11">
        <f>(((D17) + (D12 + D13 + D14 + D15 + D16))*C11)</f>
        <v/>
      </c>
    </row>
    <row r="12">
      <c r="A12" t="inlineStr">
        <is>
          <t>INT_R_X5Y47/WW2BEG2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INT_R_X3Y47/WW2END2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INT_L_X4Y47/WW2A2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CLBLL_L_X4Y47/CLBLL_WW2END2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CLBLM_R_X3Y47/CLBLM_WW2END2</t>
        </is>
      </c>
      <c r="B16" t="inlineStr">
        <is>
          <t>Part of wire</t>
        </is>
      </c>
      <c r="C16" t="n">
        <v>0</v>
      </c>
      <c r="D16" t="n">
        <v>0</v>
      </c>
      <c r="I16">
        <f>(((D12 + D13 + D14 + D15 + D16)/2) + (D17))</f>
        <v/>
      </c>
      <c r="J16">
        <f>((C12 + C13 + C14 + C15 + C16)*(((D12 + D13 + D14 + D15 + D16)/2) + (D17)))</f>
        <v/>
      </c>
    </row>
    <row r="17">
      <c r="A17" t="inlineStr">
        <is>
          <t>INT_R_X3Y47/INT_R.WW2END2-&gt;&gt;IMUX5</t>
        </is>
      </c>
      <c r="B17" t="inlineStr">
        <is>
          <t>Buffer</t>
        </is>
      </c>
      <c r="C17" t="n">
        <v>1.6107141875</v>
      </c>
      <c r="D17" t="n">
        <v>0.007713</v>
      </c>
      <c r="E17" t="n">
        <v>0.047</v>
      </c>
      <c r="F17" t="n">
        <v>0.038</v>
      </c>
      <c r="G17" t="n">
        <v>0.138</v>
      </c>
      <c r="H17" t="n">
        <v>0.114</v>
      </c>
      <c r="I17">
        <f>((((D22) + (D21))) + (D18 + D19))</f>
        <v/>
      </c>
      <c r="J17">
        <f>(((((D22) + (D21))) + (D18 + D19))*C17)</f>
        <v/>
      </c>
    </row>
    <row r="18">
      <c r="A18" t="inlineStr">
        <is>
          <t>INT_R_X3Y47/IMUX5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CLBLM_R_X3Y47/CLBLM_IMUX5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(((D22) + (D21))))</f>
        <v/>
      </c>
      <c r="J19">
        <f>((C18 + C19)*(((D18 + D19)/2) + (((D22) + (D21)))))</f>
        <v/>
      </c>
    </row>
    <row r="20">
      <c r="A20" t="inlineStr">
        <is>
          <t>CLBLM_R_X3Y47/CLBLM_R.CLBLM_IMUX5-&gt;CLBLM_L_A6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((D22) + (D21))</f>
        <v/>
      </c>
      <c r="J20">
        <f>(((D22) + (D21))*C20)</f>
        <v/>
      </c>
    </row>
    <row r="21">
      <c r="A21" t="inlineStr">
        <is>
          <t>CLBLM_R_X3Y47/CLBLM_L_A6</t>
        </is>
      </c>
      <c r="B21" t="inlineStr">
        <is>
          <t>Part of wire</t>
        </is>
      </c>
      <c r="C21" t="n">
        <v>0</v>
      </c>
      <c r="D21" t="n">
        <v>0</v>
      </c>
      <c r="I21">
        <f>(((D21)/2) + (D22))</f>
        <v/>
      </c>
      <c r="J21">
        <f>((C21)*(((D21)/2) + (D22)))</f>
        <v/>
      </c>
    </row>
    <row r="22">
      <c r="A22" t="inlineStr">
        <is>
          <t>masterReg/readData2[12]_i_7/I0</t>
        </is>
      </c>
      <c r="B22" t="inlineStr">
        <is>
          <t>Inpin</t>
        </is>
      </c>
      <c r="D22" t="n">
        <v>0</v>
      </c>
      <c r="E22" t="n">
        <v>0.002</v>
      </c>
      <c r="F22" t="n">
        <v>0.002</v>
      </c>
      <c r="G22" t="n">
        <v>0.005</v>
      </c>
      <c r="H22" t="n">
        <v>0.004</v>
      </c>
    </row>
    <row r="23">
      <c r="A23" t="inlineStr">
        <is>
          <t>data0[12]: ALU1/result0_carry__2/O[0] to masterReg/readData2[12]_i_7/I0 sum delays</t>
        </is>
      </c>
      <c r="E23">
        <f>(E2 + E4 + E7 + E11 + E17 + E20 + E22)</f>
        <v/>
      </c>
      <c r="F23">
        <f>(F2 + F4 + F7 + F11 + F17 + F20 + F22)</f>
        <v/>
      </c>
      <c r="G23">
        <f>(G2 + G4 + G7 + G11 + G17 + G20 + G22)</f>
        <v/>
      </c>
      <c r="H23">
        <f>(H2 + H4 + H7 + H11 + H17 + H20 + H22)</f>
        <v/>
      </c>
      <c r="J23">
        <f>(J2 + J3 + J4 + J6 + J7 + J10 + J11 + J16 + J17 + J19 + J20 + J21 + J22)</f>
        <v/>
      </c>
    </row>
    <row r="24">
      <c r="A24" t="inlineStr">
        <is>
          <t>data0[12]: ALU1/result0_carry__2/O[0] to masterReg/readData2[12]_i_7/I0sum delays + cap delay</t>
        </is>
      </c>
      <c r="E24">
        <f>1000*(E23 + J23)</f>
        <v/>
      </c>
      <c r="F24">
        <f>1000*(F23 + J23)</f>
        <v/>
      </c>
      <c r="G24">
        <f>1000*(G23 + J23)</f>
        <v/>
      </c>
      <c r="H24">
        <f>1000*(H23 + J23)</f>
        <v/>
      </c>
    </row>
    <row r="26">
      <c r="A26" t="inlineStr">
        <is>
          <t>data0[12]: ALU1/result0_carry__2/O[0] to masterReg/readData2[12]_i_7/I0Total delay (from Vivado)</t>
        </is>
      </c>
      <c r="E26" t="inlineStr">
        <is>
          <t>211</t>
        </is>
      </c>
      <c r="F26" t="inlineStr">
        <is>
          <t>181</t>
        </is>
      </c>
      <c r="G26" t="inlineStr">
        <is>
          <t>369</t>
        </is>
      </c>
      <c r="H26" t="inlineStr">
        <is>
          <t>311</t>
        </is>
      </c>
    </row>
    <row r="28">
      <c r="A28" t="inlineStr">
        <is>
          <t>INT_R_X5Y47/INT_R.SS2END2-&gt;&gt;ER1BEG3</t>
        </is>
      </c>
      <c r="B28" t="inlineStr">
        <is>
          <t>Buffer</t>
        </is>
      </c>
      <c r="C28" t="n">
        <v>1.16220225</v>
      </c>
      <c r="D28" t="n">
        <v>0.008429000000000001</v>
      </c>
      <c r="E28" t="n">
        <v>0.044</v>
      </c>
      <c r="F28" t="n">
        <v>0.036</v>
      </c>
      <c r="G28" t="n">
        <v>0.122</v>
      </c>
      <c r="H28" t="n">
        <v>0.101</v>
      </c>
      <c r="I28">
        <f>((D36) + (D29 + D30 + D31 + D32 + D33 + D34 + D35))</f>
        <v/>
      </c>
      <c r="J28">
        <f>(((D36) + (D29 + D30 + D31 + D32 + D33 + D34 + D35))*C28)</f>
        <v/>
      </c>
    </row>
    <row r="29">
      <c r="A29" t="inlineStr">
        <is>
          <t>INT_R_X5Y47/ER1BEG3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INT_L_X6Y47/ER1END3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INT_L_X6Y48/ER1END_N3_3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CLBLM_R_X5Y47/CLBLM_ER1BEG3</t>
        </is>
      </c>
      <c r="B32" t="inlineStr">
        <is>
          <t>Part of wire</t>
        </is>
      </c>
      <c r="C32" t="n">
        <v>0.09049599999999999</v>
      </c>
      <c r="D32" t="n">
        <v>0.005564</v>
      </c>
    </row>
    <row r="33">
      <c r="A33" t="inlineStr">
        <is>
          <t>VBRK_X18Y49/VBRK_ER1BEG3</t>
        </is>
      </c>
      <c r="B33" t="inlineStr">
        <is>
          <t>Part of wire</t>
        </is>
      </c>
      <c r="C33" t="n">
        <v>0.01211</v>
      </c>
      <c r="D33" t="n">
        <v>0.00162</v>
      </c>
    </row>
    <row r="34">
      <c r="A34" t="inlineStr">
        <is>
          <t>BRAM_L_X6Y45/BRAM_ER1BEG3_2</t>
        </is>
      </c>
      <c r="B34" t="inlineStr">
        <is>
          <t>Part of wire</t>
        </is>
      </c>
      <c r="C34" t="n">
        <v>0.26892</v>
      </c>
      <c r="D34" t="n">
        <v>0.064292</v>
      </c>
    </row>
    <row r="35">
      <c r="A35" t="inlineStr">
        <is>
          <t>BRAM_INT_INTERFACE_L_X6Y47/INT_INTERFACE_ER1BEG3</t>
        </is>
      </c>
      <c r="B35" t="inlineStr">
        <is>
          <t>Part of wire</t>
        </is>
      </c>
      <c r="C35" t="n">
        <v>0</v>
      </c>
      <c r="D35" t="n">
        <v>0</v>
      </c>
      <c r="I35">
        <f>(((D29 + D30 + D31 + D32 + D33 + D34 + D35)/2) + (D36))</f>
        <v/>
      </c>
      <c r="J35">
        <f>((C29 + C30 + C31 + C32 + C33 + C34 + C35)*(((D29 + D30 + D31 + D32 + D33 + D34 + D35)/2) + (D36)))</f>
        <v/>
      </c>
    </row>
    <row r="36">
      <c r="A36" t="inlineStr">
        <is>
          <t>INT_L_X6Y47/INT_L.ER1END3-&gt;&gt;SE2BEG3</t>
        </is>
      </c>
      <c r="B36" t="inlineStr">
        <is>
          <t>Buffer</t>
        </is>
      </c>
      <c r="C36" t="n">
        <v>1.1851186875</v>
      </c>
      <c r="D36" t="n">
        <v>0.008473000000000001</v>
      </c>
      <c r="E36" t="n">
        <v>0.042</v>
      </c>
      <c r="F36" t="n">
        <v>0.034</v>
      </c>
      <c r="G36" t="n">
        <v>0.138</v>
      </c>
      <c r="H36" t="n">
        <v>0.114</v>
      </c>
      <c r="I36">
        <f>((D40 + D51 + D62) + (D37 + D38 + D39))</f>
        <v/>
      </c>
      <c r="J36">
        <f>(((D40 + D51 + D62) + (D37 + D38 + D39))*C36)</f>
        <v/>
      </c>
    </row>
    <row r="37">
      <c r="A37" t="inlineStr">
        <is>
          <t>INT_L_X6Y47/SE2BEG3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INT_R_X7Y46/SE2END3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INT_L_X6Y46/SE2A3</t>
        </is>
      </c>
      <c r="B39" t="inlineStr">
        <is>
          <t>Part of wire</t>
        </is>
      </c>
      <c r="C39" t="n">
        <v>0</v>
      </c>
      <c r="D39" t="n">
        <v>0</v>
      </c>
      <c r="I39">
        <f>(((D37 + D38 + D39)/2) + (D40 + D51 + D62))</f>
        <v/>
      </c>
      <c r="J39">
        <f>((C37 + C38 + C39)*(((D37 + D38 + D39)/2) + (D40 + D51 + D62)))</f>
        <v/>
      </c>
    </row>
    <row r="40">
      <c r="A40" t="inlineStr">
        <is>
          <t>INT_R_X7Y46/INT_R.SE2END3-&gt;&gt;IMUX7</t>
        </is>
      </c>
      <c r="B40" t="inlineStr">
        <is>
          <t>Buffer</t>
        </is>
      </c>
      <c r="C40" t="n">
        <v>1.6107141875</v>
      </c>
      <c r="D40" t="n">
        <v>0.007713</v>
      </c>
      <c r="E40" t="n">
        <v>0.047</v>
      </c>
      <c r="F40" t="n">
        <v>0.038</v>
      </c>
      <c r="G40" t="n">
        <v>0.138</v>
      </c>
      <c r="H40" t="n">
        <v>0.114</v>
      </c>
      <c r="I40">
        <f>((((D45) + (D44))) + (D41 + D42))</f>
        <v/>
      </c>
      <c r="J40">
        <f>(((((D45) + (D44))) + (D41 + D42))*C40)</f>
        <v/>
      </c>
    </row>
    <row r="41">
      <c r="A41" t="inlineStr">
        <is>
          <t>INT_R_X7Y46/IMUX7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CLBLM_R_X7Y46/CLBLM_IMUX7</t>
        </is>
      </c>
      <c r="B42" t="inlineStr">
        <is>
          <t>Part of wire</t>
        </is>
      </c>
      <c r="C42" t="n">
        <v>0</v>
      </c>
      <c r="D42" t="n">
        <v>0</v>
      </c>
      <c r="I42">
        <f>(((D41 + D42)/2) + (((D45) + (D44))))</f>
        <v/>
      </c>
      <c r="J42">
        <f>((C41 + C42)*(((D41 + D42)/2) + (((D45) + (D44)))))</f>
        <v/>
      </c>
    </row>
    <row r="43">
      <c r="A43" t="inlineStr">
        <is>
          <t>CLBLM_R_X7Y46/CLBLM_R.CLBLM_IMUX7-&gt;CLBLM_M_A1</t>
        </is>
      </c>
      <c r="B43" t="inlineStr">
        <is>
          <t>PassTransistor</t>
        </is>
      </c>
      <c r="C43" t="n">
        <v>0</v>
      </c>
      <c r="E43" t="n">
        <v>0</v>
      </c>
      <c r="F43" t="n">
        <v>0</v>
      </c>
      <c r="G43" t="n">
        <v>0</v>
      </c>
      <c r="H43" t="n">
        <v>0</v>
      </c>
      <c r="I43">
        <f>((D45) + (D44))</f>
        <v/>
      </c>
      <c r="J43">
        <f>(((D45) + (D44))*C43)</f>
        <v/>
      </c>
    </row>
    <row r="44">
      <c r="A44" t="inlineStr">
        <is>
          <t>CLBLM_R_X7Y46/CLBLM_M_A1</t>
        </is>
      </c>
      <c r="B44" t="inlineStr">
        <is>
          <t>Part of wire</t>
        </is>
      </c>
      <c r="C44" t="n">
        <v>0</v>
      </c>
      <c r="D44" t="n">
        <v>0</v>
      </c>
      <c r="I44">
        <f>(((D44)/2) + (D45))</f>
        <v/>
      </c>
      <c r="J44">
        <f>((C44)*(((D44)/2) + (D45)))</f>
        <v/>
      </c>
    </row>
    <row r="45">
      <c r="A45" t="inlineStr">
        <is>
          <t>masterReg/readData2[12]_i_4/I4</t>
        </is>
      </c>
      <c r="B45" t="inlineStr">
        <is>
          <t>Inpin</t>
        </is>
      </c>
      <c r="D45" t="n">
        <v>0</v>
      </c>
      <c r="E45" t="n">
        <v>0.225</v>
      </c>
      <c r="F45" t="n">
        <v>0.18</v>
      </c>
      <c r="G45" t="n">
        <v>0.531</v>
      </c>
      <c r="H45" t="n">
        <v>0.428</v>
      </c>
    </row>
    <row r="46">
      <c r="A46" t="inlineStr">
        <is>
          <t>data0[12]: ALU1/result0_carry__2/O[0] to masterReg/readData2[12]_i_4/I4 sum delays</t>
        </is>
      </c>
      <c r="E46">
        <f>(E2 + E4 + E7 + E28 + E36 + E40 + E43 + E45)</f>
        <v/>
      </c>
      <c r="F46">
        <f>(F2 + F4 + F7 + F28 + F36 + F40 + F43 + F45)</f>
        <v/>
      </c>
      <c r="G46">
        <f>(G2 + G4 + G7 + G28 + G36 + G40 + G43 + G45)</f>
        <v/>
      </c>
      <c r="H46">
        <f>(H2 + H4 + H7 + H28 + H36 + H40 + H43 + H45)</f>
        <v/>
      </c>
      <c r="J46">
        <f>(J2 + J3 + J4 + J6 + J7 + J10 + J28 + J35 + J36 + J39 + J40 + J42 + J43 + J44 + J45)</f>
        <v/>
      </c>
    </row>
    <row r="47">
      <c r="A47" t="inlineStr">
        <is>
          <t>data0[12]: ALU1/result0_carry__2/O[0] to masterReg/readData2[12]_i_4/I4sum delays + cap delay</t>
        </is>
      </c>
      <c r="E47">
        <f>1000*(E46 + J46)</f>
        <v/>
      </c>
      <c r="F47">
        <f>1000*(F46 + J46)</f>
        <v/>
      </c>
      <c r="G47">
        <f>1000*(G46 + J46)</f>
        <v/>
      </c>
      <c r="H47">
        <f>1000*(H46 + J46)</f>
        <v/>
      </c>
    </row>
    <row r="49">
      <c r="A49" t="inlineStr">
        <is>
          <t>data0[12]: ALU1/result0_carry__2/O[0] to masterReg/readData2[12]_i_4/I4Total delay (from Vivado)</t>
        </is>
      </c>
      <c r="E49" t="inlineStr">
        <is>
          <t>574</t>
        </is>
      </c>
      <c r="F49" t="inlineStr">
        <is>
          <t>494</t>
        </is>
      </c>
      <c r="G49" t="inlineStr">
        <is>
          <t>1031</t>
        </is>
      </c>
      <c r="H49" t="inlineStr">
        <is>
          <t>868</t>
        </is>
      </c>
    </row>
    <row r="51">
      <c r="A51" t="inlineStr">
        <is>
          <t>INT_R_X7Y46/INT_R.SE2END3-&gt;&gt;IMUX31</t>
        </is>
      </c>
      <c r="B51" t="inlineStr">
        <is>
          <t>Buffer</t>
        </is>
      </c>
      <c r="C51" t="n">
        <v>1.6107141875</v>
      </c>
      <c r="D51" t="n">
        <v>0.007713</v>
      </c>
      <c r="E51" t="n">
        <v>0.047</v>
      </c>
      <c r="F51" t="n">
        <v>0.038</v>
      </c>
      <c r="G51" t="n">
        <v>0.138</v>
      </c>
      <c r="H51" t="n">
        <v>0.114</v>
      </c>
      <c r="I51">
        <f>((((D56) + (D55))) + (D52 + D53))</f>
        <v/>
      </c>
      <c r="J51">
        <f>(((((D56) + (D55))) + (D52 + D53))*C51)</f>
        <v/>
      </c>
    </row>
    <row r="52">
      <c r="A52" t="inlineStr">
        <is>
          <t>INT_R_X7Y46/IMUX31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CLBLM_R_X7Y46/CLBLM_IMUX31</t>
        </is>
      </c>
      <c r="B53" t="inlineStr">
        <is>
          <t>Part of wire</t>
        </is>
      </c>
      <c r="C53" t="n">
        <v>0</v>
      </c>
      <c r="D53" t="n">
        <v>0</v>
      </c>
      <c r="I53">
        <f>(((D52 + D53)/2) + (((D56) + (D55))))</f>
        <v/>
      </c>
      <c r="J53">
        <f>((C52 + C53)*(((D52 + D53)/2) + (((D56) + (D55)))))</f>
        <v/>
      </c>
    </row>
    <row r="54">
      <c r="A54" t="inlineStr">
        <is>
          <t>CLBLM_R_X7Y46/CLBLM_R.CLBLM_IMUX31-&gt;CLBLM_M_C5</t>
        </is>
      </c>
      <c r="B54" t="inlineStr">
        <is>
          <t>PassTransistor</t>
        </is>
      </c>
      <c r="C54" t="n">
        <v>0</v>
      </c>
      <c r="E54" t="n">
        <v>0</v>
      </c>
      <c r="F54" t="n">
        <v>0</v>
      </c>
      <c r="G54" t="n">
        <v>0</v>
      </c>
      <c r="H54" t="n">
        <v>0</v>
      </c>
      <c r="I54">
        <f>((D56) + (D55))</f>
        <v/>
      </c>
      <c r="J54">
        <f>(((D56) + (D55))*C54)</f>
        <v/>
      </c>
    </row>
    <row r="55">
      <c r="A55" t="inlineStr">
        <is>
          <t>CLBLM_R_X7Y46/CLBLM_M_C5</t>
        </is>
      </c>
      <c r="B55" t="inlineStr">
        <is>
          <t>Part of wire</t>
        </is>
      </c>
      <c r="C55" t="n">
        <v>0</v>
      </c>
      <c r="D55" t="n">
        <v>0</v>
      </c>
      <c r="I55">
        <f>(((D55)/2) + (D56))</f>
        <v/>
      </c>
      <c r="J55">
        <f>((C55)*(((D55)/2) + (D56)))</f>
        <v/>
      </c>
    </row>
    <row r="56">
      <c r="A56" t="inlineStr">
        <is>
          <t>ALU1/register_reg_r1_0_31_12_17_i_10/I3</t>
        </is>
      </c>
      <c r="B56" t="inlineStr">
        <is>
          <t>Inpin</t>
        </is>
      </c>
      <c r="D56" t="n">
        <v>0</v>
      </c>
      <c r="E56" t="n">
        <v>0.05</v>
      </c>
      <c r="F56" t="n">
        <v>0.04</v>
      </c>
      <c r="G56" t="n">
        <v>0.133</v>
      </c>
      <c r="H56" t="n">
        <v>0.107</v>
      </c>
    </row>
    <row r="57">
      <c r="A57" t="inlineStr">
        <is>
          <t>data0[12]: ALU1/result0_carry__2/O[0] to ALU1/register_reg_r1_0_31_12_17_i_10/I3 sum delays</t>
        </is>
      </c>
      <c r="E57">
        <f>(E2 + E4 + E7 + E28 + E36 + E51 + E54 + E56)</f>
        <v/>
      </c>
      <c r="F57">
        <f>(F2 + F4 + F7 + F28 + F36 + F51 + F54 + F56)</f>
        <v/>
      </c>
      <c r="G57">
        <f>(G2 + G4 + G7 + G28 + G36 + G51 + G54 + G56)</f>
        <v/>
      </c>
      <c r="H57">
        <f>(H2 + H4 + H7 + H28 + H36 + H51 + H54 + H56)</f>
        <v/>
      </c>
      <c r="J57">
        <f>(J2 + J3 + J4 + J6 + J7 + J10 + J28 + J35 + J36 + J39 + J51 + J53 + J54 + J55 + J56)</f>
        <v/>
      </c>
    </row>
    <row r="58">
      <c r="A58" t="inlineStr">
        <is>
          <t>data0[12]: ALU1/result0_carry__2/O[0] to ALU1/register_reg_r1_0_31_12_17_i_10/I3sum delays + cap delay</t>
        </is>
      </c>
      <c r="E58">
        <f>1000*(E57 + J57)</f>
        <v/>
      </c>
      <c r="F58">
        <f>1000*(F57 + J57)</f>
        <v/>
      </c>
      <c r="G58">
        <f>1000*(G57 + J57)</f>
        <v/>
      </c>
      <c r="H58">
        <f>1000*(H57 + J57)</f>
        <v/>
      </c>
    </row>
    <row r="60">
      <c r="A60" t="inlineStr">
        <is>
          <t>data0[12]: ALU1/result0_carry__2/O[0] to ALU1/register_reg_r1_0_31_12_17_i_10/I3Total delay (from Vivado)</t>
        </is>
      </c>
      <c r="E60" t="inlineStr">
        <is>
          <t>399</t>
        </is>
      </c>
      <c r="F60" t="inlineStr">
        <is>
          <t>354</t>
        </is>
      </c>
      <c r="G60" t="inlineStr">
        <is>
          <t>691</t>
        </is>
      </c>
      <c r="H60" t="inlineStr">
        <is>
          <t>595</t>
        </is>
      </c>
    </row>
    <row r="62">
      <c r="A62" t="inlineStr">
        <is>
          <t>INT_R_X7Y46/INT_R.SE2END3-&gt;&gt;IMUX38</t>
        </is>
      </c>
      <c r="B62" t="inlineStr">
        <is>
          <t>Buffer</t>
        </is>
      </c>
      <c r="C62" t="n">
        <v>1.6107141875</v>
      </c>
      <c r="D62" t="n">
        <v>0.007713</v>
      </c>
      <c r="E62" t="n">
        <v>0.047</v>
      </c>
      <c r="F62" t="n">
        <v>0.038</v>
      </c>
      <c r="G62" t="n">
        <v>0.138</v>
      </c>
      <c r="H62" t="n">
        <v>0.114</v>
      </c>
      <c r="I62">
        <f>((((D67) + (D66))) + (D63 + D64))</f>
        <v/>
      </c>
      <c r="J62">
        <f>(((((D67) + (D66))) + (D63 + D64))*C62)</f>
        <v/>
      </c>
    </row>
    <row r="63">
      <c r="A63" t="inlineStr">
        <is>
          <t>INT_R_X7Y46/IMUX38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CLBLM_R_X7Y46/CLBLM_IMUX38</t>
        </is>
      </c>
      <c r="B64" t="inlineStr">
        <is>
          <t>Part of wire</t>
        </is>
      </c>
      <c r="C64" t="n">
        <v>0</v>
      </c>
      <c r="D64" t="n">
        <v>0</v>
      </c>
      <c r="I64">
        <f>(((D63 + D64)/2) + (((D67) + (D66))))</f>
        <v/>
      </c>
      <c r="J64">
        <f>((C63 + C64)*(((D63 + D64)/2) + (((D67) + (D66)))))</f>
        <v/>
      </c>
    </row>
    <row r="65">
      <c r="A65" t="inlineStr">
        <is>
          <t>CLBLM_R_X7Y46/CLBLM_R.CLBLM_IMUX38-&gt;CLBLM_M_D3</t>
        </is>
      </c>
      <c r="B65" t="inlineStr">
        <is>
          <t>PassTransistor</t>
        </is>
      </c>
      <c r="C65" t="n">
        <v>0</v>
      </c>
      <c r="E65" t="n">
        <v>0</v>
      </c>
      <c r="F65" t="n">
        <v>0</v>
      </c>
      <c r="G65" t="n">
        <v>0</v>
      </c>
      <c r="H65" t="n">
        <v>0</v>
      </c>
      <c r="I65">
        <f>((D67) + (D66))</f>
        <v/>
      </c>
      <c r="J65">
        <f>(((D67) + (D66))*C65)</f>
        <v/>
      </c>
    </row>
    <row r="66">
      <c r="A66" t="inlineStr">
        <is>
          <t>CLBLM_R_X7Y46/CLBLM_M_D3</t>
        </is>
      </c>
      <c r="B66" t="inlineStr">
        <is>
          <t>Part of wire</t>
        </is>
      </c>
      <c r="C66" t="n">
        <v>0</v>
      </c>
      <c r="D66" t="n">
        <v>0</v>
      </c>
      <c r="I66">
        <f>(((D66)/2) + (D67))</f>
        <v/>
      </c>
      <c r="J66">
        <f>((C66)*(((D66)/2) + (D67)))</f>
        <v/>
      </c>
    </row>
    <row r="67">
      <c r="A67" t="inlineStr">
        <is>
          <t>masterReg/register_reg_r1_0_31_12_17_i_9/I3</t>
        </is>
      </c>
      <c r="B67" t="inlineStr">
        <is>
          <t>Inpin</t>
        </is>
      </c>
      <c r="D67" t="n">
        <v>0</v>
      </c>
      <c r="E67" t="n">
        <v>0.144</v>
      </c>
      <c r="F67" t="n">
        <v>0.08799999999999999</v>
      </c>
      <c r="G67" t="n">
        <v>0.377</v>
      </c>
      <c r="H67" t="n">
        <v>0.209</v>
      </c>
    </row>
    <row r="68">
      <c r="A68" t="inlineStr">
        <is>
          <t>data0[12]: ALU1/result0_carry__2/O[0] to masterReg/register_reg_r1_0_31_12_17_i_9/I3 sum delays</t>
        </is>
      </c>
      <c r="E68">
        <f>(E2 + E4 + E7 + E28 + E36 + E62 + E65 + E67)</f>
        <v/>
      </c>
      <c r="F68">
        <f>(F2 + F4 + F7 + F28 + F36 + F62 + F65 + F67)</f>
        <v/>
      </c>
      <c r="G68">
        <f>(G2 + G4 + G7 + G28 + G36 + G62 + G65 + G67)</f>
        <v/>
      </c>
      <c r="H68">
        <f>(H2 + H4 + H7 + H28 + H36 + H62 + H65 + H67)</f>
        <v/>
      </c>
      <c r="J68">
        <f>(J2 + J3 + J4 + J6 + J7 + J10 + J28 + J35 + J36 + J39 + J62 + J64 + J65 + J66 + J67)</f>
        <v/>
      </c>
    </row>
    <row r="69">
      <c r="A69" t="inlineStr">
        <is>
          <t>data0[12]: ALU1/result0_carry__2/O[0] to masterReg/register_reg_r1_0_31_12_17_i_9/I3sum delays + cap delay</t>
        </is>
      </c>
      <c r="E69">
        <f>1000*(E68 + J68)</f>
        <v/>
      </c>
      <c r="F69">
        <f>1000*(F68 + J68)</f>
        <v/>
      </c>
      <c r="G69">
        <f>1000*(G68 + J68)</f>
        <v/>
      </c>
      <c r="H69">
        <f>1000*(H68 + J68)</f>
        <v/>
      </c>
    </row>
    <row r="71">
      <c r="A71" t="inlineStr">
        <is>
          <t>data0[12]: ALU1/result0_carry__2/O[0] to masterReg/register_reg_r1_0_31_12_17_i_9/I3Total delay (from Vivado)</t>
        </is>
      </c>
      <c r="E71" t="inlineStr">
        <is>
          <t>493</t>
        </is>
      </c>
      <c r="F71" t="inlineStr">
        <is>
          <t>402</t>
        </is>
      </c>
      <c r="G71" t="inlineStr">
        <is>
          <t>893</t>
        </is>
      </c>
      <c r="H71" t="inlineStr">
        <is>
          <t>678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CLBLM_R_X5Y49/CLBLM_L_BMUX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CLBLM_R_X5Y49/CLBLM_L_BMUX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CLBLM_R_X5Y49/CLBLM_R.CLBLM_L_BMUX-&gt;CLBLM_LOGIC_OUTS17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CLBLM_R_X5Y49/CLBLM_LOGIC_OUTS17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INT_R_X5Y49/LOGIC_OUTS17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INT_R_X5Y49/INT_R.LOGIC_OUTS17-&gt;&gt;NE2BEG3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0.042</v>
      </c>
      <c r="F7" t="n">
        <v>0.034</v>
      </c>
      <c r="G7" t="n">
        <v>0.139</v>
      </c>
      <c r="H7" t="n">
        <v>0.115</v>
      </c>
      <c r="I7">
        <f>((D16) + (D8 + D9 + D10 + D11 + D12 + D13 + D14 + D15))</f>
        <v/>
      </c>
      <c r="J7">
        <f>(((D16) + (D8 + D9 + D10 + D11 + D12 + D13 + D14 + D15))*C7)</f>
        <v/>
      </c>
    </row>
    <row r="8">
      <c r="A8" t="inlineStr">
        <is>
          <t>INT_R_X5Y49/NE2BEG3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INT_L_X6Y50/NE2END3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BRKH_INT_X5Y49/BRKH_INT_NE2BEG3</t>
        </is>
      </c>
      <c r="B10" t="inlineStr">
        <is>
          <t>Part of wire</t>
        </is>
      </c>
      <c r="C10" t="n">
        <v>0.00523</v>
      </c>
      <c r="D10" t="n">
        <v>0.001</v>
      </c>
    </row>
    <row r="11">
      <c r="A11" t="inlineStr">
        <is>
          <t>INT_R_X5Y50/NE2A3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CLBLM_R_X5Y50/CLBLM_NE2A3</t>
        </is>
      </c>
      <c r="B12" t="inlineStr">
        <is>
          <t>Part of wire</t>
        </is>
      </c>
      <c r="C12" t="n">
        <v>0.100092</v>
      </c>
      <c r="D12" t="n">
        <v>0.005469</v>
      </c>
    </row>
    <row r="13">
      <c r="A13" t="inlineStr">
        <is>
          <t>VBRK_X18Y53/VBRK_NE2A3</t>
        </is>
      </c>
      <c r="B13" t="inlineStr">
        <is>
          <t>Part of wire</t>
        </is>
      </c>
      <c r="C13" t="n">
        <v>0.01211</v>
      </c>
      <c r="D13" t="n">
        <v>0.00162</v>
      </c>
    </row>
    <row r="14">
      <c r="A14" t="inlineStr">
        <is>
          <t>BRAM_L_X6Y50/BRAM_NE2A3_0</t>
        </is>
      </c>
      <c r="B14" t="inlineStr">
        <is>
          <t>Part of wire</t>
        </is>
      </c>
      <c r="C14" t="n">
        <v>0.26892</v>
      </c>
      <c r="D14" t="n">
        <v>0.06043</v>
      </c>
    </row>
    <row r="15">
      <c r="A15" t="inlineStr">
        <is>
          <t>BRAM_INT_INTERFACE_L_X6Y50/INT_INTERFACE_NE2A3</t>
        </is>
      </c>
      <c r="B15" t="inlineStr">
        <is>
          <t>Part of wire</t>
        </is>
      </c>
      <c r="C15" t="n">
        <v>0</v>
      </c>
      <c r="D15" t="n">
        <v>0</v>
      </c>
      <c r="I15">
        <f>(((D8 + D9 + D10 + D11 + D12 + D13 + D14 + D15)/2) + (D16))</f>
        <v/>
      </c>
      <c r="J15">
        <f>((C8 + C9 + C10 + C11 + C12 + C13 + C14 + C15)*(((D8 + D9 + D10 + D11 + D12 + D13 + D14 + D15)/2) + (D16)))</f>
        <v/>
      </c>
    </row>
    <row r="16">
      <c r="A16" t="inlineStr">
        <is>
          <t>INT_L_X6Y50/INT_L.NE2END3-&gt;&gt;EL1BEG2</t>
        </is>
      </c>
      <c r="B16" t="inlineStr">
        <is>
          <t>Buffer</t>
        </is>
      </c>
      <c r="C16" t="n">
        <v>1.16220225</v>
      </c>
      <c r="D16" t="n">
        <v>0.008429000000000001</v>
      </c>
      <c r="E16" t="n">
        <v>0.043</v>
      </c>
      <c r="F16" t="n">
        <v>0.035</v>
      </c>
      <c r="G16" t="n">
        <v>0.123</v>
      </c>
      <c r="H16" t="n">
        <v>0.102</v>
      </c>
      <c r="I16">
        <f>((D19 + D34) + (D17 + D18))</f>
        <v/>
      </c>
      <c r="J16">
        <f>(((D19 + D34) + (D17 + D18))*C16)</f>
        <v/>
      </c>
    </row>
    <row r="17">
      <c r="A17" t="inlineStr">
        <is>
          <t>INT_L_X6Y50/EL1BEG2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INT_R_X7Y50/EL1END2</t>
        </is>
      </c>
      <c r="B18" t="inlineStr">
        <is>
          <t>Part of wire</t>
        </is>
      </c>
      <c r="C18" t="n">
        <v>0</v>
      </c>
      <c r="D18" t="n">
        <v>0</v>
      </c>
      <c r="I18">
        <f>(((D17 + D18)/2) + (D19 + D34))</f>
        <v/>
      </c>
      <c r="J18">
        <f>((C17 + C18)*(((D17 + D18)/2) + (D19 + D34)))</f>
        <v/>
      </c>
    </row>
    <row r="19">
      <c r="A19" t="inlineStr">
        <is>
          <t>INT_R_X7Y50/INT_R.EL1END2-&gt;&gt;FAN_ALT7</t>
        </is>
      </c>
      <c r="B19" t="inlineStr">
        <is>
          <t>Buffer</t>
        </is>
      </c>
      <c r="C19" t="n">
        <v>0</v>
      </c>
      <c r="D19" t="n">
        <v>0.00757</v>
      </c>
      <c r="E19" t="n">
        <v>0</v>
      </c>
      <c r="F19" t="n">
        <v>0</v>
      </c>
      <c r="G19" t="n">
        <v>0</v>
      </c>
      <c r="H19" t="n">
        <v>0</v>
      </c>
      <c r="I19">
        <f>((D21) + (D20))</f>
        <v/>
      </c>
      <c r="J19">
        <f>(((D21) + (D20))*C19)</f>
        <v/>
      </c>
    </row>
    <row r="20">
      <c r="A20" t="inlineStr">
        <is>
          <t>INT_R_X7Y50/FAN_ALT7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INT_R_X7Y50/INT_R.FAN_ALT7-&gt;&gt;FAN_BOUNCE7</t>
        </is>
      </c>
      <c r="B21" t="inlineStr">
        <is>
          <t>Buffer</t>
        </is>
      </c>
      <c r="C21" t="n">
        <v>1.4764880625</v>
      </c>
      <c r="D21" t="n">
        <v>0</v>
      </c>
      <c r="E21" t="n">
        <v>0.059</v>
      </c>
      <c r="F21" t="n">
        <v>0.049</v>
      </c>
      <c r="G21" t="n">
        <v>0.178</v>
      </c>
      <c r="H21" t="n">
        <v>0.147</v>
      </c>
      <c r="I21">
        <f>((D23) + (D22))</f>
        <v/>
      </c>
      <c r="J21">
        <f>(((D23) + (D22))*C21)</f>
        <v/>
      </c>
    </row>
    <row r="22">
      <c r="A22" t="inlineStr">
        <is>
          <t>INT_R_X7Y50/FAN_BOUNCE7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INT_R_X7Y50/INT_R.FAN_BOUNCE7-&gt;&gt;IMUX8</t>
        </is>
      </c>
      <c r="B23" t="inlineStr">
        <is>
          <t>Buffer</t>
        </is>
      </c>
      <c r="C23" t="n">
        <v>1.6107141875</v>
      </c>
      <c r="D23" t="n">
        <v>0.007713</v>
      </c>
      <c r="E23" t="n">
        <v>0.047</v>
      </c>
      <c r="F23" t="n">
        <v>0.038</v>
      </c>
      <c r="G23" t="n">
        <v>0.138</v>
      </c>
      <c r="H23" t="n">
        <v>0.114</v>
      </c>
      <c r="I23">
        <f>((((D28) + (D27))) + (D24 + D25))</f>
        <v/>
      </c>
      <c r="J23">
        <f>(((((D28) + (D27))) + (D24 + D25))*C23)</f>
        <v/>
      </c>
    </row>
    <row r="24">
      <c r="A24" t="inlineStr">
        <is>
          <t>INT_R_X7Y50/IMUX8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CLBLM_R_X7Y50/CLBLM_IMUX8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(((D28) + (D27))))</f>
        <v/>
      </c>
      <c r="J25">
        <f>((C24 + C25)*(((D24 + D25)/2) + (((D28) + (D27)))))</f>
        <v/>
      </c>
    </row>
    <row r="26">
      <c r="A26" t="inlineStr">
        <is>
          <t>CLBLM_R_X7Y50/CLBLM_R.CLBLM_IMUX8-&gt;CLBLM_M_A5</t>
        </is>
      </c>
      <c r="B26" t="inlineStr">
        <is>
          <t>PassTransistor</t>
        </is>
      </c>
      <c r="C26" t="n">
        <v>0</v>
      </c>
      <c r="E26" t="n">
        <v>0</v>
      </c>
      <c r="F26" t="n">
        <v>0</v>
      </c>
      <c r="G26" t="n">
        <v>0</v>
      </c>
      <c r="H26" t="n">
        <v>0</v>
      </c>
      <c r="I26">
        <f>((D28) + (D27))</f>
        <v/>
      </c>
      <c r="J26">
        <f>(((D28) + (D27))*C26)</f>
        <v/>
      </c>
    </row>
    <row r="27">
      <c r="A27" t="inlineStr">
        <is>
          <t>CLBLM_R_X7Y50/CLBLM_M_A5</t>
        </is>
      </c>
      <c r="B27" t="inlineStr">
        <is>
          <t>Part of wire</t>
        </is>
      </c>
      <c r="C27" t="n">
        <v>0</v>
      </c>
      <c r="D27" t="n">
        <v>0</v>
      </c>
      <c r="I27">
        <f>(((D27)/2) + (D28))</f>
        <v/>
      </c>
      <c r="J27">
        <f>((C27)*(((D27)/2) + (D28)))</f>
        <v/>
      </c>
    </row>
    <row r="28">
      <c r="A28" t="inlineStr">
        <is>
          <t>masterReg/readData2[13]_i_7/I0</t>
        </is>
      </c>
      <c r="B28" t="inlineStr">
        <is>
          <t>Inpin</t>
        </is>
      </c>
      <c r="D28" t="n">
        <v>0</v>
      </c>
      <c r="E28" t="n">
        <v>0.048</v>
      </c>
      <c r="F28" t="n">
        <v>0.038</v>
      </c>
      <c r="G28" t="n">
        <v>0.126</v>
      </c>
      <c r="H28" t="n">
        <v>0.102</v>
      </c>
    </row>
    <row r="29">
      <c r="A29" t="inlineStr">
        <is>
          <t>data0[13]: ALU1/result0_carry__2/O[1] to masterReg/readData2[13]_i_7/I0 sum delays</t>
        </is>
      </c>
      <c r="E29">
        <f>(E2 + E4 + E7 + E16 + E19 + E21 + E23 + E26 + E28)</f>
        <v/>
      </c>
      <c r="F29">
        <f>(F2 + F4 + F7 + F16 + F19 + F21 + F23 + F26 + F28)</f>
        <v/>
      </c>
      <c r="G29">
        <f>(G2 + G4 + G7 + G16 + G19 + G21 + G23 + G26 + G28)</f>
        <v/>
      </c>
      <c r="H29">
        <f>(H2 + H4 + H7 + H16 + H19 + H21 + H23 + H26 + H28)</f>
        <v/>
      </c>
      <c r="J29">
        <f>(J2 + J3 + J4 + J6 + J7 + J15 + J16 + J18 + J19 + J20 + J21 + J22 + J23 + J25 + J26 + J27 + J28)</f>
        <v/>
      </c>
    </row>
    <row r="30">
      <c r="A30" t="inlineStr">
        <is>
          <t>data0[13]: ALU1/result0_carry__2/O[1] to masterReg/readData2[13]_i_7/I0sum delays + cap delay</t>
        </is>
      </c>
      <c r="E30">
        <f>1000*(E29 + J29)</f>
        <v/>
      </c>
      <c r="F30">
        <f>1000*(F29 + J29)</f>
        <v/>
      </c>
      <c r="G30">
        <f>1000*(G29 + J29)</f>
        <v/>
      </c>
      <c r="H30">
        <f>1000*(H29 + J29)</f>
        <v/>
      </c>
    </row>
    <row r="32">
      <c r="A32" t="inlineStr">
        <is>
          <t>data0[13]: ALU1/result0_carry__2/O[1] to masterReg/readData2[13]_i_7/I0Total delay (from Vivado)</t>
        </is>
      </c>
      <c r="E32" t="inlineStr">
        <is>
          <t>380</t>
        </is>
      </c>
      <c r="F32" t="inlineStr">
        <is>
          <t>335</t>
        </is>
      </c>
      <c r="G32" t="inlineStr">
        <is>
          <t>694</t>
        </is>
      </c>
      <c r="H32" t="inlineStr">
        <is>
          <t>594</t>
        </is>
      </c>
    </row>
    <row r="34">
      <c r="A34" t="inlineStr">
        <is>
          <t>INT_R_X7Y50/INT_R.EL1END2-&gt;&gt;EE2BEG2</t>
        </is>
      </c>
      <c r="B34" t="inlineStr">
        <is>
          <t>Buffer</t>
        </is>
      </c>
      <c r="C34" t="n">
        <v>1.1851186875</v>
      </c>
      <c r="D34" t="n">
        <v>0.008473000000000001</v>
      </c>
      <c r="E34" t="n">
        <v>0.06</v>
      </c>
      <c r="F34" t="n">
        <v>0.05</v>
      </c>
      <c r="G34" t="n">
        <v>0.134</v>
      </c>
      <c r="H34" t="n">
        <v>0.111</v>
      </c>
      <c r="I34">
        <f>((D40) + (D35 + D36 + D37 + D38 + D39))</f>
        <v/>
      </c>
      <c r="J34">
        <f>(((D40) + (D35 + D36 + D37 + D38 + D39))*C34)</f>
        <v/>
      </c>
    </row>
    <row r="35">
      <c r="A35" t="inlineStr">
        <is>
          <t>INT_R_X7Y50/EE2BEG2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INT_R_X9Y50/EE2END2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CLBLM_R_X7Y50/CLBLM_EE2BEG2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CLBLM_L_X8Y50/CLBLM_EE2BEG2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INT_L_X8Y50/EE2A2</t>
        </is>
      </c>
      <c r="B39" t="inlineStr">
        <is>
          <t>Part of wire</t>
        </is>
      </c>
      <c r="C39" t="n">
        <v>0</v>
      </c>
      <c r="D39" t="n">
        <v>0</v>
      </c>
      <c r="I39">
        <f>(((D35 + D36 + D37 + D38 + D39)/2) + (D40))</f>
        <v/>
      </c>
      <c r="J39">
        <f>((C35 + C36 + C37 + C38 + C39)*(((D35 + D36 + D37 + D38 + D39)/2) + (D40)))</f>
        <v/>
      </c>
    </row>
    <row r="40">
      <c r="A40" t="inlineStr">
        <is>
          <t>INT_R_X9Y50/INT_R.EE2END2-&gt;&gt;SE2BEG2</t>
        </is>
      </c>
      <c r="B40" t="inlineStr">
        <is>
          <t>Buffer</t>
        </is>
      </c>
      <c r="C40" t="n">
        <v>1.1851186875</v>
      </c>
      <c r="D40" t="n">
        <v>0.008473000000000001</v>
      </c>
      <c r="E40" t="n">
        <v>0.042</v>
      </c>
      <c r="F40" t="n">
        <v>0.034</v>
      </c>
      <c r="G40" t="n">
        <v>0.138</v>
      </c>
      <c r="H40" t="n">
        <v>0.114</v>
      </c>
      <c r="I40">
        <f>((D49 + D60) + (D41 + D42 + D43 + D44 + D45 + D46 + D47 + D48))</f>
        <v/>
      </c>
      <c r="J40">
        <f>(((D49 + D60) + (D41 + D42 + D43 + D44 + D45 + D46 + D47 + D48))*C40)</f>
        <v/>
      </c>
    </row>
    <row r="41">
      <c r="A41" t="inlineStr">
        <is>
          <t>INT_R_X9Y50/SE2BEG2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INT_L_X10Y49/SE2END2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BRKH_INT_X9Y49/BRKH_INT_SE2A2</t>
        </is>
      </c>
      <c r="B43" t="inlineStr">
        <is>
          <t>Part of wire</t>
        </is>
      </c>
      <c r="C43" t="n">
        <v>0.00523</v>
      </c>
      <c r="D43" t="n">
        <v>0.001</v>
      </c>
    </row>
    <row r="44">
      <c r="A44" t="inlineStr">
        <is>
          <t>INT_R_X9Y49/SE2A2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INT_INTERFACE_R_X9Y49/INT_INTERFACE_SE2A2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DSP_R_X9Y45/DSP_SE2A2_4</t>
        </is>
      </c>
      <c r="B46" t="inlineStr">
        <is>
          <t>Part of wire</t>
        </is>
      </c>
      <c r="C46" t="n">
        <v>0.04743</v>
      </c>
      <c r="D46" t="n">
        <v>0.011</v>
      </c>
    </row>
    <row r="47">
      <c r="A47" t="inlineStr">
        <is>
          <t>VBRK_X29Y51/VBRK_SE2A2</t>
        </is>
      </c>
      <c r="B47" t="inlineStr">
        <is>
          <t>Part of wire</t>
        </is>
      </c>
      <c r="C47" t="n">
        <v>0.01211</v>
      </c>
      <c r="D47" t="n">
        <v>0.00162</v>
      </c>
    </row>
    <row r="48">
      <c r="A48" t="inlineStr">
        <is>
          <t>CLBLM_L_X10Y49/CLBLM_SE2A2</t>
        </is>
      </c>
      <c r="B48" t="inlineStr">
        <is>
          <t>Part of wire</t>
        </is>
      </c>
      <c r="C48" t="n">
        <v>0.090332</v>
      </c>
      <c r="D48" t="n">
        <v>0.005065</v>
      </c>
      <c r="I48">
        <f>(((D41 + D42 + D43 + D44 + D45 + D46 + D47 + D48)/2) + (D49 + D60))</f>
        <v/>
      </c>
      <c r="J48">
        <f>((C41 + C42 + C43 + C44 + C45 + C46 + C47 + C48)*(((D41 + D42 + D43 + D44 + D45 + D46 + D47 + D48)/2) + (D49 + D60)))</f>
        <v/>
      </c>
    </row>
    <row r="49">
      <c r="A49" t="inlineStr">
        <is>
          <t>INT_L_X10Y49/INT_L.SE2END2-&gt;&gt;IMUX_L13</t>
        </is>
      </c>
      <c r="B49" t="inlineStr">
        <is>
          <t>Buffer</t>
        </is>
      </c>
      <c r="C49" t="n">
        <v>1.6107141875</v>
      </c>
      <c r="D49" t="n">
        <v>0.007713</v>
      </c>
      <c r="E49" t="n">
        <v>0.047</v>
      </c>
      <c r="F49" t="n">
        <v>0.038</v>
      </c>
      <c r="G49" t="n">
        <v>0.138</v>
      </c>
      <c r="H49" t="n">
        <v>0.114</v>
      </c>
      <c r="I49">
        <f>((((D54) + (D53))) + (D50 + D51))</f>
        <v/>
      </c>
      <c r="J49">
        <f>(((((D54) + (D53))) + (D50 + D51))*C49)</f>
        <v/>
      </c>
    </row>
    <row r="50">
      <c r="A50" t="inlineStr">
        <is>
          <t>INT_L_X10Y49/IMUX_L13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CLBLM_L_X10Y49/CLBLM_IMUX13</t>
        </is>
      </c>
      <c r="B51" t="inlineStr">
        <is>
          <t>Part of wire</t>
        </is>
      </c>
      <c r="C51" t="n">
        <v>0</v>
      </c>
      <c r="D51" t="n">
        <v>0</v>
      </c>
      <c r="I51">
        <f>(((D50 + D51)/2) + (((D54) + (D53))))</f>
        <v/>
      </c>
      <c r="J51">
        <f>((C50 + C51)*(((D50 + D51)/2) + (((D54) + (D53)))))</f>
        <v/>
      </c>
    </row>
    <row r="52">
      <c r="A52" t="inlineStr">
        <is>
          <t>CLBLM_L_X10Y49/CLBLM_L.CLBLM_IMUX13-&gt;CLBLM_L_B6</t>
        </is>
      </c>
      <c r="B52" t="inlineStr">
        <is>
          <t>PassTransistor</t>
        </is>
      </c>
      <c r="C52" t="n">
        <v>0</v>
      </c>
      <c r="E52" t="n">
        <v>0</v>
      </c>
      <c r="F52" t="n">
        <v>0</v>
      </c>
      <c r="G52" t="n">
        <v>0</v>
      </c>
      <c r="H52" t="n">
        <v>0</v>
      </c>
      <c r="I52">
        <f>((D54) + (D53))</f>
        <v/>
      </c>
      <c r="J52">
        <f>(((D54) + (D53))*C52)</f>
        <v/>
      </c>
    </row>
    <row r="53">
      <c r="A53" t="inlineStr">
        <is>
          <t>CLBLM_L_X10Y49/CLBLM_L_B6</t>
        </is>
      </c>
      <c r="B53" t="inlineStr">
        <is>
          <t>Part of wire</t>
        </is>
      </c>
      <c r="C53" t="n">
        <v>0</v>
      </c>
      <c r="D53" t="n">
        <v>0</v>
      </c>
      <c r="I53">
        <f>(((D53)/2) + (D54))</f>
        <v/>
      </c>
      <c r="J53">
        <f>((C53)*(((D53)/2) + (D54)))</f>
        <v/>
      </c>
    </row>
    <row r="54">
      <c r="A54" t="inlineStr">
        <is>
          <t>ALU1/register_reg_r1_0_31_12_17_i_8/I3</t>
        </is>
      </c>
      <c r="B54" t="inlineStr">
        <is>
          <t>Inpin</t>
        </is>
      </c>
      <c r="D54" t="n">
        <v>0</v>
      </c>
      <c r="E54" t="n">
        <v>0.001</v>
      </c>
      <c r="F54" t="n">
        <v>0.001</v>
      </c>
      <c r="G54" t="n">
        <v>0.002</v>
      </c>
      <c r="H54" t="n">
        <v>0.002</v>
      </c>
    </row>
    <row r="55">
      <c r="A55" t="inlineStr">
        <is>
          <t>data0[13]: ALU1/result0_carry__2/O[1] to ALU1/register_reg_r1_0_31_12_17_i_8/I3 sum delays</t>
        </is>
      </c>
      <c r="E55">
        <f>(E2 + E4 + E7 + E16 + E34 + E40 + E49 + E52 + E54)</f>
        <v/>
      </c>
      <c r="F55">
        <f>(F2 + F4 + F7 + F16 + F34 + F40 + F49 + F52 + F54)</f>
        <v/>
      </c>
      <c r="G55">
        <f>(G2 + G4 + G7 + G16 + G34 + G40 + G49 + G52 + G54)</f>
        <v/>
      </c>
      <c r="H55">
        <f>(H2 + H4 + H7 + H16 + H34 + H40 + H49 + H52 + H54)</f>
        <v/>
      </c>
      <c r="J55">
        <f>(J2 + J3 + J4 + J6 + J7 + J15 + J16 + J18 + J34 + J39 + J40 + J48 + J49 + J51 + J52 + J53 + J54)</f>
        <v/>
      </c>
    </row>
    <row r="56">
      <c r="A56" t="inlineStr">
        <is>
          <t>data0[13]: ALU1/result0_carry__2/O[1] to ALU1/register_reg_r1_0_31_12_17_i_8/I3sum delays + cap delay</t>
        </is>
      </c>
      <c r="E56">
        <f>1000*(E55 + J55)</f>
        <v/>
      </c>
      <c r="F56">
        <f>1000*(F55 + J55)</f>
        <v/>
      </c>
      <c r="G56">
        <f>1000*(G55 + J55)</f>
        <v/>
      </c>
      <c r="H56">
        <f>1000*(H55 + J55)</f>
        <v/>
      </c>
    </row>
    <row r="58">
      <c r="A58" t="inlineStr">
        <is>
          <t>data0[13]: ALU1/result0_carry__2/O[1] to ALU1/register_reg_r1_0_31_12_17_i_8/I3Total delay (from Vivado)</t>
        </is>
      </c>
      <c r="E58" t="inlineStr">
        <is>
          <t>417</t>
        </is>
      </c>
      <c r="F58" t="inlineStr">
        <is>
          <t>374</t>
        </is>
      </c>
      <c r="G58" t="inlineStr">
        <is>
          <t>719</t>
        </is>
      </c>
      <c r="H58" t="inlineStr">
        <is>
          <t>624</t>
        </is>
      </c>
    </row>
    <row r="60">
      <c r="A60" t="inlineStr">
        <is>
          <t>INT_L_X10Y49/INT_L.SE2END2-&gt;&gt;EL1BEG1</t>
        </is>
      </c>
      <c r="B60" t="inlineStr">
        <is>
          <t>Buffer</t>
        </is>
      </c>
      <c r="C60" t="n">
        <v>1.16220225</v>
      </c>
      <c r="D60" t="n">
        <v>0.008429000000000001</v>
      </c>
      <c r="E60" t="n">
        <v>0.043</v>
      </c>
      <c r="F60" t="n">
        <v>0.035</v>
      </c>
      <c r="G60" t="n">
        <v>0.124</v>
      </c>
      <c r="H60" t="n">
        <v>0.103</v>
      </c>
      <c r="I60">
        <f>((D63 + D74) + (D61 + D62))</f>
        <v/>
      </c>
      <c r="J60">
        <f>(((D63 + D74) + (D61 + D62))*C60)</f>
        <v/>
      </c>
    </row>
    <row r="61">
      <c r="A61" t="inlineStr">
        <is>
          <t>INT_L_X10Y49/EL1BEG1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INT_R_X11Y49/EL1END1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(D63 + D74))</f>
        <v/>
      </c>
      <c r="J62">
        <f>((C61 + C62)*(((D61 + D62)/2) + (D63 + D74)))</f>
        <v/>
      </c>
    </row>
    <row r="63">
      <c r="A63" t="inlineStr">
        <is>
          <t>INT_R_X11Y49/INT_R.EL1END1-&gt;&gt;IMUX2</t>
        </is>
      </c>
      <c r="B63" t="inlineStr">
        <is>
          <t>Buffer</t>
        </is>
      </c>
      <c r="C63" t="n">
        <v>1.6107141875</v>
      </c>
      <c r="D63" t="n">
        <v>0.007713</v>
      </c>
      <c r="E63" t="n">
        <v>0.047</v>
      </c>
      <c r="F63" t="n">
        <v>0.038</v>
      </c>
      <c r="G63" t="n">
        <v>0.138</v>
      </c>
      <c r="H63" t="n">
        <v>0.114</v>
      </c>
      <c r="I63">
        <f>((((D68) + (D67))) + (D64 + D65))</f>
        <v/>
      </c>
      <c r="J63">
        <f>(((((D68) + (D67))) + (D64 + D65))*C63)</f>
        <v/>
      </c>
    </row>
    <row r="64">
      <c r="A64" t="inlineStr">
        <is>
          <t>INT_R_X11Y49/IMUX2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CLBLM_R_X11Y49/CLBLM_IMUX2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(((D68) + (D67))))</f>
        <v/>
      </c>
      <c r="J65">
        <f>((C64 + C65)*(((D64 + D65)/2) + (((D68) + (D67)))))</f>
        <v/>
      </c>
    </row>
    <row r="66">
      <c r="A66" t="inlineStr">
        <is>
          <t>CLBLM_R_X11Y49/CLBLM_R.CLBLM_IMUX2-&gt;CLBLM_M_A2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CLBLM_R_X11Y49/CLBLM_M_A2</t>
        </is>
      </c>
      <c r="B67" t="inlineStr">
        <is>
          <t>Part of wire</t>
        </is>
      </c>
      <c r="C67" t="n">
        <v>0</v>
      </c>
      <c r="D67" t="n">
        <v>0</v>
      </c>
      <c r="I67">
        <f>(((D67)/2) + (D68))</f>
        <v/>
      </c>
      <c r="J67">
        <f>((C67)*(((D67)/2) + (D68)))</f>
        <v/>
      </c>
    </row>
    <row r="68">
      <c r="A68" t="inlineStr">
        <is>
          <t>masterReg/readData2[13]_i_4/I4</t>
        </is>
      </c>
      <c r="B68" t="inlineStr">
        <is>
          <t>Inpin</t>
        </is>
      </c>
      <c r="D68" t="n">
        <v>0</v>
      </c>
      <c r="E68" t="n">
        <v>0.216</v>
      </c>
      <c r="F68" t="n">
        <v>0.174</v>
      </c>
      <c r="G68" t="n">
        <v>0.512</v>
      </c>
      <c r="H68" t="n">
        <v>0.413</v>
      </c>
    </row>
    <row r="69">
      <c r="A69" t="inlineStr">
        <is>
          <t>data0[13]: ALU1/result0_carry__2/O[1] to masterReg/readData2[13]_i_4/I4 sum delays</t>
        </is>
      </c>
      <c r="E69">
        <f>(E2 + E4 + E7 + E16 + E34 + E40 + E60 + E63 + E66 + E68)</f>
        <v/>
      </c>
      <c r="F69">
        <f>(F2 + F4 + F7 + F16 + F34 + F40 + F60 + F63 + F66 + F68)</f>
        <v/>
      </c>
      <c r="G69">
        <f>(G2 + G4 + G7 + G16 + G34 + G40 + G60 + G63 + G66 + G68)</f>
        <v/>
      </c>
      <c r="H69">
        <f>(H2 + H4 + H7 + H16 + H34 + H40 + H60 + H63 + H66 + H68)</f>
        <v/>
      </c>
      <c r="J69">
        <f>(J2 + J3 + J4 + J6 + J7 + J15 + J16 + J18 + J34 + J39 + J40 + J48 + J60 + J62 + J63 + J65 + J66 + J67 + J68)</f>
        <v/>
      </c>
    </row>
    <row r="70">
      <c r="A70" t="inlineStr">
        <is>
          <t>data0[13]: ALU1/result0_carry__2/O[1] to masterReg/readData2[13]_i_4/I4sum delays + cap delay</t>
        </is>
      </c>
      <c r="E70">
        <f>1000*(E69 + J69)</f>
        <v/>
      </c>
      <c r="F70">
        <f>1000*(F69 + J69)</f>
        <v/>
      </c>
      <c r="G70">
        <f>1000*(G69 + J69)</f>
        <v/>
      </c>
      <c r="H70">
        <f>1000*(H69 + J69)</f>
        <v/>
      </c>
    </row>
    <row r="72">
      <c r="A72" t="inlineStr">
        <is>
          <t>data0[13]: ALU1/result0_carry__2/O[1] to masterReg/readData2[13]_i_4/I4Total delay (from Vivado)</t>
        </is>
      </c>
      <c r="E72" t="inlineStr">
        <is>
          <t>691</t>
        </is>
      </c>
      <c r="F72" t="inlineStr">
        <is>
          <t>598</t>
        </is>
      </c>
      <c r="G72" t="inlineStr">
        <is>
          <t>1271</t>
        </is>
      </c>
      <c r="H72" t="inlineStr">
        <is>
          <t>1072</t>
        </is>
      </c>
    </row>
    <row r="74">
      <c r="A74" t="inlineStr">
        <is>
          <t>INT_R_X11Y49/INT_R.EL1END1-&gt;&gt;IMUX18</t>
        </is>
      </c>
      <c r="B74" t="inlineStr">
        <is>
          <t>Buffer</t>
        </is>
      </c>
      <c r="C74" t="n">
        <v>1.6107141875</v>
      </c>
      <c r="D74" t="n">
        <v>0.007713</v>
      </c>
      <c r="E74" t="n">
        <v>0.047</v>
      </c>
      <c r="F74" t="n">
        <v>0.038</v>
      </c>
      <c r="G74" t="n">
        <v>0.138</v>
      </c>
      <c r="H74" t="n">
        <v>0.114</v>
      </c>
      <c r="I74">
        <f>((((D79) + (D78))) + (D75 + D76))</f>
        <v/>
      </c>
      <c r="J74">
        <f>(((((D79) + (D78))) + (D75 + D76))*C74)</f>
        <v/>
      </c>
    </row>
    <row r="75">
      <c r="A75" t="inlineStr">
        <is>
          <t>INT_R_X11Y49/IMUX18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CLBLM_R_X11Y49/CLBLM_IMUX18</t>
        </is>
      </c>
      <c r="B76" t="inlineStr">
        <is>
          <t>Part of wire</t>
        </is>
      </c>
      <c r="C76" t="n">
        <v>0</v>
      </c>
      <c r="D76" t="n">
        <v>0</v>
      </c>
      <c r="I76">
        <f>(((D75 + D76)/2) + (((D79) + (D78))))</f>
        <v/>
      </c>
      <c r="J76">
        <f>((C75 + C76)*(((D75 + D76)/2) + (((D79) + (D78)))))</f>
        <v/>
      </c>
    </row>
    <row r="77">
      <c r="A77" t="inlineStr">
        <is>
          <t>CLBLM_R_X11Y49/CLBLM_R.CLBLM_IMUX18-&gt;CLBLM_M_B2</t>
        </is>
      </c>
      <c r="B77" t="inlineStr">
        <is>
          <t>PassTransistor</t>
        </is>
      </c>
      <c r="C77" t="n">
        <v>0</v>
      </c>
      <c r="E77" t="n">
        <v>0</v>
      </c>
      <c r="F77" t="n">
        <v>0</v>
      </c>
      <c r="G77" t="n">
        <v>0</v>
      </c>
      <c r="H77" t="n">
        <v>0</v>
      </c>
      <c r="I77">
        <f>((D79) + (D78))</f>
        <v/>
      </c>
      <c r="J77">
        <f>(((D79) + (D78))*C77)</f>
        <v/>
      </c>
    </row>
    <row r="78">
      <c r="A78" t="inlineStr">
        <is>
          <t>CLBLM_R_X11Y49/CLBLM_M_B2</t>
        </is>
      </c>
      <c r="B78" t="inlineStr">
        <is>
          <t>Part of wire</t>
        </is>
      </c>
      <c r="C78" t="n">
        <v>0</v>
      </c>
      <c r="D78" t="n">
        <v>0</v>
      </c>
      <c r="I78">
        <f>(((D78)/2) + (D79))</f>
        <v/>
      </c>
      <c r="J78">
        <f>((C78)*(((D78)/2) + (D79)))</f>
        <v/>
      </c>
    </row>
    <row r="79">
      <c r="A79" t="inlineStr">
        <is>
          <t>masterReg/register_reg_r1_0_31_12_17_i_7/I3</t>
        </is>
      </c>
      <c r="B79" t="inlineStr">
        <is>
          <t>Inpin</t>
        </is>
      </c>
      <c r="D79" t="n">
        <v>0</v>
      </c>
      <c r="E79" t="n">
        <v>0.214</v>
      </c>
      <c r="F79" t="n">
        <v>0.172</v>
      </c>
      <c r="G79" t="n">
        <v>0.504</v>
      </c>
      <c r="H79" t="n">
        <v>0.406</v>
      </c>
    </row>
    <row r="80">
      <c r="A80" t="inlineStr">
        <is>
          <t>data0[13]: ALU1/result0_carry__2/O[1] to masterReg/register_reg_r1_0_31_12_17_i_7/I3 sum delays</t>
        </is>
      </c>
      <c r="E80">
        <f>(E2 + E4 + E7 + E16 + E34 + E40 + E60 + E74 + E77 + E79)</f>
        <v/>
      </c>
      <c r="F80">
        <f>(F2 + F4 + F7 + F16 + F34 + F40 + F60 + F74 + F77 + F79)</f>
        <v/>
      </c>
      <c r="G80">
        <f>(G2 + G4 + G7 + G16 + G34 + G40 + G60 + G74 + G77 + G79)</f>
        <v/>
      </c>
      <c r="H80">
        <f>(H2 + H4 + H7 + H16 + H34 + H40 + H60 + H74 + H77 + H79)</f>
        <v/>
      </c>
      <c r="J80">
        <f>(J2 + J3 + J4 + J6 + J7 + J15 + J16 + J18 + J34 + J39 + J40 + J48 + J60 + J62 + J74 + J76 + J77 + J78 + J79)</f>
        <v/>
      </c>
    </row>
    <row r="81">
      <c r="A81" t="inlineStr">
        <is>
          <t>data0[13]: ALU1/result0_carry__2/O[1] to masterReg/register_reg_r1_0_31_12_17_i_7/I3sum delays + cap delay</t>
        </is>
      </c>
      <c r="E81">
        <f>1000*(E80 + J80)</f>
        <v/>
      </c>
      <c r="F81">
        <f>1000*(F80 + J80)</f>
        <v/>
      </c>
      <c r="G81">
        <f>1000*(G80 + J80)</f>
        <v/>
      </c>
      <c r="H81">
        <f>1000*(H80 + J80)</f>
        <v/>
      </c>
    </row>
    <row r="83">
      <c r="A83" t="inlineStr">
        <is>
          <t>data0[13]: ALU1/result0_carry__2/O[1] to masterReg/register_reg_r1_0_31_12_17_i_7/I3Total delay (from Vivado)</t>
        </is>
      </c>
      <c r="E83" t="inlineStr">
        <is>
          <t>689</t>
        </is>
      </c>
      <c r="F83" t="inlineStr">
        <is>
          <t>596</t>
        </is>
      </c>
      <c r="G83" t="inlineStr">
        <is>
          <t>1265</t>
        </is>
      </c>
      <c r="H83" t="inlineStr">
        <is>
          <t>1068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CLBLM_R_X5Y49/CLBLM_L_CMUX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CLBLM_R_X5Y49/CLBLM_L_CMUX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CLBLM_R_X5Y49/CLBLM_R.CLBLM_L_CMUX-&gt;CLBLM_LOGIC_OUTS18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CLBLM_R_X5Y49/CLBLM_LOGIC_OUTS18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INT_R_X5Y49/LOGIC_OUTS18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INT_R_X5Y49/INT_R.LOGIC_OUTS18-&gt;&gt;EE4BEG0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0.07000000000000001</v>
      </c>
      <c r="F7" t="n">
        <v>0.057</v>
      </c>
      <c r="G7" t="n">
        <v>0.165</v>
      </c>
      <c r="H7" t="n">
        <v>0.136</v>
      </c>
      <c r="I7">
        <f>((D19) + (D8 + D9 + D10 + D11 + D12 + D13 + D14 + D15 + D16 + D17 + D18))</f>
        <v/>
      </c>
      <c r="J7">
        <f>(((D19) + (D8 + D9 + D10 + D11 + D12 + D13 + D14 + D15 + D16 + D17 + D18))*C7)</f>
        <v/>
      </c>
    </row>
    <row r="8">
      <c r="A8" t="inlineStr">
        <is>
          <t>INT_R_X5Y49/EE4BEG0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INT_R_X9Y49/EE4END0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CLBLM_R_X5Y49/CLBLM_EE4BEG0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VBRK_X18Y51/VBRK_EE4BEG0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BRAM_L_X6Y45/BRAM_EE4BEG0_4</t>
        </is>
      </c>
      <c r="B12" t="inlineStr">
        <is>
          <t>Part of wire</t>
        </is>
      </c>
      <c r="C12" t="n">
        <v>0.26892</v>
      </c>
      <c r="D12" t="n">
        <v>0.05565999999999999</v>
      </c>
    </row>
    <row r="13">
      <c r="A13" t="inlineStr">
        <is>
          <t>BRAM_INT_INTERFACE_L_X6Y49/INT_INTERFACE_EE4BEG0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INT_L_X6Y49/EE4A0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INT_R_X7Y49/EE4B0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CLBLM_R_X7Y49/CLBLM_EE4B0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CLBLM_L_X8Y49/CLBLM_EE4B0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INT_L_X8Y49/EE4C0</t>
        </is>
      </c>
      <c r="B18" t="inlineStr">
        <is>
          <t>Part of wire</t>
        </is>
      </c>
      <c r="C18" t="n">
        <v>0</v>
      </c>
      <c r="D18" t="n">
        <v>0</v>
      </c>
      <c r="I18">
        <f>(((D8 + D9 + D10 + D11 + D12 + D13 + D14 + D15 + D16 + D17 + D18)/2) + (D19))</f>
        <v/>
      </c>
      <c r="J18">
        <f>((C8 + C9 + C10 + C11 + C12 + C13 + C14 + C15 + C16 + C17 + C18)*(((D8 + D9 + D10 + D11 + D12 + D13 + D14 + D15 + D16 + D17 + D18)/2) + (D19)))</f>
        <v/>
      </c>
    </row>
    <row r="19">
      <c r="A19" t="inlineStr">
        <is>
          <t>INT_R_X9Y49/INT_R.EE4END0-&gt;&gt;EL1BEG_N3</t>
        </is>
      </c>
      <c r="B19" t="inlineStr">
        <is>
          <t>Buffer</t>
        </is>
      </c>
      <c r="C19" t="n">
        <v>1.16220225</v>
      </c>
      <c r="D19" t="n">
        <v>0.008429000000000001</v>
      </c>
      <c r="E19" t="n">
        <v>0.043</v>
      </c>
      <c r="F19" t="n">
        <v>0.035</v>
      </c>
      <c r="G19" t="n">
        <v>0.123</v>
      </c>
      <c r="H19" t="n">
        <v>0.102</v>
      </c>
      <c r="I19">
        <f>((D27 + D42 + D53) + (D20 + D21 + D22 + D23 + D24 + D25 + D26))</f>
        <v/>
      </c>
      <c r="J19">
        <f>(((D27 + D42 + D53) + (D20 + D21 + D22 + D23 + D24 + D25 + D26))*C19)</f>
        <v/>
      </c>
    </row>
    <row r="20">
      <c r="A20" t="inlineStr">
        <is>
          <t>INT_R_X9Y49/EL1BEG_N3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INT_L_X10Y48/EL1END3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INT_R_X9Y48/EL1BEG3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INT_INTERFACE_R_X9Y48/INT_INTERFACE_EL1BEG3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DSP_R_X9Y45/DSP_EL1BEG3_3</t>
        </is>
      </c>
      <c r="B24" t="inlineStr">
        <is>
          <t>Part of wire</t>
        </is>
      </c>
      <c r="C24" t="n">
        <v>0.04743</v>
      </c>
      <c r="D24" t="n">
        <v>0.0119</v>
      </c>
    </row>
    <row r="25">
      <c r="A25" t="inlineStr">
        <is>
          <t>VBRK_X29Y50/VBRK_EL1BEG3</t>
        </is>
      </c>
      <c r="B25" t="inlineStr">
        <is>
          <t>Part of wire</t>
        </is>
      </c>
      <c r="C25" t="n">
        <v>0.01211</v>
      </c>
      <c r="D25" t="n">
        <v>0.00162</v>
      </c>
    </row>
    <row r="26">
      <c r="A26" t="inlineStr">
        <is>
          <t>CLBLM_L_X10Y48/CLBLM_EL1BEG3</t>
        </is>
      </c>
      <c r="B26" t="inlineStr">
        <is>
          <t>Part of wire</t>
        </is>
      </c>
      <c r="C26" t="n">
        <v>0.052151</v>
      </c>
      <c r="D26" t="n">
        <v>0.004690000000000001</v>
      </c>
      <c r="I26">
        <f>(((D20 + D21 + D22 + D23 + D24 + D25 + D26)/2) + (D27 + D42 + D53))</f>
        <v/>
      </c>
      <c r="J26">
        <f>((C20 + C21 + C22 + C23 + C24 + C25 + C26)*(((D20 + D21 + D22 + D23 + D24 + D25 + D26)/2) + (D27 + D42 + D53)))</f>
        <v/>
      </c>
    </row>
    <row r="27">
      <c r="A27" t="inlineStr">
        <is>
          <t>INT_L_X10Y48/INT_L.EL1END3-&gt;&gt;FAN_ALT1</t>
        </is>
      </c>
      <c r="B27" t="inlineStr">
        <is>
          <t>Buffer</t>
        </is>
      </c>
      <c r="C27" t="n">
        <v>0</v>
      </c>
      <c r="D27" t="n">
        <v>0.00757</v>
      </c>
      <c r="E27" t="n">
        <v>0</v>
      </c>
      <c r="F27" t="n">
        <v>0</v>
      </c>
      <c r="G27" t="n">
        <v>0</v>
      </c>
      <c r="H27" t="n">
        <v>0</v>
      </c>
      <c r="I27">
        <f>((D29) + (D28))</f>
        <v/>
      </c>
      <c r="J27">
        <f>(((D29) + (D28))*C27)</f>
        <v/>
      </c>
    </row>
    <row r="28">
      <c r="A28" t="inlineStr">
        <is>
          <t>INT_L_X10Y48/FAN_ALT1</t>
        </is>
      </c>
      <c r="B28" t="inlineStr">
        <is>
          <t>Part of wire</t>
        </is>
      </c>
      <c r="C28" t="n">
        <v>0</v>
      </c>
      <c r="D28" t="n">
        <v>0</v>
      </c>
      <c r="I28">
        <f>(((D28)/2) + (D29))</f>
        <v/>
      </c>
      <c r="J28">
        <f>((C28)*(((D28)/2) + (D29)))</f>
        <v/>
      </c>
    </row>
    <row r="29">
      <c r="A29" t="inlineStr">
        <is>
          <t>INT_L_X10Y48/INT_L.FAN_ALT1-&gt;&gt;FAN_BOUNCE1</t>
        </is>
      </c>
      <c r="B29" t="inlineStr">
        <is>
          <t>Buffer</t>
        </is>
      </c>
      <c r="C29" t="n">
        <v>1.4764880625</v>
      </c>
      <c r="D29" t="n">
        <v>0</v>
      </c>
      <c r="E29" t="n">
        <v>0.059</v>
      </c>
      <c r="F29" t="n">
        <v>0.049</v>
      </c>
      <c r="G29" t="n">
        <v>0.178</v>
      </c>
      <c r="H29" t="n">
        <v>0.147</v>
      </c>
      <c r="I29">
        <f>((D31) + (D30))</f>
        <v/>
      </c>
      <c r="J29">
        <f>(((D31) + (D30))*C29)</f>
        <v/>
      </c>
    </row>
    <row r="30">
      <c r="A30" t="inlineStr">
        <is>
          <t>INT_L_X10Y48/FAN_BOUNCE1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INT_L_X10Y48/INT_L.FAN_BOUNCE1-&gt;&gt;IMUX_L2</t>
        </is>
      </c>
      <c r="B31" t="inlineStr">
        <is>
          <t>Buffer</t>
        </is>
      </c>
      <c r="C31" t="n">
        <v>1.6107141875</v>
      </c>
      <c r="D31" t="n">
        <v>0.007713</v>
      </c>
      <c r="E31" t="n">
        <v>0.047</v>
      </c>
      <c r="F31" t="n">
        <v>0.038</v>
      </c>
      <c r="G31" t="n">
        <v>0.138</v>
      </c>
      <c r="H31" t="n">
        <v>0.114</v>
      </c>
      <c r="I31">
        <f>((((D36) + (D35))) + (D32 + D33))</f>
        <v/>
      </c>
      <c r="J31">
        <f>(((((D36) + (D35))) + (D32 + D33))*C31)</f>
        <v/>
      </c>
    </row>
    <row r="32">
      <c r="A32" t="inlineStr">
        <is>
          <t>INT_L_X10Y48/IMUX_L2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CLBLM_L_X10Y48/CLBLM_IMUX2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(((D36) + (D35))))</f>
        <v/>
      </c>
      <c r="J33">
        <f>((C32 + C33)*(((D32 + D33)/2) + (((D36) + (D35)))))</f>
        <v/>
      </c>
    </row>
    <row r="34">
      <c r="A34" t="inlineStr">
        <is>
          <t>CLBLM_L_X10Y48/CLBLM_L.CLBLM_IMUX2-&gt;CLBLM_M_A2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CLBLM_L_X10Y48/CLBLM_M_A2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masterReg/readData2[14]_i_7/I0</t>
        </is>
      </c>
      <c r="B36" t="inlineStr">
        <is>
          <t>Inpin</t>
        </is>
      </c>
      <c r="D36" t="n">
        <v>0</v>
      </c>
      <c r="E36" t="n">
        <v>0.216</v>
      </c>
      <c r="F36" t="n">
        <v>0.174</v>
      </c>
      <c r="G36" t="n">
        <v>0.512</v>
      </c>
      <c r="H36" t="n">
        <v>0.413</v>
      </c>
    </row>
    <row r="37">
      <c r="A37" t="inlineStr">
        <is>
          <t>data0[14]: ALU1/result0_carry__2/O[2] to masterReg/readData2[14]_i_7/I0 sum delays</t>
        </is>
      </c>
      <c r="E37">
        <f>(E2 + E4 + E7 + E19 + E27 + E29 + E31 + E34 + E36)</f>
        <v/>
      </c>
      <c r="F37">
        <f>(F2 + F4 + F7 + F19 + F27 + F29 + F31 + F34 + F36)</f>
        <v/>
      </c>
      <c r="G37">
        <f>(G2 + G4 + G7 + G19 + G27 + G29 + G31 + G34 + G36)</f>
        <v/>
      </c>
      <c r="H37">
        <f>(H2 + H4 + H7 + H19 + H27 + H29 + H31 + H34 + H36)</f>
        <v/>
      </c>
      <c r="J37">
        <f>(J2 + J3 + J4 + J6 + J7 + J18 + J19 + J26 + J27 + J28 + J29 + J30 + J31 + J33 + J34 + J35 + J36)</f>
        <v/>
      </c>
    </row>
    <row r="38">
      <c r="A38" t="inlineStr">
        <is>
          <t>data0[14]: ALU1/result0_carry__2/O[2] to masterReg/readData2[14]_i_7/I0sum delays + cap delay</t>
        </is>
      </c>
      <c r="E38">
        <f>1000*(E37 + J37)</f>
        <v/>
      </c>
      <c r="F38">
        <f>1000*(F37 + J37)</f>
        <v/>
      </c>
      <c r="G38">
        <f>1000*(G37 + J37)</f>
        <v/>
      </c>
      <c r="H38">
        <f>1000*(H37 + J37)</f>
        <v/>
      </c>
    </row>
    <row r="40">
      <c r="A40" t="inlineStr">
        <is>
          <t>data0[14]: ALU1/result0_carry__2/O[2] to masterReg/readData2[14]_i_7/I0Total delay (from Vivado)</t>
        </is>
      </c>
      <c r="E40" t="inlineStr">
        <is>
          <t>592</t>
        </is>
      </c>
      <c r="F40" t="inlineStr">
        <is>
          <t>510</t>
        </is>
      </c>
      <c r="G40" t="inlineStr">
        <is>
          <t>1056</t>
        </is>
      </c>
      <c r="H40" t="inlineStr">
        <is>
          <t>887</t>
        </is>
      </c>
    </row>
    <row r="42">
      <c r="A42" t="inlineStr">
        <is>
          <t>INT_L_X10Y48/INT_L.EL1END3-&gt;&gt;IMUX_L37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INT_L_X10Y48/IMUX_L37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CLBLM_L_X10Y48/CLBLM_IMUX37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CLBLM_L_X10Y48/CLBLM_L.CLBLM_IMUX37-&gt;CLBLM_L_D4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CLBLM_L_X10Y48/CLBLM_L_D4</t>
        </is>
      </c>
      <c r="B46" t="inlineStr">
        <is>
          <t>Part of wire</t>
        </is>
      </c>
      <c r="C46" t="n">
        <v>0</v>
      </c>
      <c r="D46" t="n">
        <v>0</v>
      </c>
      <c r="I46">
        <f>(((D46)/2) + (D47))</f>
        <v/>
      </c>
      <c r="J46">
        <f>((C46)*(((D46)/2) + (D47)))</f>
        <v/>
      </c>
    </row>
    <row r="47">
      <c r="A47" t="inlineStr">
        <is>
          <t>ALU1/register_reg_r1_0_31_12_17_i_14/I3</t>
        </is>
      </c>
      <c r="B47" t="inlineStr">
        <is>
          <t>Inpin</t>
        </is>
      </c>
      <c r="D47" t="n">
        <v>0</v>
      </c>
      <c r="E47" t="n">
        <v>0.109</v>
      </c>
      <c r="F47" t="n">
        <v>0.08799999999999999</v>
      </c>
      <c r="G47" t="n">
        <v>0.284</v>
      </c>
      <c r="H47" t="n">
        <v>0.229</v>
      </c>
    </row>
    <row r="48">
      <c r="A48" t="inlineStr">
        <is>
          <t>data0[14]: ALU1/result0_carry__2/O[2] to ALU1/register_reg_r1_0_31_12_17_i_14/I3 sum delays</t>
        </is>
      </c>
      <c r="E48">
        <f>(E2 + E4 + E7 + E19 + E42 + E45 + E47)</f>
        <v/>
      </c>
      <c r="F48">
        <f>(F2 + F4 + F7 + F19 + F42 + F45 + F47)</f>
        <v/>
      </c>
      <c r="G48">
        <f>(G2 + G4 + G7 + G19 + G42 + G45 + G47)</f>
        <v/>
      </c>
      <c r="H48">
        <f>(H2 + H4 + H7 + H19 + H42 + H45 + H47)</f>
        <v/>
      </c>
      <c r="J48">
        <f>(J2 + J3 + J4 + J6 + J7 + J18 + J19 + J26 + J42 + J44 + J45 + J46 + J47)</f>
        <v/>
      </c>
    </row>
    <row r="49">
      <c r="A49" t="inlineStr">
        <is>
          <t>data0[14]: ALU1/result0_carry__2/O[2] to ALU1/register_reg_r1_0_31_12_17_i_14/I3sum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data0[14]: ALU1/result0_carry__2/O[2] to ALU1/register_reg_r1_0_31_12_17_i_14/I3Total delay (from Vivado)</t>
        </is>
      </c>
      <c r="E51" t="inlineStr">
        <is>
          <t>416</t>
        </is>
      </c>
      <c r="F51" t="inlineStr">
        <is>
          <t>365</t>
        </is>
      </c>
      <c r="G51" t="inlineStr">
        <is>
          <t>713</t>
        </is>
      </c>
      <c r="H51" t="inlineStr">
        <is>
          <t>608</t>
        </is>
      </c>
    </row>
    <row r="53">
      <c r="A53" t="inlineStr">
        <is>
          <t>INT_L_X10Y48/INT_L.EL1END3-&gt;&gt;EL1BEG2</t>
        </is>
      </c>
      <c r="B53" t="inlineStr">
        <is>
          <t>Buffer</t>
        </is>
      </c>
      <c r="C53" t="n">
        <v>1.16220225</v>
      </c>
      <c r="D53" t="n">
        <v>0.008429000000000001</v>
      </c>
      <c r="E53" t="n">
        <v>0.043</v>
      </c>
      <c r="F53" t="n">
        <v>0.035</v>
      </c>
      <c r="G53" t="n">
        <v>0.123</v>
      </c>
      <c r="H53" t="n">
        <v>0.102</v>
      </c>
      <c r="I53">
        <f>((D56) + (D54 + D55))</f>
        <v/>
      </c>
      <c r="J53">
        <f>(((D56) + (D54 + D55))*C53)</f>
        <v/>
      </c>
    </row>
    <row r="54">
      <c r="A54" t="inlineStr">
        <is>
          <t>INT_L_X10Y48/EL1BEG2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INT_R_X11Y48/EL1END2</t>
        </is>
      </c>
      <c r="B55" t="inlineStr">
        <is>
          <t>Part of wire</t>
        </is>
      </c>
      <c r="C55" t="n">
        <v>0</v>
      </c>
      <c r="D55" t="n">
        <v>0</v>
      </c>
      <c r="I55">
        <f>(((D54 + D55)/2) + (D56))</f>
        <v/>
      </c>
      <c r="J55">
        <f>((C54 + C55)*(((D54 + D55)/2) + (D56)))</f>
        <v/>
      </c>
    </row>
    <row r="56">
      <c r="A56" t="inlineStr">
        <is>
          <t>INT_R_X11Y48/INT_R.EL1END2-&gt;&gt;FAN_ALT7</t>
        </is>
      </c>
      <c r="B56" t="inlineStr">
        <is>
          <t>Buffer</t>
        </is>
      </c>
      <c r="C56" t="n">
        <v>0</v>
      </c>
      <c r="D56" t="n">
        <v>0.00757</v>
      </c>
      <c r="E56" t="n">
        <v>0</v>
      </c>
      <c r="F56" t="n">
        <v>0</v>
      </c>
      <c r="G56" t="n">
        <v>0</v>
      </c>
      <c r="H56" t="n">
        <v>0</v>
      </c>
      <c r="I56">
        <f>((D58) + (D57))</f>
        <v/>
      </c>
      <c r="J56">
        <f>(((D58) + (D57))*C56)</f>
        <v/>
      </c>
    </row>
    <row r="57">
      <c r="A57" t="inlineStr">
        <is>
          <t>INT_R_X11Y48/FAN_ALT7</t>
        </is>
      </c>
      <c r="B57" t="inlineStr">
        <is>
          <t>Part of wire</t>
        </is>
      </c>
      <c r="C57" t="n">
        <v>0</v>
      </c>
      <c r="D57" t="n">
        <v>0</v>
      </c>
      <c r="I57">
        <f>(((D57)/2) + (D58))</f>
        <v/>
      </c>
      <c r="J57">
        <f>((C57)*(((D57)/2) + (D58)))</f>
        <v/>
      </c>
    </row>
    <row r="58">
      <c r="A58" t="inlineStr">
        <is>
          <t>INT_R_X11Y48/INT_R.FAN_ALT7-&gt;&gt;FAN_BOUNCE7</t>
        </is>
      </c>
      <c r="B58" t="inlineStr">
        <is>
          <t>Buffer</t>
        </is>
      </c>
      <c r="C58" t="n">
        <v>1.4764880625</v>
      </c>
      <c r="D58" t="n">
        <v>0</v>
      </c>
      <c r="E58" t="n">
        <v>0.059</v>
      </c>
      <c r="F58" t="n">
        <v>0.049</v>
      </c>
      <c r="G58" t="n">
        <v>0.178</v>
      </c>
      <c r="H58" t="n">
        <v>0.147</v>
      </c>
      <c r="I58">
        <f>((D60 + D71) + (D59))</f>
        <v/>
      </c>
      <c r="J58">
        <f>(((D60 + D71) + (D59))*C58)</f>
        <v/>
      </c>
    </row>
    <row r="59">
      <c r="A59" t="inlineStr">
        <is>
          <t>INT_R_X11Y48/FAN_BOUNCE7</t>
        </is>
      </c>
      <c r="B59" t="inlineStr">
        <is>
          <t>Part of wire</t>
        </is>
      </c>
      <c r="C59" t="n">
        <v>0</v>
      </c>
      <c r="D59" t="n">
        <v>0</v>
      </c>
      <c r="I59">
        <f>(((D59)/2) + (D60 + D71))</f>
        <v/>
      </c>
      <c r="J59">
        <f>((C59)*(((D59)/2) + (D60 + D71)))</f>
        <v/>
      </c>
    </row>
    <row r="60">
      <c r="A60" t="inlineStr">
        <is>
          <t>INT_R_X11Y48/INT_R.FAN_BOUNCE7-&gt;&gt;IMUX8</t>
        </is>
      </c>
      <c r="B60" t="inlineStr">
        <is>
          <t>Buffer</t>
        </is>
      </c>
      <c r="C60" t="n">
        <v>1.6107141875</v>
      </c>
      <c r="D60" t="n">
        <v>0.007713</v>
      </c>
      <c r="E60" t="n">
        <v>0.047</v>
      </c>
      <c r="F60" t="n">
        <v>0.038</v>
      </c>
      <c r="G60" t="n">
        <v>0.138</v>
      </c>
      <c r="H60" t="n">
        <v>0.114</v>
      </c>
      <c r="I60">
        <f>((((D65) + (D64))) + (D61 + D62))</f>
        <v/>
      </c>
      <c r="J60">
        <f>(((((D65) + (D64))) + (D61 + D62))*C60)</f>
        <v/>
      </c>
    </row>
    <row r="61">
      <c r="A61" t="inlineStr">
        <is>
          <t>INT_R_X11Y48/IMUX8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CLBLM_R_X11Y48/CLBLM_IMUX8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(((D65) + (D64))))</f>
        <v/>
      </c>
      <c r="J62">
        <f>((C61 + C62)*(((D61 + D62)/2) + (((D65) + (D64)))))</f>
        <v/>
      </c>
    </row>
    <row r="63">
      <c r="A63" t="inlineStr">
        <is>
          <t>CLBLM_R_X11Y48/CLBLM_R.CLBLM_IMUX8-&gt;CLBLM_M_A5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CLBLM_R_X11Y48/CLBLM_M_A5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masterReg/readData2[14]_i_4/I4</t>
        </is>
      </c>
      <c r="B65" t="inlineStr">
        <is>
          <t>Inpin</t>
        </is>
      </c>
      <c r="D65" t="n">
        <v>0</v>
      </c>
      <c r="E65" t="n">
        <v>0.048</v>
      </c>
      <c r="F65" t="n">
        <v>0.038</v>
      </c>
      <c r="G65" t="n">
        <v>0.126</v>
      </c>
      <c r="H65" t="n">
        <v>0.102</v>
      </c>
    </row>
    <row r="66">
      <c r="A66" t="inlineStr">
        <is>
          <t>data0[14]: ALU1/result0_carry__2/O[2] to masterReg/readData2[14]_i_4/I4 sum delays</t>
        </is>
      </c>
      <c r="E66">
        <f>(E2 + E4 + E7 + E19 + E53 + E56 + E58 + E60 + E63 + E65)</f>
        <v/>
      </c>
      <c r="F66">
        <f>(F2 + F4 + F7 + F19 + F53 + F56 + F58 + F60 + F63 + F65)</f>
        <v/>
      </c>
      <c r="G66">
        <f>(G2 + G4 + G7 + G19 + G53 + G56 + G58 + G60 + G63 + G65)</f>
        <v/>
      </c>
      <c r="H66">
        <f>(H2 + H4 + H7 + H19 + H53 + H56 + H58 + H60 + H63 + H65)</f>
        <v/>
      </c>
      <c r="J66">
        <f>(J2 + J3 + J4 + J6 + J7 + J18 + J19 + J26 + J53 + J55 + J56 + J57 + J58 + J59 + J60 + J62 + J63 + J64 + J65)</f>
        <v/>
      </c>
    </row>
    <row r="67">
      <c r="A67" t="inlineStr">
        <is>
          <t>data0[14]: ALU1/result0_carry__2/O[2] to masterReg/readData2[14]_i_4/I4sum delays + cap delay</t>
        </is>
      </c>
      <c r="E67">
        <f>1000*(E66 + J66)</f>
        <v/>
      </c>
      <c r="F67">
        <f>1000*(F66 + J66)</f>
        <v/>
      </c>
      <c r="G67">
        <f>1000*(G66 + J66)</f>
        <v/>
      </c>
      <c r="H67">
        <f>1000*(H66 + J66)</f>
        <v/>
      </c>
    </row>
    <row r="69">
      <c r="A69" t="inlineStr">
        <is>
          <t>data0[14]: ALU1/result0_carry__2/O[2] to masterReg/readData2[14]_i_4/I4Total delay (from Vivado)</t>
        </is>
      </c>
      <c r="E69" t="inlineStr">
        <is>
          <t>485</t>
        </is>
      </c>
      <c r="F69" t="inlineStr">
        <is>
          <t>427</t>
        </is>
      </c>
      <c r="G69" t="inlineStr">
        <is>
          <t>845</t>
        </is>
      </c>
      <c r="H69" t="inlineStr">
        <is>
          <t>724</t>
        </is>
      </c>
    </row>
    <row r="71">
      <c r="A71" t="inlineStr">
        <is>
          <t>INT_R_X11Y48/INT_R.FAN_BOUNCE7-&gt;&gt;IMUX18</t>
        </is>
      </c>
      <c r="B71" t="inlineStr">
        <is>
          <t>Buffer</t>
        </is>
      </c>
      <c r="C71" t="n">
        <v>1.6107141875</v>
      </c>
      <c r="D71" t="n">
        <v>0.007713</v>
      </c>
      <c r="E71" t="n">
        <v>0.047</v>
      </c>
      <c r="F71" t="n">
        <v>0.038</v>
      </c>
      <c r="G71" t="n">
        <v>0.138</v>
      </c>
      <c r="H71" t="n">
        <v>0.114</v>
      </c>
      <c r="I71">
        <f>((((D76) + (D75))) + (D72 + D73))</f>
        <v/>
      </c>
      <c r="J71">
        <f>(((((D76) + (D75))) + (D72 + D73))*C71)</f>
        <v/>
      </c>
    </row>
    <row r="72">
      <c r="A72" t="inlineStr">
        <is>
          <t>INT_R_X11Y48/IMUX18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CLBLM_R_X11Y48/CLBLM_IMUX18</t>
        </is>
      </c>
      <c r="B73" t="inlineStr">
        <is>
          <t>Part of wire</t>
        </is>
      </c>
      <c r="C73" t="n">
        <v>0</v>
      </c>
      <c r="D73" t="n">
        <v>0</v>
      </c>
      <c r="I73">
        <f>(((D72 + D73)/2) + (((D76) + (D75))))</f>
        <v/>
      </c>
      <c r="J73">
        <f>((C72 + C73)*(((D72 + D73)/2) + (((D76) + (D75)))))</f>
        <v/>
      </c>
    </row>
    <row r="74">
      <c r="A74" t="inlineStr">
        <is>
          <t>CLBLM_R_X11Y48/CLBLM_R.CLBLM_IMUX18-&gt;CLBLM_M_B2</t>
        </is>
      </c>
      <c r="B74" t="inlineStr">
        <is>
          <t>PassTransistor</t>
        </is>
      </c>
      <c r="C74" t="n">
        <v>0</v>
      </c>
      <c r="E74" t="n">
        <v>0</v>
      </c>
      <c r="F74" t="n">
        <v>0</v>
      </c>
      <c r="G74" t="n">
        <v>0</v>
      </c>
      <c r="H74" t="n">
        <v>0</v>
      </c>
      <c r="I74">
        <f>((D76) + (D75))</f>
        <v/>
      </c>
      <c r="J74">
        <f>(((D76) + (D75))*C74)</f>
        <v/>
      </c>
    </row>
    <row r="75">
      <c r="A75" t="inlineStr">
        <is>
          <t>CLBLM_R_X11Y48/CLBLM_M_B2</t>
        </is>
      </c>
      <c r="B75" t="inlineStr">
        <is>
          <t>Part of wire</t>
        </is>
      </c>
      <c r="C75" t="n">
        <v>0</v>
      </c>
      <c r="D75" t="n">
        <v>0</v>
      </c>
      <c r="I75">
        <f>(((D75)/2) + (D76))</f>
        <v/>
      </c>
      <c r="J75">
        <f>((C75)*(((D75)/2) + (D76)))</f>
        <v/>
      </c>
    </row>
    <row r="76">
      <c r="A76" t="inlineStr">
        <is>
          <t>masterReg/register_reg_r1_0_31_12_17_i_13/I3</t>
        </is>
      </c>
      <c r="B76" t="inlineStr">
        <is>
          <t>Inpin</t>
        </is>
      </c>
      <c r="D76" t="n">
        <v>0</v>
      </c>
      <c r="E76" t="n">
        <v>0.214</v>
      </c>
      <c r="F76" t="n">
        <v>0.172</v>
      </c>
      <c r="G76" t="n">
        <v>0.504</v>
      </c>
      <c r="H76" t="n">
        <v>0.406</v>
      </c>
    </row>
    <row r="77">
      <c r="A77" t="inlineStr">
        <is>
          <t>data0[14]: ALU1/result0_carry__2/O[2] to masterReg/register_reg_r1_0_31_12_17_i_13/I3 sum delays</t>
        </is>
      </c>
      <c r="E77">
        <f>(E2 + E4 + E7 + E19 + E53 + E56 + E58 + E71 + E74 + E76)</f>
        <v/>
      </c>
      <c r="F77">
        <f>(F2 + F4 + F7 + F19 + F53 + F56 + F58 + F71 + F74 + F76)</f>
        <v/>
      </c>
      <c r="G77">
        <f>(G2 + G4 + G7 + G19 + G53 + G56 + G58 + G71 + G74 + G76)</f>
        <v/>
      </c>
      <c r="H77">
        <f>(H2 + H4 + H7 + H19 + H53 + H56 + H58 + H71 + H74 + H76)</f>
        <v/>
      </c>
      <c r="J77">
        <f>(J2 + J3 + J4 + J6 + J7 + J18 + J19 + J26 + J53 + J55 + J56 + J57 + J58 + J59 + J71 + J73 + J74 + J75 + J76)</f>
        <v/>
      </c>
    </row>
    <row r="78">
      <c r="A78" t="inlineStr">
        <is>
          <t>data0[14]: ALU1/result0_carry__2/O[2] to masterReg/register_reg_r1_0_31_12_17_i_13/I3sum delays + cap delay</t>
        </is>
      </c>
      <c r="E78">
        <f>1000*(E77 + J77)</f>
        <v/>
      </c>
      <c r="F78">
        <f>1000*(F77 + J77)</f>
        <v/>
      </c>
      <c r="G78">
        <f>1000*(G77 + J77)</f>
        <v/>
      </c>
      <c r="H78">
        <f>1000*(H77 + J77)</f>
        <v/>
      </c>
    </row>
    <row r="80">
      <c r="A80" t="inlineStr">
        <is>
          <t>data0[14]: ALU1/result0_carry__2/O[2] to masterReg/register_reg_r1_0_31_12_17_i_13/I3Total delay (from Vivado)</t>
        </is>
      </c>
      <c r="E80" t="inlineStr">
        <is>
          <t>651</t>
        </is>
      </c>
      <c r="F80" t="inlineStr">
        <is>
          <t>561</t>
        </is>
      </c>
      <c r="G80" t="inlineStr">
        <is>
          <t>1170</t>
        </is>
      </c>
      <c r="H80" t="inlineStr">
        <is>
          <t>985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CLBLM_R_X5Y49/CLBLM_L_DMUX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CLBLM_R_X5Y49/CLBLM_L_DMUX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CLBLM_R_X5Y49/CLBLM_R.CLBLM_L_DMUX-&gt;CLBLM_LOGIC_OUTS19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CLBLM_R_X5Y49/CLBLM_LOGIC_OUTS19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INT_R_X5Y49/LOGIC_OUTS19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INT_R_X5Y49/INT_R.LOGIC_OUTS19-&gt;&gt;EL1BEG0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0.124</v>
      </c>
      <c r="H7" t="n">
        <v>0.103</v>
      </c>
      <c r="I7">
        <f>((D15) + (D8 + D9 + D10 + D11 + D12 + D13 + D14))</f>
        <v/>
      </c>
      <c r="J7">
        <f>(((D15) + (D8 + D9 + D10 + D11 + D12 + D13 + D14))*C7)</f>
        <v/>
      </c>
    </row>
    <row r="8">
      <c r="A8" t="inlineStr">
        <is>
          <t>INT_R_X5Y49/EL1BEG0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INT_L_X6Y49/EL1END0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INT_L_X6Y48/EL1END_S3_0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CLBLM_R_X5Y49/CLBLM_EL1BEG0</t>
        </is>
      </c>
      <c r="B11" t="inlineStr">
        <is>
          <t>Part of wire</t>
        </is>
      </c>
      <c r="C11" t="n">
        <v>0.052151</v>
      </c>
      <c r="D11" t="n">
        <v>0.004690000000000001</v>
      </c>
    </row>
    <row r="12">
      <c r="A12" t="inlineStr">
        <is>
          <t>VBRK_X18Y51/VBRK_EL1BEG0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BRAM_L_X6Y45/BRAM_EL1BEG0_4</t>
        </is>
      </c>
      <c r="B13" t="inlineStr">
        <is>
          <t>Part of wire</t>
        </is>
      </c>
      <c r="C13" t="n">
        <v>0.26892</v>
      </c>
      <c r="D13" t="n">
        <v>0.064292</v>
      </c>
    </row>
    <row r="14">
      <c r="A14" t="inlineStr">
        <is>
          <t>BRAM_INT_INTERFACE_L_X6Y49/INT_INTERFACE_EL1BEG0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(D15))</f>
        <v/>
      </c>
      <c r="J14">
        <f>((C8 + C9 + C10 + C11 + C12 + C13 + C14)*(((D8 + D9 + D10 + D11 + D12 + D13 + D14)/2) + (D15)))</f>
        <v/>
      </c>
    </row>
    <row r="15">
      <c r="A15" t="inlineStr">
        <is>
          <t>INT_L_X6Y49/INT_L.EL1END0-&gt;&gt;SE2BEG0</t>
        </is>
      </c>
      <c r="B15" t="inlineStr">
        <is>
          <t>Buffer</t>
        </is>
      </c>
      <c r="C15" t="n">
        <v>1.1851186875</v>
      </c>
      <c r="D15" t="n">
        <v>0.008473000000000001</v>
      </c>
      <c r="E15" t="n">
        <v>0.041</v>
      </c>
      <c r="F15" t="n">
        <v>0.033</v>
      </c>
      <c r="G15" t="n">
        <v>0.138</v>
      </c>
      <c r="H15" t="n">
        <v>0.114</v>
      </c>
      <c r="I15">
        <f>((D19) + (D16 + D17 + D18))</f>
        <v/>
      </c>
      <c r="J15">
        <f>(((D19) + (D16 + D17 + D18))*C15)</f>
        <v/>
      </c>
    </row>
    <row r="16">
      <c r="A16" t="inlineStr">
        <is>
          <t>INT_L_X6Y49/SE2BEG0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INT_R_X7Y48/SE2END0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INT_L_X6Y48/SE2A0</t>
        </is>
      </c>
      <c r="B18" t="inlineStr">
        <is>
          <t>Part of wire</t>
        </is>
      </c>
      <c r="C18" t="n">
        <v>0</v>
      </c>
      <c r="D18" t="n">
        <v>0</v>
      </c>
      <c r="I18">
        <f>(((D16 + D17 + D18)/2) + (D19))</f>
        <v/>
      </c>
      <c r="J18">
        <f>((C16 + C17 + C18)*(((D16 + D17 + D18)/2) + (D19)))</f>
        <v/>
      </c>
    </row>
    <row r="19">
      <c r="A19" t="inlineStr">
        <is>
          <t>INT_R_X7Y48/INT_R.SE2END0-&gt;&gt;NE2BEG0</t>
        </is>
      </c>
      <c r="B19" t="inlineStr">
        <is>
          <t>Buffer</t>
        </is>
      </c>
      <c r="C19" t="n">
        <v>1.1851186875</v>
      </c>
      <c r="D19" t="n">
        <v>0.008473000000000001</v>
      </c>
      <c r="E19" t="n">
        <v>0.041</v>
      </c>
      <c r="F19" t="n">
        <v>0.033</v>
      </c>
      <c r="G19" t="n">
        <v>0.134</v>
      </c>
      <c r="H19" t="n">
        <v>0.111</v>
      </c>
      <c r="I19">
        <f>((D26 + D37) + (D20 + D21 + D22 + D23 + D24 + D25))</f>
        <v/>
      </c>
      <c r="J19">
        <f>(((D26 + D37) + (D20 + D21 + D22 + D23 + D24 + D25))*C19)</f>
        <v/>
      </c>
    </row>
    <row r="20">
      <c r="A20" t="inlineStr">
        <is>
          <t>INT_R_X7Y48/NE2BEG0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INT_L_X8Y49/NE2END0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INT_L_X8Y48/NE2END_S3_0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INT_R_X7Y49/NE2A0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CLBLM_R_X7Y49/CLBLM_NE2A0</t>
        </is>
      </c>
      <c r="B24" t="inlineStr">
        <is>
          <t>Part of wire</t>
        </is>
      </c>
      <c r="C24" t="n">
        <v>0.100092</v>
      </c>
      <c r="D24" t="n">
        <v>0.005469</v>
      </c>
    </row>
    <row r="25">
      <c r="A25" t="inlineStr">
        <is>
          <t>CLBLM_L_X8Y49/CLBLM_NE2A0</t>
        </is>
      </c>
      <c r="B25" t="inlineStr">
        <is>
          <t>Part of wire</t>
        </is>
      </c>
      <c r="C25" t="n">
        <v>0.100092</v>
      </c>
      <c r="D25" t="n">
        <v>0.005469</v>
      </c>
      <c r="I25">
        <f>(((D20 + D21 + D22 + D23 + D24 + D25)/2) + (D26 + D37))</f>
        <v/>
      </c>
      <c r="J25">
        <f>((C20 + C21 + C22 + C23 + C24 + C25)*(((D20 + D21 + D22 + D23 + D24 + D25)/2) + (D26 + D37)))</f>
        <v/>
      </c>
    </row>
    <row r="26">
      <c r="A26" t="inlineStr">
        <is>
          <t>INT_L_X8Y49/INT_L.NE2END0-&gt;&gt;IMUX_L9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INT_L_X8Y49/IMUX_L9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CLBLM_L_X8Y49/CLBLM_IMUX9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CLBLM_L_X8Y49/CLBLM_L.CLBLM_IMUX9-&gt;CLBLM_L_A5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CLBLM_L_X8Y49/CLBLM_L_A5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masterReg/readData2[15]_i_7/I0</t>
        </is>
      </c>
      <c r="B31" t="inlineStr">
        <is>
          <t>Inpin</t>
        </is>
      </c>
      <c r="D31" t="n">
        <v>0</v>
      </c>
      <c r="E31" t="n">
        <v>0.042</v>
      </c>
      <c r="F31" t="n">
        <v>0.033</v>
      </c>
      <c r="G31" t="n">
        <v>0.112</v>
      </c>
      <c r="H31" t="n">
        <v>0.091</v>
      </c>
    </row>
    <row r="32">
      <c r="A32" t="inlineStr">
        <is>
          <t>data0[15]: ALU1/result0_carry__2/O[3] to masterReg/readData2[15]_i_7/I0 sum delays</t>
        </is>
      </c>
      <c r="E32">
        <f>(E2 + E4 + E7 + E15 + E19 + E26 + E29 + E31)</f>
        <v/>
      </c>
      <c r="F32">
        <f>(F2 + F4 + F7 + F15 + F19 + F26 + F29 + F31)</f>
        <v/>
      </c>
      <c r="G32">
        <f>(G2 + G4 + G7 + G15 + G19 + G26 + G29 + G31)</f>
        <v/>
      </c>
      <c r="H32">
        <f>(H2 + H4 + H7 + H15 + H19 + H26 + H29 + H31)</f>
        <v/>
      </c>
      <c r="J32">
        <f>(J2 + J3 + J4 + J6 + J7 + J14 + J15 + J18 + J19 + J25 + J26 + J28 + J29 + J30 + J31)</f>
        <v/>
      </c>
    </row>
    <row r="33">
      <c r="A33" t="inlineStr">
        <is>
          <t>data0[15]: ALU1/result0_carry__2/O[3] to masterReg/readData2[15]_i_7/I0sum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data0[15]: ALU1/result0_carry__2/O[3] to masterReg/readData2[15]_i_7/I0Total delay (from Vivado)</t>
        </is>
      </c>
      <c r="E35" t="inlineStr">
        <is>
          <t>371</t>
        </is>
      </c>
      <c r="F35" t="inlineStr">
        <is>
          <t>329</t>
        </is>
      </c>
      <c r="G35" t="inlineStr">
        <is>
          <t>674</t>
        </is>
      </c>
      <c r="H35" t="inlineStr">
        <is>
          <t>582</t>
        </is>
      </c>
    </row>
    <row r="37">
      <c r="A37" t="inlineStr">
        <is>
          <t>INT_L_X8Y49/INT_L.NE2END0-&gt;&gt;EE2BEG0</t>
        </is>
      </c>
      <c r="B37" t="inlineStr">
        <is>
          <t>Buffer</t>
        </is>
      </c>
      <c r="C37" t="n">
        <v>1.1851186875</v>
      </c>
      <c r="D37" t="n">
        <v>0.008473000000000001</v>
      </c>
      <c r="E37" t="n">
        <v>0.061</v>
      </c>
      <c r="F37" t="n">
        <v>0.05</v>
      </c>
      <c r="G37" t="n">
        <v>0.139</v>
      </c>
      <c r="H37" t="n">
        <v>0.115</v>
      </c>
      <c r="I37">
        <f>((D45 + D56 + D67) + (D38 + D39 + D40 + D41 + D42 + D43 + D44))</f>
        <v/>
      </c>
      <c r="J37">
        <f>(((D45 + D56 + D67) + (D38 + D39 + D40 + D41 + D42 + D43 + D44))*C37)</f>
        <v/>
      </c>
    </row>
    <row r="38">
      <c r="A38" t="inlineStr">
        <is>
          <t>INT_L_X8Y49/EE2BEG0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INT_L_X10Y49/EE2END0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INT_R_X9Y49/EE2A0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INT_INTERFACE_R_X9Y49/INT_INTERFACE_EE2A0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DSP_R_X9Y45/DSP_EE2A0_4</t>
        </is>
      </c>
      <c r="B42" t="inlineStr">
        <is>
          <t>Part of wire</t>
        </is>
      </c>
      <c r="C42" t="n">
        <v>0.04743</v>
      </c>
      <c r="D42" t="n">
        <v>0.011</v>
      </c>
    </row>
    <row r="43">
      <c r="A43" t="inlineStr">
        <is>
          <t>VBRK_X29Y51/VBRK_EE2A0</t>
        </is>
      </c>
      <c r="B43" t="inlineStr">
        <is>
          <t>Part of wire</t>
        </is>
      </c>
      <c r="C43" t="n">
        <v>0.01211</v>
      </c>
      <c r="D43" t="n">
        <v>0.00162</v>
      </c>
    </row>
    <row r="44">
      <c r="A44" t="inlineStr">
        <is>
          <t>CLBLM_L_X10Y49/CLBLM_EE2A0</t>
        </is>
      </c>
      <c r="B44" t="inlineStr">
        <is>
          <t>Part of wire</t>
        </is>
      </c>
      <c r="C44" t="n">
        <v>0</v>
      </c>
      <c r="D44" t="n">
        <v>0</v>
      </c>
      <c r="I44">
        <f>(((D38 + D39 + D40 + D41 + D42 + D43 + D44)/2) + (D45 + D56 + D67))</f>
        <v/>
      </c>
      <c r="J44">
        <f>((C38 + C39 + C40 + C41 + C42 + C43 + C44)*(((D38 + D39 + D40 + D41 + D42 + D43 + D44)/2) + (D45 + D56 + D67)))</f>
        <v/>
      </c>
    </row>
    <row r="45">
      <c r="A45" t="inlineStr">
        <is>
          <t>INT_L_X10Y49/INT_L.EE2END0-&gt;&gt;IMUX_L1</t>
        </is>
      </c>
      <c r="B45" t="inlineStr">
        <is>
          <t>Buffer</t>
        </is>
      </c>
      <c r="C45" t="n">
        <v>1.6107141875</v>
      </c>
      <c r="D45" t="n">
        <v>0.007713</v>
      </c>
      <c r="E45" t="n">
        <v>0.047</v>
      </c>
      <c r="F45" t="n">
        <v>0.038</v>
      </c>
      <c r="G45" t="n">
        <v>0.138</v>
      </c>
      <c r="H45" t="n">
        <v>0.114</v>
      </c>
      <c r="I45">
        <f>((((D50) + (D49))) + (D46 + D47))</f>
        <v/>
      </c>
      <c r="J45">
        <f>(((((D50) + (D49))) + (D46 + D47))*C45)</f>
        <v/>
      </c>
    </row>
    <row r="46">
      <c r="A46" t="inlineStr">
        <is>
          <t>INT_L_X10Y49/IMUX_L1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CLBLM_L_X10Y49/CLBLM_IMUX1</t>
        </is>
      </c>
      <c r="B47" t="inlineStr">
        <is>
          <t>Part of wire</t>
        </is>
      </c>
      <c r="C47" t="n">
        <v>0</v>
      </c>
      <c r="D47" t="n">
        <v>0</v>
      </c>
      <c r="I47">
        <f>(((D46 + D47)/2) + (((D50) + (D49))))</f>
        <v/>
      </c>
      <c r="J47">
        <f>((C46 + C47)*(((D46 + D47)/2) + (((D50) + (D49)))))</f>
        <v/>
      </c>
    </row>
    <row r="48">
      <c r="A48" t="inlineStr">
        <is>
          <t>CLBLM_L_X10Y49/CLBLM_L.CLBLM_IMUX1-&gt;CLBLM_M_A3</t>
        </is>
      </c>
      <c r="B48" t="inlineStr">
        <is>
          <t>PassTransistor</t>
        </is>
      </c>
      <c r="C48" t="n">
        <v>0</v>
      </c>
      <c r="E48" t="n">
        <v>0</v>
      </c>
      <c r="F48" t="n">
        <v>0</v>
      </c>
      <c r="G48" t="n">
        <v>0</v>
      </c>
      <c r="H48" t="n">
        <v>0</v>
      </c>
      <c r="I48">
        <f>((D50) + (D49))</f>
        <v/>
      </c>
      <c r="J48">
        <f>(((D50) + (D49))*C48)</f>
        <v/>
      </c>
    </row>
    <row r="49">
      <c r="A49" t="inlineStr">
        <is>
          <t>CLBLM_L_X10Y49/CLBLM_M_A3</t>
        </is>
      </c>
      <c r="B49" t="inlineStr">
        <is>
          <t>Part of wire</t>
        </is>
      </c>
      <c r="C49" t="n">
        <v>0</v>
      </c>
      <c r="D49" t="n">
        <v>0</v>
      </c>
      <c r="I49">
        <f>(((D49)/2) + (D50))</f>
        <v/>
      </c>
      <c r="J49">
        <f>((C49)*(((D49)/2) + (D50)))</f>
        <v/>
      </c>
    </row>
    <row r="50">
      <c r="A50" t="inlineStr">
        <is>
          <t>masterReg/readData2[15]_i_4/I4</t>
        </is>
      </c>
      <c r="B50" t="inlineStr">
        <is>
          <t>Inpin</t>
        </is>
      </c>
      <c r="D50" t="n">
        <v>0</v>
      </c>
      <c r="E50" t="n">
        <v>0.141</v>
      </c>
      <c r="F50" t="n">
        <v>0.114</v>
      </c>
      <c r="G50" t="n">
        <v>0.372</v>
      </c>
      <c r="H50" t="n">
        <v>0.3</v>
      </c>
    </row>
    <row r="51">
      <c r="A51" t="inlineStr">
        <is>
          <t>data0[15]: ALU1/result0_carry__2/O[3] to masterReg/readData2[15]_i_4/I4 sum delays</t>
        </is>
      </c>
      <c r="E51">
        <f>(E2 + E4 + E7 + E15 + E19 + E37 + E45 + E48 + E50)</f>
        <v/>
      </c>
      <c r="F51">
        <f>(F2 + F4 + F7 + F15 + F19 + F37 + F45 + F48 + F50)</f>
        <v/>
      </c>
      <c r="G51">
        <f>(G2 + G4 + G7 + G15 + G19 + G37 + G45 + G48 + G50)</f>
        <v/>
      </c>
      <c r="H51">
        <f>(H2 + H4 + H7 + H15 + H19 + H37 + H45 + H48 + H50)</f>
        <v/>
      </c>
      <c r="J51">
        <f>(J2 + J3 + J4 + J6 + J7 + J14 + J15 + J18 + J19 + J25 + J37 + J44 + J45 + J47 + J48 + J49 + J50)</f>
        <v/>
      </c>
    </row>
    <row r="52">
      <c r="A52" t="inlineStr">
        <is>
          <t>data0[15]: ALU1/result0_carry__2/O[3] to masterReg/readData2[15]_i_4/I4sum delays + cap delay</t>
        </is>
      </c>
      <c r="E52">
        <f>1000*(E51 + J51)</f>
        <v/>
      </c>
      <c r="F52">
        <f>1000*(F51 + J51)</f>
        <v/>
      </c>
      <c r="G52">
        <f>1000*(G51 + J51)</f>
        <v/>
      </c>
      <c r="H52">
        <f>1000*(H51 + J51)</f>
        <v/>
      </c>
    </row>
    <row r="54">
      <c r="A54" t="inlineStr">
        <is>
          <t>data0[15]: ALU1/result0_carry__2/O[3] to masterReg/readData2[15]_i_4/I4Total delay (from Vivado)</t>
        </is>
      </c>
      <c r="E54" t="inlineStr">
        <is>
          <t>571</t>
        </is>
      </c>
      <c r="F54" t="inlineStr">
        <is>
          <t>500</t>
        </is>
      </c>
      <c r="G54" t="inlineStr">
        <is>
          <t>1037</t>
        </is>
      </c>
      <c r="H54" t="inlineStr">
        <is>
          <t>883</t>
        </is>
      </c>
    </row>
    <row r="56">
      <c r="A56" t="inlineStr">
        <is>
          <t>INT_L_X10Y49/INT_L.EE2END0-&gt;&gt;IMUX_L24</t>
        </is>
      </c>
      <c r="B56" t="inlineStr">
        <is>
          <t>Buffer</t>
        </is>
      </c>
      <c r="C56" t="n">
        <v>1.6107141875</v>
      </c>
      <c r="D56" t="n">
        <v>0.007713</v>
      </c>
      <c r="E56" t="n">
        <v>0.047</v>
      </c>
      <c r="F56" t="n">
        <v>0.038</v>
      </c>
      <c r="G56" t="n">
        <v>0.138</v>
      </c>
      <c r="H56" t="n">
        <v>0.114</v>
      </c>
      <c r="I56">
        <f>((((D61) + (D60))) + (D57 + D58))</f>
        <v/>
      </c>
      <c r="J56">
        <f>(((((D61) + (D60))) + (D57 + D58))*C56)</f>
        <v/>
      </c>
    </row>
    <row r="57">
      <c r="A57" t="inlineStr">
        <is>
          <t>INT_L_X10Y49/IMUX_L24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CLBLM_L_X10Y49/CLBLM_IMUX24</t>
        </is>
      </c>
      <c r="B58" t="inlineStr">
        <is>
          <t>Part of wire</t>
        </is>
      </c>
      <c r="C58" t="n">
        <v>0</v>
      </c>
      <c r="D58" t="n">
        <v>0</v>
      </c>
      <c r="I58">
        <f>(((D57 + D58)/2) + (((D61) + (D60))))</f>
        <v/>
      </c>
      <c r="J58">
        <f>((C57 + C58)*(((D57 + D58)/2) + (((D61) + (D60)))))</f>
        <v/>
      </c>
    </row>
    <row r="59">
      <c r="A59" t="inlineStr">
        <is>
          <t>CLBLM_L_X10Y49/CLBLM_L.CLBLM_IMUX24-&gt;CLBLM_M_B5</t>
        </is>
      </c>
      <c r="B59" t="inlineStr">
        <is>
          <t>PassTransistor</t>
        </is>
      </c>
      <c r="C59" t="n">
        <v>0</v>
      </c>
      <c r="E59" t="n">
        <v>0</v>
      </c>
      <c r="F59" t="n">
        <v>0</v>
      </c>
      <c r="G59" t="n">
        <v>0</v>
      </c>
      <c r="H59" t="n">
        <v>0</v>
      </c>
      <c r="I59">
        <f>((D61) + (D60))</f>
        <v/>
      </c>
      <c r="J59">
        <f>(((D61) + (D60))*C59)</f>
        <v/>
      </c>
    </row>
    <row r="60">
      <c r="A60" t="inlineStr">
        <is>
          <t>CLBLM_L_X10Y49/CLBLM_M_B5</t>
        </is>
      </c>
      <c r="B60" t="inlineStr">
        <is>
          <t>Part of wire</t>
        </is>
      </c>
      <c r="C60" t="n">
        <v>0</v>
      </c>
      <c r="D60" t="n">
        <v>0</v>
      </c>
      <c r="I60">
        <f>(((D60)/2) + (D61))</f>
        <v/>
      </c>
      <c r="J60">
        <f>((C60)*(((D60)/2) + (D61)))</f>
        <v/>
      </c>
    </row>
    <row r="61">
      <c r="A61" t="inlineStr">
        <is>
          <t>ALU1/register_reg_r1_0_31_12_17_i_12/I3</t>
        </is>
      </c>
      <c r="B61" t="inlineStr">
        <is>
          <t>Inpin</t>
        </is>
      </c>
      <c r="D61" t="n">
        <v>0</v>
      </c>
      <c r="E61" t="n">
        <v>0.052</v>
      </c>
      <c r="F61" t="n">
        <v>0.042</v>
      </c>
      <c r="G61" t="n">
        <v>0.137</v>
      </c>
      <c r="H61" t="n">
        <v>0.111</v>
      </c>
    </row>
    <row r="62">
      <c r="A62" t="inlineStr">
        <is>
          <t>data0[15]: ALU1/result0_carry__2/O[3] to ALU1/register_reg_r1_0_31_12_17_i_12/I3 sum delays</t>
        </is>
      </c>
      <c r="E62">
        <f>(E2 + E4 + E7 + E15 + E19 + E37 + E56 + E59 + E61)</f>
        <v/>
      </c>
      <c r="F62">
        <f>(F2 + F4 + F7 + F15 + F19 + F37 + F56 + F59 + F61)</f>
        <v/>
      </c>
      <c r="G62">
        <f>(G2 + G4 + G7 + G15 + G19 + G37 + G56 + G59 + G61)</f>
        <v/>
      </c>
      <c r="H62">
        <f>(H2 + H4 + H7 + H15 + H19 + H37 + H56 + H59 + H61)</f>
        <v/>
      </c>
      <c r="J62">
        <f>(J2 + J3 + J4 + J6 + J7 + J14 + J15 + J18 + J19 + J25 + J37 + J44 + J56 + J58 + J59 + J60 + J61)</f>
        <v/>
      </c>
    </row>
    <row r="63">
      <c r="A63" t="inlineStr">
        <is>
          <t>data0[15]: ALU1/result0_carry__2/O[3] to ALU1/register_reg_r1_0_31_12_17_i_12/I3sum delays + cap delay</t>
        </is>
      </c>
      <c r="E63">
        <f>1000*(E62 + J62)</f>
        <v/>
      </c>
      <c r="F63">
        <f>1000*(F62 + J62)</f>
        <v/>
      </c>
      <c r="G63">
        <f>1000*(G62 + J62)</f>
        <v/>
      </c>
      <c r="H63">
        <f>1000*(H62 + J62)</f>
        <v/>
      </c>
    </row>
    <row r="65">
      <c r="A65" t="inlineStr">
        <is>
          <t>data0[15]: ALU1/result0_carry__2/O[3] to ALU1/register_reg_r1_0_31_12_17_i_12/I3Total delay (from Vivado)</t>
        </is>
      </c>
      <c r="E65" t="inlineStr">
        <is>
          <t>482</t>
        </is>
      </c>
      <c r="F65" t="inlineStr">
        <is>
          <t>428</t>
        </is>
      </c>
      <c r="G65" t="inlineStr">
        <is>
          <t>844</t>
        </is>
      </c>
      <c r="H65" t="inlineStr">
        <is>
          <t>729</t>
        </is>
      </c>
    </row>
    <row r="67">
      <c r="A67" t="inlineStr">
        <is>
          <t>INT_L_X10Y49/INT_L.EE2END0-&gt;&gt;IMUX_L32</t>
        </is>
      </c>
      <c r="B67" t="inlineStr">
        <is>
          <t>Buffer</t>
        </is>
      </c>
      <c r="C67" t="n">
        <v>1.6107141875</v>
      </c>
      <c r="D67" t="n">
        <v>0.007713</v>
      </c>
      <c r="E67" t="n">
        <v>0.047</v>
      </c>
      <c r="F67" t="n">
        <v>0.038</v>
      </c>
      <c r="G67" t="n">
        <v>0.138</v>
      </c>
      <c r="H67" t="n">
        <v>0.114</v>
      </c>
      <c r="I67">
        <f>((((D72) + (D71))) + (D68 + D69))</f>
        <v/>
      </c>
      <c r="J67">
        <f>(((((D72) + (D71))) + (D68 + D69))*C67)</f>
        <v/>
      </c>
    </row>
    <row r="68">
      <c r="A68" t="inlineStr">
        <is>
          <t>INT_L_X10Y49/IMUX_L32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CLBLM_L_X10Y49/CLBLM_IMUX32</t>
        </is>
      </c>
      <c r="B69" t="inlineStr">
        <is>
          <t>Part of wire</t>
        </is>
      </c>
      <c r="C69" t="n">
        <v>0</v>
      </c>
      <c r="D69" t="n">
        <v>0</v>
      </c>
      <c r="I69">
        <f>(((D68 + D69)/2) + (((D72) + (D71))))</f>
        <v/>
      </c>
      <c r="J69">
        <f>((C68 + C69)*(((D68 + D69)/2) + (((D72) + (D71)))))</f>
        <v/>
      </c>
    </row>
    <row r="70">
      <c r="A70" t="inlineStr">
        <is>
          <t>CLBLM_L_X10Y49/CLBLM_L.CLBLM_IMUX32-&gt;CLBLM_M_C1</t>
        </is>
      </c>
      <c r="B70" t="inlineStr">
        <is>
          <t>PassTransistor</t>
        </is>
      </c>
      <c r="C70" t="n">
        <v>0</v>
      </c>
      <c r="E70" t="n">
        <v>0</v>
      </c>
      <c r="F70" t="n">
        <v>0</v>
      </c>
      <c r="G70" t="n">
        <v>0</v>
      </c>
      <c r="H70" t="n">
        <v>0</v>
      </c>
      <c r="I70">
        <f>((D72) + (D71))</f>
        <v/>
      </c>
      <c r="J70">
        <f>(((D72) + (D71))*C70)</f>
        <v/>
      </c>
    </row>
    <row r="71">
      <c r="A71" t="inlineStr">
        <is>
          <t>CLBLM_L_X10Y49/CLBLM_M_C1</t>
        </is>
      </c>
      <c r="B71" t="inlineStr">
        <is>
          <t>Part of wire</t>
        </is>
      </c>
      <c r="C71" t="n">
        <v>0</v>
      </c>
      <c r="D71" t="n">
        <v>0</v>
      </c>
      <c r="I71">
        <f>(((D71)/2) + (D72))</f>
        <v/>
      </c>
      <c r="J71">
        <f>((C71)*(((D71)/2) + (D72)))</f>
        <v/>
      </c>
    </row>
    <row r="72">
      <c r="A72" t="inlineStr">
        <is>
          <t>masterReg/register_reg_r1_0_31_12_17_i_11/I3</t>
        </is>
      </c>
      <c r="B72" t="inlineStr">
        <is>
          <t>Inpin</t>
        </is>
      </c>
      <c r="D72" t="n">
        <v>0</v>
      </c>
      <c r="E72" t="n">
        <v>0.219</v>
      </c>
      <c r="F72" t="n">
        <v>0.176</v>
      </c>
      <c r="G72" t="n">
        <v>0.521</v>
      </c>
      <c r="H72" t="n">
        <v>0.42</v>
      </c>
    </row>
    <row r="73">
      <c r="A73" t="inlineStr">
        <is>
          <t>data0[15]: ALU1/result0_carry__2/O[3] to masterReg/register_reg_r1_0_31_12_17_i_11/I3 sum delays</t>
        </is>
      </c>
      <c r="E73">
        <f>(E2 + E4 + E7 + E15 + E19 + E37 + E67 + E70 + E72)</f>
        <v/>
      </c>
      <c r="F73">
        <f>(F2 + F4 + F7 + F15 + F19 + F37 + F67 + F70 + F72)</f>
        <v/>
      </c>
      <c r="G73">
        <f>(G2 + G4 + G7 + G15 + G19 + G37 + G67 + G70 + G72)</f>
        <v/>
      </c>
      <c r="H73">
        <f>(H2 + H4 + H7 + H15 + H19 + H37 + H67 + H70 + H72)</f>
        <v/>
      </c>
      <c r="J73">
        <f>(J2 + J3 + J4 + J6 + J7 + J14 + J15 + J18 + J19 + J25 + J37 + J44 + J67 + J69 + J70 + J71 + J72)</f>
        <v/>
      </c>
    </row>
    <row r="74">
      <c r="A74" t="inlineStr">
        <is>
          <t>data0[15]: ALU1/result0_carry__2/O[3] to masterReg/register_reg_r1_0_31_12_17_i_11/I3sum delays + cap delay</t>
        </is>
      </c>
      <c r="E74">
        <f>1000*(E73 + J73)</f>
        <v/>
      </c>
      <c r="F74">
        <f>1000*(F73 + J73)</f>
        <v/>
      </c>
      <c r="G74">
        <f>1000*(G73 + J73)</f>
        <v/>
      </c>
      <c r="H74">
        <f>1000*(H73 + J73)</f>
        <v/>
      </c>
    </row>
    <row r="76">
      <c r="A76" t="inlineStr">
        <is>
          <t>data0[15]: ALU1/result0_carry__2/O[3] to masterReg/register_reg_r1_0_31_12_17_i_11/I3Total delay (from Vivado)</t>
        </is>
      </c>
      <c r="E76" t="inlineStr">
        <is>
          <t>649</t>
        </is>
      </c>
      <c r="F76" t="inlineStr">
        <is>
          <t>562</t>
        </is>
      </c>
      <c r="G76" t="inlineStr">
        <is>
          <t>1174</t>
        </is>
      </c>
      <c r="H76" t="inlineStr">
        <is>
          <t>993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CLBLM_R_X5Y50/CLBLM_L_AMUX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CLBLM_R_X5Y50/CLBLM_L_AMUX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CLBLM_R_X5Y50/CLBLM_R.CLBLM_L_AMUX-&gt;CLBLM_LOGIC_OUTS16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CLBLM_R_X5Y50/CLBLM_LOGIC_OUTS16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INT_R_X5Y50/LOGIC_OUTS16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INT_R_X5Y50/INT_R.LOGIC_OUTS16-&gt;&gt;SW2BEG2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((D12) + (D8 + D9 + D10 + D11))</f>
        <v/>
      </c>
      <c r="J7">
        <f>(((D12) + (D8 + D9 + D10 + D11))*C7)</f>
        <v/>
      </c>
    </row>
    <row r="8">
      <c r="A8" t="inlineStr">
        <is>
          <t>INT_R_X5Y50/SW2BEG2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INT_L_X4Y49/SW2END2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BRKH_INT_X5Y49/BRKH_INT_SW2A2</t>
        </is>
      </c>
      <c r="B10" t="inlineStr">
        <is>
          <t>Part of wire</t>
        </is>
      </c>
      <c r="C10" t="n">
        <v>0.00523</v>
      </c>
      <c r="D10" t="n">
        <v>0.001</v>
      </c>
    </row>
    <row r="11">
      <c r="A11" t="inlineStr">
        <is>
          <t>INT_R_X5Y49/SW2A2</t>
        </is>
      </c>
      <c r="B11" t="inlineStr">
        <is>
          <t>Part of wire</t>
        </is>
      </c>
      <c r="C11" t="n">
        <v>0</v>
      </c>
      <c r="D11" t="n">
        <v>0</v>
      </c>
      <c r="I11">
        <f>(((D8 + D9 + D10 + D11)/2) + (D12))</f>
        <v/>
      </c>
      <c r="J11">
        <f>((C8 + C9 + C10 + C11)*(((D8 + D9 + D10 + D11)/2) + (D12)))</f>
        <v/>
      </c>
    </row>
    <row r="12">
      <c r="A12" t="inlineStr">
        <is>
          <t>INT_L_X4Y49/INT_L.SW2END2-&gt;&gt;WL1BEG1</t>
        </is>
      </c>
      <c r="B12" t="inlineStr">
        <is>
          <t>Buffer</t>
        </is>
      </c>
      <c r="C12" t="n">
        <v>1.16220225</v>
      </c>
      <c r="D12" t="n">
        <v>0.008429000000000001</v>
      </c>
      <c r="E12" t="n">
        <v>0.042</v>
      </c>
      <c r="F12" t="n">
        <v>0.034</v>
      </c>
      <c r="G12" t="n">
        <v>0.123</v>
      </c>
      <c r="H12" t="n">
        <v>0.102</v>
      </c>
      <c r="I12">
        <f>((D17 + D32 + D43) + (D13 + D14 + D15 + D16))</f>
        <v/>
      </c>
      <c r="J12">
        <f>(((D17 + D32 + D43) + (D13 + D14 + D15 + D16))*C12)</f>
        <v/>
      </c>
    </row>
    <row r="13">
      <c r="A13" t="inlineStr">
        <is>
          <t>INT_L_X4Y49/WL1BEG1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INT_R_X3Y49/WL1END1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CLBLL_L_X4Y49/CLBLL_WL1END1</t>
        </is>
      </c>
      <c r="B15" t="inlineStr">
        <is>
          <t>Part of wire</t>
        </is>
      </c>
      <c r="C15" t="n">
        <v>0.051272</v>
      </c>
      <c r="D15" t="n">
        <v>0.006105</v>
      </c>
    </row>
    <row r="16">
      <c r="A16" t="inlineStr">
        <is>
          <t>CLBLM_R_X3Y49/CLBLM_WL1END1</t>
        </is>
      </c>
      <c r="B16" t="inlineStr">
        <is>
          <t>Part of wire</t>
        </is>
      </c>
      <c r="C16" t="n">
        <v>0.058596</v>
      </c>
      <c r="D16" t="n">
        <v>0.006105</v>
      </c>
      <c r="I16">
        <f>(((D13 + D14 + D15 + D16)/2) + (D17 + D32 + D43))</f>
        <v/>
      </c>
      <c r="J16">
        <f>((C13 + C14 + C15 + C16)*(((D13 + D14 + D15 + D16)/2) + (D17 + D32 + D43)))</f>
        <v/>
      </c>
    </row>
    <row r="17">
      <c r="A17" t="inlineStr">
        <is>
          <t>INT_R_X3Y49/INT_R.WL1END1-&gt;&gt;FAN_ALT7</t>
        </is>
      </c>
      <c r="B17" t="inlineStr">
        <is>
          <t>Buffer</t>
        </is>
      </c>
      <c r="C17" t="n">
        <v>0</v>
      </c>
      <c r="D17" t="n">
        <v>0.00757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INT_R_X3Y49/FAN_ALT7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INT_R_X3Y49/INT_R.FAN_ALT7-&gt;&gt;FAN_BOUNCE7</t>
        </is>
      </c>
      <c r="B19" t="inlineStr">
        <is>
          <t>Buffer</t>
        </is>
      </c>
      <c r="C19" t="n">
        <v>1.4764880625</v>
      </c>
      <c r="D19" t="n">
        <v>0</v>
      </c>
      <c r="E19" t="n">
        <v>0.059</v>
      </c>
      <c r="F19" t="n">
        <v>0.049</v>
      </c>
      <c r="G19" t="n">
        <v>0.178</v>
      </c>
      <c r="H19" t="n">
        <v>0.147</v>
      </c>
      <c r="I19">
        <f>((D21) + (D20))</f>
        <v/>
      </c>
      <c r="J19">
        <f>(((D21) + (D20))*C19)</f>
        <v/>
      </c>
    </row>
    <row r="20">
      <c r="A20" t="inlineStr">
        <is>
          <t>INT_R_X3Y49/FAN_BOUNCE7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INT_R_X3Y49/INT_R.FAN_BOUNCE7-&gt;&gt;IMUX18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INT_R_X3Y49/IMUX18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CLBLM_R_X3Y49/CLBLM_IMUX18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CLBLM_R_X3Y49/CLBLM_R.CLBLM_IMUX18-&gt;CLBLM_M_B2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CLBLM_R_X3Y49/CLBLM_M_B2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masterReg/readData2[16]_i_4/I4</t>
        </is>
      </c>
      <c r="B26" t="inlineStr">
        <is>
          <t>Inpin</t>
        </is>
      </c>
      <c r="D26" t="n">
        <v>0</v>
      </c>
      <c r="E26" t="n">
        <v>0.214</v>
      </c>
      <c r="F26" t="n">
        <v>0.172</v>
      </c>
      <c r="G26" t="n">
        <v>0.504</v>
      </c>
      <c r="H26" t="n">
        <v>0.406</v>
      </c>
    </row>
    <row r="27">
      <c r="A27" t="inlineStr">
        <is>
          <t>data0[16]: ALU1/result0_carry__3/O[0] to masterReg/readData2[16]_i_4/I4 sum delays</t>
        </is>
      </c>
      <c r="E27">
        <f>(E2 + E4 + E7 + E12 + E17 + E19 + E21 + E24 + E26)</f>
        <v/>
      </c>
      <c r="F27">
        <f>(F2 + F4 + F7 + F12 + F17 + F19 + F21 + F24 + F26)</f>
        <v/>
      </c>
      <c r="G27">
        <f>(G2 + G4 + G7 + G12 + G17 + G19 + G21 + G24 + G26)</f>
        <v/>
      </c>
      <c r="H27">
        <f>(H2 + H4 + H7 + H12 + H17 + H19 + H21 + H24 + H26)</f>
        <v/>
      </c>
      <c r="J27">
        <f>(J2 + J3 + J4 + J6 + J7 + J11 + J12 + J16 + J17 + J18 + J19 + J20 + J21 + J23 + J24 + J25 + J26)</f>
        <v/>
      </c>
    </row>
    <row r="28">
      <c r="A28" t="inlineStr">
        <is>
          <t>data0[16]: ALU1/result0_carry__3/O[0] to masterReg/readData2[16]_i_4/I4sum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data0[16]: ALU1/result0_carry__3/O[0] to masterReg/readData2[16]_i_4/I4Total delay (from Vivado)</t>
        </is>
      </c>
      <c r="E30" t="inlineStr">
        <is>
          <t>480</t>
        </is>
      </c>
      <c r="F30" t="inlineStr">
        <is>
          <t>403</t>
        </is>
      </c>
      <c r="G30" t="inlineStr">
        <is>
          <t>953</t>
        </is>
      </c>
      <c r="H30" t="inlineStr">
        <is>
          <t>789</t>
        </is>
      </c>
    </row>
    <row r="32">
      <c r="A32" t="inlineStr">
        <is>
          <t>INT_R_X3Y49/INT_R.WL1END1-&gt;&gt;IMUX35</t>
        </is>
      </c>
      <c r="B32" t="inlineStr">
        <is>
          <t>Buffer</t>
        </is>
      </c>
      <c r="C32" t="n">
        <v>1.6107141875</v>
      </c>
      <c r="D32" t="n">
        <v>0.007713</v>
      </c>
      <c r="E32" t="n">
        <v>0.047</v>
      </c>
      <c r="F32" t="n">
        <v>0.038</v>
      </c>
      <c r="G32" t="n">
        <v>0.138</v>
      </c>
      <c r="H32" t="n">
        <v>0.114</v>
      </c>
      <c r="I32">
        <f>((((D37) + (D36))) + (D33 + D34))</f>
        <v/>
      </c>
      <c r="J32">
        <f>(((((D37) + (D36))) + (D33 + D34))*C32)</f>
        <v/>
      </c>
    </row>
    <row r="33">
      <c r="A33" t="inlineStr">
        <is>
          <t>INT_R_X3Y49/IMUX35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CLBLM_R_X3Y49/CLBLM_IMUX35</t>
        </is>
      </c>
      <c r="B34" t="inlineStr">
        <is>
          <t>Part of wire</t>
        </is>
      </c>
      <c r="C34" t="n">
        <v>0</v>
      </c>
      <c r="D34" t="n">
        <v>0</v>
      </c>
      <c r="I34">
        <f>(((D33 + D34)/2) + (((D37) + (D36))))</f>
        <v/>
      </c>
      <c r="J34">
        <f>((C33 + C34)*(((D33 + D34)/2) + (((D37) + (D36)))))</f>
        <v/>
      </c>
    </row>
    <row r="35">
      <c r="A35" t="inlineStr">
        <is>
          <t>CLBLM_R_X3Y49/CLBLM_R.CLBLM_IMUX35-&gt;CLBLM_M_C6</t>
        </is>
      </c>
      <c r="B35" t="inlineStr">
        <is>
          <t>PassTransistor</t>
        </is>
      </c>
      <c r="C35" t="n">
        <v>0</v>
      </c>
      <c r="E35" t="n">
        <v>0</v>
      </c>
      <c r="F35" t="n">
        <v>0</v>
      </c>
      <c r="G35" t="n">
        <v>0</v>
      </c>
      <c r="H35" t="n">
        <v>0</v>
      </c>
      <c r="I35">
        <f>((D37) + (D36))</f>
        <v/>
      </c>
      <c r="J35">
        <f>(((D37) + (D36))*C35)</f>
        <v/>
      </c>
    </row>
    <row r="36">
      <c r="A36" t="inlineStr">
        <is>
          <t>CLBLM_R_X3Y49/CLBLM_M_C6</t>
        </is>
      </c>
      <c r="B36" t="inlineStr">
        <is>
          <t>Part of wire</t>
        </is>
      </c>
      <c r="C36" t="n">
        <v>0</v>
      </c>
      <c r="D36" t="n">
        <v>0</v>
      </c>
      <c r="I36">
        <f>(((D36)/2) + (D37))</f>
        <v/>
      </c>
      <c r="J36">
        <f>((C36)*(((D36)/2) + (D37)))</f>
        <v/>
      </c>
    </row>
    <row r="37">
      <c r="A37" t="inlineStr">
        <is>
          <t>ALU1/register_reg_r1_0_31_12_17_i_18/I3</t>
        </is>
      </c>
      <c r="B37" t="inlineStr">
        <is>
          <t>Inpin</t>
        </is>
      </c>
      <c r="D37" t="n">
        <v>0</v>
      </c>
      <c r="E37" t="n">
        <v>0.006</v>
      </c>
      <c r="F37" t="n">
        <v>0.005</v>
      </c>
      <c r="G37" t="n">
        <v>0.012</v>
      </c>
      <c r="H37" t="n">
        <v>0.01</v>
      </c>
    </row>
    <row r="38">
      <c r="A38" t="inlineStr">
        <is>
          <t>data0[16]: ALU1/result0_carry__3/O[0] to ALU1/register_reg_r1_0_31_12_17_i_18/I3 sum delays</t>
        </is>
      </c>
      <c r="E38">
        <f>(E2 + E4 + E7 + E12 + E32 + E35 + E37)</f>
        <v/>
      </c>
      <c r="F38">
        <f>(F2 + F4 + F7 + F12 + F32 + F35 + F37)</f>
        <v/>
      </c>
      <c r="G38">
        <f>(G2 + G4 + G7 + G12 + G32 + G35 + G37)</f>
        <v/>
      </c>
      <c r="H38">
        <f>(H2 + H4 + H7 + H12 + H32 + H35 + H37)</f>
        <v/>
      </c>
      <c r="J38">
        <f>(J2 + J3 + J4 + J6 + J7 + J11 + J12 + J16 + J32 + J34 + J35 + J36 + J37)</f>
        <v/>
      </c>
    </row>
    <row r="39">
      <c r="A39" t="inlineStr">
        <is>
          <t>data0[16]: ALU1/result0_carry__3/O[0] to ALU1/register_reg_r1_0_31_12_17_i_18/I3sum delays + cap delay</t>
        </is>
      </c>
      <c r="E39">
        <f>1000*(E38 + J38)</f>
        <v/>
      </c>
      <c r="F39">
        <f>1000*(F38 + J38)</f>
        <v/>
      </c>
      <c r="G39">
        <f>1000*(G38 + J38)</f>
        <v/>
      </c>
      <c r="H39">
        <f>1000*(H38 + J38)</f>
        <v/>
      </c>
    </row>
    <row r="41">
      <c r="A41" t="inlineStr">
        <is>
          <t>data0[16]: ALU1/result0_carry__3/O[0] to ALU1/register_reg_r1_0_31_12_17_i_18/I3Total delay (from Vivado)</t>
        </is>
      </c>
      <c r="E41" t="inlineStr">
        <is>
          <t>203</t>
        </is>
      </c>
      <c r="F41" t="inlineStr">
        <is>
          <t>177</t>
        </is>
      </c>
      <c r="G41" t="inlineStr">
        <is>
          <t>392</t>
        </is>
      </c>
      <c r="H41" t="inlineStr">
        <is>
          <t>334</t>
        </is>
      </c>
    </row>
    <row r="43">
      <c r="A43" t="inlineStr">
        <is>
          <t>INT_R_X3Y49/INT_R.WL1END1-&gt;&gt;SR1BEG2</t>
        </is>
      </c>
      <c r="B43" t="inlineStr">
        <is>
          <t>Buffer</t>
        </is>
      </c>
      <c r="C43" t="n">
        <v>1.16220225</v>
      </c>
      <c r="D43" t="n">
        <v>0.008429000000000001</v>
      </c>
      <c r="E43" t="n">
        <v>0.057</v>
      </c>
      <c r="F43" t="n">
        <v>0.047</v>
      </c>
      <c r="G43" t="n">
        <v>0.14</v>
      </c>
      <c r="H43" t="n">
        <v>0.116</v>
      </c>
      <c r="I43">
        <f>((D46 + D61) + (D44 + D45))</f>
        <v/>
      </c>
      <c r="J43">
        <f>(((D46 + D61) + (D44 + D45))*C43)</f>
        <v/>
      </c>
    </row>
    <row r="44">
      <c r="A44" t="inlineStr">
        <is>
          <t>INT_R_X3Y49/SR1BEG2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INT_R_X3Y48/SR1END2</t>
        </is>
      </c>
      <c r="B45" t="inlineStr">
        <is>
          <t>Part of wire</t>
        </is>
      </c>
      <c r="C45" t="n">
        <v>0</v>
      </c>
      <c r="D45" t="n">
        <v>0</v>
      </c>
      <c r="I45">
        <f>(((D44 + D45)/2) + (D46 + D61))</f>
        <v/>
      </c>
      <c r="J45">
        <f>((C44 + C45)*(((D44 + D45)/2) + (D46 + D61)))</f>
        <v/>
      </c>
    </row>
    <row r="46">
      <c r="A46" t="inlineStr">
        <is>
          <t>INT_R_X3Y48/INT_R.SR1END2-&gt;&gt;FAN_ALT1</t>
        </is>
      </c>
      <c r="B46" t="inlineStr">
        <is>
          <t>Buffer</t>
        </is>
      </c>
      <c r="C46" t="n">
        <v>0</v>
      </c>
      <c r="D46" t="n">
        <v>0.00757</v>
      </c>
      <c r="E46" t="n">
        <v>0</v>
      </c>
      <c r="F46" t="n">
        <v>0</v>
      </c>
      <c r="G46" t="n">
        <v>0</v>
      </c>
      <c r="H46" t="n">
        <v>0</v>
      </c>
      <c r="I46">
        <f>((D48) + (D47))</f>
        <v/>
      </c>
      <c r="J46">
        <f>(((D48) + (D47))*C46)</f>
        <v/>
      </c>
    </row>
    <row r="47">
      <c r="A47" t="inlineStr">
        <is>
          <t>INT_R_X3Y48/FAN_ALT1</t>
        </is>
      </c>
      <c r="B47" t="inlineStr">
        <is>
          <t>Part of wire</t>
        </is>
      </c>
      <c r="C47" t="n">
        <v>0</v>
      </c>
      <c r="D47" t="n">
        <v>0</v>
      </c>
      <c r="I47">
        <f>(((D47)/2) + (D48))</f>
        <v/>
      </c>
      <c r="J47">
        <f>((C47)*(((D47)/2) + (D48)))</f>
        <v/>
      </c>
    </row>
    <row r="48">
      <c r="A48" t="inlineStr">
        <is>
          <t>INT_R_X3Y48/INT_R.FAN_ALT1-&gt;&gt;FAN_BOUNCE1</t>
        </is>
      </c>
      <c r="B48" t="inlineStr">
        <is>
          <t>Buffer</t>
        </is>
      </c>
      <c r="C48" t="n">
        <v>1.4764880625</v>
      </c>
      <c r="D48" t="n">
        <v>0</v>
      </c>
      <c r="E48" t="n">
        <v>0.059</v>
      </c>
      <c r="F48" t="n">
        <v>0.049</v>
      </c>
      <c r="G48" t="n">
        <v>0.178</v>
      </c>
      <c r="H48" t="n">
        <v>0.147</v>
      </c>
      <c r="I48">
        <f>((D50) + (D49))</f>
        <v/>
      </c>
      <c r="J48">
        <f>(((D50) + (D49))*C48)</f>
        <v/>
      </c>
    </row>
    <row r="49">
      <c r="A49" t="inlineStr">
        <is>
          <t>INT_R_X3Y48/FAN_BOUNCE1</t>
        </is>
      </c>
      <c r="B49" t="inlineStr">
        <is>
          <t>Part of wire</t>
        </is>
      </c>
      <c r="C49" t="n">
        <v>0</v>
      </c>
      <c r="D49" t="n">
        <v>0</v>
      </c>
      <c r="I49">
        <f>(((D49)/2) + (D50))</f>
        <v/>
      </c>
      <c r="J49">
        <f>((C49)*(((D49)/2) + (D50)))</f>
        <v/>
      </c>
    </row>
    <row r="50">
      <c r="A50" t="inlineStr">
        <is>
          <t>INT_R_X3Y48/INT_R.FAN_BOUNCE1-&gt;&gt;IMUX4</t>
        </is>
      </c>
      <c r="B50" t="inlineStr">
        <is>
          <t>Buffer</t>
        </is>
      </c>
      <c r="C50" t="n">
        <v>1.6107141875</v>
      </c>
      <c r="D50" t="n">
        <v>0.007713</v>
      </c>
      <c r="E50" t="n">
        <v>0.047</v>
      </c>
      <c r="F50" t="n">
        <v>0.038</v>
      </c>
      <c r="G50" t="n">
        <v>0.138</v>
      </c>
      <c r="H50" t="n">
        <v>0.114</v>
      </c>
      <c r="I50">
        <f>((((D55) + (D54))) + (D51 + D52))</f>
        <v/>
      </c>
      <c r="J50">
        <f>(((((D55) + (D54))) + (D51 + D52))*C50)</f>
        <v/>
      </c>
    </row>
    <row r="51">
      <c r="A51" t="inlineStr">
        <is>
          <t>INT_R_X3Y48/IMUX4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CLBLM_R_X3Y48/CLBLM_IMUX4</t>
        </is>
      </c>
      <c r="B52" t="inlineStr">
        <is>
          <t>Part of wire</t>
        </is>
      </c>
      <c r="C52" t="n">
        <v>0</v>
      </c>
      <c r="D52" t="n">
        <v>0</v>
      </c>
      <c r="I52">
        <f>(((D51 + D52)/2) + (((D55) + (D54))))</f>
        <v/>
      </c>
      <c r="J52">
        <f>((C51 + C52)*(((D51 + D52)/2) + (((D55) + (D54)))))</f>
        <v/>
      </c>
    </row>
    <row r="53">
      <c r="A53" t="inlineStr">
        <is>
          <t>CLBLM_R_X3Y48/CLBLM_R.CLBLM_IMUX4-&gt;CLBLM_M_A6</t>
        </is>
      </c>
      <c r="B53" t="inlineStr">
        <is>
          <t>PassTransistor</t>
        </is>
      </c>
      <c r="C53" t="n">
        <v>0</v>
      </c>
      <c r="E53" t="n">
        <v>0</v>
      </c>
      <c r="F53" t="n">
        <v>0</v>
      </c>
      <c r="G53" t="n">
        <v>0</v>
      </c>
      <c r="H53" t="n">
        <v>0</v>
      </c>
      <c r="I53">
        <f>((D55) + (D54))</f>
        <v/>
      </c>
      <c r="J53">
        <f>(((D55) + (D54))*C53)</f>
        <v/>
      </c>
    </row>
    <row r="54">
      <c r="A54" t="inlineStr">
        <is>
          <t>CLBLM_R_X3Y48/CLBLM_M_A6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masterReg/readData2[16]_i_7/I0</t>
        </is>
      </c>
      <c r="B55" t="inlineStr">
        <is>
          <t>Inpin</t>
        </is>
      </c>
      <c r="D55" t="n">
        <v>0</v>
      </c>
      <c r="E55" t="n">
        <v>0.008</v>
      </c>
      <c r="F55" t="n">
        <v>0.007</v>
      </c>
      <c r="G55" t="n">
        <v>0.016</v>
      </c>
      <c r="H55" t="n">
        <v>0.013</v>
      </c>
    </row>
    <row r="56">
      <c r="A56" t="inlineStr">
        <is>
          <t>data0[16]: ALU1/result0_carry__3/O[0] to masterReg/readData2[16]_i_7/I0 sum delays</t>
        </is>
      </c>
      <c r="E56">
        <f>(E2 + E4 + E7 + E12 + E43 + E46 + E48 + E50 + E53 + E55)</f>
        <v/>
      </c>
      <c r="F56">
        <f>(F2 + F4 + F7 + F12 + F43 + F46 + F48 + F50 + F53 + F55)</f>
        <v/>
      </c>
      <c r="G56">
        <f>(G2 + G4 + G7 + G12 + G43 + G46 + G48 + G50 + G53 + G55)</f>
        <v/>
      </c>
      <c r="H56">
        <f>(H2 + H4 + H7 + H12 + H43 + H46 + H48 + H50 + H53 + H55)</f>
        <v/>
      </c>
      <c r="J56">
        <f>(J2 + J3 + J4 + J6 + J7 + J11 + J12 + J16 + J43 + J45 + J46 + J47 + J48 + J49 + J50 + J52 + J53 + J54 + J55)</f>
        <v/>
      </c>
    </row>
    <row r="57">
      <c r="A57" t="inlineStr">
        <is>
          <t>data0[16]: ALU1/result0_carry__3/O[0] to masterReg/readData2[16]_i_7/I0sum delays + cap delay</t>
        </is>
      </c>
      <c r="E57">
        <f>1000*(E56 + J56)</f>
        <v/>
      </c>
      <c r="F57">
        <f>1000*(F56 + J56)</f>
        <v/>
      </c>
      <c r="G57">
        <f>1000*(G56 + J56)</f>
        <v/>
      </c>
      <c r="H57">
        <f>1000*(H56 + J56)</f>
        <v/>
      </c>
    </row>
    <row r="59">
      <c r="A59" t="inlineStr">
        <is>
          <t>data0[16]: ALU1/result0_carry__3/O[0] to masterReg/readData2[16]_i_7/I0Total delay (from Vivado)</t>
        </is>
      </c>
      <c r="E59" t="inlineStr">
        <is>
          <t>347</t>
        </is>
      </c>
      <c r="F59" t="inlineStr">
        <is>
          <t>301</t>
        </is>
      </c>
      <c r="G59" t="inlineStr">
        <is>
          <t>662</t>
        </is>
      </c>
      <c r="H59" t="inlineStr">
        <is>
          <t>560</t>
        </is>
      </c>
    </row>
    <row r="61">
      <c r="A61" t="inlineStr">
        <is>
          <t>INT_R_X3Y48/INT_R.SR1END2-&gt;&gt;IMUX22</t>
        </is>
      </c>
      <c r="B61" t="inlineStr">
        <is>
          <t>Buffer</t>
        </is>
      </c>
      <c r="C61" t="n">
        <v>1.6107141875</v>
      </c>
      <c r="D61" t="n">
        <v>0.007713</v>
      </c>
      <c r="E61" t="n">
        <v>0.047</v>
      </c>
      <c r="F61" t="n">
        <v>0.038</v>
      </c>
      <c r="G61" t="n">
        <v>0.138</v>
      </c>
      <c r="H61" t="n">
        <v>0.114</v>
      </c>
      <c r="I61">
        <f>((((D66) + (D65))) + (D62 + D63))</f>
        <v/>
      </c>
      <c r="J61">
        <f>(((((D66) + (D65))) + (D62 + D63))*C61)</f>
        <v/>
      </c>
    </row>
    <row r="62">
      <c r="A62" t="inlineStr">
        <is>
          <t>INT_R_X3Y48/IMUX22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CLBLM_R_X3Y48/CLBLM_IMUX22</t>
        </is>
      </c>
      <c r="B63" t="inlineStr">
        <is>
          <t>Part of wire</t>
        </is>
      </c>
      <c r="C63" t="n">
        <v>0</v>
      </c>
      <c r="D63" t="n">
        <v>0</v>
      </c>
      <c r="I63">
        <f>(((D62 + D63)/2) + (((D66) + (D65))))</f>
        <v/>
      </c>
      <c r="J63">
        <f>((C62 + C63)*(((D62 + D63)/2) + (((D66) + (D65)))))</f>
        <v/>
      </c>
    </row>
    <row r="64">
      <c r="A64" t="inlineStr">
        <is>
          <t>CLBLM_R_X3Y48/CLBLM_R.CLBLM_IMUX22-&gt;CLBLM_M_C3</t>
        </is>
      </c>
      <c r="B64" t="inlineStr">
        <is>
          <t>PassTransistor</t>
        </is>
      </c>
      <c r="C64" t="n">
        <v>0</v>
      </c>
      <c r="E64" t="n">
        <v>0</v>
      </c>
      <c r="F64" t="n">
        <v>0</v>
      </c>
      <c r="G64" t="n">
        <v>0</v>
      </c>
      <c r="H64" t="n">
        <v>0</v>
      </c>
      <c r="I64">
        <f>((D66) + (D65))</f>
        <v/>
      </c>
      <c r="J64">
        <f>(((D66) + (D65))*C64)</f>
        <v/>
      </c>
    </row>
    <row r="65">
      <c r="A65" t="inlineStr">
        <is>
          <t>CLBLM_R_X3Y48/CLBLM_M_C3</t>
        </is>
      </c>
      <c r="B65" t="inlineStr">
        <is>
          <t>Part of wire</t>
        </is>
      </c>
      <c r="C65" t="n">
        <v>0</v>
      </c>
      <c r="D65" t="n">
        <v>0</v>
      </c>
      <c r="I65">
        <f>(((D65)/2) + (D66))</f>
        <v/>
      </c>
      <c r="J65">
        <f>((C65)*(((D65)/2) + (D66)))</f>
        <v/>
      </c>
    </row>
    <row r="66">
      <c r="A66" t="inlineStr">
        <is>
          <t>masterReg/register_reg_r1_0_31_12_17_i_17/I3</t>
        </is>
      </c>
      <c r="B66" t="inlineStr">
        <is>
          <t>Inpin</t>
        </is>
      </c>
      <c r="D66" t="n">
        <v>0</v>
      </c>
      <c r="E66" t="n">
        <v>0.14</v>
      </c>
      <c r="F66" t="n">
        <v>0.113</v>
      </c>
      <c r="G66" t="n">
        <v>0.368</v>
      </c>
      <c r="H66" t="n">
        <v>0.297</v>
      </c>
    </row>
    <row r="67">
      <c r="A67" t="inlineStr">
        <is>
          <t>data0[16]: ALU1/result0_carry__3/O[0] to masterReg/register_reg_r1_0_31_12_17_i_17/I3 sum delays</t>
        </is>
      </c>
      <c r="E67">
        <f>(E2 + E4 + E7 + E12 + E43 + E61 + E64 + E66)</f>
        <v/>
      </c>
      <c r="F67">
        <f>(F2 + F4 + F7 + F12 + F43 + F61 + F64 + F66)</f>
        <v/>
      </c>
      <c r="G67">
        <f>(G2 + G4 + G7 + G12 + G43 + G61 + G64 + G66)</f>
        <v/>
      </c>
      <c r="H67">
        <f>(H2 + H4 + H7 + H12 + H43 + H61 + H64 + H66)</f>
        <v/>
      </c>
      <c r="J67">
        <f>(J2 + J3 + J4 + J6 + J7 + J11 + J12 + J16 + J43 + J45 + J61 + J63 + J64 + J65 + J66)</f>
        <v/>
      </c>
    </row>
    <row r="68">
      <c r="A68" t="inlineStr">
        <is>
          <t>data0[16]: ALU1/result0_carry__3/O[0] to masterReg/register_reg_r1_0_31_12_17_i_17/I3sum delays + cap delay</t>
        </is>
      </c>
      <c r="E68">
        <f>1000*(E67 + J67)</f>
        <v/>
      </c>
      <c r="F68">
        <f>1000*(F67 + J67)</f>
        <v/>
      </c>
      <c r="G68">
        <f>1000*(G67 + J67)</f>
        <v/>
      </c>
      <c r="H68">
        <f>1000*(H67 + J67)</f>
        <v/>
      </c>
    </row>
    <row r="70">
      <c r="A70" t="inlineStr">
        <is>
          <t>data0[16]: ALU1/result0_carry__3/O[0] to masterReg/register_reg_r1_0_31_12_17_i_17/I3Total delay (from Vivado)</t>
        </is>
      </c>
      <c r="E70" t="inlineStr">
        <is>
          <t>410</t>
        </is>
      </c>
      <c r="F70" t="inlineStr">
        <is>
          <t>348</t>
        </is>
      </c>
      <c r="G70" t="inlineStr">
        <is>
          <t>807</t>
        </is>
      </c>
      <c r="H70" t="inlineStr">
        <is>
          <t>672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CLBLM_R_X5Y50/CLBLM_L_BMUX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 + D27) + (D5 + D6))) + (D3))</f>
        <v/>
      </c>
      <c r="J2">
        <f>(C2*((((D7 + D27) + (D5 + D6))) + (D3)))</f>
        <v/>
      </c>
    </row>
    <row r="3">
      <c r="A3" t="inlineStr">
        <is>
          <t>CLBLM_R_X5Y50/CLBLM_L_BMUX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D27) + (D5 + D6))))</f>
        <v/>
      </c>
      <c r="J3">
        <f>((C3)*(((D3)/2) + (((D7 + D27) + (D5 + D6)))))</f>
        <v/>
      </c>
    </row>
    <row r="4">
      <c r="A4" t="inlineStr">
        <is>
          <t>CLBLM_R_X5Y50/CLBLM_R.CLBLM_L_BMUX-&gt;CLBLM_LOGIC_OUTS17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D27) + (D5 + D6))</f>
        <v/>
      </c>
      <c r="J4">
        <f>(((D7 + D27) + (D5 + D6))*C4)</f>
        <v/>
      </c>
    </row>
    <row r="5">
      <c r="A5" t="inlineStr">
        <is>
          <t>CLBLM_R_X5Y50/CLBLM_LOGIC_OUTS17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INT_R_X5Y50/LOGIC_OUTS17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D27))</f>
        <v/>
      </c>
      <c r="J6">
        <f>((C5 + C6)*(((D5 + D6)/2) + (D7 + D27)))</f>
        <v/>
      </c>
    </row>
    <row r="7">
      <c r="A7" t="inlineStr">
        <is>
          <t>INT_R_X5Y50/INT_R.LOGIC_OUTS17-&gt;&gt;SW2BEG3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INT_R_X5Y50/SW2BEG3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INT_L_X4Y49/SW2END3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INT_L_X4Y50/SW2END_N0_3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BRKH_INT_X5Y49/BRKH_INT_SW2A3</t>
        </is>
      </c>
      <c r="B11" t="inlineStr">
        <is>
          <t>Part of wire</t>
        </is>
      </c>
      <c r="C11" t="n">
        <v>0.00523</v>
      </c>
      <c r="D11" t="n">
        <v>0.001</v>
      </c>
    </row>
    <row r="12">
      <c r="A12" t="inlineStr">
        <is>
          <t>INT_R_X5Y49/SW2A3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BRKH_INT_X4Y49/BRKH_INT_SW2END3</t>
        </is>
      </c>
      <c r="B13" t="inlineStr">
        <is>
          <t>Part of wire</t>
        </is>
      </c>
      <c r="C13" t="n">
        <v>0.00523</v>
      </c>
      <c r="D13" t="n">
        <v>0.001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INT_L_X4Y50/INT_L.SW2END_N0_3-&gt;&gt;NL1BEG_N3</t>
        </is>
      </c>
      <c r="B14" t="inlineStr">
        <is>
          <t>Buffer</t>
        </is>
      </c>
      <c r="C14" t="n">
        <v>1.16220225</v>
      </c>
      <c r="D14" t="n">
        <v>0.008429000000000001</v>
      </c>
      <c r="E14" t="n">
        <v>0.054</v>
      </c>
      <c r="F14" t="n">
        <v>0.044</v>
      </c>
      <c r="G14" t="n">
        <v>0.131</v>
      </c>
      <c r="H14" t="n">
        <v>0.108</v>
      </c>
      <c r="I14">
        <f>((D16) + (D15))</f>
        <v/>
      </c>
      <c r="J14">
        <f>(((D16) + (D15))*C14)</f>
        <v/>
      </c>
    </row>
    <row r="15">
      <c r="A15" t="inlineStr">
        <is>
          <t>INT_L_X4Y50/NL1BEG_N3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INT_L_X4Y50/INT_L.NL1BEG_N3-&gt;&gt;IMUX_L5</t>
        </is>
      </c>
      <c r="B16" t="inlineStr">
        <is>
          <t>Buffer</t>
        </is>
      </c>
      <c r="C16" t="n">
        <v>1.6107141875</v>
      </c>
      <c r="D16" t="n">
        <v>0.007713</v>
      </c>
      <c r="E16" t="n">
        <v>0.047</v>
      </c>
      <c r="F16" t="n">
        <v>0.038</v>
      </c>
      <c r="G16" t="n">
        <v>0.138</v>
      </c>
      <c r="H16" t="n">
        <v>0.114</v>
      </c>
      <c r="I16">
        <f>((((D21) + (D20))) + (D17 + D18))</f>
        <v/>
      </c>
      <c r="J16">
        <f>(((((D21) + (D20))) + (D17 + D18))*C16)</f>
        <v/>
      </c>
    </row>
    <row r="17">
      <c r="A17" t="inlineStr">
        <is>
          <t>INT_L_X4Y50/IMUX_L5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CLBLL_L_X4Y50/CLBLL_IMUX5</t>
        </is>
      </c>
      <c r="B18" t="inlineStr">
        <is>
          <t>Part of wire</t>
        </is>
      </c>
      <c r="C18" t="n">
        <v>0</v>
      </c>
      <c r="D18" t="n">
        <v>0</v>
      </c>
      <c r="I18">
        <f>(((D17 + D18)/2) + (((D21) + (D20))))</f>
        <v/>
      </c>
      <c r="J18">
        <f>((C17 + C18)*(((D17 + D18)/2) + (((D21) + (D20)))))</f>
        <v/>
      </c>
    </row>
    <row r="19">
      <c r="A19" t="inlineStr">
        <is>
          <t>CLBLL_L_X4Y50/CLBLL_L.CLBLL_IMUX5-&gt;CLBLL_L_A6</t>
        </is>
      </c>
      <c r="B19" t="inlineStr">
        <is>
          <t>PassTransistor</t>
        </is>
      </c>
      <c r="C19" t="n">
        <v>0</v>
      </c>
      <c r="E19" t="n">
        <v>0</v>
      </c>
      <c r="F19" t="n">
        <v>0</v>
      </c>
      <c r="G19" t="n">
        <v>0</v>
      </c>
      <c r="H19" t="n">
        <v>0</v>
      </c>
      <c r="I19">
        <f>((D21) + (D20))</f>
        <v/>
      </c>
      <c r="J19">
        <f>(((D21) + (D20))*C19)</f>
        <v/>
      </c>
    </row>
    <row r="20">
      <c r="A20" t="inlineStr">
        <is>
          <t>CLBLL_L_X4Y50/CLBLL_L_A6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masterReg/readData2[17]_i_7/I0</t>
        </is>
      </c>
      <c r="B21" t="inlineStr">
        <is>
          <t>Inpin</t>
        </is>
      </c>
      <c r="D21" t="n">
        <v>0</v>
      </c>
      <c r="E21" t="n">
        <v>0.002</v>
      </c>
      <c r="F21" t="n">
        <v>0.002</v>
      </c>
      <c r="G21" t="n">
        <v>0.005</v>
      </c>
      <c r="H21" t="n">
        <v>0.004</v>
      </c>
    </row>
    <row r="22">
      <c r="A22" t="inlineStr">
        <is>
          <t>data0[17]: ALU1/result0_carry__3/O[1] to masterReg/readData2[17]_i_7/I0 sum delays</t>
        </is>
      </c>
      <c r="E22">
        <f>(E2 + E4 + E7 + E14 + E16 + E19 + E21)</f>
        <v/>
      </c>
      <c r="F22">
        <f>(F2 + F4 + F7 + F14 + F16 + F19 + F21)</f>
        <v/>
      </c>
      <c r="G22">
        <f>(G2 + G4 + G7 + G14 + G16 + G19 + G21)</f>
        <v/>
      </c>
      <c r="H22">
        <f>(H2 + H4 + H7 + H14 + H16 + H19 + H21)</f>
        <v/>
      </c>
      <c r="J22">
        <f>(J2 + J3 + J4 + J6 + J7 + J13 + J14 + J15 + J16 + J18 + J19 + J20 + J21)</f>
        <v/>
      </c>
    </row>
    <row r="23">
      <c r="A23" t="inlineStr">
        <is>
          <t>data0[17]: ALU1/result0_carry__3/O[1] to masterReg/readData2[17]_i_7/I0sum delays + cap delay</t>
        </is>
      </c>
      <c r="E23">
        <f>1000*(E22 + J22)</f>
        <v/>
      </c>
      <c r="F23">
        <f>1000*(F22 + J22)</f>
        <v/>
      </c>
      <c r="G23">
        <f>1000*(G22 + J22)</f>
        <v/>
      </c>
      <c r="H23">
        <f>1000*(H22 + J22)</f>
        <v/>
      </c>
    </row>
    <row r="25">
      <c r="A25" t="inlineStr">
        <is>
          <t>data0[17]: ALU1/result0_carry__3/O[1] to masterReg/readData2[17]_i_7/I0Total delay (from Vivado)</t>
        </is>
      </c>
      <c r="E25" t="inlineStr">
        <is>
          <t>191</t>
        </is>
      </c>
      <c r="F25" t="inlineStr">
        <is>
          <t>164</t>
        </is>
      </c>
      <c r="G25" t="inlineStr">
        <is>
          <t>366</t>
        </is>
      </c>
      <c r="H25" t="inlineStr">
        <is>
          <t>309</t>
        </is>
      </c>
    </row>
    <row r="27">
      <c r="A27" t="inlineStr">
        <is>
          <t>INT_R_X5Y50/INT_R.LOGIC_OUTS17-&gt;&gt;WW2BEG3</t>
        </is>
      </c>
      <c r="B27" t="inlineStr">
        <is>
          <t>Buffer</t>
        </is>
      </c>
      <c r="C27" t="n">
        <v>1.1851186875</v>
      </c>
      <c r="D27" t="n">
        <v>0.008473000000000001</v>
      </c>
      <c r="E27" t="n">
        <v>0.063</v>
      </c>
      <c r="F27" t="n">
        <v>0.052</v>
      </c>
      <c r="G27" t="n">
        <v>0.142</v>
      </c>
      <c r="H27" t="n">
        <v>0.118</v>
      </c>
      <c r="I27">
        <f>((D34 + D48 + D61) + (D28 + D29 + D30 + D31 + D32 + D33))</f>
        <v/>
      </c>
      <c r="J27">
        <f>(((D34 + D48 + D61) + (D28 + D29 + D30 + D31 + D32 + D33))*C27)</f>
        <v/>
      </c>
    </row>
    <row r="28">
      <c r="A28" t="inlineStr">
        <is>
          <t>INT_R_X5Y50/WW2BEG3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INT_R_X3Y50/WW2END3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INT_R_X3Y51/WW2END_N0_3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INT_L_X4Y50/WW2A3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CLBLL_L_X4Y50/CLBLL_WW2END3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CLBLM_R_X3Y50/CLBLM_WW2END3</t>
        </is>
      </c>
      <c r="B33" t="inlineStr">
        <is>
          <t>Part of wire</t>
        </is>
      </c>
      <c r="C33" t="n">
        <v>0</v>
      </c>
      <c r="D33" t="n">
        <v>0</v>
      </c>
      <c r="I33">
        <f>(((D28 + D29 + D30 + D31 + D32 + D33)/2) + (D34 + D48 + D61))</f>
        <v/>
      </c>
      <c r="J33">
        <f>((C28 + C29 + C30 + C31 + C32 + C33)*(((D28 + D29 + D30 + D31 + D32 + D33)/2) + (D34 + D48 + D61)))</f>
        <v/>
      </c>
    </row>
    <row r="34">
      <c r="A34" t="inlineStr">
        <is>
          <t>INT_R_X3Y50/INT_R.WW2END3-&gt;&gt;WL1BEG2</t>
        </is>
      </c>
      <c r="B34" t="inlineStr">
        <is>
          <t>Buffer</t>
        </is>
      </c>
      <c r="C34" t="n">
        <v>1.16220225</v>
      </c>
      <c r="D34" t="n">
        <v>0.008429000000000001</v>
      </c>
      <c r="E34" t="n">
        <v>0.042</v>
      </c>
      <c r="F34" t="n">
        <v>0.034</v>
      </c>
      <c r="G34" t="n">
        <v>0.124</v>
      </c>
      <c r="H34" t="n">
        <v>0.103</v>
      </c>
      <c r="I34">
        <f>((D37) + (D35 + D36))</f>
        <v/>
      </c>
      <c r="J34">
        <f>(((D37) + (D35 + D36))*C34)</f>
        <v/>
      </c>
    </row>
    <row r="35">
      <c r="A35" t="inlineStr">
        <is>
          <t>INT_R_X3Y50/WL1BEG2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INT_L_X2Y50/WL1END2</t>
        </is>
      </c>
      <c r="B36" t="inlineStr">
        <is>
          <t>Part of wire</t>
        </is>
      </c>
      <c r="C36" t="n">
        <v>0</v>
      </c>
      <c r="D36" t="n">
        <v>0</v>
      </c>
      <c r="I36">
        <f>(((D35 + D36)/2) + (D37))</f>
        <v/>
      </c>
      <c r="J36">
        <f>((C35 + C36)*(((D35 + D36)/2) + (D37)))</f>
        <v/>
      </c>
    </row>
    <row r="37">
      <c r="A37" t="inlineStr">
        <is>
          <t>INT_L_X2Y50/INT_L.WL1END2-&gt;&gt;IMUX_L13</t>
        </is>
      </c>
      <c r="B37" t="inlineStr">
        <is>
          <t>Buffer</t>
        </is>
      </c>
      <c r="C37" t="n">
        <v>1.6107141875</v>
      </c>
      <c r="D37" t="n">
        <v>0.007713</v>
      </c>
      <c r="E37" t="n">
        <v>0.047</v>
      </c>
      <c r="F37" t="n">
        <v>0.038</v>
      </c>
      <c r="G37" t="n">
        <v>0.138</v>
      </c>
      <c r="H37" t="n">
        <v>0.114</v>
      </c>
      <c r="I37">
        <f>((((D42) + (D41))) + (D38 + D39))</f>
        <v/>
      </c>
      <c r="J37">
        <f>(((((D42) + (D41))) + (D38 + D39))*C37)</f>
        <v/>
      </c>
    </row>
    <row r="38">
      <c r="A38" t="inlineStr">
        <is>
          <t>INT_L_X2Y50/IMUX_L13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CLBLL_L_X2Y50/CLBLL_IMUX13</t>
        </is>
      </c>
      <c r="B39" t="inlineStr">
        <is>
          <t>Part of wire</t>
        </is>
      </c>
      <c r="C39" t="n">
        <v>0</v>
      </c>
      <c r="D39" t="n">
        <v>0</v>
      </c>
      <c r="I39">
        <f>(((D38 + D39)/2) + (((D42) + (D41))))</f>
        <v/>
      </c>
      <c r="J39">
        <f>((C38 + C39)*(((D38 + D39)/2) + (((D42) + (D41)))))</f>
        <v/>
      </c>
    </row>
    <row r="40">
      <c r="A40" t="inlineStr">
        <is>
          <t>CLBLL_L_X2Y50/CLBLL_L.CLBLL_IMUX13-&gt;CLBLL_L_B6</t>
        </is>
      </c>
      <c r="B40" t="inlineStr">
        <is>
          <t>PassTransistor</t>
        </is>
      </c>
      <c r="C40" t="n">
        <v>0</v>
      </c>
      <c r="E40" t="n">
        <v>0</v>
      </c>
      <c r="F40" t="n">
        <v>0</v>
      </c>
      <c r="G40" t="n">
        <v>0</v>
      </c>
      <c r="H40" t="n">
        <v>0</v>
      </c>
      <c r="I40">
        <f>((D42) + (D41))</f>
        <v/>
      </c>
      <c r="J40">
        <f>(((D42) + (D41))*C40)</f>
        <v/>
      </c>
    </row>
    <row r="41">
      <c r="A41" t="inlineStr">
        <is>
          <t>CLBLL_L_X2Y50/CLBLL_L_B6</t>
        </is>
      </c>
      <c r="B41" t="inlineStr">
        <is>
          <t>Part of wire</t>
        </is>
      </c>
      <c r="C41" t="n">
        <v>0</v>
      </c>
      <c r="D41" t="n">
        <v>0</v>
      </c>
      <c r="I41">
        <f>(((D41)/2) + (D42))</f>
        <v/>
      </c>
      <c r="J41">
        <f>((C41)*(((D41)/2) + (D42)))</f>
        <v/>
      </c>
    </row>
    <row r="42">
      <c r="A42" t="inlineStr">
        <is>
          <t>ALU1/register_reg_r1_0_31_12_17_i_16/I3</t>
        </is>
      </c>
      <c r="B42" t="inlineStr">
        <is>
          <t>Inpin</t>
        </is>
      </c>
      <c r="D42" t="n">
        <v>0</v>
      </c>
      <c r="E42" t="n">
        <v>0.001</v>
      </c>
      <c r="F42" t="n">
        <v>0.001</v>
      </c>
      <c r="G42" t="n">
        <v>0.002</v>
      </c>
      <c r="H42" t="n">
        <v>0.002</v>
      </c>
    </row>
    <row r="43">
      <c r="A43" t="inlineStr">
        <is>
          <t>data0[17]: ALU1/result0_carry__3/O[1] to ALU1/register_reg_r1_0_31_12_17_i_16/I3 sum delays</t>
        </is>
      </c>
      <c r="E43">
        <f>(E2 + E4 + E27 + E34 + E37 + E40 + E42)</f>
        <v/>
      </c>
      <c r="F43">
        <f>(F2 + F4 + F27 + F34 + F37 + F40 + F42)</f>
        <v/>
      </c>
      <c r="G43">
        <f>(G2 + G4 + G27 + G34 + G37 + G40 + G42)</f>
        <v/>
      </c>
      <c r="H43">
        <f>(H2 + H4 + H27 + H34 + H37 + H40 + H42)</f>
        <v/>
      </c>
      <c r="J43">
        <f>(J2 + J3 + J4 + J6 + J27 + J33 + J34 + J36 + J37 + J39 + J40 + J41 + J42)</f>
        <v/>
      </c>
    </row>
    <row r="44">
      <c r="A44" t="inlineStr">
        <is>
          <t>data0[17]: ALU1/result0_carry__3/O[1] to ALU1/register_reg_r1_0_31_12_17_i_16/I3sum delays + cap delay</t>
        </is>
      </c>
      <c r="E44">
        <f>1000*(E43 + J43)</f>
        <v/>
      </c>
      <c r="F44">
        <f>1000*(F43 + J43)</f>
        <v/>
      </c>
      <c r="G44">
        <f>1000*(G43 + J43)</f>
        <v/>
      </c>
      <c r="H44">
        <f>1000*(H43 + J43)</f>
        <v/>
      </c>
    </row>
    <row r="46">
      <c r="A46" t="inlineStr">
        <is>
          <t>data0[17]: ALU1/result0_carry__3/O[1] to ALU1/register_reg_r1_0_31_12_17_i_16/I3Total delay (from Vivado)</t>
        </is>
      </c>
      <c r="E46" t="inlineStr">
        <is>
          <t>215</t>
        </is>
      </c>
      <c r="F46" t="inlineStr">
        <is>
          <t>187</t>
        </is>
      </c>
      <c r="G46" t="inlineStr">
        <is>
          <t>379</t>
        </is>
      </c>
      <c r="H46" t="inlineStr">
        <is>
          <t>323</t>
        </is>
      </c>
    </row>
    <row r="48">
      <c r="A48" t="inlineStr">
        <is>
          <t>INT_R_X3Y50/INT_R.WW2END3-&gt;&gt;SR1BEG_S0</t>
        </is>
      </c>
      <c r="B48" t="inlineStr">
        <is>
          <t>Buffer</t>
        </is>
      </c>
      <c r="C48" t="n">
        <v>1.16220225</v>
      </c>
      <c r="D48" t="n">
        <v>0.008429000000000001</v>
      </c>
      <c r="E48" t="n">
        <v>0.056</v>
      </c>
      <c r="F48" t="n">
        <v>0.046</v>
      </c>
      <c r="G48" t="n">
        <v>0.132</v>
      </c>
      <c r="H48" t="n">
        <v>0.109</v>
      </c>
      <c r="I48">
        <f>((D50) + (D49))</f>
        <v/>
      </c>
      <c r="J48">
        <f>(((D50) + (D49))*C48)</f>
        <v/>
      </c>
    </row>
    <row r="49">
      <c r="A49" t="inlineStr">
        <is>
          <t>INT_R_X3Y50/SR1BEG_S0</t>
        </is>
      </c>
      <c r="B49" t="inlineStr">
        <is>
          <t>Part of wire</t>
        </is>
      </c>
      <c r="C49" t="n">
        <v>0</v>
      </c>
      <c r="D49" t="n">
        <v>0</v>
      </c>
      <c r="I49">
        <f>(((D49)/2) + (D50))</f>
        <v/>
      </c>
      <c r="J49">
        <f>((C49)*(((D49)/2) + (D50)))</f>
        <v/>
      </c>
    </row>
    <row r="50">
      <c r="A50" t="inlineStr">
        <is>
          <t>INT_R_X3Y50/INT_R.SR1BEG_S0-&gt;&gt;IMUX25</t>
        </is>
      </c>
      <c r="B50" t="inlineStr">
        <is>
          <t>Buffer</t>
        </is>
      </c>
      <c r="C50" t="n">
        <v>1.6107141875</v>
      </c>
      <c r="D50" t="n">
        <v>0.007713</v>
      </c>
      <c r="E50" t="n">
        <v>0.047</v>
      </c>
      <c r="F50" t="n">
        <v>0.038</v>
      </c>
      <c r="G50" t="n">
        <v>0.138</v>
      </c>
      <c r="H50" t="n">
        <v>0.114</v>
      </c>
      <c r="I50">
        <f>((((D55) + (D54))) + (D51 + D52))</f>
        <v/>
      </c>
      <c r="J50">
        <f>(((((D55) + (D54))) + (D51 + D52))*C50)</f>
        <v/>
      </c>
    </row>
    <row r="51">
      <c r="A51" t="inlineStr">
        <is>
          <t>INT_R_X3Y50/IMUX25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CLBLM_R_X3Y50/CLBLM_IMUX25</t>
        </is>
      </c>
      <c r="B52" t="inlineStr">
        <is>
          <t>Part of wire</t>
        </is>
      </c>
      <c r="C52" t="n">
        <v>0</v>
      </c>
      <c r="D52" t="n">
        <v>0</v>
      </c>
      <c r="I52">
        <f>(((D51 + D52)/2) + (((D55) + (D54))))</f>
        <v/>
      </c>
      <c r="J52">
        <f>((C51 + C52)*(((D51 + D52)/2) + (((D55) + (D54)))))</f>
        <v/>
      </c>
    </row>
    <row r="53">
      <c r="A53" t="inlineStr">
        <is>
          <t>CLBLM_R_X3Y50/CLBLM_R.CLBLM_IMUX25-&gt;CLBLM_L_B5</t>
        </is>
      </c>
      <c r="B53" t="inlineStr">
        <is>
          <t>PassTransistor</t>
        </is>
      </c>
      <c r="C53" t="n">
        <v>0</v>
      </c>
      <c r="E53" t="n">
        <v>0</v>
      </c>
      <c r="F53" t="n">
        <v>0</v>
      </c>
      <c r="G53" t="n">
        <v>0</v>
      </c>
      <c r="H53" t="n">
        <v>0</v>
      </c>
      <c r="I53">
        <f>((D55) + (D54))</f>
        <v/>
      </c>
      <c r="J53">
        <f>(((D55) + (D54))*C53)</f>
        <v/>
      </c>
    </row>
    <row r="54">
      <c r="A54" t="inlineStr">
        <is>
          <t>CLBLM_R_X3Y50/CLBLM_L_B5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masterReg/readData2[17]_i_4/I4</t>
        </is>
      </c>
      <c r="B55" t="inlineStr">
        <is>
          <t>Inpin</t>
        </is>
      </c>
      <c r="D55" t="n">
        <v>0</v>
      </c>
      <c r="E55" t="n">
        <v>0.043</v>
      </c>
      <c r="F55" t="n">
        <v>0.034</v>
      </c>
      <c r="G55" t="n">
        <v>0.116</v>
      </c>
      <c r="H55" t="n">
        <v>0.093</v>
      </c>
    </row>
    <row r="56">
      <c r="A56" t="inlineStr">
        <is>
          <t>data0[17]: ALU1/result0_carry__3/O[1] to masterReg/readData2[17]_i_4/I4 sum delays</t>
        </is>
      </c>
      <c r="E56">
        <f>(E2 + E4 + E27 + E48 + E50 + E53 + E55)</f>
        <v/>
      </c>
      <c r="F56">
        <f>(F2 + F4 + F27 + F48 + F50 + F53 + F55)</f>
        <v/>
      </c>
      <c r="G56">
        <f>(G2 + G4 + G27 + G48 + G50 + G53 + G55)</f>
        <v/>
      </c>
      <c r="H56">
        <f>(H2 + H4 + H27 + H48 + H50 + H53 + H55)</f>
        <v/>
      </c>
      <c r="J56">
        <f>(J2 + J3 + J4 + J6 + J27 + J33 + J48 + J49 + J50 + J52 + J53 + J54 + J55)</f>
        <v/>
      </c>
    </row>
    <row r="57">
      <c r="A57" t="inlineStr">
        <is>
          <t>data0[17]: ALU1/result0_carry__3/O[1] to masterReg/readData2[17]_i_4/I4sum delays + cap delay</t>
        </is>
      </c>
      <c r="E57">
        <f>1000*(E56 + J56)</f>
        <v/>
      </c>
      <c r="F57">
        <f>1000*(F56 + J56)</f>
        <v/>
      </c>
      <c r="G57">
        <f>1000*(G56 + J56)</f>
        <v/>
      </c>
      <c r="H57">
        <f>1000*(H56 + J56)</f>
        <v/>
      </c>
    </row>
    <row r="59">
      <c r="A59" t="inlineStr">
        <is>
          <t>data0[17]: ALU1/result0_carry__3/O[1] to masterReg/readData2[17]_i_4/I4Total delay (from Vivado)</t>
        </is>
      </c>
      <c r="E59" t="inlineStr">
        <is>
          <t>271</t>
        </is>
      </c>
      <c r="F59" t="inlineStr">
        <is>
          <t>232</t>
        </is>
      </c>
      <c r="G59" t="inlineStr">
        <is>
          <t>474</t>
        </is>
      </c>
      <c r="H59" t="inlineStr">
        <is>
          <t>399</t>
        </is>
      </c>
    </row>
    <row r="61">
      <c r="A61" t="inlineStr">
        <is>
          <t>INT_R_X3Y50/INT_R.WW2END3-&gt;&gt;IMUX23</t>
        </is>
      </c>
      <c r="B61" t="inlineStr">
        <is>
          <t>Buffer</t>
        </is>
      </c>
      <c r="C61" t="n">
        <v>1.6107141875</v>
      </c>
      <c r="D61" t="n">
        <v>0.007713</v>
      </c>
      <c r="E61" t="n">
        <v>0.047</v>
      </c>
      <c r="F61" t="n">
        <v>0.038</v>
      </c>
      <c r="G61" t="n">
        <v>0.138</v>
      </c>
      <c r="H61" t="n">
        <v>0.114</v>
      </c>
      <c r="I61">
        <f>((((D66) + (D65))) + (D62 + D63))</f>
        <v/>
      </c>
      <c r="J61">
        <f>(((((D66) + (D65))) + (D62 + D63))*C61)</f>
        <v/>
      </c>
    </row>
    <row r="62">
      <c r="A62" t="inlineStr">
        <is>
          <t>INT_R_X3Y50/IMUX23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CLBLM_R_X3Y50/CLBLM_IMUX23</t>
        </is>
      </c>
      <c r="B63" t="inlineStr">
        <is>
          <t>Part of wire</t>
        </is>
      </c>
      <c r="C63" t="n">
        <v>0</v>
      </c>
      <c r="D63" t="n">
        <v>0</v>
      </c>
      <c r="I63">
        <f>(((D62 + D63)/2) + (((D66) + (D65))))</f>
        <v/>
      </c>
      <c r="J63">
        <f>((C62 + C63)*(((D62 + D63)/2) + (((D66) + (D65)))))</f>
        <v/>
      </c>
    </row>
    <row r="64">
      <c r="A64" t="inlineStr">
        <is>
          <t>CLBLM_R_X3Y50/CLBLM_R.CLBLM_IMUX23-&gt;CLBLM_L_C3</t>
        </is>
      </c>
      <c r="B64" t="inlineStr">
        <is>
          <t>PassTransistor</t>
        </is>
      </c>
      <c r="C64" t="n">
        <v>0</v>
      </c>
      <c r="E64" t="n">
        <v>0</v>
      </c>
      <c r="F64" t="n">
        <v>0</v>
      </c>
      <c r="G64" t="n">
        <v>0</v>
      </c>
      <c r="H64" t="n">
        <v>0</v>
      </c>
      <c r="I64">
        <f>((D66) + (D65))</f>
        <v/>
      </c>
      <c r="J64">
        <f>(((D66) + (D65))*C64)</f>
        <v/>
      </c>
    </row>
    <row r="65">
      <c r="A65" t="inlineStr">
        <is>
          <t>CLBLM_R_X3Y50/CLBLM_L_C3</t>
        </is>
      </c>
      <c r="B65" t="inlineStr">
        <is>
          <t>Part of wire</t>
        </is>
      </c>
      <c r="C65" t="n">
        <v>0</v>
      </c>
      <c r="D65" t="n">
        <v>0</v>
      </c>
      <c r="I65">
        <f>(((D65)/2) + (D66))</f>
        <v/>
      </c>
      <c r="J65">
        <f>((C65)*(((D65)/2) + (D66)))</f>
        <v/>
      </c>
    </row>
    <row r="66">
      <c r="A66" t="inlineStr">
        <is>
          <t>masterReg/register_reg_r1_0_31_12_17_i_15/I3</t>
        </is>
      </c>
      <c r="B66" t="inlineStr">
        <is>
          <t>Inpin</t>
        </is>
      </c>
      <c r="D66" t="n">
        <v>0</v>
      </c>
      <c r="E66" t="n">
        <v>0.137</v>
      </c>
      <c r="F66" t="n">
        <v>0.11</v>
      </c>
      <c r="G66" t="n">
        <v>0.351</v>
      </c>
      <c r="H66" t="n">
        <v>0.283</v>
      </c>
    </row>
    <row r="67">
      <c r="A67" t="inlineStr">
        <is>
          <t>data0[17]: ALU1/result0_carry__3/O[1] to masterReg/register_reg_r1_0_31_12_17_i_15/I3 sum delays</t>
        </is>
      </c>
      <c r="E67">
        <f>(E2 + E4 + E27 + E61 + E64 + E66)</f>
        <v/>
      </c>
      <c r="F67">
        <f>(F2 + F4 + F27 + F61 + F64 + F66)</f>
        <v/>
      </c>
      <c r="G67">
        <f>(G2 + G4 + G27 + G61 + G64 + G66)</f>
        <v/>
      </c>
      <c r="H67">
        <f>(H2 + H4 + H27 + H61 + H64 + H66)</f>
        <v/>
      </c>
      <c r="J67">
        <f>(J2 + J3 + J4 + J6 + J27 + J33 + J61 + J63 + J64 + J65 + J66)</f>
        <v/>
      </c>
    </row>
    <row r="68">
      <c r="A68" t="inlineStr">
        <is>
          <t>data0[17]: ALU1/result0_carry__3/O[1] to masterReg/register_reg_r1_0_31_12_17_i_15/I3sum delays + cap delay</t>
        </is>
      </c>
      <c r="E68">
        <f>1000*(E67 + J67)</f>
        <v/>
      </c>
      <c r="F68">
        <f>1000*(F67 + J67)</f>
        <v/>
      </c>
      <c r="G68">
        <f>1000*(G67 + J67)</f>
        <v/>
      </c>
      <c r="H68">
        <f>1000*(H67 + J67)</f>
        <v/>
      </c>
    </row>
    <row r="70">
      <c r="A70" t="inlineStr">
        <is>
          <t>data0[17]: ALU1/result0_carry__3/O[1] to masterReg/register_reg_r1_0_31_12_17_i_15/I3Total delay (from Vivado)</t>
        </is>
      </c>
      <c r="E70" t="inlineStr">
        <is>
          <t>301</t>
        </is>
      </c>
      <c r="F70" t="inlineStr">
        <is>
          <t>254</t>
        </is>
      </c>
      <c r="G70" t="inlineStr">
        <is>
          <t>556</t>
        </is>
      </c>
      <c r="H70" t="inlineStr">
        <is>
          <t>462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CLBLM_R_X5Y50/CLBLM_L_CMUX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 + D31) + (D5 + D6))) + (D3))</f>
        <v/>
      </c>
      <c r="J2">
        <f>(C2*((((D7 + D31) + (D5 + D6))) + (D3)))</f>
        <v/>
      </c>
    </row>
    <row r="3">
      <c r="A3" t="inlineStr">
        <is>
          <t>CLBLM_R_X5Y50/CLBLM_L_CMUX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D31) + (D5 + D6))))</f>
        <v/>
      </c>
      <c r="J3">
        <f>((C3)*(((D3)/2) + (((D7 + D31) + (D5 + D6)))))</f>
        <v/>
      </c>
    </row>
    <row r="4">
      <c r="A4" t="inlineStr">
        <is>
          <t>CLBLM_R_X5Y50/CLBLM_R.CLBLM_L_CMUX-&gt;CLBLM_LOGIC_OUTS18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D31) + (D5 + D6))</f>
        <v/>
      </c>
      <c r="J4">
        <f>(((D7 + D31) + (D5 + D6))*C4)</f>
        <v/>
      </c>
    </row>
    <row r="5">
      <c r="A5" t="inlineStr">
        <is>
          <t>CLBLM_R_X5Y50/CLBLM_LOGIC_OUTS18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INT_R_X5Y50/LOGIC_OUTS18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D31))</f>
        <v/>
      </c>
      <c r="J6">
        <f>((C5 + C6)*(((D5 + D6)/2) + (D7 + D31)))</f>
        <v/>
      </c>
    </row>
    <row r="7">
      <c r="A7" t="inlineStr">
        <is>
          <t>INT_R_X5Y50/INT_R.LOGIC_OUTS18-&gt;&gt;EL1BEG_N3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0.123</v>
      </c>
      <c r="H7" t="n">
        <v>0.102</v>
      </c>
      <c r="I7">
        <f>((D16) + (D8 + D9 + D10 + D11 + D12 + D13 + D14 + D15))</f>
        <v/>
      </c>
      <c r="J7">
        <f>(((D16) + (D8 + D9 + D10 + D11 + D12 + D13 + D14 + D15))*C7)</f>
        <v/>
      </c>
    </row>
    <row r="8">
      <c r="A8" t="inlineStr">
        <is>
          <t>INT_R_X5Y50/EL1BEG_N3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INT_L_X6Y49/EL1END3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BRKH_INT_X5Y49/BRKH_INT_EL1BEG3</t>
        </is>
      </c>
      <c r="B10" t="inlineStr">
        <is>
          <t>Part of wire</t>
        </is>
      </c>
      <c r="C10" t="n">
        <v>0.00523</v>
      </c>
      <c r="D10" t="n">
        <v>0.001</v>
      </c>
    </row>
    <row r="11">
      <c r="A11" t="inlineStr">
        <is>
          <t>INT_R_X5Y49/EL1BEG3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CLBLM_R_X5Y49/CLBLM_EL1BEG3</t>
        </is>
      </c>
      <c r="B12" t="inlineStr">
        <is>
          <t>Part of wire</t>
        </is>
      </c>
      <c r="C12" t="n">
        <v>0.052151</v>
      </c>
      <c r="D12" t="n">
        <v>0.004690000000000001</v>
      </c>
    </row>
    <row r="13">
      <c r="A13" t="inlineStr">
        <is>
          <t>VBRK_X18Y51/VBRK_EL1BEG3</t>
        </is>
      </c>
      <c r="B13" t="inlineStr">
        <is>
          <t>Part of wire</t>
        </is>
      </c>
      <c r="C13" t="n">
        <v>0.01211</v>
      </c>
      <c r="D13" t="n">
        <v>0.00162</v>
      </c>
    </row>
    <row r="14">
      <c r="A14" t="inlineStr">
        <is>
          <t>BRAM_L_X6Y45/BRAM_EL1BEG3_4</t>
        </is>
      </c>
      <c r="B14" t="inlineStr">
        <is>
          <t>Part of wire</t>
        </is>
      </c>
      <c r="C14" t="n">
        <v>0.26892</v>
      </c>
      <c r="D14" t="n">
        <v>0.064292</v>
      </c>
    </row>
    <row r="15">
      <c r="A15" t="inlineStr">
        <is>
          <t>BRAM_INT_INTERFACE_L_X6Y49/INT_INTERFACE_EL1BEG3</t>
        </is>
      </c>
      <c r="B15" t="inlineStr">
        <is>
          <t>Part of wire</t>
        </is>
      </c>
      <c r="C15" t="n">
        <v>0</v>
      </c>
      <c r="D15" t="n">
        <v>0</v>
      </c>
      <c r="I15">
        <f>(((D8 + D9 + D10 + D11 + D12 + D13 + D14 + D15)/2) + (D16))</f>
        <v/>
      </c>
      <c r="J15">
        <f>((C8 + C9 + C10 + C11 + C12 + C13 + C14 + C15)*(((D8 + D9 + D10 + D11 + D12 + D13 + D14 + D15)/2) + (D16)))</f>
        <v/>
      </c>
    </row>
    <row r="16">
      <c r="A16" t="inlineStr">
        <is>
          <t>INT_L_X6Y49/INT_L.EL1END3-&gt;&gt;SE2BEG3</t>
        </is>
      </c>
      <c r="B16" t="inlineStr">
        <is>
          <t>Buffer</t>
        </is>
      </c>
      <c r="C16" t="n">
        <v>1.1851186875</v>
      </c>
      <c r="D16" t="n">
        <v>0.008473000000000001</v>
      </c>
      <c r="E16" t="n">
        <v>0.042</v>
      </c>
      <c r="F16" t="n">
        <v>0.034</v>
      </c>
      <c r="G16" t="n">
        <v>0.138</v>
      </c>
      <c r="H16" t="n">
        <v>0.114</v>
      </c>
      <c r="I16">
        <f>((D20) + (D17 + D18 + D19))</f>
        <v/>
      </c>
      <c r="J16">
        <f>(((D20) + (D17 + D18 + D19))*C16)</f>
        <v/>
      </c>
    </row>
    <row r="17">
      <c r="A17" t="inlineStr">
        <is>
          <t>INT_L_X6Y49/SE2BEG3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INT_R_X7Y48/SE2END3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INT_L_X6Y48/SE2A3</t>
        </is>
      </c>
      <c r="B19" t="inlineStr">
        <is>
          <t>Part of wire</t>
        </is>
      </c>
      <c r="C19" t="n">
        <v>0</v>
      </c>
      <c r="D19" t="n">
        <v>0</v>
      </c>
      <c r="I19">
        <f>(((D17 + D18 + D19)/2) + (D20))</f>
        <v/>
      </c>
      <c r="J19">
        <f>((C17 + C18 + C19)*(((D17 + D18 + D19)/2) + (D20)))</f>
        <v/>
      </c>
    </row>
    <row r="20">
      <c r="A20" t="inlineStr">
        <is>
          <t>INT_R_X7Y48/INT_R.SE2END3-&gt;&gt;IMUX6</t>
        </is>
      </c>
      <c r="B20" t="inlineStr">
        <is>
          <t>Buffer</t>
        </is>
      </c>
      <c r="C20" t="n">
        <v>1.6107141875</v>
      </c>
      <c r="D20" t="n">
        <v>0.007713</v>
      </c>
      <c r="E20" t="n">
        <v>0.047</v>
      </c>
      <c r="F20" t="n">
        <v>0.038</v>
      </c>
      <c r="G20" t="n">
        <v>0.138</v>
      </c>
      <c r="H20" t="n">
        <v>0.114</v>
      </c>
      <c r="I20">
        <f>((((D25) + (D24))) + (D21 + D22))</f>
        <v/>
      </c>
      <c r="J20">
        <f>(((((D25) + (D24))) + (D21 + D22))*C20)</f>
        <v/>
      </c>
    </row>
    <row r="21">
      <c r="A21" t="inlineStr">
        <is>
          <t>INT_R_X7Y48/IMUX6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CLBLM_R_X7Y48/CLBLM_IMUX6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(((D25) + (D24))))</f>
        <v/>
      </c>
      <c r="J22">
        <f>((C21 + C22)*(((D21 + D22)/2) + (((D25) + (D24)))))</f>
        <v/>
      </c>
    </row>
    <row r="23">
      <c r="A23" t="inlineStr">
        <is>
          <t>CLBLM_R_X7Y48/CLBLM_R.CLBLM_IMUX6-&gt;CLBLM_L_A1</t>
        </is>
      </c>
      <c r="B23" t="inlineStr">
        <is>
          <t>PassTransistor</t>
        </is>
      </c>
      <c r="C23" t="n">
        <v>0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CLBLM_R_X7Y48/CLBLM_L_A1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masterReg/readData2[18]_i_7/I0</t>
        </is>
      </c>
      <c r="B25" t="inlineStr">
        <is>
          <t>Inpin</t>
        </is>
      </c>
      <c r="D25" t="n">
        <v>0</v>
      </c>
      <c r="E25" t="n">
        <v>0.214</v>
      </c>
      <c r="F25" t="n">
        <v>0.172</v>
      </c>
      <c r="G25" t="n">
        <v>0.516</v>
      </c>
      <c r="H25" t="n">
        <v>0.416</v>
      </c>
    </row>
    <row r="26">
      <c r="A26" t="inlineStr">
        <is>
          <t>data0[18]: ALU1/result0_carry__3/O[2] to masterReg/readData2[18]_i_7/I0 sum delays</t>
        </is>
      </c>
      <c r="E26">
        <f>(E2 + E4 + E7 + E16 + E20 + E23 + E25)</f>
        <v/>
      </c>
      <c r="F26">
        <f>(F2 + F4 + F7 + F16 + F20 + F23 + F25)</f>
        <v/>
      </c>
      <c r="G26">
        <f>(G2 + G4 + G7 + G16 + G20 + G23 + G25)</f>
        <v/>
      </c>
      <c r="H26">
        <f>(H2 + H4 + H7 + H16 + H20 + H23 + H25)</f>
        <v/>
      </c>
      <c r="J26">
        <f>(J2 + J3 + J4 + J6 + J7 + J15 + J16 + J19 + J20 + J22 + J23 + J24 + J25)</f>
        <v/>
      </c>
    </row>
    <row r="27">
      <c r="A27" t="inlineStr">
        <is>
          <t>data0[18]: ALU1/result0_carry__3/O[2] to masterReg/readData2[18]_i_7/I0sum delays + cap delay</t>
        </is>
      </c>
      <c r="E27">
        <f>1000*(E26 + J26)</f>
        <v/>
      </c>
      <c r="F27">
        <f>1000*(F26 + J26)</f>
        <v/>
      </c>
      <c r="G27">
        <f>1000*(G26 + J26)</f>
        <v/>
      </c>
      <c r="H27">
        <f>1000*(H26 + J26)</f>
        <v/>
      </c>
    </row>
    <row r="29">
      <c r="A29" t="inlineStr">
        <is>
          <t>data0[18]: ALU1/result0_carry__3/O[2] to masterReg/readData2[18]_i_7/I0Total delay (from Vivado)</t>
        </is>
      </c>
      <c r="E29" t="inlineStr">
        <is>
          <t>482</t>
        </is>
      </c>
      <c r="F29" t="inlineStr">
        <is>
          <t>415</t>
        </is>
      </c>
      <c r="G29" t="inlineStr">
        <is>
          <t>887</t>
        </is>
      </c>
      <c r="H29" t="inlineStr">
        <is>
          <t>745</t>
        </is>
      </c>
    </row>
    <row r="31">
      <c r="A31" t="inlineStr">
        <is>
          <t>INT_R_X5Y50/INT_R.LOGIC_OUTS18-&gt;&gt;WW4BEG0</t>
        </is>
      </c>
      <c r="B31" t="inlineStr">
        <is>
          <t>Buffer</t>
        </is>
      </c>
      <c r="C31" t="n">
        <v>1.2375</v>
      </c>
      <c r="D31" t="n">
        <v>0.009403999999999999</v>
      </c>
      <c r="E31" t="n">
        <v>0.07199999999999999</v>
      </c>
      <c r="F31" t="n">
        <v>0.059</v>
      </c>
      <c r="G31" t="n">
        <v>0.168</v>
      </c>
      <c r="H31" t="n">
        <v>0.139</v>
      </c>
      <c r="I31">
        <f>((D46) + (D32 + D33 + D34 + D35 + D36 + D37 + D38 + D39 + D40 + D41 + D42 + D43 + D44 + D45))</f>
        <v/>
      </c>
      <c r="J31">
        <f>(((D46) + (D32 + D33 + D34 + D35 + D36 + D37 + D38 + D39 + D40 + D41 + D42 + D43 + D44 + D45))*C31)</f>
        <v/>
      </c>
    </row>
    <row r="32">
      <c r="A32" t="inlineStr">
        <is>
          <t>INT_R_X5Y50/WW4BEG0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INT_R_X1Y50/WW4END0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INT_R_X1Y49/WW4END_S0_0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INT_L_X4Y50/WW4A0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CLBLL_L_X4Y50/CLBLL_WW4B0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CLBLM_R_X3Y50/CLBLM_WW4B0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INT_R_X3Y50/WW4B0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INT_L_X2Y50/WW4C0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CLBLL_L_X2Y50/CLBLL_WW4END0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VBRK_X9Y53/VBRK_WW4END0</t>
        </is>
      </c>
      <c r="B41" t="inlineStr">
        <is>
          <t>Part of wire</t>
        </is>
      </c>
      <c r="C41" t="n">
        <v>0.01211</v>
      </c>
      <c r="D41" t="n">
        <v>0.00162</v>
      </c>
    </row>
    <row r="42">
      <c r="A42" t="inlineStr">
        <is>
          <t>CMT_TOP_R_LOWER_B_X8Y61/CMT_TOP_WW4END0_0</t>
        </is>
      </c>
      <c r="B42" t="inlineStr">
        <is>
          <t>Part of wire</t>
        </is>
      </c>
      <c r="C42" t="n">
        <v>0.31751</v>
      </c>
      <c r="D42" t="n">
        <v>0.018</v>
      </c>
    </row>
    <row r="43">
      <c r="A43" t="inlineStr">
        <is>
          <t>CMT_PMV_X7Y53/CMT_PMV_WW4END0</t>
        </is>
      </c>
      <c r="B43" t="inlineStr">
        <is>
          <t>Part of wire</t>
        </is>
      </c>
      <c r="C43" t="n">
        <v>0.31751</v>
      </c>
      <c r="D43" t="n">
        <v>0.018</v>
      </c>
    </row>
    <row r="44">
      <c r="A44" t="inlineStr">
        <is>
          <t>INT_INTERFACE_R_X1Y50/INT_INTERFACE_WW4END0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BRKH_INT_X1Y49/BRKH_INT_WW4END_S0_0</t>
        </is>
      </c>
      <c r="B45" t="inlineStr">
        <is>
          <t>Part of wire</t>
        </is>
      </c>
      <c r="C45" t="n">
        <v>0.00523</v>
      </c>
      <c r="D45" t="n">
        <v>0.001</v>
      </c>
      <c r="I45">
        <f>(((D32 + D33 + D34 + D35 + D36 + D37 + D38 + D39 + D40 + D41 + D42 + D43 + D44 + D45)/2) + (D46))</f>
        <v/>
      </c>
      <c r="J45">
        <f>((C32 + C33 + C34 + C35 + C36 + C37 + C38 + C39 + C40 + C41 + C42 + C43 + C44 + C45)*(((D32 + D33 + D34 + D35 + D36 + D37 + D38 + D39 + D40 + D41 + D42 + D43 + D44 + D45)/2) + (D46)))</f>
        <v/>
      </c>
    </row>
    <row r="46">
      <c r="A46" t="inlineStr">
        <is>
          <t>INT_R_X1Y50/INT_R.WW4END0-&gt;&gt;NL1BEG_N3</t>
        </is>
      </c>
      <c r="B46" t="inlineStr">
        <is>
          <t>Buffer</t>
        </is>
      </c>
      <c r="C46" t="n">
        <v>1.16220225</v>
      </c>
      <c r="D46" t="n">
        <v>0.008429000000000001</v>
      </c>
      <c r="E46" t="n">
        <v>0.054</v>
      </c>
      <c r="F46" t="n">
        <v>0.044</v>
      </c>
      <c r="G46" t="n">
        <v>0.131</v>
      </c>
      <c r="H46" t="n">
        <v>0.108</v>
      </c>
      <c r="I46">
        <f>((D48 + D67) + (D47))</f>
        <v/>
      </c>
      <c r="J46">
        <f>(((D48 + D67) + (D47))*C46)</f>
        <v/>
      </c>
    </row>
    <row r="47">
      <c r="A47" t="inlineStr">
        <is>
          <t>INT_R_X1Y50/NL1BEG_N3</t>
        </is>
      </c>
      <c r="B47" t="inlineStr">
        <is>
          <t>Part of wire</t>
        </is>
      </c>
      <c r="C47" t="n">
        <v>0</v>
      </c>
      <c r="D47" t="n">
        <v>0</v>
      </c>
      <c r="I47">
        <f>(((D47)/2) + (D48 + D67))</f>
        <v/>
      </c>
      <c r="J47">
        <f>((C47)*(((D47)/2) + (D48 + D67)))</f>
        <v/>
      </c>
    </row>
    <row r="48">
      <c r="A48" t="inlineStr">
        <is>
          <t>INT_R_X1Y50/INT_R.NL1BEG_N3-&gt;&gt;EL1BEG2</t>
        </is>
      </c>
      <c r="B48" t="inlineStr">
        <is>
          <t>Buffer</t>
        </is>
      </c>
      <c r="C48" t="n">
        <v>1.16220225</v>
      </c>
      <c r="D48" t="n">
        <v>0.008429000000000001</v>
      </c>
      <c r="E48" t="n">
        <v>0.043</v>
      </c>
      <c r="F48" t="n">
        <v>0.035</v>
      </c>
      <c r="G48" t="n">
        <v>0.123</v>
      </c>
      <c r="H48" t="n">
        <v>0.102</v>
      </c>
      <c r="I48">
        <f>((D56) + (D49 + D50 + D51 + D52 + D53 + D54 + D55))</f>
        <v/>
      </c>
      <c r="J48">
        <f>(((D56) + (D49 + D50 + D51 + D52 + D53 + D54 + D55))*C48)</f>
        <v/>
      </c>
    </row>
    <row r="49">
      <c r="A49" t="inlineStr">
        <is>
          <t>INT_R_X1Y50/EL1BEG2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INT_L_X2Y50/EL1END2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INT_INTERFACE_R_X1Y50/INT_INTERFACE_EL1BEG2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CMT_PMV_X7Y53/CMT_PMV_EL1BEG2</t>
        </is>
      </c>
      <c r="B52" t="inlineStr">
        <is>
          <t>Part of wire</t>
        </is>
      </c>
      <c r="C52" t="n">
        <v>0.31751</v>
      </c>
      <c r="D52" t="n">
        <v>0.025</v>
      </c>
    </row>
    <row r="53">
      <c r="A53" t="inlineStr">
        <is>
          <t>CMT_TOP_R_LOWER_B_X8Y61/CMT_TOP_EL1BEG2_0</t>
        </is>
      </c>
      <c r="B53" t="inlineStr">
        <is>
          <t>Part of wire</t>
        </is>
      </c>
      <c r="C53" t="n">
        <v>0.31751</v>
      </c>
      <c r="D53" t="n">
        <v>0.025</v>
      </c>
    </row>
    <row r="54">
      <c r="A54" t="inlineStr">
        <is>
          <t>VBRK_X9Y53/VBRK_EL1BEG2</t>
        </is>
      </c>
      <c r="B54" t="inlineStr">
        <is>
          <t>Part of wire</t>
        </is>
      </c>
      <c r="C54" t="n">
        <v>0.01211</v>
      </c>
      <c r="D54" t="n">
        <v>0.00162</v>
      </c>
    </row>
    <row r="55">
      <c r="A55" t="inlineStr">
        <is>
          <t>CLBLL_L_X2Y50/CLBLL_EL1BEG2</t>
        </is>
      </c>
      <c r="B55" t="inlineStr">
        <is>
          <t>Part of wire</t>
        </is>
      </c>
      <c r="C55" t="n">
        <v>0.045632</v>
      </c>
      <c r="D55" t="n">
        <v>0.004690000000000001</v>
      </c>
      <c r="I55">
        <f>(((D49 + D50 + D51 + D52 + D53 + D54 + D55)/2) + (D56))</f>
        <v/>
      </c>
      <c r="J55">
        <f>((C49 + C50 + C51 + C52 + C53 + C54 + C55)*(((D49 + D50 + D51 + D52 + D53 + D54 + D55)/2) + (D56)))</f>
        <v/>
      </c>
    </row>
    <row r="56">
      <c r="A56" t="inlineStr">
        <is>
          <t>INT_L_X2Y50/INT_L.EL1END2-&gt;&gt;IMUX_L12</t>
        </is>
      </c>
      <c r="B56" t="inlineStr">
        <is>
          <t>Buffer</t>
        </is>
      </c>
      <c r="C56" t="n">
        <v>1.6107141875</v>
      </c>
      <c r="D56" t="n">
        <v>0.007713</v>
      </c>
      <c r="E56" t="n">
        <v>0.047</v>
      </c>
      <c r="F56" t="n">
        <v>0.038</v>
      </c>
      <c r="G56" t="n">
        <v>0.138</v>
      </c>
      <c r="H56" t="n">
        <v>0.114</v>
      </c>
      <c r="I56">
        <f>((((D61) + (D60))) + (D57 + D58))</f>
        <v/>
      </c>
      <c r="J56">
        <f>(((((D61) + (D60))) + (D57 + D58))*C56)</f>
        <v/>
      </c>
    </row>
    <row r="57">
      <c r="A57" t="inlineStr">
        <is>
          <t>INT_L_X2Y50/IMUX_L12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CLBLL_L_X2Y50/CLBLL_IMUX12</t>
        </is>
      </c>
      <c r="B58" t="inlineStr">
        <is>
          <t>Part of wire</t>
        </is>
      </c>
      <c r="C58" t="n">
        <v>0</v>
      </c>
      <c r="D58" t="n">
        <v>0</v>
      </c>
      <c r="I58">
        <f>(((D57 + D58)/2) + (((D61) + (D60))))</f>
        <v/>
      </c>
      <c r="J58">
        <f>((C57 + C58)*(((D57 + D58)/2) + (((D61) + (D60)))))</f>
        <v/>
      </c>
    </row>
    <row r="59">
      <c r="A59" t="inlineStr">
        <is>
          <t>CLBLL_L_X2Y50/CLBLL_L.CLBLL_IMUX12-&gt;CLBLL_LL_B6</t>
        </is>
      </c>
      <c r="B59" t="inlineStr">
        <is>
          <t>PassTransistor</t>
        </is>
      </c>
      <c r="C59" t="n">
        <v>0</v>
      </c>
      <c r="E59" t="n">
        <v>0</v>
      </c>
      <c r="F59" t="n">
        <v>0</v>
      </c>
      <c r="G59" t="n">
        <v>0</v>
      </c>
      <c r="H59" t="n">
        <v>0</v>
      </c>
      <c r="I59">
        <f>((D61) + (D60))</f>
        <v/>
      </c>
      <c r="J59">
        <f>(((D61) + (D60))*C59)</f>
        <v/>
      </c>
    </row>
    <row r="60">
      <c r="A60" t="inlineStr">
        <is>
          <t>CLBLL_L_X2Y50/CLBLL_LL_B6</t>
        </is>
      </c>
      <c r="B60" t="inlineStr">
        <is>
          <t>Part of wire</t>
        </is>
      </c>
      <c r="C60" t="n">
        <v>0</v>
      </c>
      <c r="D60" t="n">
        <v>0.004545</v>
      </c>
      <c r="I60">
        <f>(((D60)/2) + (D61))</f>
        <v/>
      </c>
      <c r="J60">
        <f>((C60)*(((D60)/2) + (D61)))</f>
        <v/>
      </c>
    </row>
    <row r="61">
      <c r="A61" t="inlineStr">
        <is>
          <t>ALU1/register_reg_r1_0_31_18_23_i_10/I3</t>
        </is>
      </c>
      <c r="B61" t="inlineStr">
        <is>
          <t>Inpin</t>
        </is>
      </c>
      <c r="D61" t="n">
        <v>0</v>
      </c>
      <c r="E61" t="n">
        <v>0.001</v>
      </c>
      <c r="F61" t="n">
        <v>0.001</v>
      </c>
      <c r="G61" t="n">
        <v>0.002</v>
      </c>
      <c r="H61" t="n">
        <v>0.002</v>
      </c>
    </row>
    <row r="62">
      <c r="A62" t="inlineStr">
        <is>
          <t>data0[18]: ALU1/result0_carry__3/O[2] to ALU1/register_reg_r1_0_31_18_23_i_10/I3 sum delays</t>
        </is>
      </c>
      <c r="E62">
        <f>(E2 + E4 + E31 + E46 + E48 + E56 + E59 + E61)</f>
        <v/>
      </c>
      <c r="F62">
        <f>(F2 + F4 + F31 + F46 + F48 + F56 + F59 + F61)</f>
        <v/>
      </c>
      <c r="G62">
        <f>(G2 + G4 + G31 + G46 + G48 + G56 + G59 + G61)</f>
        <v/>
      </c>
      <c r="H62">
        <f>(H2 + H4 + H31 + H46 + H48 + H56 + H59 + H61)</f>
        <v/>
      </c>
      <c r="J62">
        <f>(J2 + J3 + J4 + J6 + J31 + J45 + J46 + J47 + J48 + J55 + J56 + J58 + J59 + J60 + J61)</f>
        <v/>
      </c>
    </row>
    <row r="63">
      <c r="A63" t="inlineStr">
        <is>
          <t>data0[18]: ALU1/result0_carry__3/O[2] to ALU1/register_reg_r1_0_31_18_23_i_10/I3sum delays + cap delay</t>
        </is>
      </c>
      <c r="E63">
        <f>1000*(E62 + J62)</f>
        <v/>
      </c>
      <c r="F63">
        <f>1000*(F62 + J62)</f>
        <v/>
      </c>
      <c r="G63">
        <f>1000*(G62 + J62)</f>
        <v/>
      </c>
      <c r="H63">
        <f>1000*(H62 + J62)</f>
        <v/>
      </c>
    </row>
    <row r="65">
      <c r="A65" t="inlineStr">
        <is>
          <t>data0[18]: ALU1/result0_carry__3/O[2] to ALU1/register_reg_r1_0_31_18_23_i_10/I3Total delay (from Vivado)</t>
        </is>
      </c>
      <c r="E65" t="inlineStr">
        <is>
          <t>428</t>
        </is>
      </c>
      <c r="F65" t="inlineStr">
        <is>
          <t>388</t>
        </is>
      </c>
      <c r="G65" t="inlineStr">
        <is>
          <t>648</t>
        </is>
      </c>
      <c r="H65" t="inlineStr">
        <is>
          <t>571</t>
        </is>
      </c>
    </row>
    <row r="67">
      <c r="A67" t="inlineStr">
        <is>
          <t>INT_R_X1Y50/INT_R.NL1BEG_N3-&gt;&gt;NE2BEG3</t>
        </is>
      </c>
      <c r="B67" t="inlineStr">
        <is>
          <t>Buffer</t>
        </is>
      </c>
      <c r="C67" t="n">
        <v>1.1851186875</v>
      </c>
      <c r="D67" t="n">
        <v>0.008473000000000001</v>
      </c>
      <c r="E67" t="n">
        <v>0.042</v>
      </c>
      <c r="F67" t="n">
        <v>0.034</v>
      </c>
      <c r="G67" t="n">
        <v>0.139</v>
      </c>
      <c r="H67" t="n">
        <v>0.115</v>
      </c>
      <c r="I67">
        <f>((D76 + D87) + (D68 + D69 + D70 + D71 + D72 + D73 + D74 + D75))</f>
        <v/>
      </c>
      <c r="J67">
        <f>(((D76 + D87) + (D68 + D69 + D70 + D71 + D72 + D73 + D74 + D75))*C67)</f>
        <v/>
      </c>
    </row>
    <row r="68">
      <c r="A68" t="inlineStr">
        <is>
          <t>INT_R_X1Y50/NE2BEG3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INT_L_X2Y51/NE2END3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INT_R_X1Y51/NE2A3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INT_INTERFACE_R_X1Y51/INT_INTERFACE_NE2A3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CMT_FIFO_R_X7Y60/CMT_FIFO_NE2A3_0</t>
        </is>
      </c>
      <c r="B72" t="inlineStr">
        <is>
          <t>Part of wire</t>
        </is>
      </c>
      <c r="C72" t="n">
        <v>0.31751</v>
      </c>
      <c r="D72" t="n">
        <v>0.022067</v>
      </c>
    </row>
    <row r="73">
      <c r="A73" t="inlineStr">
        <is>
          <t>CMT_TOP_R_LOWER_B_X8Y61/CMT_TOP_NE2A3_1</t>
        </is>
      </c>
      <c r="B73" t="inlineStr">
        <is>
          <t>Part of wire</t>
        </is>
      </c>
      <c r="C73" t="n">
        <v>0.31751</v>
      </c>
      <c r="D73" t="n">
        <v>0.022067</v>
      </c>
    </row>
    <row r="74">
      <c r="A74" t="inlineStr">
        <is>
          <t>VBRK_X9Y54/VBRK_NE2A3</t>
        </is>
      </c>
      <c r="B74" t="inlineStr">
        <is>
          <t>Part of wire</t>
        </is>
      </c>
      <c r="C74" t="n">
        <v>0.01211</v>
      </c>
      <c r="D74" t="n">
        <v>0.00162</v>
      </c>
    </row>
    <row r="75">
      <c r="A75" t="inlineStr">
        <is>
          <t>CLBLL_L_X2Y51/CLBLL_NE2A3</t>
        </is>
      </c>
      <c r="B75" t="inlineStr">
        <is>
          <t>Part of wire</t>
        </is>
      </c>
      <c r="C75" t="n">
        <v>0.08758100000000001</v>
      </c>
      <c r="D75" t="n">
        <v>0.005469</v>
      </c>
      <c r="I75">
        <f>(((D68 + D69 + D70 + D71 + D72 + D73 + D74 + D75)/2) + (D76 + D87))</f>
        <v/>
      </c>
      <c r="J75">
        <f>((C68 + C69 + C70 + C71 + C72 + C73 + C74 + C75)*(((D68 + D69 + D70 + D71 + D72 + D73 + D74 + D75)/2) + (D76 + D87)))</f>
        <v/>
      </c>
    </row>
    <row r="76">
      <c r="A76" t="inlineStr">
        <is>
          <t>INT_L_X2Y51/INT_L.NE2END3-&gt;&gt;IMUX_L7</t>
        </is>
      </c>
      <c r="B76" t="inlineStr">
        <is>
          <t>Buffer</t>
        </is>
      </c>
      <c r="C76" t="n">
        <v>1.6107141875</v>
      </c>
      <c r="D76" t="n">
        <v>0.007713</v>
      </c>
      <c r="E76" t="n">
        <v>0.047</v>
      </c>
      <c r="F76" t="n">
        <v>0.038</v>
      </c>
      <c r="G76" t="n">
        <v>0.138</v>
      </c>
      <c r="H76" t="n">
        <v>0.114</v>
      </c>
      <c r="I76">
        <f>((((D81) + (D80))) + (D77 + D78))</f>
        <v/>
      </c>
      <c r="J76">
        <f>(((((D81) + (D80))) + (D77 + D78))*C76)</f>
        <v/>
      </c>
    </row>
    <row r="77">
      <c r="A77" t="inlineStr">
        <is>
          <t>INT_L_X2Y51/IMUX_L7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CLBLL_L_X2Y51/CLBLL_IMUX7</t>
        </is>
      </c>
      <c r="B78" t="inlineStr">
        <is>
          <t>Part of wire</t>
        </is>
      </c>
      <c r="C78" t="n">
        <v>0</v>
      </c>
      <c r="D78" t="n">
        <v>0</v>
      </c>
      <c r="I78">
        <f>(((D77 + D78)/2) + (((D81) + (D80))))</f>
        <v/>
      </c>
      <c r="J78">
        <f>((C77 + C78)*(((D77 + D78)/2) + (((D81) + (D80)))))</f>
        <v/>
      </c>
    </row>
    <row r="79">
      <c r="A79" t="inlineStr">
        <is>
          <t>CLBLL_L_X2Y51/CLBLL_L.CLBLL_IMUX7-&gt;CLBLL_LL_A1</t>
        </is>
      </c>
      <c r="B79" t="inlineStr">
        <is>
          <t>PassTransistor</t>
        </is>
      </c>
      <c r="C79" t="n">
        <v>0</v>
      </c>
      <c r="E79" t="n">
        <v>0</v>
      </c>
      <c r="F79" t="n">
        <v>0</v>
      </c>
      <c r="G79" t="n">
        <v>0</v>
      </c>
      <c r="H79" t="n">
        <v>0</v>
      </c>
      <c r="I79">
        <f>((D81) + (D80))</f>
        <v/>
      </c>
      <c r="J79">
        <f>(((D81) + (D80))*C79)</f>
        <v/>
      </c>
    </row>
    <row r="80">
      <c r="A80" t="inlineStr">
        <is>
          <t>CLBLL_L_X2Y51/CLBLL_LL_A1</t>
        </is>
      </c>
      <c r="B80" t="inlineStr">
        <is>
          <t>Part of wire</t>
        </is>
      </c>
      <c r="C80" t="n">
        <v>0</v>
      </c>
      <c r="D80" t="n">
        <v>0.005682</v>
      </c>
      <c r="I80">
        <f>(((D80)/2) + (D81))</f>
        <v/>
      </c>
      <c r="J80">
        <f>((C80)*(((D80)/2) + (D81)))</f>
        <v/>
      </c>
    </row>
    <row r="81">
      <c r="A81" t="inlineStr">
        <is>
          <t>masterReg/readData2[18]_i_4/I4</t>
        </is>
      </c>
      <c r="B81" t="inlineStr">
        <is>
          <t>Inpin</t>
        </is>
      </c>
      <c r="D81" t="n">
        <v>0</v>
      </c>
      <c r="E81" t="n">
        <v>0.214</v>
      </c>
      <c r="F81" t="n">
        <v>0.172</v>
      </c>
      <c r="G81" t="n">
        <v>0.516</v>
      </c>
      <c r="H81" t="n">
        <v>0.416</v>
      </c>
    </row>
    <row r="82">
      <c r="A82" t="inlineStr">
        <is>
          <t>data0[18]: ALU1/result0_carry__3/O[2] to masterReg/readData2[18]_i_4/I4 sum delays</t>
        </is>
      </c>
      <c r="E82">
        <f>(E2 + E4 + E31 + E46 + E67 + E76 + E79 + E81)</f>
        <v/>
      </c>
      <c r="F82">
        <f>(F2 + F4 + F31 + F46 + F67 + F76 + F79 + F81)</f>
        <v/>
      </c>
      <c r="G82">
        <f>(G2 + G4 + G31 + G46 + G67 + G76 + G79 + G81)</f>
        <v/>
      </c>
      <c r="H82">
        <f>(H2 + H4 + H31 + H46 + H67 + H76 + H79 + H81)</f>
        <v/>
      </c>
      <c r="J82">
        <f>(J2 + J3 + J4 + J6 + J31 + J45 + J46 + J47 + J67 + J75 + J76 + J78 + J79 + J80 + J81)</f>
        <v/>
      </c>
    </row>
    <row r="83">
      <c r="A83" t="inlineStr">
        <is>
          <t>data0[18]: ALU1/result0_carry__3/O[2] to masterReg/readData2[18]_i_4/I4sum delays + cap delay</t>
        </is>
      </c>
      <c r="E83">
        <f>1000*(E82 + J82)</f>
        <v/>
      </c>
      <c r="F83">
        <f>1000*(F82 + J82)</f>
        <v/>
      </c>
      <c r="G83">
        <f>1000*(G82 + J82)</f>
        <v/>
      </c>
      <c r="H83">
        <f>1000*(H82 + J82)</f>
        <v/>
      </c>
    </row>
    <row r="85">
      <c r="A85" t="inlineStr">
        <is>
          <t>data0[18]: ALU1/result0_carry__3/O[2] to masterReg/readData2[18]_i_4/I4Total delay (from Vivado)</t>
        </is>
      </c>
      <c r="E85" t="inlineStr">
        <is>
          <t>650</t>
        </is>
      </c>
      <c r="F85" t="inlineStr">
        <is>
          <t>568</t>
        </is>
      </c>
      <c r="G85" t="inlineStr">
        <is>
          <t>1103</t>
        </is>
      </c>
      <c r="H85" t="inlineStr">
        <is>
          <t>938</t>
        </is>
      </c>
    </row>
    <row r="87">
      <c r="A87" t="inlineStr">
        <is>
          <t>INT_L_X2Y51/INT_L.NE2END3-&gt;&gt;IMUX_L15</t>
        </is>
      </c>
      <c r="B87" t="inlineStr">
        <is>
          <t>Buffer</t>
        </is>
      </c>
      <c r="C87" t="n">
        <v>1.6107141875</v>
      </c>
      <c r="D87" t="n">
        <v>0.007713</v>
      </c>
      <c r="E87" t="n">
        <v>0.047</v>
      </c>
      <c r="F87" t="n">
        <v>0.038</v>
      </c>
      <c r="G87" t="n">
        <v>0.138</v>
      </c>
      <c r="H87" t="n">
        <v>0.114</v>
      </c>
      <c r="I87">
        <f>((((D92) + (D91))) + (D88 + D89))</f>
        <v/>
      </c>
      <c r="J87">
        <f>(((((D92) + (D91))) + (D88 + D89))*C87)</f>
        <v/>
      </c>
    </row>
    <row r="88">
      <c r="A88" t="inlineStr">
        <is>
          <t>INT_L_X2Y51/IMUX_L15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CLBLL_L_X2Y51/CLBLL_IMUX15</t>
        </is>
      </c>
      <c r="B89" t="inlineStr">
        <is>
          <t>Part of wire</t>
        </is>
      </c>
      <c r="C89" t="n">
        <v>0</v>
      </c>
      <c r="D89" t="n">
        <v>0</v>
      </c>
      <c r="I89">
        <f>(((D88 + D89)/2) + (((D92) + (D91))))</f>
        <v/>
      </c>
      <c r="J89">
        <f>((C88 + C89)*(((D88 + D89)/2) + (((D92) + (D91)))))</f>
        <v/>
      </c>
    </row>
    <row r="90">
      <c r="A90" t="inlineStr">
        <is>
          <t>CLBLL_L_X2Y51/CLBLL_L.CLBLL_IMUX15-&gt;CLBLL_LL_B1</t>
        </is>
      </c>
      <c r="B90" t="inlineStr">
        <is>
          <t>PassTransistor</t>
        </is>
      </c>
      <c r="C90" t="n">
        <v>0</v>
      </c>
      <c r="E90" t="n">
        <v>0</v>
      </c>
      <c r="F90" t="n">
        <v>0</v>
      </c>
      <c r="G90" t="n">
        <v>0</v>
      </c>
      <c r="H90" t="n">
        <v>0</v>
      </c>
      <c r="I90">
        <f>((D92) + (D91))</f>
        <v/>
      </c>
      <c r="J90">
        <f>(((D92) + (D91))*C90)</f>
        <v/>
      </c>
    </row>
    <row r="91">
      <c r="A91" t="inlineStr">
        <is>
          <t>CLBLL_L_X2Y51/CLBLL_LL_B1</t>
        </is>
      </c>
      <c r="B91" t="inlineStr">
        <is>
          <t>Part of wire</t>
        </is>
      </c>
      <c r="C91" t="n">
        <v>0</v>
      </c>
      <c r="D91" t="n">
        <v>0</v>
      </c>
      <c r="I91">
        <f>(((D91)/2) + (D92))</f>
        <v/>
      </c>
      <c r="J91">
        <f>((C91)*(((D91)/2) + (D92)))</f>
        <v/>
      </c>
    </row>
    <row r="92">
      <c r="A92" t="inlineStr">
        <is>
          <t>masterReg/register_reg_r1_0_31_18_23_i_9/I3</t>
        </is>
      </c>
      <c r="B92" t="inlineStr">
        <is>
          <t>Inpin</t>
        </is>
      </c>
      <c r="D92" t="n">
        <v>0</v>
      </c>
      <c r="E92" t="n">
        <v>0.213</v>
      </c>
      <c r="F92" t="n">
        <v>0.171</v>
      </c>
      <c r="G92" t="n">
        <v>0.518</v>
      </c>
      <c r="H92" t="n">
        <v>0.417</v>
      </c>
    </row>
    <row r="93">
      <c r="A93" t="inlineStr">
        <is>
          <t>data0[18]: ALU1/result0_carry__3/O[2] to masterReg/register_reg_r1_0_31_18_23_i_9/I3 sum delays</t>
        </is>
      </c>
      <c r="E93">
        <f>(E2 + E4 + E31 + E46 + E67 + E87 + E90 + E92)</f>
        <v/>
      </c>
      <c r="F93">
        <f>(F2 + F4 + F31 + F46 + F67 + F87 + F90 + F92)</f>
        <v/>
      </c>
      <c r="G93">
        <f>(G2 + G4 + G31 + G46 + G67 + G87 + G90 + G92)</f>
        <v/>
      </c>
      <c r="H93">
        <f>(H2 + H4 + H31 + H46 + H67 + H87 + H90 + H92)</f>
        <v/>
      </c>
      <c r="J93">
        <f>(J2 + J3 + J4 + J6 + J31 + J45 + J46 + J47 + J67 + J75 + J87 + J89 + J90 + J91 + J92)</f>
        <v/>
      </c>
    </row>
    <row r="94">
      <c r="A94" t="inlineStr">
        <is>
          <t>data0[18]: ALU1/result0_carry__3/O[2] to masterReg/register_reg_r1_0_31_18_23_i_9/I3sum delays + cap delay</t>
        </is>
      </c>
      <c r="E94">
        <f>1000*(E93 + J93)</f>
        <v/>
      </c>
      <c r="F94">
        <f>1000*(F93 + J93)</f>
        <v/>
      </c>
      <c r="G94">
        <f>1000*(G93 + J93)</f>
        <v/>
      </c>
      <c r="H94">
        <f>1000*(H93 + J93)</f>
        <v/>
      </c>
    </row>
    <row r="96">
      <c r="A96" t="inlineStr">
        <is>
          <t>data0[18]: ALU1/result0_carry__3/O[2] to masterReg/register_reg_r1_0_31_18_23_i_9/I3Total delay (from Vivado)</t>
        </is>
      </c>
      <c r="E96" t="inlineStr">
        <is>
          <t>641</t>
        </is>
      </c>
      <c r="F96" t="inlineStr">
        <is>
          <t>559</t>
        </is>
      </c>
      <c r="G96" t="inlineStr">
        <is>
          <t>1095</t>
        </is>
      </c>
      <c r="H96" t="inlineStr">
        <is>
          <t>930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CLBLM_R_X5Y50/CLBLM_L_DMUX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 + D33) + (D5 + D6))) + (D3))</f>
        <v/>
      </c>
      <c r="J2">
        <f>(C2*((((D7 + D33) + (D5 + D6))) + (D3)))</f>
        <v/>
      </c>
    </row>
    <row r="3">
      <c r="A3" t="inlineStr">
        <is>
          <t>CLBLM_R_X5Y50/CLBLM_L_DMUX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D33) + (D5 + D6))))</f>
        <v/>
      </c>
      <c r="J3">
        <f>((C3)*(((D3)/2) + (((D7 + D33) + (D5 + D6)))))</f>
        <v/>
      </c>
    </row>
    <row r="4">
      <c r="A4" t="inlineStr">
        <is>
          <t>CLBLM_R_X5Y50/CLBLM_R.CLBLM_L_DMUX-&gt;CLBLM_LOGIC_OUTS19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D33) + (D5 + D6))</f>
        <v/>
      </c>
      <c r="J4">
        <f>(((D7 + D33) + (D5 + D6))*C4)</f>
        <v/>
      </c>
    </row>
    <row r="5">
      <c r="A5" t="inlineStr">
        <is>
          <t>CLBLM_R_X5Y50/CLBLM_LOGIC_OUTS19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INT_R_X5Y50/LOGIC_OUTS19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D33))</f>
        <v/>
      </c>
      <c r="J6">
        <f>((C5 + C6)*(((D5 + D6)/2) + (D7 + D33)))</f>
        <v/>
      </c>
    </row>
    <row r="7">
      <c r="A7" t="inlineStr">
        <is>
          <t>INT_R_X5Y50/INT_R.LOGIC_OUTS19-&gt;&gt;EL1BEG0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0.124</v>
      </c>
      <c r="H7" t="n">
        <v>0.103</v>
      </c>
      <c r="I7">
        <f>((D16) + (D8 + D9 + D10 + D11 + D12 + D13 + D14 + D15))</f>
        <v/>
      </c>
      <c r="J7">
        <f>(((D16) + (D8 + D9 + D10 + D11 + D12 + D13 + D14 + D15))*C7)</f>
        <v/>
      </c>
    </row>
    <row r="8">
      <c r="A8" t="inlineStr">
        <is>
          <t>INT_R_X5Y50/EL1BEG0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INT_L_X6Y50/EL1END0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INT_L_X6Y49/EL1END_S3_0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CLBLM_R_X5Y50/CLBLM_EL1BEG0</t>
        </is>
      </c>
      <c r="B11" t="inlineStr">
        <is>
          <t>Part of wire</t>
        </is>
      </c>
      <c r="C11" t="n">
        <v>0.052151</v>
      </c>
      <c r="D11" t="n">
        <v>0.004690000000000001</v>
      </c>
    </row>
    <row r="12">
      <c r="A12" t="inlineStr">
        <is>
          <t>VBRK_X18Y53/VBRK_EL1BEG0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BRAM_L_X6Y50/BRAM_EL1BEG0_0</t>
        </is>
      </c>
      <c r="B13" t="inlineStr">
        <is>
          <t>Part of wire</t>
        </is>
      </c>
      <c r="C13" t="n">
        <v>0.26892</v>
      </c>
      <c r="D13" t="n">
        <v>0.064292</v>
      </c>
    </row>
    <row r="14">
      <c r="A14" t="inlineStr">
        <is>
          <t>BRAM_INT_INTERFACE_L_X6Y50/INT_INTERFACE_EL1BEG0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BRKH_INT_X6Y49/BRKH_INT_EL1END_S3_0</t>
        </is>
      </c>
      <c r="B15" t="inlineStr">
        <is>
          <t>Part of wire</t>
        </is>
      </c>
      <c r="C15" t="n">
        <v>0.00523</v>
      </c>
      <c r="D15" t="n">
        <v>0.001</v>
      </c>
      <c r="I15">
        <f>(((D8 + D9 + D10 + D11 + D12 + D13 + D14 + D15)/2) + (D16))</f>
        <v/>
      </c>
      <c r="J15">
        <f>((C8 + C9 + C10 + C11 + C12 + C13 + C14 + C15)*(((D8 + D9 + D10 + D11 + D12 + D13 + D14 + D15)/2) + (D16)))</f>
        <v/>
      </c>
    </row>
    <row r="16">
      <c r="A16" t="inlineStr">
        <is>
          <t>INT_L_X6Y50/INT_L.EL1END0-&gt;&gt;EE2BEG0</t>
        </is>
      </c>
      <c r="B16" t="inlineStr">
        <is>
          <t>Buffer</t>
        </is>
      </c>
      <c r="C16" t="n">
        <v>1.1851186875</v>
      </c>
      <c r="D16" t="n">
        <v>0.008473000000000001</v>
      </c>
      <c r="E16" t="n">
        <v>0.061</v>
      </c>
      <c r="F16" t="n">
        <v>0.05</v>
      </c>
      <c r="G16" t="n">
        <v>0.139</v>
      </c>
      <c r="H16" t="n">
        <v>0.115</v>
      </c>
      <c r="I16">
        <f>((D22) + (D17 + D18 + D19 + D20 + D21))</f>
        <v/>
      </c>
      <c r="J16">
        <f>(((D22) + (D17 + D18 + D19 + D20 + D21))*C16)</f>
        <v/>
      </c>
    </row>
    <row r="17">
      <c r="A17" t="inlineStr">
        <is>
          <t>INT_L_X6Y50/EE2BEG0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INT_L_X8Y50/EE2END0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INT_R_X7Y50/EE2A0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CLBLM_R_X7Y50/CLBLM_EE2A0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CLBLM_L_X8Y50/CLBLM_EE2A0</t>
        </is>
      </c>
      <c r="B21" t="inlineStr">
        <is>
          <t>Part of wire</t>
        </is>
      </c>
      <c r="C21" t="n">
        <v>0</v>
      </c>
      <c r="D21" t="n">
        <v>0</v>
      </c>
      <c r="I21">
        <f>(((D17 + D18 + D19 + D20 + D21)/2) + (D22))</f>
        <v/>
      </c>
      <c r="J21">
        <f>((C17 + C18 + C19 + C20 + C21)*(((D17 + D18 + D19 + D20 + D21)/2) + (D22)))</f>
        <v/>
      </c>
    </row>
    <row r="22">
      <c r="A22" t="inlineStr">
        <is>
          <t>INT_L_X8Y50/INT_L.EE2END0-&gt;&gt;IMUX_L8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INT_L_X8Y50/IMUX_L8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CLBLM_L_X8Y50/CLBLM_IMUX8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CLBLM_L_X8Y50/CLBLM_L.CLBLM_IMUX8-&gt;CLBLM_M_A5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CLBLM_L_X8Y50/CLBLM_M_A5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masterReg/readData2[19]_i_7/I0</t>
        </is>
      </c>
      <c r="B27" t="inlineStr">
        <is>
          <t>Inpin</t>
        </is>
      </c>
      <c r="D27" t="n">
        <v>0</v>
      </c>
      <c r="E27" t="n">
        <v>0.048</v>
      </c>
      <c r="F27" t="n">
        <v>0.038</v>
      </c>
      <c r="G27" t="n">
        <v>0.126</v>
      </c>
      <c r="H27" t="n">
        <v>0.102</v>
      </c>
    </row>
    <row r="28">
      <c r="A28" t="inlineStr">
        <is>
          <t>data0[19]: ALU1/result0_carry__3/O[3] to masterReg/readData2[19]_i_7/I0 sum delays</t>
        </is>
      </c>
      <c r="E28">
        <f>(E2 + E4 + E7 + E16 + E22 + E25 + E27)</f>
        <v/>
      </c>
      <c r="F28">
        <f>(F2 + F4 + F7 + F16 + F22 + F25 + F27)</f>
        <v/>
      </c>
      <c r="G28">
        <f>(G2 + G4 + G7 + G16 + G22 + G25 + G27)</f>
        <v/>
      </c>
      <c r="H28">
        <f>(H2 + H4 + H7 + H16 + H22 + H25 + H27)</f>
        <v/>
      </c>
      <c r="J28">
        <f>(J2 + J3 + J4 + J6 + J7 + J15 + J16 + J21 + J22 + J24 + J25 + J26 + J27)</f>
        <v/>
      </c>
    </row>
    <row r="29">
      <c r="A29" t="inlineStr">
        <is>
          <t>data0[19]: ALU1/result0_carry__3/O[3] to masterReg/readData2[19]_i_7/I0sum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data0[19]: ALU1/result0_carry__3/O[3] to masterReg/readData2[19]_i_7/I0Total delay (from Vivado)</t>
        </is>
      </c>
      <c r="E31" t="inlineStr">
        <is>
          <t>333</t>
        </is>
      </c>
      <c r="F31" t="inlineStr">
        <is>
          <t>295</t>
        </is>
      </c>
      <c r="G31" t="inlineStr">
        <is>
          <t>552</t>
        </is>
      </c>
      <c r="H31" t="inlineStr">
        <is>
          <t>477</t>
        </is>
      </c>
    </row>
    <row r="33">
      <c r="A33" t="inlineStr">
        <is>
          <t>INT_R_X5Y50/INT_R.LOGIC_OUTS19-&gt;&gt;NW2BEG1</t>
        </is>
      </c>
      <c r="B33" t="inlineStr">
        <is>
          <t>Buffer</t>
        </is>
      </c>
      <c r="C33" t="n">
        <v>1.1851186875</v>
      </c>
      <c r="D33" t="n">
        <v>0.008473000000000001</v>
      </c>
      <c r="E33" t="n">
        <v>0.041</v>
      </c>
      <c r="F33" t="n">
        <v>0.033</v>
      </c>
      <c r="G33" t="n">
        <v>0.137</v>
      </c>
      <c r="H33" t="n">
        <v>0.113</v>
      </c>
      <c r="I33">
        <f>((D37 + D55) + (D34 + D35 + D36))</f>
        <v/>
      </c>
      <c r="J33">
        <f>(((D37 + D55) + (D34 + D35 + D36))*C33)</f>
        <v/>
      </c>
    </row>
    <row r="34">
      <c r="A34" t="inlineStr">
        <is>
          <t>INT_R_X5Y50/NW2BEG1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INT_L_X4Y51/NW2END1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INT_R_X5Y51/NW2A1</t>
        </is>
      </c>
      <c r="B36" t="inlineStr">
        <is>
          <t>Part of wire</t>
        </is>
      </c>
      <c r="C36" t="n">
        <v>0</v>
      </c>
      <c r="D36" t="n">
        <v>0</v>
      </c>
      <c r="I36">
        <f>(((D34 + D35 + D36)/2) + (D37 + D55))</f>
        <v/>
      </c>
      <c r="J36">
        <f>((C34 + C35 + C36)*(((D34 + D35 + D36)/2) + (D37 + D55)))</f>
        <v/>
      </c>
    </row>
    <row r="37">
      <c r="A37" t="inlineStr">
        <is>
          <t>INT_L_X4Y51/INT_L.NW2END1-&gt;&gt;WL1BEG_N3</t>
        </is>
      </c>
      <c r="B37" t="inlineStr">
        <is>
          <t>Buffer</t>
        </is>
      </c>
      <c r="C37" t="n">
        <v>1.16220225</v>
      </c>
      <c r="D37" t="n">
        <v>0.008429000000000001</v>
      </c>
      <c r="E37" t="n">
        <v>0.042</v>
      </c>
      <c r="F37" t="n">
        <v>0.034</v>
      </c>
      <c r="G37" t="n">
        <v>0.124</v>
      </c>
      <c r="H37" t="n">
        <v>0.103</v>
      </c>
      <c r="I37">
        <f>((D44) + (D38 + D39 + D40 + D41 + D42 + D43))</f>
        <v/>
      </c>
      <c r="J37">
        <f>(((D44) + (D38 + D39 + D40 + D41 + D42 + D43))*C37)</f>
        <v/>
      </c>
    </row>
    <row r="38">
      <c r="A38" t="inlineStr">
        <is>
          <t>INT_L_X4Y51/WL1BEG_N3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INT_R_X3Y50/WL1END3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INT_R_X3Y51/WL1END_N1_3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INT_L_X4Y50/WL1BEG3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CLBLL_L_X4Y50/CLBLL_WL1END3</t>
        </is>
      </c>
      <c r="B42" t="inlineStr">
        <is>
          <t>Part of wire</t>
        </is>
      </c>
      <c r="C42" t="n">
        <v>0.051272</v>
      </c>
      <c r="D42" t="n">
        <v>0.006105</v>
      </c>
    </row>
    <row r="43">
      <c r="A43" t="inlineStr">
        <is>
          <t>CLBLM_R_X3Y50/CLBLM_WL1END3</t>
        </is>
      </c>
      <c r="B43" t="inlineStr">
        <is>
          <t>Part of wire</t>
        </is>
      </c>
      <c r="C43" t="n">
        <v>0.058596</v>
      </c>
      <c r="D43" t="n">
        <v>0.006105</v>
      </c>
      <c r="I43">
        <f>(((D38 + D39 + D40 + D41 + D42 + D43)/2) + (D44))</f>
        <v/>
      </c>
      <c r="J43">
        <f>((C38 + C39 + C40 + C41 + C42 + C43)*(((D38 + D39 + D40 + D41 + D42 + D43)/2) + (D44)))</f>
        <v/>
      </c>
    </row>
    <row r="44">
      <c r="A44" t="inlineStr">
        <is>
          <t>INT_R_X3Y50/INT_R.WL1END3-&gt;&gt;IMUX31</t>
        </is>
      </c>
      <c r="B44" t="inlineStr">
        <is>
          <t>Buffer</t>
        </is>
      </c>
      <c r="C44" t="n">
        <v>1.6107141875</v>
      </c>
      <c r="D44" t="n">
        <v>0.007713</v>
      </c>
      <c r="E44" t="n">
        <v>0.047</v>
      </c>
      <c r="F44" t="n">
        <v>0.038</v>
      </c>
      <c r="G44" t="n">
        <v>0.138</v>
      </c>
      <c r="H44" t="n">
        <v>0.114</v>
      </c>
      <c r="I44">
        <f>((((D49) + (D48))) + (D45 + D46))</f>
        <v/>
      </c>
      <c r="J44">
        <f>(((((D49) + (D48))) + (D45 + D46))*C44)</f>
        <v/>
      </c>
    </row>
    <row r="45">
      <c r="A45" t="inlineStr">
        <is>
          <t>INT_R_X3Y50/IMUX31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CLBLM_R_X3Y50/CLBLM_IMUX31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(((D49) + (D48))))</f>
        <v/>
      </c>
      <c r="J46">
        <f>((C45 + C46)*(((D45 + D46)/2) + (((D49) + (D48)))))</f>
        <v/>
      </c>
    </row>
    <row r="47">
      <c r="A47" t="inlineStr">
        <is>
          <t>CLBLM_R_X3Y50/CLBLM_R.CLBLM_IMUX31-&gt;CLBLM_M_C5</t>
        </is>
      </c>
      <c r="B47" t="inlineStr">
        <is>
          <t>PassTransistor</t>
        </is>
      </c>
      <c r="C47" t="n">
        <v>0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CLBLM_R_X3Y50/CLBLM_M_C5</t>
        </is>
      </c>
      <c r="B48" t="inlineStr">
        <is>
          <t>Part of wire</t>
        </is>
      </c>
      <c r="C48" t="n">
        <v>0</v>
      </c>
      <c r="D48" t="n">
        <v>0</v>
      </c>
      <c r="I48">
        <f>(((D48)/2) + (D49))</f>
        <v/>
      </c>
      <c r="J48">
        <f>((C48)*(((D48)/2) + (D49)))</f>
        <v/>
      </c>
    </row>
    <row r="49">
      <c r="A49" t="inlineStr">
        <is>
          <t>masterReg/register_reg_r1_0_31_18_23_i_7/I3</t>
        </is>
      </c>
      <c r="B49" t="inlineStr">
        <is>
          <t>Inpin</t>
        </is>
      </c>
      <c r="D49" t="n">
        <v>0</v>
      </c>
      <c r="E49" t="n">
        <v>0.05</v>
      </c>
      <c r="F49" t="n">
        <v>0.04</v>
      </c>
      <c r="G49" t="n">
        <v>0.133</v>
      </c>
      <c r="H49" t="n">
        <v>0.107</v>
      </c>
    </row>
    <row r="50">
      <c r="A50" t="inlineStr">
        <is>
          <t>data0[19]: ALU1/result0_carry__3/O[3] to masterReg/register_reg_r1_0_31_18_23_i_7/I3 sum delays</t>
        </is>
      </c>
      <c r="E50">
        <f>(E2 + E4 + E33 + E37 + E44 + E47 + E49)</f>
        <v/>
      </c>
      <c r="F50">
        <f>(F2 + F4 + F33 + F37 + F44 + F47 + F49)</f>
        <v/>
      </c>
      <c r="G50">
        <f>(G2 + G4 + G33 + G37 + G44 + G47 + G49)</f>
        <v/>
      </c>
      <c r="H50">
        <f>(H2 + H4 + H33 + H37 + H44 + H47 + H49)</f>
        <v/>
      </c>
      <c r="J50">
        <f>(J2 + J3 + J4 + J6 + J33 + J36 + J37 + J43 + J44 + J46 + J47 + J48 + J49)</f>
        <v/>
      </c>
    </row>
    <row r="51">
      <c r="A51" t="inlineStr">
        <is>
          <t>data0[19]: ALU1/result0_carry__3/O[3] to masterReg/register_reg_r1_0_31_18_23_i_7/I3sum delays + cap delay</t>
        </is>
      </c>
      <c r="E51">
        <f>1000*(E50 + J50)</f>
        <v/>
      </c>
      <c r="F51">
        <f>1000*(F50 + J50)</f>
        <v/>
      </c>
      <c r="G51">
        <f>1000*(G50 + J50)</f>
        <v/>
      </c>
      <c r="H51">
        <f>1000*(H50 + J50)</f>
        <v/>
      </c>
    </row>
    <row r="53">
      <c r="A53" t="inlineStr">
        <is>
          <t>data0[19]: ALU1/result0_carry__3/O[3] to masterReg/register_reg_r1_0_31_18_23_i_7/I3Total delay (from Vivado)</t>
        </is>
      </c>
      <c r="E53" t="inlineStr">
        <is>
          <t>250</t>
        </is>
      </c>
      <c r="F53" t="inlineStr">
        <is>
          <t>215</t>
        </is>
      </c>
      <c r="G53" t="inlineStr">
        <is>
          <t>492</t>
        </is>
      </c>
      <c r="H53" t="inlineStr">
        <is>
          <t>415</t>
        </is>
      </c>
    </row>
    <row r="55">
      <c r="A55" t="inlineStr">
        <is>
          <t>INT_L_X4Y51/INT_L.NW2END1-&gt;&gt;SW2BEG0</t>
        </is>
      </c>
      <c r="B55" t="inlineStr">
        <is>
          <t>Buffer</t>
        </is>
      </c>
      <c r="C55" t="n">
        <v>1.1851186875</v>
      </c>
      <c r="D55" t="n">
        <v>0.008473000000000001</v>
      </c>
      <c r="E55" t="n">
        <v>0.041</v>
      </c>
      <c r="F55" t="n">
        <v>0.033</v>
      </c>
      <c r="G55" t="n">
        <v>0.137</v>
      </c>
      <c r="H55" t="n">
        <v>0.113</v>
      </c>
      <c r="I55">
        <f>((D61 + D72) + (D56 + D57 + D58 + D59 + D60))</f>
        <v/>
      </c>
      <c r="J55">
        <f>(((D61 + D72) + (D56 + D57 + D58 + D59 + D60))*C55)</f>
        <v/>
      </c>
    </row>
    <row r="56">
      <c r="A56" t="inlineStr">
        <is>
          <t>INT_L_X4Y51/SW2BEG0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INT_R_X3Y50/SW2END0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INT_L_X4Y50/SW2A0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CLBLL_L_X4Y50/CLBLL_SW2A0</t>
        </is>
      </c>
      <c r="B59" t="inlineStr">
        <is>
          <t>Part of wire</t>
        </is>
      </c>
      <c r="C59" t="n">
        <v>0.078932</v>
      </c>
      <c r="D59" t="n">
        <v>0.005896</v>
      </c>
    </row>
    <row r="60">
      <c r="A60" t="inlineStr">
        <is>
          <t>CLBLM_R_X3Y50/CLBLM_SW2A0</t>
        </is>
      </c>
      <c r="B60" t="inlineStr">
        <is>
          <t>Part of wire</t>
        </is>
      </c>
      <c r="C60" t="n">
        <v>0.090208</v>
      </c>
      <c r="D60" t="n">
        <v>0.005896</v>
      </c>
      <c r="I60">
        <f>(((D56 + D57 + D58 + D59 + D60)/2) + (D61 + D72))</f>
        <v/>
      </c>
      <c r="J60">
        <f>((C56 + C57 + C58 + C59 + C60)*(((D56 + D57 + D58 + D59 + D60)/2) + (D61 + D72)))</f>
        <v/>
      </c>
    </row>
    <row r="61">
      <c r="A61" t="inlineStr">
        <is>
          <t>INT_R_X3Y50/INT_R.SW2END0-&gt;&gt;IMUX1</t>
        </is>
      </c>
      <c r="B61" t="inlineStr">
        <is>
          <t>Buffer</t>
        </is>
      </c>
      <c r="C61" t="n">
        <v>1.6107141875</v>
      </c>
      <c r="D61" t="n">
        <v>0.007713</v>
      </c>
      <c r="E61" t="n">
        <v>0.047</v>
      </c>
      <c r="F61" t="n">
        <v>0.038</v>
      </c>
      <c r="G61" t="n">
        <v>0.138</v>
      </c>
      <c r="H61" t="n">
        <v>0.114</v>
      </c>
      <c r="I61">
        <f>((((D66) + (D65))) + (D62 + D63))</f>
        <v/>
      </c>
      <c r="J61">
        <f>(((((D66) + (D65))) + (D62 + D63))*C61)</f>
        <v/>
      </c>
    </row>
    <row r="62">
      <c r="A62" t="inlineStr">
        <is>
          <t>INT_R_X3Y50/IMUX1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CLBLM_R_X3Y50/CLBLM_IMUX1</t>
        </is>
      </c>
      <c r="B63" t="inlineStr">
        <is>
          <t>Part of wire</t>
        </is>
      </c>
      <c r="C63" t="n">
        <v>0</v>
      </c>
      <c r="D63" t="n">
        <v>0</v>
      </c>
      <c r="I63">
        <f>(((D62 + D63)/2) + (((D66) + (D65))))</f>
        <v/>
      </c>
      <c r="J63">
        <f>((C62 + C63)*(((D62 + D63)/2) + (((D66) + (D65)))))</f>
        <v/>
      </c>
    </row>
    <row r="64">
      <c r="A64" t="inlineStr">
        <is>
          <t>CLBLM_R_X3Y50/CLBLM_R.CLBLM_IMUX1-&gt;CLBLM_M_A3</t>
        </is>
      </c>
      <c r="B64" t="inlineStr">
        <is>
          <t>PassTransistor</t>
        </is>
      </c>
      <c r="C64" t="n">
        <v>0</v>
      </c>
      <c r="E64" t="n">
        <v>0</v>
      </c>
      <c r="F64" t="n">
        <v>0</v>
      </c>
      <c r="G64" t="n">
        <v>0</v>
      </c>
      <c r="H64" t="n">
        <v>0</v>
      </c>
      <c r="I64">
        <f>((D66) + (D65))</f>
        <v/>
      </c>
      <c r="J64">
        <f>(((D66) + (D65))*C64)</f>
        <v/>
      </c>
    </row>
    <row r="65">
      <c r="A65" t="inlineStr">
        <is>
          <t>CLBLM_R_X3Y50/CLBLM_M_A3</t>
        </is>
      </c>
      <c r="B65" t="inlineStr">
        <is>
          <t>Part of wire</t>
        </is>
      </c>
      <c r="C65" t="n">
        <v>0</v>
      </c>
      <c r="D65" t="n">
        <v>0</v>
      </c>
      <c r="I65">
        <f>(((D65)/2) + (D66))</f>
        <v/>
      </c>
      <c r="J65">
        <f>((C65)*(((D65)/2) + (D66)))</f>
        <v/>
      </c>
    </row>
    <row r="66">
      <c r="A66" t="inlineStr">
        <is>
          <t>masterReg/readData2[19]_i_4/I4</t>
        </is>
      </c>
      <c r="B66" t="inlineStr">
        <is>
          <t>Inpin</t>
        </is>
      </c>
      <c r="D66" t="n">
        <v>0</v>
      </c>
      <c r="E66" t="n">
        <v>0.141</v>
      </c>
      <c r="F66" t="n">
        <v>0.114</v>
      </c>
      <c r="G66" t="n">
        <v>0.372</v>
      </c>
      <c r="H66" t="n">
        <v>0.3</v>
      </c>
    </row>
    <row r="67">
      <c r="A67" t="inlineStr">
        <is>
          <t>data0[19]: ALU1/result0_carry__3/O[3] to masterReg/readData2[19]_i_4/I4 sum delays</t>
        </is>
      </c>
      <c r="E67">
        <f>(E2 + E4 + E33 + E55 + E61 + E64 + E66)</f>
        <v/>
      </c>
      <c r="F67">
        <f>(F2 + F4 + F33 + F55 + F61 + F64 + F66)</f>
        <v/>
      </c>
      <c r="G67">
        <f>(G2 + G4 + G33 + G55 + G61 + G64 + G66)</f>
        <v/>
      </c>
      <c r="H67">
        <f>(H2 + H4 + H33 + H55 + H61 + H64 + H66)</f>
        <v/>
      </c>
      <c r="J67">
        <f>(J2 + J3 + J4 + J6 + J33 + J36 + J55 + J60 + J61 + J63 + J64 + J65 + J66)</f>
        <v/>
      </c>
    </row>
    <row r="68">
      <c r="A68" t="inlineStr">
        <is>
          <t>data0[19]: ALU1/result0_carry__3/O[3] to masterReg/readData2[19]_i_4/I4sum delays + cap delay</t>
        </is>
      </c>
      <c r="E68">
        <f>1000*(E67 + J67)</f>
        <v/>
      </c>
      <c r="F68">
        <f>1000*(F67 + J67)</f>
        <v/>
      </c>
      <c r="G68">
        <f>1000*(G67 + J67)</f>
        <v/>
      </c>
      <c r="H68">
        <f>1000*(H67 + J67)</f>
        <v/>
      </c>
    </row>
    <row r="70">
      <c r="A70" t="inlineStr">
        <is>
          <t>data0[19]: ALU1/result0_carry__3/O[3] to masterReg/readData2[19]_i_4/I4Total delay (from Vivado)</t>
        </is>
      </c>
      <c r="E70" t="inlineStr">
        <is>
          <t>351</t>
        </is>
      </c>
      <c r="F70" t="inlineStr">
        <is>
          <t>299</t>
        </is>
      </c>
      <c r="G70" t="inlineStr">
        <is>
          <t>708</t>
        </is>
      </c>
      <c r="H70" t="inlineStr">
        <is>
          <t>590</t>
        </is>
      </c>
    </row>
    <row r="72">
      <c r="A72" t="inlineStr">
        <is>
          <t>INT_R_X3Y50/INT_R.SW2END0-&gt;&gt;IMUX24</t>
        </is>
      </c>
      <c r="B72" t="inlineStr">
        <is>
          <t>Buffer</t>
        </is>
      </c>
      <c r="C72" t="n">
        <v>1.6107141875</v>
      </c>
      <c r="D72" t="n">
        <v>0.007713</v>
      </c>
      <c r="E72" t="n">
        <v>0.047</v>
      </c>
      <c r="F72" t="n">
        <v>0.038</v>
      </c>
      <c r="G72" t="n">
        <v>0.138</v>
      </c>
      <c r="H72" t="n">
        <v>0.114</v>
      </c>
      <c r="I72">
        <f>((((D77) + (D76))) + (D73 + D74))</f>
        <v/>
      </c>
      <c r="J72">
        <f>(((((D77) + (D76))) + (D73 + D74))*C72)</f>
        <v/>
      </c>
    </row>
    <row r="73">
      <c r="A73" t="inlineStr">
        <is>
          <t>INT_R_X3Y50/IMUX24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CLBLM_R_X3Y50/CLBLM_IMUX24</t>
        </is>
      </c>
      <c r="B74" t="inlineStr">
        <is>
          <t>Part of wire</t>
        </is>
      </c>
      <c r="C74" t="n">
        <v>0</v>
      </c>
      <c r="D74" t="n">
        <v>0</v>
      </c>
      <c r="I74">
        <f>(((D73 + D74)/2) + (((D77) + (D76))))</f>
        <v/>
      </c>
      <c r="J74">
        <f>((C73 + C74)*(((D73 + D74)/2) + (((D77) + (D76)))))</f>
        <v/>
      </c>
    </row>
    <row r="75">
      <c r="A75" t="inlineStr">
        <is>
          <t>CLBLM_R_X3Y50/CLBLM_R.CLBLM_IMUX24-&gt;CLBLM_M_B5</t>
        </is>
      </c>
      <c r="B75" t="inlineStr">
        <is>
          <t>PassTransistor</t>
        </is>
      </c>
      <c r="C75" t="n">
        <v>0</v>
      </c>
      <c r="E75" t="n">
        <v>0</v>
      </c>
      <c r="F75" t="n">
        <v>0</v>
      </c>
      <c r="G75" t="n">
        <v>0</v>
      </c>
      <c r="H75" t="n">
        <v>0</v>
      </c>
      <c r="I75">
        <f>((D77) + (D76))</f>
        <v/>
      </c>
      <c r="J75">
        <f>(((D77) + (D76))*C75)</f>
        <v/>
      </c>
    </row>
    <row r="76">
      <c r="A76" t="inlineStr">
        <is>
          <t>CLBLM_R_X3Y50/CLBLM_M_B5</t>
        </is>
      </c>
      <c r="B76" t="inlineStr">
        <is>
          <t>Part of wire</t>
        </is>
      </c>
      <c r="C76" t="n">
        <v>0</v>
      </c>
      <c r="D76" t="n">
        <v>0</v>
      </c>
      <c r="I76">
        <f>(((D76)/2) + (D77))</f>
        <v/>
      </c>
      <c r="J76">
        <f>((C76)*(((D76)/2) + (D77)))</f>
        <v/>
      </c>
    </row>
    <row r="77">
      <c r="A77" t="inlineStr">
        <is>
          <t>ALU1/register_reg_r1_0_31_18_23_i_8/I3</t>
        </is>
      </c>
      <c r="B77" t="inlineStr">
        <is>
          <t>Inpin</t>
        </is>
      </c>
      <c r="D77" t="n">
        <v>0</v>
      </c>
      <c r="E77" t="n">
        <v>0.052</v>
      </c>
      <c r="F77" t="n">
        <v>0.042</v>
      </c>
      <c r="G77" t="n">
        <v>0.137</v>
      </c>
      <c r="H77" t="n">
        <v>0.111</v>
      </c>
    </row>
    <row r="78">
      <c r="A78" t="inlineStr">
        <is>
          <t>data0[19]: ALU1/result0_carry__3/O[3] to ALU1/register_reg_r1_0_31_18_23_i_8/I3 sum delays</t>
        </is>
      </c>
      <c r="E78">
        <f>(E2 + E4 + E33 + E55 + E72 + E75 + E77)</f>
        <v/>
      </c>
      <c r="F78">
        <f>(F2 + F4 + F33 + F55 + F72 + F75 + F77)</f>
        <v/>
      </c>
      <c r="G78">
        <f>(G2 + G4 + G33 + G55 + G72 + G75 + G77)</f>
        <v/>
      </c>
      <c r="H78">
        <f>(H2 + H4 + H33 + H55 + H72 + H75 + H77)</f>
        <v/>
      </c>
      <c r="J78">
        <f>(J2 + J3 + J4 + J6 + J33 + J36 + J55 + J60 + J72 + J74 + J75 + J76 + J77)</f>
        <v/>
      </c>
    </row>
    <row r="79">
      <c r="A79" t="inlineStr">
        <is>
          <t>data0[19]: ALU1/result0_carry__3/O[3] to ALU1/register_reg_r1_0_31_18_23_i_8/I3sum delays + cap delay</t>
        </is>
      </c>
      <c r="E79">
        <f>1000*(E78 + J78)</f>
        <v/>
      </c>
      <c r="F79">
        <f>1000*(F78 + J78)</f>
        <v/>
      </c>
      <c r="G79">
        <f>1000*(G78 + J78)</f>
        <v/>
      </c>
      <c r="H79">
        <f>1000*(H78 + J78)</f>
        <v/>
      </c>
    </row>
    <row r="81">
      <c r="A81" t="inlineStr">
        <is>
          <t>data0[19]: ALU1/result0_carry__3/O[3] to ALU1/register_reg_r1_0_31_18_23_i_8/I3Total delay (from Vivado)</t>
        </is>
      </c>
      <c r="E81" t="inlineStr">
        <is>
          <t>262</t>
        </is>
      </c>
      <c r="F81" t="inlineStr">
        <is>
          <t>227</t>
        </is>
      </c>
      <c r="G81" t="inlineStr">
        <is>
          <t>515</t>
        </is>
      </c>
      <c r="H81" t="inlineStr">
        <is>
          <t>436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CLBLM_R_X5Y46/CLBLM_L_BMUX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CLBLM_R_X5Y46/CLBLM_L_BMUX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CLBLM_R_X5Y46/CLBLM_R.CLBLM_L_BMUX-&gt;CLBLM_LOGIC_OUTS17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CLBLM_R_X5Y46/CLBLM_LOGIC_OUTS17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INT_R_X5Y46/LOGIC_OUTS17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INT_R_X5Y46/INT_R.LOGIC_OUTS17-&gt;&gt;SR1BEG_S0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0.056</v>
      </c>
      <c r="F7" t="n">
        <v>0.046</v>
      </c>
      <c r="G7" t="n">
        <v>0.132</v>
      </c>
      <c r="H7" t="n">
        <v>0.109</v>
      </c>
      <c r="I7">
        <f>((D9) + (D8))</f>
        <v/>
      </c>
      <c r="J7">
        <f>(((D9) + (D8))*C7)</f>
        <v/>
      </c>
    </row>
    <row r="8">
      <c r="A8" t="inlineStr">
        <is>
          <t>INT_R_X5Y46/SR1BEG_S0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INT_R_X5Y46/INT_R.SR1BEG_S0-&gt;&gt;SW2BEG0</t>
        </is>
      </c>
      <c r="B9" t="inlineStr">
        <is>
          <t>Buffer</t>
        </is>
      </c>
      <c r="C9" t="n">
        <v>1.1851186875</v>
      </c>
      <c r="D9" t="n">
        <v>0.008473000000000001</v>
      </c>
      <c r="E9" t="n">
        <v>0.041</v>
      </c>
      <c r="F9" t="n">
        <v>0.033</v>
      </c>
      <c r="G9" t="n">
        <v>0.137</v>
      </c>
      <c r="H9" t="n">
        <v>0.113</v>
      </c>
      <c r="I9">
        <f>((D13 + D24) + (D10 + D11 + D12))</f>
        <v/>
      </c>
      <c r="J9">
        <f>(((D13 + D24) + (D10 + D11 + D12))*C9)</f>
        <v/>
      </c>
    </row>
    <row r="10">
      <c r="A10" t="inlineStr">
        <is>
          <t>INT_R_X5Y46/SW2BEG0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INT_L_X4Y45/SW2END0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INT_R_X5Y45/SW2A0</t>
        </is>
      </c>
      <c r="B12" t="inlineStr">
        <is>
          <t>Part of wire</t>
        </is>
      </c>
      <c r="C12" t="n">
        <v>0</v>
      </c>
      <c r="D12" t="n">
        <v>0</v>
      </c>
      <c r="I12">
        <f>(((D10 + D11 + D12)/2) + (D13 + D24))</f>
        <v/>
      </c>
      <c r="J12">
        <f>((C10 + C11 + C12)*(((D10 + D11 + D12)/2) + (D13 + D24)))</f>
        <v/>
      </c>
    </row>
    <row r="13">
      <c r="A13" t="inlineStr">
        <is>
          <t>INT_L_X4Y45/INT_L.SW2END0-&gt;&gt;IMUX_L10</t>
        </is>
      </c>
      <c r="B13" t="inlineStr">
        <is>
          <t>Buffer</t>
        </is>
      </c>
      <c r="C13" t="n">
        <v>1.6107141875</v>
      </c>
      <c r="D13" t="n">
        <v>0.007713</v>
      </c>
      <c r="E13" t="n">
        <v>0.047</v>
      </c>
      <c r="F13" t="n">
        <v>0.038</v>
      </c>
      <c r="G13" t="n">
        <v>0.138</v>
      </c>
      <c r="H13" t="n">
        <v>0.114</v>
      </c>
      <c r="I13">
        <f>((((D18) + (D17))) + (D14 + D15))</f>
        <v/>
      </c>
      <c r="J13">
        <f>(((((D18) + (D17))) + (D14 + D15))*C13)</f>
        <v/>
      </c>
    </row>
    <row r="14">
      <c r="A14" t="inlineStr">
        <is>
          <t>INT_L_X4Y45/IMUX_L10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CLBLL_L_X4Y45/CLBLL_IMUX10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(((D18) + (D17))))</f>
        <v/>
      </c>
      <c r="J15">
        <f>((C14 + C15)*(((D14 + D15)/2) + (((D18) + (D17)))))</f>
        <v/>
      </c>
    </row>
    <row r="16">
      <c r="A16" t="inlineStr">
        <is>
          <t>CLBLL_L_X4Y45/CLBLL_L.CLBLL_IMUX10-&gt;CLBLL_L_A4</t>
        </is>
      </c>
      <c r="B16" t="inlineStr">
        <is>
          <t>PassTransistor</t>
        </is>
      </c>
      <c r="C16" t="n">
        <v>0</v>
      </c>
      <c r="E16" t="n">
        <v>0</v>
      </c>
      <c r="F16" t="n">
        <v>0</v>
      </c>
      <c r="G16" t="n">
        <v>0</v>
      </c>
      <c r="H16" t="n">
        <v>0</v>
      </c>
      <c r="I16">
        <f>((D18) + (D17))</f>
        <v/>
      </c>
      <c r="J16">
        <f>(((D18) + (D17))*C16)</f>
        <v/>
      </c>
    </row>
    <row r="17">
      <c r="A17" t="inlineStr">
        <is>
          <t>CLBLL_L_X4Y45/CLBLL_L_A4</t>
        </is>
      </c>
      <c r="B17" t="inlineStr">
        <is>
          <t>Part of wire</t>
        </is>
      </c>
      <c r="C17" t="n">
        <v>0</v>
      </c>
      <c r="D17" t="n">
        <v>0</v>
      </c>
      <c r="I17">
        <f>(((D17)/2) + (D18))</f>
        <v/>
      </c>
      <c r="J17">
        <f>((C17)*(((D17)/2) + (D18)))</f>
        <v/>
      </c>
    </row>
    <row r="18">
      <c r="A18" t="inlineStr">
        <is>
          <t>masterReg/readData2[1]_i_5/I0</t>
        </is>
      </c>
      <c r="B18" t="inlineStr">
        <is>
          <t>Inpin</t>
        </is>
      </c>
      <c r="D18" t="n">
        <v>0</v>
      </c>
      <c r="E18" t="n">
        <v>0.107</v>
      </c>
      <c r="F18" t="n">
        <v>0.08599999999999999</v>
      </c>
      <c r="G18" t="n">
        <v>0.284</v>
      </c>
      <c r="H18" t="n">
        <v>0.229</v>
      </c>
    </row>
    <row r="19">
      <c r="A19" t="inlineStr">
        <is>
          <t>data0[1]: ALU1/result0_carry/O[1] to masterReg/readData2[1]_i_5/I0 sum delays</t>
        </is>
      </c>
      <c r="E19">
        <f>(E2 + E4 + E7 + E9 + E13 + E16 + E18)</f>
        <v/>
      </c>
      <c r="F19">
        <f>(F2 + F4 + F7 + F9 + F13 + F16 + F18)</f>
        <v/>
      </c>
      <c r="G19">
        <f>(G2 + G4 + G7 + G9 + G13 + G16 + G18)</f>
        <v/>
      </c>
      <c r="H19">
        <f>(H2 + H4 + H7 + H9 + H13 + H16 + H18)</f>
        <v/>
      </c>
      <c r="J19">
        <f>(J2 + J3 + J4 + J6 + J7 + J8 + J9 + J12 + J13 + J15 + J16 + J17 + J18)</f>
        <v/>
      </c>
    </row>
    <row r="20">
      <c r="A20" t="inlineStr">
        <is>
          <t>data0[1]: ALU1/result0_carry/O[1] to masterReg/readData2[1]_i_5/I0sum delays + cap delay</t>
        </is>
      </c>
      <c r="E20">
        <f>1000*(E19 + J19)</f>
        <v/>
      </c>
      <c r="F20">
        <f>1000*(F19 + J19)</f>
        <v/>
      </c>
      <c r="G20">
        <f>1000*(G19 + J19)</f>
        <v/>
      </c>
      <c r="H20">
        <f>1000*(H19 + J19)</f>
        <v/>
      </c>
    </row>
    <row r="22">
      <c r="A22" t="inlineStr">
        <is>
          <t>data0[1]: ALU1/result0_carry/O[1] to masterReg/readData2[1]_i_5/I0Total delay (from Vivado)</t>
        </is>
      </c>
      <c r="E22" t="inlineStr">
        <is>
          <t>291</t>
        </is>
      </c>
      <c r="F22" t="inlineStr">
        <is>
          <t>243</t>
        </is>
      </c>
      <c r="G22" t="inlineStr">
        <is>
          <t>587</t>
        </is>
      </c>
      <c r="H22" t="inlineStr">
        <is>
          <t>485</t>
        </is>
      </c>
    </row>
    <row r="24">
      <c r="A24" t="inlineStr">
        <is>
          <t>INT_L_X4Y45/INT_L.SW2END0-&gt;&gt;SR1BEG1</t>
        </is>
      </c>
      <c r="B24" t="inlineStr">
        <is>
          <t>Buffer</t>
        </is>
      </c>
      <c r="C24" t="n">
        <v>1.16220225</v>
      </c>
      <c r="D24" t="n">
        <v>0.008429000000000001</v>
      </c>
      <c r="E24" t="n">
        <v>0.056</v>
      </c>
      <c r="F24" t="n">
        <v>0.046</v>
      </c>
      <c r="G24" t="n">
        <v>0.132</v>
      </c>
      <c r="H24" t="n">
        <v>0.109</v>
      </c>
      <c r="I24">
        <f>((D27 + D38 + D56) + (D25 + D26))</f>
        <v/>
      </c>
      <c r="J24">
        <f>(((D27 + D38 + D56) + (D25 + D26))*C24)</f>
        <v/>
      </c>
    </row>
    <row r="25">
      <c r="A25" t="inlineStr">
        <is>
          <t>INT_L_X4Y45/SR1BEG1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INT_L_X4Y44/SR1END1</t>
        </is>
      </c>
      <c r="B26" t="inlineStr">
        <is>
          <t>Part of wire</t>
        </is>
      </c>
      <c r="C26" t="n">
        <v>0</v>
      </c>
      <c r="D26" t="n">
        <v>0</v>
      </c>
      <c r="I26">
        <f>(((D25 + D26)/2) + (D27 + D38 + D56))</f>
        <v/>
      </c>
      <c r="J26">
        <f>((C25 + C26)*(((D25 + D26)/2) + (D27 + D38 + D56)))</f>
        <v/>
      </c>
    </row>
    <row r="27">
      <c r="A27" t="inlineStr">
        <is>
          <t>INT_L_X4Y44/INT_L.SR1END1-&gt;&gt;IMUX_L28</t>
        </is>
      </c>
      <c r="B27" t="inlineStr">
        <is>
          <t>Buffer</t>
        </is>
      </c>
      <c r="C27" t="n">
        <v>1.6107141875</v>
      </c>
      <c r="D27" t="n">
        <v>0.007713</v>
      </c>
      <c r="E27" t="n">
        <v>0.047</v>
      </c>
      <c r="F27" t="n">
        <v>0.038</v>
      </c>
      <c r="G27" t="n">
        <v>0.138</v>
      </c>
      <c r="H27" t="n">
        <v>0.114</v>
      </c>
      <c r="I27">
        <f>((((D32) + (D31))) + (D28 + D29))</f>
        <v/>
      </c>
      <c r="J27">
        <f>(((((D32) + (D31))) + (D28 + D29))*C27)</f>
        <v/>
      </c>
    </row>
    <row r="28">
      <c r="A28" t="inlineStr">
        <is>
          <t>INT_L_X4Y44/IMUX_L28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CLBLL_L_X4Y44/CLBLL_IMUX28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(((D32) + (D31))))</f>
        <v/>
      </c>
      <c r="J29">
        <f>((C28 + C29)*(((D28 + D29)/2) + (((D32) + (D31)))))</f>
        <v/>
      </c>
    </row>
    <row r="30">
      <c r="A30" t="inlineStr">
        <is>
          <t>CLBLL_L_X4Y44/CLBLL_L.CLBLL_IMUX28-&gt;CLBLL_LL_C4</t>
        </is>
      </c>
      <c r="B30" t="inlineStr">
        <is>
          <t>PassTransistor</t>
        </is>
      </c>
      <c r="C30" t="n">
        <v>0</v>
      </c>
      <c r="E30" t="n">
        <v>0</v>
      </c>
      <c r="F30" t="n">
        <v>0</v>
      </c>
      <c r="G30" t="n">
        <v>0</v>
      </c>
      <c r="H30" t="n">
        <v>0</v>
      </c>
      <c r="I30">
        <f>((D32) + (D31))</f>
        <v/>
      </c>
      <c r="J30">
        <f>(((D32) + (D31))*C30)</f>
        <v/>
      </c>
    </row>
    <row r="31">
      <c r="A31" t="inlineStr">
        <is>
          <t>CLBLL_L_X4Y44/CLBLL_LL_C4</t>
        </is>
      </c>
      <c r="B31" t="inlineStr">
        <is>
          <t>Part of wire</t>
        </is>
      </c>
      <c r="C31" t="n">
        <v>0</v>
      </c>
      <c r="D31" t="n">
        <v>0.004545</v>
      </c>
      <c r="I31">
        <f>(((D31)/2) + (D32))</f>
        <v/>
      </c>
      <c r="J31">
        <f>((C31)*(((D31)/2) + (D32)))</f>
        <v/>
      </c>
    </row>
    <row r="32">
      <c r="A32" t="inlineStr">
        <is>
          <t>masterReg/readData2[1]_i_4/I4</t>
        </is>
      </c>
      <c r="B32" t="inlineStr">
        <is>
          <t>Inpin</t>
        </is>
      </c>
      <c r="D32" t="n">
        <v>0</v>
      </c>
      <c r="E32" t="n">
        <v>0.108</v>
      </c>
      <c r="F32" t="n">
        <v>0.08699999999999999</v>
      </c>
      <c r="G32" t="n">
        <v>0.281</v>
      </c>
      <c r="H32" t="n">
        <v>0.227</v>
      </c>
    </row>
    <row r="33">
      <c r="A33" t="inlineStr">
        <is>
          <t>data0[1]: ALU1/result0_carry/O[1] to masterReg/readData2[1]_i_4/I4 sum delays</t>
        </is>
      </c>
      <c r="E33">
        <f>(E2 + E4 + E7 + E9 + E24 + E27 + E30 + E32)</f>
        <v/>
      </c>
      <c r="F33">
        <f>(F2 + F4 + F7 + F9 + F24 + F27 + F30 + F32)</f>
        <v/>
      </c>
      <c r="G33">
        <f>(G2 + G4 + G7 + G9 + G24 + G27 + G30 + G32)</f>
        <v/>
      </c>
      <c r="H33">
        <f>(H2 + H4 + H7 + H9 + H24 + H27 + H30 + H32)</f>
        <v/>
      </c>
      <c r="J33">
        <f>(J2 + J3 + J4 + J6 + J7 + J8 + J9 + J12 + J24 + J26 + J27 + J29 + J30 + J31 + J32)</f>
        <v/>
      </c>
    </row>
    <row r="34">
      <c r="A34" t="inlineStr">
        <is>
          <t>data0[1]: ALU1/result0_carry/O[1] to masterReg/readData2[1]_i_4/I4sum delays + cap delay</t>
        </is>
      </c>
      <c r="E34">
        <f>1000*(E33 + J33)</f>
        <v/>
      </c>
      <c r="F34">
        <f>1000*(F33 + J33)</f>
        <v/>
      </c>
      <c r="G34">
        <f>1000*(G33 + J33)</f>
        <v/>
      </c>
      <c r="H34">
        <f>1000*(H33 + J33)</f>
        <v/>
      </c>
    </row>
    <row r="36">
      <c r="A36" t="inlineStr">
        <is>
          <t>data0[1]: ALU1/result0_carry/O[1] to masterReg/readData2[1]_i_4/I4Total delay (from Vivado)</t>
        </is>
      </c>
      <c r="E36" t="inlineStr">
        <is>
          <t>380</t>
        </is>
      </c>
      <c r="F36" t="inlineStr">
        <is>
          <t>322</t>
        </is>
      </c>
      <c r="G36" t="inlineStr">
        <is>
          <t>721</t>
        </is>
      </c>
      <c r="H36" t="inlineStr">
        <is>
          <t>602</t>
        </is>
      </c>
    </row>
    <row r="38">
      <c r="A38" t="inlineStr">
        <is>
          <t>INT_L_X4Y44/INT_L.SR1END1-&gt;&gt;SS2BEG1</t>
        </is>
      </c>
      <c r="B38" t="inlineStr">
        <is>
          <t>Buffer</t>
        </is>
      </c>
      <c r="C38" t="n">
        <v>1.1851186875</v>
      </c>
      <c r="D38" t="n">
        <v>0.008473000000000001</v>
      </c>
      <c r="E38" t="n">
        <v>0.06</v>
      </c>
      <c r="F38" t="n">
        <v>0.05</v>
      </c>
      <c r="G38" t="n">
        <v>0.134</v>
      </c>
      <c r="H38" t="n">
        <v>0.111</v>
      </c>
      <c r="I38">
        <f>((D42) + (D39 + D40 + D41))</f>
        <v/>
      </c>
      <c r="J38">
        <f>(((D42) + (D39 + D40 + D41))*C38)</f>
        <v/>
      </c>
    </row>
    <row r="39">
      <c r="A39" t="inlineStr">
        <is>
          <t>INT_L_X4Y44/SS2BEG1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INT_L_X4Y42/SS2END1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INT_L_X4Y43/SS2A1</t>
        </is>
      </c>
      <c r="B41" t="inlineStr">
        <is>
          <t>Part of wire</t>
        </is>
      </c>
      <c r="C41" t="n">
        <v>0</v>
      </c>
      <c r="D41" t="n">
        <v>0</v>
      </c>
      <c r="I41">
        <f>(((D39 + D40 + D41)/2) + (D42))</f>
        <v/>
      </c>
      <c r="J41">
        <f>((C39 + C40 + C41)*(((D39 + D40 + D41)/2) + (D42)))</f>
        <v/>
      </c>
    </row>
    <row r="42">
      <c r="A42" t="inlineStr">
        <is>
          <t>INT_L_X4Y42/INT_L.SS2END1-&gt;&gt;NR1BEG1</t>
        </is>
      </c>
      <c r="B42" t="inlineStr">
        <is>
          <t>Buffer</t>
        </is>
      </c>
      <c r="C42" t="n">
        <v>1.16220225</v>
      </c>
      <c r="D42" t="n">
        <v>0.008429000000000001</v>
      </c>
      <c r="E42" t="n">
        <v>0.056</v>
      </c>
      <c r="F42" t="n">
        <v>0.046</v>
      </c>
      <c r="G42" t="n">
        <v>0.132</v>
      </c>
      <c r="H42" t="n">
        <v>0.109</v>
      </c>
      <c r="I42">
        <f>((D45) + (D43 + D44))</f>
        <v/>
      </c>
      <c r="J42">
        <f>(((D45) + (D43 + D44))*C42)</f>
        <v/>
      </c>
    </row>
    <row r="43">
      <c r="A43" t="inlineStr">
        <is>
          <t>INT_L_X4Y42/NR1BEG1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INT_L_X4Y43/NR1END1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(D45))</f>
        <v/>
      </c>
      <c r="J44">
        <f>((C43 + C44)*(((D43 + D44)/2) + (D45)))</f>
        <v/>
      </c>
    </row>
    <row r="45">
      <c r="A45" t="inlineStr">
        <is>
          <t>INT_L_X4Y43/INT_L.NR1END1-&gt;&gt;IMUX_L43</t>
        </is>
      </c>
      <c r="B45" t="inlineStr">
        <is>
          <t>Buffer</t>
        </is>
      </c>
      <c r="C45" t="n">
        <v>1.6107141875</v>
      </c>
      <c r="D45" t="n">
        <v>0.007713</v>
      </c>
      <c r="E45" t="n">
        <v>0.047</v>
      </c>
      <c r="F45" t="n">
        <v>0.038</v>
      </c>
      <c r="G45" t="n">
        <v>0.138</v>
      </c>
      <c r="H45" t="n">
        <v>0.114</v>
      </c>
      <c r="I45">
        <f>((((D50) + (D49))) + (D46 + D47))</f>
        <v/>
      </c>
      <c r="J45">
        <f>(((((D50) + (D49))) + (D46 + D47))*C45)</f>
        <v/>
      </c>
    </row>
    <row r="46">
      <c r="A46" t="inlineStr">
        <is>
          <t>INT_L_X4Y43/IMUX_L43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CLBLL_L_X4Y43/CLBLL_IMUX43</t>
        </is>
      </c>
      <c r="B47" t="inlineStr">
        <is>
          <t>Part of wire</t>
        </is>
      </c>
      <c r="C47" t="n">
        <v>0</v>
      </c>
      <c r="D47" t="n">
        <v>0</v>
      </c>
      <c r="I47">
        <f>(((D46 + D47)/2) + (((D50) + (D49))))</f>
        <v/>
      </c>
      <c r="J47">
        <f>((C46 + C47)*(((D46 + D47)/2) + (((D50) + (D49)))))</f>
        <v/>
      </c>
    </row>
    <row r="48">
      <c r="A48" t="inlineStr">
        <is>
          <t>CLBLL_L_X4Y43/CLBLL_L.CLBLL_IMUX43-&gt;CLBLL_LL_D6</t>
        </is>
      </c>
      <c r="B48" t="inlineStr">
        <is>
          <t>PassTransistor</t>
        </is>
      </c>
      <c r="C48" t="n">
        <v>0</v>
      </c>
      <c r="E48" t="n">
        <v>0</v>
      </c>
      <c r="F48" t="n">
        <v>0</v>
      </c>
      <c r="G48" t="n">
        <v>0</v>
      </c>
      <c r="H48" t="n">
        <v>0</v>
      </c>
      <c r="I48">
        <f>((D50) + (D49))</f>
        <v/>
      </c>
      <c r="J48">
        <f>(((D50) + (D49))*C48)</f>
        <v/>
      </c>
    </row>
    <row r="49">
      <c r="A49" t="inlineStr">
        <is>
          <t>CLBLL_L_X4Y43/CLBLL_LL_D6</t>
        </is>
      </c>
      <c r="B49" t="inlineStr">
        <is>
          <t>Part of wire</t>
        </is>
      </c>
      <c r="C49" t="n">
        <v>0</v>
      </c>
      <c r="D49" t="n">
        <v>0.004545</v>
      </c>
      <c r="I49">
        <f>(((D49)/2) + (D50))</f>
        <v/>
      </c>
      <c r="J49">
        <f>((C49)*(((D49)/2) + (D50)))</f>
        <v/>
      </c>
    </row>
    <row r="50">
      <c r="A50" t="inlineStr">
        <is>
          <t>ALU1/register_reg_r1_0_31_0_5_i_10/I3</t>
        </is>
      </c>
      <c r="B50" t="inlineStr">
        <is>
          <t>Inpin</t>
        </is>
      </c>
      <c r="D50" t="n">
        <v>0</v>
      </c>
      <c r="E50" t="n">
        <v>0.003</v>
      </c>
      <c r="F50" t="n">
        <v>0.003</v>
      </c>
      <c r="G50" t="n">
        <v>0.005</v>
      </c>
      <c r="H50" t="n">
        <v>0.004</v>
      </c>
    </row>
    <row r="51">
      <c r="A51" t="inlineStr">
        <is>
          <t>data0[1]: ALU1/result0_carry/O[1] to ALU1/register_reg_r1_0_31_0_5_i_10/I3 sum delays</t>
        </is>
      </c>
      <c r="E51">
        <f>(E2 + E4 + E7 + E9 + E24 + E38 + E42 + E45 + E48 + E50)</f>
        <v/>
      </c>
      <c r="F51">
        <f>(F2 + F4 + F7 + F9 + F24 + F38 + F42 + F45 + F48 + F50)</f>
        <v/>
      </c>
      <c r="G51">
        <f>(G2 + G4 + G7 + G9 + G24 + G38 + G42 + G45 + G48 + G50)</f>
        <v/>
      </c>
      <c r="H51">
        <f>(H2 + H4 + H7 + H9 + H24 + H38 + H42 + H45 + H48 + H50)</f>
        <v/>
      </c>
      <c r="J51">
        <f>(J2 + J3 + J4 + J6 + J7 + J8 + J9 + J12 + J24 + J26 + J38 + J41 + J42 + J44 + J45 + J47 + J48 + J49 + J50)</f>
        <v/>
      </c>
    </row>
    <row r="52">
      <c r="A52" t="inlineStr">
        <is>
          <t>data0[1]: ALU1/result0_carry/O[1] to ALU1/register_reg_r1_0_31_0_5_i_10/I3sum delays + cap delay</t>
        </is>
      </c>
      <c r="E52">
        <f>1000*(E51 + J51)</f>
        <v/>
      </c>
      <c r="F52">
        <f>1000*(F51 + J51)</f>
        <v/>
      </c>
      <c r="G52">
        <f>1000*(G51 + J51)</f>
        <v/>
      </c>
      <c r="H52">
        <f>1000*(H51 + J51)</f>
        <v/>
      </c>
    </row>
    <row r="54">
      <c r="A54" t="inlineStr">
        <is>
          <t>data0[1]: ALU1/result0_carry/O[1] to ALU1/register_reg_r1_0_31_0_5_i_10/I3Total delay (from Vivado)</t>
        </is>
      </c>
      <c r="E54" t="inlineStr">
        <is>
          <t>410</t>
        </is>
      </c>
      <c r="F54" t="inlineStr">
        <is>
          <t>353</t>
        </is>
      </c>
      <c r="G54" t="inlineStr">
        <is>
          <t>729</t>
        </is>
      </c>
      <c r="H54" t="inlineStr">
        <is>
          <t>616</t>
        </is>
      </c>
    </row>
    <row r="56">
      <c r="A56" t="inlineStr">
        <is>
          <t>INT_L_X4Y44/INT_L.SR1END1-&gt;&gt;IMUX_L44</t>
        </is>
      </c>
      <c r="B56" t="inlineStr">
        <is>
          <t>Buffer</t>
        </is>
      </c>
      <c r="C56" t="n">
        <v>1.6107141875</v>
      </c>
      <c r="D56" t="n">
        <v>0.007713</v>
      </c>
      <c r="E56" t="n">
        <v>0.047</v>
      </c>
      <c r="F56" t="n">
        <v>0.038</v>
      </c>
      <c r="G56" t="n">
        <v>0.138</v>
      </c>
      <c r="H56" t="n">
        <v>0.114</v>
      </c>
      <c r="I56">
        <f>((((D61) + (D60))) + (D57 + D58))</f>
        <v/>
      </c>
      <c r="J56">
        <f>(((((D61) + (D60))) + (D57 + D58))*C56)</f>
        <v/>
      </c>
    </row>
    <row r="57">
      <c r="A57" t="inlineStr">
        <is>
          <t>INT_L_X4Y44/IMUX_L44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CLBLL_L_X4Y44/CLBLL_IMUX44</t>
        </is>
      </c>
      <c r="B58" t="inlineStr">
        <is>
          <t>Part of wire</t>
        </is>
      </c>
      <c r="C58" t="n">
        <v>0</v>
      </c>
      <c r="D58" t="n">
        <v>0</v>
      </c>
      <c r="I58">
        <f>(((D57 + D58)/2) + (((D61) + (D60))))</f>
        <v/>
      </c>
      <c r="J58">
        <f>((C57 + C58)*(((D57 + D58)/2) + (((D61) + (D60)))))</f>
        <v/>
      </c>
    </row>
    <row r="59">
      <c r="A59" t="inlineStr">
        <is>
          <t>CLBLL_L_X4Y44/CLBLL_L.CLBLL_IMUX44-&gt;CLBLL_LL_D4</t>
        </is>
      </c>
      <c r="B59" t="inlineStr">
        <is>
          <t>PassTransistor</t>
        </is>
      </c>
      <c r="C59" t="n">
        <v>0</v>
      </c>
      <c r="E59" t="n">
        <v>0</v>
      </c>
      <c r="F59" t="n">
        <v>0</v>
      </c>
      <c r="G59" t="n">
        <v>0</v>
      </c>
      <c r="H59" t="n">
        <v>0</v>
      </c>
      <c r="I59">
        <f>((D61) + (D60))</f>
        <v/>
      </c>
      <c r="J59">
        <f>(((D61) + (D60))*C59)</f>
        <v/>
      </c>
    </row>
    <row r="60">
      <c r="A60" t="inlineStr">
        <is>
          <t>CLBLL_L_X4Y44/CLBLL_LL_D4</t>
        </is>
      </c>
      <c r="B60" t="inlineStr">
        <is>
          <t>Part of wire</t>
        </is>
      </c>
      <c r="C60" t="n">
        <v>0</v>
      </c>
      <c r="D60" t="n">
        <v>0</v>
      </c>
      <c r="I60">
        <f>(((D60)/2) + (D61))</f>
        <v/>
      </c>
      <c r="J60">
        <f>((C60)*(((D60)/2) + (D61)))</f>
        <v/>
      </c>
    </row>
    <row r="61">
      <c r="A61" t="inlineStr">
        <is>
          <t>masterReg/register_reg_r1_0_31_0_5_i_9/I3</t>
        </is>
      </c>
      <c r="B61" t="inlineStr">
        <is>
          <t>Inpin</t>
        </is>
      </c>
      <c r="D61" t="n">
        <v>0</v>
      </c>
      <c r="E61" t="n">
        <v>0.109</v>
      </c>
      <c r="F61" t="n">
        <v>0.08799999999999999</v>
      </c>
      <c r="G61" t="n">
        <v>0.284</v>
      </c>
      <c r="H61" t="n">
        <v>0.229</v>
      </c>
    </row>
    <row r="62">
      <c r="A62" t="inlineStr">
        <is>
          <t>data0[1]: ALU1/result0_carry/O[1] to masterReg/register_reg_r1_0_31_0_5_i_9/I3 sum delays</t>
        </is>
      </c>
      <c r="E62">
        <f>(E2 + E4 + E7 + E9 + E24 + E56 + E59 + E61)</f>
        <v/>
      </c>
      <c r="F62">
        <f>(F2 + F4 + F7 + F9 + F24 + F56 + F59 + F61)</f>
        <v/>
      </c>
      <c r="G62">
        <f>(G2 + G4 + G7 + G9 + G24 + G56 + G59 + G61)</f>
        <v/>
      </c>
      <c r="H62">
        <f>(H2 + H4 + H7 + H9 + H24 + H56 + H59 + H61)</f>
        <v/>
      </c>
      <c r="J62">
        <f>(J2 + J3 + J4 + J6 + J7 + J8 + J9 + J12 + J24 + J26 + J56 + J58 + J59 + J60 + J61)</f>
        <v/>
      </c>
    </row>
    <row r="63">
      <c r="A63" t="inlineStr">
        <is>
          <t>data0[1]: ALU1/result0_carry/O[1] to masterReg/register_reg_r1_0_31_0_5_i_9/I3sum delays + cap delay</t>
        </is>
      </c>
      <c r="E63">
        <f>1000*(E62 + J62)</f>
        <v/>
      </c>
      <c r="F63">
        <f>1000*(F62 + J62)</f>
        <v/>
      </c>
      <c r="G63">
        <f>1000*(G62 + J62)</f>
        <v/>
      </c>
      <c r="H63">
        <f>1000*(H62 + J62)</f>
        <v/>
      </c>
    </row>
    <row r="65">
      <c r="A65" t="inlineStr">
        <is>
          <t>data0[1]: ALU1/result0_carry/O[1] to masterReg/register_reg_r1_0_31_0_5_i_9/I3Total delay (from Vivado)</t>
        </is>
      </c>
      <c r="E65" t="inlineStr">
        <is>
          <t>374</t>
        </is>
      </c>
      <c r="F65" t="inlineStr">
        <is>
          <t>316</t>
        </is>
      </c>
      <c r="G65" t="inlineStr">
        <is>
          <t>718</t>
        </is>
      </c>
      <c r="H65" t="inlineStr">
        <is>
          <t>598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CLBLM_R_X5Y51/CLBLM_L_AMUX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 + D36) + (D5 + D6))) + (D3))</f>
        <v/>
      </c>
      <c r="J2">
        <f>(C2*((((D7 + D36) + (D5 + D6))) + (D3)))</f>
        <v/>
      </c>
    </row>
    <row r="3">
      <c r="A3" t="inlineStr">
        <is>
          <t>CLBLM_R_X5Y51/CLBLM_L_AMUX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D36) + (D5 + D6))))</f>
        <v/>
      </c>
      <c r="J3">
        <f>((C3)*(((D3)/2) + (((D7 + D36) + (D5 + D6)))))</f>
        <v/>
      </c>
    </row>
    <row r="4">
      <c r="A4" t="inlineStr">
        <is>
          <t>CLBLM_R_X5Y51/CLBLM_R.CLBLM_L_AMUX-&gt;CLBLM_LOGIC_OUTS16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D36) + (D5 + D6))</f>
        <v/>
      </c>
      <c r="J4">
        <f>(((D7 + D36) + (D5 + D6))*C4)</f>
        <v/>
      </c>
    </row>
    <row r="5">
      <c r="A5" t="inlineStr">
        <is>
          <t>CLBLM_R_X5Y51/CLBLM_LOGIC_OUTS16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INT_R_X5Y51/LOGIC_OUTS16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D36))</f>
        <v/>
      </c>
      <c r="J6">
        <f>((C5 + C6)*(((D5 + D6)/2) + (D7 + D36)))</f>
        <v/>
      </c>
    </row>
    <row r="7">
      <c r="A7" t="inlineStr">
        <is>
          <t>INT_R_X5Y51/INT_R.LOGIC_OUTS16-&gt;&gt;NN2BEG2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0.133</v>
      </c>
      <c r="H7" t="n">
        <v>0.11</v>
      </c>
      <c r="I7">
        <f>((D11) + (D8 + D9 + D10))</f>
        <v/>
      </c>
      <c r="J7">
        <f>(((D11) + (D8 + D9 + D10))*C7)</f>
        <v/>
      </c>
    </row>
    <row r="8">
      <c r="A8" t="inlineStr">
        <is>
          <t>INT_R_X5Y51/NN2BEG2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INT_R_X5Y53/NN2END2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INT_R_X5Y52/NN2A2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INT_R_X5Y53/INT_R.NN2END2-&gt;&gt;WR1BEG3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0.043</v>
      </c>
      <c r="F11" t="n">
        <v>0.035</v>
      </c>
      <c r="G11" t="n">
        <v>0.123</v>
      </c>
      <c r="H11" t="n">
        <v>0.102</v>
      </c>
      <c r="I11">
        <f>((D14 + D25) + (D12 + D13))</f>
        <v/>
      </c>
      <c r="J11">
        <f>(((D14 + D25) + (D12 + D13))*C11)</f>
        <v/>
      </c>
    </row>
    <row r="12">
      <c r="A12" t="inlineStr">
        <is>
          <t>INT_R_X5Y53/WR1BEG3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INT_L_X4Y53/WR1END3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(D14 + D25))</f>
        <v/>
      </c>
      <c r="J13">
        <f>((C12 + C13)*(((D12 + D13)/2) + (D14 + D25)))</f>
        <v/>
      </c>
    </row>
    <row r="14">
      <c r="A14" t="inlineStr">
        <is>
          <t>INT_L_X4Y53/INT_L.WR1END3-&gt;&gt;IMUX_L29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INT_L_X4Y53/IMUX_L29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CLBLL_L_X4Y53/CLBLL_IMUX29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CLBLL_L_X4Y53/CLBLL_L.CLBLL_IMUX29-&gt;CLBLL_LL_C2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CLBLL_L_X4Y53/CLBLL_LL_C2</t>
        </is>
      </c>
      <c r="B18" t="inlineStr">
        <is>
          <t>Part of wire</t>
        </is>
      </c>
      <c r="C18" t="n">
        <v>0</v>
      </c>
      <c r="D18" t="n">
        <v>0.004545</v>
      </c>
      <c r="I18">
        <f>(((D18)/2) + (D19))</f>
        <v/>
      </c>
      <c r="J18">
        <f>((C18)*(((D18)/2) + (D19)))</f>
        <v/>
      </c>
    </row>
    <row r="19">
      <c r="A19" t="inlineStr">
        <is>
          <t>masterReg/readData2[20]_i_4/I4</t>
        </is>
      </c>
      <c r="B19" t="inlineStr">
        <is>
          <t>Inpin</t>
        </is>
      </c>
      <c r="D19" t="n">
        <v>0</v>
      </c>
      <c r="E19" t="n">
        <v>0.213</v>
      </c>
      <c r="F19" t="n">
        <v>0.171</v>
      </c>
      <c r="G19" t="n">
        <v>0.507</v>
      </c>
      <c r="H19" t="n">
        <v>0.409</v>
      </c>
    </row>
    <row r="20">
      <c r="A20" t="inlineStr">
        <is>
          <t>data0[20]: ALU1/result0_carry__4/O[0] to masterReg/readData2[20]_i_4/I4 sum delays</t>
        </is>
      </c>
      <c r="E20">
        <f>(E2 + E4 + E7 + E11 + E14 + E17 + E19)</f>
        <v/>
      </c>
      <c r="F20">
        <f>(F2 + F4 + F7 + F11 + F14 + F17 + F19)</f>
        <v/>
      </c>
      <c r="G20">
        <f>(G2 + G4 + G7 + G11 + G14 + G17 + G19)</f>
        <v/>
      </c>
      <c r="H20">
        <f>(H2 + H4 + H7 + H11 + H14 + H17 + H19)</f>
        <v/>
      </c>
      <c r="J20">
        <f>(J2 + J3 + J4 + J6 + J7 + J10 + J11 + J13 + J14 + J16 + J17 + J18 + J19)</f>
        <v/>
      </c>
    </row>
    <row r="21">
      <c r="A21" t="inlineStr">
        <is>
          <t>data0[20]: ALU1/result0_carry__4/O[0] to masterReg/readData2[20]_i_4/I4sum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data0[20]: ALU1/result0_carry__4/O[0] to masterReg/readData2[20]_i_4/I4Total delay (from Vivado)</t>
        </is>
      </c>
      <c r="E23" t="inlineStr">
        <is>
          <t>421</t>
        </is>
      </c>
      <c r="F23" t="inlineStr">
        <is>
          <t>352</t>
        </is>
      </c>
      <c r="G23" t="inlineStr">
        <is>
          <t>804</t>
        </is>
      </c>
      <c r="H23" t="inlineStr">
        <is>
          <t>663</t>
        </is>
      </c>
    </row>
    <row r="25">
      <c r="A25" t="inlineStr">
        <is>
          <t>INT_L_X4Y53/INT_L.WR1END3-&gt;&gt;IMUX_L45</t>
        </is>
      </c>
      <c r="B25" t="inlineStr">
        <is>
          <t>Buffer</t>
        </is>
      </c>
      <c r="C25" t="n">
        <v>1.6107141875</v>
      </c>
      <c r="D25" t="n">
        <v>0.007713</v>
      </c>
      <c r="E25" t="n">
        <v>0.047</v>
      </c>
      <c r="F25" t="n">
        <v>0.038</v>
      </c>
      <c r="G25" t="n">
        <v>0.138</v>
      </c>
      <c r="H25" t="n">
        <v>0.114</v>
      </c>
      <c r="I25">
        <f>((((D30) + (D29))) + (D26 + D27))</f>
        <v/>
      </c>
      <c r="J25">
        <f>(((((D30) + (D29))) + (D26 + D27))*C25)</f>
        <v/>
      </c>
    </row>
    <row r="26">
      <c r="A26" t="inlineStr">
        <is>
          <t>INT_L_X4Y53/IMUX_L45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CLBLL_L_X4Y53/CLBLL_IMUX45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(((D30) + (D29))))</f>
        <v/>
      </c>
      <c r="J27">
        <f>((C26 + C27)*(((D26 + D27)/2) + (((D30) + (D29)))))</f>
        <v/>
      </c>
    </row>
    <row r="28">
      <c r="A28" t="inlineStr">
        <is>
          <t>CLBLL_L_X4Y53/CLBLL_L.CLBLL_IMUX45-&gt;CLBLL_LL_D2</t>
        </is>
      </c>
      <c r="B28" t="inlineStr">
        <is>
          <t>PassTransistor</t>
        </is>
      </c>
      <c r="C28" t="n">
        <v>0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CLBLL_L_X4Y53/CLBLL_LL_D2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ALU1/register_reg_r1_0_31_18_23_i_14/I3</t>
        </is>
      </c>
      <c r="B30" t="inlineStr">
        <is>
          <t>Inpin</t>
        </is>
      </c>
      <c r="D30" t="n">
        <v>0</v>
      </c>
      <c r="E30" t="n">
        <v>0.213</v>
      </c>
      <c r="F30" t="n">
        <v>0.171</v>
      </c>
      <c r="G30" t="n">
        <v>0.509</v>
      </c>
      <c r="H30" t="n">
        <v>0.41</v>
      </c>
    </row>
    <row r="31">
      <c r="A31" t="inlineStr">
        <is>
          <t>data0[20]: ALU1/result0_carry__4/O[0] to ALU1/register_reg_r1_0_31_18_23_i_14/I3 sum delays</t>
        </is>
      </c>
      <c r="E31">
        <f>(E2 + E4 + E7 + E11 + E25 + E28 + E30)</f>
        <v/>
      </c>
      <c r="F31">
        <f>(F2 + F4 + F7 + F11 + F25 + F28 + F30)</f>
        <v/>
      </c>
      <c r="G31">
        <f>(G2 + G4 + G7 + G11 + G25 + G28 + G30)</f>
        <v/>
      </c>
      <c r="H31">
        <f>(H2 + H4 + H7 + H11 + H25 + H28 + H30)</f>
        <v/>
      </c>
      <c r="J31">
        <f>(J2 + J3 + J4 + J6 + J7 + J10 + J11 + J13 + J25 + J27 + J28 + J29 + J30)</f>
        <v/>
      </c>
    </row>
    <row r="32">
      <c r="A32" t="inlineStr">
        <is>
          <t>data0[20]: ALU1/result0_carry__4/O[0] to ALU1/register_reg_r1_0_31_18_23_i_14/I3sum delays + cap delay</t>
        </is>
      </c>
      <c r="E32">
        <f>1000*(E31 + J31)</f>
        <v/>
      </c>
      <c r="F32">
        <f>1000*(F31 + J31)</f>
        <v/>
      </c>
      <c r="G32">
        <f>1000*(G31 + J31)</f>
        <v/>
      </c>
      <c r="H32">
        <f>1000*(H31 + J31)</f>
        <v/>
      </c>
    </row>
    <row r="34">
      <c r="A34" t="inlineStr">
        <is>
          <t>data0[20]: ALU1/result0_carry__4/O[0] to ALU1/register_reg_r1_0_31_18_23_i_14/I3Total delay (from Vivado)</t>
        </is>
      </c>
      <c r="E34" t="inlineStr">
        <is>
          <t>416</t>
        </is>
      </c>
      <c r="F34" t="inlineStr">
        <is>
          <t>347</t>
        </is>
      </c>
      <c r="G34" t="inlineStr">
        <is>
          <t>801</t>
        </is>
      </c>
      <c r="H34" t="inlineStr">
        <is>
          <t>660</t>
        </is>
      </c>
    </row>
    <row r="36">
      <c r="A36" t="inlineStr">
        <is>
          <t>INT_R_X5Y51/INT_R.LOGIC_OUTS16-&gt;&gt;WR1BEG3</t>
        </is>
      </c>
      <c r="B36" t="inlineStr">
        <is>
          <t>Buffer</t>
        </is>
      </c>
      <c r="C36" t="n">
        <v>1.16220225</v>
      </c>
      <c r="D36" t="n">
        <v>0.008429000000000001</v>
      </c>
      <c r="E36" t="n">
        <v>0.043</v>
      </c>
      <c r="F36" t="n">
        <v>0.035</v>
      </c>
      <c r="G36" t="n">
        <v>0.123</v>
      </c>
      <c r="H36" t="n">
        <v>0.102</v>
      </c>
      <c r="I36">
        <f>((D39) + (D37 + D38))</f>
        <v/>
      </c>
      <c r="J36">
        <f>(((D39) + (D37 + D38))*C36)</f>
        <v/>
      </c>
    </row>
    <row r="37">
      <c r="A37" t="inlineStr">
        <is>
          <t>INT_R_X5Y51/WR1BEG3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INT_L_X4Y51/WR1END3</t>
        </is>
      </c>
      <c r="B38" t="inlineStr">
        <is>
          <t>Part of wire</t>
        </is>
      </c>
      <c r="C38" t="n">
        <v>0</v>
      </c>
      <c r="D38" t="n">
        <v>0</v>
      </c>
      <c r="I38">
        <f>(((D37 + D38)/2) + (D39))</f>
        <v/>
      </c>
      <c r="J38">
        <f>((C37 + C38)*(((D37 + D38)/2) + (D39)))</f>
        <v/>
      </c>
    </row>
    <row r="39">
      <c r="A39" t="inlineStr">
        <is>
          <t>INT_L_X4Y51/INT_L.WR1END3-&gt;&gt;WL1BEG1</t>
        </is>
      </c>
      <c r="B39" t="inlineStr">
        <is>
          <t>Buffer</t>
        </is>
      </c>
      <c r="C39" t="n">
        <v>1.16220225</v>
      </c>
      <c r="D39" t="n">
        <v>0.008429000000000001</v>
      </c>
      <c r="E39" t="n">
        <v>0.042</v>
      </c>
      <c r="F39" t="n">
        <v>0.034</v>
      </c>
      <c r="G39" t="n">
        <v>0.123</v>
      </c>
      <c r="H39" t="n">
        <v>0.102</v>
      </c>
      <c r="I39">
        <f>((D44 + D55) + (D40 + D41 + D42 + D43))</f>
        <v/>
      </c>
      <c r="J39">
        <f>(((D44 + D55) + (D40 + D41 + D42 + D43))*C39)</f>
        <v/>
      </c>
    </row>
    <row r="40">
      <c r="A40" t="inlineStr">
        <is>
          <t>INT_L_X4Y51/WL1BEG1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INT_R_X3Y51/WL1END1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CLBLL_L_X4Y51/CLBLL_WL1END1</t>
        </is>
      </c>
      <c r="B42" t="inlineStr">
        <is>
          <t>Part of wire</t>
        </is>
      </c>
      <c r="C42" t="n">
        <v>0.051272</v>
      </c>
      <c r="D42" t="n">
        <v>0.006105</v>
      </c>
    </row>
    <row r="43">
      <c r="A43" t="inlineStr">
        <is>
          <t>CLBLM_R_X3Y51/CLBLM_WL1END1</t>
        </is>
      </c>
      <c r="B43" t="inlineStr">
        <is>
          <t>Part of wire</t>
        </is>
      </c>
      <c r="C43" t="n">
        <v>0.058596</v>
      </c>
      <c r="D43" t="n">
        <v>0.006105</v>
      </c>
      <c r="I43">
        <f>(((D40 + D41 + D42 + D43)/2) + (D44 + D55))</f>
        <v/>
      </c>
      <c r="J43">
        <f>((C40 + C41 + C42 + C43)*(((D40 + D41 + D42 + D43)/2) + (D44 + D55)))</f>
        <v/>
      </c>
    </row>
    <row r="44">
      <c r="A44" t="inlineStr">
        <is>
          <t>INT_R_X3Y51/INT_R.WL1END1-&gt;&gt;IMUX11</t>
        </is>
      </c>
      <c r="B44" t="inlineStr">
        <is>
          <t>Buffer</t>
        </is>
      </c>
      <c r="C44" t="n">
        <v>1.6107141875</v>
      </c>
      <c r="D44" t="n">
        <v>0.007713</v>
      </c>
      <c r="E44" t="n">
        <v>0.047</v>
      </c>
      <c r="F44" t="n">
        <v>0.038</v>
      </c>
      <c r="G44" t="n">
        <v>0.138</v>
      </c>
      <c r="H44" t="n">
        <v>0.114</v>
      </c>
      <c r="I44">
        <f>((((D49) + (D48))) + (D45 + D46))</f>
        <v/>
      </c>
      <c r="J44">
        <f>(((((D49) + (D48))) + (D45 + D46))*C44)</f>
        <v/>
      </c>
    </row>
    <row r="45">
      <c r="A45" t="inlineStr">
        <is>
          <t>INT_R_X3Y51/IMUX11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CLBLM_R_X3Y51/CLBLM_IMUX11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(((D49) + (D48))))</f>
        <v/>
      </c>
      <c r="J46">
        <f>((C45 + C46)*(((D45 + D46)/2) + (((D49) + (D48)))))</f>
        <v/>
      </c>
    </row>
    <row r="47">
      <c r="A47" t="inlineStr">
        <is>
          <t>CLBLM_R_X3Y51/CLBLM_R.CLBLM_IMUX11-&gt;CLBLM_M_A4</t>
        </is>
      </c>
      <c r="B47" t="inlineStr">
        <is>
          <t>PassTransistor</t>
        </is>
      </c>
      <c r="C47" t="n">
        <v>0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CLBLM_R_X3Y51/CLBLM_M_A4</t>
        </is>
      </c>
      <c r="B48" t="inlineStr">
        <is>
          <t>Part of wire</t>
        </is>
      </c>
      <c r="C48" t="n">
        <v>0</v>
      </c>
      <c r="D48" t="n">
        <v>0</v>
      </c>
      <c r="I48">
        <f>(((D48)/2) + (D49))</f>
        <v/>
      </c>
      <c r="J48">
        <f>((C48)*(((D48)/2) + (D49)))</f>
        <v/>
      </c>
    </row>
    <row r="49">
      <c r="A49" t="inlineStr">
        <is>
          <t>masterReg/readData2[20]_i_7/I0</t>
        </is>
      </c>
      <c r="B49" t="inlineStr">
        <is>
          <t>Inpin</t>
        </is>
      </c>
      <c r="D49" t="n">
        <v>0</v>
      </c>
      <c r="E49" t="n">
        <v>0.113</v>
      </c>
      <c r="F49" t="n">
        <v>0.091</v>
      </c>
      <c r="G49" t="n">
        <v>0.303</v>
      </c>
      <c r="H49" t="n">
        <v>0.244</v>
      </c>
    </row>
    <row r="50">
      <c r="A50" t="inlineStr">
        <is>
          <t>data0[20]: ALU1/result0_carry__4/O[0] to masterReg/readData2[20]_i_7/I0 sum delays</t>
        </is>
      </c>
      <c r="E50">
        <f>(E2 + E4 + E36 + E39 + E44 + E47 + E49)</f>
        <v/>
      </c>
      <c r="F50">
        <f>(F2 + F4 + F36 + F39 + F44 + F47 + F49)</f>
        <v/>
      </c>
      <c r="G50">
        <f>(G2 + G4 + G36 + G39 + G44 + G47 + G49)</f>
        <v/>
      </c>
      <c r="H50">
        <f>(H2 + H4 + H36 + H39 + H44 + H47 + H49)</f>
        <v/>
      </c>
      <c r="J50">
        <f>(J2 + J3 + J4 + J6 + J36 + J38 + J39 + J43 + J44 + J46 + J47 + J48 + J49)</f>
        <v/>
      </c>
    </row>
    <row r="51">
      <c r="A51" t="inlineStr">
        <is>
          <t>data0[20]: ALU1/result0_carry__4/O[0] to masterReg/readData2[20]_i_7/I0sum delays + cap delay</t>
        </is>
      </c>
      <c r="E51">
        <f>1000*(E50 + J50)</f>
        <v/>
      </c>
      <c r="F51">
        <f>1000*(F50 + J50)</f>
        <v/>
      </c>
      <c r="G51">
        <f>1000*(G50 + J50)</f>
        <v/>
      </c>
      <c r="H51">
        <f>1000*(H50 + J50)</f>
        <v/>
      </c>
    </row>
    <row r="53">
      <c r="A53" t="inlineStr">
        <is>
          <t>data0[20]: ALU1/result0_carry__4/O[0] to masterReg/readData2[20]_i_7/I0Total delay (from Vivado)</t>
        </is>
      </c>
      <c r="E53" t="inlineStr">
        <is>
          <t>316</t>
        </is>
      </c>
      <c r="F53" t="inlineStr">
        <is>
          <t>269</t>
        </is>
      </c>
      <c r="G53" t="inlineStr">
        <is>
          <t>625</t>
        </is>
      </c>
      <c r="H53" t="inlineStr">
        <is>
          <t>522</t>
        </is>
      </c>
    </row>
    <row r="55">
      <c r="A55" t="inlineStr">
        <is>
          <t>INT_R_X3Y51/INT_R.WL1END1-&gt;&gt;WR1BEG3</t>
        </is>
      </c>
      <c r="B55" t="inlineStr">
        <is>
          <t>Buffer</t>
        </is>
      </c>
      <c r="C55" t="n">
        <v>1.16220225</v>
      </c>
      <c r="D55" t="n">
        <v>0.008429000000000001</v>
      </c>
      <c r="E55" t="n">
        <v>0.043</v>
      </c>
      <c r="F55" t="n">
        <v>0.035</v>
      </c>
      <c r="G55" t="n">
        <v>0.123</v>
      </c>
      <c r="H55" t="n">
        <v>0.102</v>
      </c>
      <c r="I55">
        <f>((D58) + (D56 + D57))</f>
        <v/>
      </c>
      <c r="J55">
        <f>(((D58) + (D56 + D57))*C55)</f>
        <v/>
      </c>
    </row>
    <row r="56">
      <c r="A56" t="inlineStr">
        <is>
          <t>INT_R_X3Y51/WR1BEG3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INT_L_X2Y51/WR1END3</t>
        </is>
      </c>
      <c r="B57" t="inlineStr">
        <is>
          <t>Part of wire</t>
        </is>
      </c>
      <c r="C57" t="n">
        <v>0</v>
      </c>
      <c r="D57" t="n">
        <v>0</v>
      </c>
      <c r="I57">
        <f>(((D56 + D57)/2) + (D58))</f>
        <v/>
      </c>
      <c r="J57">
        <f>((C56 + C57)*(((D56 + D57)/2) + (D58)))</f>
        <v/>
      </c>
    </row>
    <row r="58">
      <c r="A58" t="inlineStr">
        <is>
          <t>INT_L_X2Y51/INT_L.WR1END3-&gt;&gt;IMUX_L14</t>
        </is>
      </c>
      <c r="B58" t="inlineStr">
        <is>
          <t>Buffer</t>
        </is>
      </c>
      <c r="C58" t="n">
        <v>1.6107141875</v>
      </c>
      <c r="D58" t="n">
        <v>0.007713</v>
      </c>
      <c r="E58" t="n">
        <v>0.047</v>
      </c>
      <c r="F58" t="n">
        <v>0.038</v>
      </c>
      <c r="G58" t="n">
        <v>0.138</v>
      </c>
      <c r="H58" t="n">
        <v>0.114</v>
      </c>
      <c r="I58">
        <f>((((D63) + (D62))) + (D59 + D60))</f>
        <v/>
      </c>
      <c r="J58">
        <f>(((((D63) + (D62))) + (D59 + D60))*C58)</f>
        <v/>
      </c>
    </row>
    <row r="59">
      <c r="A59" t="inlineStr">
        <is>
          <t>INT_L_X2Y51/IMUX_L14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CLBLL_L_X2Y51/CLBLL_IMUX14</t>
        </is>
      </c>
      <c r="B60" t="inlineStr">
        <is>
          <t>Part of wire</t>
        </is>
      </c>
      <c r="C60" t="n">
        <v>0</v>
      </c>
      <c r="D60" t="n">
        <v>0</v>
      </c>
      <c r="I60">
        <f>(((D59 + D60)/2) + (((D63) + (D62))))</f>
        <v/>
      </c>
      <c r="J60">
        <f>((C59 + C60)*(((D59 + D60)/2) + (((D63) + (D62)))))</f>
        <v/>
      </c>
    </row>
    <row r="61">
      <c r="A61" t="inlineStr">
        <is>
          <t>CLBLL_L_X2Y51/CLBLL_L.CLBLL_IMUX14-&gt;CLBLL_L_B1</t>
        </is>
      </c>
      <c r="B61" t="inlineStr">
        <is>
          <t>PassTransistor</t>
        </is>
      </c>
      <c r="C61" t="n">
        <v>0</v>
      </c>
      <c r="E61" t="n">
        <v>0</v>
      </c>
      <c r="F61" t="n">
        <v>0</v>
      </c>
      <c r="G61" t="n">
        <v>0</v>
      </c>
      <c r="H61" t="n">
        <v>0</v>
      </c>
      <c r="I61">
        <f>((D63) + (D62))</f>
        <v/>
      </c>
      <c r="J61">
        <f>(((D63) + (D62))*C61)</f>
        <v/>
      </c>
    </row>
    <row r="62">
      <c r="A62" t="inlineStr">
        <is>
          <t>CLBLL_L_X2Y51/CLBLL_L_B1</t>
        </is>
      </c>
      <c r="B62" t="inlineStr">
        <is>
          <t>Part of wire</t>
        </is>
      </c>
      <c r="C62" t="n">
        <v>0</v>
      </c>
      <c r="D62" t="n">
        <v>0</v>
      </c>
      <c r="I62">
        <f>(((D62)/2) + (D63))</f>
        <v/>
      </c>
      <c r="J62">
        <f>((C62)*(((D62)/2) + (D63)))</f>
        <v/>
      </c>
    </row>
    <row r="63">
      <c r="A63" t="inlineStr">
        <is>
          <t>masterReg/register_reg_r1_0_31_18_23_i_13/I3</t>
        </is>
      </c>
      <c r="B63" t="inlineStr">
        <is>
          <t>Inpin</t>
        </is>
      </c>
      <c r="D63" t="n">
        <v>0</v>
      </c>
      <c r="E63" t="n">
        <v>0.213</v>
      </c>
      <c r="F63" t="n">
        <v>0.171</v>
      </c>
      <c r="G63" t="n">
        <v>0.518</v>
      </c>
      <c r="H63" t="n">
        <v>0.417</v>
      </c>
    </row>
    <row r="64">
      <c r="A64" t="inlineStr">
        <is>
          <t>data0[20]: ALU1/result0_carry__4/O[0] to masterReg/register_reg_r1_0_31_18_23_i_13/I3 sum delays</t>
        </is>
      </c>
      <c r="E64">
        <f>(E2 + E4 + E36 + E39 + E55 + E58 + E61 + E63)</f>
        <v/>
      </c>
      <c r="F64">
        <f>(F2 + F4 + F36 + F39 + F55 + F58 + F61 + F63)</f>
        <v/>
      </c>
      <c r="G64">
        <f>(G2 + G4 + G36 + G39 + G55 + G58 + G61 + G63)</f>
        <v/>
      </c>
      <c r="H64">
        <f>(H2 + H4 + H36 + H39 + H55 + H58 + H61 + H63)</f>
        <v/>
      </c>
      <c r="J64">
        <f>(J2 + J3 + J4 + J6 + J36 + J38 + J39 + J43 + J55 + J57 + J58 + J60 + J61 + J62 + J63)</f>
        <v/>
      </c>
    </row>
    <row r="65">
      <c r="A65" t="inlineStr">
        <is>
          <t>data0[20]: ALU1/result0_carry__4/O[0] to masterReg/register_reg_r1_0_31_18_23_i_13/I3sum delays + cap delay</t>
        </is>
      </c>
      <c r="E65">
        <f>1000*(E64 + J64)</f>
        <v/>
      </c>
      <c r="F65">
        <f>1000*(F64 + J64)</f>
        <v/>
      </c>
      <c r="G65">
        <f>1000*(G64 + J64)</f>
        <v/>
      </c>
      <c r="H65">
        <f>1000*(H64 + J64)</f>
        <v/>
      </c>
    </row>
    <row r="67">
      <c r="A67" t="inlineStr">
        <is>
          <t>data0[20]: ALU1/result0_carry__4/O[0] to masterReg/register_reg_r1_0_31_18_23_i_13/I3Total delay (from Vivado)</t>
        </is>
      </c>
      <c r="E67" t="inlineStr">
        <is>
          <t>467</t>
        </is>
      </c>
      <c r="F67" t="inlineStr">
        <is>
          <t>392</t>
        </is>
      </c>
      <c r="G67" t="inlineStr">
        <is>
          <t>921</t>
        </is>
      </c>
      <c r="H67" t="inlineStr">
        <is>
          <t>763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CLBLM_R_X5Y51/CLBLM_L_BMUX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 + D45) + (D5 + D6))) + (D3))</f>
        <v/>
      </c>
      <c r="J2">
        <f>(C2*((((D7 + D45) + (D5 + D6))) + (D3)))</f>
        <v/>
      </c>
    </row>
    <row r="3">
      <c r="A3" t="inlineStr">
        <is>
          <t>CLBLM_R_X5Y51/CLBLM_L_BMUX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D45) + (D5 + D6))))</f>
        <v/>
      </c>
      <c r="J3">
        <f>((C3)*(((D3)/2) + (((D7 + D45) + (D5 + D6)))))</f>
        <v/>
      </c>
    </row>
    <row r="4">
      <c r="A4" t="inlineStr">
        <is>
          <t>CLBLM_R_X5Y51/CLBLM_R.CLBLM_L_BMUX-&gt;CLBLM_LOGIC_OUTS17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D45) + (D5 + D6))</f>
        <v/>
      </c>
      <c r="J4">
        <f>(((D7 + D45) + (D5 + D6))*C4)</f>
        <v/>
      </c>
    </row>
    <row r="5">
      <c r="A5" t="inlineStr">
        <is>
          <t>CLBLM_R_X5Y51/CLBLM_LOGIC_OUTS17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INT_R_X5Y51/LOGIC_OUTS17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D45))</f>
        <v/>
      </c>
      <c r="J6">
        <f>((C5 + C6)*(((D5 + D6)/2) + (D7 + D45)))</f>
        <v/>
      </c>
    </row>
    <row r="7">
      <c r="A7" t="inlineStr">
        <is>
          <t>INT_R_X5Y51/INT_R.LOGIC_OUTS17-&gt;&gt;NN2BEG3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0.133</v>
      </c>
      <c r="H7" t="n">
        <v>0.11</v>
      </c>
      <c r="I7">
        <f>((D11) + (D8 + D9 + D10))</f>
        <v/>
      </c>
      <c r="J7">
        <f>(((D11) + (D8 + D9 + D10))*C7)</f>
        <v/>
      </c>
    </row>
    <row r="8">
      <c r="A8" t="inlineStr">
        <is>
          <t>INT_R_X5Y51/NN2BEG3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INT_R_X5Y53/NN2END3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INT_R_X5Y52/NN2A3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INT_R_X5Y53/INT_R.NN2END3-&gt;&gt;WR1BEG_S0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0.043</v>
      </c>
      <c r="F11" t="n">
        <v>0.035</v>
      </c>
      <c r="G11" t="n">
        <v>0.124</v>
      </c>
      <c r="H11" t="n">
        <v>0.103</v>
      </c>
      <c r="I11">
        <f>((D16 + D27) + (D12 + D13 + D14 + D15))</f>
        <v/>
      </c>
      <c r="J11">
        <f>(((D16 + D27) + (D12 + D13 + D14 + D15))*C11)</f>
        <v/>
      </c>
    </row>
    <row r="12">
      <c r="A12" t="inlineStr">
        <is>
          <t>INT_R_X5Y53/WR1BEG_S0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INT_L_X4Y54/WR1END0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INT_L_X4Y53/WR1END_S1_0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INT_R_X5Y54/WR1BEG0</t>
        </is>
      </c>
      <c r="B15" t="inlineStr">
        <is>
          <t>Part of wire</t>
        </is>
      </c>
      <c r="C15" t="n">
        <v>0</v>
      </c>
      <c r="D15" t="n">
        <v>0</v>
      </c>
      <c r="I15">
        <f>(((D12 + D13 + D14 + D15)/2) + (D16 + D27))</f>
        <v/>
      </c>
      <c r="J15">
        <f>((C12 + C13 + C14 + C15)*(((D12 + D13 + D14 + D15)/2) + (D16 + D27)))</f>
        <v/>
      </c>
    </row>
    <row r="16">
      <c r="A16" t="inlineStr">
        <is>
          <t>INT_L_X4Y54/INT_L.WR1END0-&gt;&gt;IMUX_L9</t>
        </is>
      </c>
      <c r="B16" t="inlineStr">
        <is>
          <t>Buffer</t>
        </is>
      </c>
      <c r="C16" t="n">
        <v>1.6107141875</v>
      </c>
      <c r="D16" t="n">
        <v>0.007713</v>
      </c>
      <c r="E16" t="n">
        <v>0.047</v>
      </c>
      <c r="F16" t="n">
        <v>0.038</v>
      </c>
      <c r="G16" t="n">
        <v>0.138</v>
      </c>
      <c r="H16" t="n">
        <v>0.114</v>
      </c>
      <c r="I16">
        <f>((((D21) + (D20))) + (D17 + D18))</f>
        <v/>
      </c>
      <c r="J16">
        <f>(((((D21) + (D20))) + (D17 + D18))*C16)</f>
        <v/>
      </c>
    </row>
    <row r="17">
      <c r="A17" t="inlineStr">
        <is>
          <t>INT_L_X4Y54/IMUX_L9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CLBLL_L_X4Y54/CLBLL_IMUX9</t>
        </is>
      </c>
      <c r="B18" t="inlineStr">
        <is>
          <t>Part of wire</t>
        </is>
      </c>
      <c r="C18" t="n">
        <v>0</v>
      </c>
      <c r="D18" t="n">
        <v>0</v>
      </c>
      <c r="I18">
        <f>(((D17 + D18)/2) + (((D21) + (D20))))</f>
        <v/>
      </c>
      <c r="J18">
        <f>((C17 + C18)*(((D17 + D18)/2) + (((D21) + (D20)))))</f>
        <v/>
      </c>
    </row>
    <row r="19">
      <c r="A19" t="inlineStr">
        <is>
          <t>CLBLL_L_X4Y54/CLBLL_L.CLBLL_IMUX9-&gt;CLBLL_L_A5</t>
        </is>
      </c>
      <c r="B19" t="inlineStr">
        <is>
          <t>PassTransistor</t>
        </is>
      </c>
      <c r="C19" t="n">
        <v>0</v>
      </c>
      <c r="E19" t="n">
        <v>0</v>
      </c>
      <c r="F19" t="n">
        <v>0</v>
      </c>
      <c r="G19" t="n">
        <v>0</v>
      </c>
      <c r="H19" t="n">
        <v>0</v>
      </c>
      <c r="I19">
        <f>((D21) + (D20))</f>
        <v/>
      </c>
      <c r="J19">
        <f>(((D21) + (D20))*C19)</f>
        <v/>
      </c>
    </row>
    <row r="20">
      <c r="A20" t="inlineStr">
        <is>
          <t>CLBLL_L_X4Y54/CLBLL_L_A5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masterReg/readData2[21]_i_7/I0</t>
        </is>
      </c>
      <c r="B21" t="inlineStr">
        <is>
          <t>Inpin</t>
        </is>
      </c>
      <c r="D21" t="n">
        <v>0</v>
      </c>
      <c r="E21" t="n">
        <v>0.042</v>
      </c>
      <c r="F21" t="n">
        <v>0.033</v>
      </c>
      <c r="G21" t="n">
        <v>0.112</v>
      </c>
      <c r="H21" t="n">
        <v>0.091</v>
      </c>
    </row>
    <row r="22">
      <c r="A22" t="inlineStr">
        <is>
          <t>data0[21]: ALU1/result0_carry__4/O[1] to masterReg/readData2[21]_i_7/I0 sum delays</t>
        </is>
      </c>
      <c r="E22">
        <f>(E2 + E4 + E7 + E11 + E16 + E19 + E21)</f>
        <v/>
      </c>
      <c r="F22">
        <f>(F2 + F4 + F7 + F11 + F16 + F19 + F21)</f>
        <v/>
      </c>
      <c r="G22">
        <f>(G2 + G4 + G7 + G11 + G16 + G19 + G21)</f>
        <v/>
      </c>
      <c r="H22">
        <f>(H2 + H4 + H7 + H11 + H16 + H19 + H21)</f>
        <v/>
      </c>
      <c r="J22">
        <f>(J2 + J3 + J4 + J6 + J7 + J10 + J11 + J15 + J16 + J18 + J19 + J20 + J21)</f>
        <v/>
      </c>
    </row>
    <row r="23">
      <c r="A23" t="inlineStr">
        <is>
          <t>data0[21]: ALU1/result0_carry__4/O[1] to masterReg/readData2[21]_i_7/I0sum delays + cap delay</t>
        </is>
      </c>
      <c r="E23">
        <f>1000*(E22 + J22)</f>
        <v/>
      </c>
      <c r="F23">
        <f>1000*(F22 + J22)</f>
        <v/>
      </c>
      <c r="G23">
        <f>1000*(G22 + J22)</f>
        <v/>
      </c>
      <c r="H23">
        <f>1000*(H22 + J22)</f>
        <v/>
      </c>
    </row>
    <row r="25">
      <c r="A25" t="inlineStr">
        <is>
          <t>data0[21]: ALU1/result0_carry__4/O[1] to masterReg/readData2[21]_i_7/I0Total delay (from Vivado)</t>
        </is>
      </c>
      <c r="E25" t="inlineStr">
        <is>
          <t>246</t>
        </is>
      </c>
      <c r="F25" t="inlineStr">
        <is>
          <t>210</t>
        </is>
      </c>
      <c r="G25" t="inlineStr">
        <is>
          <t>461</t>
        </is>
      </c>
      <c r="H25" t="inlineStr">
        <is>
          <t>388</t>
        </is>
      </c>
    </row>
    <row r="27">
      <c r="A27" t="inlineStr">
        <is>
          <t>INT_L_X4Y54/INT_L.WR1END0-&gt;&gt;NW2BEG0</t>
        </is>
      </c>
      <c r="B27" t="inlineStr">
        <is>
          <t>Buffer</t>
        </is>
      </c>
      <c r="C27" t="n">
        <v>1.1851186875</v>
      </c>
      <c r="D27" t="n">
        <v>0.008473000000000001</v>
      </c>
      <c r="E27" t="n">
        <v>0.041</v>
      </c>
      <c r="F27" t="n">
        <v>0.033</v>
      </c>
      <c r="G27" t="n">
        <v>0.137</v>
      </c>
      <c r="H27" t="n">
        <v>0.113</v>
      </c>
      <c r="I27">
        <f>((D34) + (D28 + D29 + D30 + D31 + D32 + D33))</f>
        <v/>
      </c>
      <c r="J27">
        <f>(((D34) + (D28 + D29 + D30 + D31 + D32 + D33))*C27)</f>
        <v/>
      </c>
    </row>
    <row r="28">
      <c r="A28" t="inlineStr">
        <is>
          <t>INT_L_X4Y54/NW2BEG0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INT_R_X3Y55/NW2END0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INT_R_X3Y54/NW2END_S0_0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INT_L_X4Y55/NW2A0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CLBLL_L_X4Y55/CLBLL_NW2A0</t>
        </is>
      </c>
      <c r="B32" t="inlineStr">
        <is>
          <t>Part of wire</t>
        </is>
      </c>
      <c r="C32" t="n">
        <v>0.080091</v>
      </c>
      <c r="D32" t="n">
        <v>0.005884</v>
      </c>
    </row>
    <row r="33">
      <c r="A33" t="inlineStr">
        <is>
          <t>CLBLM_R_X3Y55/CLBLM_NW2A0</t>
        </is>
      </c>
      <c r="B33" t="inlineStr">
        <is>
          <t>Part of wire</t>
        </is>
      </c>
      <c r="C33" t="n">
        <v>0.091532</v>
      </c>
      <c r="D33" t="n">
        <v>0.005884</v>
      </c>
      <c r="I33">
        <f>(((D28 + D29 + D30 + D31 + D32 + D33)/2) + (D34))</f>
        <v/>
      </c>
      <c r="J33">
        <f>((C28 + C29 + C30 + C31 + C32 + C33)*(((D28 + D29 + D30 + D31 + D32 + D33)/2) + (D34)))</f>
        <v/>
      </c>
    </row>
    <row r="34">
      <c r="A34" t="inlineStr">
        <is>
          <t>INT_R_X3Y55/INT_R.NW2END0-&gt;&gt;IMUX8</t>
        </is>
      </c>
      <c r="B34" t="inlineStr">
        <is>
          <t>Buffer</t>
        </is>
      </c>
      <c r="C34" t="n">
        <v>1.6107141875</v>
      </c>
      <c r="D34" t="n">
        <v>0.007713</v>
      </c>
      <c r="E34" t="n">
        <v>0.047</v>
      </c>
      <c r="F34" t="n">
        <v>0.038</v>
      </c>
      <c r="G34" t="n">
        <v>0.138</v>
      </c>
      <c r="H34" t="n">
        <v>0.114</v>
      </c>
      <c r="I34">
        <f>((((D39) + (D38))) + (D35 + D36))</f>
        <v/>
      </c>
      <c r="J34">
        <f>(((((D39) + (D38))) + (D35 + D36))*C34)</f>
        <v/>
      </c>
    </row>
    <row r="35">
      <c r="A35" t="inlineStr">
        <is>
          <t>INT_R_X3Y55/IMUX8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CLBLM_R_X3Y55/CLBLM_IMUX8</t>
        </is>
      </c>
      <c r="B36" t="inlineStr">
        <is>
          <t>Part of wire</t>
        </is>
      </c>
      <c r="C36" t="n">
        <v>0</v>
      </c>
      <c r="D36" t="n">
        <v>0</v>
      </c>
      <c r="I36">
        <f>(((D35 + D36)/2) + (((D39) + (D38))))</f>
        <v/>
      </c>
      <c r="J36">
        <f>((C35 + C36)*(((D35 + D36)/2) + (((D39) + (D38)))))</f>
        <v/>
      </c>
    </row>
    <row r="37">
      <c r="A37" t="inlineStr">
        <is>
          <t>CLBLM_R_X3Y55/CLBLM_R.CLBLM_IMUX8-&gt;CLBLM_M_A5</t>
        </is>
      </c>
      <c r="B37" t="inlineStr">
        <is>
          <t>PassTransistor</t>
        </is>
      </c>
      <c r="C37" t="n">
        <v>0</v>
      </c>
      <c r="E37" t="n">
        <v>0</v>
      </c>
      <c r="F37" t="n">
        <v>0</v>
      </c>
      <c r="G37" t="n">
        <v>0</v>
      </c>
      <c r="H37" t="n">
        <v>0</v>
      </c>
      <c r="I37">
        <f>((D39) + (D38))</f>
        <v/>
      </c>
      <c r="J37">
        <f>(((D39) + (D38))*C37)</f>
        <v/>
      </c>
    </row>
    <row r="38">
      <c r="A38" t="inlineStr">
        <is>
          <t>CLBLM_R_X3Y55/CLBLM_M_A5</t>
        </is>
      </c>
      <c r="B38" t="inlineStr">
        <is>
          <t>Part of wire</t>
        </is>
      </c>
      <c r="C38" t="n">
        <v>0</v>
      </c>
      <c r="D38" t="n">
        <v>0</v>
      </c>
      <c r="I38">
        <f>(((D38)/2) + (D39))</f>
        <v/>
      </c>
      <c r="J38">
        <f>((C38)*(((D38)/2) + (D39)))</f>
        <v/>
      </c>
    </row>
    <row r="39">
      <c r="A39" t="inlineStr">
        <is>
          <t>masterReg/register_reg_r1_0_31_18_23_i_11/I3</t>
        </is>
      </c>
      <c r="B39" t="inlineStr">
        <is>
          <t>Inpin</t>
        </is>
      </c>
      <c r="D39" t="n">
        <v>0</v>
      </c>
      <c r="E39" t="n">
        <v>0.048</v>
      </c>
      <c r="F39" t="n">
        <v>0.038</v>
      </c>
      <c r="G39" t="n">
        <v>0.126</v>
      </c>
      <c r="H39" t="n">
        <v>0.102</v>
      </c>
    </row>
    <row r="40">
      <c r="A40" t="inlineStr">
        <is>
          <t>data0[21]: ALU1/result0_carry__4/O[1] to masterReg/register_reg_r1_0_31_18_23_i_11/I3 sum delays</t>
        </is>
      </c>
      <c r="E40">
        <f>(E2 + E4 + E7 + E11 + E27 + E34 + E37 + E39)</f>
        <v/>
      </c>
      <c r="F40">
        <f>(F2 + F4 + F7 + F11 + F27 + F34 + F37 + F39)</f>
        <v/>
      </c>
      <c r="G40">
        <f>(G2 + G4 + G7 + G11 + G27 + G34 + G37 + G39)</f>
        <v/>
      </c>
      <c r="H40">
        <f>(H2 + H4 + H7 + H11 + H27 + H34 + H37 + H39)</f>
        <v/>
      </c>
      <c r="J40">
        <f>(J2 + J3 + J4 + J6 + J7 + J10 + J11 + J15 + J27 + J33 + J34 + J36 + J37 + J38 + J39)</f>
        <v/>
      </c>
    </row>
    <row r="41">
      <c r="A41" t="inlineStr">
        <is>
          <t>data0[21]: ALU1/result0_carry__4/O[1] to masterReg/register_reg_r1_0_31_18_23_i_11/I3sum delays + cap delay</t>
        </is>
      </c>
      <c r="E41">
        <f>1000*(E40 + J40)</f>
        <v/>
      </c>
      <c r="F41">
        <f>1000*(F40 + J40)</f>
        <v/>
      </c>
      <c r="G41">
        <f>1000*(G40 + J40)</f>
        <v/>
      </c>
      <c r="H41">
        <f>1000*(H40 + J40)</f>
        <v/>
      </c>
    </row>
    <row r="43">
      <c r="A43" t="inlineStr">
        <is>
          <t>data0[21]: ALU1/result0_carry__4/O[1] to masterReg/register_reg_r1_0_31_18_23_i_11/I3Total delay (from Vivado)</t>
        </is>
      </c>
      <c r="E43" t="inlineStr">
        <is>
          <t>319</t>
        </is>
      </c>
      <c r="F43" t="inlineStr">
        <is>
          <t>274</t>
        </is>
      </c>
      <c r="G43" t="inlineStr">
        <is>
          <t>611</t>
        </is>
      </c>
      <c r="H43" t="inlineStr">
        <is>
          <t>515</t>
        </is>
      </c>
    </row>
    <row r="45">
      <c r="A45" t="inlineStr">
        <is>
          <t>INT_R_X5Y51/INT_R.LOGIC_OUTS17-&gt;&gt;WL1BEG2</t>
        </is>
      </c>
      <c r="B45" t="inlineStr">
        <is>
          <t>Buffer</t>
        </is>
      </c>
      <c r="C45" t="n">
        <v>1.16220225</v>
      </c>
      <c r="D45" t="n">
        <v>0.008429000000000001</v>
      </c>
      <c r="E45" t="n">
        <v>0.042</v>
      </c>
      <c r="F45" t="n">
        <v>0.034</v>
      </c>
      <c r="G45" t="n">
        <v>0.124</v>
      </c>
      <c r="H45" t="n">
        <v>0.103</v>
      </c>
      <c r="I45">
        <f>((D48) + (D46 + D47))</f>
        <v/>
      </c>
      <c r="J45">
        <f>(((D48) + (D46 + D47))*C45)</f>
        <v/>
      </c>
    </row>
    <row r="46">
      <c r="A46" t="inlineStr">
        <is>
          <t>INT_R_X5Y51/WL1BEG2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INT_L_X4Y51/WL1END2</t>
        </is>
      </c>
      <c r="B47" t="inlineStr">
        <is>
          <t>Part of wire</t>
        </is>
      </c>
      <c r="C47" t="n">
        <v>0</v>
      </c>
      <c r="D47" t="n">
        <v>0</v>
      </c>
      <c r="I47">
        <f>(((D46 + D47)/2) + (D48))</f>
        <v/>
      </c>
      <c r="J47">
        <f>((C46 + C47)*(((D46 + D47)/2) + (D48)))</f>
        <v/>
      </c>
    </row>
    <row r="48">
      <c r="A48" t="inlineStr">
        <is>
          <t>INT_L_X4Y51/INT_L.WL1END2-&gt;&gt;NW2BEG3</t>
        </is>
      </c>
      <c r="B48" t="inlineStr">
        <is>
          <t>Buffer</t>
        </is>
      </c>
      <c r="C48" t="n">
        <v>1.1851186875</v>
      </c>
      <c r="D48" t="n">
        <v>0.008473000000000001</v>
      </c>
      <c r="E48" t="n">
        <v>0.043</v>
      </c>
      <c r="F48" t="n">
        <v>0.035</v>
      </c>
      <c r="G48" t="n">
        <v>0.14</v>
      </c>
      <c r="H48" t="n">
        <v>0.116</v>
      </c>
      <c r="I48">
        <f>((D54 + D65) + (D49 + D50 + D51 + D52 + D53))</f>
        <v/>
      </c>
      <c r="J48">
        <f>(((D54 + D65) + (D49 + D50 + D51 + D52 + D53))*C48)</f>
        <v/>
      </c>
    </row>
    <row r="49">
      <c r="A49" t="inlineStr">
        <is>
          <t>INT_L_X4Y51/NW2BEG3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INT_R_X3Y52/NW2END3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INT_L_X4Y52/NW2A3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CLBLL_L_X4Y52/CLBLL_NW2A3</t>
        </is>
      </c>
      <c r="B52" t="inlineStr">
        <is>
          <t>Part of wire</t>
        </is>
      </c>
      <c r="C52" t="n">
        <v>0.080091</v>
      </c>
      <c r="D52" t="n">
        <v>0.005884</v>
      </c>
    </row>
    <row r="53">
      <c r="A53" t="inlineStr">
        <is>
          <t>CLBLM_R_X3Y52/CLBLM_NW2A3</t>
        </is>
      </c>
      <c r="B53" t="inlineStr">
        <is>
          <t>Part of wire</t>
        </is>
      </c>
      <c r="C53" t="n">
        <v>0.091532</v>
      </c>
      <c r="D53" t="n">
        <v>0.005884</v>
      </c>
      <c r="I53">
        <f>(((D49 + D50 + D51 + D52 + D53)/2) + (D54 + D65))</f>
        <v/>
      </c>
      <c r="J53">
        <f>((C49 + C50 + C51 + C52 + C53)*(((D49 + D50 + D51 + D52 + D53)/2) + (D54 + D65)))</f>
        <v/>
      </c>
    </row>
    <row r="54">
      <c r="A54" t="inlineStr">
        <is>
          <t>INT_R_X3Y52/INT_R.NW2END3-&gt;&gt;IMUX14</t>
        </is>
      </c>
      <c r="B54" t="inlineStr">
        <is>
          <t>Buffer</t>
        </is>
      </c>
      <c r="C54" t="n">
        <v>1.6107141875</v>
      </c>
      <c r="D54" t="n">
        <v>0.007713</v>
      </c>
      <c r="E54" t="n">
        <v>0.047</v>
      </c>
      <c r="F54" t="n">
        <v>0.038</v>
      </c>
      <c r="G54" t="n">
        <v>0.138</v>
      </c>
      <c r="H54" t="n">
        <v>0.114</v>
      </c>
      <c r="I54">
        <f>((((D59) + (D58))) + (D55 + D56))</f>
        <v/>
      </c>
      <c r="J54">
        <f>(((((D59) + (D58))) + (D55 + D56))*C54)</f>
        <v/>
      </c>
    </row>
    <row r="55">
      <c r="A55" t="inlineStr">
        <is>
          <t>INT_R_X3Y52/IMUX14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CLBLM_R_X3Y52/CLBLM_IMUX14</t>
        </is>
      </c>
      <c r="B56" t="inlineStr">
        <is>
          <t>Part of wire</t>
        </is>
      </c>
      <c r="C56" t="n">
        <v>0</v>
      </c>
      <c r="D56" t="n">
        <v>0</v>
      </c>
      <c r="I56">
        <f>(((D55 + D56)/2) + (((D59) + (D58))))</f>
        <v/>
      </c>
      <c r="J56">
        <f>((C55 + C56)*(((D55 + D56)/2) + (((D59) + (D58)))))</f>
        <v/>
      </c>
    </row>
    <row r="57">
      <c r="A57" t="inlineStr">
        <is>
          <t>CLBLM_R_X3Y52/CLBLM_R.CLBLM_IMUX14-&gt;CLBLM_L_B1</t>
        </is>
      </c>
      <c r="B57" t="inlineStr">
        <is>
          <t>PassTransistor</t>
        </is>
      </c>
      <c r="C57" t="n">
        <v>0</v>
      </c>
      <c r="E57" t="n">
        <v>0</v>
      </c>
      <c r="F57" t="n">
        <v>0</v>
      </c>
      <c r="G57" t="n">
        <v>0</v>
      </c>
      <c r="H57" t="n">
        <v>0</v>
      </c>
      <c r="I57">
        <f>((D59) + (D58))</f>
        <v/>
      </c>
      <c r="J57">
        <f>(((D59) + (D58))*C57)</f>
        <v/>
      </c>
    </row>
    <row r="58">
      <c r="A58" t="inlineStr">
        <is>
          <t>CLBLM_R_X3Y52/CLBLM_L_B1</t>
        </is>
      </c>
      <c r="B58" t="inlineStr">
        <is>
          <t>Part of wire</t>
        </is>
      </c>
      <c r="C58" t="n">
        <v>0</v>
      </c>
      <c r="D58" t="n">
        <v>0</v>
      </c>
      <c r="I58">
        <f>(((D58)/2) + (D59))</f>
        <v/>
      </c>
      <c r="J58">
        <f>((C58)*(((D58)/2) + (D59)))</f>
        <v/>
      </c>
    </row>
    <row r="59">
      <c r="A59" t="inlineStr">
        <is>
          <t>masterReg/readData2[21]_i_4/I4</t>
        </is>
      </c>
      <c r="B59" t="inlineStr">
        <is>
          <t>Inpin</t>
        </is>
      </c>
      <c r="D59" t="n">
        <v>0</v>
      </c>
      <c r="E59" t="n">
        <v>0.213</v>
      </c>
      <c r="F59" t="n">
        <v>0.171</v>
      </c>
      <c r="G59" t="n">
        <v>0.518</v>
      </c>
      <c r="H59" t="n">
        <v>0.417</v>
      </c>
    </row>
    <row r="60">
      <c r="A60" t="inlineStr">
        <is>
          <t>data0[21]: ALU1/result0_carry__4/O[1] to masterReg/readData2[21]_i_4/I4 sum delays</t>
        </is>
      </c>
      <c r="E60">
        <f>(E2 + E4 + E45 + E48 + E54 + E57 + E59)</f>
        <v/>
      </c>
      <c r="F60">
        <f>(F2 + F4 + F45 + F48 + F54 + F57 + F59)</f>
        <v/>
      </c>
      <c r="G60">
        <f>(G2 + G4 + G45 + G48 + G54 + G57 + G59)</f>
        <v/>
      </c>
      <c r="H60">
        <f>(H2 + H4 + H45 + H48 + H54 + H57 + H59)</f>
        <v/>
      </c>
      <c r="J60">
        <f>(J2 + J3 + J4 + J6 + J45 + J47 + J48 + J53 + J54 + J56 + J57 + J58 + J59)</f>
        <v/>
      </c>
    </row>
    <row r="61">
      <c r="A61" t="inlineStr">
        <is>
          <t>data0[21]: ALU1/result0_carry__4/O[1] to masterReg/readData2[21]_i_4/I4sum delays + cap delay</t>
        </is>
      </c>
      <c r="E61">
        <f>1000*(E60 + J60)</f>
        <v/>
      </c>
      <c r="F61">
        <f>1000*(F60 + J60)</f>
        <v/>
      </c>
      <c r="G61">
        <f>1000*(G60 + J60)</f>
        <v/>
      </c>
      <c r="H61">
        <f>1000*(H60 + J60)</f>
        <v/>
      </c>
    </row>
    <row r="63">
      <c r="A63" t="inlineStr">
        <is>
          <t>data0[21]: ALU1/result0_carry__4/O[1] to masterReg/readData2[21]_i_4/I4Total delay (from Vivado)</t>
        </is>
      </c>
      <c r="E63" t="inlineStr">
        <is>
          <t>417</t>
        </is>
      </c>
      <c r="F63" t="inlineStr">
        <is>
          <t>350</t>
        </is>
      </c>
      <c r="G63" t="inlineStr">
        <is>
          <t>824</t>
        </is>
      </c>
      <c r="H63" t="inlineStr">
        <is>
          <t>682</t>
        </is>
      </c>
    </row>
    <row r="65">
      <c r="A65" t="inlineStr">
        <is>
          <t>INT_R_X3Y52/INT_R.NW2END3-&gt;&gt;IMUX21</t>
        </is>
      </c>
      <c r="B65" t="inlineStr">
        <is>
          <t>Buffer</t>
        </is>
      </c>
      <c r="C65" t="n">
        <v>1.6107141875</v>
      </c>
      <c r="D65" t="n">
        <v>0.007713</v>
      </c>
      <c r="E65" t="n">
        <v>0.047</v>
      </c>
      <c r="F65" t="n">
        <v>0.038</v>
      </c>
      <c r="G65" t="n">
        <v>0.138</v>
      </c>
      <c r="H65" t="n">
        <v>0.114</v>
      </c>
      <c r="I65">
        <f>((((D70) + (D69))) + (D66 + D67))</f>
        <v/>
      </c>
      <c r="J65">
        <f>(((((D70) + (D69))) + (D66 + D67))*C65)</f>
        <v/>
      </c>
    </row>
    <row r="66">
      <c r="A66" t="inlineStr">
        <is>
          <t>INT_R_X3Y52/IMUX21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CLBLM_R_X3Y52/CLBLM_IMUX21</t>
        </is>
      </c>
      <c r="B67" t="inlineStr">
        <is>
          <t>Part of wire</t>
        </is>
      </c>
      <c r="C67" t="n">
        <v>0</v>
      </c>
      <c r="D67" t="n">
        <v>0</v>
      </c>
      <c r="I67">
        <f>(((D66 + D67)/2) + (((D70) + (D69))))</f>
        <v/>
      </c>
      <c r="J67">
        <f>((C66 + C67)*(((D66 + D67)/2) + (((D70) + (D69)))))</f>
        <v/>
      </c>
    </row>
    <row r="68">
      <c r="A68" t="inlineStr">
        <is>
          <t>CLBLM_R_X3Y52/CLBLM_R.CLBLM_IMUX21-&gt;CLBLM_L_C4</t>
        </is>
      </c>
      <c r="B68" t="inlineStr">
        <is>
          <t>PassTransistor</t>
        </is>
      </c>
      <c r="C68" t="n">
        <v>0</v>
      </c>
      <c r="E68" t="n">
        <v>0</v>
      </c>
      <c r="F68" t="n">
        <v>0</v>
      </c>
      <c r="G68" t="n">
        <v>0</v>
      </c>
      <c r="H68" t="n">
        <v>0</v>
      </c>
      <c r="I68">
        <f>((D70) + (D69))</f>
        <v/>
      </c>
      <c r="J68">
        <f>(((D70) + (D69))*C68)</f>
        <v/>
      </c>
    </row>
    <row r="69">
      <c r="A69" t="inlineStr">
        <is>
          <t>CLBLM_R_X3Y52/CLBLM_L_C4</t>
        </is>
      </c>
      <c r="B69" t="inlineStr">
        <is>
          <t>Part of wire</t>
        </is>
      </c>
      <c r="C69" t="n">
        <v>0</v>
      </c>
      <c r="D69" t="n">
        <v>0</v>
      </c>
      <c r="I69">
        <f>(((D69)/2) + (D70))</f>
        <v/>
      </c>
      <c r="J69">
        <f>((C69)*(((D69)/2) + (D70)))</f>
        <v/>
      </c>
    </row>
    <row r="70">
      <c r="A70" t="inlineStr">
        <is>
          <t>ALU1/register_reg_r1_0_31_18_23_i_12/I3</t>
        </is>
      </c>
      <c r="B70" t="inlineStr">
        <is>
          <t>Inpin</t>
        </is>
      </c>
      <c r="D70" t="n">
        <v>0</v>
      </c>
      <c r="E70" t="n">
        <v>0.108</v>
      </c>
      <c r="F70" t="n">
        <v>0.08699999999999999</v>
      </c>
      <c r="G70" t="n">
        <v>0.281</v>
      </c>
      <c r="H70" t="n">
        <v>0.227</v>
      </c>
    </row>
    <row r="71">
      <c r="A71" t="inlineStr">
        <is>
          <t>data0[21]: ALU1/result0_carry__4/O[1] to ALU1/register_reg_r1_0_31_18_23_i_12/I3 sum delays</t>
        </is>
      </c>
      <c r="E71">
        <f>(E2 + E4 + E45 + E48 + E65 + E68 + E70)</f>
        <v/>
      </c>
      <c r="F71">
        <f>(F2 + F4 + F45 + F48 + F65 + F68 + F70)</f>
        <v/>
      </c>
      <c r="G71">
        <f>(G2 + G4 + G45 + G48 + G65 + G68 + G70)</f>
        <v/>
      </c>
      <c r="H71">
        <f>(H2 + H4 + H45 + H48 + H65 + H68 + H70)</f>
        <v/>
      </c>
      <c r="J71">
        <f>(J2 + J3 + J4 + J6 + J45 + J47 + J48 + J53 + J65 + J67 + J68 + J69 + J70)</f>
        <v/>
      </c>
    </row>
    <row r="72">
      <c r="A72" t="inlineStr">
        <is>
          <t>data0[21]: ALU1/result0_carry__4/O[1] to ALU1/register_reg_r1_0_31_18_23_i_12/I3sum delays + cap delay</t>
        </is>
      </c>
      <c r="E72">
        <f>1000*(E71 + J71)</f>
        <v/>
      </c>
      <c r="F72">
        <f>1000*(F71 + J71)</f>
        <v/>
      </c>
      <c r="G72">
        <f>1000*(G71 + J71)</f>
        <v/>
      </c>
      <c r="H72">
        <f>1000*(H71 + J71)</f>
        <v/>
      </c>
    </row>
    <row r="74">
      <c r="A74" t="inlineStr">
        <is>
          <t>data0[21]: ALU1/result0_carry__4/O[1] to ALU1/register_reg_r1_0_31_18_23_i_12/I3Total delay (from Vivado)</t>
        </is>
      </c>
      <c r="E74" t="inlineStr">
        <is>
          <t>312</t>
        </is>
      </c>
      <c r="F74" t="inlineStr">
        <is>
          <t>266</t>
        </is>
      </c>
      <c r="G74" t="inlineStr">
        <is>
          <t>619</t>
        </is>
      </c>
      <c r="H74" t="inlineStr">
        <is>
          <t>518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CLBLM_R_X5Y51/CLBLM_L_CMUX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 + D26) + (D5 + D6))) + (D3))</f>
        <v/>
      </c>
      <c r="J2">
        <f>(C2*((((D7 + D26) + (D5 + D6))) + (D3)))</f>
        <v/>
      </c>
    </row>
    <row r="3">
      <c r="A3" t="inlineStr">
        <is>
          <t>CLBLM_R_X5Y51/CLBLM_L_CMUX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D26) + (D5 + D6))))</f>
        <v/>
      </c>
      <c r="J3">
        <f>((C3)*(((D3)/2) + (((D7 + D26) + (D5 + D6)))))</f>
        <v/>
      </c>
    </row>
    <row r="4">
      <c r="A4" t="inlineStr">
        <is>
          <t>CLBLM_R_X5Y51/CLBLM_R.CLBLM_L_CMUX-&gt;CLBLM_LOGIC_OUTS18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D26) + (D5 + D6))</f>
        <v/>
      </c>
      <c r="J4">
        <f>(((D7 + D26) + (D5 + D6))*C4)</f>
        <v/>
      </c>
    </row>
    <row r="5">
      <c r="A5" t="inlineStr">
        <is>
          <t>CLBLM_R_X5Y51/CLBLM_LOGIC_OUTS18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INT_R_X5Y51/LOGIC_OUTS18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D26))</f>
        <v/>
      </c>
      <c r="J6">
        <f>((C5 + C6)*(((D5 + D6)/2) + (D7 + D26)))</f>
        <v/>
      </c>
    </row>
    <row r="7">
      <c r="A7" t="inlineStr">
        <is>
          <t>INT_R_X5Y51/INT_R.LOGIC_OUTS18-&gt;&gt;EE2BEG0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0.061</v>
      </c>
      <c r="F7" t="n">
        <v>0.05</v>
      </c>
      <c r="G7" t="n">
        <v>0.139</v>
      </c>
      <c r="H7" t="n">
        <v>0.115</v>
      </c>
      <c r="I7">
        <f>((D15) + (D8 + D9 + D10 + D11 + D12 + D13 + D14))</f>
        <v/>
      </c>
      <c r="J7">
        <f>(((D15) + (D8 + D9 + D10 + D11 + D12 + D13 + D14))*C7)</f>
        <v/>
      </c>
    </row>
    <row r="8">
      <c r="A8" t="inlineStr">
        <is>
          <t>INT_R_X5Y51/EE2BEG0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INT_R_X7Y51/EE2END0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CLBLM_R_X5Y51/CLBLM_EE2BEG0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VBRK_X18Y54/VBRK_EE2BEG0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BRAM_L_X6Y50/BRAM_EE2BEG0_1</t>
        </is>
      </c>
      <c r="B12" t="inlineStr">
        <is>
          <t>Part of wire</t>
        </is>
      </c>
      <c r="C12" t="n">
        <v>0.26892</v>
      </c>
      <c r="D12" t="n">
        <v>0.06043</v>
      </c>
    </row>
    <row r="13">
      <c r="A13" t="inlineStr">
        <is>
          <t>BRAM_INT_INTERFACE_L_X6Y51/INT_INTERFACE_EE2BEG0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INT_L_X6Y51/EE2A0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(D15))</f>
        <v/>
      </c>
      <c r="J14">
        <f>((C8 + C9 + C10 + C11 + C12 + C13 + C14)*(((D8 + D9 + D10 + D11 + D12 + D13 + D14)/2) + (D15)))</f>
        <v/>
      </c>
    </row>
    <row r="15">
      <c r="A15" t="inlineStr">
        <is>
          <t>INT_R_X7Y51/INT_R.EE2END0-&gt;&gt;IMUX9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INT_R_X7Y51/IMUX9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CLBLM_R_X7Y51/CLBLM_IMUX9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CLBLM_R_X7Y51/CLBLM_R.CLBLM_IMUX9-&gt;CLBLM_L_A5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CLBLM_R_X7Y51/CLBLM_L_A5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masterReg/readData2[22]_i_7/I0</t>
        </is>
      </c>
      <c r="B20" t="inlineStr">
        <is>
          <t>Inpin</t>
        </is>
      </c>
      <c r="D20" t="n">
        <v>0</v>
      </c>
      <c r="E20" t="n">
        <v>0.042</v>
      </c>
      <c r="F20" t="n">
        <v>0.033</v>
      </c>
      <c r="G20" t="n">
        <v>0.112</v>
      </c>
      <c r="H20" t="n">
        <v>0.091</v>
      </c>
    </row>
    <row r="21">
      <c r="A21" t="inlineStr">
        <is>
          <t>data0[22]: ALU1/result0_carry__4/O[2] to masterReg/readData2[22]_i_7/I0 sum delays</t>
        </is>
      </c>
      <c r="E21">
        <f>(E2 + E4 + E7 + E15 + E18 + E20)</f>
        <v/>
      </c>
      <c r="F21">
        <f>(F2 + F4 + F7 + F15 + F18 + F20)</f>
        <v/>
      </c>
      <c r="G21">
        <f>(G2 + G4 + G7 + G15 + G18 + G20)</f>
        <v/>
      </c>
      <c r="H21">
        <f>(H2 + H4 + H7 + H15 + H18 + H20)</f>
        <v/>
      </c>
      <c r="J21">
        <f>(J2 + J3 + J4 + J6 + J7 + J14 + J15 + J17 + J18 + J19 + J20)</f>
        <v/>
      </c>
    </row>
    <row r="22">
      <c r="A22" t="inlineStr">
        <is>
          <t>data0[22]: ALU1/result0_carry__4/O[2] to masterReg/readData2[22]_i_7/I0sum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data0[22]: ALU1/result0_carry__4/O[2] to masterReg/readData2[22]_i_7/I0Total delay (from Vivado)</t>
        </is>
      </c>
      <c r="E24" t="inlineStr">
        <is>
          <t>264</t>
        </is>
      </c>
      <c r="F24" t="inlineStr">
        <is>
          <t>235</t>
        </is>
      </c>
      <c r="G24" t="inlineStr">
        <is>
          <t>416</t>
        </is>
      </c>
      <c r="H24" t="inlineStr">
        <is>
          <t>362</t>
        </is>
      </c>
    </row>
    <row r="26">
      <c r="A26" t="inlineStr">
        <is>
          <t>INT_R_X5Y51/INT_R.LOGIC_OUTS18-&gt;&gt;NW6BEG0</t>
        </is>
      </c>
      <c r="B26" t="inlineStr">
        <is>
          <t>Buffer</t>
        </is>
      </c>
      <c r="C26" t="n">
        <v>1.5845231875</v>
      </c>
      <c r="D26" t="n">
        <v>0.009979</v>
      </c>
      <c r="E26" t="n">
        <v>0.075</v>
      </c>
      <c r="F26" t="n">
        <v>0.062</v>
      </c>
      <c r="G26" t="n">
        <v>0.175</v>
      </c>
      <c r="H26" t="n">
        <v>0.144</v>
      </c>
      <c r="I26">
        <f>((D37) + (D27 + D28 + D29 + D30 + D31 + D32 + D33 + D34 + D35 + D36))</f>
        <v/>
      </c>
      <c r="J26">
        <f>(((D37) + (D27 + D28 + D29 + D30 + D31 + D32 + D33 + D34 + D35 + D36))*C26)</f>
        <v/>
      </c>
    </row>
    <row r="27">
      <c r="A27" t="inlineStr">
        <is>
          <t>INT_R_X5Y51/NW6BEG0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INT_R_X3Y55/NW6END0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INT_R_X3Y54/NW6END_S0_0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INT_L_X4Y51/NW6A0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INT_L_X4Y52/NW6B0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INT_L_X4Y53/NW6C0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INT_L_X4Y54/NW6D0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INT_L_X4Y55/NW6E0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CLBLL_L_X4Y55/CLBLL_NW4END0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CLBLM_R_X3Y55/CLBLM_NW4END0</t>
        </is>
      </c>
      <c r="B36" t="inlineStr">
        <is>
          <t>Part of wire</t>
        </is>
      </c>
      <c r="C36" t="n">
        <v>0</v>
      </c>
      <c r="D36" t="n">
        <v>0</v>
      </c>
      <c r="I36">
        <f>(((D27 + D28 + D29 + D30 + D31 + D32 + D33 + D34 + D35 + D36)/2) + (D37))</f>
        <v/>
      </c>
      <c r="J36">
        <f>((C27 + C28 + C29 + C30 + C31 + C32 + C33 + C34 + C35 + C36)*(((D27 + D28 + D29 + D30 + D31 + D32 + D33 + D34 + D35 + D36)/2) + (D37)))</f>
        <v/>
      </c>
    </row>
    <row r="37">
      <c r="A37" t="inlineStr">
        <is>
          <t>INT_R_X3Y55/INT_R.NW6END0-&gt;&gt;EL1BEG_N3</t>
        </is>
      </c>
      <c r="B37" t="inlineStr">
        <is>
          <t>Buffer</t>
        </is>
      </c>
      <c r="C37" t="n">
        <v>1.16220225</v>
      </c>
      <c r="D37" t="n">
        <v>0.008429000000000001</v>
      </c>
      <c r="E37" t="n">
        <v>0.043</v>
      </c>
      <c r="F37" t="n">
        <v>0.035</v>
      </c>
      <c r="G37" t="n">
        <v>0.123</v>
      </c>
      <c r="H37" t="n">
        <v>0.102</v>
      </c>
      <c r="I37">
        <f>((D43 + D54 + D65) + (D38 + D39 + D40 + D41 + D42))</f>
        <v/>
      </c>
      <c r="J37">
        <f>(((D43 + D54 + D65) + (D38 + D39 + D40 + D41 + D42))*C37)</f>
        <v/>
      </c>
    </row>
    <row r="38">
      <c r="A38" t="inlineStr">
        <is>
          <t>INT_R_X3Y55/EL1BEG_N3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INT_L_X4Y54/EL1END3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INT_R_X3Y54/EL1BEG3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CLBLM_R_X3Y54/CLBLM_EL1BEG3</t>
        </is>
      </c>
      <c r="B41" t="inlineStr">
        <is>
          <t>Part of wire</t>
        </is>
      </c>
      <c r="C41" t="n">
        <v>0.052151</v>
      </c>
      <c r="D41" t="n">
        <v>0.004690000000000001</v>
      </c>
    </row>
    <row r="42">
      <c r="A42" t="inlineStr">
        <is>
          <t>CLBLL_L_X4Y54/CLBLL_EL1BEG3</t>
        </is>
      </c>
      <c r="B42" t="inlineStr">
        <is>
          <t>Part of wire</t>
        </is>
      </c>
      <c r="C42" t="n">
        <v>0.045632</v>
      </c>
      <c r="D42" t="n">
        <v>0.004690000000000001</v>
      </c>
      <c r="I42">
        <f>(((D38 + D39 + D40 + D41 + D42)/2) + (D43 + D54 + D65))</f>
        <v/>
      </c>
      <c r="J42">
        <f>((C38 + C39 + C40 + C41 + C42)*(((D38 + D39 + D40 + D41 + D42)/2) + (D43 + D54 + D65)))</f>
        <v/>
      </c>
    </row>
    <row r="43">
      <c r="A43" t="inlineStr">
        <is>
          <t>INT_L_X4Y54/INT_L.EL1END3-&gt;&gt;IMUX_L7</t>
        </is>
      </c>
      <c r="B43" t="inlineStr">
        <is>
          <t>Buffer</t>
        </is>
      </c>
      <c r="C43" t="n">
        <v>1.6107141875</v>
      </c>
      <c r="D43" t="n">
        <v>0.007713</v>
      </c>
      <c r="E43" t="n">
        <v>0.047</v>
      </c>
      <c r="F43" t="n">
        <v>0.038</v>
      </c>
      <c r="G43" t="n">
        <v>0.138</v>
      </c>
      <c r="H43" t="n">
        <v>0.114</v>
      </c>
      <c r="I43">
        <f>((((D48) + (D47))) + (D44 + D45))</f>
        <v/>
      </c>
      <c r="J43">
        <f>(((((D48) + (D47))) + (D44 + D45))*C43)</f>
        <v/>
      </c>
    </row>
    <row r="44">
      <c r="A44" t="inlineStr">
        <is>
          <t>INT_L_X4Y54/IMUX_L7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CLBLL_L_X4Y54/CLBLL_IMUX7</t>
        </is>
      </c>
      <c r="B45" t="inlineStr">
        <is>
          <t>Part of wire</t>
        </is>
      </c>
      <c r="C45" t="n">
        <v>0</v>
      </c>
      <c r="D45" t="n">
        <v>0</v>
      </c>
      <c r="I45">
        <f>(((D44 + D45)/2) + (((D48) + (D47))))</f>
        <v/>
      </c>
      <c r="J45">
        <f>((C44 + C45)*(((D44 + D45)/2) + (((D48) + (D47)))))</f>
        <v/>
      </c>
    </row>
    <row r="46">
      <c r="A46" t="inlineStr">
        <is>
          <t>CLBLL_L_X4Y54/CLBLL_L.CLBLL_IMUX7-&gt;CLBLL_LL_A1</t>
        </is>
      </c>
      <c r="B46" t="inlineStr">
        <is>
          <t>PassTransistor</t>
        </is>
      </c>
      <c r="C46" t="n">
        <v>0</v>
      </c>
      <c r="E46" t="n">
        <v>0</v>
      </c>
      <c r="F46" t="n">
        <v>0</v>
      </c>
      <c r="G46" t="n">
        <v>0</v>
      </c>
      <c r="H46" t="n">
        <v>0</v>
      </c>
      <c r="I46">
        <f>((D48) + (D47))</f>
        <v/>
      </c>
      <c r="J46">
        <f>(((D48) + (D47))*C46)</f>
        <v/>
      </c>
    </row>
    <row r="47">
      <c r="A47" t="inlineStr">
        <is>
          <t>CLBLL_L_X4Y54/CLBLL_LL_A1</t>
        </is>
      </c>
      <c r="B47" t="inlineStr">
        <is>
          <t>Part of wire</t>
        </is>
      </c>
      <c r="C47" t="n">
        <v>0</v>
      </c>
      <c r="D47" t="n">
        <v>0.005682</v>
      </c>
      <c r="I47">
        <f>(((D47)/2) + (D48))</f>
        <v/>
      </c>
      <c r="J47">
        <f>((C47)*(((D47)/2) + (D48)))</f>
        <v/>
      </c>
    </row>
    <row r="48">
      <c r="A48" t="inlineStr">
        <is>
          <t>masterReg/readData2[22]_i_4/I4</t>
        </is>
      </c>
      <c r="B48" t="inlineStr">
        <is>
          <t>Inpin</t>
        </is>
      </c>
      <c r="D48" t="n">
        <v>0</v>
      </c>
      <c r="E48" t="n">
        <v>0.214</v>
      </c>
      <c r="F48" t="n">
        <v>0.172</v>
      </c>
      <c r="G48" t="n">
        <v>0.516</v>
      </c>
      <c r="H48" t="n">
        <v>0.416</v>
      </c>
    </row>
    <row r="49">
      <c r="A49" t="inlineStr">
        <is>
          <t>data0[22]: ALU1/result0_carry__4/O[2] to masterReg/readData2[22]_i_4/I4 sum delays</t>
        </is>
      </c>
      <c r="E49">
        <f>(E2 + E4 + E26 + E37 + E43 + E46 + E48)</f>
        <v/>
      </c>
      <c r="F49">
        <f>(F2 + F4 + F26 + F37 + F43 + F46 + F48)</f>
        <v/>
      </c>
      <c r="G49">
        <f>(G2 + G4 + G26 + G37 + G43 + G46 + G48)</f>
        <v/>
      </c>
      <c r="H49">
        <f>(H2 + H4 + H26 + H37 + H43 + H46 + H48)</f>
        <v/>
      </c>
      <c r="J49">
        <f>(J2 + J3 + J4 + J6 + J26 + J36 + J37 + J42 + J43 + J45 + J46 + J47 + J48)</f>
        <v/>
      </c>
    </row>
    <row r="50">
      <c r="A50" t="inlineStr">
        <is>
          <t>data0[22]: ALU1/result0_carry__4/O[2] to masterReg/readData2[22]_i_4/I4sum delays + cap delay</t>
        </is>
      </c>
      <c r="E50">
        <f>1000*(E49 + J49)</f>
        <v/>
      </c>
      <c r="F50">
        <f>1000*(F49 + J49)</f>
        <v/>
      </c>
      <c r="G50">
        <f>1000*(G49 + J49)</f>
        <v/>
      </c>
      <c r="H50">
        <f>1000*(H49 + J49)</f>
        <v/>
      </c>
    </row>
    <row r="52">
      <c r="A52" t="inlineStr">
        <is>
          <t>data0[22]: ALU1/result0_carry__4/O[2] to masterReg/readData2[22]_i_4/I4Total delay (from Vivado)</t>
        </is>
      </c>
      <c r="E52" t="inlineStr">
        <is>
          <t>469</t>
        </is>
      </c>
      <c r="F52" t="inlineStr">
        <is>
          <t>397</t>
        </is>
      </c>
      <c r="G52" t="inlineStr">
        <is>
          <t>871</t>
        </is>
      </c>
      <c r="H52" t="inlineStr">
        <is>
          <t>724</t>
        </is>
      </c>
    </row>
    <row r="54">
      <c r="A54" t="inlineStr">
        <is>
          <t>INT_L_X4Y54/INT_L.EL1END3-&gt;&gt;IMUX_L15</t>
        </is>
      </c>
      <c r="B54" t="inlineStr">
        <is>
          <t>Buffer</t>
        </is>
      </c>
      <c r="C54" t="n">
        <v>1.6107141875</v>
      </c>
      <c r="D54" t="n">
        <v>0.007713</v>
      </c>
      <c r="E54" t="n">
        <v>0.047</v>
      </c>
      <c r="F54" t="n">
        <v>0.038</v>
      </c>
      <c r="G54" t="n">
        <v>0.138</v>
      </c>
      <c r="H54" t="n">
        <v>0.114</v>
      </c>
      <c r="I54">
        <f>((((D59) + (D58))) + (D55 + D56))</f>
        <v/>
      </c>
      <c r="J54">
        <f>(((((D59) + (D58))) + (D55 + D56))*C54)</f>
        <v/>
      </c>
    </row>
    <row r="55">
      <c r="A55" t="inlineStr">
        <is>
          <t>INT_L_X4Y54/IMUX_L15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CLBLL_L_X4Y54/CLBLL_IMUX15</t>
        </is>
      </c>
      <c r="B56" t="inlineStr">
        <is>
          <t>Part of wire</t>
        </is>
      </c>
      <c r="C56" t="n">
        <v>0</v>
      </c>
      <c r="D56" t="n">
        <v>0</v>
      </c>
      <c r="I56">
        <f>(((D55 + D56)/2) + (((D59) + (D58))))</f>
        <v/>
      </c>
      <c r="J56">
        <f>((C55 + C56)*(((D55 + D56)/2) + (((D59) + (D58)))))</f>
        <v/>
      </c>
    </row>
    <row r="57">
      <c r="A57" t="inlineStr">
        <is>
          <t>CLBLL_L_X4Y54/CLBLL_L.CLBLL_IMUX15-&gt;CLBLL_LL_B1</t>
        </is>
      </c>
      <c r="B57" t="inlineStr">
        <is>
          <t>PassTransistor</t>
        </is>
      </c>
      <c r="C57" t="n">
        <v>0</v>
      </c>
      <c r="E57" t="n">
        <v>0</v>
      </c>
      <c r="F57" t="n">
        <v>0</v>
      </c>
      <c r="G57" t="n">
        <v>0</v>
      </c>
      <c r="H57" t="n">
        <v>0</v>
      </c>
      <c r="I57">
        <f>((D59) + (D58))</f>
        <v/>
      </c>
      <c r="J57">
        <f>(((D59) + (D58))*C57)</f>
        <v/>
      </c>
    </row>
    <row r="58">
      <c r="A58" t="inlineStr">
        <is>
          <t>CLBLL_L_X4Y54/CLBLL_LL_B1</t>
        </is>
      </c>
      <c r="B58" t="inlineStr">
        <is>
          <t>Part of wire</t>
        </is>
      </c>
      <c r="C58" t="n">
        <v>0</v>
      </c>
      <c r="D58" t="n">
        <v>0</v>
      </c>
      <c r="I58">
        <f>(((D58)/2) + (D59))</f>
        <v/>
      </c>
      <c r="J58">
        <f>((C58)*(((D58)/2) + (D59)))</f>
        <v/>
      </c>
    </row>
    <row r="59">
      <c r="A59" t="inlineStr">
        <is>
          <t>ALU1/register_reg_r1_0_31_18_23_i_18/I3</t>
        </is>
      </c>
      <c r="B59" t="inlineStr">
        <is>
          <t>Inpin</t>
        </is>
      </c>
      <c r="D59" t="n">
        <v>0</v>
      </c>
      <c r="E59" t="n">
        <v>0.213</v>
      </c>
      <c r="F59" t="n">
        <v>0.171</v>
      </c>
      <c r="G59" t="n">
        <v>0.518</v>
      </c>
      <c r="H59" t="n">
        <v>0.417</v>
      </c>
    </row>
    <row r="60">
      <c r="A60" t="inlineStr">
        <is>
          <t>data0[22]: ALU1/result0_carry__4/O[2] to ALU1/register_reg_r1_0_31_18_23_i_18/I3 sum delays</t>
        </is>
      </c>
      <c r="E60">
        <f>(E2 + E4 + E26 + E37 + E54 + E57 + E59)</f>
        <v/>
      </c>
      <c r="F60">
        <f>(F2 + F4 + F26 + F37 + F54 + F57 + F59)</f>
        <v/>
      </c>
      <c r="G60">
        <f>(G2 + G4 + G26 + G37 + G54 + G57 + G59)</f>
        <v/>
      </c>
      <c r="H60">
        <f>(H2 + H4 + H26 + H37 + H54 + H57 + H59)</f>
        <v/>
      </c>
      <c r="J60">
        <f>(J2 + J3 + J4 + J6 + J26 + J36 + J37 + J42 + J54 + J56 + J57 + J58 + J59)</f>
        <v/>
      </c>
    </row>
    <row r="61">
      <c r="A61" t="inlineStr">
        <is>
          <t>data0[22]: ALU1/result0_carry__4/O[2] to ALU1/register_reg_r1_0_31_18_23_i_18/I3sum delays + cap delay</t>
        </is>
      </c>
      <c r="E61">
        <f>1000*(E60 + J60)</f>
        <v/>
      </c>
      <c r="F61">
        <f>1000*(F60 + J60)</f>
        <v/>
      </c>
      <c r="G61">
        <f>1000*(G60 + J60)</f>
        <v/>
      </c>
      <c r="H61">
        <f>1000*(H60 + J60)</f>
        <v/>
      </c>
    </row>
    <row r="63">
      <c r="A63" t="inlineStr">
        <is>
          <t>data0[22]: ALU1/result0_carry__4/O[2] to ALU1/register_reg_r1_0_31_18_23_i_18/I3Total delay (from Vivado)</t>
        </is>
      </c>
      <c r="E63" t="inlineStr">
        <is>
          <t>460</t>
        </is>
      </c>
      <c r="F63" t="inlineStr">
        <is>
          <t>388</t>
        </is>
      </c>
      <c r="G63" t="inlineStr">
        <is>
          <t>863</t>
        </is>
      </c>
      <c r="H63" t="inlineStr">
        <is>
          <t>716</t>
        </is>
      </c>
    </row>
    <row r="65">
      <c r="A65" t="inlineStr">
        <is>
          <t>INT_L_X4Y54/INT_L.EL1END3-&gt;&gt;NR1BEG3</t>
        </is>
      </c>
      <c r="B65" t="inlineStr">
        <is>
          <t>Buffer</t>
        </is>
      </c>
      <c r="C65" t="n">
        <v>1.16220225</v>
      </c>
      <c r="D65" t="n">
        <v>0.008429000000000001</v>
      </c>
      <c r="E65" t="n">
        <v>0.056</v>
      </c>
      <c r="F65" t="n">
        <v>0.046</v>
      </c>
      <c r="G65" t="n">
        <v>0.131</v>
      </c>
      <c r="H65" t="n">
        <v>0.108</v>
      </c>
      <c r="I65">
        <f>((D68) + (D66 + D67))</f>
        <v/>
      </c>
      <c r="J65">
        <f>(((D68) + (D66 + D67))*C65)</f>
        <v/>
      </c>
    </row>
    <row r="66">
      <c r="A66" t="inlineStr">
        <is>
          <t>INT_L_X4Y54/NR1BEG3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INT_L_X4Y55/NR1END3</t>
        </is>
      </c>
      <c r="B67" t="inlineStr">
        <is>
          <t>Part of wire</t>
        </is>
      </c>
      <c r="C67" t="n">
        <v>0</v>
      </c>
      <c r="D67" t="n">
        <v>0</v>
      </c>
      <c r="I67">
        <f>(((D66 + D67)/2) + (D68))</f>
        <v/>
      </c>
      <c r="J67">
        <f>((C66 + C67)*(((D66 + D67)/2) + (D68)))</f>
        <v/>
      </c>
    </row>
    <row r="68">
      <c r="A68" t="inlineStr">
        <is>
          <t>INT_L_X4Y55/INT_L.NR1END3-&gt;&gt;IMUX_L31</t>
        </is>
      </c>
      <c r="B68" t="inlineStr">
        <is>
          <t>Buffer</t>
        </is>
      </c>
      <c r="C68" t="n">
        <v>1.6107141875</v>
      </c>
      <c r="D68" t="n">
        <v>0.007713</v>
      </c>
      <c r="E68" t="n">
        <v>0.047</v>
      </c>
      <c r="F68" t="n">
        <v>0.038</v>
      </c>
      <c r="G68" t="n">
        <v>0.138</v>
      </c>
      <c r="H68" t="n">
        <v>0.114</v>
      </c>
      <c r="I68">
        <f>((((D73) + (D72))) + (D69 + D70))</f>
        <v/>
      </c>
      <c r="J68">
        <f>(((((D73) + (D72))) + (D69 + D70))*C68)</f>
        <v/>
      </c>
    </row>
    <row r="69">
      <c r="A69" t="inlineStr">
        <is>
          <t>INT_L_X4Y55/IMUX_L31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CLBLL_L_X4Y55/CLBLL_IMUX31</t>
        </is>
      </c>
      <c r="B70" t="inlineStr">
        <is>
          <t>Part of wire</t>
        </is>
      </c>
      <c r="C70" t="n">
        <v>0</v>
      </c>
      <c r="D70" t="n">
        <v>0</v>
      </c>
      <c r="I70">
        <f>(((D69 + D70)/2) + (((D73) + (D72))))</f>
        <v/>
      </c>
      <c r="J70">
        <f>((C69 + C70)*(((D69 + D70)/2) + (((D73) + (D72)))))</f>
        <v/>
      </c>
    </row>
    <row r="71">
      <c r="A71" t="inlineStr">
        <is>
          <t>CLBLL_L_X4Y55/CLBLL_L.CLBLL_IMUX31-&gt;CLBLL_LL_C5</t>
        </is>
      </c>
      <c r="B71" t="inlineStr">
        <is>
          <t>PassTransistor</t>
        </is>
      </c>
      <c r="C71" t="n">
        <v>0</v>
      </c>
      <c r="E71" t="n">
        <v>0</v>
      </c>
      <c r="F71" t="n">
        <v>0</v>
      </c>
      <c r="G71" t="n">
        <v>0</v>
      </c>
      <c r="H71" t="n">
        <v>0</v>
      </c>
      <c r="I71">
        <f>((D73) + (D72))</f>
        <v/>
      </c>
      <c r="J71">
        <f>(((D73) + (D72))*C71)</f>
        <v/>
      </c>
    </row>
    <row r="72">
      <c r="A72" t="inlineStr">
        <is>
          <t>CLBLL_L_X4Y55/CLBLL_LL_C5</t>
        </is>
      </c>
      <c r="B72" t="inlineStr">
        <is>
          <t>Part of wire</t>
        </is>
      </c>
      <c r="C72" t="n">
        <v>0</v>
      </c>
      <c r="D72" t="n">
        <v>0.010227</v>
      </c>
      <c r="I72">
        <f>(((D72)/2) + (D73))</f>
        <v/>
      </c>
      <c r="J72">
        <f>((C72)*(((D72)/2) + (D73)))</f>
        <v/>
      </c>
    </row>
    <row r="73">
      <c r="A73" t="inlineStr">
        <is>
          <t>masterReg/register_reg_r1_0_31_18_23_i_17/I3</t>
        </is>
      </c>
      <c r="B73" t="inlineStr">
        <is>
          <t>Inpin</t>
        </is>
      </c>
      <c r="D73" t="n">
        <v>0</v>
      </c>
      <c r="E73" t="n">
        <v>0.042</v>
      </c>
      <c r="F73" t="n">
        <v>0.033</v>
      </c>
      <c r="G73" t="n">
        <v>0.114</v>
      </c>
      <c r="H73" t="n">
        <v>0.092</v>
      </c>
    </row>
    <row r="74">
      <c r="A74" t="inlineStr">
        <is>
          <t>data0[22]: ALU1/result0_carry__4/O[2] to masterReg/register_reg_r1_0_31_18_23_i_17/I3 sum delays</t>
        </is>
      </c>
      <c r="E74">
        <f>(E2 + E4 + E26 + E37 + E65 + E68 + E71 + E73)</f>
        <v/>
      </c>
      <c r="F74">
        <f>(F2 + F4 + F26 + F37 + F65 + F68 + F71 + F73)</f>
        <v/>
      </c>
      <c r="G74">
        <f>(G2 + G4 + G26 + G37 + G65 + G68 + G71 + G73)</f>
        <v/>
      </c>
      <c r="H74">
        <f>(H2 + H4 + H26 + H37 + H65 + H68 + H71 + H73)</f>
        <v/>
      </c>
      <c r="J74">
        <f>(J2 + J3 + J4 + J6 + J26 + J36 + J37 + J42 + J65 + J67 + J68 + J70 + J71 + J72 + J73)</f>
        <v/>
      </c>
    </row>
    <row r="75">
      <c r="A75" t="inlineStr">
        <is>
          <t>data0[22]: ALU1/result0_carry__4/O[2] to masterReg/register_reg_r1_0_31_18_23_i_17/I3sum delays + cap delay</t>
        </is>
      </c>
      <c r="E75">
        <f>1000*(E74 + J74)</f>
        <v/>
      </c>
      <c r="F75">
        <f>1000*(F74 + J74)</f>
        <v/>
      </c>
      <c r="G75">
        <f>1000*(G74 + J74)</f>
        <v/>
      </c>
      <c r="H75">
        <f>1000*(H74 + J74)</f>
        <v/>
      </c>
    </row>
    <row r="77">
      <c r="A77" t="inlineStr">
        <is>
          <t>data0[22]: ALU1/result0_carry__4/O[2] to masterReg/register_reg_r1_0_31_18_23_i_17/I3Total delay (from Vivado)</t>
        </is>
      </c>
      <c r="E77" t="inlineStr">
        <is>
          <t>367</t>
        </is>
      </c>
      <c r="F77" t="inlineStr">
        <is>
          <t>318</t>
        </is>
      </c>
      <c r="G77" t="inlineStr">
        <is>
          <t>645</t>
        </is>
      </c>
      <c r="H77" t="inlineStr">
        <is>
          <t>547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CLBLM_R_X5Y51/CLBLM_L_DMUX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 + D31) + (D5 + D6))) + (D3))</f>
        <v/>
      </c>
      <c r="J2">
        <f>(C2*((((D7 + D31) + (D5 + D6))) + (D3)))</f>
        <v/>
      </c>
    </row>
    <row r="3">
      <c r="A3" t="inlineStr">
        <is>
          <t>CLBLM_R_X5Y51/CLBLM_L_DMUX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D31) + (D5 + D6))))</f>
        <v/>
      </c>
      <c r="J3">
        <f>((C3)*(((D3)/2) + (((D7 + D31) + (D5 + D6)))))</f>
        <v/>
      </c>
    </row>
    <row r="4">
      <c r="A4" t="inlineStr">
        <is>
          <t>CLBLM_R_X5Y51/CLBLM_R.CLBLM_L_DMUX-&gt;CLBLM_LOGIC_OUTS19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D31) + (D5 + D6))</f>
        <v/>
      </c>
      <c r="J4">
        <f>(((D7 + D31) + (D5 + D6))*C4)</f>
        <v/>
      </c>
    </row>
    <row r="5">
      <c r="A5" t="inlineStr">
        <is>
          <t>CLBLM_R_X5Y51/CLBLM_LOGIC_OUTS19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INT_R_X5Y51/LOGIC_OUTS19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D31))</f>
        <v/>
      </c>
      <c r="J6">
        <f>((C5 + C6)*(((D5 + D6)/2) + (D7 + D31)))</f>
        <v/>
      </c>
    </row>
    <row r="7">
      <c r="A7" t="inlineStr">
        <is>
          <t>INT_R_X5Y51/INT_R.LOGIC_OUTS19-&gt;&gt;ER1BEG2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0.122</v>
      </c>
      <c r="H7" t="n">
        <v>0.101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INT_R_X5Y51/ER1BEG2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INT_L_X6Y51/ER1END2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CLBLM_R_X5Y51/CLBLM_ER1BEG2</t>
        </is>
      </c>
      <c r="B10" t="inlineStr">
        <is>
          <t>Part of wire</t>
        </is>
      </c>
      <c r="C10" t="n">
        <v>0.09049599999999999</v>
      </c>
      <c r="D10" t="n">
        <v>0.005564</v>
      </c>
    </row>
    <row r="11">
      <c r="A11" t="inlineStr">
        <is>
          <t>VBRK_X18Y54/VBRK_ER1BEG2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BRAM_L_X6Y50/BRAM_ER1BEG2_1</t>
        </is>
      </c>
      <c r="B12" t="inlineStr">
        <is>
          <t>Part of wire</t>
        </is>
      </c>
      <c r="C12" t="n">
        <v>0.26892</v>
      </c>
      <c r="D12" t="n">
        <v>0.064292</v>
      </c>
    </row>
    <row r="13">
      <c r="A13" t="inlineStr">
        <is>
          <t>BRAM_INT_INTERFACE_L_X6Y51/INT_INTERFACE_ER1BEG2</t>
        </is>
      </c>
      <c r="B13" t="inlineStr">
        <is>
          <t>Part of wire</t>
        </is>
      </c>
      <c r="C13" t="n">
        <v>0</v>
      </c>
      <c r="D13" t="n">
        <v>0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INT_L_X6Y51/INT_L.ER1END2-&gt;&gt;EE2BEG2</t>
        </is>
      </c>
      <c r="B14" t="inlineStr">
        <is>
          <t>Buffer</t>
        </is>
      </c>
      <c r="C14" t="n">
        <v>1.1851186875</v>
      </c>
      <c r="D14" t="n">
        <v>0.008473000000000001</v>
      </c>
      <c r="E14" t="n">
        <v>0.06</v>
      </c>
      <c r="F14" t="n">
        <v>0.05</v>
      </c>
      <c r="G14" t="n">
        <v>0.134</v>
      </c>
      <c r="H14" t="n">
        <v>0.111</v>
      </c>
      <c r="I14">
        <f>((D20) + (D15 + D16 + D17 + D18 + D19))</f>
        <v/>
      </c>
      <c r="J14">
        <f>(((D20) + (D15 + D16 + D17 + D18 + D19))*C14)</f>
        <v/>
      </c>
    </row>
    <row r="15">
      <c r="A15" t="inlineStr">
        <is>
          <t>INT_L_X6Y51/EE2BEG2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INT_L_X8Y51/EE2END2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INT_R_X7Y51/EE2A2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CLBLM_R_X7Y51/CLBLM_EE2A2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CLBLM_L_X8Y51/CLBLM_EE2A2</t>
        </is>
      </c>
      <c r="B19" t="inlineStr">
        <is>
          <t>Part of wire</t>
        </is>
      </c>
      <c r="C19" t="n">
        <v>0</v>
      </c>
      <c r="D19" t="n">
        <v>0</v>
      </c>
      <c r="I19">
        <f>(((D15 + D16 + D17 + D18 + D19)/2) + (D20))</f>
        <v/>
      </c>
      <c r="J19">
        <f>((C15 + C16 + C17 + C18 + C19)*(((D15 + D16 + D17 + D18 + D19)/2) + (D20)))</f>
        <v/>
      </c>
    </row>
    <row r="20">
      <c r="A20" t="inlineStr">
        <is>
          <t>INT_L_X8Y51/INT_L.EE2END2-&gt;&gt;IMUX_L4</t>
        </is>
      </c>
      <c r="B20" t="inlineStr">
        <is>
          <t>Buffer</t>
        </is>
      </c>
      <c r="C20" t="n">
        <v>1.6107141875</v>
      </c>
      <c r="D20" t="n">
        <v>0.007713</v>
      </c>
      <c r="E20" t="n">
        <v>0.047</v>
      </c>
      <c r="F20" t="n">
        <v>0.038</v>
      </c>
      <c r="G20" t="n">
        <v>0.138</v>
      </c>
      <c r="H20" t="n">
        <v>0.114</v>
      </c>
      <c r="I20">
        <f>((((D25) + (D24))) + (D21 + D22))</f>
        <v/>
      </c>
      <c r="J20">
        <f>(((((D25) + (D24))) + (D21 + D22))*C20)</f>
        <v/>
      </c>
    </row>
    <row r="21">
      <c r="A21" t="inlineStr">
        <is>
          <t>INT_L_X8Y51/IMUX_L4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CLBLM_L_X8Y51/CLBLM_IMUX4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(((D25) + (D24))))</f>
        <v/>
      </c>
      <c r="J22">
        <f>((C21 + C22)*(((D21 + D22)/2) + (((D25) + (D24)))))</f>
        <v/>
      </c>
    </row>
    <row r="23">
      <c r="A23" t="inlineStr">
        <is>
          <t>CLBLM_L_X8Y51/CLBLM_L.CLBLM_IMUX4-&gt;CLBLM_M_A6</t>
        </is>
      </c>
      <c r="B23" t="inlineStr">
        <is>
          <t>PassTransistor</t>
        </is>
      </c>
      <c r="C23" t="n">
        <v>0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CLBLM_L_X8Y51/CLBLM_M_A6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masterReg/readData2[23]_i_7/I0</t>
        </is>
      </c>
      <c r="B25" t="inlineStr">
        <is>
          <t>Inpin</t>
        </is>
      </c>
      <c r="D25" t="n">
        <v>0</v>
      </c>
      <c r="E25" t="n">
        <v>0.008</v>
      </c>
      <c r="F25" t="n">
        <v>0.007</v>
      </c>
      <c r="G25" t="n">
        <v>0.016</v>
      </c>
      <c r="H25" t="n">
        <v>0.013</v>
      </c>
    </row>
    <row r="26">
      <c r="A26" t="inlineStr">
        <is>
          <t>data0[23]: ALU1/result0_carry__4/O[3] to masterReg/readData2[23]_i_7/I0 sum delays</t>
        </is>
      </c>
      <c r="E26">
        <f>(E2 + E4 + E7 + E14 + E20 + E23 + E25)</f>
        <v/>
      </c>
      <c r="F26">
        <f>(F2 + F4 + F7 + F14 + F20 + F23 + F25)</f>
        <v/>
      </c>
      <c r="G26">
        <f>(G2 + G4 + G7 + G14 + G20 + G23 + G25)</f>
        <v/>
      </c>
      <c r="H26">
        <f>(H2 + H4 + H7 + H14 + H20 + H23 + H25)</f>
        <v/>
      </c>
      <c r="J26">
        <f>(J2 + J3 + J4 + J6 + J7 + J13 + J14 + J19 + J20 + J22 + J23 + J24 + J25)</f>
        <v/>
      </c>
    </row>
    <row r="27">
      <c r="A27" t="inlineStr">
        <is>
          <t>data0[23]: ALU1/result0_carry__4/O[3] to masterReg/readData2[23]_i_7/I0sum delays + cap delay</t>
        </is>
      </c>
      <c r="E27">
        <f>1000*(E26 + J26)</f>
        <v/>
      </c>
      <c r="F27">
        <f>1000*(F26 + J26)</f>
        <v/>
      </c>
      <c r="G27">
        <f>1000*(G26 + J26)</f>
        <v/>
      </c>
      <c r="H27">
        <f>1000*(H26 + J26)</f>
        <v/>
      </c>
    </row>
    <row r="29">
      <c r="A29" t="inlineStr">
        <is>
          <t>data0[23]: ALU1/result0_carry__4/O[3] to masterReg/readData2[23]_i_7/I0Total delay (from Vivado)</t>
        </is>
      </c>
      <c r="E29" t="inlineStr">
        <is>
          <t>295</t>
        </is>
      </c>
      <c r="F29" t="inlineStr">
        <is>
          <t>267</t>
        </is>
      </c>
      <c r="G29" t="inlineStr">
        <is>
          <t>461</t>
        </is>
      </c>
      <c r="H29" t="inlineStr">
        <is>
          <t>403</t>
        </is>
      </c>
    </row>
    <row r="31">
      <c r="A31" t="inlineStr">
        <is>
          <t>INT_R_X5Y51/INT_R.LOGIC_OUTS19-&gt;&gt;NL1BEG0</t>
        </is>
      </c>
      <c r="B31" t="inlineStr">
        <is>
          <t>Buffer</t>
        </is>
      </c>
      <c r="C31" t="n">
        <v>1.16220225</v>
      </c>
      <c r="D31" t="n">
        <v>0.008429000000000001</v>
      </c>
      <c r="E31" t="n">
        <v>0.053</v>
      </c>
      <c r="F31" t="n">
        <v>0.044</v>
      </c>
      <c r="G31" t="n">
        <v>0.13</v>
      </c>
      <c r="H31" t="n">
        <v>0.107</v>
      </c>
      <c r="I31">
        <f>((D35) + (D32 + D33 + D34))</f>
        <v/>
      </c>
      <c r="J31">
        <f>(((D35) + (D32 + D33 + D34))*C31)</f>
        <v/>
      </c>
    </row>
    <row r="32">
      <c r="A32" t="inlineStr">
        <is>
          <t>INT_R_X5Y51/NL1BEG0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INT_R_X5Y52/NL1END0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INT_R_X5Y51/NL1END_S3_0</t>
        </is>
      </c>
      <c r="B34" t="inlineStr">
        <is>
          <t>Part of wire</t>
        </is>
      </c>
      <c r="C34" t="n">
        <v>0</v>
      </c>
      <c r="D34" t="n">
        <v>0</v>
      </c>
      <c r="I34">
        <f>(((D32 + D33 + D34)/2) + (D35))</f>
        <v/>
      </c>
      <c r="J34">
        <f>((C32 + C33 + C34)*(((D32 + D33 + D34)/2) + (D35)))</f>
        <v/>
      </c>
    </row>
    <row r="35">
      <c r="A35" t="inlineStr">
        <is>
          <t>INT_R_X5Y52/INT_R.NL1END0-&gt;&gt;NN2BEG0</t>
        </is>
      </c>
      <c r="B35" t="inlineStr">
        <is>
          <t>Buffer</t>
        </is>
      </c>
      <c r="C35" t="n">
        <v>1.1851186875</v>
      </c>
      <c r="D35" t="n">
        <v>0.008473000000000001</v>
      </c>
      <c r="E35" t="n">
        <v>0.06</v>
      </c>
      <c r="F35" t="n">
        <v>0.05</v>
      </c>
      <c r="G35" t="n">
        <v>0.132</v>
      </c>
      <c r="H35" t="n">
        <v>0.109</v>
      </c>
      <c r="I35">
        <f>((D40 + D51 + D65) + (D36 + D37 + D38 + D39))</f>
        <v/>
      </c>
      <c r="J35">
        <f>(((D40 + D51 + D65) + (D36 + D37 + D38 + D39))*C35)</f>
        <v/>
      </c>
    </row>
    <row r="36">
      <c r="A36" t="inlineStr">
        <is>
          <t>INT_R_X5Y52/NN2BEG0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INT_R_X5Y54/NN2END0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INT_R_X5Y53/NN2END_S2_0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INT_R_X5Y53/NN2A0</t>
        </is>
      </c>
      <c r="B39" t="inlineStr">
        <is>
          <t>Part of wire</t>
        </is>
      </c>
      <c r="C39" t="n">
        <v>0</v>
      </c>
      <c r="D39" t="n">
        <v>0</v>
      </c>
      <c r="I39">
        <f>(((D36 + D37 + D38 + D39)/2) + (D40 + D51 + D65))</f>
        <v/>
      </c>
      <c r="J39">
        <f>((C36 + C37 + C38 + C39)*(((D36 + D37 + D38 + D39)/2) + (D40 + D51 + D65)))</f>
        <v/>
      </c>
    </row>
    <row r="40">
      <c r="A40" t="inlineStr">
        <is>
          <t>INT_R_X5Y54/INT_R.NN2END0-&gt;&gt;IMUX24</t>
        </is>
      </c>
      <c r="B40" t="inlineStr">
        <is>
          <t>Buffer</t>
        </is>
      </c>
      <c r="C40" t="n">
        <v>1.6107141875</v>
      </c>
      <c r="D40" t="n">
        <v>0.007713</v>
      </c>
      <c r="E40" t="n">
        <v>0.047</v>
      </c>
      <c r="F40" t="n">
        <v>0.038</v>
      </c>
      <c r="G40" t="n">
        <v>0.138</v>
      </c>
      <c r="H40" t="n">
        <v>0.114</v>
      </c>
      <c r="I40">
        <f>((((D45) + (D44))) + (D41 + D42))</f>
        <v/>
      </c>
      <c r="J40">
        <f>(((((D45) + (D44))) + (D41 + D42))*C40)</f>
        <v/>
      </c>
    </row>
    <row r="41">
      <c r="A41" t="inlineStr">
        <is>
          <t>INT_R_X5Y54/IMUX24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CLBLM_R_X5Y54/CLBLM_IMUX24</t>
        </is>
      </c>
      <c r="B42" t="inlineStr">
        <is>
          <t>Part of wire</t>
        </is>
      </c>
      <c r="C42" t="n">
        <v>0</v>
      </c>
      <c r="D42" t="n">
        <v>0</v>
      </c>
      <c r="I42">
        <f>(((D41 + D42)/2) + (((D45) + (D44))))</f>
        <v/>
      </c>
      <c r="J42">
        <f>((C41 + C42)*(((D41 + D42)/2) + (((D45) + (D44)))))</f>
        <v/>
      </c>
    </row>
    <row r="43">
      <c r="A43" t="inlineStr">
        <is>
          <t>CLBLM_R_X5Y54/CLBLM_R.CLBLM_IMUX24-&gt;CLBLM_M_B5</t>
        </is>
      </c>
      <c r="B43" t="inlineStr">
        <is>
          <t>PassTransistor</t>
        </is>
      </c>
      <c r="C43" t="n">
        <v>0</v>
      </c>
      <c r="E43" t="n">
        <v>0</v>
      </c>
      <c r="F43" t="n">
        <v>0</v>
      </c>
      <c r="G43" t="n">
        <v>0</v>
      </c>
      <c r="H43" t="n">
        <v>0</v>
      </c>
      <c r="I43">
        <f>((D45) + (D44))</f>
        <v/>
      </c>
      <c r="J43">
        <f>(((D45) + (D44))*C43)</f>
        <v/>
      </c>
    </row>
    <row r="44">
      <c r="A44" t="inlineStr">
        <is>
          <t>CLBLM_R_X5Y54/CLBLM_M_B5</t>
        </is>
      </c>
      <c r="B44" t="inlineStr">
        <is>
          <t>Part of wire</t>
        </is>
      </c>
      <c r="C44" t="n">
        <v>0</v>
      </c>
      <c r="D44" t="n">
        <v>0</v>
      </c>
      <c r="I44">
        <f>(((D44)/2) + (D45))</f>
        <v/>
      </c>
      <c r="J44">
        <f>((C44)*(((D44)/2) + (D45)))</f>
        <v/>
      </c>
    </row>
    <row r="45">
      <c r="A45" t="inlineStr">
        <is>
          <t>masterReg/readData2[23]_i_4/I4</t>
        </is>
      </c>
      <c r="B45" t="inlineStr">
        <is>
          <t>Inpin</t>
        </is>
      </c>
      <c r="D45" t="n">
        <v>0</v>
      </c>
      <c r="E45" t="n">
        <v>0.052</v>
      </c>
      <c r="F45" t="n">
        <v>0.042</v>
      </c>
      <c r="G45" t="n">
        <v>0.137</v>
      </c>
      <c r="H45" t="n">
        <v>0.111</v>
      </c>
    </row>
    <row r="46">
      <c r="A46" t="inlineStr">
        <is>
          <t>data0[23]: ALU1/result0_carry__4/O[3] to masterReg/readData2[23]_i_4/I4 sum delays</t>
        </is>
      </c>
      <c r="E46">
        <f>(E2 + E4 + E31 + E35 + E40 + E43 + E45)</f>
        <v/>
      </c>
      <c r="F46">
        <f>(F2 + F4 + F31 + F35 + F40 + F43 + F45)</f>
        <v/>
      </c>
      <c r="G46">
        <f>(G2 + G4 + G31 + G35 + G40 + G43 + G45)</f>
        <v/>
      </c>
      <c r="H46">
        <f>(H2 + H4 + H31 + H35 + H40 + H43 + H45)</f>
        <v/>
      </c>
      <c r="J46">
        <f>(J2 + J3 + J4 + J6 + J31 + J34 + J35 + J39 + J40 + J42 + J43 + J44 + J45)</f>
        <v/>
      </c>
    </row>
    <row r="47">
      <c r="A47" t="inlineStr">
        <is>
          <t>data0[23]: ALU1/result0_carry__4/O[3] to masterReg/readData2[23]_i_4/I4sum delays + cap delay</t>
        </is>
      </c>
      <c r="E47">
        <f>1000*(E46 + J46)</f>
        <v/>
      </c>
      <c r="F47">
        <f>1000*(F46 + J46)</f>
        <v/>
      </c>
      <c r="G47">
        <f>1000*(G46 + J46)</f>
        <v/>
      </c>
      <c r="H47">
        <f>1000*(H46 + J46)</f>
        <v/>
      </c>
    </row>
    <row r="49">
      <c r="A49" t="inlineStr">
        <is>
          <t>data0[23]: ALU1/result0_carry__4/O[3] to masterReg/readData2[23]_i_4/I4Total delay (from Vivado)</t>
        </is>
      </c>
      <c r="E49" t="inlineStr">
        <is>
          <t>273</t>
        </is>
      </c>
      <c r="F49" t="inlineStr">
        <is>
          <t>235</t>
        </is>
      </c>
      <c r="G49" t="inlineStr">
        <is>
          <t>483</t>
        </is>
      </c>
      <c r="H49" t="inlineStr">
        <is>
          <t>406</t>
        </is>
      </c>
    </row>
    <row r="51">
      <c r="A51" t="inlineStr">
        <is>
          <t>INT_R_X5Y54/INT_R.NN2END0-&gt;&gt;WR1BEG1</t>
        </is>
      </c>
      <c r="B51" t="inlineStr">
        <is>
          <t>Buffer</t>
        </is>
      </c>
      <c r="C51" t="n">
        <v>1.16220225</v>
      </c>
      <c r="D51" t="n">
        <v>0.008429000000000001</v>
      </c>
      <c r="E51" t="n">
        <v>0.043</v>
      </c>
      <c r="F51" t="n">
        <v>0.035</v>
      </c>
      <c r="G51" t="n">
        <v>0.124</v>
      </c>
      <c r="H51" t="n">
        <v>0.103</v>
      </c>
      <c r="I51">
        <f>((D54) + (D52 + D53))</f>
        <v/>
      </c>
      <c r="J51">
        <f>(((D54) + (D52 + D53))*C51)</f>
        <v/>
      </c>
    </row>
    <row r="52">
      <c r="A52" t="inlineStr">
        <is>
          <t>INT_R_X5Y54/WR1BEG1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INT_L_X4Y54/WR1END1</t>
        </is>
      </c>
      <c r="B53" t="inlineStr">
        <is>
          <t>Part of wire</t>
        </is>
      </c>
      <c r="C53" t="n">
        <v>0</v>
      </c>
      <c r="D53" t="n">
        <v>0</v>
      </c>
      <c r="I53">
        <f>(((D52 + D53)/2) + (D54))</f>
        <v/>
      </c>
      <c r="J53">
        <f>((C52 + C53)*(((D52 + D53)/2) + (D54)))</f>
        <v/>
      </c>
    </row>
    <row r="54">
      <c r="A54" t="inlineStr">
        <is>
          <t>INT_L_X4Y54/INT_L.WR1END1-&gt;&gt;IMUX_L34</t>
        </is>
      </c>
      <c r="B54" t="inlineStr">
        <is>
          <t>Buffer</t>
        </is>
      </c>
      <c r="C54" t="n">
        <v>1.6107141875</v>
      </c>
      <c r="D54" t="n">
        <v>0.007713</v>
      </c>
      <c r="E54" t="n">
        <v>0.047</v>
      </c>
      <c r="F54" t="n">
        <v>0.038</v>
      </c>
      <c r="G54" t="n">
        <v>0.138</v>
      </c>
      <c r="H54" t="n">
        <v>0.114</v>
      </c>
      <c r="I54">
        <f>((((D59) + (D58))) + (D55 + D56))</f>
        <v/>
      </c>
      <c r="J54">
        <f>(((((D59) + (D58))) + (D55 + D56))*C54)</f>
        <v/>
      </c>
    </row>
    <row r="55">
      <c r="A55" t="inlineStr">
        <is>
          <t>INT_L_X4Y54/IMUX_L34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CLBLL_L_X4Y54/CLBLL_IMUX34</t>
        </is>
      </c>
      <c r="B56" t="inlineStr">
        <is>
          <t>Part of wire</t>
        </is>
      </c>
      <c r="C56" t="n">
        <v>0</v>
      </c>
      <c r="D56" t="n">
        <v>0</v>
      </c>
      <c r="I56">
        <f>(((D55 + D56)/2) + (((D59) + (D58))))</f>
        <v/>
      </c>
      <c r="J56">
        <f>((C55 + C56)*(((D55 + D56)/2) + (((D59) + (D58)))))</f>
        <v/>
      </c>
    </row>
    <row r="57">
      <c r="A57" t="inlineStr">
        <is>
          <t>CLBLL_L_X4Y54/CLBLL_L.CLBLL_IMUX34-&gt;CLBLL_L_C6</t>
        </is>
      </c>
      <c r="B57" t="inlineStr">
        <is>
          <t>PassTransistor</t>
        </is>
      </c>
      <c r="C57" t="n">
        <v>0</v>
      </c>
      <c r="E57" t="n">
        <v>0</v>
      </c>
      <c r="F57" t="n">
        <v>0</v>
      </c>
      <c r="G57" t="n">
        <v>0</v>
      </c>
      <c r="H57" t="n">
        <v>0</v>
      </c>
      <c r="I57">
        <f>((D59) + (D58))</f>
        <v/>
      </c>
      <c r="J57">
        <f>(((D59) + (D58))*C57)</f>
        <v/>
      </c>
    </row>
    <row r="58">
      <c r="A58" t="inlineStr">
        <is>
          <t>CLBLL_L_X4Y54/CLBLL_L_C6</t>
        </is>
      </c>
      <c r="B58" t="inlineStr">
        <is>
          <t>Part of wire</t>
        </is>
      </c>
      <c r="C58" t="n">
        <v>0</v>
      </c>
      <c r="D58" t="n">
        <v>0</v>
      </c>
      <c r="I58">
        <f>(((D58)/2) + (D59))</f>
        <v/>
      </c>
      <c r="J58">
        <f>((C58)*(((D58)/2) + (D59)))</f>
        <v/>
      </c>
    </row>
    <row r="59">
      <c r="A59" t="inlineStr">
        <is>
          <t>masterReg/register_reg_r1_0_31_18_23_i_15/I3</t>
        </is>
      </c>
      <c r="B59" t="inlineStr">
        <is>
          <t>Inpin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inlineStr">
        <is>
          <t>data0[23]: ALU1/result0_carry__4/O[3] to masterReg/register_reg_r1_0_31_18_23_i_15/I3 sum delays</t>
        </is>
      </c>
      <c r="E60">
        <f>(E2 + E4 + E31 + E35 + E51 + E54 + E57 + E59)</f>
        <v/>
      </c>
      <c r="F60">
        <f>(F2 + F4 + F31 + F35 + F51 + F54 + F57 + F59)</f>
        <v/>
      </c>
      <c r="G60">
        <f>(G2 + G4 + G31 + G35 + G51 + G54 + G57 + G59)</f>
        <v/>
      </c>
      <c r="H60">
        <f>(H2 + H4 + H31 + H35 + H51 + H54 + H57 + H59)</f>
        <v/>
      </c>
      <c r="J60">
        <f>(J2 + J3 + J4 + J6 + J31 + J34 + J35 + J39 + J51 + J53 + J54 + J56 + J57 + J58 + J59)</f>
        <v/>
      </c>
    </row>
    <row r="61">
      <c r="A61" t="inlineStr">
        <is>
          <t>data0[23]: ALU1/result0_carry__4/O[3] to masterReg/register_reg_r1_0_31_18_23_i_15/I3sum delays + cap delay</t>
        </is>
      </c>
      <c r="E61">
        <f>1000*(E60 + J60)</f>
        <v/>
      </c>
      <c r="F61">
        <f>1000*(F60 + J60)</f>
        <v/>
      </c>
      <c r="G61">
        <f>1000*(G60 + J60)</f>
        <v/>
      </c>
      <c r="H61">
        <f>1000*(H60 + J60)</f>
        <v/>
      </c>
    </row>
    <row r="63">
      <c r="A63" t="inlineStr">
        <is>
          <t>data0[23]: ALU1/result0_carry__4/O[3] to masterReg/register_reg_r1_0_31_18_23_i_15/I3Total delay (from Vivado)</t>
        </is>
      </c>
      <c r="E63" t="inlineStr">
        <is>
          <t>272</t>
        </is>
      </c>
      <c r="F63" t="inlineStr">
        <is>
          <t>236</t>
        </is>
      </c>
      <c r="G63" t="inlineStr">
        <is>
          <t>484</t>
        </is>
      </c>
      <c r="H63" t="inlineStr">
        <is>
          <t>410</t>
        </is>
      </c>
    </row>
    <row r="65">
      <c r="A65" t="inlineStr">
        <is>
          <t>INT_R_X5Y54/INT_R.NN2END0-&gt;&gt;IMUX32</t>
        </is>
      </c>
      <c r="B65" t="inlineStr">
        <is>
          <t>Buffer</t>
        </is>
      </c>
      <c r="C65" t="n">
        <v>1.6107141875</v>
      </c>
      <c r="D65" t="n">
        <v>0.007713</v>
      </c>
      <c r="E65" t="n">
        <v>0.047</v>
      </c>
      <c r="F65" t="n">
        <v>0.038</v>
      </c>
      <c r="G65" t="n">
        <v>0.138</v>
      </c>
      <c r="H65" t="n">
        <v>0.114</v>
      </c>
      <c r="I65">
        <f>((((D70) + (D69))) + (D66 + D67))</f>
        <v/>
      </c>
      <c r="J65">
        <f>(((((D70) + (D69))) + (D66 + D67))*C65)</f>
        <v/>
      </c>
    </row>
    <row r="66">
      <c r="A66" t="inlineStr">
        <is>
          <t>INT_R_X5Y54/IMUX32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CLBLM_R_X5Y54/CLBLM_IMUX32</t>
        </is>
      </c>
      <c r="B67" t="inlineStr">
        <is>
          <t>Part of wire</t>
        </is>
      </c>
      <c r="C67" t="n">
        <v>0</v>
      </c>
      <c r="D67" t="n">
        <v>0</v>
      </c>
      <c r="I67">
        <f>(((D66 + D67)/2) + (((D70) + (D69))))</f>
        <v/>
      </c>
      <c r="J67">
        <f>((C66 + C67)*(((D66 + D67)/2) + (((D70) + (D69)))))</f>
        <v/>
      </c>
    </row>
    <row r="68">
      <c r="A68" t="inlineStr">
        <is>
          <t>CLBLM_R_X5Y54/CLBLM_R.CLBLM_IMUX32-&gt;CLBLM_M_C1</t>
        </is>
      </c>
      <c r="B68" t="inlineStr">
        <is>
          <t>PassTransistor</t>
        </is>
      </c>
      <c r="C68" t="n">
        <v>0</v>
      </c>
      <c r="E68" t="n">
        <v>0</v>
      </c>
      <c r="F68" t="n">
        <v>0</v>
      </c>
      <c r="G68" t="n">
        <v>0</v>
      </c>
      <c r="H68" t="n">
        <v>0</v>
      </c>
      <c r="I68">
        <f>((D70) + (D69))</f>
        <v/>
      </c>
      <c r="J68">
        <f>(((D70) + (D69))*C68)</f>
        <v/>
      </c>
    </row>
    <row r="69">
      <c r="A69" t="inlineStr">
        <is>
          <t>CLBLM_R_X5Y54/CLBLM_M_C1</t>
        </is>
      </c>
      <c r="B69" t="inlineStr">
        <is>
          <t>Part of wire</t>
        </is>
      </c>
      <c r="C69" t="n">
        <v>0</v>
      </c>
      <c r="D69" t="n">
        <v>0</v>
      </c>
      <c r="I69">
        <f>(((D69)/2) + (D70))</f>
        <v/>
      </c>
      <c r="J69">
        <f>((C69)*(((D69)/2) + (D70)))</f>
        <v/>
      </c>
    </row>
    <row r="70">
      <c r="A70" t="inlineStr">
        <is>
          <t>ALU1/register_reg_r1_0_31_18_23_i_16/I3</t>
        </is>
      </c>
      <c r="B70" t="inlineStr">
        <is>
          <t>Inpin</t>
        </is>
      </c>
      <c r="D70" t="n">
        <v>0</v>
      </c>
      <c r="E70" t="n">
        <v>0.219</v>
      </c>
      <c r="F70" t="n">
        <v>0.176</v>
      </c>
      <c r="G70" t="n">
        <v>0.521</v>
      </c>
      <c r="H70" t="n">
        <v>0.42</v>
      </c>
    </row>
    <row r="71">
      <c r="A71" t="inlineStr">
        <is>
          <t>data0[23]: ALU1/result0_carry__4/O[3] to ALU1/register_reg_r1_0_31_18_23_i_16/I3 sum delays</t>
        </is>
      </c>
      <c r="E71">
        <f>(E2 + E4 + E31 + E35 + E65 + E68 + E70)</f>
        <v/>
      </c>
      <c r="F71">
        <f>(F2 + F4 + F31 + F35 + F65 + F68 + F70)</f>
        <v/>
      </c>
      <c r="G71">
        <f>(G2 + G4 + G31 + G35 + G65 + G68 + G70)</f>
        <v/>
      </c>
      <c r="H71">
        <f>(H2 + H4 + H31 + H35 + H65 + H68 + H70)</f>
        <v/>
      </c>
      <c r="J71">
        <f>(J2 + J3 + J4 + J6 + J31 + J34 + J35 + J39 + J65 + J67 + J68 + J69 + J70)</f>
        <v/>
      </c>
    </row>
    <row r="72">
      <c r="A72" t="inlineStr">
        <is>
          <t>data0[23]: ALU1/result0_carry__4/O[3] to ALU1/register_reg_r1_0_31_18_23_i_16/I3sum delays + cap delay</t>
        </is>
      </c>
      <c r="E72">
        <f>1000*(E71 + J71)</f>
        <v/>
      </c>
      <c r="F72">
        <f>1000*(F71 + J71)</f>
        <v/>
      </c>
      <c r="G72">
        <f>1000*(G71 + J71)</f>
        <v/>
      </c>
      <c r="H72">
        <f>1000*(H71 + J71)</f>
        <v/>
      </c>
    </row>
    <row r="74">
      <c r="A74" t="inlineStr">
        <is>
          <t>data0[23]: ALU1/result0_carry__4/O[3] to ALU1/register_reg_r1_0_31_18_23_i_16/I3Total delay (from Vivado)</t>
        </is>
      </c>
      <c r="E74" t="inlineStr">
        <is>
          <t>440</t>
        </is>
      </c>
      <c r="F74" t="inlineStr">
        <is>
          <t>369</t>
        </is>
      </c>
      <c r="G74" t="inlineStr">
        <is>
          <t>813</t>
        </is>
      </c>
      <c r="H74" t="inlineStr">
        <is>
          <t>670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CLBLM_R_X5Y52/CLBLM_L_AMUX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 + D21) + (D5 + D6))) + (D3))</f>
        <v/>
      </c>
      <c r="J2">
        <f>(C2*((((D7 + D21) + (D5 + D6))) + (D3)))</f>
        <v/>
      </c>
    </row>
    <row r="3">
      <c r="A3" t="inlineStr">
        <is>
          <t>CLBLM_R_X5Y52/CLBLM_L_AMUX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D21) + (D5 + D6))))</f>
        <v/>
      </c>
      <c r="J3">
        <f>((C3)*(((D3)/2) + (((D7 + D21) + (D5 + D6)))))</f>
        <v/>
      </c>
    </row>
    <row r="4">
      <c r="A4" t="inlineStr">
        <is>
          <t>CLBLM_R_X5Y52/CLBLM_R.CLBLM_L_AMUX-&gt;CLBLM_LOGIC_OUTS16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D21) + (D5 + D6))</f>
        <v/>
      </c>
      <c r="J4">
        <f>(((D7 + D21) + (D5 + D6))*C4)</f>
        <v/>
      </c>
    </row>
    <row r="5">
      <c r="A5" t="inlineStr">
        <is>
          <t>CLBLM_R_X5Y52/CLBLM_LOGIC_OUTS16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INT_R_X5Y52/LOGIC_OUTS16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D21))</f>
        <v/>
      </c>
      <c r="J6">
        <f>((C5 + C6)*(((D5 + D6)/2) + (D7 + D21)))</f>
        <v/>
      </c>
    </row>
    <row r="7">
      <c r="A7" t="inlineStr">
        <is>
          <t>INT_R_X5Y52/INT_R.LOGIC_OUTS16-&gt;&gt;WL1BEG1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0.042</v>
      </c>
      <c r="F7" t="n">
        <v>0.034</v>
      </c>
      <c r="G7" t="n">
        <v>0.123</v>
      </c>
      <c r="H7" t="n">
        <v>0.102</v>
      </c>
      <c r="I7">
        <f>((D10) + (D8 + D9))</f>
        <v/>
      </c>
      <c r="J7">
        <f>(((D10) + (D8 + D9))*C7)</f>
        <v/>
      </c>
    </row>
    <row r="8">
      <c r="A8" t="inlineStr">
        <is>
          <t>INT_R_X5Y52/WL1BEG1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INT_L_X4Y52/WL1END1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INT_L_X4Y52/INT_L.WL1END1-&gt;&gt;IMUX_L4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INT_L_X4Y52/IMUX_L4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CLBLL_L_X4Y52/CLBLL_IMUX4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CLBLL_L_X4Y52/CLBLL_L.CLBLL_IMUX4-&gt;CLBLL_LL_A6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CLBLL_L_X4Y52/CLBLL_LL_A6</t>
        </is>
      </c>
      <c r="B14" t="inlineStr">
        <is>
          <t>Part of wire</t>
        </is>
      </c>
      <c r="C14" t="n">
        <v>0</v>
      </c>
      <c r="D14" t="n">
        <v>0.004545</v>
      </c>
      <c r="I14">
        <f>(((D14)/2) + (D15))</f>
        <v/>
      </c>
      <c r="J14">
        <f>((C14)*(((D14)/2) + (D15)))</f>
        <v/>
      </c>
    </row>
    <row r="15">
      <c r="A15" t="inlineStr">
        <is>
          <t>masterReg/readData2[24]_i_7/I0</t>
        </is>
      </c>
      <c r="B15" t="inlineStr">
        <is>
          <t>Inpin</t>
        </is>
      </c>
      <c r="D15" t="n">
        <v>0</v>
      </c>
      <c r="E15" t="n">
        <v>0.002</v>
      </c>
      <c r="F15" t="n">
        <v>0.002</v>
      </c>
      <c r="G15" t="n">
        <v>0.005</v>
      </c>
      <c r="H15" t="n">
        <v>0.004</v>
      </c>
    </row>
    <row r="16">
      <c r="A16" t="inlineStr">
        <is>
          <t>data0[24]: ALU1/result0_carry__5/O[0] to masterReg/readData2[24]_i_7/I0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data0[24]: ALU1/result0_carry__5/O[0] to masterReg/readData2[24]_i_7/I0sum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data0[24]: ALU1/result0_carry__5/O[0] to masterReg/readData2[24]_i_7/I0Total delay (from Vivado)</t>
        </is>
      </c>
      <c r="E19" t="inlineStr">
        <is>
          <t>133</t>
        </is>
      </c>
      <c r="F19" t="inlineStr">
        <is>
          <t>116</t>
        </is>
      </c>
      <c r="G19" t="inlineStr">
        <is>
          <t>249</t>
        </is>
      </c>
      <c r="H19" t="inlineStr">
        <is>
          <t>212</t>
        </is>
      </c>
    </row>
    <row r="21">
      <c r="A21" t="inlineStr">
        <is>
          <t>INT_R_X5Y52/INT_R.LOGIC_OUTS16-&gt;&gt;NR1BEG2</t>
        </is>
      </c>
      <c r="B21" t="inlineStr">
        <is>
          <t>Buffer</t>
        </is>
      </c>
      <c r="C21" t="n">
        <v>1.16220225</v>
      </c>
      <c r="D21" t="n">
        <v>0.008429000000000001</v>
      </c>
      <c r="E21" t="n">
        <v>0.056</v>
      </c>
      <c r="F21" t="n">
        <v>0.046</v>
      </c>
      <c r="G21" t="n">
        <v>0.131</v>
      </c>
      <c r="H21" t="n">
        <v>0.108</v>
      </c>
      <c r="I21">
        <f>((D24) + (D22 + D23))</f>
        <v/>
      </c>
      <c r="J21">
        <f>(((D24) + (D22 + D23))*C21)</f>
        <v/>
      </c>
    </row>
    <row r="22">
      <c r="A22" t="inlineStr">
        <is>
          <t>INT_R_X5Y52/NR1BEG2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INT_R_X5Y53/NR1END2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(D24))</f>
        <v/>
      </c>
      <c r="J23">
        <f>((C22 + C23)*(((D22 + D23)/2) + (D24)))</f>
        <v/>
      </c>
    </row>
    <row r="24">
      <c r="A24" t="inlineStr">
        <is>
          <t>INT_R_X5Y53/INT_R.NR1END2-&gt;&gt;NN2BEG2</t>
        </is>
      </c>
      <c r="B24" t="inlineStr">
        <is>
          <t>Buffer</t>
        </is>
      </c>
      <c r="C24" t="n">
        <v>1.1851186875</v>
      </c>
      <c r="D24" t="n">
        <v>0.008473000000000001</v>
      </c>
      <c r="E24" t="n">
        <v>0.06</v>
      </c>
      <c r="F24" t="n">
        <v>0.05</v>
      </c>
      <c r="G24" t="n">
        <v>0.133</v>
      </c>
      <c r="H24" t="n">
        <v>0.11</v>
      </c>
      <c r="I24">
        <f>((D28 + D43) + (D25 + D26 + D27))</f>
        <v/>
      </c>
      <c r="J24">
        <f>(((D28 + D43) + (D25 + D26 + D27))*C24)</f>
        <v/>
      </c>
    </row>
    <row r="25">
      <c r="A25" t="inlineStr">
        <is>
          <t>INT_R_X5Y53/NN2BEG2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INT_R_X5Y55/NN2END2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INT_R_X5Y54/NN2A2</t>
        </is>
      </c>
      <c r="B27" t="inlineStr">
        <is>
          <t>Part of wire</t>
        </is>
      </c>
      <c r="C27" t="n">
        <v>0</v>
      </c>
      <c r="D27" t="n">
        <v>0</v>
      </c>
      <c r="I27">
        <f>(((D25 + D26 + D27)/2) + (D28 + D43))</f>
        <v/>
      </c>
      <c r="J27">
        <f>((C25 + C26 + C27)*(((D25 + D26 + D27)/2) + (D28 + D43)))</f>
        <v/>
      </c>
    </row>
    <row r="28">
      <c r="A28" t="inlineStr">
        <is>
          <t>INT_R_X5Y55/INT_R.NN2END2-&gt;&gt;FAN_ALT5</t>
        </is>
      </c>
      <c r="B28" t="inlineStr">
        <is>
          <t>Buffer</t>
        </is>
      </c>
      <c r="C28" t="n">
        <v>0</v>
      </c>
      <c r="D28" t="n">
        <v>0.00757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INT_R_X5Y55/FAN_ALT5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INT_R_X5Y55/INT_R.FAN_ALT5-&gt;&gt;FAN_BOUNCE5</t>
        </is>
      </c>
      <c r="B30" t="inlineStr">
        <is>
          <t>Buffer</t>
        </is>
      </c>
      <c r="C30" t="n">
        <v>1.4764880625</v>
      </c>
      <c r="D30" t="n">
        <v>0</v>
      </c>
      <c r="E30" t="n">
        <v>0.059</v>
      </c>
      <c r="F30" t="n">
        <v>0.049</v>
      </c>
      <c r="G30" t="n">
        <v>0.178</v>
      </c>
      <c r="H30" t="n">
        <v>0.147</v>
      </c>
      <c r="I30">
        <f>((D32) + (D31))</f>
        <v/>
      </c>
      <c r="J30">
        <f>(((D32) + (D31))*C30)</f>
        <v/>
      </c>
    </row>
    <row r="31">
      <c r="A31" t="inlineStr">
        <is>
          <t>INT_R_X5Y55/FAN_BOUNCE5</t>
        </is>
      </c>
      <c r="B31" t="inlineStr">
        <is>
          <t>Part of wire</t>
        </is>
      </c>
      <c r="C31" t="n">
        <v>0</v>
      </c>
      <c r="D31" t="n">
        <v>0</v>
      </c>
      <c r="I31">
        <f>(((D31)/2) + (D32))</f>
        <v/>
      </c>
      <c r="J31">
        <f>((C31)*(((D31)/2) + (D32)))</f>
        <v/>
      </c>
    </row>
    <row r="32">
      <c r="A32" t="inlineStr">
        <is>
          <t>INT_R_X5Y55/INT_R.FAN_BOUNCE5-&gt;&gt;IMUX33</t>
        </is>
      </c>
      <c r="B32" t="inlineStr">
        <is>
          <t>Buffer</t>
        </is>
      </c>
      <c r="C32" t="n">
        <v>1.6107141875</v>
      </c>
      <c r="D32" t="n">
        <v>0.007713</v>
      </c>
      <c r="E32" t="n">
        <v>0.047</v>
      </c>
      <c r="F32" t="n">
        <v>0.038</v>
      </c>
      <c r="G32" t="n">
        <v>0.138</v>
      </c>
      <c r="H32" t="n">
        <v>0.114</v>
      </c>
      <c r="I32">
        <f>((((D37) + (D36))) + (D33 + D34))</f>
        <v/>
      </c>
      <c r="J32">
        <f>(((((D37) + (D36))) + (D33 + D34))*C32)</f>
        <v/>
      </c>
    </row>
    <row r="33">
      <c r="A33" t="inlineStr">
        <is>
          <t>INT_R_X5Y55/IMUX33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CLBLM_R_X5Y55/CLBLM_IMUX33</t>
        </is>
      </c>
      <c r="B34" t="inlineStr">
        <is>
          <t>Part of wire</t>
        </is>
      </c>
      <c r="C34" t="n">
        <v>0</v>
      </c>
      <c r="D34" t="n">
        <v>0</v>
      </c>
      <c r="I34">
        <f>(((D33 + D34)/2) + (((D37) + (D36))))</f>
        <v/>
      </c>
      <c r="J34">
        <f>((C33 + C34)*(((D33 + D34)/2) + (((D37) + (D36)))))</f>
        <v/>
      </c>
    </row>
    <row r="35">
      <c r="A35" t="inlineStr">
        <is>
          <t>CLBLM_R_X5Y55/CLBLM_R.CLBLM_IMUX33-&gt;CLBLM_L_C1</t>
        </is>
      </c>
      <c r="B35" t="inlineStr">
        <is>
          <t>PassTransistor</t>
        </is>
      </c>
      <c r="C35" t="n">
        <v>0</v>
      </c>
      <c r="E35" t="n">
        <v>0</v>
      </c>
      <c r="F35" t="n">
        <v>0</v>
      </c>
      <c r="G35" t="n">
        <v>0</v>
      </c>
      <c r="H35" t="n">
        <v>0</v>
      </c>
      <c r="I35">
        <f>((D37) + (D36))</f>
        <v/>
      </c>
      <c r="J35">
        <f>(((D37) + (D36))*C35)</f>
        <v/>
      </c>
    </row>
    <row r="36">
      <c r="A36" t="inlineStr">
        <is>
          <t>CLBLM_R_X5Y55/CLBLM_L_C1</t>
        </is>
      </c>
      <c r="B36" t="inlineStr">
        <is>
          <t>Part of wire</t>
        </is>
      </c>
      <c r="C36" t="n">
        <v>0</v>
      </c>
      <c r="D36" t="n">
        <v>0</v>
      </c>
      <c r="I36">
        <f>(((D36)/2) + (D37))</f>
        <v/>
      </c>
      <c r="J36">
        <f>((C36)*(((D36)/2) + (D37)))</f>
        <v/>
      </c>
    </row>
    <row r="37">
      <c r="A37" t="inlineStr">
        <is>
          <t>masterReg/register_reg_r1_0_31_24_29_i_9/I3</t>
        </is>
      </c>
      <c r="B37" t="inlineStr">
        <is>
          <t>Inpin</t>
        </is>
      </c>
      <c r="D37" t="n">
        <v>0</v>
      </c>
      <c r="E37" t="n">
        <v>0.215</v>
      </c>
      <c r="F37" t="n">
        <v>0.173</v>
      </c>
      <c r="G37" t="n">
        <v>0.517</v>
      </c>
      <c r="H37" t="n">
        <v>0.417</v>
      </c>
    </row>
    <row r="38">
      <c r="A38" t="inlineStr">
        <is>
          <t>data0[24]: ALU1/result0_carry__5/O[0] to masterReg/register_reg_r1_0_31_24_29_i_9/I3 sum delays</t>
        </is>
      </c>
      <c r="E38">
        <f>(E2 + E4 + E21 + E24 + E28 + E30 + E32 + E35 + E37)</f>
        <v/>
      </c>
      <c r="F38">
        <f>(F2 + F4 + F21 + F24 + F28 + F30 + F32 + F35 + F37)</f>
        <v/>
      </c>
      <c r="G38">
        <f>(G2 + G4 + G21 + G24 + G28 + G30 + G32 + G35 + G37)</f>
        <v/>
      </c>
      <c r="H38">
        <f>(H2 + H4 + H21 + H24 + H28 + H30 + H32 + H35 + H37)</f>
        <v/>
      </c>
      <c r="J38">
        <f>(J2 + J3 + J4 + J6 + J21 + J23 + J24 + J27 + J28 + J29 + J30 + J31 + J32 + J34 + J35 + J36 + J37)</f>
        <v/>
      </c>
    </row>
    <row r="39">
      <c r="A39" t="inlineStr">
        <is>
          <t>data0[24]: ALU1/result0_carry__5/O[0] to masterReg/register_reg_r1_0_31_24_29_i_9/I3sum delays + cap delay</t>
        </is>
      </c>
      <c r="E39">
        <f>1000*(E38 + J38)</f>
        <v/>
      </c>
      <c r="F39">
        <f>1000*(F38 + J38)</f>
        <v/>
      </c>
      <c r="G39">
        <f>1000*(G38 + J38)</f>
        <v/>
      </c>
      <c r="H39">
        <f>1000*(H38 + J38)</f>
        <v/>
      </c>
    </row>
    <row r="41">
      <c r="A41" t="inlineStr">
        <is>
          <t>data0[24]: ALU1/result0_carry__5/O[0] to masterReg/register_reg_r1_0_31_24_29_i_9/I3Total delay (from Vivado)</t>
        </is>
      </c>
      <c r="E41" t="inlineStr">
        <is>
          <t>499</t>
        </is>
      </c>
      <c r="F41" t="inlineStr">
        <is>
          <t>418</t>
        </is>
      </c>
      <c r="G41" t="inlineStr">
        <is>
          <t>947</t>
        </is>
      </c>
      <c r="H41" t="inlineStr">
        <is>
          <t>781</t>
        </is>
      </c>
    </row>
    <row r="43">
      <c r="A43" t="inlineStr">
        <is>
          <t>INT_R_X5Y55/INT_R.NN2END2-&gt;&gt;FAN_ALT7</t>
        </is>
      </c>
      <c r="B43" t="inlineStr">
        <is>
          <t>Buffer</t>
        </is>
      </c>
      <c r="C43" t="n">
        <v>0</v>
      </c>
      <c r="D43" t="n">
        <v>0.00757</v>
      </c>
      <c r="E43" t="n">
        <v>0</v>
      </c>
      <c r="F43" t="n">
        <v>0</v>
      </c>
      <c r="G43" t="n">
        <v>0</v>
      </c>
      <c r="H43" t="n">
        <v>0</v>
      </c>
      <c r="I43">
        <f>((D45) + (D44))</f>
        <v/>
      </c>
      <c r="J43">
        <f>(((D45) + (D44))*C43)</f>
        <v/>
      </c>
    </row>
    <row r="44">
      <c r="A44" t="inlineStr">
        <is>
          <t>INT_R_X5Y55/FAN_ALT7</t>
        </is>
      </c>
      <c r="B44" t="inlineStr">
        <is>
          <t>Part of wire</t>
        </is>
      </c>
      <c r="C44" t="n">
        <v>0</v>
      </c>
      <c r="D44" t="n">
        <v>0</v>
      </c>
      <c r="I44">
        <f>(((D44)/2) + (D45))</f>
        <v/>
      </c>
      <c r="J44">
        <f>((C44)*(((D44)/2) + (D45)))</f>
        <v/>
      </c>
    </row>
    <row r="45">
      <c r="A45" t="inlineStr">
        <is>
          <t>INT_R_X5Y55/INT_R.FAN_ALT7-&gt;&gt;FAN_BOUNCE7</t>
        </is>
      </c>
      <c r="B45" t="inlineStr">
        <is>
          <t>Buffer</t>
        </is>
      </c>
      <c r="C45" t="n">
        <v>1.4764880625</v>
      </c>
      <c r="D45" t="n">
        <v>0</v>
      </c>
      <c r="E45" t="n">
        <v>0.059</v>
      </c>
      <c r="F45" t="n">
        <v>0.049</v>
      </c>
      <c r="G45" t="n">
        <v>0.178</v>
      </c>
      <c r="H45" t="n">
        <v>0.147</v>
      </c>
      <c r="I45">
        <f>((D47 + D58) + (D46))</f>
        <v/>
      </c>
      <c r="J45">
        <f>(((D47 + D58) + (D46))*C45)</f>
        <v/>
      </c>
    </row>
    <row r="46">
      <c r="A46" t="inlineStr">
        <is>
          <t>INT_R_X5Y55/FAN_BOUNCE7</t>
        </is>
      </c>
      <c r="B46" t="inlineStr">
        <is>
          <t>Part of wire</t>
        </is>
      </c>
      <c r="C46" t="n">
        <v>0</v>
      </c>
      <c r="D46" t="n">
        <v>0</v>
      </c>
      <c r="I46">
        <f>(((D46)/2) + (D47 + D58))</f>
        <v/>
      </c>
      <c r="J46">
        <f>((C46)*(((D46)/2) + (D47 + D58)))</f>
        <v/>
      </c>
    </row>
    <row r="47">
      <c r="A47" t="inlineStr">
        <is>
          <t>INT_R_X5Y55/INT_R.FAN_BOUNCE7-&gt;&gt;IMUX10</t>
        </is>
      </c>
      <c r="B47" t="inlineStr">
        <is>
          <t>Buffer</t>
        </is>
      </c>
      <c r="C47" t="n">
        <v>1.6107141875</v>
      </c>
      <c r="D47" t="n">
        <v>0.007713</v>
      </c>
      <c r="E47" t="n">
        <v>0.047</v>
      </c>
      <c r="F47" t="n">
        <v>0.038</v>
      </c>
      <c r="G47" t="n">
        <v>0.138</v>
      </c>
      <c r="H47" t="n">
        <v>0.114</v>
      </c>
      <c r="I47">
        <f>((((D52) + (D51))) + (D48 + D49))</f>
        <v/>
      </c>
      <c r="J47">
        <f>(((((D52) + (D51))) + (D48 + D49))*C47)</f>
        <v/>
      </c>
    </row>
    <row r="48">
      <c r="A48" t="inlineStr">
        <is>
          <t>INT_R_X5Y55/IMUX10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CLBLM_R_X5Y55/CLBLM_IMUX10</t>
        </is>
      </c>
      <c r="B49" t="inlineStr">
        <is>
          <t>Part of wire</t>
        </is>
      </c>
      <c r="C49" t="n">
        <v>0</v>
      </c>
      <c r="D49" t="n">
        <v>0</v>
      </c>
      <c r="I49">
        <f>(((D48 + D49)/2) + (((D52) + (D51))))</f>
        <v/>
      </c>
      <c r="J49">
        <f>((C48 + C49)*(((D48 + D49)/2) + (((D52) + (D51)))))</f>
        <v/>
      </c>
    </row>
    <row r="50">
      <c r="A50" t="inlineStr">
        <is>
          <t>CLBLM_R_X5Y55/CLBLM_R.CLBLM_IMUX10-&gt;CLBLM_L_A4</t>
        </is>
      </c>
      <c r="B50" t="inlineStr">
        <is>
          <t>PassTransistor</t>
        </is>
      </c>
      <c r="C50" t="n">
        <v>0</v>
      </c>
      <c r="E50" t="n">
        <v>0</v>
      </c>
      <c r="F50" t="n">
        <v>0</v>
      </c>
      <c r="G50" t="n">
        <v>0</v>
      </c>
      <c r="H50" t="n">
        <v>0</v>
      </c>
      <c r="I50">
        <f>((D52) + (D51))</f>
        <v/>
      </c>
      <c r="J50">
        <f>(((D52) + (D51))*C50)</f>
        <v/>
      </c>
    </row>
    <row r="51">
      <c r="A51" t="inlineStr">
        <is>
          <t>CLBLM_R_X5Y55/CLBLM_L_A4</t>
        </is>
      </c>
      <c r="B51" t="inlineStr">
        <is>
          <t>Part of wire</t>
        </is>
      </c>
      <c r="C51" t="n">
        <v>0</v>
      </c>
      <c r="D51" t="n">
        <v>0</v>
      </c>
      <c r="I51">
        <f>(((D51)/2) + (D52))</f>
        <v/>
      </c>
      <c r="J51">
        <f>((C51)*(((D51)/2) + (D52)))</f>
        <v/>
      </c>
    </row>
    <row r="52">
      <c r="A52" t="inlineStr">
        <is>
          <t>masterReg/readData2[24]_i_4/I4</t>
        </is>
      </c>
      <c r="B52" t="inlineStr">
        <is>
          <t>Inpin</t>
        </is>
      </c>
      <c r="D52" t="n">
        <v>0</v>
      </c>
      <c r="E52" t="n">
        <v>0.107</v>
      </c>
      <c r="F52" t="n">
        <v>0.08599999999999999</v>
      </c>
      <c r="G52" t="n">
        <v>0.284</v>
      </c>
      <c r="H52" t="n">
        <v>0.229</v>
      </c>
    </row>
    <row r="53">
      <c r="A53" t="inlineStr">
        <is>
          <t>data0[24]: ALU1/result0_carry__5/O[0] to masterReg/readData2[24]_i_4/I4 sum delays</t>
        </is>
      </c>
      <c r="E53">
        <f>(E2 + E4 + E21 + E24 + E43 + E45 + E47 + E50 + E52)</f>
        <v/>
      </c>
      <c r="F53">
        <f>(F2 + F4 + F21 + F24 + F43 + F45 + F47 + F50 + F52)</f>
        <v/>
      </c>
      <c r="G53">
        <f>(G2 + G4 + G21 + G24 + G43 + G45 + G47 + G50 + G52)</f>
        <v/>
      </c>
      <c r="H53">
        <f>(H2 + H4 + H21 + H24 + H43 + H45 + H47 + H50 + H52)</f>
        <v/>
      </c>
      <c r="J53">
        <f>(J2 + J3 + J4 + J6 + J21 + J23 + J24 + J27 + J43 + J44 + J45 + J46 + J47 + J49 + J50 + J51 + J52)</f>
        <v/>
      </c>
    </row>
    <row r="54">
      <c r="A54" t="inlineStr">
        <is>
          <t>data0[24]: ALU1/result0_carry__5/O[0] to masterReg/readData2[24]_i_4/I4sum delays + cap delay</t>
        </is>
      </c>
      <c r="E54">
        <f>1000*(E53 + J53)</f>
        <v/>
      </c>
      <c r="F54">
        <f>1000*(F53 + J53)</f>
        <v/>
      </c>
      <c r="G54">
        <f>1000*(G53 + J53)</f>
        <v/>
      </c>
      <c r="H54">
        <f>1000*(H53 + J53)</f>
        <v/>
      </c>
    </row>
    <row r="56">
      <c r="A56" t="inlineStr">
        <is>
          <t>data0[24]: ALU1/result0_carry__5/O[0] to masterReg/readData2[24]_i_4/I4Total delay (from Vivado)</t>
        </is>
      </c>
      <c r="E56" t="inlineStr">
        <is>
          <t>401</t>
        </is>
      </c>
      <c r="F56" t="inlineStr">
        <is>
          <t>341</t>
        </is>
      </c>
      <c r="G56" t="inlineStr">
        <is>
          <t>752</t>
        </is>
      </c>
      <c r="H56" t="inlineStr">
        <is>
          <t>626</t>
        </is>
      </c>
    </row>
    <row r="58">
      <c r="A58" t="inlineStr">
        <is>
          <t>INT_R_X5Y55/INT_R.FAN_BOUNCE7-&gt;&gt;IMUX26</t>
        </is>
      </c>
      <c r="B58" t="inlineStr">
        <is>
          <t>Buffer</t>
        </is>
      </c>
      <c r="C58" t="n">
        <v>1.6107141875</v>
      </c>
      <c r="D58" t="n">
        <v>0.007713</v>
      </c>
      <c r="E58" t="n">
        <v>0.047</v>
      </c>
      <c r="F58" t="n">
        <v>0.038</v>
      </c>
      <c r="G58" t="n">
        <v>0.138</v>
      </c>
      <c r="H58" t="n">
        <v>0.114</v>
      </c>
      <c r="I58">
        <f>((((D63) + (D62))) + (D59 + D60))</f>
        <v/>
      </c>
      <c r="J58">
        <f>(((((D63) + (D62))) + (D59 + D60))*C58)</f>
        <v/>
      </c>
    </row>
    <row r="59">
      <c r="A59" t="inlineStr">
        <is>
          <t>INT_R_X5Y55/IMUX26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CLBLM_R_X5Y55/CLBLM_IMUX26</t>
        </is>
      </c>
      <c r="B60" t="inlineStr">
        <is>
          <t>Part of wire</t>
        </is>
      </c>
      <c r="C60" t="n">
        <v>0</v>
      </c>
      <c r="D60" t="n">
        <v>0</v>
      </c>
      <c r="I60">
        <f>(((D59 + D60)/2) + (((D63) + (D62))))</f>
        <v/>
      </c>
      <c r="J60">
        <f>((C59 + C60)*(((D59 + D60)/2) + (((D63) + (D62)))))</f>
        <v/>
      </c>
    </row>
    <row r="61">
      <c r="A61" t="inlineStr">
        <is>
          <t>CLBLM_R_X5Y55/CLBLM_R.CLBLM_IMUX26-&gt;CLBLM_L_B4</t>
        </is>
      </c>
      <c r="B61" t="inlineStr">
        <is>
          <t>PassTransistor</t>
        </is>
      </c>
      <c r="C61" t="n">
        <v>0</v>
      </c>
      <c r="E61" t="n">
        <v>0</v>
      </c>
      <c r="F61" t="n">
        <v>0</v>
      </c>
      <c r="G61" t="n">
        <v>0</v>
      </c>
      <c r="H61" t="n">
        <v>0</v>
      </c>
      <c r="I61">
        <f>((D63) + (D62))</f>
        <v/>
      </c>
      <c r="J61">
        <f>(((D63) + (D62))*C61)</f>
        <v/>
      </c>
    </row>
    <row r="62">
      <c r="A62" t="inlineStr">
        <is>
          <t>CLBLM_R_X5Y55/CLBLM_L_B4</t>
        </is>
      </c>
      <c r="B62" t="inlineStr">
        <is>
          <t>Part of wire</t>
        </is>
      </c>
      <c r="C62" t="n">
        <v>0</v>
      </c>
      <c r="D62" t="n">
        <v>0</v>
      </c>
      <c r="I62">
        <f>(((D62)/2) + (D63))</f>
        <v/>
      </c>
      <c r="J62">
        <f>((C62)*(((D62)/2) + (D63)))</f>
        <v/>
      </c>
    </row>
    <row r="63">
      <c r="A63" t="inlineStr">
        <is>
          <t>ALU1/register_reg_r1_0_31_24_29_i_10/I3</t>
        </is>
      </c>
      <c r="B63" t="inlineStr">
        <is>
          <t>Inpin</t>
        </is>
      </c>
      <c r="D63" t="n">
        <v>0</v>
      </c>
      <c r="E63" t="n">
        <v>0.107</v>
      </c>
      <c r="F63" t="n">
        <v>0.08599999999999999</v>
      </c>
      <c r="G63" t="n">
        <v>0.282</v>
      </c>
      <c r="H63" t="n">
        <v>0.228</v>
      </c>
    </row>
    <row r="64">
      <c r="A64" t="inlineStr">
        <is>
          <t>data0[24]: ALU1/result0_carry__5/O[0] to ALU1/register_reg_r1_0_31_24_29_i_10/I3 sum delays</t>
        </is>
      </c>
      <c r="E64">
        <f>(E2 + E4 + E21 + E24 + E43 + E45 + E58 + E61 + E63)</f>
        <v/>
      </c>
      <c r="F64">
        <f>(F2 + F4 + F21 + F24 + F43 + F45 + F58 + F61 + F63)</f>
        <v/>
      </c>
      <c r="G64">
        <f>(G2 + G4 + G21 + G24 + G43 + G45 + G58 + G61 + G63)</f>
        <v/>
      </c>
      <c r="H64">
        <f>(H2 + H4 + H21 + H24 + H43 + H45 + H58 + H61 + H63)</f>
        <v/>
      </c>
      <c r="J64">
        <f>(J2 + J3 + J4 + J6 + J21 + J23 + J24 + J27 + J43 + J44 + J45 + J46 + J58 + J60 + J61 + J62 + J63)</f>
        <v/>
      </c>
    </row>
    <row r="65">
      <c r="A65" t="inlineStr">
        <is>
          <t>data0[24]: ALU1/result0_carry__5/O[0] to ALU1/register_reg_r1_0_31_24_29_i_10/I3sum delays + cap delay</t>
        </is>
      </c>
      <c r="E65">
        <f>1000*(E64 + J64)</f>
        <v/>
      </c>
      <c r="F65">
        <f>1000*(F64 + J64)</f>
        <v/>
      </c>
      <c r="G65">
        <f>1000*(G64 + J64)</f>
        <v/>
      </c>
      <c r="H65">
        <f>1000*(H64 + J64)</f>
        <v/>
      </c>
    </row>
    <row r="67">
      <c r="A67" t="inlineStr">
        <is>
          <t>data0[24]: ALU1/result0_carry__5/O[0] to ALU1/register_reg_r1_0_31_24_29_i_10/I3Total delay (from Vivado)</t>
        </is>
      </c>
      <c r="E67" t="inlineStr">
        <is>
          <t>401</t>
        </is>
      </c>
      <c r="F67" t="inlineStr">
        <is>
          <t>341</t>
        </is>
      </c>
      <c r="G67" t="inlineStr">
        <is>
          <t>752</t>
        </is>
      </c>
      <c r="H67" t="inlineStr">
        <is>
          <t>626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CLBLM_R_X5Y52/CLBLM_L_BMUX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CLBLM_R_X5Y52/CLBLM_L_BMUX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CLBLM_R_X5Y52/CLBLM_R.CLBLM_L_BMUX-&gt;CLBLM_LOGIC_OUTS17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CLBLM_R_X5Y52/CLBLM_LOGIC_OUTS17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INT_R_X5Y52/LOGIC_OUTS17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INT_R_X5Y52/INT_R.LOGIC_OUTS17-&gt;&gt;NL1BEG2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((D10) + (D8 + D9))</f>
        <v/>
      </c>
      <c r="J7">
        <f>(((D10) + (D8 + D9))*C7)</f>
        <v/>
      </c>
    </row>
    <row r="8">
      <c r="A8" t="inlineStr">
        <is>
          <t>INT_R_X5Y52/NL1BEG2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INT_R_X5Y53/NL1END2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INT_R_X5Y53/INT_R.NL1END2-&gt;&gt;EL1BEG1</t>
        </is>
      </c>
      <c r="B10" t="inlineStr">
        <is>
          <t>Buffer</t>
        </is>
      </c>
      <c r="C10" t="n">
        <v>1.16220225</v>
      </c>
      <c r="D10" t="n">
        <v>0.008429000000000001</v>
      </c>
      <c r="E10" t="n">
        <v>0.043</v>
      </c>
      <c r="F10" t="n">
        <v>0.035</v>
      </c>
      <c r="G10" t="n">
        <v>0.124</v>
      </c>
      <c r="H10" t="n">
        <v>0.103</v>
      </c>
      <c r="I10">
        <f>((D17 + D31) + (D11 + D12 + D13 + D14 + D15 + D16))</f>
        <v/>
      </c>
      <c r="J10">
        <f>(((D17 + D31) + (D11 + D12 + D13 + D14 + D15 + D16))*C10)</f>
        <v/>
      </c>
    </row>
    <row r="11">
      <c r="A11" t="inlineStr">
        <is>
          <t>INT_R_X5Y53/EL1BEG1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INT_L_X6Y53/EL1END1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CLBLM_R_X5Y53/CLBLM_EL1BEG1</t>
        </is>
      </c>
      <c r="B13" t="inlineStr">
        <is>
          <t>Part of wire</t>
        </is>
      </c>
      <c r="C13" t="n">
        <v>0.052151</v>
      </c>
      <c r="D13" t="n">
        <v>0.004690000000000001</v>
      </c>
    </row>
    <row r="14">
      <c r="A14" t="inlineStr">
        <is>
          <t>VBRK_X18Y56/VBRK_EL1BEG1</t>
        </is>
      </c>
      <c r="B14" t="inlineStr">
        <is>
          <t>Part of wire</t>
        </is>
      </c>
      <c r="C14" t="n">
        <v>0.01211</v>
      </c>
      <c r="D14" t="n">
        <v>0.00162</v>
      </c>
    </row>
    <row r="15">
      <c r="A15" t="inlineStr">
        <is>
          <t>BRAM_L_X6Y50/BRAM_EL1BEG1_3</t>
        </is>
      </c>
      <c r="B15" t="inlineStr">
        <is>
          <t>Part of wire</t>
        </is>
      </c>
      <c r="C15" t="n">
        <v>0.26892</v>
      </c>
      <c r="D15" t="n">
        <v>0.064292</v>
      </c>
    </row>
    <row r="16">
      <c r="A16" t="inlineStr">
        <is>
          <t>BRAM_INT_INTERFACE_L_X6Y53/INT_INTERFACE_EL1BEG1</t>
        </is>
      </c>
      <c r="B16" t="inlineStr">
        <is>
          <t>Part of wire</t>
        </is>
      </c>
      <c r="C16" t="n">
        <v>0</v>
      </c>
      <c r="D16" t="n">
        <v>0</v>
      </c>
      <c r="I16">
        <f>(((D11 + D12 + D13 + D14 + D15 + D16)/2) + (D17 + D31))</f>
        <v/>
      </c>
      <c r="J16">
        <f>((C11 + C12 + C13 + C14 + C15 + C16)*(((D11 + D12 + D13 + D14 + D15 + D16)/2) + (D17 + D31)))</f>
        <v/>
      </c>
    </row>
    <row r="17">
      <c r="A17" t="inlineStr">
        <is>
          <t>INT_L_X6Y53/INT_L.EL1END1-&gt;&gt;ER1BEG2</t>
        </is>
      </c>
      <c r="B17" t="inlineStr">
        <is>
          <t>Buffer</t>
        </is>
      </c>
      <c r="C17" t="n">
        <v>1.16220225</v>
      </c>
      <c r="D17" t="n">
        <v>0.008429000000000001</v>
      </c>
      <c r="E17" t="n">
        <v>0.044</v>
      </c>
      <c r="F17" t="n">
        <v>0.036</v>
      </c>
      <c r="G17" t="n">
        <v>0.122</v>
      </c>
      <c r="H17" t="n">
        <v>0.101</v>
      </c>
      <c r="I17">
        <f>((D20) + (D18 + D19))</f>
        <v/>
      </c>
      <c r="J17">
        <f>(((D20) + (D18 + D19))*C17)</f>
        <v/>
      </c>
    </row>
    <row r="18">
      <c r="A18" t="inlineStr">
        <is>
          <t>INT_L_X6Y53/ER1BEG2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INT_R_X7Y53/ER1END2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(D20))</f>
        <v/>
      </c>
      <c r="J19">
        <f>((C18 + C19)*(((D18 + D19)/2) + (D20)))</f>
        <v/>
      </c>
    </row>
    <row r="20">
      <c r="A20" t="inlineStr">
        <is>
          <t>INT_R_X7Y53/INT_R.ER1END2-&gt;&gt;IMUX5</t>
        </is>
      </c>
      <c r="B20" t="inlineStr">
        <is>
          <t>Buffer</t>
        </is>
      </c>
      <c r="C20" t="n">
        <v>1.6107141875</v>
      </c>
      <c r="D20" t="n">
        <v>0.007713</v>
      </c>
      <c r="E20" t="n">
        <v>0.047</v>
      </c>
      <c r="F20" t="n">
        <v>0.038</v>
      </c>
      <c r="G20" t="n">
        <v>0.138</v>
      </c>
      <c r="H20" t="n">
        <v>0.114</v>
      </c>
      <c r="I20">
        <f>((((D25) + (D24))) + (D21 + D22))</f>
        <v/>
      </c>
      <c r="J20">
        <f>(((((D25) + (D24))) + (D21 + D22))*C20)</f>
        <v/>
      </c>
    </row>
    <row r="21">
      <c r="A21" t="inlineStr">
        <is>
          <t>INT_R_X7Y53/IMUX5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CLBLM_R_X7Y53/CLBLM_IMUX5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(((D25) + (D24))))</f>
        <v/>
      </c>
      <c r="J22">
        <f>((C21 + C22)*(((D21 + D22)/2) + (((D25) + (D24)))))</f>
        <v/>
      </c>
    </row>
    <row r="23">
      <c r="A23" t="inlineStr">
        <is>
          <t>CLBLM_R_X7Y53/CLBLM_R.CLBLM_IMUX5-&gt;CLBLM_L_A6</t>
        </is>
      </c>
      <c r="B23" t="inlineStr">
        <is>
          <t>PassTransistor</t>
        </is>
      </c>
      <c r="C23" t="n">
        <v>0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CLBLM_R_X7Y53/CLBLM_L_A6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masterReg/readData2[25]_i_7/I0</t>
        </is>
      </c>
      <c r="B25" t="inlineStr">
        <is>
          <t>Inpin</t>
        </is>
      </c>
      <c r="D25" t="n">
        <v>0</v>
      </c>
      <c r="E25" t="n">
        <v>0.002</v>
      </c>
      <c r="F25" t="n">
        <v>0.002</v>
      </c>
      <c r="G25" t="n">
        <v>0.005</v>
      </c>
      <c r="H25" t="n">
        <v>0.004</v>
      </c>
    </row>
    <row r="26">
      <c r="A26" t="inlineStr">
        <is>
          <t>data0[25]: ALU1/result0_carry__5/O[1] to masterReg/readData2[25]_i_7/I0 sum delays</t>
        </is>
      </c>
      <c r="E26">
        <f>(E2 + E4 + E7 + E10 + E17 + E20 + E23 + E25)</f>
        <v/>
      </c>
      <c r="F26">
        <f>(F2 + F4 + F7 + F10 + F17 + F20 + F23 + F25)</f>
        <v/>
      </c>
      <c r="G26">
        <f>(G2 + G4 + G7 + G10 + G17 + G20 + G23 + G25)</f>
        <v/>
      </c>
      <c r="H26">
        <f>(H2 + H4 + H7 + H10 + H17 + H20 + H23 + H25)</f>
        <v/>
      </c>
      <c r="J26">
        <f>(J2 + J3 + J4 + J6 + J7 + J9 + J10 + J16 + J17 + J19 + J20 + J22 + J23 + J24 + J25)</f>
        <v/>
      </c>
    </row>
    <row r="27">
      <c r="A27" t="inlineStr">
        <is>
          <t>data0[25]: ALU1/result0_carry__5/O[1] to masterReg/readData2[25]_i_7/I0sum delays + cap delay</t>
        </is>
      </c>
      <c r="E27">
        <f>1000*(E26 + J26)</f>
        <v/>
      </c>
      <c r="F27">
        <f>1000*(F26 + J26)</f>
        <v/>
      </c>
      <c r="G27">
        <f>1000*(G26 + J26)</f>
        <v/>
      </c>
      <c r="H27">
        <f>1000*(H26 + J26)</f>
        <v/>
      </c>
    </row>
    <row r="29">
      <c r="A29" t="inlineStr">
        <is>
          <t>data0[25]: ALU1/result0_carry__5/O[1] to masterReg/readData2[25]_i_7/I0Total delay (from Vivado)</t>
        </is>
      </c>
      <c r="E29" t="inlineStr">
        <is>
          <t>329</t>
        </is>
      </c>
      <c r="F29" t="inlineStr">
        <is>
          <t>294</t>
        </is>
      </c>
      <c r="G29" t="inlineStr">
        <is>
          <t>551</t>
        </is>
      </c>
      <c r="H29" t="inlineStr">
        <is>
          <t>478</t>
        </is>
      </c>
    </row>
    <row r="31">
      <c r="A31" t="inlineStr">
        <is>
          <t>INT_L_X6Y53/INT_L.EL1END1-&gt;&gt;NE2BEG1</t>
        </is>
      </c>
      <c r="B31" t="inlineStr">
        <is>
          <t>Buffer</t>
        </is>
      </c>
      <c r="C31" t="n">
        <v>1.1851186875</v>
      </c>
      <c r="D31" t="n">
        <v>0.008473000000000001</v>
      </c>
      <c r="E31" t="n">
        <v>0.041</v>
      </c>
      <c r="F31" t="n">
        <v>0.033</v>
      </c>
      <c r="G31" t="n">
        <v>0.134</v>
      </c>
      <c r="H31" t="n">
        <v>0.111</v>
      </c>
      <c r="I31">
        <f>((D35) + (D32 + D33 + D34))</f>
        <v/>
      </c>
      <c r="J31">
        <f>(((D35) + (D32 + D33 + D34))*C31)</f>
        <v/>
      </c>
    </row>
    <row r="32">
      <c r="A32" t="inlineStr">
        <is>
          <t>INT_L_X6Y53/NE2BEG1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INT_R_X7Y54/NE2END1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INT_L_X6Y54/NE2A1</t>
        </is>
      </c>
      <c r="B34" t="inlineStr">
        <is>
          <t>Part of wire</t>
        </is>
      </c>
      <c r="C34" t="n">
        <v>0</v>
      </c>
      <c r="D34" t="n">
        <v>0</v>
      </c>
      <c r="I34">
        <f>(((D32 + D33 + D34)/2) + (D35))</f>
        <v/>
      </c>
      <c r="J34">
        <f>((C32 + C33 + C34)*(((D32 + D33 + D34)/2) + (D35)))</f>
        <v/>
      </c>
    </row>
    <row r="35">
      <c r="A35" t="inlineStr">
        <is>
          <t>INT_R_X7Y54/INT_R.NE2END1-&gt;&gt;EE4BEG1</t>
        </is>
      </c>
      <c r="B35" t="inlineStr">
        <is>
          <t>Buffer</t>
        </is>
      </c>
      <c r="C35" t="n">
        <v>1.2375</v>
      </c>
      <c r="D35" t="n">
        <v>0.009403999999999999</v>
      </c>
      <c r="E35" t="n">
        <v>0.07000000000000001</v>
      </c>
      <c r="F35" t="n">
        <v>0.057</v>
      </c>
      <c r="G35" t="n">
        <v>0.165</v>
      </c>
      <c r="H35" t="n">
        <v>0.136</v>
      </c>
      <c r="I35">
        <f>((D47 + D61) + (D36 + D37 + D38 + D39 + D40 + D41 + D42 + D43 + D44 + D45 + D46))</f>
        <v/>
      </c>
      <c r="J35">
        <f>(((D47 + D61) + (D36 + D37 + D38 + D39 + D40 + D41 + D42 + D43 + D44 + D45 + D46))*C35)</f>
        <v/>
      </c>
    </row>
    <row r="36">
      <c r="A36" t="inlineStr">
        <is>
          <t>INT_R_X7Y54/EE4BEG1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INT_R_X11Y54/EE4END1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CLBLM_R_X7Y54/CLBLM_EE4BEG1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CLBLM_L_X8Y54/CLBLM_EE4BEG1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INT_L_X8Y54/EE4A1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INT_R_X9Y54/EE4B1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INT_INTERFACE_R_X9Y54/INT_INTERFACE_EE4B1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DSP_R_X9Y50/DSP_EE4B1_4</t>
        </is>
      </c>
      <c r="B43" t="inlineStr">
        <is>
          <t>Part of wire</t>
        </is>
      </c>
      <c r="C43" t="n">
        <v>0.04743</v>
      </c>
      <c r="D43" t="n">
        <v>0.011</v>
      </c>
    </row>
    <row r="44">
      <c r="A44" t="inlineStr">
        <is>
          <t>VBRK_X29Y57/VBRK_EE4B1</t>
        </is>
      </c>
      <c r="B44" t="inlineStr">
        <is>
          <t>Part of wire</t>
        </is>
      </c>
      <c r="C44" t="n">
        <v>0.01211</v>
      </c>
      <c r="D44" t="n">
        <v>0.00162</v>
      </c>
    </row>
    <row r="45">
      <c r="A45" t="inlineStr">
        <is>
          <t>CLBLM_L_X10Y54/CLBLM_EE4B1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INT_L_X10Y54/EE4C1</t>
        </is>
      </c>
      <c r="B46" t="inlineStr">
        <is>
          <t>Part of wire</t>
        </is>
      </c>
      <c r="C46" t="n">
        <v>0</v>
      </c>
      <c r="D46" t="n">
        <v>0</v>
      </c>
      <c r="I46">
        <f>(((D36 + D37 + D38 + D39 + D40 + D41 + D42 + D43 + D44 + D45 + D46)/2) + (D47 + D61))</f>
        <v/>
      </c>
      <c r="J46">
        <f>((C36 + C37 + C38 + C39 + C40 + C41 + C42 + C43 + C44 + C45 + C46)*(((D36 + D37 + D38 + D39 + D40 + D41 + D42 + D43 + D44 + D45 + D46)/2) + (D47 + D61)))</f>
        <v/>
      </c>
    </row>
    <row r="47">
      <c r="A47" t="inlineStr">
        <is>
          <t>INT_R_X11Y54/INT_R.EE4END1-&gt;&gt;SL1BEG1</t>
        </is>
      </c>
      <c r="B47" t="inlineStr">
        <is>
          <t>Buffer</t>
        </is>
      </c>
      <c r="C47" t="n">
        <v>1.16220225</v>
      </c>
      <c r="D47" t="n">
        <v>0.008429000000000001</v>
      </c>
      <c r="E47" t="n">
        <v>0.054</v>
      </c>
      <c r="F47" t="n">
        <v>0.044</v>
      </c>
      <c r="G47" t="n">
        <v>0.131</v>
      </c>
      <c r="H47" t="n">
        <v>0.108</v>
      </c>
      <c r="I47">
        <f>((D50) + (D48 + D49))</f>
        <v/>
      </c>
      <c r="J47">
        <f>(((D50) + (D48 + D49))*C47)</f>
        <v/>
      </c>
    </row>
    <row r="48">
      <c r="A48" t="inlineStr">
        <is>
          <t>INT_R_X11Y54/SL1BEG1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INT_R_X11Y53/SL1END1</t>
        </is>
      </c>
      <c r="B49" t="inlineStr">
        <is>
          <t>Part of wire</t>
        </is>
      </c>
      <c r="C49" t="n">
        <v>0</v>
      </c>
      <c r="D49" t="n">
        <v>0</v>
      </c>
      <c r="I49">
        <f>(((D48 + D49)/2) + (D50))</f>
        <v/>
      </c>
      <c r="J49">
        <f>((C48 + C49)*(((D48 + D49)/2) + (D50)))</f>
        <v/>
      </c>
    </row>
    <row r="50">
      <c r="A50" t="inlineStr">
        <is>
          <t>INT_R_X11Y53/INT_R.SL1END1-&gt;&gt;IMUX18</t>
        </is>
      </c>
      <c r="B50" t="inlineStr">
        <is>
          <t>Buffer</t>
        </is>
      </c>
      <c r="C50" t="n">
        <v>1.6107141875</v>
      </c>
      <c r="D50" t="n">
        <v>0.007713</v>
      </c>
      <c r="E50" t="n">
        <v>0.047</v>
      </c>
      <c r="F50" t="n">
        <v>0.038</v>
      </c>
      <c r="G50" t="n">
        <v>0.138</v>
      </c>
      <c r="H50" t="n">
        <v>0.114</v>
      </c>
      <c r="I50">
        <f>((((D55) + (D54))) + (D51 + D52))</f>
        <v/>
      </c>
      <c r="J50">
        <f>(((((D55) + (D54))) + (D51 + D52))*C50)</f>
        <v/>
      </c>
    </row>
    <row r="51">
      <c r="A51" t="inlineStr">
        <is>
          <t>INT_R_X11Y53/IMUX18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CLBLM_R_X11Y53/CLBLM_IMUX18</t>
        </is>
      </c>
      <c r="B52" t="inlineStr">
        <is>
          <t>Part of wire</t>
        </is>
      </c>
      <c r="C52" t="n">
        <v>0</v>
      </c>
      <c r="D52" t="n">
        <v>0</v>
      </c>
      <c r="I52">
        <f>(((D51 + D52)/2) + (((D55) + (D54))))</f>
        <v/>
      </c>
      <c r="J52">
        <f>((C51 + C52)*(((D51 + D52)/2) + (((D55) + (D54)))))</f>
        <v/>
      </c>
    </row>
    <row r="53">
      <c r="A53" t="inlineStr">
        <is>
          <t>CLBLM_R_X11Y53/CLBLM_R.CLBLM_IMUX18-&gt;CLBLM_M_B2</t>
        </is>
      </c>
      <c r="B53" t="inlineStr">
        <is>
          <t>PassTransistor</t>
        </is>
      </c>
      <c r="C53" t="n">
        <v>0</v>
      </c>
      <c r="E53" t="n">
        <v>0</v>
      </c>
      <c r="F53" t="n">
        <v>0</v>
      </c>
      <c r="G53" t="n">
        <v>0</v>
      </c>
      <c r="H53" t="n">
        <v>0</v>
      </c>
      <c r="I53">
        <f>((D55) + (D54))</f>
        <v/>
      </c>
      <c r="J53">
        <f>(((D55) + (D54))*C53)</f>
        <v/>
      </c>
    </row>
    <row r="54">
      <c r="A54" t="inlineStr">
        <is>
          <t>CLBLM_R_X11Y53/CLBLM_M_B2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masterReg/register_reg_r1_0_31_24_29_i_7/I3</t>
        </is>
      </c>
      <c r="B55" t="inlineStr">
        <is>
          <t>Inpin</t>
        </is>
      </c>
      <c r="D55" t="n">
        <v>0</v>
      </c>
      <c r="E55" t="n">
        <v>0.214</v>
      </c>
      <c r="F55" t="n">
        <v>0.172</v>
      </c>
      <c r="G55" t="n">
        <v>0.504</v>
      </c>
      <c r="H55" t="n">
        <v>0.406</v>
      </c>
    </row>
    <row r="56">
      <c r="A56" t="inlineStr">
        <is>
          <t>data0[25]: ALU1/result0_carry__5/O[1] to masterReg/register_reg_r1_0_31_24_29_i_7/I3 sum delays</t>
        </is>
      </c>
      <c r="E56">
        <f>(E2 + E4 + E7 + E10 + E31 + E35 + E47 + E50 + E53 + E55)</f>
        <v/>
      </c>
      <c r="F56">
        <f>(F2 + F4 + F7 + F10 + F31 + F35 + F47 + F50 + F53 + F55)</f>
        <v/>
      </c>
      <c r="G56">
        <f>(G2 + G4 + G7 + G10 + G31 + G35 + G47 + G50 + G53 + G55)</f>
        <v/>
      </c>
      <c r="H56">
        <f>(H2 + H4 + H7 + H10 + H31 + H35 + H47 + H50 + H53 + H55)</f>
        <v/>
      </c>
      <c r="J56">
        <f>(J2 + J3 + J4 + J6 + J7 + J9 + J10 + J16 + J31 + J34 + J35 + J46 + J47 + J49 + J50 + J52 + J53 + J54 + J55)</f>
        <v/>
      </c>
    </row>
    <row r="57">
      <c r="A57" t="inlineStr">
        <is>
          <t>data0[25]: ALU1/result0_carry__5/O[1] to masterReg/register_reg_r1_0_31_24_29_i_7/I3sum delays + cap delay</t>
        </is>
      </c>
      <c r="E57">
        <f>1000*(E56 + J56)</f>
        <v/>
      </c>
      <c r="F57">
        <f>1000*(F56 + J56)</f>
        <v/>
      </c>
      <c r="G57">
        <f>1000*(G56 + J56)</f>
        <v/>
      </c>
      <c r="H57">
        <f>1000*(H56 + J56)</f>
        <v/>
      </c>
    </row>
    <row r="59">
      <c r="A59" t="inlineStr">
        <is>
          <t>data0[25]: ALU1/result0_carry__5/O[1] to masterReg/register_reg_r1_0_31_24_29_i_7/I3Total delay (from Vivado)</t>
        </is>
      </c>
      <c r="E59" t="inlineStr">
        <is>
          <t>707</t>
        </is>
      </c>
      <c r="F59" t="inlineStr">
        <is>
          <t>607</t>
        </is>
      </c>
      <c r="G59" t="inlineStr">
        <is>
          <t>1256</t>
        </is>
      </c>
      <c r="H59" t="inlineStr">
        <is>
          <t>1058</t>
        </is>
      </c>
    </row>
    <row r="61">
      <c r="A61" t="inlineStr">
        <is>
          <t>INT_R_X11Y54/INT_R.EE4END1-&gt;&gt;SS2BEG1</t>
        </is>
      </c>
      <c r="B61" t="inlineStr">
        <is>
          <t>Buffer</t>
        </is>
      </c>
      <c r="C61" t="n">
        <v>1.1851186875</v>
      </c>
      <c r="D61" t="n">
        <v>0.008473000000000001</v>
      </c>
      <c r="E61" t="n">
        <v>0.06</v>
      </c>
      <c r="F61" t="n">
        <v>0.05</v>
      </c>
      <c r="G61" t="n">
        <v>0.134</v>
      </c>
      <c r="H61" t="n">
        <v>0.111</v>
      </c>
      <c r="I61">
        <f>((D65) + (D62 + D63 + D64))</f>
        <v/>
      </c>
      <c r="J61">
        <f>(((D65) + (D62 + D63 + D64))*C61)</f>
        <v/>
      </c>
    </row>
    <row r="62">
      <c r="A62" t="inlineStr">
        <is>
          <t>INT_R_X11Y54/SS2BEG1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INT_R_X11Y52/SS2END1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INT_R_X11Y53/SS2A1</t>
        </is>
      </c>
      <c r="B64" t="inlineStr">
        <is>
          <t>Part of wire</t>
        </is>
      </c>
      <c r="C64" t="n">
        <v>0</v>
      </c>
      <c r="D64" t="n">
        <v>0</v>
      </c>
      <c r="I64">
        <f>(((D62 + D63 + D64)/2) + (D65))</f>
        <v/>
      </c>
      <c r="J64">
        <f>((C62 + C63 + C64)*(((D62 + D63 + D64)/2) + (D65)))</f>
        <v/>
      </c>
    </row>
    <row r="65">
      <c r="A65" t="inlineStr">
        <is>
          <t>INT_R_X11Y52/INT_R.SS2END1-&gt;&gt;SL1BEG1</t>
        </is>
      </c>
      <c r="B65" t="inlineStr">
        <is>
          <t>Buffer</t>
        </is>
      </c>
      <c r="C65" t="n">
        <v>1.16220225</v>
      </c>
      <c r="D65" t="n">
        <v>0.008429000000000001</v>
      </c>
      <c r="E65" t="n">
        <v>0.054</v>
      </c>
      <c r="F65" t="n">
        <v>0.044</v>
      </c>
      <c r="G65" t="n">
        <v>0.131</v>
      </c>
      <c r="H65" t="n">
        <v>0.108</v>
      </c>
      <c r="I65">
        <f>((D68 + D79) + (D66 + D67))</f>
        <v/>
      </c>
      <c r="J65">
        <f>(((D68 + D79) + (D66 + D67))*C65)</f>
        <v/>
      </c>
    </row>
    <row r="66">
      <c r="A66" t="inlineStr">
        <is>
          <t>INT_R_X11Y52/SL1BEG1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INT_R_X11Y51/SL1END1</t>
        </is>
      </c>
      <c r="B67" t="inlineStr">
        <is>
          <t>Part of wire</t>
        </is>
      </c>
      <c r="C67" t="n">
        <v>0</v>
      </c>
      <c r="D67" t="n">
        <v>0</v>
      </c>
      <c r="I67">
        <f>(((D66 + D67)/2) + (D68 + D79))</f>
        <v/>
      </c>
      <c r="J67">
        <f>((C66 + C67)*(((D66 + D67)/2) + (D68 + D79)))</f>
        <v/>
      </c>
    </row>
    <row r="68">
      <c r="A68" t="inlineStr">
        <is>
          <t>INT_R_X11Y51/INT_R.SL1END1-&gt;&gt;IMUX18</t>
        </is>
      </c>
      <c r="B68" t="inlineStr">
        <is>
          <t>Buffer</t>
        </is>
      </c>
      <c r="C68" t="n">
        <v>1.6107141875</v>
      </c>
      <c r="D68" t="n">
        <v>0.007713</v>
      </c>
      <c r="E68" t="n">
        <v>0.047</v>
      </c>
      <c r="F68" t="n">
        <v>0.038</v>
      </c>
      <c r="G68" t="n">
        <v>0.138</v>
      </c>
      <c r="H68" t="n">
        <v>0.114</v>
      </c>
      <c r="I68">
        <f>((((D73) + (D72))) + (D69 + D70))</f>
        <v/>
      </c>
      <c r="J68">
        <f>(((((D73) + (D72))) + (D69 + D70))*C68)</f>
        <v/>
      </c>
    </row>
    <row r="69">
      <c r="A69" t="inlineStr">
        <is>
          <t>INT_R_X11Y51/IMUX18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CLBLM_R_X11Y51/CLBLM_IMUX18</t>
        </is>
      </c>
      <c r="B70" t="inlineStr">
        <is>
          <t>Part of wire</t>
        </is>
      </c>
      <c r="C70" t="n">
        <v>0</v>
      </c>
      <c r="D70" t="n">
        <v>0</v>
      </c>
      <c r="I70">
        <f>(((D69 + D70)/2) + (((D73) + (D72))))</f>
        <v/>
      </c>
      <c r="J70">
        <f>((C69 + C70)*(((D69 + D70)/2) + (((D73) + (D72)))))</f>
        <v/>
      </c>
    </row>
    <row r="71">
      <c r="A71" t="inlineStr">
        <is>
          <t>CLBLM_R_X11Y51/CLBLM_R.CLBLM_IMUX18-&gt;CLBLM_M_B2</t>
        </is>
      </c>
      <c r="B71" t="inlineStr">
        <is>
          <t>PassTransistor</t>
        </is>
      </c>
      <c r="C71" t="n">
        <v>0</v>
      </c>
      <c r="E71" t="n">
        <v>0</v>
      </c>
      <c r="F71" t="n">
        <v>0</v>
      </c>
      <c r="G71" t="n">
        <v>0</v>
      </c>
      <c r="H71" t="n">
        <v>0</v>
      </c>
      <c r="I71">
        <f>((D73) + (D72))</f>
        <v/>
      </c>
      <c r="J71">
        <f>(((D73) + (D72))*C71)</f>
        <v/>
      </c>
    </row>
    <row r="72">
      <c r="A72" t="inlineStr">
        <is>
          <t>CLBLM_R_X11Y51/CLBLM_M_B2</t>
        </is>
      </c>
      <c r="B72" t="inlineStr">
        <is>
          <t>Part of wire</t>
        </is>
      </c>
      <c r="C72" t="n">
        <v>0</v>
      </c>
      <c r="D72" t="n">
        <v>0</v>
      </c>
      <c r="I72">
        <f>(((D72)/2) + (D73))</f>
        <v/>
      </c>
      <c r="J72">
        <f>((C72)*(((D72)/2) + (D73)))</f>
        <v/>
      </c>
    </row>
    <row r="73">
      <c r="A73" t="inlineStr">
        <is>
          <t>masterReg/readData2[25]_i_4/I4</t>
        </is>
      </c>
      <c r="B73" t="inlineStr">
        <is>
          <t>Inpin</t>
        </is>
      </c>
      <c r="D73" t="n">
        <v>0</v>
      </c>
      <c r="E73" t="n">
        <v>0.214</v>
      </c>
      <c r="F73" t="n">
        <v>0.172</v>
      </c>
      <c r="G73" t="n">
        <v>0.504</v>
      </c>
      <c r="H73" t="n">
        <v>0.406</v>
      </c>
    </row>
    <row r="74">
      <c r="A74" t="inlineStr">
        <is>
          <t>data0[25]: ALU1/result0_carry__5/O[1] to masterReg/readData2[25]_i_4/I4 sum delays</t>
        </is>
      </c>
      <c r="E74">
        <f>(E2 + E4 + E7 + E10 + E31 + E35 + E61 + E65 + E68 + E71 + E73)</f>
        <v/>
      </c>
      <c r="F74">
        <f>(F2 + F4 + F7 + F10 + F31 + F35 + F61 + F65 + F68 + F71 + F73)</f>
        <v/>
      </c>
      <c r="G74">
        <f>(G2 + G4 + G7 + G10 + G31 + G35 + G61 + G65 + G68 + G71 + G73)</f>
        <v/>
      </c>
      <c r="H74">
        <f>(H2 + H4 + H7 + H10 + H31 + H35 + H61 + H65 + H68 + H71 + H73)</f>
        <v/>
      </c>
      <c r="J74">
        <f>(J2 + J3 + J4 + J6 + J7 + J9 + J10 + J16 + J31 + J34 + J35 + J46 + J61 + J64 + J65 + J67 + J68 + J70 + J71 + J72 + J73)</f>
        <v/>
      </c>
    </row>
    <row r="75">
      <c r="A75" t="inlineStr">
        <is>
          <t>data0[25]: ALU1/result0_carry__5/O[1] to masterReg/readData2[25]_i_4/I4sum delays + cap delay</t>
        </is>
      </c>
      <c r="E75">
        <f>1000*(E74 + J74)</f>
        <v/>
      </c>
      <c r="F75">
        <f>1000*(F74 + J74)</f>
        <v/>
      </c>
      <c r="G75">
        <f>1000*(G74 + J74)</f>
        <v/>
      </c>
      <c r="H75">
        <f>1000*(H74 + J74)</f>
        <v/>
      </c>
    </row>
    <row r="77">
      <c r="A77" t="inlineStr">
        <is>
          <t>data0[25]: ALU1/result0_carry__5/O[1] to masterReg/readData2[25]_i_4/I4Total delay (from Vivado)</t>
        </is>
      </c>
      <c r="E77" t="inlineStr">
        <is>
          <t>784</t>
        </is>
      </c>
      <c r="F77" t="inlineStr">
        <is>
          <t>674</t>
        </is>
      </c>
      <c r="G77" t="inlineStr">
        <is>
          <t>1385</t>
        </is>
      </c>
      <c r="H77" t="inlineStr">
        <is>
          <t>1167</t>
        </is>
      </c>
    </row>
    <row r="79">
      <c r="A79" t="inlineStr">
        <is>
          <t>INT_R_X11Y51/INT_R.SL1END1-&gt;&gt;IMUX35</t>
        </is>
      </c>
      <c r="B79" t="inlineStr">
        <is>
          <t>Buffer</t>
        </is>
      </c>
      <c r="C79" t="n">
        <v>1.6107141875</v>
      </c>
      <c r="D79" t="n">
        <v>0.007713</v>
      </c>
      <c r="E79" t="n">
        <v>0.047</v>
      </c>
      <c r="F79" t="n">
        <v>0.038</v>
      </c>
      <c r="G79" t="n">
        <v>0.138</v>
      </c>
      <c r="H79" t="n">
        <v>0.114</v>
      </c>
      <c r="I79">
        <f>((((D84) + (D83))) + (D80 + D81))</f>
        <v/>
      </c>
      <c r="J79">
        <f>(((((D84) + (D83))) + (D80 + D81))*C79)</f>
        <v/>
      </c>
    </row>
    <row r="80">
      <c r="A80" t="inlineStr">
        <is>
          <t>INT_R_X11Y51/IMUX35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CLBLM_R_X11Y51/CLBLM_IMUX35</t>
        </is>
      </c>
      <c r="B81" t="inlineStr">
        <is>
          <t>Part of wire</t>
        </is>
      </c>
      <c r="C81" t="n">
        <v>0</v>
      </c>
      <c r="D81" t="n">
        <v>0</v>
      </c>
      <c r="I81">
        <f>(((D80 + D81)/2) + (((D84) + (D83))))</f>
        <v/>
      </c>
      <c r="J81">
        <f>((C80 + C81)*(((D80 + D81)/2) + (((D84) + (D83)))))</f>
        <v/>
      </c>
    </row>
    <row r="82">
      <c r="A82" t="inlineStr">
        <is>
          <t>CLBLM_R_X11Y51/CLBLM_R.CLBLM_IMUX35-&gt;CLBLM_M_C6</t>
        </is>
      </c>
      <c r="B82" t="inlineStr">
        <is>
          <t>PassTransistor</t>
        </is>
      </c>
      <c r="C82" t="n">
        <v>0</v>
      </c>
      <c r="E82" t="n">
        <v>0</v>
      </c>
      <c r="F82" t="n">
        <v>0</v>
      </c>
      <c r="G82" t="n">
        <v>0</v>
      </c>
      <c r="H82" t="n">
        <v>0</v>
      </c>
      <c r="I82">
        <f>((D84) + (D83))</f>
        <v/>
      </c>
      <c r="J82">
        <f>(((D84) + (D83))*C82)</f>
        <v/>
      </c>
    </row>
    <row r="83">
      <c r="A83" t="inlineStr">
        <is>
          <t>CLBLM_R_X11Y51/CLBLM_M_C6</t>
        </is>
      </c>
      <c r="B83" t="inlineStr">
        <is>
          <t>Part of wire</t>
        </is>
      </c>
      <c r="C83" t="n">
        <v>0</v>
      </c>
      <c r="D83" t="n">
        <v>0</v>
      </c>
      <c r="I83">
        <f>(((D83)/2) + (D84))</f>
        <v/>
      </c>
      <c r="J83">
        <f>((C83)*(((D83)/2) + (D84)))</f>
        <v/>
      </c>
    </row>
    <row r="84">
      <c r="A84" t="inlineStr">
        <is>
          <t>ALU1/register_reg_r1_0_31_24_29_i_8/I3</t>
        </is>
      </c>
      <c r="B84" t="inlineStr">
        <is>
          <t>Inpin</t>
        </is>
      </c>
      <c r="D84" t="n">
        <v>0</v>
      </c>
      <c r="E84" t="n">
        <v>0.006</v>
      </c>
      <c r="F84" t="n">
        <v>0.005</v>
      </c>
      <c r="G84" t="n">
        <v>0.012</v>
      </c>
      <c r="H84" t="n">
        <v>0.01</v>
      </c>
    </row>
    <row r="85">
      <c r="A85" t="inlineStr">
        <is>
          <t>data0[25]: ALU1/result0_carry__5/O[1] to ALU1/register_reg_r1_0_31_24_29_i_8/I3 sum delays</t>
        </is>
      </c>
      <c r="E85">
        <f>(E2 + E4 + E7 + E10 + E31 + E35 + E61 + E65 + E79 + E82 + E84)</f>
        <v/>
      </c>
      <c r="F85">
        <f>(F2 + F4 + F7 + F10 + F31 + F35 + F61 + F65 + F79 + F82 + F84)</f>
        <v/>
      </c>
      <c r="G85">
        <f>(G2 + G4 + G7 + G10 + G31 + G35 + G61 + G65 + G79 + G82 + G84)</f>
        <v/>
      </c>
      <c r="H85">
        <f>(H2 + H4 + H7 + H10 + H31 + H35 + H61 + H65 + H79 + H82 + H84)</f>
        <v/>
      </c>
      <c r="J85">
        <f>(J2 + J3 + J4 + J6 + J7 + J9 + J10 + J16 + J31 + J34 + J35 + J46 + J61 + J64 + J65 + J67 + J79 + J81 + J82 + J83 + J84)</f>
        <v/>
      </c>
    </row>
    <row r="86">
      <c r="A86" t="inlineStr">
        <is>
          <t>data0[25]: ALU1/result0_carry__5/O[1] to ALU1/register_reg_r1_0_31_24_29_i_8/I3sum delays + cap delay</t>
        </is>
      </c>
      <c r="E86">
        <f>1000*(E85 + J85)</f>
        <v/>
      </c>
      <c r="F86">
        <f>1000*(F85 + J85)</f>
        <v/>
      </c>
      <c r="G86">
        <f>1000*(G85 + J85)</f>
        <v/>
      </c>
      <c r="H86">
        <f>1000*(H85 + J85)</f>
        <v/>
      </c>
    </row>
    <row r="88">
      <c r="A88" t="inlineStr">
        <is>
          <t>data0[25]: ALU1/result0_carry__5/O[1] to ALU1/register_reg_r1_0_31_24_29_i_8/I3Total delay (from Vivado)</t>
        </is>
      </c>
      <c r="E88" t="inlineStr">
        <is>
          <t>576</t>
        </is>
      </c>
      <c r="F88" t="inlineStr">
        <is>
          <t>507</t>
        </is>
      </c>
      <c r="G88" t="inlineStr">
        <is>
          <t>967</t>
        </is>
      </c>
      <c r="H88" t="inlineStr">
        <is>
          <t>831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CLBLM_R_X5Y52/CLBLM_L_CMUX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CLBLM_R_X5Y52/CLBLM_L_CMUX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CLBLM_R_X5Y52/CLBLM_R.CLBLM_L_CMUX-&gt;CLBLM_LOGIC_OUTS18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CLBLM_R_X5Y52/CLBLM_LOGIC_OUTS18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INT_R_X5Y52/LOGIC_OUTS18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INT_R_X5Y52/INT_R.LOGIC_OUTS18-&gt;&gt;EE4BEG0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0.07000000000000001</v>
      </c>
      <c r="F7" t="n">
        <v>0.057</v>
      </c>
      <c r="G7" t="n">
        <v>0.165</v>
      </c>
      <c r="H7" t="n">
        <v>0.136</v>
      </c>
      <c r="I7">
        <f>((D19) + (D8 + D9 + D10 + D11 + D12 + D13 + D14 + D15 + D16 + D17 + D18))</f>
        <v/>
      </c>
      <c r="J7">
        <f>(((D19) + (D8 + D9 + D10 + D11 + D12 + D13 + D14 + D15 + D16 + D17 + D18))*C7)</f>
        <v/>
      </c>
    </row>
    <row r="8">
      <c r="A8" t="inlineStr">
        <is>
          <t>INT_R_X5Y52/EE4BEG0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INT_R_X9Y52/EE4END0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CLBLM_R_X5Y52/CLBLM_EE4BEG0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VBRK_X18Y55/VBRK_EE4BEG0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BRAM_L_X6Y50/BRAM_EE4BEG0_2</t>
        </is>
      </c>
      <c r="B12" t="inlineStr">
        <is>
          <t>Part of wire</t>
        </is>
      </c>
      <c r="C12" t="n">
        <v>0.26892</v>
      </c>
      <c r="D12" t="n">
        <v>0.05565999999999999</v>
      </c>
    </row>
    <row r="13">
      <c r="A13" t="inlineStr">
        <is>
          <t>BRAM_INT_INTERFACE_L_X6Y52/INT_INTERFACE_EE4BEG0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INT_L_X6Y52/EE4A0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INT_R_X7Y52/EE4B0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CLBLM_R_X7Y52/CLBLM_EE4B0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CLBLM_L_X8Y52/CLBLM_EE4B0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INT_L_X8Y52/EE4C0</t>
        </is>
      </c>
      <c r="B18" t="inlineStr">
        <is>
          <t>Part of wire</t>
        </is>
      </c>
      <c r="C18" t="n">
        <v>0</v>
      </c>
      <c r="D18" t="n">
        <v>0</v>
      </c>
      <c r="I18">
        <f>(((D8 + D9 + D10 + D11 + D12 + D13 + D14 + D15 + D16 + D17 + D18)/2) + (D19))</f>
        <v/>
      </c>
      <c r="J18">
        <f>((C8 + C9 + C10 + C11 + C12 + C13 + C14 + C15 + C16 + C17 + C18)*(((D8 + D9 + D10 + D11 + D12 + D13 + D14 + D15 + D16 + D17 + D18)/2) + (D19)))</f>
        <v/>
      </c>
    </row>
    <row r="19">
      <c r="A19" t="inlineStr">
        <is>
          <t>INT_R_X9Y52/INT_R.EE4END0-&gt;&gt;ER1BEG1</t>
        </is>
      </c>
      <c r="B19" t="inlineStr">
        <is>
          <t>Buffer</t>
        </is>
      </c>
      <c r="C19" t="n">
        <v>1.16220225</v>
      </c>
      <c r="D19" t="n">
        <v>0.008429000000000001</v>
      </c>
      <c r="E19" t="n">
        <v>0.044</v>
      </c>
      <c r="F19" t="n">
        <v>0.036</v>
      </c>
      <c r="G19" t="n">
        <v>0.124</v>
      </c>
      <c r="H19" t="n">
        <v>0.103</v>
      </c>
      <c r="I19">
        <f>((D26 + D37 + D48) + (D20 + D21 + D22 + D23 + D24 + D25))</f>
        <v/>
      </c>
      <c r="J19">
        <f>(((D26 + D37 + D48) + (D20 + D21 + D22 + D23 + D24 + D25))*C19)</f>
        <v/>
      </c>
    </row>
    <row r="20">
      <c r="A20" t="inlineStr">
        <is>
          <t>INT_R_X9Y52/ER1BEG1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INT_L_X10Y52/ER1END1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INT_INTERFACE_R_X9Y52/INT_INTERFACE_ER1BEG1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DSP_R_X9Y50/DSP_ER1BEG1_2</t>
        </is>
      </c>
      <c r="B23" t="inlineStr">
        <is>
          <t>Part of wire</t>
        </is>
      </c>
      <c r="C23" t="n">
        <v>0.04743</v>
      </c>
      <c r="D23" t="n">
        <v>0.0119</v>
      </c>
    </row>
    <row r="24">
      <c r="A24" t="inlineStr">
        <is>
          <t>VBRK_X29Y55/VBRK_ER1BEG1</t>
        </is>
      </c>
      <c r="B24" t="inlineStr">
        <is>
          <t>Part of wire</t>
        </is>
      </c>
      <c r="C24" t="n">
        <v>0.01211</v>
      </c>
      <c r="D24" t="n">
        <v>0.00162</v>
      </c>
    </row>
    <row r="25">
      <c r="A25" t="inlineStr">
        <is>
          <t>CLBLM_L_X10Y52/CLBLM_ER1BEG1</t>
        </is>
      </c>
      <c r="B25" t="inlineStr">
        <is>
          <t>Part of wire</t>
        </is>
      </c>
      <c r="C25" t="n">
        <v>0.09049599999999999</v>
      </c>
      <c r="D25" t="n">
        <v>0.005564</v>
      </c>
      <c r="I25">
        <f>(((D20 + D21 + D22 + D23 + D24 + D25)/2) + (D26 + D37 + D48))</f>
        <v/>
      </c>
      <c r="J25">
        <f>((C20 + C21 + C22 + C23 + C24 + C25)*(((D20 + D21 + D22 + D23 + D24 + D25)/2) + (D26 + D37 + D48)))</f>
        <v/>
      </c>
    </row>
    <row r="26">
      <c r="A26" t="inlineStr">
        <is>
          <t>INT_L_X10Y52/INT_L.ER1END1-&gt;&gt;IMUX_L11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INT_L_X10Y52/IMUX_L11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CLBLM_L_X10Y52/CLBLM_IMUX11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CLBLM_L_X10Y52/CLBLM_L.CLBLM_IMUX11-&gt;CLBLM_M_A4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CLBLM_L_X10Y52/CLBLM_M_A4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masterReg/readData2[26]_i_7/I0</t>
        </is>
      </c>
      <c r="B31" t="inlineStr">
        <is>
          <t>Inpin</t>
        </is>
      </c>
      <c r="D31" t="n">
        <v>0</v>
      </c>
      <c r="E31" t="n">
        <v>0.113</v>
      </c>
      <c r="F31" t="n">
        <v>0.091</v>
      </c>
      <c r="G31" t="n">
        <v>0.303</v>
      </c>
      <c r="H31" t="n">
        <v>0.244</v>
      </c>
    </row>
    <row r="32">
      <c r="A32" t="inlineStr">
        <is>
          <t>data0[26]: ALU1/result0_carry__5/O[2] to masterReg/readData2[26]_i_7/I0 sum delays</t>
        </is>
      </c>
      <c r="E32">
        <f>(E2 + E4 + E7 + E19 + E26 + E29 + E31)</f>
        <v/>
      </c>
      <c r="F32">
        <f>(F2 + F4 + F7 + F19 + F26 + F29 + F31)</f>
        <v/>
      </c>
      <c r="G32">
        <f>(G2 + G4 + G7 + G19 + G26 + G29 + G31)</f>
        <v/>
      </c>
      <c r="H32">
        <f>(H2 + H4 + H7 + H19 + H26 + H29 + H31)</f>
        <v/>
      </c>
      <c r="J32">
        <f>(J2 + J3 + J4 + J6 + J7 + J18 + J19 + J25 + J26 + J28 + J29 + J30 + J31)</f>
        <v/>
      </c>
    </row>
    <row r="33">
      <c r="A33" t="inlineStr">
        <is>
          <t>data0[26]: ALU1/result0_carry__5/O[2] to masterReg/readData2[26]_i_7/I0sum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data0[26]: ALU1/result0_carry__5/O[2] to masterReg/readData2[26]_i_7/I0Total delay (from Vivado)</t>
        </is>
      </c>
      <c r="E35" t="inlineStr">
        <is>
          <t>424</t>
        </is>
      </c>
      <c r="F35" t="inlineStr">
        <is>
          <t>372</t>
        </is>
      </c>
      <c r="G35" t="inlineStr">
        <is>
          <t>732</t>
        </is>
      </c>
      <c r="H35" t="inlineStr">
        <is>
          <t>624</t>
        </is>
      </c>
    </row>
    <row r="37">
      <c r="A37" t="inlineStr">
        <is>
          <t>INT_L_X10Y52/INT_L.ER1END1-&gt;&gt;IMUX_L20</t>
        </is>
      </c>
      <c r="B37" t="inlineStr">
        <is>
          <t>Buffer</t>
        </is>
      </c>
      <c r="C37" t="n">
        <v>1.6107141875</v>
      </c>
      <c r="D37" t="n">
        <v>0.007713</v>
      </c>
      <c r="E37" t="n">
        <v>0.047</v>
      </c>
      <c r="F37" t="n">
        <v>0.038</v>
      </c>
      <c r="G37" t="n">
        <v>0.138</v>
      </c>
      <c r="H37" t="n">
        <v>0.114</v>
      </c>
      <c r="I37">
        <f>((((D42) + (D41))) + (D38 + D39))</f>
        <v/>
      </c>
      <c r="J37">
        <f>(((((D42) + (D41))) + (D38 + D39))*C37)</f>
        <v/>
      </c>
    </row>
    <row r="38">
      <c r="A38" t="inlineStr">
        <is>
          <t>INT_L_X10Y52/IMUX_L20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CLBLM_L_X10Y52/CLBLM_IMUX20</t>
        </is>
      </c>
      <c r="B39" t="inlineStr">
        <is>
          <t>Part of wire</t>
        </is>
      </c>
      <c r="C39" t="n">
        <v>0</v>
      </c>
      <c r="D39" t="n">
        <v>0</v>
      </c>
      <c r="I39">
        <f>(((D38 + D39)/2) + (((D42) + (D41))))</f>
        <v/>
      </c>
      <c r="J39">
        <f>((C38 + C39)*(((D38 + D39)/2) + (((D42) + (D41)))))</f>
        <v/>
      </c>
    </row>
    <row r="40">
      <c r="A40" t="inlineStr">
        <is>
          <t>CLBLM_L_X10Y52/CLBLM_L.CLBLM_IMUX20-&gt;CLBLM_L_C2</t>
        </is>
      </c>
      <c r="B40" t="inlineStr">
        <is>
          <t>PassTransistor</t>
        </is>
      </c>
      <c r="C40" t="n">
        <v>0</v>
      </c>
      <c r="E40" t="n">
        <v>0</v>
      </c>
      <c r="F40" t="n">
        <v>0</v>
      </c>
      <c r="G40" t="n">
        <v>0</v>
      </c>
      <c r="H40" t="n">
        <v>0</v>
      </c>
      <c r="I40">
        <f>((D42) + (D41))</f>
        <v/>
      </c>
      <c r="J40">
        <f>(((D42) + (D41))*C40)</f>
        <v/>
      </c>
    </row>
    <row r="41">
      <c r="A41" t="inlineStr">
        <is>
          <t>CLBLM_L_X10Y52/CLBLM_L_C2</t>
        </is>
      </c>
      <c r="B41" t="inlineStr">
        <is>
          <t>Part of wire</t>
        </is>
      </c>
      <c r="C41" t="n">
        <v>0</v>
      </c>
      <c r="D41" t="n">
        <v>0</v>
      </c>
      <c r="I41">
        <f>(((D41)/2) + (D42))</f>
        <v/>
      </c>
      <c r="J41">
        <f>((C41)*(((D41)/2) + (D42)))</f>
        <v/>
      </c>
    </row>
    <row r="42">
      <c r="A42" t="inlineStr">
        <is>
          <t>masterReg/register_reg_r1_0_31_24_29_i_13/I3</t>
        </is>
      </c>
      <c r="B42" t="inlineStr">
        <is>
          <t>Inpin</t>
        </is>
      </c>
      <c r="D42" t="n">
        <v>0</v>
      </c>
      <c r="E42" t="n">
        <v>0.213</v>
      </c>
      <c r="F42" t="n">
        <v>0.171</v>
      </c>
      <c r="G42" t="n">
        <v>0.507</v>
      </c>
      <c r="H42" t="n">
        <v>0.409</v>
      </c>
    </row>
    <row r="43">
      <c r="A43" t="inlineStr">
        <is>
          <t>data0[26]: ALU1/result0_carry__5/O[2] to masterReg/register_reg_r1_0_31_24_29_i_13/I3 sum delays</t>
        </is>
      </c>
      <c r="E43">
        <f>(E2 + E4 + E7 + E19 + E37 + E40 + E42)</f>
        <v/>
      </c>
      <c r="F43">
        <f>(F2 + F4 + F7 + F19 + F37 + F40 + F42)</f>
        <v/>
      </c>
      <c r="G43">
        <f>(G2 + G4 + G7 + G19 + G37 + G40 + G42)</f>
        <v/>
      </c>
      <c r="H43">
        <f>(H2 + H4 + H7 + H19 + H37 + H40 + H42)</f>
        <v/>
      </c>
      <c r="J43">
        <f>(J2 + J3 + J4 + J6 + J7 + J18 + J19 + J25 + J37 + J39 + J40 + J41 + J42)</f>
        <v/>
      </c>
    </row>
    <row r="44">
      <c r="A44" t="inlineStr">
        <is>
          <t>data0[26]: ALU1/result0_carry__5/O[2] to masterReg/register_reg_r1_0_31_24_29_i_13/I3sum delays + cap delay</t>
        </is>
      </c>
      <c r="E44">
        <f>1000*(E43 + J43)</f>
        <v/>
      </c>
      <c r="F44">
        <f>1000*(F43 + J43)</f>
        <v/>
      </c>
      <c r="G44">
        <f>1000*(G43 + J43)</f>
        <v/>
      </c>
      <c r="H44">
        <f>1000*(H43 + J43)</f>
        <v/>
      </c>
    </row>
    <row r="46">
      <c r="A46" t="inlineStr">
        <is>
          <t>data0[26]: ALU1/result0_carry__5/O[2] to masterReg/register_reg_r1_0_31_24_29_i_13/I3Total delay (from Vivado)</t>
        </is>
      </c>
      <c r="E46" t="inlineStr">
        <is>
          <t>524</t>
        </is>
      </c>
      <c r="F46" t="inlineStr">
        <is>
          <t>452</t>
        </is>
      </c>
      <c r="G46" t="inlineStr">
        <is>
          <t>913</t>
        </is>
      </c>
      <c r="H46" t="inlineStr">
        <is>
          <t>769</t>
        </is>
      </c>
    </row>
    <row r="48">
      <c r="A48" t="inlineStr">
        <is>
          <t>INT_L_X10Y52/INT_L.ER1END1-&gt;&gt;NE2BEG1</t>
        </is>
      </c>
      <c r="B48" t="inlineStr">
        <is>
          <t>Buffer</t>
        </is>
      </c>
      <c r="C48" t="n">
        <v>1.1851186875</v>
      </c>
      <c r="D48" t="n">
        <v>0.008473000000000001</v>
      </c>
      <c r="E48" t="n">
        <v>0.041</v>
      </c>
      <c r="F48" t="n">
        <v>0.033</v>
      </c>
      <c r="G48" t="n">
        <v>0.134</v>
      </c>
      <c r="H48" t="n">
        <v>0.111</v>
      </c>
      <c r="I48">
        <f>((D52) + (D49 + D50 + D51))</f>
        <v/>
      </c>
      <c r="J48">
        <f>(((D52) + (D49 + D50 + D51))*C48)</f>
        <v/>
      </c>
    </row>
    <row r="49">
      <c r="A49" t="inlineStr">
        <is>
          <t>INT_L_X10Y52/NE2BEG1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INT_R_X11Y53/NE2END1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INT_L_X10Y53/NE2A1</t>
        </is>
      </c>
      <c r="B51" t="inlineStr">
        <is>
          <t>Part of wire</t>
        </is>
      </c>
      <c r="C51" t="n">
        <v>0</v>
      </c>
      <c r="D51" t="n">
        <v>0</v>
      </c>
      <c r="I51">
        <f>(((D49 + D50 + D51)/2) + (D52))</f>
        <v/>
      </c>
      <c r="J51">
        <f>((C49 + C50 + C51)*(((D49 + D50 + D51)/2) + (D52)))</f>
        <v/>
      </c>
    </row>
    <row r="52">
      <c r="A52" t="inlineStr">
        <is>
          <t>INT_R_X11Y53/INT_R.NE2END1-&gt;&gt;NR1BEG1</t>
        </is>
      </c>
      <c r="B52" t="inlineStr">
        <is>
          <t>Buffer</t>
        </is>
      </c>
      <c r="C52" t="n">
        <v>1.16220225</v>
      </c>
      <c r="D52" t="n">
        <v>0.008429000000000001</v>
      </c>
      <c r="E52" t="n">
        <v>0.056</v>
      </c>
      <c r="F52" t="n">
        <v>0.046</v>
      </c>
      <c r="G52" t="n">
        <v>0.132</v>
      </c>
      <c r="H52" t="n">
        <v>0.109</v>
      </c>
      <c r="I52">
        <f>((D55 + D66) + (D53 + D54))</f>
        <v/>
      </c>
      <c r="J52">
        <f>(((D55 + D66) + (D53 + D54))*C52)</f>
        <v/>
      </c>
    </row>
    <row r="53">
      <c r="A53" t="inlineStr">
        <is>
          <t>INT_R_X11Y53/NR1BEG1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INT_R_X11Y54/NR1END1</t>
        </is>
      </c>
      <c r="B54" t="inlineStr">
        <is>
          <t>Part of wire</t>
        </is>
      </c>
      <c r="C54" t="n">
        <v>0</v>
      </c>
      <c r="D54" t="n">
        <v>0</v>
      </c>
      <c r="I54">
        <f>(((D53 + D54)/2) + (D55 + D66))</f>
        <v/>
      </c>
      <c r="J54">
        <f>((C53 + C54)*(((D53 + D54)/2) + (D55 + D66)))</f>
        <v/>
      </c>
    </row>
    <row r="55">
      <c r="A55" t="inlineStr">
        <is>
          <t>INT_R_X11Y54/INT_R.NR1END1-&gt;&gt;IMUX18</t>
        </is>
      </c>
      <c r="B55" t="inlineStr">
        <is>
          <t>Buffer</t>
        </is>
      </c>
      <c r="C55" t="n">
        <v>1.6107141875</v>
      </c>
      <c r="D55" t="n">
        <v>0.007713</v>
      </c>
      <c r="E55" t="n">
        <v>0.047</v>
      </c>
      <c r="F55" t="n">
        <v>0.038</v>
      </c>
      <c r="G55" t="n">
        <v>0.138</v>
      </c>
      <c r="H55" t="n">
        <v>0.114</v>
      </c>
      <c r="I55">
        <f>((((D60) + (D59))) + (D56 + D57))</f>
        <v/>
      </c>
      <c r="J55">
        <f>(((((D60) + (D59))) + (D56 + D57))*C55)</f>
        <v/>
      </c>
    </row>
    <row r="56">
      <c r="A56" t="inlineStr">
        <is>
          <t>INT_R_X11Y54/IMUX18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CLBLM_R_X11Y54/CLBLM_IMUX18</t>
        </is>
      </c>
      <c r="B57" t="inlineStr">
        <is>
          <t>Part of wire</t>
        </is>
      </c>
      <c r="C57" t="n">
        <v>0</v>
      </c>
      <c r="D57" t="n">
        <v>0</v>
      </c>
      <c r="I57">
        <f>(((D56 + D57)/2) + (((D60) + (D59))))</f>
        <v/>
      </c>
      <c r="J57">
        <f>((C56 + C57)*(((D56 + D57)/2) + (((D60) + (D59)))))</f>
        <v/>
      </c>
    </row>
    <row r="58">
      <c r="A58" t="inlineStr">
        <is>
          <t>CLBLM_R_X11Y54/CLBLM_R.CLBLM_IMUX18-&gt;CLBLM_M_B2</t>
        </is>
      </c>
      <c r="B58" t="inlineStr">
        <is>
          <t>PassTransistor</t>
        </is>
      </c>
      <c r="C58" t="n">
        <v>0</v>
      </c>
      <c r="E58" t="n">
        <v>0</v>
      </c>
      <c r="F58" t="n">
        <v>0</v>
      </c>
      <c r="G58" t="n">
        <v>0</v>
      </c>
      <c r="H58" t="n">
        <v>0</v>
      </c>
      <c r="I58">
        <f>((D60) + (D59))</f>
        <v/>
      </c>
      <c r="J58">
        <f>(((D60) + (D59))*C58)</f>
        <v/>
      </c>
    </row>
    <row r="59">
      <c r="A59" t="inlineStr">
        <is>
          <t>CLBLM_R_X11Y54/CLBLM_M_B2</t>
        </is>
      </c>
      <c r="B59" t="inlineStr">
        <is>
          <t>Part of wire</t>
        </is>
      </c>
      <c r="C59" t="n">
        <v>0</v>
      </c>
      <c r="D59" t="n">
        <v>0</v>
      </c>
      <c r="I59">
        <f>(((D59)/2) + (D60))</f>
        <v/>
      </c>
      <c r="J59">
        <f>((C59)*(((D59)/2) + (D60)))</f>
        <v/>
      </c>
    </row>
    <row r="60">
      <c r="A60" t="inlineStr">
        <is>
          <t>masterReg/readData2[26]_i_4/I4</t>
        </is>
      </c>
      <c r="B60" t="inlineStr">
        <is>
          <t>Inpin</t>
        </is>
      </c>
      <c r="D60" t="n">
        <v>0</v>
      </c>
      <c r="E60" t="n">
        <v>0.214</v>
      </c>
      <c r="F60" t="n">
        <v>0.172</v>
      </c>
      <c r="G60" t="n">
        <v>0.504</v>
      </c>
      <c r="H60" t="n">
        <v>0.406</v>
      </c>
    </row>
    <row r="61">
      <c r="A61" t="inlineStr">
        <is>
          <t>data0[26]: ALU1/result0_carry__5/O[2] to masterReg/readData2[26]_i_4/I4 sum delays</t>
        </is>
      </c>
      <c r="E61">
        <f>(E2 + E4 + E7 + E19 + E48 + E52 + E55 + E58 + E60)</f>
        <v/>
      </c>
      <c r="F61">
        <f>(F2 + F4 + F7 + F19 + F48 + F52 + F55 + F58 + F60)</f>
        <v/>
      </c>
      <c r="G61">
        <f>(G2 + G4 + G7 + G19 + G48 + G52 + G55 + G58 + G60)</f>
        <v/>
      </c>
      <c r="H61">
        <f>(H2 + H4 + H7 + H19 + H48 + H52 + H55 + H58 + H60)</f>
        <v/>
      </c>
      <c r="J61">
        <f>(J2 + J3 + J4 + J6 + J7 + J18 + J19 + J25 + J48 + J51 + J52 + J54 + J55 + J57 + J58 + J59 + J60)</f>
        <v/>
      </c>
    </row>
    <row r="62">
      <c r="A62" t="inlineStr">
        <is>
          <t>data0[26]: ALU1/result0_carry__5/O[2] to masterReg/readData2[26]_i_4/I4sum delays + cap delay</t>
        </is>
      </c>
      <c r="E62">
        <f>1000*(E61 + J61)</f>
        <v/>
      </c>
      <c r="F62">
        <f>1000*(F61 + J61)</f>
        <v/>
      </c>
      <c r="G62">
        <f>1000*(G61 + J61)</f>
        <v/>
      </c>
      <c r="H62">
        <f>1000*(H61 + J61)</f>
        <v/>
      </c>
    </row>
    <row r="64">
      <c r="A64" t="inlineStr">
        <is>
          <t>data0[26]: ALU1/result0_carry__5/O[2] to masterReg/readData2[26]_i_4/I4Total delay (from Vivado)</t>
        </is>
      </c>
      <c r="E64" t="inlineStr">
        <is>
          <t>647</t>
        </is>
      </c>
      <c r="F64" t="inlineStr">
        <is>
          <t>557</t>
        </is>
      </c>
      <c r="G64" t="inlineStr">
        <is>
          <t>1149</t>
        </is>
      </c>
      <c r="H64" t="inlineStr">
        <is>
          <t>969</t>
        </is>
      </c>
    </row>
    <row r="66">
      <c r="A66" t="inlineStr">
        <is>
          <t>INT_R_X11Y54/INT_R.NR1END1-&gt;&gt;IMUX35</t>
        </is>
      </c>
      <c r="B66" t="inlineStr">
        <is>
          <t>Buffer</t>
        </is>
      </c>
      <c r="C66" t="n">
        <v>1.6107141875</v>
      </c>
      <c r="D66" t="n">
        <v>0.007713</v>
      </c>
      <c r="E66" t="n">
        <v>0.047</v>
      </c>
      <c r="F66" t="n">
        <v>0.038</v>
      </c>
      <c r="G66" t="n">
        <v>0.138</v>
      </c>
      <c r="H66" t="n">
        <v>0.114</v>
      </c>
      <c r="I66">
        <f>((((D71) + (D70))) + (D67 + D68))</f>
        <v/>
      </c>
      <c r="J66">
        <f>(((((D71) + (D70))) + (D67 + D68))*C66)</f>
        <v/>
      </c>
    </row>
    <row r="67">
      <c r="A67" t="inlineStr">
        <is>
          <t>INT_R_X11Y54/IMUX35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CLBLM_R_X11Y54/CLBLM_IMUX35</t>
        </is>
      </c>
      <c r="B68" t="inlineStr">
        <is>
          <t>Part of wire</t>
        </is>
      </c>
      <c r="C68" t="n">
        <v>0</v>
      </c>
      <c r="D68" t="n">
        <v>0</v>
      </c>
      <c r="I68">
        <f>(((D67 + D68)/2) + (((D71) + (D70))))</f>
        <v/>
      </c>
      <c r="J68">
        <f>((C67 + C68)*(((D67 + D68)/2) + (((D71) + (D70)))))</f>
        <v/>
      </c>
    </row>
    <row r="69">
      <c r="A69" t="inlineStr">
        <is>
          <t>CLBLM_R_X11Y54/CLBLM_R.CLBLM_IMUX35-&gt;CLBLM_M_C6</t>
        </is>
      </c>
      <c r="B69" t="inlineStr">
        <is>
          <t>PassTransistor</t>
        </is>
      </c>
      <c r="C69" t="n">
        <v>0</v>
      </c>
      <c r="E69" t="n">
        <v>0</v>
      </c>
      <c r="F69" t="n">
        <v>0</v>
      </c>
      <c r="G69" t="n">
        <v>0</v>
      </c>
      <c r="H69" t="n">
        <v>0</v>
      </c>
      <c r="I69">
        <f>((D71) + (D70))</f>
        <v/>
      </c>
      <c r="J69">
        <f>(((D71) + (D70))*C69)</f>
        <v/>
      </c>
    </row>
    <row r="70">
      <c r="A70" t="inlineStr">
        <is>
          <t>CLBLM_R_X11Y54/CLBLM_M_C6</t>
        </is>
      </c>
      <c r="B70" t="inlineStr">
        <is>
          <t>Part of wire</t>
        </is>
      </c>
      <c r="C70" t="n">
        <v>0</v>
      </c>
      <c r="D70" t="n">
        <v>0</v>
      </c>
      <c r="I70">
        <f>(((D70)/2) + (D71))</f>
        <v/>
      </c>
      <c r="J70">
        <f>((C70)*(((D70)/2) + (D71)))</f>
        <v/>
      </c>
    </row>
    <row r="71">
      <c r="A71" t="inlineStr">
        <is>
          <t>ALU1/register_reg_r1_0_31_24_29_i_14/I3</t>
        </is>
      </c>
      <c r="B71" t="inlineStr">
        <is>
          <t>Inpin</t>
        </is>
      </c>
      <c r="D71" t="n">
        <v>0</v>
      </c>
      <c r="E71" t="n">
        <v>0.006</v>
      </c>
      <c r="F71" t="n">
        <v>0.005</v>
      </c>
      <c r="G71" t="n">
        <v>0.012</v>
      </c>
      <c r="H71" t="n">
        <v>0.01</v>
      </c>
    </row>
    <row r="72">
      <c r="A72" t="inlineStr">
        <is>
          <t>data0[26]: ALU1/result0_carry__5/O[2] to ALU1/register_reg_r1_0_31_24_29_i_14/I3 sum delays</t>
        </is>
      </c>
      <c r="E72">
        <f>(E2 + E4 + E7 + E19 + E48 + E52 + E66 + E69 + E71)</f>
        <v/>
      </c>
      <c r="F72">
        <f>(F2 + F4 + F7 + F19 + F48 + F52 + F66 + F69 + F71)</f>
        <v/>
      </c>
      <c r="G72">
        <f>(G2 + G4 + G7 + G19 + G48 + G52 + G66 + G69 + G71)</f>
        <v/>
      </c>
      <c r="H72">
        <f>(H2 + H4 + H7 + H19 + H48 + H52 + H66 + H69 + H71)</f>
        <v/>
      </c>
      <c r="J72">
        <f>(J2 + J3 + J4 + J6 + J7 + J18 + J19 + J25 + J48 + J51 + J52 + J54 + J66 + J68 + J69 + J70 + J71)</f>
        <v/>
      </c>
    </row>
    <row r="73">
      <c r="A73" t="inlineStr">
        <is>
          <t>data0[26]: ALU1/result0_carry__5/O[2] to ALU1/register_reg_r1_0_31_24_29_i_14/I3sum delays + cap delay</t>
        </is>
      </c>
      <c r="E73">
        <f>1000*(E72 + J72)</f>
        <v/>
      </c>
      <c r="F73">
        <f>1000*(F72 + J72)</f>
        <v/>
      </c>
      <c r="G73">
        <f>1000*(G72 + J72)</f>
        <v/>
      </c>
      <c r="H73">
        <f>1000*(H72 + J72)</f>
        <v/>
      </c>
    </row>
    <row r="75">
      <c r="A75" t="inlineStr">
        <is>
          <t>data0[26]: ALU1/result0_carry__5/O[2] to ALU1/register_reg_r1_0_31_24_29_i_14/I3Total delay (from Vivado)</t>
        </is>
      </c>
      <c r="E75" t="inlineStr">
        <is>
          <t>439</t>
        </is>
      </c>
      <c r="F75" t="inlineStr">
        <is>
          <t>390</t>
        </is>
      </c>
      <c r="G75" t="inlineStr">
        <is>
          <t>731</t>
        </is>
      </c>
      <c r="H75" t="inlineStr">
        <is>
          <t>633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CLBLM_R_X5Y52/CLBLM_L_DMUX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CLBLM_R_X5Y52/CLBLM_L_DMUX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CLBLM_R_X5Y52/CLBLM_R.CLBLM_L_DMUX-&gt;CLBLM_LOGIC_OUTS19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CLBLM_R_X5Y52/CLBLM_LOGIC_OUTS19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INT_R_X5Y52/LOGIC_OUTS19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INT_R_X5Y52/INT_R.LOGIC_OUTS19-&gt;&gt;EE4BEG1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0.07000000000000001</v>
      </c>
      <c r="F7" t="n">
        <v>0.057</v>
      </c>
      <c r="G7" t="n">
        <v>0.165</v>
      </c>
      <c r="H7" t="n">
        <v>0.136</v>
      </c>
      <c r="I7">
        <f>((D19 + D52) + (D8 + D9 + D10 + D11 + D12 + D13 + D14 + D15 + D16 + D17 + D18))</f>
        <v/>
      </c>
      <c r="J7">
        <f>(((D19 + D52) + (D8 + D9 + D10 + D11 + D12 + D13 + D14 + D15 + D16 + D17 + D18))*C7)</f>
        <v/>
      </c>
    </row>
    <row r="8">
      <c r="A8" t="inlineStr">
        <is>
          <t>INT_R_X5Y52/EE4BEG1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INT_R_X9Y52/EE4END1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CLBLM_R_X5Y52/CLBLM_EE4BEG1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VBRK_X18Y55/VBRK_EE4BEG1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BRAM_L_X6Y50/BRAM_EE4BEG1_2</t>
        </is>
      </c>
      <c r="B12" t="inlineStr">
        <is>
          <t>Part of wire</t>
        </is>
      </c>
      <c r="C12" t="n">
        <v>0.26892</v>
      </c>
      <c r="D12" t="n">
        <v>0.05565999999999999</v>
      </c>
    </row>
    <row r="13">
      <c r="A13" t="inlineStr">
        <is>
          <t>BRAM_INT_INTERFACE_L_X6Y52/INT_INTERFACE_EE4BEG1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INT_L_X6Y52/EE4A1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INT_R_X7Y52/EE4B1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CLBLM_R_X7Y52/CLBLM_EE4B1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CLBLM_L_X8Y52/CLBLM_EE4B1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INT_L_X8Y52/EE4C1</t>
        </is>
      </c>
      <c r="B18" t="inlineStr">
        <is>
          <t>Part of wire</t>
        </is>
      </c>
      <c r="C18" t="n">
        <v>0</v>
      </c>
      <c r="D18" t="n">
        <v>0</v>
      </c>
      <c r="I18">
        <f>(((D8 + D9 + D10 + D11 + D12 + D13 + D14 + D15 + D16 + D17 + D18)/2) + (D19 + D52))</f>
        <v/>
      </c>
      <c r="J18">
        <f>((C8 + C9 + C10 + C11 + C12 + C13 + C14 + C15 + C16 + C17 + C18)*(((D8 + D9 + D10 + D11 + D12 + D13 + D14 + D15 + D16 + D17 + D18)/2) + (D19 + D52)))</f>
        <v/>
      </c>
    </row>
    <row r="19">
      <c r="A19" t="inlineStr">
        <is>
          <t>INT_R_X9Y52/INT_R.EE4END1-&gt;&gt;SE2BEG1</t>
        </is>
      </c>
      <c r="B19" t="inlineStr">
        <is>
          <t>Buffer</t>
        </is>
      </c>
      <c r="C19" t="n">
        <v>1.1851186875</v>
      </c>
      <c r="D19" t="n">
        <v>0.008473000000000001</v>
      </c>
      <c r="E19" t="n">
        <v>0.041</v>
      </c>
      <c r="F19" t="n">
        <v>0.033</v>
      </c>
      <c r="G19" t="n">
        <v>0.138</v>
      </c>
      <c r="H19" t="n">
        <v>0.114</v>
      </c>
      <c r="I19">
        <f>((D27 + D38) + (D20 + D21 + D22 + D23 + D24 + D25 + D26))</f>
        <v/>
      </c>
      <c r="J19">
        <f>(((D27 + D38) + (D20 + D21 + D22 + D23 + D24 + D25 + D26))*C19)</f>
        <v/>
      </c>
    </row>
    <row r="20">
      <c r="A20" t="inlineStr">
        <is>
          <t>INT_R_X9Y52/SE2BEG1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INT_L_X10Y51/SE2END1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INT_R_X9Y51/SE2A1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INT_INTERFACE_R_X9Y51/INT_INTERFACE_SE2A1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DSP_R_X9Y50/DSP_SE2A1_1</t>
        </is>
      </c>
      <c r="B24" t="inlineStr">
        <is>
          <t>Part of wire</t>
        </is>
      </c>
      <c r="C24" t="n">
        <v>0.04743</v>
      </c>
      <c r="D24" t="n">
        <v>0.011</v>
      </c>
    </row>
    <row r="25">
      <c r="A25" t="inlineStr">
        <is>
          <t>VBRK_X29Y54/VBRK_SE2A1</t>
        </is>
      </c>
      <c r="B25" t="inlineStr">
        <is>
          <t>Part of wire</t>
        </is>
      </c>
      <c r="C25" t="n">
        <v>0.01211</v>
      </c>
      <c r="D25" t="n">
        <v>0.00162</v>
      </c>
    </row>
    <row r="26">
      <c r="A26" t="inlineStr">
        <is>
          <t>CLBLM_L_X10Y51/CLBLM_SE2A1</t>
        </is>
      </c>
      <c r="B26" t="inlineStr">
        <is>
          <t>Part of wire</t>
        </is>
      </c>
      <c r="C26" t="n">
        <v>0.090332</v>
      </c>
      <c r="D26" t="n">
        <v>0.005065</v>
      </c>
      <c r="I26">
        <f>(((D20 + D21 + D22 + D23 + D24 + D25 + D26)/2) + (D27 + D38))</f>
        <v/>
      </c>
      <c r="J26">
        <f>((C20 + C21 + C22 + C23 + C24 + C25 + C26)*(((D20 + D21 + D22 + D23 + D24 + D25 + D26)/2) + (D27 + D38)))</f>
        <v/>
      </c>
    </row>
    <row r="27">
      <c r="A27" t="inlineStr">
        <is>
          <t>INT_L_X10Y51/INT_L.SE2END1-&gt;&gt;IMUX_L10</t>
        </is>
      </c>
      <c r="B27" t="inlineStr">
        <is>
          <t>Buffer</t>
        </is>
      </c>
      <c r="C27" t="n">
        <v>1.6107141875</v>
      </c>
      <c r="D27" t="n">
        <v>0.007713</v>
      </c>
      <c r="E27" t="n">
        <v>0.047</v>
      </c>
      <c r="F27" t="n">
        <v>0.038</v>
      </c>
      <c r="G27" t="n">
        <v>0.138</v>
      </c>
      <c r="H27" t="n">
        <v>0.114</v>
      </c>
      <c r="I27">
        <f>((((D32) + (D31))) + (D28 + D29))</f>
        <v/>
      </c>
      <c r="J27">
        <f>(((((D32) + (D31))) + (D28 + D29))*C27)</f>
        <v/>
      </c>
    </row>
    <row r="28">
      <c r="A28" t="inlineStr">
        <is>
          <t>INT_L_X10Y51/IMUX_L10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CLBLM_L_X10Y51/CLBLM_IMUX10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(((D32) + (D31))))</f>
        <v/>
      </c>
      <c r="J29">
        <f>((C28 + C29)*(((D28 + D29)/2) + (((D32) + (D31)))))</f>
        <v/>
      </c>
    </row>
    <row r="30">
      <c r="A30" t="inlineStr">
        <is>
          <t>CLBLM_L_X10Y51/CLBLM_L.CLBLM_IMUX10-&gt;CLBLM_L_A4</t>
        </is>
      </c>
      <c r="B30" t="inlineStr">
        <is>
          <t>PassTransistor</t>
        </is>
      </c>
      <c r="C30" t="n">
        <v>0</v>
      </c>
      <c r="E30" t="n">
        <v>0</v>
      </c>
      <c r="F30" t="n">
        <v>0</v>
      </c>
      <c r="G30" t="n">
        <v>0</v>
      </c>
      <c r="H30" t="n">
        <v>0</v>
      </c>
      <c r="I30">
        <f>((D32) + (D31))</f>
        <v/>
      </c>
      <c r="J30">
        <f>(((D32) + (D31))*C30)</f>
        <v/>
      </c>
    </row>
    <row r="31">
      <c r="A31" t="inlineStr">
        <is>
          <t>CLBLM_L_X10Y51/CLBLM_L_A4</t>
        </is>
      </c>
      <c r="B31" t="inlineStr">
        <is>
          <t>Part of wire</t>
        </is>
      </c>
      <c r="C31" t="n">
        <v>0</v>
      </c>
      <c r="D31" t="n">
        <v>0</v>
      </c>
      <c r="I31">
        <f>(((D31)/2) + (D32))</f>
        <v/>
      </c>
      <c r="J31">
        <f>((C31)*(((D31)/2) + (D32)))</f>
        <v/>
      </c>
    </row>
    <row r="32">
      <c r="A32" t="inlineStr">
        <is>
          <t>masterReg/readData2[27]_i_7/I0</t>
        </is>
      </c>
      <c r="B32" t="inlineStr">
        <is>
          <t>Inpin</t>
        </is>
      </c>
      <c r="D32" t="n">
        <v>0</v>
      </c>
      <c r="E32" t="n">
        <v>0.107</v>
      </c>
      <c r="F32" t="n">
        <v>0.08599999999999999</v>
      </c>
      <c r="G32" t="n">
        <v>0.284</v>
      </c>
      <c r="H32" t="n">
        <v>0.229</v>
      </c>
    </row>
    <row r="33">
      <c r="A33" t="inlineStr">
        <is>
          <t>data0[27]: ALU1/result0_carry__5/O[3] to masterReg/readData2[27]_i_7/I0 sum delays</t>
        </is>
      </c>
      <c r="E33">
        <f>(E2 + E4 + E7 + E19 + E27 + E30 + E32)</f>
        <v/>
      </c>
      <c r="F33">
        <f>(F2 + F4 + F7 + F19 + F27 + F30 + F32)</f>
        <v/>
      </c>
      <c r="G33">
        <f>(G2 + G4 + G7 + G19 + G27 + G30 + G32)</f>
        <v/>
      </c>
      <c r="H33">
        <f>(H2 + H4 + H7 + H19 + H27 + H30 + H32)</f>
        <v/>
      </c>
      <c r="J33">
        <f>(J2 + J3 + J4 + J6 + J7 + J18 + J19 + J26 + J27 + J29 + J30 + J31 + J32)</f>
        <v/>
      </c>
    </row>
    <row r="34">
      <c r="A34" t="inlineStr">
        <is>
          <t>data0[27]: ALU1/result0_carry__5/O[3] to masterReg/readData2[27]_i_7/I0sum delays + cap delay</t>
        </is>
      </c>
      <c r="E34">
        <f>1000*(E33 + J33)</f>
        <v/>
      </c>
      <c r="F34">
        <f>1000*(F33 + J33)</f>
        <v/>
      </c>
      <c r="G34">
        <f>1000*(G33 + J33)</f>
        <v/>
      </c>
      <c r="H34">
        <f>1000*(H33 + J33)</f>
        <v/>
      </c>
    </row>
    <row r="36">
      <c r="A36" t="inlineStr">
        <is>
          <t>data0[27]: ALU1/result0_carry__5/O[3] to masterReg/readData2[27]_i_7/I0Total delay (from Vivado)</t>
        </is>
      </c>
      <c r="E36" t="inlineStr">
        <is>
          <t>417</t>
        </is>
      </c>
      <c r="F36" t="inlineStr">
        <is>
          <t>366</t>
        </is>
      </c>
      <c r="G36" t="inlineStr">
        <is>
          <t>725</t>
        </is>
      </c>
      <c r="H36" t="inlineStr">
        <is>
          <t>618</t>
        </is>
      </c>
    </row>
    <row r="38">
      <c r="A38" t="inlineStr">
        <is>
          <t>INT_L_X10Y51/INT_L.SE2END1-&gt;&gt;ER1BEG2</t>
        </is>
      </c>
      <c r="B38" t="inlineStr">
        <is>
          <t>Buffer</t>
        </is>
      </c>
      <c r="C38" t="n">
        <v>1.16220225</v>
      </c>
      <c r="D38" t="n">
        <v>0.008429000000000001</v>
      </c>
      <c r="E38" t="n">
        <v>0.044</v>
      </c>
      <c r="F38" t="n">
        <v>0.036</v>
      </c>
      <c r="G38" t="n">
        <v>0.122</v>
      </c>
      <c r="H38" t="n">
        <v>0.101</v>
      </c>
      <c r="I38">
        <f>((D41) + (D39 + D40))</f>
        <v/>
      </c>
      <c r="J38">
        <f>(((D41) + (D39 + D40))*C38)</f>
        <v/>
      </c>
    </row>
    <row r="39">
      <c r="A39" t="inlineStr">
        <is>
          <t>INT_L_X10Y51/ER1BEG2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INT_R_X11Y51/ER1END2</t>
        </is>
      </c>
      <c r="B40" t="inlineStr">
        <is>
          <t>Part of wire</t>
        </is>
      </c>
      <c r="C40" t="n">
        <v>0</v>
      </c>
      <c r="D40" t="n">
        <v>0</v>
      </c>
      <c r="I40">
        <f>(((D39 + D40)/2) + (D41))</f>
        <v/>
      </c>
      <c r="J40">
        <f>((C39 + C40)*(((D39 + D40)/2) + (D41)))</f>
        <v/>
      </c>
    </row>
    <row r="41">
      <c r="A41" t="inlineStr">
        <is>
          <t>INT_R_X11Y51/INT_R.ER1END2-&gt;&gt;IMUX45</t>
        </is>
      </c>
      <c r="B41" t="inlineStr">
        <is>
          <t>Buffer</t>
        </is>
      </c>
      <c r="C41" t="n">
        <v>1.6107141875</v>
      </c>
      <c r="D41" t="n">
        <v>0.007713</v>
      </c>
      <c r="E41" t="n">
        <v>0.047</v>
      </c>
      <c r="F41" t="n">
        <v>0.038</v>
      </c>
      <c r="G41" t="n">
        <v>0.138</v>
      </c>
      <c r="H41" t="n">
        <v>0.114</v>
      </c>
      <c r="I41">
        <f>((((D46) + (D45))) + (D42 + D43))</f>
        <v/>
      </c>
      <c r="J41">
        <f>(((((D46) + (D45))) + (D42 + D43))*C41)</f>
        <v/>
      </c>
    </row>
    <row r="42">
      <c r="A42" t="inlineStr">
        <is>
          <t>INT_R_X11Y51/IMUX45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CLBLM_R_X11Y51/CLBLM_IMUX45</t>
        </is>
      </c>
      <c r="B43" t="inlineStr">
        <is>
          <t>Part of wire</t>
        </is>
      </c>
      <c r="C43" t="n">
        <v>0</v>
      </c>
      <c r="D43" t="n">
        <v>0</v>
      </c>
      <c r="I43">
        <f>(((D42 + D43)/2) + (((D46) + (D45))))</f>
        <v/>
      </c>
      <c r="J43">
        <f>((C42 + C43)*(((D42 + D43)/2) + (((D46) + (D45)))))</f>
        <v/>
      </c>
    </row>
    <row r="44">
      <c r="A44" t="inlineStr">
        <is>
          <t>CLBLM_R_X11Y51/CLBLM_R.CLBLM_IMUX45-&gt;CLBLM_M_D2</t>
        </is>
      </c>
      <c r="B44" t="inlineStr">
        <is>
          <t>PassTransistor</t>
        </is>
      </c>
      <c r="C44" t="n">
        <v>0</v>
      </c>
      <c r="E44" t="n">
        <v>0</v>
      </c>
      <c r="F44" t="n">
        <v>0</v>
      </c>
      <c r="G44" t="n">
        <v>0</v>
      </c>
      <c r="H44" t="n">
        <v>0</v>
      </c>
      <c r="I44">
        <f>((D46) + (D45))</f>
        <v/>
      </c>
      <c r="J44">
        <f>(((D46) + (D45))*C44)</f>
        <v/>
      </c>
    </row>
    <row r="45">
      <c r="A45" t="inlineStr">
        <is>
          <t>CLBLM_R_X11Y51/CLBLM_M_D2</t>
        </is>
      </c>
      <c r="B45" t="inlineStr">
        <is>
          <t>Part of wire</t>
        </is>
      </c>
      <c r="C45" t="n">
        <v>0</v>
      </c>
      <c r="D45" t="n">
        <v>0</v>
      </c>
      <c r="I45">
        <f>(((D45)/2) + (D46))</f>
        <v/>
      </c>
      <c r="J45">
        <f>((C45)*(((D45)/2) + (D46)))</f>
        <v/>
      </c>
    </row>
    <row r="46">
      <c r="A46" t="inlineStr">
        <is>
          <t>masterReg/register_reg_r1_0_31_24_29_i_11/I3</t>
        </is>
      </c>
      <c r="B46" t="inlineStr">
        <is>
          <t>Inpin</t>
        </is>
      </c>
      <c r="D46" t="n">
        <v>0</v>
      </c>
      <c r="E46" t="n">
        <v>0.219</v>
      </c>
      <c r="F46" t="n">
        <v>0.141</v>
      </c>
      <c r="G46" t="n">
        <v>0.52</v>
      </c>
      <c r="H46" t="n">
        <v>0.293</v>
      </c>
    </row>
    <row r="47">
      <c r="A47" t="inlineStr">
        <is>
          <t>data0[27]: ALU1/result0_carry__5/O[3] to masterReg/register_reg_r1_0_31_24_29_i_11/I3 sum delays</t>
        </is>
      </c>
      <c r="E47">
        <f>(E2 + E4 + E7 + E19 + E38 + E41 + E44 + E46)</f>
        <v/>
      </c>
      <c r="F47">
        <f>(F2 + F4 + F7 + F19 + F38 + F41 + F44 + F46)</f>
        <v/>
      </c>
      <c r="G47">
        <f>(G2 + G4 + G7 + G19 + G38 + G41 + G44 + G46)</f>
        <v/>
      </c>
      <c r="H47">
        <f>(H2 + H4 + H7 + H19 + H38 + H41 + H44 + H46)</f>
        <v/>
      </c>
      <c r="J47">
        <f>(J2 + J3 + J4 + J6 + J7 + J18 + J19 + J26 + J38 + J40 + J41 + J43 + J44 + J45 + J46)</f>
        <v/>
      </c>
    </row>
    <row r="48">
      <c r="A48" t="inlineStr">
        <is>
          <t>data0[27]: ALU1/result0_carry__5/O[3] to masterReg/register_reg_r1_0_31_24_29_i_11/I3sum delays + cap delay</t>
        </is>
      </c>
      <c r="E48">
        <f>1000*(E47 + J47)</f>
        <v/>
      </c>
      <c r="F48">
        <f>1000*(F47 + J47)</f>
        <v/>
      </c>
      <c r="G48">
        <f>1000*(G47 + J47)</f>
        <v/>
      </c>
      <c r="H48">
        <f>1000*(H47 + J47)</f>
        <v/>
      </c>
    </row>
    <row r="50">
      <c r="A50" t="inlineStr">
        <is>
          <t>data0[27]: ALU1/result0_carry__5/O[3] to masterReg/register_reg_r1_0_31_24_29_i_11/I3Total delay (from Vivado)</t>
        </is>
      </c>
      <c r="E50" t="inlineStr">
        <is>
          <t>581</t>
        </is>
      </c>
      <c r="F50" t="inlineStr">
        <is>
          <t>465</t>
        </is>
      </c>
      <c r="G50" t="inlineStr">
        <is>
          <t>1045</t>
        </is>
      </c>
      <c r="H50" t="inlineStr">
        <is>
          <t>775</t>
        </is>
      </c>
    </row>
    <row r="52">
      <c r="A52" t="inlineStr">
        <is>
          <t>INT_R_X9Y52/INT_R.EE4END1-&gt;&gt;EE2BEG1</t>
        </is>
      </c>
      <c r="B52" t="inlineStr">
        <is>
          <t>Buffer</t>
        </is>
      </c>
      <c r="C52" t="n">
        <v>1.1851186875</v>
      </c>
      <c r="D52" t="n">
        <v>0.008473000000000001</v>
      </c>
      <c r="E52" t="n">
        <v>0.061</v>
      </c>
      <c r="F52" t="n">
        <v>0.05</v>
      </c>
      <c r="G52" t="n">
        <v>0.139</v>
      </c>
      <c r="H52" t="n">
        <v>0.115</v>
      </c>
      <c r="I52">
        <f>((D60 + D71) + (D53 + D54 + D55 + D56 + D57 + D58 + D59))</f>
        <v/>
      </c>
      <c r="J52">
        <f>(((D60 + D71) + (D53 + D54 + D55 + D56 + D57 + D58 + D59))*C52)</f>
        <v/>
      </c>
    </row>
    <row r="53">
      <c r="A53" t="inlineStr">
        <is>
          <t>INT_R_X9Y52/EE2BEG1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INT_R_X11Y52/EE2END1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INT_INTERFACE_R_X9Y52/INT_INTERFACE_EE2BEG1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DSP_R_X9Y50/DSP_EE2BEG1_2</t>
        </is>
      </c>
      <c r="B56" t="inlineStr">
        <is>
          <t>Part of wire</t>
        </is>
      </c>
      <c r="C56" t="n">
        <v>0.04743</v>
      </c>
      <c r="D56" t="n">
        <v>0.011</v>
      </c>
    </row>
    <row r="57">
      <c r="A57" t="inlineStr">
        <is>
          <t>VBRK_X29Y55/VBRK_EE2BEG1</t>
        </is>
      </c>
      <c r="B57" t="inlineStr">
        <is>
          <t>Part of wire</t>
        </is>
      </c>
      <c r="C57" t="n">
        <v>0.01211</v>
      </c>
      <c r="D57" t="n">
        <v>0.00162</v>
      </c>
    </row>
    <row r="58">
      <c r="A58" t="inlineStr">
        <is>
          <t>CLBLM_L_X10Y52/CLBLM_EE2BEG1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INT_L_X10Y52/EE2A1</t>
        </is>
      </c>
      <c r="B59" t="inlineStr">
        <is>
          <t>Part of wire</t>
        </is>
      </c>
      <c r="C59" t="n">
        <v>0</v>
      </c>
      <c r="D59" t="n">
        <v>0</v>
      </c>
      <c r="I59">
        <f>(((D53 + D54 + D55 + D56 + D57 + D58 + D59)/2) + (D60 + D71))</f>
        <v/>
      </c>
      <c r="J59">
        <f>((C53 + C54 + C55 + C56 + C57 + C58 + C59)*(((D53 + D54 + D55 + D56 + D57 + D58 + D59)/2) + (D60 + D71)))</f>
        <v/>
      </c>
    </row>
    <row r="60">
      <c r="A60" t="inlineStr">
        <is>
          <t>INT_R_X11Y52/INT_R.EE2END1-&gt;&gt;IMUX18</t>
        </is>
      </c>
      <c r="B60" t="inlineStr">
        <is>
          <t>Buffer</t>
        </is>
      </c>
      <c r="C60" t="n">
        <v>1.6107141875</v>
      </c>
      <c r="D60" t="n">
        <v>0.007713</v>
      </c>
      <c r="E60" t="n">
        <v>0.047</v>
      </c>
      <c r="F60" t="n">
        <v>0.038</v>
      </c>
      <c r="G60" t="n">
        <v>0.138</v>
      </c>
      <c r="H60" t="n">
        <v>0.114</v>
      </c>
      <c r="I60">
        <f>((((D65) + (D64))) + (D61 + D62))</f>
        <v/>
      </c>
      <c r="J60">
        <f>(((((D65) + (D64))) + (D61 + D62))*C60)</f>
        <v/>
      </c>
    </row>
    <row r="61">
      <c r="A61" t="inlineStr">
        <is>
          <t>INT_R_X11Y52/IMUX18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CLBLM_R_X11Y52/CLBLM_IMUX18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(((D65) + (D64))))</f>
        <v/>
      </c>
      <c r="J62">
        <f>((C61 + C62)*(((D61 + D62)/2) + (((D65) + (D64)))))</f>
        <v/>
      </c>
    </row>
    <row r="63">
      <c r="A63" t="inlineStr">
        <is>
          <t>CLBLM_R_X11Y52/CLBLM_R.CLBLM_IMUX18-&gt;CLBLM_M_B2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CLBLM_R_X11Y52/CLBLM_M_B2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masterReg/readData2[27]_i_4/I4</t>
        </is>
      </c>
      <c r="B65" t="inlineStr">
        <is>
          <t>Inpin</t>
        </is>
      </c>
      <c r="D65" t="n">
        <v>0</v>
      </c>
      <c r="E65" t="n">
        <v>0.214</v>
      </c>
      <c r="F65" t="n">
        <v>0.172</v>
      </c>
      <c r="G65" t="n">
        <v>0.504</v>
      </c>
      <c r="H65" t="n">
        <v>0.406</v>
      </c>
    </row>
    <row r="66">
      <c r="A66" t="inlineStr">
        <is>
          <t>data0[27]: ALU1/result0_carry__5/O[3] to masterReg/readData2[27]_i_4/I4 sum delays</t>
        </is>
      </c>
      <c r="E66">
        <f>(E2 + E4 + E7 + E52 + E60 + E63 + E65)</f>
        <v/>
      </c>
      <c r="F66">
        <f>(F2 + F4 + F7 + F52 + F60 + F63 + F65)</f>
        <v/>
      </c>
      <c r="G66">
        <f>(G2 + G4 + G7 + G52 + G60 + G63 + G65)</f>
        <v/>
      </c>
      <c r="H66">
        <f>(H2 + H4 + H7 + H52 + H60 + H63 + H65)</f>
        <v/>
      </c>
      <c r="J66">
        <f>(J2 + J3 + J4 + J6 + J7 + J18 + J52 + J59 + J60 + J62 + J63 + J64 + J65)</f>
        <v/>
      </c>
    </row>
    <row r="67">
      <c r="A67" t="inlineStr">
        <is>
          <t>data0[27]: ALU1/result0_carry__5/O[3] to masterReg/readData2[27]_i_4/I4sum delays + cap delay</t>
        </is>
      </c>
      <c r="E67">
        <f>1000*(E66 + J66)</f>
        <v/>
      </c>
      <c r="F67">
        <f>1000*(F66 + J66)</f>
        <v/>
      </c>
      <c r="G67">
        <f>1000*(G66 + J66)</f>
        <v/>
      </c>
      <c r="H67">
        <f>1000*(H66 + J66)</f>
        <v/>
      </c>
    </row>
    <row r="69">
      <c r="A69" t="inlineStr">
        <is>
          <t>data0[27]: ALU1/result0_carry__5/O[3] to masterReg/readData2[27]_i_4/I4Total delay (from Vivado)</t>
        </is>
      </c>
      <c r="E69" t="inlineStr">
        <is>
          <t>534</t>
        </is>
      </c>
      <c r="F69" t="inlineStr">
        <is>
          <t>459</t>
        </is>
      </c>
      <c r="G69" t="inlineStr">
        <is>
          <t>910</t>
        </is>
      </c>
      <c r="H69" t="inlineStr">
        <is>
          <t>766</t>
        </is>
      </c>
    </row>
    <row r="71">
      <c r="A71" t="inlineStr">
        <is>
          <t>INT_R_X11Y52/INT_R.EE2END1-&gt;&gt;IMUX35</t>
        </is>
      </c>
      <c r="B71" t="inlineStr">
        <is>
          <t>Buffer</t>
        </is>
      </c>
      <c r="C71" t="n">
        <v>1.6107141875</v>
      </c>
      <c r="D71" t="n">
        <v>0.007713</v>
      </c>
      <c r="E71" t="n">
        <v>0.047</v>
      </c>
      <c r="F71" t="n">
        <v>0.038</v>
      </c>
      <c r="G71" t="n">
        <v>0.138</v>
      </c>
      <c r="H71" t="n">
        <v>0.114</v>
      </c>
      <c r="I71">
        <f>((((D76) + (D75))) + (D72 + D73))</f>
        <v/>
      </c>
      <c r="J71">
        <f>(((((D76) + (D75))) + (D72 + D73))*C71)</f>
        <v/>
      </c>
    </row>
    <row r="72">
      <c r="A72" t="inlineStr">
        <is>
          <t>INT_R_X11Y52/IMUX35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CLBLM_R_X11Y52/CLBLM_IMUX35</t>
        </is>
      </c>
      <c r="B73" t="inlineStr">
        <is>
          <t>Part of wire</t>
        </is>
      </c>
      <c r="C73" t="n">
        <v>0</v>
      </c>
      <c r="D73" t="n">
        <v>0</v>
      </c>
      <c r="I73">
        <f>(((D72 + D73)/2) + (((D76) + (D75))))</f>
        <v/>
      </c>
      <c r="J73">
        <f>((C72 + C73)*(((D72 + D73)/2) + (((D76) + (D75)))))</f>
        <v/>
      </c>
    </row>
    <row r="74">
      <c r="A74" t="inlineStr">
        <is>
          <t>CLBLM_R_X11Y52/CLBLM_R.CLBLM_IMUX35-&gt;CLBLM_M_C6</t>
        </is>
      </c>
      <c r="B74" t="inlineStr">
        <is>
          <t>PassTransistor</t>
        </is>
      </c>
      <c r="C74" t="n">
        <v>0</v>
      </c>
      <c r="E74" t="n">
        <v>0</v>
      </c>
      <c r="F74" t="n">
        <v>0</v>
      </c>
      <c r="G74" t="n">
        <v>0</v>
      </c>
      <c r="H74" t="n">
        <v>0</v>
      </c>
      <c r="I74">
        <f>((D76) + (D75))</f>
        <v/>
      </c>
      <c r="J74">
        <f>(((D76) + (D75))*C74)</f>
        <v/>
      </c>
    </row>
    <row r="75">
      <c r="A75" t="inlineStr">
        <is>
          <t>CLBLM_R_X11Y52/CLBLM_M_C6</t>
        </is>
      </c>
      <c r="B75" t="inlineStr">
        <is>
          <t>Part of wire</t>
        </is>
      </c>
      <c r="C75" t="n">
        <v>0</v>
      </c>
      <c r="D75" t="n">
        <v>0</v>
      </c>
      <c r="I75">
        <f>(((D75)/2) + (D76))</f>
        <v/>
      </c>
      <c r="J75">
        <f>((C75)*(((D75)/2) + (D76)))</f>
        <v/>
      </c>
    </row>
    <row r="76">
      <c r="A76" t="inlineStr">
        <is>
          <t>ALU1/register_reg_r1_0_31_24_29_i_12/I3</t>
        </is>
      </c>
      <c r="B76" t="inlineStr">
        <is>
          <t>Inpin</t>
        </is>
      </c>
      <c r="D76" t="n">
        <v>0</v>
      </c>
      <c r="E76" t="n">
        <v>0.006</v>
      </c>
      <c r="F76" t="n">
        <v>0.005</v>
      </c>
      <c r="G76" t="n">
        <v>0.012</v>
      </c>
      <c r="H76" t="n">
        <v>0.01</v>
      </c>
    </row>
    <row r="77">
      <c r="A77" t="inlineStr">
        <is>
          <t>data0[27]: ALU1/result0_carry__5/O[3] to ALU1/register_reg_r1_0_31_24_29_i_12/I3 sum delays</t>
        </is>
      </c>
      <c r="E77">
        <f>(E2 + E4 + E7 + E52 + E71 + E74 + E76)</f>
        <v/>
      </c>
      <c r="F77">
        <f>(F2 + F4 + F7 + F52 + F71 + F74 + F76)</f>
        <v/>
      </c>
      <c r="G77">
        <f>(G2 + G4 + G7 + G52 + G71 + G74 + G76)</f>
        <v/>
      </c>
      <c r="H77">
        <f>(H2 + H4 + H7 + H52 + H71 + H74 + H76)</f>
        <v/>
      </c>
      <c r="J77">
        <f>(J2 + J3 + J4 + J6 + J7 + J18 + J52 + J59 + J71 + J73 + J74 + J75 + J76)</f>
        <v/>
      </c>
    </row>
    <row r="78">
      <c r="A78" t="inlineStr">
        <is>
          <t>data0[27]: ALU1/result0_carry__5/O[3] to ALU1/register_reg_r1_0_31_24_29_i_12/I3sum delays + cap delay</t>
        </is>
      </c>
      <c r="E78">
        <f>1000*(E77 + J77)</f>
        <v/>
      </c>
      <c r="F78">
        <f>1000*(F77 + J77)</f>
        <v/>
      </c>
      <c r="G78">
        <f>1000*(G77 + J77)</f>
        <v/>
      </c>
      <c r="H78">
        <f>1000*(H77 + J77)</f>
        <v/>
      </c>
    </row>
    <row r="80">
      <c r="A80" t="inlineStr">
        <is>
          <t>data0[27]: ALU1/result0_carry__5/O[3] to ALU1/register_reg_r1_0_31_24_29_i_12/I3Total delay (from Vivado)</t>
        </is>
      </c>
      <c r="E80" t="inlineStr">
        <is>
          <t>326</t>
        </is>
      </c>
      <c r="F80" t="inlineStr">
        <is>
          <t>292</t>
        </is>
      </c>
      <c r="G80" t="inlineStr">
        <is>
          <t>492</t>
        </is>
      </c>
      <c r="H80" t="inlineStr">
        <is>
          <t>430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CLBLM_R_X5Y53/CLBLM_L_AMUX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 + D21) + (D5 + D6))) + (D3))</f>
        <v/>
      </c>
      <c r="J2">
        <f>(C2*((((D7 + D21) + (D5 + D6))) + (D3)))</f>
        <v/>
      </c>
    </row>
    <row r="3">
      <c r="A3" t="inlineStr">
        <is>
          <t>CLBLM_R_X5Y53/CLBLM_L_AMUX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D21) + (D5 + D6))))</f>
        <v/>
      </c>
      <c r="J3">
        <f>((C3)*(((D3)/2) + (((D7 + D21) + (D5 + D6)))))</f>
        <v/>
      </c>
    </row>
    <row r="4">
      <c r="A4" t="inlineStr">
        <is>
          <t>CLBLM_R_X5Y53/CLBLM_R.CLBLM_L_AMUX-&gt;CLBLM_LOGIC_OUTS16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D21) + (D5 + D6))</f>
        <v/>
      </c>
      <c r="J4">
        <f>(((D7 + D21) + (D5 + D6))*C4)</f>
        <v/>
      </c>
    </row>
    <row r="5">
      <c r="A5" t="inlineStr">
        <is>
          <t>CLBLM_R_X5Y53/CLBLM_LOGIC_OUTS16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INT_R_X5Y53/LOGIC_OUTS16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D21))</f>
        <v/>
      </c>
      <c r="J6">
        <f>((C5 + C6)*(((D5 + D6)/2) + (D7 + D21)))</f>
        <v/>
      </c>
    </row>
    <row r="7">
      <c r="A7" t="inlineStr">
        <is>
          <t>INT_R_X5Y53/INT_R.LOGIC_OUTS16-&gt;&gt;WL1BEG1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0.042</v>
      </c>
      <c r="F7" t="n">
        <v>0.034</v>
      </c>
      <c r="G7" t="n">
        <v>0.123</v>
      </c>
      <c r="H7" t="n">
        <v>0.102</v>
      </c>
      <c r="I7">
        <f>((D10) + (D8 + D9))</f>
        <v/>
      </c>
      <c r="J7">
        <f>(((D10) + (D8 + D9))*C7)</f>
        <v/>
      </c>
    </row>
    <row r="8">
      <c r="A8" t="inlineStr">
        <is>
          <t>INT_R_X5Y53/WL1BEG1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INT_L_X4Y53/WL1END1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INT_L_X4Y53/INT_L.WL1END1-&gt;&gt;IMUX_L4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INT_L_X4Y53/IMUX_L4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CLBLL_L_X4Y53/CLBLL_IMUX4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CLBLL_L_X4Y53/CLBLL_L.CLBLL_IMUX4-&gt;CLBLL_LL_A6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CLBLL_L_X4Y53/CLBLL_LL_A6</t>
        </is>
      </c>
      <c r="B14" t="inlineStr">
        <is>
          <t>Part of wire</t>
        </is>
      </c>
      <c r="C14" t="n">
        <v>0</v>
      </c>
      <c r="D14" t="n">
        <v>0.004545</v>
      </c>
      <c r="I14">
        <f>(((D14)/2) + (D15))</f>
        <v/>
      </c>
      <c r="J14">
        <f>((C14)*(((D14)/2) + (D15)))</f>
        <v/>
      </c>
    </row>
    <row r="15">
      <c r="A15" t="inlineStr">
        <is>
          <t>masterReg/readData2[28]_i_7/I0</t>
        </is>
      </c>
      <c r="B15" t="inlineStr">
        <is>
          <t>Inpin</t>
        </is>
      </c>
      <c r="D15" t="n">
        <v>0</v>
      </c>
      <c r="E15" t="n">
        <v>0.002</v>
      </c>
      <c r="F15" t="n">
        <v>0.002</v>
      </c>
      <c r="G15" t="n">
        <v>0.005</v>
      </c>
      <c r="H15" t="n">
        <v>0.004</v>
      </c>
    </row>
    <row r="16">
      <c r="A16" t="inlineStr">
        <is>
          <t>data0[28]: ALU1/result0_carry__6/O[0] to masterReg/readData2[28]_i_7/I0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data0[28]: ALU1/result0_carry__6/O[0] to masterReg/readData2[28]_i_7/I0sum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data0[28]: ALU1/result0_carry__6/O[0] to masterReg/readData2[28]_i_7/I0Total delay (from Vivado)</t>
        </is>
      </c>
      <c r="E19" t="inlineStr">
        <is>
          <t>133</t>
        </is>
      </c>
      <c r="F19" t="inlineStr">
        <is>
          <t>116</t>
        </is>
      </c>
      <c r="G19" t="inlineStr">
        <is>
          <t>249</t>
        </is>
      </c>
      <c r="H19" t="inlineStr">
        <is>
          <t>212</t>
        </is>
      </c>
    </row>
    <row r="21">
      <c r="A21" t="inlineStr">
        <is>
          <t>INT_R_X5Y53/INT_R.LOGIC_OUTS16-&gt;&gt;NR1BEG2</t>
        </is>
      </c>
      <c r="B21" t="inlineStr">
        <is>
          <t>Buffer</t>
        </is>
      </c>
      <c r="C21" t="n">
        <v>1.16220225</v>
      </c>
      <c r="D21" t="n">
        <v>0.008429000000000001</v>
      </c>
      <c r="E21" t="n">
        <v>0.056</v>
      </c>
      <c r="F21" t="n">
        <v>0.046</v>
      </c>
      <c r="G21" t="n">
        <v>0.131</v>
      </c>
      <c r="H21" t="n">
        <v>0.108</v>
      </c>
      <c r="I21">
        <f>((D24 + D35) + (D22 + D23))</f>
        <v/>
      </c>
      <c r="J21">
        <f>(((D24 + D35) + (D22 + D23))*C21)</f>
        <v/>
      </c>
    </row>
    <row r="22">
      <c r="A22" t="inlineStr">
        <is>
          <t>INT_R_X5Y53/NR1BEG2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INT_R_X5Y54/NR1END2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(D24 + D35))</f>
        <v/>
      </c>
      <c r="J23">
        <f>((C22 + C23)*(((D22 + D23)/2) + (D24 + D35)))</f>
        <v/>
      </c>
    </row>
    <row r="24">
      <c r="A24" t="inlineStr">
        <is>
          <t>INT_R_X5Y54/INT_R.NR1END2-&gt;&gt;IMUX21</t>
        </is>
      </c>
      <c r="B24" t="inlineStr">
        <is>
          <t>Buffer</t>
        </is>
      </c>
      <c r="C24" t="n">
        <v>1.6107141875</v>
      </c>
      <c r="D24" t="n">
        <v>0.007713</v>
      </c>
      <c r="E24" t="n">
        <v>0.047</v>
      </c>
      <c r="F24" t="n">
        <v>0.038</v>
      </c>
      <c r="G24" t="n">
        <v>0.138</v>
      </c>
      <c r="H24" t="n">
        <v>0.114</v>
      </c>
      <c r="I24">
        <f>((((D29) + (D28))) + (D25 + D26))</f>
        <v/>
      </c>
      <c r="J24">
        <f>(((((D29) + (D28))) + (D25 + D26))*C24)</f>
        <v/>
      </c>
    </row>
    <row r="25">
      <c r="A25" t="inlineStr">
        <is>
          <t>INT_R_X5Y54/IMUX21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CLBLM_R_X5Y54/CLBLM_IMUX21</t>
        </is>
      </c>
      <c r="B26" t="inlineStr">
        <is>
          <t>Part of wire</t>
        </is>
      </c>
      <c r="C26" t="n">
        <v>0</v>
      </c>
      <c r="D26" t="n">
        <v>0</v>
      </c>
      <c r="I26">
        <f>(((D25 + D26)/2) + (((D29) + (D28))))</f>
        <v/>
      </c>
      <c r="J26">
        <f>((C25 + C26)*(((D25 + D26)/2) + (((D29) + (D28)))))</f>
        <v/>
      </c>
    </row>
    <row r="27">
      <c r="A27" t="inlineStr">
        <is>
          <t>CLBLM_R_X5Y54/CLBLM_R.CLBLM_IMUX21-&gt;CLBLM_L_C4</t>
        </is>
      </c>
      <c r="B27" t="inlineStr">
        <is>
          <t>PassTransistor</t>
        </is>
      </c>
      <c r="C27" t="n">
        <v>0</v>
      </c>
      <c r="E27" t="n">
        <v>0</v>
      </c>
      <c r="F27" t="n">
        <v>0</v>
      </c>
      <c r="G27" t="n">
        <v>0</v>
      </c>
      <c r="H27" t="n">
        <v>0</v>
      </c>
      <c r="I27">
        <f>((D29) + (D28))</f>
        <v/>
      </c>
      <c r="J27">
        <f>(((D29) + (D28))*C27)</f>
        <v/>
      </c>
    </row>
    <row r="28">
      <c r="A28" t="inlineStr">
        <is>
          <t>CLBLM_R_X5Y54/CLBLM_L_C4</t>
        </is>
      </c>
      <c r="B28" t="inlineStr">
        <is>
          <t>Part of wire</t>
        </is>
      </c>
      <c r="C28" t="n">
        <v>0</v>
      </c>
      <c r="D28" t="n">
        <v>0</v>
      </c>
      <c r="I28">
        <f>(((D28)/2) + (D29))</f>
        <v/>
      </c>
      <c r="J28">
        <f>((C28)*(((D28)/2) + (D29)))</f>
        <v/>
      </c>
    </row>
    <row r="29">
      <c r="A29" t="inlineStr">
        <is>
          <t>masterReg/register_reg_r1_0_31_24_29_i_17/I3</t>
        </is>
      </c>
      <c r="B29" t="inlineStr">
        <is>
          <t>Inpin</t>
        </is>
      </c>
      <c r="D29" t="n">
        <v>0</v>
      </c>
      <c r="E29" t="n">
        <v>0.108</v>
      </c>
      <c r="F29" t="n">
        <v>0.08699999999999999</v>
      </c>
      <c r="G29" t="n">
        <v>0.281</v>
      </c>
      <c r="H29" t="n">
        <v>0.227</v>
      </c>
    </row>
    <row r="30">
      <c r="A30" t="inlineStr">
        <is>
          <t>data0[28]: ALU1/result0_carry__6/O[0] to masterReg/register_reg_r1_0_31_24_29_i_17/I3 sum delays</t>
        </is>
      </c>
      <c r="E30">
        <f>(E2 + E4 + E21 + E24 + E27 + E29)</f>
        <v/>
      </c>
      <c r="F30">
        <f>(F2 + F4 + F21 + F24 + F27 + F29)</f>
        <v/>
      </c>
      <c r="G30">
        <f>(G2 + G4 + G21 + G24 + G27 + G29)</f>
        <v/>
      </c>
      <c r="H30">
        <f>(H2 + H4 + H21 + H24 + H27 + H29)</f>
        <v/>
      </c>
      <c r="J30">
        <f>(J2 + J3 + J4 + J6 + J21 + J23 + J24 + J26 + J27 + J28 + J29)</f>
        <v/>
      </c>
    </row>
    <row r="31">
      <c r="A31" t="inlineStr">
        <is>
          <t>data0[28]: ALU1/result0_carry__6/O[0] to masterReg/register_reg_r1_0_31_24_29_i_17/I3sum delays + cap delay</t>
        </is>
      </c>
      <c r="E31">
        <f>1000*(E30 + J30)</f>
        <v/>
      </c>
      <c r="F31">
        <f>1000*(F30 + J30)</f>
        <v/>
      </c>
      <c r="G31">
        <f>1000*(G30 + J30)</f>
        <v/>
      </c>
      <c r="H31">
        <f>1000*(H30 + J30)</f>
        <v/>
      </c>
    </row>
    <row r="33">
      <c r="A33" t="inlineStr">
        <is>
          <t>data0[28]: ALU1/result0_carry__6/O[0] to masterReg/register_reg_r1_0_31_24_29_i_17/I3Total delay (from Vivado)</t>
        </is>
      </c>
      <c r="E33" t="inlineStr">
        <is>
          <t>254</t>
        </is>
      </c>
      <c r="F33" t="inlineStr">
        <is>
          <t>214</t>
        </is>
      </c>
      <c r="G33" t="inlineStr">
        <is>
          <t>477</t>
        </is>
      </c>
      <c r="H33" t="inlineStr">
        <is>
          <t>396</t>
        </is>
      </c>
    </row>
    <row r="35">
      <c r="A35" t="inlineStr">
        <is>
          <t>INT_R_X5Y54/INT_R.NR1END2-&gt;&gt;FAN_ALT5</t>
        </is>
      </c>
      <c r="B35" t="inlineStr">
        <is>
          <t>Buffer</t>
        </is>
      </c>
      <c r="C35" t="n">
        <v>0</v>
      </c>
      <c r="D35" t="n">
        <v>0.00757</v>
      </c>
      <c r="E35" t="n">
        <v>0</v>
      </c>
      <c r="F35" t="n">
        <v>0</v>
      </c>
      <c r="G35" t="n">
        <v>0</v>
      </c>
      <c r="H35" t="n">
        <v>0</v>
      </c>
      <c r="I35">
        <f>((D37) + (D36))</f>
        <v/>
      </c>
      <c r="J35">
        <f>(((D37) + (D36))*C35)</f>
        <v/>
      </c>
    </row>
    <row r="36">
      <c r="A36" t="inlineStr">
        <is>
          <t>INT_R_X5Y54/FAN_ALT5</t>
        </is>
      </c>
      <c r="B36" t="inlineStr">
        <is>
          <t>Part of wire</t>
        </is>
      </c>
      <c r="C36" t="n">
        <v>0</v>
      </c>
      <c r="D36" t="n">
        <v>0</v>
      </c>
      <c r="I36">
        <f>(((D36)/2) + (D37))</f>
        <v/>
      </c>
      <c r="J36">
        <f>((C36)*(((D36)/2) + (D37)))</f>
        <v/>
      </c>
    </row>
    <row r="37">
      <c r="A37" t="inlineStr">
        <is>
          <t>INT_R_X5Y54/INT_R.FAN_ALT5-&gt;&gt;FAN_BOUNCE5</t>
        </is>
      </c>
      <c r="B37" t="inlineStr">
        <is>
          <t>Buffer</t>
        </is>
      </c>
      <c r="C37" t="n">
        <v>1.4764880625</v>
      </c>
      <c r="D37" t="n">
        <v>0</v>
      </c>
      <c r="E37" t="n">
        <v>0.059</v>
      </c>
      <c r="F37" t="n">
        <v>0.049</v>
      </c>
      <c r="G37" t="n">
        <v>0.178</v>
      </c>
      <c r="H37" t="n">
        <v>0.147</v>
      </c>
      <c r="I37">
        <f>((D39 + D50) + (D38))</f>
        <v/>
      </c>
      <c r="J37">
        <f>(((D39 + D50) + (D38))*C37)</f>
        <v/>
      </c>
    </row>
    <row r="38">
      <c r="A38" t="inlineStr">
        <is>
          <t>INT_R_X5Y54/FAN_BOUNCE5</t>
        </is>
      </c>
      <c r="B38" t="inlineStr">
        <is>
          <t>Part of wire</t>
        </is>
      </c>
      <c r="C38" t="n">
        <v>0</v>
      </c>
      <c r="D38" t="n">
        <v>0</v>
      </c>
      <c r="I38">
        <f>(((D38)/2) + (D39 + D50))</f>
        <v/>
      </c>
      <c r="J38">
        <f>((C38)*(((D38)/2) + (D39 + D50)))</f>
        <v/>
      </c>
    </row>
    <row r="39">
      <c r="A39" t="inlineStr">
        <is>
          <t>INT_R_X5Y54/INT_R.FAN_BOUNCE5-&gt;&gt;IMUX9</t>
        </is>
      </c>
      <c r="B39" t="inlineStr">
        <is>
          <t>Buffer</t>
        </is>
      </c>
      <c r="C39" t="n">
        <v>1.6107141875</v>
      </c>
      <c r="D39" t="n">
        <v>0.007713</v>
      </c>
      <c r="E39" t="n">
        <v>0.047</v>
      </c>
      <c r="F39" t="n">
        <v>0.038</v>
      </c>
      <c r="G39" t="n">
        <v>0.138</v>
      </c>
      <c r="H39" t="n">
        <v>0.114</v>
      </c>
      <c r="I39">
        <f>((((D44) + (D43))) + (D40 + D41))</f>
        <v/>
      </c>
      <c r="J39">
        <f>(((((D44) + (D43))) + (D40 + D41))*C39)</f>
        <v/>
      </c>
    </row>
    <row r="40">
      <c r="A40" t="inlineStr">
        <is>
          <t>INT_R_X5Y54/IMUX9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CLBLM_R_X5Y54/CLBLM_IMUX9</t>
        </is>
      </c>
      <c r="B41" t="inlineStr">
        <is>
          <t>Part of wire</t>
        </is>
      </c>
      <c r="C41" t="n">
        <v>0</v>
      </c>
      <c r="D41" t="n">
        <v>0</v>
      </c>
      <c r="I41">
        <f>(((D40 + D41)/2) + (((D44) + (D43))))</f>
        <v/>
      </c>
      <c r="J41">
        <f>((C40 + C41)*(((D40 + D41)/2) + (((D44) + (D43)))))</f>
        <v/>
      </c>
    </row>
    <row r="42">
      <c r="A42" t="inlineStr">
        <is>
          <t>CLBLM_R_X5Y54/CLBLM_R.CLBLM_IMUX9-&gt;CLBLM_L_A5</t>
        </is>
      </c>
      <c r="B42" t="inlineStr">
        <is>
          <t>PassTransistor</t>
        </is>
      </c>
      <c r="C42" t="n">
        <v>0</v>
      </c>
      <c r="E42" t="n">
        <v>0</v>
      </c>
      <c r="F42" t="n">
        <v>0</v>
      </c>
      <c r="G42" t="n">
        <v>0</v>
      </c>
      <c r="H42" t="n">
        <v>0</v>
      </c>
      <c r="I42">
        <f>((D44) + (D43))</f>
        <v/>
      </c>
      <c r="J42">
        <f>(((D44) + (D43))*C42)</f>
        <v/>
      </c>
    </row>
    <row r="43">
      <c r="A43" t="inlineStr">
        <is>
          <t>CLBLM_R_X5Y54/CLBLM_L_A5</t>
        </is>
      </c>
      <c r="B43" t="inlineStr">
        <is>
          <t>Part of wire</t>
        </is>
      </c>
      <c r="C43" t="n">
        <v>0</v>
      </c>
      <c r="D43" t="n">
        <v>0</v>
      </c>
      <c r="I43">
        <f>(((D43)/2) + (D44))</f>
        <v/>
      </c>
      <c r="J43">
        <f>((C43)*(((D43)/2) + (D44)))</f>
        <v/>
      </c>
    </row>
    <row r="44">
      <c r="A44" t="inlineStr">
        <is>
          <t>masterReg/readData2[28]_i_4/I4</t>
        </is>
      </c>
      <c r="B44" t="inlineStr">
        <is>
          <t>Inpin</t>
        </is>
      </c>
      <c r="D44" t="n">
        <v>0</v>
      </c>
      <c r="E44" t="n">
        <v>0.042</v>
      </c>
      <c r="F44" t="n">
        <v>0.033</v>
      </c>
      <c r="G44" t="n">
        <v>0.112</v>
      </c>
      <c r="H44" t="n">
        <v>0.091</v>
      </c>
    </row>
    <row r="45">
      <c r="A45" t="inlineStr">
        <is>
          <t>data0[28]: ALU1/result0_carry__6/O[0] to masterReg/readData2[28]_i_4/I4 sum delays</t>
        </is>
      </c>
      <c r="E45">
        <f>(E2 + E4 + E21 + E35 + E37 + E39 + E42 + E44)</f>
        <v/>
      </c>
      <c r="F45">
        <f>(F2 + F4 + F21 + F35 + F37 + F39 + F42 + F44)</f>
        <v/>
      </c>
      <c r="G45">
        <f>(G2 + G4 + G21 + G35 + G37 + G39 + G42 + G44)</f>
        <v/>
      </c>
      <c r="H45">
        <f>(H2 + H4 + H21 + H35 + H37 + H39 + H42 + H44)</f>
        <v/>
      </c>
      <c r="J45">
        <f>(J2 + J3 + J4 + J6 + J21 + J23 + J35 + J36 + J37 + J38 + J39 + J41 + J42 + J43 + J44)</f>
        <v/>
      </c>
    </row>
    <row r="46">
      <c r="A46" t="inlineStr">
        <is>
          <t>data0[28]: ALU1/result0_carry__6/O[0] to masterReg/readData2[28]_i_4/I4sum delays + cap delay</t>
        </is>
      </c>
      <c r="E46">
        <f>1000*(E45 + J45)</f>
        <v/>
      </c>
      <c r="F46">
        <f>1000*(F45 + J45)</f>
        <v/>
      </c>
      <c r="G46">
        <f>1000*(G45 + J45)</f>
        <v/>
      </c>
      <c r="H46">
        <f>1000*(H45 + J45)</f>
        <v/>
      </c>
    </row>
    <row r="48">
      <c r="A48" t="inlineStr">
        <is>
          <t>data0[28]: ALU1/result0_carry__6/O[0] to masterReg/readData2[28]_i_4/I4Total delay (from Vivado)</t>
        </is>
      </c>
      <c r="E48" t="inlineStr">
        <is>
          <t>267</t>
        </is>
      </c>
      <c r="F48" t="inlineStr">
        <is>
          <t>229</t>
        </is>
      </c>
      <c r="G48" t="inlineStr">
        <is>
          <t>490</t>
        </is>
      </c>
      <c r="H48" t="inlineStr">
        <is>
          <t>413</t>
        </is>
      </c>
    </row>
    <row r="50">
      <c r="A50" t="inlineStr">
        <is>
          <t>INT_R_X5Y54/INT_R.FAN_BOUNCE5-&gt;&gt;IMUX25</t>
        </is>
      </c>
      <c r="B50" t="inlineStr">
        <is>
          <t>Buffer</t>
        </is>
      </c>
      <c r="C50" t="n">
        <v>1.6107141875</v>
      </c>
      <c r="D50" t="n">
        <v>0.007713</v>
      </c>
      <c r="E50" t="n">
        <v>0.047</v>
      </c>
      <c r="F50" t="n">
        <v>0.038</v>
      </c>
      <c r="G50" t="n">
        <v>0.138</v>
      </c>
      <c r="H50" t="n">
        <v>0.114</v>
      </c>
      <c r="I50">
        <f>((((D55) + (D54))) + (D51 + D52))</f>
        <v/>
      </c>
      <c r="J50">
        <f>(((((D55) + (D54))) + (D51 + D52))*C50)</f>
        <v/>
      </c>
    </row>
    <row r="51">
      <c r="A51" t="inlineStr">
        <is>
          <t>INT_R_X5Y54/IMUX25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CLBLM_R_X5Y54/CLBLM_IMUX25</t>
        </is>
      </c>
      <c r="B52" t="inlineStr">
        <is>
          <t>Part of wire</t>
        </is>
      </c>
      <c r="C52" t="n">
        <v>0</v>
      </c>
      <c r="D52" t="n">
        <v>0</v>
      </c>
      <c r="I52">
        <f>(((D51 + D52)/2) + (((D55) + (D54))))</f>
        <v/>
      </c>
      <c r="J52">
        <f>((C51 + C52)*(((D51 + D52)/2) + (((D55) + (D54)))))</f>
        <v/>
      </c>
    </row>
    <row r="53">
      <c r="A53" t="inlineStr">
        <is>
          <t>CLBLM_R_X5Y54/CLBLM_R.CLBLM_IMUX25-&gt;CLBLM_L_B5</t>
        </is>
      </c>
      <c r="B53" t="inlineStr">
        <is>
          <t>PassTransistor</t>
        </is>
      </c>
      <c r="C53" t="n">
        <v>0</v>
      </c>
      <c r="E53" t="n">
        <v>0</v>
      </c>
      <c r="F53" t="n">
        <v>0</v>
      </c>
      <c r="G53" t="n">
        <v>0</v>
      </c>
      <c r="H53" t="n">
        <v>0</v>
      </c>
      <c r="I53">
        <f>((D55) + (D54))</f>
        <v/>
      </c>
      <c r="J53">
        <f>(((D55) + (D54))*C53)</f>
        <v/>
      </c>
    </row>
    <row r="54">
      <c r="A54" t="inlineStr">
        <is>
          <t>CLBLM_R_X5Y54/CLBLM_L_B5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ALU1/register_reg_r1_0_31_24_29_i_18/I3</t>
        </is>
      </c>
      <c r="B55" t="inlineStr">
        <is>
          <t>Inpin</t>
        </is>
      </c>
      <c r="D55" t="n">
        <v>0</v>
      </c>
      <c r="E55" t="n">
        <v>0.043</v>
      </c>
      <c r="F55" t="n">
        <v>0.034</v>
      </c>
      <c r="G55" t="n">
        <v>0.116</v>
      </c>
      <c r="H55" t="n">
        <v>0.093</v>
      </c>
    </row>
    <row r="56">
      <c r="A56" t="inlineStr">
        <is>
          <t>data0[28]: ALU1/result0_carry__6/O[0] to ALU1/register_reg_r1_0_31_24_29_i_18/I3 sum delays</t>
        </is>
      </c>
      <c r="E56">
        <f>(E2 + E4 + E21 + E35 + E37 + E50 + E53 + E55)</f>
        <v/>
      </c>
      <c r="F56">
        <f>(F2 + F4 + F21 + F35 + F37 + F50 + F53 + F55)</f>
        <v/>
      </c>
      <c r="G56">
        <f>(G2 + G4 + G21 + G35 + G37 + G50 + G53 + G55)</f>
        <v/>
      </c>
      <c r="H56">
        <f>(H2 + H4 + H21 + H35 + H37 + H50 + H53 + H55)</f>
        <v/>
      </c>
      <c r="J56">
        <f>(J2 + J3 + J4 + J6 + J21 + J23 + J35 + J36 + J37 + J38 + J50 + J52 + J53 + J54 + J55)</f>
        <v/>
      </c>
    </row>
    <row r="57">
      <c r="A57" t="inlineStr">
        <is>
          <t>data0[28]: ALU1/result0_carry__6/O[0] to ALU1/register_reg_r1_0_31_24_29_i_18/I3sum delays + cap delay</t>
        </is>
      </c>
      <c r="E57">
        <f>1000*(E56 + J56)</f>
        <v/>
      </c>
      <c r="F57">
        <f>1000*(F56 + J56)</f>
        <v/>
      </c>
      <c r="G57">
        <f>1000*(G56 + J56)</f>
        <v/>
      </c>
      <c r="H57">
        <f>1000*(H56 + J56)</f>
        <v/>
      </c>
    </row>
    <row r="59">
      <c r="A59" t="inlineStr">
        <is>
          <t>data0[28]: ALU1/result0_carry__6/O[0] to ALU1/register_reg_r1_0_31_24_29_i_18/I3Total delay (from Vivado)</t>
        </is>
      </c>
      <c r="E59" t="inlineStr">
        <is>
          <t>268</t>
        </is>
      </c>
      <c r="F59" t="inlineStr">
        <is>
          <t>230</t>
        </is>
      </c>
      <c r="G59" t="inlineStr">
        <is>
          <t>494</t>
        </is>
      </c>
      <c r="H59" t="inlineStr">
        <is>
          <t>415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CLBLM_R_X5Y53/CLBLM_L_BMUX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CLBLM_R_X5Y53/CLBLM_L_BMUX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CLBLM_R_X5Y53/CLBLM_R.CLBLM_L_BMUX-&gt;CLBLM_LOGIC_OUTS17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CLBLM_R_X5Y53/CLBLM_LOGIC_OUTS17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INT_R_X5Y53/LOGIC_OUTS17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INT_R_X5Y53/INT_R.LOGIC_OUTS17-&gt;&gt;SE2BEG3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0.042</v>
      </c>
      <c r="F7" t="n">
        <v>0.034</v>
      </c>
      <c r="G7" t="n">
        <v>0.138</v>
      </c>
      <c r="H7" t="n">
        <v>0.114</v>
      </c>
      <c r="I7">
        <f>((D15 + D29) + (D8 + D9 + D10 + D11 + D12 + D13 + D14))</f>
        <v/>
      </c>
      <c r="J7">
        <f>(((D15 + D29) + (D8 + D9 + D10 + D11 + D12 + D13 + D14))*C7)</f>
        <v/>
      </c>
    </row>
    <row r="8">
      <c r="A8" t="inlineStr">
        <is>
          <t>INT_R_X5Y53/SE2BEG3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INT_L_X6Y52/SE2END3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INT_R_X5Y52/SE2A3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CLBLM_R_X5Y52/CLBLM_SE2A3</t>
        </is>
      </c>
      <c r="B11" t="inlineStr">
        <is>
          <t>Part of wire</t>
        </is>
      </c>
      <c r="C11" t="n">
        <v>0.090332</v>
      </c>
      <c r="D11" t="n">
        <v>0.005065</v>
      </c>
    </row>
    <row r="12">
      <c r="A12" t="inlineStr">
        <is>
          <t>VBRK_X18Y55/VBRK_SE2A3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BRAM_L_X6Y50/BRAM_SE2A3_2</t>
        </is>
      </c>
      <c r="B13" t="inlineStr">
        <is>
          <t>Part of wire</t>
        </is>
      </c>
      <c r="C13" t="n">
        <v>0.26892</v>
      </c>
      <c r="D13" t="n">
        <v>0.06043</v>
      </c>
    </row>
    <row r="14">
      <c r="A14" t="inlineStr">
        <is>
          <t>BRAM_INT_INTERFACE_L_X6Y52/INT_INTERFACE_SE2A3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 + D29))</f>
        <v/>
      </c>
      <c r="J14">
        <f>((C8 + C9 + C10 + C11 + C12 + C13 + C14)*(((D8 + D9 + D10 + D11 + D12 + D13 + D14)/2) + (D15 + D29)))</f>
        <v/>
      </c>
    </row>
    <row r="15">
      <c r="A15" t="inlineStr">
        <is>
          <t>INT_L_X6Y52/INT_L.SE2END3-&gt;&gt;EL1BEG2</t>
        </is>
      </c>
      <c r="B15" t="inlineStr">
        <is>
          <t>Buffer</t>
        </is>
      </c>
      <c r="C15" t="n">
        <v>1.16220225</v>
      </c>
      <c r="D15" t="n">
        <v>0.008429000000000001</v>
      </c>
      <c r="E15" t="n">
        <v>0.043</v>
      </c>
      <c r="F15" t="n">
        <v>0.035</v>
      </c>
      <c r="G15" t="n">
        <v>0.123</v>
      </c>
      <c r="H15" t="n">
        <v>0.102</v>
      </c>
      <c r="I15">
        <f>((D18) + (D16 + D17))</f>
        <v/>
      </c>
      <c r="J15">
        <f>(((D18) + (D16 + D17))*C15)</f>
        <v/>
      </c>
    </row>
    <row r="16">
      <c r="A16" t="inlineStr">
        <is>
          <t>INT_L_X6Y52/EL1BEG2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INT_R_X7Y52/EL1END2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INT_R_X7Y52/INT_R.EL1END2-&gt;&gt;IMUX4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INT_R_X7Y52/IMUX4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CLBLM_R_X7Y52/CLBLM_IMUX4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CLBLM_R_X7Y52/CLBLM_R.CLBLM_IMUX4-&gt;CLBLM_M_A6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CLBLM_R_X7Y52/CLBLM_M_A6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masterReg/readData2[29]_i_7/I0</t>
        </is>
      </c>
      <c r="B23" t="inlineStr">
        <is>
          <t>Inpin</t>
        </is>
      </c>
      <c r="D23" t="n">
        <v>0</v>
      </c>
      <c r="E23" t="n">
        <v>0.008</v>
      </c>
      <c r="F23" t="n">
        <v>0.007</v>
      </c>
      <c r="G23" t="n">
        <v>0.016</v>
      </c>
      <c r="H23" t="n">
        <v>0.013</v>
      </c>
    </row>
    <row r="24">
      <c r="A24" t="inlineStr">
        <is>
          <t>data0[29]: ALU1/result0_carry__6/O[1] to masterReg/readData2[29]_i_7/I0 sum delays</t>
        </is>
      </c>
      <c r="E24">
        <f>(E2 + E4 + E7 + E15 + E18 + E21 + E23)</f>
        <v/>
      </c>
      <c r="F24">
        <f>(F2 + F4 + F7 + F15 + F18 + F21 + F23)</f>
        <v/>
      </c>
      <c r="G24">
        <f>(G2 + G4 + G7 + G15 + G18 + G21 + G23)</f>
        <v/>
      </c>
      <c r="H24">
        <f>(H2 + H4 + H7 + H15 + H18 + H21 + H23)</f>
        <v/>
      </c>
      <c r="J24">
        <f>(J2 + J3 + J4 + J6 + J7 + J14 + J15 + J17 + J18 + J20 + J21 + J22 + J23)</f>
        <v/>
      </c>
    </row>
    <row r="25">
      <c r="A25" t="inlineStr">
        <is>
          <t>data0[29]: ALU1/result0_carry__6/O[1] to masterReg/readData2[29]_i_7/I0sum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data0[29]: ALU1/result0_carry__6/O[1] to masterReg/readData2[29]_i_7/I0Total delay (from Vivado)</t>
        </is>
      </c>
      <c r="E27" t="inlineStr">
        <is>
          <t>272</t>
        </is>
      </c>
      <c r="F27" t="inlineStr">
        <is>
          <t>246</t>
        </is>
      </c>
      <c r="G27" t="inlineStr">
        <is>
          <t>462</t>
        </is>
      </c>
      <c r="H27" t="inlineStr">
        <is>
          <t>403</t>
        </is>
      </c>
    </row>
    <row r="29">
      <c r="A29" t="inlineStr">
        <is>
          <t>INT_L_X6Y52/INT_L.SE2END3-&gt;&gt;EE4BEG3</t>
        </is>
      </c>
      <c r="B29" t="inlineStr">
        <is>
          <t>Buffer</t>
        </is>
      </c>
      <c r="C29" t="n">
        <v>1.2375</v>
      </c>
      <c r="D29" t="n">
        <v>0.009403999999999999</v>
      </c>
      <c r="E29" t="n">
        <v>0.07199999999999999</v>
      </c>
      <c r="F29" t="n">
        <v>0.059</v>
      </c>
      <c r="G29" t="n">
        <v>0.167</v>
      </c>
      <c r="H29" t="n">
        <v>0.138</v>
      </c>
      <c r="I29">
        <f>((D41) + (D30 + D31 + D32 + D33 + D34 + D35 + D36 + D37 + D38 + D39 + D40))</f>
        <v/>
      </c>
      <c r="J29">
        <f>(((D41) + (D30 + D31 + D32 + D33 + D34 + D35 + D36 + D37 + D38 + D39 + D40))*C29)</f>
        <v/>
      </c>
    </row>
    <row r="30">
      <c r="A30" t="inlineStr">
        <is>
          <t>INT_L_X6Y52/EE4BEG3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INT_L_X10Y52/EE4END3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INT_R_X7Y52/EE4A3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CLBLM_R_X7Y52/CLBLM_EE4A3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CLBLM_L_X8Y52/CLBLM_EE4A3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INT_L_X8Y52/EE4B3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INT_R_X9Y52/EE4C3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INT_INTERFACE_R_X9Y52/INT_INTERFACE_EE4C3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DSP_R_X9Y50/DSP_EE4C3_2</t>
        </is>
      </c>
      <c r="B38" t="inlineStr">
        <is>
          <t>Part of wire</t>
        </is>
      </c>
      <c r="C38" t="n">
        <v>0.04743</v>
      </c>
      <c r="D38" t="n">
        <v>0.011</v>
      </c>
    </row>
    <row r="39">
      <c r="A39" t="inlineStr">
        <is>
          <t>VBRK_X29Y55/VBRK_EE4C3</t>
        </is>
      </c>
      <c r="B39" t="inlineStr">
        <is>
          <t>Part of wire</t>
        </is>
      </c>
      <c r="C39" t="n">
        <v>0.01211</v>
      </c>
      <c r="D39" t="n">
        <v>0.00162</v>
      </c>
    </row>
    <row r="40">
      <c r="A40" t="inlineStr">
        <is>
          <t>CLBLM_L_X10Y52/CLBLM_EE4C3</t>
        </is>
      </c>
      <c r="B40" t="inlineStr">
        <is>
          <t>Part of wire</t>
        </is>
      </c>
      <c r="C40" t="n">
        <v>0</v>
      </c>
      <c r="D40" t="n">
        <v>0</v>
      </c>
      <c r="I40">
        <f>(((D30 + D31 + D32 + D33 + D34 + D35 + D36 + D37 + D38 + D39 + D40)/2) + (D41))</f>
        <v/>
      </c>
      <c r="J40">
        <f>((C30 + C31 + C32 + C33 + C34 + C35 + C36 + C37 + C38 + C39 + C40)*(((D30 + D31 + D32 + D33 + D34 + D35 + D36 + D37 + D38 + D39 + D40)/2) + (D41)))</f>
        <v/>
      </c>
    </row>
    <row r="41">
      <c r="A41" t="inlineStr">
        <is>
          <t>INT_L_X10Y52/INT_L.EE4END3-&gt;&gt;NN2BEG3</t>
        </is>
      </c>
      <c r="B41" t="inlineStr">
        <is>
          <t>Buffer</t>
        </is>
      </c>
      <c r="C41" t="n">
        <v>1.1851186875</v>
      </c>
      <c r="D41" t="n">
        <v>0.008473000000000001</v>
      </c>
      <c r="E41" t="n">
        <v>0.06</v>
      </c>
      <c r="F41" t="n">
        <v>0.05</v>
      </c>
      <c r="G41" t="n">
        <v>0.133</v>
      </c>
      <c r="H41" t="n">
        <v>0.11</v>
      </c>
      <c r="I41">
        <f>((D45 + D56) + (D42 + D43 + D44))</f>
        <v/>
      </c>
      <c r="J41">
        <f>(((D45 + D56) + (D42 + D43 + D44))*C41)</f>
        <v/>
      </c>
    </row>
    <row r="42">
      <c r="A42" t="inlineStr">
        <is>
          <t>INT_L_X10Y52/NN2BEG3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INT_L_X10Y54/NN2END3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INT_L_X10Y53/NN2A3</t>
        </is>
      </c>
      <c r="B44" t="inlineStr">
        <is>
          <t>Part of wire</t>
        </is>
      </c>
      <c r="C44" t="n">
        <v>0</v>
      </c>
      <c r="D44" t="n">
        <v>0</v>
      </c>
      <c r="I44">
        <f>(((D42 + D43 + D44)/2) + (D45 + D56))</f>
        <v/>
      </c>
      <c r="J44">
        <f>((C42 + C43 + C44)*(((D42 + D43 + D44)/2) + (D45 + D56)))</f>
        <v/>
      </c>
    </row>
    <row r="45">
      <c r="A45" t="inlineStr">
        <is>
          <t>INT_L_X10Y54/INT_L.NN2END3-&gt;&gt;IMUX_L22</t>
        </is>
      </c>
      <c r="B45" t="inlineStr">
        <is>
          <t>Buffer</t>
        </is>
      </c>
      <c r="C45" t="n">
        <v>1.6107141875</v>
      </c>
      <c r="D45" t="n">
        <v>0.007713</v>
      </c>
      <c r="E45" t="n">
        <v>0.047</v>
      </c>
      <c r="F45" t="n">
        <v>0.038</v>
      </c>
      <c r="G45" t="n">
        <v>0.138</v>
      </c>
      <c r="H45" t="n">
        <v>0.114</v>
      </c>
      <c r="I45">
        <f>((((D50) + (D49))) + (D46 + D47))</f>
        <v/>
      </c>
      <c r="J45">
        <f>(((((D50) + (D49))) + (D46 + D47))*C45)</f>
        <v/>
      </c>
    </row>
    <row r="46">
      <c r="A46" t="inlineStr">
        <is>
          <t>INT_L_X10Y54/IMUX_L22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CLBLM_L_X10Y54/CLBLM_IMUX22</t>
        </is>
      </c>
      <c r="B47" t="inlineStr">
        <is>
          <t>Part of wire</t>
        </is>
      </c>
      <c r="C47" t="n">
        <v>0</v>
      </c>
      <c r="D47" t="n">
        <v>0</v>
      </c>
      <c r="I47">
        <f>(((D46 + D47)/2) + (((D50) + (D49))))</f>
        <v/>
      </c>
      <c r="J47">
        <f>((C46 + C47)*(((D46 + D47)/2) + (((D50) + (D49)))))</f>
        <v/>
      </c>
    </row>
    <row r="48">
      <c r="A48" t="inlineStr">
        <is>
          <t>CLBLM_L_X10Y54/CLBLM_L.CLBLM_IMUX22-&gt;CLBLM_M_C3</t>
        </is>
      </c>
      <c r="B48" t="inlineStr">
        <is>
          <t>PassTransistor</t>
        </is>
      </c>
      <c r="C48" t="n">
        <v>0</v>
      </c>
      <c r="E48" t="n">
        <v>0</v>
      </c>
      <c r="F48" t="n">
        <v>0</v>
      </c>
      <c r="G48" t="n">
        <v>0</v>
      </c>
      <c r="H48" t="n">
        <v>0</v>
      </c>
      <c r="I48">
        <f>((D50) + (D49))</f>
        <v/>
      </c>
      <c r="J48">
        <f>(((D50) + (D49))*C48)</f>
        <v/>
      </c>
    </row>
    <row r="49">
      <c r="A49" t="inlineStr">
        <is>
          <t>CLBLM_L_X10Y54/CLBLM_M_C3</t>
        </is>
      </c>
      <c r="B49" t="inlineStr">
        <is>
          <t>Part of wire</t>
        </is>
      </c>
      <c r="C49" t="n">
        <v>0</v>
      </c>
      <c r="D49" t="n">
        <v>0</v>
      </c>
      <c r="I49">
        <f>(((D49)/2) + (D50))</f>
        <v/>
      </c>
      <c r="J49">
        <f>((C49)*(((D49)/2) + (D50)))</f>
        <v/>
      </c>
    </row>
    <row r="50">
      <c r="A50" t="inlineStr">
        <is>
          <t>masterReg/register_reg_r1_0_31_24_29_i_15/I3</t>
        </is>
      </c>
      <c r="B50" t="inlineStr">
        <is>
          <t>Inpin</t>
        </is>
      </c>
      <c r="D50" t="n">
        <v>0</v>
      </c>
      <c r="E50" t="n">
        <v>0.14</v>
      </c>
      <c r="F50" t="n">
        <v>0.113</v>
      </c>
      <c r="G50" t="n">
        <v>0.368</v>
      </c>
      <c r="H50" t="n">
        <v>0.297</v>
      </c>
    </row>
    <row r="51">
      <c r="A51" t="inlineStr">
        <is>
          <t>data0[29]: ALU1/result0_carry__6/O[1] to masterReg/register_reg_r1_0_31_24_29_i_15/I3 sum delays</t>
        </is>
      </c>
      <c r="E51">
        <f>(E2 + E4 + E7 + E29 + E41 + E45 + E48 + E50)</f>
        <v/>
      </c>
      <c r="F51">
        <f>(F2 + F4 + F7 + F29 + F41 + F45 + F48 + F50)</f>
        <v/>
      </c>
      <c r="G51">
        <f>(G2 + G4 + G7 + G29 + G41 + G45 + G48 + G50)</f>
        <v/>
      </c>
      <c r="H51">
        <f>(H2 + H4 + H7 + H29 + H41 + H45 + H48 + H50)</f>
        <v/>
      </c>
      <c r="J51">
        <f>(J2 + J3 + J4 + J6 + J7 + J14 + J29 + J40 + J41 + J44 + J45 + J47 + J48 + J49 + J50)</f>
        <v/>
      </c>
    </row>
    <row r="52">
      <c r="A52" t="inlineStr">
        <is>
          <t>data0[29]: ALU1/result0_carry__6/O[1] to masterReg/register_reg_r1_0_31_24_29_i_15/I3sum delays + cap delay</t>
        </is>
      </c>
      <c r="E52">
        <f>1000*(E51 + J51)</f>
        <v/>
      </c>
      <c r="F52">
        <f>1000*(F51 + J51)</f>
        <v/>
      </c>
      <c r="G52">
        <f>1000*(G51 + J51)</f>
        <v/>
      </c>
      <c r="H52">
        <f>1000*(H51 + J51)</f>
        <v/>
      </c>
    </row>
    <row r="54">
      <c r="A54" t="inlineStr">
        <is>
          <t>data0[29]: ALU1/result0_carry__6/O[1] to masterReg/register_reg_r1_0_31_24_29_i_15/I3Total delay (from Vivado)</t>
        </is>
      </c>
      <c r="E54" t="inlineStr">
        <is>
          <t>526</t>
        </is>
      </c>
      <c r="F54" t="inlineStr">
        <is>
          <t>459</t>
        </is>
      </c>
      <c r="G54" t="inlineStr">
        <is>
          <t>923</t>
        </is>
      </c>
      <c r="H54" t="inlineStr">
        <is>
          <t>782</t>
        </is>
      </c>
    </row>
    <row r="56">
      <c r="A56" t="inlineStr">
        <is>
          <t>INT_L_X10Y54/INT_L.NN2END3-&gt;&gt;FAN_ALT3</t>
        </is>
      </c>
      <c r="B56" t="inlineStr">
        <is>
          <t>Buffer</t>
        </is>
      </c>
      <c r="C56" t="n">
        <v>0</v>
      </c>
      <c r="D56" t="n">
        <v>0.00757</v>
      </c>
      <c r="E56" t="n">
        <v>0</v>
      </c>
      <c r="F56" t="n">
        <v>0</v>
      </c>
      <c r="G56" t="n">
        <v>0</v>
      </c>
      <c r="H56" t="n">
        <v>0</v>
      </c>
      <c r="I56">
        <f>((D58) + (D57))</f>
        <v/>
      </c>
      <c r="J56">
        <f>(((D58) + (D57))*C56)</f>
        <v/>
      </c>
    </row>
    <row r="57">
      <c r="A57" t="inlineStr">
        <is>
          <t>INT_L_X10Y54/FAN_ALT3</t>
        </is>
      </c>
      <c r="B57" t="inlineStr">
        <is>
          <t>Part of wire</t>
        </is>
      </c>
      <c r="C57" t="n">
        <v>0</v>
      </c>
      <c r="D57" t="n">
        <v>0</v>
      </c>
      <c r="I57">
        <f>(((D57)/2) + (D58))</f>
        <v/>
      </c>
      <c r="J57">
        <f>((C57)*(((D57)/2) + (D58)))</f>
        <v/>
      </c>
    </row>
    <row r="58">
      <c r="A58" t="inlineStr">
        <is>
          <t>INT_L_X10Y54/INT_L.FAN_ALT3-&gt;&gt;FAN_BOUNCE3</t>
        </is>
      </c>
      <c r="B58" t="inlineStr">
        <is>
          <t>Buffer</t>
        </is>
      </c>
      <c r="C58" t="n">
        <v>1.4764880625</v>
      </c>
      <c r="D58" t="n">
        <v>0</v>
      </c>
      <c r="E58" t="n">
        <v>0.059</v>
      </c>
      <c r="F58" t="n">
        <v>0.049</v>
      </c>
      <c r="G58" t="n">
        <v>0.178</v>
      </c>
      <c r="H58" t="n">
        <v>0.147</v>
      </c>
      <c r="I58">
        <f>((D60 + D71) + (D59))</f>
        <v/>
      </c>
      <c r="J58">
        <f>(((D60 + D71) + (D59))*C58)</f>
        <v/>
      </c>
    </row>
    <row r="59">
      <c r="A59" t="inlineStr">
        <is>
          <t>INT_L_X10Y54/FAN_BOUNCE3</t>
        </is>
      </c>
      <c r="B59" t="inlineStr">
        <is>
          <t>Part of wire</t>
        </is>
      </c>
      <c r="C59" t="n">
        <v>0</v>
      </c>
      <c r="D59" t="n">
        <v>0</v>
      </c>
      <c r="I59">
        <f>(((D59)/2) + (D60 + D71))</f>
        <v/>
      </c>
      <c r="J59">
        <f>((C59)*(((D59)/2) + (D60 + D71)))</f>
        <v/>
      </c>
    </row>
    <row r="60">
      <c r="A60" t="inlineStr">
        <is>
          <t>INT_L_X10Y54/INT_L.FAN_BOUNCE3-&gt;&gt;IMUX_L3</t>
        </is>
      </c>
      <c r="B60" t="inlineStr">
        <is>
          <t>Buffer</t>
        </is>
      </c>
      <c r="C60" t="n">
        <v>1.6107141875</v>
      </c>
      <c r="D60" t="n">
        <v>0.007713</v>
      </c>
      <c r="E60" t="n">
        <v>0.047</v>
      </c>
      <c r="F60" t="n">
        <v>0.038</v>
      </c>
      <c r="G60" t="n">
        <v>0.138</v>
      </c>
      <c r="H60" t="n">
        <v>0.114</v>
      </c>
      <c r="I60">
        <f>((((D65) + (D64))) + (D61 + D62))</f>
        <v/>
      </c>
      <c r="J60">
        <f>(((((D65) + (D64))) + (D61 + D62))*C60)</f>
        <v/>
      </c>
    </row>
    <row r="61">
      <c r="A61" t="inlineStr">
        <is>
          <t>INT_L_X10Y54/IMUX_L3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CLBLM_L_X10Y54/CLBLM_IMUX3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(((D65) + (D64))))</f>
        <v/>
      </c>
      <c r="J62">
        <f>((C61 + C62)*(((D61 + D62)/2) + (((D65) + (D64)))))</f>
        <v/>
      </c>
    </row>
    <row r="63">
      <c r="A63" t="inlineStr">
        <is>
          <t>CLBLM_L_X10Y54/CLBLM_L.CLBLM_IMUX3-&gt;CLBLM_L_A2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CLBLM_L_X10Y54/CLBLM_L_A2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masterReg/readData2[29]_i_4/I4</t>
        </is>
      </c>
      <c r="B65" t="inlineStr">
        <is>
          <t>Inpin</t>
        </is>
      </c>
      <c r="D65" t="n">
        <v>0</v>
      </c>
      <c r="E65" t="n">
        <v>0.212</v>
      </c>
      <c r="F65" t="n">
        <v>0.17</v>
      </c>
      <c r="G65" t="n">
        <v>0.507</v>
      </c>
      <c r="H65" t="n">
        <v>0.409</v>
      </c>
    </row>
    <row r="66">
      <c r="A66" t="inlineStr">
        <is>
          <t>data0[29]: ALU1/result0_carry__6/O[1] to masterReg/readData2[29]_i_4/I4 sum delays</t>
        </is>
      </c>
      <c r="E66">
        <f>(E2 + E4 + E7 + E29 + E41 + E56 + E58 + E60 + E63 + E65)</f>
        <v/>
      </c>
      <c r="F66">
        <f>(F2 + F4 + F7 + F29 + F41 + F56 + F58 + F60 + F63 + F65)</f>
        <v/>
      </c>
      <c r="G66">
        <f>(G2 + G4 + G7 + G29 + G41 + G56 + G58 + G60 + G63 + G65)</f>
        <v/>
      </c>
      <c r="H66">
        <f>(H2 + H4 + H7 + H29 + H41 + H56 + H58 + H60 + H63 + H65)</f>
        <v/>
      </c>
      <c r="J66">
        <f>(J2 + J3 + J4 + J6 + J7 + J14 + J29 + J40 + J41 + J44 + J56 + J57 + J58 + J59 + J60 + J62 + J63 + J64 + J65)</f>
        <v/>
      </c>
    </row>
    <row r="67">
      <c r="A67" t="inlineStr">
        <is>
          <t>data0[29]: ALU1/result0_carry__6/O[1] to masterReg/readData2[29]_i_4/I4sum delays + cap delay</t>
        </is>
      </c>
      <c r="E67">
        <f>1000*(E66 + J66)</f>
        <v/>
      </c>
      <c r="F67">
        <f>1000*(F66 + J66)</f>
        <v/>
      </c>
      <c r="G67">
        <f>1000*(G66 + J66)</f>
        <v/>
      </c>
      <c r="H67">
        <f>1000*(H66 + J66)</f>
        <v/>
      </c>
    </row>
    <row r="69">
      <c r="A69" t="inlineStr">
        <is>
          <t>data0[29]: ALU1/result0_carry__6/O[1] to masterReg/readData2[29]_i_4/I4Total delay (from Vivado)</t>
        </is>
      </c>
      <c r="E69" t="inlineStr">
        <is>
          <t>677</t>
        </is>
      </c>
      <c r="F69" t="inlineStr">
        <is>
          <t>585</t>
        </is>
      </c>
      <c r="G69" t="inlineStr">
        <is>
          <t>1202</t>
        </is>
      </c>
      <c r="H69" t="inlineStr">
        <is>
          <t>1013</t>
        </is>
      </c>
    </row>
    <row r="71">
      <c r="A71" t="inlineStr">
        <is>
          <t>INT_L_X10Y54/INT_L.FAN_BOUNCE3-&gt;&gt;IMUX_L27</t>
        </is>
      </c>
      <c r="B71" t="inlineStr">
        <is>
          <t>Buffer</t>
        </is>
      </c>
      <c r="C71" t="n">
        <v>1.6107141875</v>
      </c>
      <c r="D71" t="n">
        <v>0.007713</v>
      </c>
      <c r="E71" t="n">
        <v>0.047</v>
      </c>
      <c r="F71" t="n">
        <v>0.038</v>
      </c>
      <c r="G71" t="n">
        <v>0.138</v>
      </c>
      <c r="H71" t="n">
        <v>0.114</v>
      </c>
      <c r="I71">
        <f>((((D76) + (D75))) + (D72 + D73))</f>
        <v/>
      </c>
      <c r="J71">
        <f>(((((D76) + (D75))) + (D72 + D73))*C71)</f>
        <v/>
      </c>
    </row>
    <row r="72">
      <c r="A72" t="inlineStr">
        <is>
          <t>INT_L_X10Y54/IMUX_L27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CLBLM_L_X10Y54/CLBLM_IMUX27</t>
        </is>
      </c>
      <c r="B73" t="inlineStr">
        <is>
          <t>Part of wire</t>
        </is>
      </c>
      <c r="C73" t="n">
        <v>0</v>
      </c>
      <c r="D73" t="n">
        <v>0</v>
      </c>
      <c r="I73">
        <f>(((D72 + D73)/2) + (((D76) + (D75))))</f>
        <v/>
      </c>
      <c r="J73">
        <f>((C72 + C73)*(((D72 + D73)/2) + (((D76) + (D75)))))</f>
        <v/>
      </c>
    </row>
    <row r="74">
      <c r="A74" t="inlineStr">
        <is>
          <t>CLBLM_L_X10Y54/CLBLM_L.CLBLM_IMUX27-&gt;CLBLM_M_B4</t>
        </is>
      </c>
      <c r="B74" t="inlineStr">
        <is>
          <t>PassTransistor</t>
        </is>
      </c>
      <c r="C74" t="n">
        <v>0</v>
      </c>
      <c r="E74" t="n">
        <v>0</v>
      </c>
      <c r="F74" t="n">
        <v>0</v>
      </c>
      <c r="G74" t="n">
        <v>0</v>
      </c>
      <c r="H74" t="n">
        <v>0</v>
      </c>
      <c r="I74">
        <f>((D76) + (D75))</f>
        <v/>
      </c>
      <c r="J74">
        <f>(((D76) + (D75))*C74)</f>
        <v/>
      </c>
    </row>
    <row r="75">
      <c r="A75" t="inlineStr">
        <is>
          <t>CLBLM_L_X10Y54/CLBLM_M_B4</t>
        </is>
      </c>
      <c r="B75" t="inlineStr">
        <is>
          <t>Part of wire</t>
        </is>
      </c>
      <c r="C75" t="n">
        <v>0</v>
      </c>
      <c r="D75" t="n">
        <v>0</v>
      </c>
      <c r="I75">
        <f>(((D75)/2) + (D76))</f>
        <v/>
      </c>
      <c r="J75">
        <f>((C75)*(((D75)/2) + (D76)))</f>
        <v/>
      </c>
    </row>
    <row r="76">
      <c r="A76" t="inlineStr">
        <is>
          <t>ALU1/register_reg_r1_0_31_24_29_i_16/I3</t>
        </is>
      </c>
      <c r="B76" t="inlineStr">
        <is>
          <t>Inpin</t>
        </is>
      </c>
      <c r="D76" t="n">
        <v>0</v>
      </c>
      <c r="E76" t="n">
        <v>0.112</v>
      </c>
      <c r="F76" t="n">
        <v>0.09</v>
      </c>
      <c r="G76" t="n">
        <v>0.3</v>
      </c>
      <c r="H76" t="n">
        <v>0.242</v>
      </c>
    </row>
    <row r="77">
      <c r="A77" t="inlineStr">
        <is>
          <t>data0[29]: ALU1/result0_carry__6/O[1] to ALU1/register_reg_r1_0_31_24_29_i_16/I3 sum delays</t>
        </is>
      </c>
      <c r="E77">
        <f>(E2 + E4 + E7 + E29 + E41 + E56 + E58 + E71 + E74 + E76)</f>
        <v/>
      </c>
      <c r="F77">
        <f>(F2 + F4 + F7 + F29 + F41 + F56 + F58 + F71 + F74 + F76)</f>
        <v/>
      </c>
      <c r="G77">
        <f>(G2 + G4 + G7 + G29 + G41 + G56 + G58 + G71 + G74 + G76)</f>
        <v/>
      </c>
      <c r="H77">
        <f>(H2 + H4 + H7 + H29 + H41 + H56 + H58 + H71 + H74 + H76)</f>
        <v/>
      </c>
      <c r="J77">
        <f>(J2 + J3 + J4 + J6 + J7 + J14 + J29 + J40 + J41 + J44 + J56 + J57 + J58 + J59 + J71 + J73 + J74 + J75 + J76)</f>
        <v/>
      </c>
    </row>
    <row r="78">
      <c r="A78" t="inlineStr">
        <is>
          <t>data0[29]: ALU1/result0_carry__6/O[1] to ALU1/register_reg_r1_0_31_24_29_i_16/I3sum delays + cap delay</t>
        </is>
      </c>
      <c r="E78">
        <f>1000*(E77 + J77)</f>
        <v/>
      </c>
      <c r="F78">
        <f>1000*(F77 + J77)</f>
        <v/>
      </c>
      <c r="G78">
        <f>1000*(G77 + J77)</f>
        <v/>
      </c>
      <c r="H78">
        <f>1000*(H77 + J77)</f>
        <v/>
      </c>
    </row>
    <row r="80">
      <c r="A80" t="inlineStr">
        <is>
          <t>data0[29]: ALU1/result0_carry__6/O[1] to ALU1/register_reg_r1_0_31_24_29_i_16/I3Total delay (from Vivado)</t>
        </is>
      </c>
      <c r="E80" t="inlineStr">
        <is>
          <t>577</t>
        </is>
      </c>
      <c r="F80" t="inlineStr">
        <is>
          <t>505</t>
        </is>
      </c>
      <c r="G80" t="inlineStr">
        <is>
          <t>1019</t>
        </is>
      </c>
      <c r="H80" t="inlineStr">
        <is>
          <t>866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CLBLM_R_X5Y46/CLBLM_L_CMUX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 + D29) + (D5 + D6))) + (D3))</f>
        <v/>
      </c>
      <c r="J2">
        <f>(C2*((((D7 + D29) + (D5 + D6))) + (D3)))</f>
        <v/>
      </c>
    </row>
    <row r="3">
      <c r="A3" t="inlineStr">
        <is>
          <t>CLBLM_R_X5Y46/CLBLM_L_CMUX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D29) + (D5 + D6))))</f>
        <v/>
      </c>
      <c r="J3">
        <f>((C3)*(((D3)/2) + (((D7 + D29) + (D5 + D6)))))</f>
        <v/>
      </c>
    </row>
    <row r="4">
      <c r="A4" t="inlineStr">
        <is>
          <t>CLBLM_R_X5Y46/CLBLM_R.CLBLM_L_CMUX-&gt;CLBLM_LOGIC_OUTS18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D29) + (D5 + D6))</f>
        <v/>
      </c>
      <c r="J4">
        <f>(((D7 + D29) + (D5 + D6))*C4)</f>
        <v/>
      </c>
    </row>
    <row r="5">
      <c r="A5" t="inlineStr">
        <is>
          <t>CLBLM_R_X5Y46/CLBLM_LOGIC_OUTS18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INT_R_X5Y46/LOGIC_OUTS18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D29))</f>
        <v/>
      </c>
      <c r="J6">
        <f>((C5 + C6)*(((D5 + D6)/2) + (D7 + D29)))</f>
        <v/>
      </c>
    </row>
    <row r="7">
      <c r="A7" t="inlineStr">
        <is>
          <t>INT_R_X5Y46/INT_R.LOGIC_OUTS18-&gt;&gt;SE2BEG0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0.138</v>
      </c>
      <c r="H7" t="n">
        <v>0.114</v>
      </c>
      <c r="I7">
        <f>((D15) + (D8 + D9 + D10 + D11 + D12 + D13 + D14))</f>
        <v/>
      </c>
      <c r="J7">
        <f>(((D15) + (D8 + D9 + D10 + D11 + D12 + D13 + D14))*C7)</f>
        <v/>
      </c>
    </row>
    <row r="8">
      <c r="A8" t="inlineStr">
        <is>
          <t>INT_R_X5Y46/SE2BEG0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INT_L_X6Y45/SE2END0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INT_R_X5Y45/SE2A0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CLBLM_R_X5Y45/CLBLM_SE2A0</t>
        </is>
      </c>
      <c r="B11" t="inlineStr">
        <is>
          <t>Part of wire</t>
        </is>
      </c>
      <c r="C11" t="n">
        <v>0.090332</v>
      </c>
      <c r="D11" t="n">
        <v>0.005065</v>
      </c>
    </row>
    <row r="12">
      <c r="A12" t="inlineStr">
        <is>
          <t>VBRK_X18Y47/VBRK_SE2A0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BRAM_L_X6Y45/BRAM_SE2A0_0</t>
        </is>
      </c>
      <c r="B13" t="inlineStr">
        <is>
          <t>Part of wire</t>
        </is>
      </c>
      <c r="C13" t="n">
        <v>0.26892</v>
      </c>
      <c r="D13" t="n">
        <v>0.06043</v>
      </c>
    </row>
    <row r="14">
      <c r="A14" t="inlineStr">
        <is>
          <t>BRAM_INT_INTERFACE_L_X6Y45/INT_INTERFACE_SE2A0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(D15))</f>
        <v/>
      </c>
      <c r="J14">
        <f>((C8 + C9 + C10 + C11 + C12 + C13 + C14)*(((D8 + D9 + D10 + D11 + D12 + D13 + D14)/2) + (D15)))</f>
        <v/>
      </c>
    </row>
    <row r="15">
      <c r="A15" t="inlineStr">
        <is>
          <t>INT_L_X6Y45/INT_L.SE2END0-&gt;&gt;ER1BEG1</t>
        </is>
      </c>
      <c r="B15" t="inlineStr">
        <is>
          <t>Buffer</t>
        </is>
      </c>
      <c r="C15" t="n">
        <v>1.16220225</v>
      </c>
      <c r="D15" t="n">
        <v>0.008429000000000001</v>
      </c>
      <c r="E15" t="n">
        <v>0.044</v>
      </c>
      <c r="F15" t="n">
        <v>0.036</v>
      </c>
      <c r="G15" t="n">
        <v>0.124</v>
      </c>
      <c r="H15" t="n">
        <v>0.103</v>
      </c>
      <c r="I15">
        <f>((D18) + (D16 + D17))</f>
        <v/>
      </c>
      <c r="J15">
        <f>(((D18) + (D16 + D17))*C15)</f>
        <v/>
      </c>
    </row>
    <row r="16">
      <c r="A16" t="inlineStr">
        <is>
          <t>INT_L_X6Y45/ER1BEG1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INT_R_X7Y45/ER1END1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INT_R_X7Y45/INT_R.ER1END1-&gt;&gt;IMUX3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INT_R_X7Y45/IMUX3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CLBLM_R_X7Y45/CLBLM_IMUX3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CLBLM_R_X7Y45/CLBLM_R.CLBLM_IMUX3-&gt;CLBLM_L_A2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CLBLM_R_X7Y45/CLBLM_L_A2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masterReg/register_reg_r1_0_31_0_5_i_31/I0</t>
        </is>
      </c>
      <c r="B23" t="inlineStr">
        <is>
          <t>Inpin</t>
        </is>
      </c>
      <c r="D23" t="n">
        <v>0</v>
      </c>
      <c r="E23" t="n">
        <v>0.212</v>
      </c>
      <c r="F23" t="n">
        <v>0.17</v>
      </c>
      <c r="G23" t="n">
        <v>0.507</v>
      </c>
      <c r="H23" t="n">
        <v>0.409</v>
      </c>
    </row>
    <row r="24">
      <c r="A24" t="inlineStr">
        <is>
          <t>data0[2]: ALU1/result0_carry/O[2] to masterReg/register_reg_r1_0_31_0_5_i_31/I0 sum delays</t>
        </is>
      </c>
      <c r="E24">
        <f>(E2 + E4 + E7 + E15 + E18 + E21 + E23)</f>
        <v/>
      </c>
      <c r="F24">
        <f>(F2 + F4 + F7 + F15 + F18 + F21 + F23)</f>
        <v/>
      </c>
      <c r="G24">
        <f>(G2 + G4 + G7 + G15 + G18 + G21 + G23)</f>
        <v/>
      </c>
      <c r="H24">
        <f>(H2 + H4 + H7 + H15 + H18 + H21 + H23)</f>
        <v/>
      </c>
      <c r="J24">
        <f>(J2 + J3 + J4 + J6 + J7 + J14 + J15 + J17 + J18 + J20 + J21 + J22 + J23)</f>
        <v/>
      </c>
    </row>
    <row r="25">
      <c r="A25" t="inlineStr">
        <is>
          <t>data0[2]: ALU1/result0_carry/O[2] to masterReg/register_reg_r1_0_31_0_5_i_31/I0sum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data0[2]: ALU1/result0_carry/O[2] to masterReg/register_reg_r1_0_31_0_5_i_31/I0Total delay (from Vivado)</t>
        </is>
      </c>
      <c r="E27" t="inlineStr">
        <is>
          <t>477</t>
        </is>
      </c>
      <c r="F27" t="inlineStr">
        <is>
          <t>410</t>
        </is>
      </c>
      <c r="G27" t="inlineStr">
        <is>
          <t>878</t>
        </is>
      </c>
      <c r="H27" t="inlineStr">
        <is>
          <t>738</t>
        </is>
      </c>
    </row>
    <row r="29">
      <c r="A29" t="inlineStr">
        <is>
          <t>INT_R_X5Y46/INT_R.LOGIC_OUTS18-&gt;&gt;SS2BEG0</t>
        </is>
      </c>
      <c r="B29" t="inlineStr">
        <is>
          <t>Buffer</t>
        </is>
      </c>
      <c r="C29" t="n">
        <v>1.1851186875</v>
      </c>
      <c r="D29" t="n">
        <v>0.008473000000000001</v>
      </c>
      <c r="E29" t="n">
        <v>0.06</v>
      </c>
      <c r="F29" t="n">
        <v>0.05</v>
      </c>
      <c r="G29" t="n">
        <v>0.134</v>
      </c>
      <c r="H29" t="n">
        <v>0.111</v>
      </c>
      <c r="I29">
        <f>((D33) + (D30 + D31 + D32))</f>
        <v/>
      </c>
      <c r="J29">
        <f>(((D33) + (D30 + D31 + D32))*C29)</f>
        <v/>
      </c>
    </row>
    <row r="30">
      <c r="A30" t="inlineStr">
        <is>
          <t>INT_R_X5Y46/SS2BEG0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INT_R_X5Y44/SS2END0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INT_R_X5Y45/SS2A0</t>
        </is>
      </c>
      <c r="B32" t="inlineStr">
        <is>
          <t>Part of wire</t>
        </is>
      </c>
      <c r="C32" t="n">
        <v>0</v>
      </c>
      <c r="D32" t="n">
        <v>0</v>
      </c>
      <c r="I32">
        <f>(((D30 + D31 + D32)/2) + (D33))</f>
        <v/>
      </c>
      <c r="J32">
        <f>((C30 + C31 + C32)*(((D30 + D31 + D32)/2) + (D33)))</f>
        <v/>
      </c>
    </row>
    <row r="33">
      <c r="A33" t="inlineStr">
        <is>
          <t>INT_R_X5Y44/INT_R.SS2END0-&gt;&gt;SL1BEG0</t>
        </is>
      </c>
      <c r="B33" t="inlineStr">
        <is>
          <t>Buffer</t>
        </is>
      </c>
      <c r="C33" t="n">
        <v>1.16220225</v>
      </c>
      <c r="D33" t="n">
        <v>0.008429000000000001</v>
      </c>
      <c r="E33" t="n">
        <v>0.054</v>
      </c>
      <c r="F33" t="n">
        <v>0.044</v>
      </c>
      <c r="G33" t="n">
        <v>0.131</v>
      </c>
      <c r="H33" t="n">
        <v>0.108</v>
      </c>
      <c r="I33">
        <f>((D36 + D47) + (D34 + D35))</f>
        <v/>
      </c>
      <c r="J33">
        <f>(((D36 + D47) + (D34 + D35))*C33)</f>
        <v/>
      </c>
    </row>
    <row r="34">
      <c r="A34" t="inlineStr">
        <is>
          <t>INT_R_X5Y44/SL1BEG0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INT_R_X5Y43/SL1END0</t>
        </is>
      </c>
      <c r="B35" t="inlineStr">
        <is>
          <t>Part of wire</t>
        </is>
      </c>
      <c r="C35" t="n">
        <v>0</v>
      </c>
      <c r="D35" t="n">
        <v>0</v>
      </c>
      <c r="I35">
        <f>(((D34 + D35)/2) + (D36 + D47))</f>
        <v/>
      </c>
      <c r="J35">
        <f>((C34 + C35)*(((D34 + D35)/2) + (D36 + D47)))</f>
        <v/>
      </c>
    </row>
    <row r="36">
      <c r="A36" t="inlineStr">
        <is>
          <t>INT_R_X5Y43/INT_R.SL1END0-&gt;&gt;IMUX9</t>
        </is>
      </c>
      <c r="B36" t="inlineStr">
        <is>
          <t>Buffer</t>
        </is>
      </c>
      <c r="C36" t="n">
        <v>1.6107141875</v>
      </c>
      <c r="D36" t="n">
        <v>0.007713</v>
      </c>
      <c r="E36" t="n">
        <v>0.047</v>
      </c>
      <c r="F36" t="n">
        <v>0.038</v>
      </c>
      <c r="G36" t="n">
        <v>0.138</v>
      </c>
      <c r="H36" t="n">
        <v>0.114</v>
      </c>
      <c r="I36">
        <f>((((D41) + (D40))) + (D37 + D38))</f>
        <v/>
      </c>
      <c r="J36">
        <f>(((((D41) + (D40))) + (D37 + D38))*C36)</f>
        <v/>
      </c>
    </row>
    <row r="37">
      <c r="A37" t="inlineStr">
        <is>
          <t>INT_R_X5Y43/IMUX9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CLBLM_R_X5Y43/CLBLM_IMUX9</t>
        </is>
      </c>
      <c r="B38" t="inlineStr">
        <is>
          <t>Part of wire</t>
        </is>
      </c>
      <c r="C38" t="n">
        <v>0</v>
      </c>
      <c r="D38" t="n">
        <v>0</v>
      </c>
      <c r="I38">
        <f>(((D37 + D38)/2) + (((D41) + (D40))))</f>
        <v/>
      </c>
      <c r="J38">
        <f>((C37 + C38)*(((D37 + D38)/2) + (((D41) + (D40)))))</f>
        <v/>
      </c>
    </row>
    <row r="39">
      <c r="A39" t="inlineStr">
        <is>
          <t>CLBLM_R_X5Y43/CLBLM_R.CLBLM_IMUX9-&gt;CLBLM_L_A5</t>
        </is>
      </c>
      <c r="B39" t="inlineStr">
        <is>
          <t>PassTransistor</t>
        </is>
      </c>
      <c r="C39" t="n">
        <v>0</v>
      </c>
      <c r="E39" t="n">
        <v>0</v>
      </c>
      <c r="F39" t="n">
        <v>0</v>
      </c>
      <c r="G39" t="n">
        <v>0</v>
      </c>
      <c r="H39" t="n">
        <v>0</v>
      </c>
      <c r="I39">
        <f>((D41) + (D40))</f>
        <v/>
      </c>
      <c r="J39">
        <f>(((D41) + (D40))*C39)</f>
        <v/>
      </c>
    </row>
    <row r="40">
      <c r="A40" t="inlineStr">
        <is>
          <t>CLBLM_R_X5Y43/CLBLM_L_A5</t>
        </is>
      </c>
      <c r="B40" t="inlineStr">
        <is>
          <t>Part of wire</t>
        </is>
      </c>
      <c r="C40" t="n">
        <v>0</v>
      </c>
      <c r="D40" t="n">
        <v>0</v>
      </c>
      <c r="I40">
        <f>(((D40)/2) + (D41))</f>
        <v/>
      </c>
      <c r="J40">
        <f>((C40)*(((D40)/2) + (D41)))</f>
        <v/>
      </c>
    </row>
    <row r="41">
      <c r="A41" t="inlineStr">
        <is>
          <t>masterReg/register_reg_r1_0_31_0_5_i_16/I4</t>
        </is>
      </c>
      <c r="B41" t="inlineStr">
        <is>
          <t>Inpin</t>
        </is>
      </c>
      <c r="D41" t="n">
        <v>0</v>
      </c>
      <c r="E41" t="n">
        <v>0.042</v>
      </c>
      <c r="F41" t="n">
        <v>0.033</v>
      </c>
      <c r="G41" t="n">
        <v>0.112</v>
      </c>
      <c r="H41" t="n">
        <v>0.091</v>
      </c>
    </row>
    <row r="42">
      <c r="A42" t="inlineStr">
        <is>
          <t>data0[2]: ALU1/result0_carry/O[2] to masterReg/register_reg_r1_0_31_0_5_i_16/I4 sum delays</t>
        </is>
      </c>
      <c r="E42">
        <f>(E2 + E4 + E29 + E33 + E36 + E39 + E41)</f>
        <v/>
      </c>
      <c r="F42">
        <f>(F2 + F4 + F29 + F33 + F36 + F39 + F41)</f>
        <v/>
      </c>
      <c r="G42">
        <f>(G2 + G4 + G29 + G33 + G36 + G39 + G41)</f>
        <v/>
      </c>
      <c r="H42">
        <f>(H2 + H4 + H29 + H33 + H36 + H39 + H41)</f>
        <v/>
      </c>
      <c r="J42">
        <f>(J2 + J3 + J4 + J6 + J29 + J32 + J33 + J35 + J36 + J38 + J39 + J40 + J41)</f>
        <v/>
      </c>
    </row>
    <row r="43">
      <c r="A43" t="inlineStr">
        <is>
          <t>data0[2]: ALU1/result0_carry/O[2] to masterReg/register_reg_r1_0_31_0_5_i_16/I4sum delays + cap delay</t>
        </is>
      </c>
      <c r="E43">
        <f>1000*(E42 + J42)</f>
        <v/>
      </c>
      <c r="F43">
        <f>1000*(F42 + J42)</f>
        <v/>
      </c>
      <c r="G43">
        <f>1000*(G42 + J42)</f>
        <v/>
      </c>
      <c r="H43">
        <f>1000*(H42 + J42)</f>
        <v/>
      </c>
    </row>
    <row r="45">
      <c r="A45" t="inlineStr">
        <is>
          <t>data0[2]: ALU1/result0_carry/O[2] to masterReg/register_reg_r1_0_31_0_5_i_16/I4Total delay (from Vivado)</t>
        </is>
      </c>
      <c r="E45" t="inlineStr">
        <is>
          <t>255</t>
        </is>
      </c>
      <c r="F45" t="inlineStr">
        <is>
          <t>217</t>
        </is>
      </c>
      <c r="G45" t="inlineStr">
        <is>
          <t>456</t>
        </is>
      </c>
      <c r="H45" t="inlineStr">
        <is>
          <t>383</t>
        </is>
      </c>
    </row>
    <row r="47">
      <c r="A47" t="inlineStr">
        <is>
          <t>INT_R_X5Y43/INT_R.SL1END0-&gt;&gt;IMUX16</t>
        </is>
      </c>
      <c r="B47" t="inlineStr">
        <is>
          <t>Buffer</t>
        </is>
      </c>
      <c r="C47" t="n">
        <v>1.6107141875</v>
      </c>
      <c r="D47" t="n">
        <v>0.007713</v>
      </c>
      <c r="E47" t="n">
        <v>0.047</v>
      </c>
      <c r="F47" t="n">
        <v>0.038</v>
      </c>
      <c r="G47" t="n">
        <v>0.138</v>
      </c>
      <c r="H47" t="n">
        <v>0.114</v>
      </c>
      <c r="I47">
        <f>((((D52) + (D51))) + (D48 + D49))</f>
        <v/>
      </c>
      <c r="J47">
        <f>(((((D52) + (D51))) + (D48 + D49))*C47)</f>
        <v/>
      </c>
    </row>
    <row r="48">
      <c r="A48" t="inlineStr">
        <is>
          <t>INT_R_X5Y43/IMUX16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CLBLM_R_X5Y43/CLBLM_IMUX16</t>
        </is>
      </c>
      <c r="B49" t="inlineStr">
        <is>
          <t>Part of wire</t>
        </is>
      </c>
      <c r="C49" t="n">
        <v>0</v>
      </c>
      <c r="D49" t="n">
        <v>0</v>
      </c>
      <c r="I49">
        <f>(((D48 + D49)/2) + (((D52) + (D51))))</f>
        <v/>
      </c>
      <c r="J49">
        <f>((C48 + C49)*(((D48 + D49)/2) + (((D52) + (D51)))))</f>
        <v/>
      </c>
    </row>
    <row r="50">
      <c r="A50" t="inlineStr">
        <is>
          <t>CLBLM_R_X5Y43/CLBLM_R.CLBLM_IMUX16-&gt;CLBLM_L_B3</t>
        </is>
      </c>
      <c r="B50" t="inlineStr">
        <is>
          <t>PassTransistor</t>
        </is>
      </c>
      <c r="C50" t="n">
        <v>0</v>
      </c>
      <c r="E50" t="n">
        <v>0</v>
      </c>
      <c r="F50" t="n">
        <v>0</v>
      </c>
      <c r="G50" t="n">
        <v>0</v>
      </c>
      <c r="H50" t="n">
        <v>0</v>
      </c>
      <c r="I50">
        <f>((D52) + (D51))</f>
        <v/>
      </c>
      <c r="J50">
        <f>(((D52) + (D51))*C50)</f>
        <v/>
      </c>
    </row>
    <row r="51">
      <c r="A51" t="inlineStr">
        <is>
          <t>CLBLM_R_X5Y43/CLBLM_L_B3</t>
        </is>
      </c>
      <c r="B51" t="inlineStr">
        <is>
          <t>Part of wire</t>
        </is>
      </c>
      <c r="C51" t="n">
        <v>0</v>
      </c>
      <c r="D51" t="n">
        <v>0</v>
      </c>
      <c r="I51">
        <f>(((D51)/2) + (D52))</f>
        <v/>
      </c>
      <c r="J51">
        <f>((C51)*(((D51)/2) + (D52)))</f>
        <v/>
      </c>
    </row>
    <row r="52">
      <c r="A52" t="inlineStr">
        <is>
          <t>ALU1/register_reg_r1_0_31_0_5_i_18/I3</t>
        </is>
      </c>
      <c r="B52" t="inlineStr">
        <is>
          <t>Inpin</t>
        </is>
      </c>
      <c r="D52" t="n">
        <v>0</v>
      </c>
      <c r="E52" t="n">
        <v>0.136</v>
      </c>
      <c r="F52" t="n">
        <v>0.109</v>
      </c>
      <c r="G52" t="n">
        <v>0.349</v>
      </c>
      <c r="H52" t="n">
        <v>0.281</v>
      </c>
    </row>
    <row r="53">
      <c r="A53" t="inlineStr">
        <is>
          <t>data0[2]: ALU1/result0_carry/O[2] to ALU1/register_reg_r1_0_31_0_5_i_18/I3 sum delays</t>
        </is>
      </c>
      <c r="E53">
        <f>(E2 + E4 + E29 + E33 + E47 + E50 + E52)</f>
        <v/>
      </c>
      <c r="F53">
        <f>(F2 + F4 + F29 + F33 + F47 + F50 + F52)</f>
        <v/>
      </c>
      <c r="G53">
        <f>(G2 + G4 + G29 + G33 + G47 + G50 + G52)</f>
        <v/>
      </c>
      <c r="H53">
        <f>(H2 + H4 + H29 + H33 + H47 + H50 + H52)</f>
        <v/>
      </c>
      <c r="J53">
        <f>(J2 + J3 + J4 + J6 + J29 + J32 + J33 + J35 + J47 + J49 + J50 + J51 + J52)</f>
        <v/>
      </c>
    </row>
    <row r="54">
      <c r="A54" t="inlineStr">
        <is>
          <t>data0[2]: ALU1/result0_carry/O[2] to ALU1/register_reg_r1_0_31_0_5_i_18/I3sum delays + cap delay</t>
        </is>
      </c>
      <c r="E54">
        <f>1000*(E53 + J53)</f>
        <v/>
      </c>
      <c r="F54">
        <f>1000*(F53 + J53)</f>
        <v/>
      </c>
      <c r="G54">
        <f>1000*(G53 + J53)</f>
        <v/>
      </c>
      <c r="H54">
        <f>1000*(H53 + J53)</f>
        <v/>
      </c>
    </row>
    <row r="56">
      <c r="A56" t="inlineStr">
        <is>
          <t>data0[2]: ALU1/result0_carry/O[2] to ALU1/register_reg_r1_0_31_0_5_i_18/I3Total delay (from Vivado)</t>
        </is>
      </c>
      <c r="E56" t="inlineStr">
        <is>
          <t>349</t>
        </is>
      </c>
      <c r="F56" t="inlineStr">
        <is>
          <t>293</t>
        </is>
      </c>
      <c r="G56" t="inlineStr">
        <is>
          <t>653</t>
        </is>
      </c>
      <c r="H56" t="inlineStr">
        <is>
          <t>541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CLBLM_R_X5Y53/CLBLM_L_CMUX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CLBLM_R_X5Y53/CLBLM_L_CMUX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CLBLM_R_X5Y53/CLBLM_R.CLBLM_L_CMUX-&gt;CLBLM_LOGIC_OUTS18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CLBLM_R_X5Y53/CLBLM_LOGIC_OUTS18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INT_R_X5Y53/LOGIC_OUTS18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INT_R_X5Y53/INT_R.LOGIC_OUTS18-&gt;&gt;ER1BEG1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0.124</v>
      </c>
      <c r="H7" t="n">
        <v>0.103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INT_R_X5Y53/ER1BEG1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INT_L_X6Y53/ER1END1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CLBLM_R_X5Y53/CLBLM_ER1BEG1</t>
        </is>
      </c>
      <c r="B10" t="inlineStr">
        <is>
          <t>Part of wire</t>
        </is>
      </c>
      <c r="C10" t="n">
        <v>0.09049599999999999</v>
      </c>
      <c r="D10" t="n">
        <v>0.005564</v>
      </c>
    </row>
    <row r="11">
      <c r="A11" t="inlineStr">
        <is>
          <t>VBRK_X18Y56/VBRK_ER1BEG1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BRAM_L_X6Y50/BRAM_ER1BEG1_3</t>
        </is>
      </c>
      <c r="B12" t="inlineStr">
        <is>
          <t>Part of wire</t>
        </is>
      </c>
      <c r="C12" t="n">
        <v>0.26892</v>
      </c>
      <c r="D12" t="n">
        <v>0.064292</v>
      </c>
    </row>
    <row r="13">
      <c r="A13" t="inlineStr">
        <is>
          <t>BRAM_INT_INTERFACE_L_X6Y53/INT_INTERFACE_ER1BEG1</t>
        </is>
      </c>
      <c r="B13" t="inlineStr">
        <is>
          <t>Part of wire</t>
        </is>
      </c>
      <c r="C13" t="n">
        <v>0</v>
      </c>
      <c r="D13" t="n">
        <v>0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INT_L_X6Y53/INT_L.ER1END1-&gt;&gt;EE2BEG1</t>
        </is>
      </c>
      <c r="B14" t="inlineStr">
        <is>
          <t>Buffer</t>
        </is>
      </c>
      <c r="C14" t="n">
        <v>1.1851186875</v>
      </c>
      <c r="D14" t="n">
        <v>0.008473000000000001</v>
      </c>
      <c r="E14" t="n">
        <v>0.061</v>
      </c>
      <c r="F14" t="n">
        <v>0.05</v>
      </c>
      <c r="G14" t="n">
        <v>0.139</v>
      </c>
      <c r="H14" t="n">
        <v>0.115</v>
      </c>
      <c r="I14">
        <f>((D20 + D31 + D42) + (D15 + D16 + D17 + D18 + D19))</f>
        <v/>
      </c>
      <c r="J14">
        <f>(((D20 + D31 + D42) + (D15 + D16 + D17 + D18 + D19))*C14)</f>
        <v/>
      </c>
    </row>
    <row r="15">
      <c r="A15" t="inlineStr">
        <is>
          <t>INT_L_X6Y53/EE2BEG1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INT_L_X8Y53/EE2END1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INT_R_X7Y53/EE2A1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CLBLM_R_X7Y53/CLBLM_EE2A1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CLBLM_L_X8Y53/CLBLM_EE2A1</t>
        </is>
      </c>
      <c r="B19" t="inlineStr">
        <is>
          <t>Part of wire</t>
        </is>
      </c>
      <c r="C19" t="n">
        <v>0</v>
      </c>
      <c r="D19" t="n">
        <v>0</v>
      </c>
      <c r="I19">
        <f>(((D15 + D16 + D17 + D18 + D19)/2) + (D20 + D31 + D42))</f>
        <v/>
      </c>
      <c r="J19">
        <f>((C15 + C16 + C17 + C18 + C19)*(((D15 + D16 + D17 + D18 + D19)/2) + (D20 + D31 + D42)))</f>
        <v/>
      </c>
    </row>
    <row r="20">
      <c r="A20" t="inlineStr">
        <is>
          <t>INT_L_X8Y53/INT_L.EE2END1-&gt;&gt;IMUX_L10</t>
        </is>
      </c>
      <c r="B20" t="inlineStr">
        <is>
          <t>Buffer</t>
        </is>
      </c>
      <c r="C20" t="n">
        <v>1.6107141875</v>
      </c>
      <c r="D20" t="n">
        <v>0.007713</v>
      </c>
      <c r="E20" t="n">
        <v>0.047</v>
      </c>
      <c r="F20" t="n">
        <v>0.038</v>
      </c>
      <c r="G20" t="n">
        <v>0.138</v>
      </c>
      <c r="H20" t="n">
        <v>0.114</v>
      </c>
      <c r="I20">
        <f>((((D25) + (D24))) + (D21 + D22))</f>
        <v/>
      </c>
      <c r="J20">
        <f>(((((D25) + (D24))) + (D21 + D22))*C20)</f>
        <v/>
      </c>
    </row>
    <row r="21">
      <c r="A21" t="inlineStr">
        <is>
          <t>INT_L_X8Y53/IMUX_L10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CLBLM_L_X8Y53/CLBLM_IMUX10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(((D25) + (D24))))</f>
        <v/>
      </c>
      <c r="J22">
        <f>((C21 + C22)*(((D21 + D22)/2) + (((D25) + (D24)))))</f>
        <v/>
      </c>
    </row>
    <row r="23">
      <c r="A23" t="inlineStr">
        <is>
          <t>CLBLM_L_X8Y53/CLBLM_L.CLBLM_IMUX10-&gt;CLBLM_L_A4</t>
        </is>
      </c>
      <c r="B23" t="inlineStr">
        <is>
          <t>PassTransistor</t>
        </is>
      </c>
      <c r="C23" t="n">
        <v>0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CLBLM_L_X8Y53/CLBLM_L_A4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masterReg/readData2[30]_i_4/I4</t>
        </is>
      </c>
      <c r="B25" t="inlineStr">
        <is>
          <t>Inpin</t>
        </is>
      </c>
      <c r="D25" t="n">
        <v>0</v>
      </c>
      <c r="E25" t="n">
        <v>0.107</v>
      </c>
      <c r="F25" t="n">
        <v>0.08599999999999999</v>
      </c>
      <c r="G25" t="n">
        <v>0.284</v>
      </c>
      <c r="H25" t="n">
        <v>0.229</v>
      </c>
    </row>
    <row r="26">
      <c r="A26" t="inlineStr">
        <is>
          <t>data0[30]: ALU1/result0_carry__6/O[2] to masterReg/readData2[30]_i_4/I4 sum delays</t>
        </is>
      </c>
      <c r="E26">
        <f>(E2 + E4 + E7 + E14 + E20 + E23 + E25)</f>
        <v/>
      </c>
      <c r="F26">
        <f>(F2 + F4 + F7 + F14 + F20 + F23 + F25)</f>
        <v/>
      </c>
      <c r="G26">
        <f>(G2 + G4 + G7 + G14 + G20 + G23 + G25)</f>
        <v/>
      </c>
      <c r="H26">
        <f>(H2 + H4 + H7 + H14 + H20 + H23 + H25)</f>
        <v/>
      </c>
      <c r="J26">
        <f>(J2 + J3 + J4 + J6 + J7 + J13 + J14 + J19 + J20 + J22 + J23 + J24 + J25)</f>
        <v/>
      </c>
    </row>
    <row r="27">
      <c r="A27" t="inlineStr">
        <is>
          <t>data0[30]: ALU1/result0_carry__6/O[2] to masterReg/readData2[30]_i_4/I4sum delays + cap delay</t>
        </is>
      </c>
      <c r="E27">
        <f>1000*(E26 + J26)</f>
        <v/>
      </c>
      <c r="F27">
        <f>1000*(F26 + J26)</f>
        <v/>
      </c>
      <c r="G27">
        <f>1000*(G26 + J26)</f>
        <v/>
      </c>
      <c r="H27">
        <f>1000*(H26 + J26)</f>
        <v/>
      </c>
    </row>
    <row r="29">
      <c r="A29" t="inlineStr">
        <is>
          <t>data0[30]: ALU1/result0_carry__6/O[2] to masterReg/readData2[30]_i_4/I4Total delay (from Vivado)</t>
        </is>
      </c>
      <c r="E29" t="inlineStr">
        <is>
          <t>399</t>
        </is>
      </c>
      <c r="F29" t="inlineStr">
        <is>
          <t>350</t>
        </is>
      </c>
      <c r="G29" t="inlineStr">
        <is>
          <t>686</t>
        </is>
      </c>
      <c r="H29" t="inlineStr">
        <is>
          <t>585</t>
        </is>
      </c>
    </row>
    <row r="31">
      <c r="A31" t="inlineStr">
        <is>
          <t>INT_L_X8Y53/INT_L.EE2END1-&gt;&gt;IMUX_L19</t>
        </is>
      </c>
      <c r="B31" t="inlineStr">
        <is>
          <t>Buffer</t>
        </is>
      </c>
      <c r="C31" t="n">
        <v>1.6107141875</v>
      </c>
      <c r="D31" t="n">
        <v>0.007713</v>
      </c>
      <c r="E31" t="n">
        <v>0.047</v>
      </c>
      <c r="F31" t="n">
        <v>0.038</v>
      </c>
      <c r="G31" t="n">
        <v>0.138</v>
      </c>
      <c r="H31" t="n">
        <v>0.114</v>
      </c>
      <c r="I31">
        <f>((((D36) + (D35))) + (D32 + D33))</f>
        <v/>
      </c>
      <c r="J31">
        <f>(((((D36) + (D35))) + (D32 + D33))*C31)</f>
        <v/>
      </c>
    </row>
    <row r="32">
      <c r="A32" t="inlineStr">
        <is>
          <t>INT_L_X8Y53/IMUX_L19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CLBLM_L_X8Y53/CLBLM_IMUX19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(((D36) + (D35))))</f>
        <v/>
      </c>
      <c r="J33">
        <f>((C32 + C33)*(((D32 + D33)/2) + (((D36) + (D35)))))</f>
        <v/>
      </c>
    </row>
    <row r="34">
      <c r="A34" t="inlineStr">
        <is>
          <t>CLBLM_L_X8Y53/CLBLM_L.CLBLM_IMUX19-&gt;CLBLM_L_B2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CLBLM_L_X8Y53/CLBLM_L_B2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ALU1/register_reg_r1_0_31_30_31_i_3/I3</t>
        </is>
      </c>
      <c r="B36" t="inlineStr">
        <is>
          <t>Inpin</t>
        </is>
      </c>
      <c r="D36" t="n">
        <v>0</v>
      </c>
      <c r="E36" t="n">
        <v>0.212</v>
      </c>
      <c r="F36" t="n">
        <v>0.17</v>
      </c>
      <c r="G36" t="n">
        <v>0.506</v>
      </c>
      <c r="H36" t="n">
        <v>0.408</v>
      </c>
    </row>
    <row r="37">
      <c r="A37" t="inlineStr">
        <is>
          <t>data0[30]: ALU1/result0_carry__6/O[2] to ALU1/register_reg_r1_0_31_30_31_i_3/I3 sum delays</t>
        </is>
      </c>
      <c r="E37">
        <f>(E2 + E4 + E7 + E14 + E31 + E34 + E36)</f>
        <v/>
      </c>
      <c r="F37">
        <f>(F2 + F4 + F7 + F14 + F31 + F34 + F36)</f>
        <v/>
      </c>
      <c r="G37">
        <f>(G2 + G4 + G7 + G14 + G31 + G34 + G36)</f>
        <v/>
      </c>
      <c r="H37">
        <f>(H2 + H4 + H7 + H14 + H31 + H34 + H36)</f>
        <v/>
      </c>
      <c r="J37">
        <f>(J2 + J3 + J4 + J6 + J7 + J13 + J14 + J19 + J31 + J33 + J34 + J35 + J36)</f>
        <v/>
      </c>
    </row>
    <row r="38">
      <c r="A38" t="inlineStr">
        <is>
          <t>data0[30]: ALU1/result0_carry__6/O[2] to ALU1/register_reg_r1_0_31_30_31_i_3/I3sum delays + cap delay</t>
        </is>
      </c>
      <c r="E38">
        <f>1000*(E37 + J37)</f>
        <v/>
      </c>
      <c r="F38">
        <f>1000*(F37 + J37)</f>
        <v/>
      </c>
      <c r="G38">
        <f>1000*(G37 + J37)</f>
        <v/>
      </c>
      <c r="H38">
        <f>1000*(H37 + J37)</f>
        <v/>
      </c>
    </row>
    <row r="40">
      <c r="A40" t="inlineStr">
        <is>
          <t>data0[30]: ALU1/result0_carry__6/O[2] to ALU1/register_reg_r1_0_31_30_31_i_3/I3Total delay (from Vivado)</t>
        </is>
      </c>
      <c r="E40" t="inlineStr">
        <is>
          <t>504</t>
        </is>
      </c>
      <c r="F40" t="inlineStr">
        <is>
          <t>434</t>
        </is>
      </c>
      <c r="G40" t="inlineStr">
        <is>
          <t>883</t>
        </is>
      </c>
      <c r="H40" t="inlineStr">
        <is>
          <t>744</t>
        </is>
      </c>
    </row>
    <row r="42">
      <c r="A42" t="inlineStr">
        <is>
          <t>INT_L_X8Y53/INT_L.EE2END1-&gt;&gt;SE2BEG1</t>
        </is>
      </c>
      <c r="B42" t="inlineStr">
        <is>
          <t>Buffer</t>
        </is>
      </c>
      <c r="C42" t="n">
        <v>1.1851186875</v>
      </c>
      <c r="D42" t="n">
        <v>0.008473000000000001</v>
      </c>
      <c r="E42" t="n">
        <v>0.041</v>
      </c>
      <c r="F42" t="n">
        <v>0.033</v>
      </c>
      <c r="G42" t="n">
        <v>0.138</v>
      </c>
      <c r="H42" t="n">
        <v>0.114</v>
      </c>
      <c r="I42">
        <f>((D46 + D65) + (D43 + D44 + D45))</f>
        <v/>
      </c>
      <c r="J42">
        <f>(((D46 + D65) + (D43 + D44 + D45))*C42)</f>
        <v/>
      </c>
    </row>
    <row r="43">
      <c r="A43" t="inlineStr">
        <is>
          <t>INT_L_X8Y53/SE2BEG1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INT_R_X9Y52/SE2END1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INT_L_X8Y52/SE2A1</t>
        </is>
      </c>
      <c r="B45" t="inlineStr">
        <is>
          <t>Part of wire</t>
        </is>
      </c>
      <c r="C45" t="n">
        <v>0</v>
      </c>
      <c r="D45" t="n">
        <v>0</v>
      </c>
      <c r="I45">
        <f>(((D43 + D44 + D45)/2) + (D46 + D65))</f>
        <v/>
      </c>
      <c r="J45">
        <f>((C43 + C44 + C45)*(((D43 + D44 + D45)/2) + (D46 + D65)))</f>
        <v/>
      </c>
    </row>
    <row r="46">
      <c r="A46" t="inlineStr">
        <is>
          <t>INT_R_X9Y52/INT_R.SE2END1-&gt;&gt;EL1BEG0</t>
        </is>
      </c>
      <c r="B46" t="inlineStr">
        <is>
          <t>Buffer</t>
        </is>
      </c>
      <c r="C46" t="n">
        <v>1.16220225</v>
      </c>
      <c r="D46" t="n">
        <v>0.008429000000000001</v>
      </c>
      <c r="E46" t="n">
        <v>0.043</v>
      </c>
      <c r="F46" t="n">
        <v>0.035</v>
      </c>
      <c r="G46" t="n">
        <v>0.124</v>
      </c>
      <c r="H46" t="n">
        <v>0.103</v>
      </c>
      <c r="I46">
        <f>((D54) + (D47 + D48 + D49 + D50 + D51 + D52 + D53))</f>
        <v/>
      </c>
      <c r="J46">
        <f>(((D54) + (D47 + D48 + D49 + D50 + D51 + D52 + D53))*C46)</f>
        <v/>
      </c>
    </row>
    <row r="47">
      <c r="A47" t="inlineStr">
        <is>
          <t>INT_R_X9Y52/EL1BEG0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INT_L_X10Y52/EL1END0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INT_L_X10Y51/EL1END_S3_0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INT_INTERFACE_R_X9Y52/INT_INTERFACE_EL1BEG0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DSP_R_X9Y50/DSP_EL1BEG0_2</t>
        </is>
      </c>
      <c r="B51" t="inlineStr">
        <is>
          <t>Part of wire</t>
        </is>
      </c>
      <c r="C51" t="n">
        <v>0.04743</v>
      </c>
      <c r="D51" t="n">
        <v>0.0119</v>
      </c>
    </row>
    <row r="52">
      <c r="A52" t="inlineStr">
        <is>
          <t>VBRK_X29Y55/VBRK_EL1BEG0</t>
        </is>
      </c>
      <c r="B52" t="inlineStr">
        <is>
          <t>Part of wire</t>
        </is>
      </c>
      <c r="C52" t="n">
        <v>0.01211</v>
      </c>
      <c r="D52" t="n">
        <v>0.00162</v>
      </c>
    </row>
    <row r="53">
      <c r="A53" t="inlineStr">
        <is>
          <t>CLBLM_L_X10Y52/CLBLM_EL1BEG0</t>
        </is>
      </c>
      <c r="B53" t="inlineStr">
        <is>
          <t>Part of wire</t>
        </is>
      </c>
      <c r="C53" t="n">
        <v>0.052151</v>
      </c>
      <c r="D53" t="n">
        <v>0.004690000000000001</v>
      </c>
      <c r="I53">
        <f>(((D47 + D48 + D49 + D50 + D51 + D52 + D53)/2) + (D54))</f>
        <v/>
      </c>
      <c r="J53">
        <f>((C47 + C48 + C49 + C50 + C51 + C52 + C53)*(((D47 + D48 + D49 + D50 + D51 + D52 + D53)/2) + (D54)))</f>
        <v/>
      </c>
    </row>
    <row r="54">
      <c r="A54" t="inlineStr">
        <is>
          <t>INT_L_X10Y52/INT_L.EL1END0-&gt;&gt;IMUX_L0</t>
        </is>
      </c>
      <c r="B54" t="inlineStr">
        <is>
          <t>Buffer</t>
        </is>
      </c>
      <c r="C54" t="n">
        <v>1.6107141875</v>
      </c>
      <c r="D54" t="n">
        <v>0.007713</v>
      </c>
      <c r="E54" t="n">
        <v>0.047</v>
      </c>
      <c r="F54" t="n">
        <v>0.038</v>
      </c>
      <c r="G54" t="n">
        <v>0.138</v>
      </c>
      <c r="H54" t="n">
        <v>0.114</v>
      </c>
      <c r="I54">
        <f>((((D59) + (D58))) + (D55 + D56))</f>
        <v/>
      </c>
      <c r="J54">
        <f>(((((D59) + (D58))) + (D55 + D56))*C54)</f>
        <v/>
      </c>
    </row>
    <row r="55">
      <c r="A55" t="inlineStr">
        <is>
          <t>INT_L_X10Y52/IMUX_L0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CLBLM_L_X10Y52/CLBLM_IMUX0</t>
        </is>
      </c>
      <c r="B56" t="inlineStr">
        <is>
          <t>Part of wire</t>
        </is>
      </c>
      <c r="C56" t="n">
        <v>0</v>
      </c>
      <c r="D56" t="n">
        <v>0</v>
      </c>
      <c r="I56">
        <f>(((D55 + D56)/2) + (((D59) + (D58))))</f>
        <v/>
      </c>
      <c r="J56">
        <f>((C55 + C56)*(((D55 + D56)/2) + (((D59) + (D58)))))</f>
        <v/>
      </c>
    </row>
    <row r="57">
      <c r="A57" t="inlineStr">
        <is>
          <t>CLBLM_L_X10Y52/CLBLM_L.CLBLM_IMUX0-&gt;CLBLM_L_A3</t>
        </is>
      </c>
      <c r="B57" t="inlineStr">
        <is>
          <t>PassTransistor</t>
        </is>
      </c>
      <c r="C57" t="n">
        <v>0</v>
      </c>
      <c r="E57" t="n">
        <v>0</v>
      </c>
      <c r="F57" t="n">
        <v>0</v>
      </c>
      <c r="G57" t="n">
        <v>0</v>
      </c>
      <c r="H57" t="n">
        <v>0</v>
      </c>
      <c r="I57">
        <f>((D59) + (D58))</f>
        <v/>
      </c>
      <c r="J57">
        <f>(((D59) + (D58))*C57)</f>
        <v/>
      </c>
    </row>
    <row r="58">
      <c r="A58" t="inlineStr">
        <is>
          <t>CLBLM_L_X10Y52/CLBLM_L_A3</t>
        </is>
      </c>
      <c r="B58" t="inlineStr">
        <is>
          <t>Part of wire</t>
        </is>
      </c>
      <c r="C58" t="n">
        <v>0</v>
      </c>
      <c r="D58" t="n">
        <v>0</v>
      </c>
      <c r="I58">
        <f>(((D58)/2) + (D59))</f>
        <v/>
      </c>
      <c r="J58">
        <f>((C58)*(((D58)/2) + (D59)))</f>
        <v/>
      </c>
    </row>
    <row r="59">
      <c r="A59" t="inlineStr">
        <is>
          <t>masterReg/readData2[30]_i_7/I0</t>
        </is>
      </c>
      <c r="B59" t="inlineStr">
        <is>
          <t>Inpin</t>
        </is>
      </c>
      <c r="D59" t="n">
        <v>0</v>
      </c>
      <c r="E59" t="n">
        <v>0.133</v>
      </c>
      <c r="F59" t="n">
        <v>0.107</v>
      </c>
      <c r="G59" t="n">
        <v>0.344</v>
      </c>
      <c r="H59" t="n">
        <v>0.278</v>
      </c>
    </row>
    <row r="60">
      <c r="A60" t="inlineStr">
        <is>
          <t>data0[30]: ALU1/result0_carry__6/O[2] to masterReg/readData2[30]_i_7/I0 sum delays</t>
        </is>
      </c>
      <c r="E60">
        <f>(E2 + E4 + E7 + E14 + E42 + E46 + E54 + E57 + E59)</f>
        <v/>
      </c>
      <c r="F60">
        <f>(F2 + F4 + F7 + F14 + F42 + F46 + F54 + F57 + F59)</f>
        <v/>
      </c>
      <c r="G60">
        <f>(G2 + G4 + G7 + G14 + G42 + G46 + G54 + G57 + G59)</f>
        <v/>
      </c>
      <c r="H60">
        <f>(H2 + H4 + H7 + H14 + H42 + H46 + H54 + H57 + H59)</f>
        <v/>
      </c>
      <c r="J60">
        <f>(J2 + J3 + J4 + J6 + J7 + J13 + J14 + J19 + J42 + J45 + J46 + J53 + J54 + J56 + J57 + J58 + J59)</f>
        <v/>
      </c>
    </row>
    <row r="61">
      <c r="A61" t="inlineStr">
        <is>
          <t>data0[30]: ALU1/result0_carry__6/O[2] to masterReg/readData2[30]_i_7/I0sum delays + cap delay</t>
        </is>
      </c>
      <c r="E61">
        <f>1000*(E60 + J60)</f>
        <v/>
      </c>
      <c r="F61">
        <f>1000*(F60 + J60)</f>
        <v/>
      </c>
      <c r="G61">
        <f>1000*(G60 + J60)</f>
        <v/>
      </c>
      <c r="H61">
        <f>1000*(H60 + J60)</f>
        <v/>
      </c>
    </row>
    <row r="63">
      <c r="A63" t="inlineStr">
        <is>
          <t>data0[30]: ALU1/result0_carry__6/O[2] to masterReg/readData2[30]_i_7/I0Total delay (from Vivado)</t>
        </is>
      </c>
      <c r="E63" t="inlineStr">
        <is>
          <t>557</t>
        </is>
      </c>
      <c r="F63" t="inlineStr">
        <is>
          <t>487</t>
        </is>
      </c>
      <c r="G63" t="inlineStr">
        <is>
          <t>1001</t>
        </is>
      </c>
      <c r="H63" t="inlineStr">
        <is>
          <t>852</t>
        </is>
      </c>
    </row>
    <row r="65">
      <c r="A65" t="inlineStr">
        <is>
          <t>INT_R_X9Y52/INT_R.SE2END1-&gt;&gt;ER1BEG2</t>
        </is>
      </c>
      <c r="B65" t="inlineStr">
        <is>
          <t>Buffer</t>
        </is>
      </c>
      <c r="C65" t="n">
        <v>1.16220225</v>
      </c>
      <c r="D65" t="n">
        <v>0.008429000000000001</v>
      </c>
      <c r="E65" t="n">
        <v>0.044</v>
      </c>
      <c r="F65" t="n">
        <v>0.036</v>
      </c>
      <c r="G65" t="n">
        <v>0.122</v>
      </c>
      <c r="H65" t="n">
        <v>0.101</v>
      </c>
      <c r="I65">
        <f>((D72) + (D66 + D67 + D68 + D69 + D70 + D71))</f>
        <v/>
      </c>
      <c r="J65">
        <f>(((D72) + (D66 + D67 + D68 + D69 + D70 + D71))*C65)</f>
        <v/>
      </c>
    </row>
    <row r="66">
      <c r="A66" t="inlineStr">
        <is>
          <t>INT_R_X9Y52/ER1BEG2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INT_L_X10Y52/ER1END2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INT_INTERFACE_R_X9Y52/INT_INTERFACE_ER1BEG2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DSP_R_X9Y50/DSP_ER1BEG2_2</t>
        </is>
      </c>
      <c r="B69" t="inlineStr">
        <is>
          <t>Part of wire</t>
        </is>
      </c>
      <c r="C69" t="n">
        <v>0.04743</v>
      </c>
      <c r="D69" t="n">
        <v>0.0119</v>
      </c>
    </row>
    <row r="70">
      <c r="A70" t="inlineStr">
        <is>
          <t>VBRK_X29Y55/VBRK_ER1BEG2</t>
        </is>
      </c>
      <c r="B70" t="inlineStr">
        <is>
          <t>Part of wire</t>
        </is>
      </c>
      <c r="C70" t="n">
        <v>0.01211</v>
      </c>
      <c r="D70" t="n">
        <v>0.00162</v>
      </c>
    </row>
    <row r="71">
      <c r="A71" t="inlineStr">
        <is>
          <t>CLBLM_L_X10Y52/CLBLM_ER1BEG2</t>
        </is>
      </c>
      <c r="B71" t="inlineStr">
        <is>
          <t>Part of wire</t>
        </is>
      </c>
      <c r="C71" t="n">
        <v>0.09049599999999999</v>
      </c>
      <c r="D71" t="n">
        <v>0.005564</v>
      </c>
      <c r="I71">
        <f>(((D66 + D67 + D68 + D69 + D70 + D71)/2) + (D72))</f>
        <v/>
      </c>
      <c r="J71">
        <f>((C66 + C67 + C68 + C69 + C70 + C71)*(((D66 + D67 + D68 + D69 + D70 + D71)/2) + (D72)))</f>
        <v/>
      </c>
    </row>
    <row r="72">
      <c r="A72" t="inlineStr">
        <is>
          <t>INT_L_X10Y52/INT_L.ER1END2-&gt;&gt;IMUX_L36</t>
        </is>
      </c>
      <c r="B72" t="inlineStr">
        <is>
          <t>Buffer</t>
        </is>
      </c>
      <c r="C72" t="n">
        <v>1.6107141875</v>
      </c>
      <c r="D72" t="n">
        <v>0.007713</v>
      </c>
      <c r="E72" t="n">
        <v>0.047</v>
      </c>
      <c r="F72" t="n">
        <v>0.038</v>
      </c>
      <c r="G72" t="n">
        <v>0.138</v>
      </c>
      <c r="H72" t="n">
        <v>0.114</v>
      </c>
      <c r="I72">
        <f>((((D77) + (D76))) + (D73 + D74))</f>
        <v/>
      </c>
      <c r="J72">
        <f>(((((D77) + (D76))) + (D73 + D74))*C72)</f>
        <v/>
      </c>
    </row>
    <row r="73">
      <c r="A73" t="inlineStr">
        <is>
          <t>INT_L_X10Y52/IMUX_L36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CLBLM_L_X10Y52/CLBLM_IMUX36</t>
        </is>
      </c>
      <c r="B74" t="inlineStr">
        <is>
          <t>Part of wire</t>
        </is>
      </c>
      <c r="C74" t="n">
        <v>0</v>
      </c>
      <c r="D74" t="n">
        <v>0</v>
      </c>
      <c r="I74">
        <f>(((D73 + D74)/2) + (((D77) + (D76))))</f>
        <v/>
      </c>
      <c r="J74">
        <f>((C73 + C74)*(((D73 + D74)/2) + (((D77) + (D76)))))</f>
        <v/>
      </c>
    </row>
    <row r="75">
      <c r="A75" t="inlineStr">
        <is>
          <t>CLBLM_L_X10Y52/CLBLM_L.CLBLM_IMUX36-&gt;CLBLM_L_D2</t>
        </is>
      </c>
      <c r="B75" t="inlineStr">
        <is>
          <t>PassTransistor</t>
        </is>
      </c>
      <c r="C75" t="n">
        <v>0</v>
      </c>
      <c r="E75" t="n">
        <v>0</v>
      </c>
      <c r="F75" t="n">
        <v>0</v>
      </c>
      <c r="G75" t="n">
        <v>0</v>
      </c>
      <c r="H75" t="n">
        <v>0</v>
      </c>
      <c r="I75">
        <f>((D77) + (D76))</f>
        <v/>
      </c>
      <c r="J75">
        <f>(((D77) + (D76))*C75)</f>
        <v/>
      </c>
    </row>
    <row r="76">
      <c r="A76" t="inlineStr">
        <is>
          <t>CLBLM_L_X10Y52/CLBLM_L_D2</t>
        </is>
      </c>
      <c r="B76" t="inlineStr">
        <is>
          <t>Part of wire</t>
        </is>
      </c>
      <c r="C76" t="n">
        <v>0</v>
      </c>
      <c r="D76" t="n">
        <v>0</v>
      </c>
      <c r="I76">
        <f>(((D76)/2) + (D77))</f>
        <v/>
      </c>
      <c r="J76">
        <f>((C76)*(((D76)/2) + (D77)))</f>
        <v/>
      </c>
    </row>
    <row r="77">
      <c r="A77" t="inlineStr">
        <is>
          <t>masterReg/register_reg_r1_0_31_30_31_i_2/I3</t>
        </is>
      </c>
      <c r="B77" t="inlineStr">
        <is>
          <t>Inpin</t>
        </is>
      </c>
      <c r="D77" t="n">
        <v>0</v>
      </c>
      <c r="E77" t="n">
        <v>0.213</v>
      </c>
      <c r="F77" t="n">
        <v>0.171</v>
      </c>
      <c r="G77" t="n">
        <v>0.509</v>
      </c>
      <c r="H77" t="n">
        <v>0.41</v>
      </c>
    </row>
    <row r="78">
      <c r="A78" t="inlineStr">
        <is>
          <t>data0[30]: ALU1/result0_carry__6/O[2] to masterReg/register_reg_r1_0_31_30_31_i_2/I3 sum delays</t>
        </is>
      </c>
      <c r="E78">
        <f>(E2 + E4 + E7 + E14 + E42 + E65 + E72 + E75 + E77)</f>
        <v/>
      </c>
      <c r="F78">
        <f>(F2 + F4 + F7 + F14 + F42 + F65 + F72 + F75 + F77)</f>
        <v/>
      </c>
      <c r="G78">
        <f>(G2 + G4 + G7 + G14 + G42 + G65 + G72 + G75 + G77)</f>
        <v/>
      </c>
      <c r="H78">
        <f>(H2 + H4 + H7 + H14 + H42 + H65 + H72 + H75 + H77)</f>
        <v/>
      </c>
      <c r="J78">
        <f>(J2 + J3 + J4 + J6 + J7 + J13 + J14 + J19 + J42 + J45 + J65 + J71 + J72 + J74 + J75 + J76 + J77)</f>
        <v/>
      </c>
    </row>
    <row r="79">
      <c r="A79" t="inlineStr">
        <is>
          <t>data0[30]: ALU1/result0_carry__6/O[2] to masterReg/register_reg_r1_0_31_30_31_i_2/I3sum delays + cap delay</t>
        </is>
      </c>
      <c r="E79">
        <f>1000*(E78 + J78)</f>
        <v/>
      </c>
      <c r="F79">
        <f>1000*(F78 + J78)</f>
        <v/>
      </c>
      <c r="G79">
        <f>1000*(G78 + J78)</f>
        <v/>
      </c>
      <c r="H79">
        <f>1000*(H78 + J78)</f>
        <v/>
      </c>
    </row>
    <row r="81">
      <c r="A81" t="inlineStr">
        <is>
          <t>data0[30]: ALU1/result0_carry__6/O[2] to masterReg/register_reg_r1_0_31_30_31_i_2/I3Total delay (from Vivado)</t>
        </is>
      </c>
      <c r="E81" t="inlineStr">
        <is>
          <t>640</t>
        </is>
      </c>
      <c r="F81" t="inlineStr">
        <is>
          <t>554</t>
        </is>
      </c>
      <c r="G81" t="inlineStr">
        <is>
          <t>1151</t>
        </is>
      </c>
      <c r="H81" t="inlineStr">
        <is>
          <t>973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CLBLM_R_X5Y53/CLBLM_L_DMUX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CLBLM_R_X5Y53/CLBLM_L_DMUX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CLBLM_R_X5Y53/CLBLM_R.CLBLM_L_DMUX-&gt;CLBLM_LOGIC_OUTS19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CLBLM_R_X5Y53/CLBLM_LOGIC_OUTS19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INT_R_X5Y53/LOGIC_OUTS19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INT_R_X5Y53/INT_R.LOGIC_OUTS19-&gt;&gt;EE4BEG1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0.07000000000000001</v>
      </c>
      <c r="F7" t="n">
        <v>0.057</v>
      </c>
      <c r="G7" t="n">
        <v>0.165</v>
      </c>
      <c r="H7" t="n">
        <v>0.136</v>
      </c>
      <c r="I7">
        <f>((D19 + D38) + (D8 + D9 + D10 + D11 + D12 + D13 + D14 + D15 + D16 + D17 + D18))</f>
        <v/>
      </c>
      <c r="J7">
        <f>(((D19 + D38) + (D8 + D9 + D10 + D11 + D12 + D13 + D14 + D15 + D16 + D17 + D18))*C7)</f>
        <v/>
      </c>
    </row>
    <row r="8">
      <c r="A8" t="inlineStr">
        <is>
          <t>INT_R_X5Y53/EE4BEG1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INT_R_X9Y53/EE4END1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CLBLM_R_X5Y53/CLBLM_EE4BEG1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VBRK_X18Y56/VBRK_EE4BEG1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BRAM_L_X6Y50/BRAM_EE4BEG1_3</t>
        </is>
      </c>
      <c r="B12" t="inlineStr">
        <is>
          <t>Part of wire</t>
        </is>
      </c>
      <c r="C12" t="n">
        <v>0.26892</v>
      </c>
      <c r="D12" t="n">
        <v>0.05565999999999999</v>
      </c>
    </row>
    <row r="13">
      <c r="A13" t="inlineStr">
        <is>
          <t>BRAM_INT_INTERFACE_L_X6Y53/INT_INTERFACE_EE4BEG1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INT_L_X6Y53/EE4A1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INT_R_X7Y53/EE4B1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CLBLM_R_X7Y53/CLBLM_EE4B1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CLBLM_L_X8Y53/CLBLM_EE4B1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INT_L_X8Y53/EE4C1</t>
        </is>
      </c>
      <c r="B18" t="inlineStr">
        <is>
          <t>Part of wire</t>
        </is>
      </c>
      <c r="C18" t="n">
        <v>0</v>
      </c>
      <c r="D18" t="n">
        <v>0</v>
      </c>
      <c r="I18">
        <f>(((D8 + D9 + D10 + D11 + D12 + D13 + D14 + D15 + D16 + D17 + D18)/2) + (D19 + D38))</f>
        <v/>
      </c>
      <c r="J18">
        <f>((C8 + C9 + C10 + C11 + C12 + C13 + C14 + C15 + C16 + C17 + C18)*(((D8 + D9 + D10 + D11 + D12 + D13 + D14 + D15 + D16 + D17 + D18)/2) + (D19 + D38)))</f>
        <v/>
      </c>
    </row>
    <row r="19">
      <c r="A19" t="inlineStr">
        <is>
          <t>INT_R_X9Y53/INT_R.EE4END1-&gt;&gt;EL1BEG0</t>
        </is>
      </c>
      <c r="B19" t="inlineStr">
        <is>
          <t>Buffer</t>
        </is>
      </c>
      <c r="C19" t="n">
        <v>1.16220225</v>
      </c>
      <c r="D19" t="n">
        <v>0.008429000000000001</v>
      </c>
      <c r="E19" t="n">
        <v>0.043</v>
      </c>
      <c r="F19" t="n">
        <v>0.035</v>
      </c>
      <c r="G19" t="n">
        <v>0.124</v>
      </c>
      <c r="H19" t="n">
        <v>0.103</v>
      </c>
      <c r="I19">
        <f>((D27) + (D20 + D21 + D22 + D23 + D24 + D25 + D26))</f>
        <v/>
      </c>
      <c r="J19">
        <f>(((D27) + (D20 + D21 + D22 + D23 + D24 + D25 + D26))*C19)</f>
        <v/>
      </c>
    </row>
    <row r="20">
      <c r="A20" t="inlineStr">
        <is>
          <t>INT_R_X9Y53/EL1BEG0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INT_L_X10Y53/EL1END0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INT_L_X10Y52/EL1END_S3_0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INT_INTERFACE_R_X9Y53/INT_INTERFACE_EL1BEG0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DSP_R_X9Y50/DSP_EL1BEG0_3</t>
        </is>
      </c>
      <c r="B24" t="inlineStr">
        <is>
          <t>Part of wire</t>
        </is>
      </c>
      <c r="C24" t="n">
        <v>0.04743</v>
      </c>
      <c r="D24" t="n">
        <v>0.0119</v>
      </c>
    </row>
    <row r="25">
      <c r="A25" t="inlineStr">
        <is>
          <t>VBRK_X29Y56/VBRK_EL1BEG0</t>
        </is>
      </c>
      <c r="B25" t="inlineStr">
        <is>
          <t>Part of wire</t>
        </is>
      </c>
      <c r="C25" t="n">
        <v>0.01211</v>
      </c>
      <c r="D25" t="n">
        <v>0.00162</v>
      </c>
    </row>
    <row r="26">
      <c r="A26" t="inlineStr">
        <is>
          <t>CLBLM_L_X10Y53/CLBLM_EL1BEG0</t>
        </is>
      </c>
      <c r="B26" t="inlineStr">
        <is>
          <t>Part of wire</t>
        </is>
      </c>
      <c r="C26" t="n">
        <v>0.052151</v>
      </c>
      <c r="D26" t="n">
        <v>0.004690000000000001</v>
      </c>
      <c r="I26">
        <f>(((D20 + D21 + D22 + D23 + D24 + D25 + D26)/2) + (D27))</f>
        <v/>
      </c>
      <c r="J26">
        <f>((C20 + C21 + C22 + C23 + C24 + C25 + C26)*(((D20 + D21 + D22 + D23 + D24 + D25 + D26)/2) + (D27)))</f>
        <v/>
      </c>
    </row>
    <row r="27">
      <c r="A27" t="inlineStr">
        <is>
          <t>INT_L_X10Y53/INT_L.EL1END0-&gt;&gt;IMUX_L9</t>
        </is>
      </c>
      <c r="B27" t="inlineStr">
        <is>
          <t>Buffer</t>
        </is>
      </c>
      <c r="C27" t="n">
        <v>1.6107141875</v>
      </c>
      <c r="D27" t="n">
        <v>0.007713</v>
      </c>
      <c r="E27" t="n">
        <v>0.047</v>
      </c>
      <c r="F27" t="n">
        <v>0.038</v>
      </c>
      <c r="G27" t="n">
        <v>0.138</v>
      </c>
      <c r="H27" t="n">
        <v>0.114</v>
      </c>
      <c r="I27">
        <f>((((D32) + (D31))) + (D28 + D29))</f>
        <v/>
      </c>
      <c r="J27">
        <f>(((((D32) + (D31))) + (D28 + D29))*C27)</f>
        <v/>
      </c>
    </row>
    <row r="28">
      <c r="A28" t="inlineStr">
        <is>
          <t>INT_L_X10Y53/IMUX_L9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CLBLM_L_X10Y53/CLBLM_IMUX9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(((D32) + (D31))))</f>
        <v/>
      </c>
      <c r="J29">
        <f>((C28 + C29)*(((D28 + D29)/2) + (((D32) + (D31)))))</f>
        <v/>
      </c>
    </row>
    <row r="30">
      <c r="A30" t="inlineStr">
        <is>
          <t>CLBLM_L_X10Y53/CLBLM_L.CLBLM_IMUX9-&gt;CLBLM_L_A5</t>
        </is>
      </c>
      <c r="B30" t="inlineStr">
        <is>
          <t>PassTransistor</t>
        </is>
      </c>
      <c r="C30" t="n">
        <v>0</v>
      </c>
      <c r="E30" t="n">
        <v>0</v>
      </c>
      <c r="F30" t="n">
        <v>0</v>
      </c>
      <c r="G30" t="n">
        <v>0</v>
      </c>
      <c r="H30" t="n">
        <v>0</v>
      </c>
      <c r="I30">
        <f>((D32) + (D31))</f>
        <v/>
      </c>
      <c r="J30">
        <f>(((D32) + (D31))*C30)</f>
        <v/>
      </c>
    </row>
    <row r="31">
      <c r="A31" t="inlineStr">
        <is>
          <t>CLBLM_L_X10Y53/CLBLM_L_A5</t>
        </is>
      </c>
      <c r="B31" t="inlineStr">
        <is>
          <t>Part of wire</t>
        </is>
      </c>
      <c r="C31" t="n">
        <v>0</v>
      </c>
      <c r="D31" t="n">
        <v>0</v>
      </c>
      <c r="I31">
        <f>(((D31)/2) + (D32))</f>
        <v/>
      </c>
      <c r="J31">
        <f>((C31)*(((D31)/2) + (D32)))</f>
        <v/>
      </c>
    </row>
    <row r="32">
      <c r="A32" t="inlineStr">
        <is>
          <t>ALU1/readData2[31]_i_9/I0</t>
        </is>
      </c>
      <c r="B32" t="inlineStr">
        <is>
          <t>Inpin</t>
        </is>
      </c>
      <c r="D32" t="n">
        <v>0</v>
      </c>
      <c r="E32" t="n">
        <v>0.042</v>
      </c>
      <c r="F32" t="n">
        <v>0.033</v>
      </c>
      <c r="G32" t="n">
        <v>0.112</v>
      </c>
      <c r="H32" t="n">
        <v>0.091</v>
      </c>
    </row>
    <row r="33">
      <c r="A33" t="inlineStr">
        <is>
          <t>data0[31]: ALU1/result0_carry__6/O[3] to ALU1/readData2[31]_i_9/I0 sum delays</t>
        </is>
      </c>
      <c r="E33">
        <f>(E2 + E4 + E7 + E19 + E27 + E30 + E32)</f>
        <v/>
      </c>
      <c r="F33">
        <f>(F2 + F4 + F7 + F19 + F27 + F30 + F32)</f>
        <v/>
      </c>
      <c r="G33">
        <f>(G2 + G4 + G7 + G19 + G27 + G30 + G32)</f>
        <v/>
      </c>
      <c r="H33">
        <f>(H2 + H4 + H7 + H19 + H27 + H30 + H32)</f>
        <v/>
      </c>
      <c r="J33">
        <f>(J2 + J3 + J4 + J6 + J7 + J18 + J19 + J26 + J27 + J29 + J30 + J31 + J32)</f>
        <v/>
      </c>
    </row>
    <row r="34">
      <c r="A34" t="inlineStr">
        <is>
          <t>data0[31]: ALU1/result0_carry__6/O[3] to ALU1/readData2[31]_i_9/I0sum delays + cap delay</t>
        </is>
      </c>
      <c r="E34">
        <f>1000*(E33 + J33)</f>
        <v/>
      </c>
      <c r="F34">
        <f>1000*(F33 + J33)</f>
        <v/>
      </c>
      <c r="G34">
        <f>1000*(G33 + J33)</f>
        <v/>
      </c>
      <c r="H34">
        <f>1000*(H33 + J33)</f>
        <v/>
      </c>
    </row>
    <row r="36">
      <c r="A36" t="inlineStr">
        <is>
          <t>data0[31]: ALU1/result0_carry__6/O[3] to ALU1/readData2[31]_i_9/I0Total delay (from Vivado)</t>
        </is>
      </c>
      <c r="E36" t="inlineStr">
        <is>
          <t>343</t>
        </is>
      </c>
      <c r="F36" t="inlineStr">
        <is>
          <t>304</t>
        </is>
      </c>
      <c r="G36" t="inlineStr">
        <is>
          <t>564</t>
        </is>
      </c>
      <c r="H36" t="inlineStr">
        <is>
          <t>488</t>
        </is>
      </c>
    </row>
    <row r="38">
      <c r="A38" t="inlineStr">
        <is>
          <t>INT_R_X9Y53/INT_R.EE4END1-&gt;&gt;NE2BEG1</t>
        </is>
      </c>
      <c r="B38" t="inlineStr">
        <is>
          <t>Buffer</t>
        </is>
      </c>
      <c r="C38" t="n">
        <v>1.1851186875</v>
      </c>
      <c r="D38" t="n">
        <v>0.008473000000000001</v>
      </c>
      <c r="E38" t="n">
        <v>0.041</v>
      </c>
      <c r="F38" t="n">
        <v>0.033</v>
      </c>
      <c r="G38" t="n">
        <v>0.134</v>
      </c>
      <c r="H38" t="n">
        <v>0.111</v>
      </c>
      <c r="I38">
        <f>((D46 + D57 + D71) + (D39 + D40 + D41 + D42 + D43 + D44 + D45))</f>
        <v/>
      </c>
      <c r="J38">
        <f>(((D46 + D57 + D71) + (D39 + D40 + D41 + D42 + D43 + D44 + D45))*C38)</f>
        <v/>
      </c>
    </row>
    <row r="39">
      <c r="A39" t="inlineStr">
        <is>
          <t>INT_R_X9Y53/NE2BEG1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INT_L_X10Y54/NE2END1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INT_R_X9Y54/NE2A1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INT_INTERFACE_R_X9Y54/INT_INTERFACE_NE2A1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DSP_R_X9Y50/DSP_NE2A1_4</t>
        </is>
      </c>
      <c r="B43" t="inlineStr">
        <is>
          <t>Part of wire</t>
        </is>
      </c>
      <c r="C43" t="n">
        <v>0.04743</v>
      </c>
      <c r="D43" t="n">
        <v>0.011</v>
      </c>
    </row>
    <row r="44">
      <c r="A44" t="inlineStr">
        <is>
          <t>VBRK_X29Y57/VBRK_NE2A1</t>
        </is>
      </c>
      <c r="B44" t="inlineStr">
        <is>
          <t>Part of wire</t>
        </is>
      </c>
      <c r="C44" t="n">
        <v>0.01211</v>
      </c>
      <c r="D44" t="n">
        <v>0.00162</v>
      </c>
    </row>
    <row r="45">
      <c r="A45" t="inlineStr">
        <is>
          <t>CLBLM_L_X10Y54/CLBLM_NE2A1</t>
        </is>
      </c>
      <c r="B45" t="inlineStr">
        <is>
          <t>Part of wire</t>
        </is>
      </c>
      <c r="C45" t="n">
        <v>0.100092</v>
      </c>
      <c r="D45" t="n">
        <v>0.005469</v>
      </c>
      <c r="I45">
        <f>(((D39 + D40 + D41 + D42 + D43 + D44 + D45)/2) + (D46 + D57 + D71))</f>
        <v/>
      </c>
      <c r="J45">
        <f>((C39 + C40 + C41 + C42 + C43 + C44 + C45)*(((D39 + D40 + D41 + D42 + D43 + D44 + D45)/2) + (D46 + D57 + D71)))</f>
        <v/>
      </c>
    </row>
    <row r="46">
      <c r="A46" t="inlineStr">
        <is>
          <t>INT_L_X10Y54/INT_L.NE2END1-&gt;&gt;IMUX_L25</t>
        </is>
      </c>
      <c r="B46" t="inlineStr">
        <is>
          <t>Buffer</t>
        </is>
      </c>
      <c r="C46" t="n">
        <v>1.6107141875</v>
      </c>
      <c r="D46" t="n">
        <v>0.007713</v>
      </c>
      <c r="E46" t="n">
        <v>0.047</v>
      </c>
      <c r="F46" t="n">
        <v>0.038</v>
      </c>
      <c r="G46" t="n">
        <v>0.138</v>
      </c>
      <c r="H46" t="n">
        <v>0.114</v>
      </c>
      <c r="I46">
        <f>((((D51) + (D50))) + (D47 + D48))</f>
        <v/>
      </c>
      <c r="J46">
        <f>(((((D51) + (D50))) + (D47 + D48))*C46)</f>
        <v/>
      </c>
    </row>
    <row r="47">
      <c r="A47" t="inlineStr">
        <is>
          <t>INT_L_X10Y54/IMUX_L25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CLBLM_L_X10Y54/CLBLM_IMUX25</t>
        </is>
      </c>
      <c r="B48" t="inlineStr">
        <is>
          <t>Part of wire</t>
        </is>
      </c>
      <c r="C48" t="n">
        <v>0</v>
      </c>
      <c r="D48" t="n">
        <v>0</v>
      </c>
      <c r="I48">
        <f>(((D47 + D48)/2) + (((D51) + (D50))))</f>
        <v/>
      </c>
      <c r="J48">
        <f>((C47 + C48)*(((D47 + D48)/2) + (((D51) + (D50)))))</f>
        <v/>
      </c>
    </row>
    <row r="49">
      <c r="A49" t="inlineStr">
        <is>
          <t>CLBLM_L_X10Y54/CLBLM_L.CLBLM_IMUX25-&gt;CLBLM_L_B5</t>
        </is>
      </c>
      <c r="B49" t="inlineStr">
        <is>
          <t>PassTransistor</t>
        </is>
      </c>
      <c r="C49" t="n">
        <v>0</v>
      </c>
      <c r="E49" t="n">
        <v>0</v>
      </c>
      <c r="F49" t="n">
        <v>0</v>
      </c>
      <c r="G49" t="n">
        <v>0</v>
      </c>
      <c r="H49" t="n">
        <v>0</v>
      </c>
      <c r="I49">
        <f>((D51) + (D50))</f>
        <v/>
      </c>
      <c r="J49">
        <f>(((D51) + (D50))*C49)</f>
        <v/>
      </c>
    </row>
    <row r="50">
      <c r="A50" t="inlineStr">
        <is>
          <t>CLBLM_L_X10Y54/CLBLM_L_B5</t>
        </is>
      </c>
      <c r="B50" t="inlineStr">
        <is>
          <t>Part of wire</t>
        </is>
      </c>
      <c r="C50" t="n">
        <v>0</v>
      </c>
      <c r="D50" t="n">
        <v>0</v>
      </c>
      <c r="I50">
        <f>(((D50)/2) + (D51))</f>
        <v/>
      </c>
      <c r="J50">
        <f>((C50)*(((D50)/2) + (D51)))</f>
        <v/>
      </c>
    </row>
    <row r="51">
      <c r="A51" t="inlineStr">
        <is>
          <t>masterReg/readData2[31]_i_5/I4</t>
        </is>
      </c>
      <c r="B51" t="inlineStr">
        <is>
          <t>Inpin</t>
        </is>
      </c>
      <c r="D51" t="n">
        <v>0</v>
      </c>
      <c r="E51" t="n">
        <v>0.043</v>
      </c>
      <c r="F51" t="n">
        <v>0.034</v>
      </c>
      <c r="G51" t="n">
        <v>0.116</v>
      </c>
      <c r="H51" t="n">
        <v>0.093</v>
      </c>
    </row>
    <row r="52">
      <c r="A52" t="inlineStr">
        <is>
          <t>data0[31]: ALU1/result0_carry__6/O[3] to masterReg/readData2[31]_i_5/I4 sum delays</t>
        </is>
      </c>
      <c r="E52">
        <f>(E2 + E4 + E7 + E38 + E46 + E49 + E51)</f>
        <v/>
      </c>
      <c r="F52">
        <f>(F2 + F4 + F7 + F38 + F46 + F49 + F51)</f>
        <v/>
      </c>
      <c r="G52">
        <f>(G2 + G4 + G7 + G38 + G46 + G49 + G51)</f>
        <v/>
      </c>
      <c r="H52">
        <f>(H2 + H4 + H7 + H38 + H46 + H49 + H51)</f>
        <v/>
      </c>
      <c r="J52">
        <f>(J2 + J3 + J4 + J6 + J7 + J18 + J38 + J45 + J46 + J48 + J49 + J50 + J51)</f>
        <v/>
      </c>
    </row>
    <row r="53">
      <c r="A53" t="inlineStr">
        <is>
          <t>data0[31]: ALU1/result0_carry__6/O[3] to masterReg/readData2[31]_i_5/I4sum delays + cap delay</t>
        </is>
      </c>
      <c r="E53">
        <f>1000*(E52 + J52)</f>
        <v/>
      </c>
      <c r="F53">
        <f>1000*(F52 + J52)</f>
        <v/>
      </c>
      <c r="G53">
        <f>1000*(G52 + J52)</f>
        <v/>
      </c>
      <c r="H53">
        <f>1000*(H52 + J52)</f>
        <v/>
      </c>
    </row>
    <row r="55">
      <c r="A55" t="inlineStr">
        <is>
          <t>data0[31]: ALU1/result0_carry__6/O[3] to masterReg/readData2[31]_i_5/I4Total delay (from Vivado)</t>
        </is>
      </c>
      <c r="E55" t="inlineStr">
        <is>
          <t>363</t>
        </is>
      </c>
      <c r="F55" t="inlineStr">
        <is>
          <t>324</t>
        </is>
      </c>
      <c r="G55" t="inlineStr">
        <is>
          <t>596</t>
        </is>
      </c>
      <c r="H55" t="inlineStr">
        <is>
          <t>517</t>
        </is>
      </c>
    </row>
    <row r="57">
      <c r="A57" t="inlineStr">
        <is>
          <t>INT_L_X10Y54/INT_L.NE2END1-&gt;&gt;NR1BEG1</t>
        </is>
      </c>
      <c r="B57" t="inlineStr">
        <is>
          <t>Buffer</t>
        </is>
      </c>
      <c r="C57" t="n">
        <v>1.16220225</v>
      </c>
      <c r="D57" t="n">
        <v>0.008429000000000001</v>
      </c>
      <c r="E57" t="n">
        <v>0.056</v>
      </c>
      <c r="F57" t="n">
        <v>0.046</v>
      </c>
      <c r="G57" t="n">
        <v>0.132</v>
      </c>
      <c r="H57" t="n">
        <v>0.109</v>
      </c>
      <c r="I57">
        <f>((D60) + (D58 + D59))</f>
        <v/>
      </c>
      <c r="J57">
        <f>(((D60) + (D58 + D59))*C57)</f>
        <v/>
      </c>
    </row>
    <row r="58">
      <c r="A58" t="inlineStr">
        <is>
          <t>INT_L_X10Y54/NR1BEG1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INT_L_X10Y55/NR1END1</t>
        </is>
      </c>
      <c r="B59" t="inlineStr">
        <is>
          <t>Part of wire</t>
        </is>
      </c>
      <c r="C59" t="n">
        <v>0</v>
      </c>
      <c r="D59" t="n">
        <v>0</v>
      </c>
      <c r="I59">
        <f>(((D58 + D59)/2) + (D60))</f>
        <v/>
      </c>
      <c r="J59">
        <f>((C58 + C59)*(((D58 + D59)/2) + (D60)))</f>
        <v/>
      </c>
    </row>
    <row r="60">
      <c r="A60" t="inlineStr">
        <is>
          <t>INT_L_X10Y55/INT_L.NR1END1-&gt;&gt;IMUX_L26</t>
        </is>
      </c>
      <c r="B60" t="inlineStr">
        <is>
          <t>Buffer</t>
        </is>
      </c>
      <c r="C60" t="n">
        <v>1.6107141875</v>
      </c>
      <c r="D60" t="n">
        <v>0.007713</v>
      </c>
      <c r="E60" t="n">
        <v>0.047</v>
      </c>
      <c r="F60" t="n">
        <v>0.038</v>
      </c>
      <c r="G60" t="n">
        <v>0.138</v>
      </c>
      <c r="H60" t="n">
        <v>0.114</v>
      </c>
      <c r="I60">
        <f>((((D65) + (D64))) + (D61 + D62))</f>
        <v/>
      </c>
      <c r="J60">
        <f>(((((D65) + (D64))) + (D61 + D62))*C60)</f>
        <v/>
      </c>
    </row>
    <row r="61">
      <c r="A61" t="inlineStr">
        <is>
          <t>INT_L_X10Y55/IMUX_L26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CLBLM_L_X10Y55/CLBLM_IMUX26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(((D65) + (D64))))</f>
        <v/>
      </c>
      <c r="J62">
        <f>((C61 + C62)*(((D61 + D62)/2) + (((D65) + (D64)))))</f>
        <v/>
      </c>
    </row>
    <row r="63">
      <c r="A63" t="inlineStr">
        <is>
          <t>CLBLM_L_X10Y55/CLBLM_L.CLBLM_IMUX26-&gt;CLBLM_L_B4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CLBLM_L_X10Y55/CLBLM_L_B4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masterReg/register_reg_r1_0_31_30_31__0_i_2/I3</t>
        </is>
      </c>
      <c r="B65" t="inlineStr">
        <is>
          <t>Inpin</t>
        </is>
      </c>
      <c r="D65" t="n">
        <v>0</v>
      </c>
      <c r="E65" t="n">
        <v>0.107</v>
      </c>
      <c r="F65" t="n">
        <v>0.08599999999999999</v>
      </c>
      <c r="G65" t="n">
        <v>0.282</v>
      </c>
      <c r="H65" t="n">
        <v>0.228</v>
      </c>
    </row>
    <row r="66">
      <c r="A66" t="inlineStr">
        <is>
          <t>data0[31]: ALU1/result0_carry__6/O[3] to masterReg/register_reg_r1_0_31_30_31__0_i_2/I3 sum delays</t>
        </is>
      </c>
      <c r="E66">
        <f>(E2 + E4 + E7 + E38 + E57 + E60 + E63 + E65)</f>
        <v/>
      </c>
      <c r="F66">
        <f>(F2 + F4 + F7 + F38 + F57 + F60 + F63 + F65)</f>
        <v/>
      </c>
      <c r="G66">
        <f>(G2 + G4 + G7 + G38 + G57 + G60 + G63 + G65)</f>
        <v/>
      </c>
      <c r="H66">
        <f>(H2 + H4 + H7 + H38 + H57 + H60 + H63 + H65)</f>
        <v/>
      </c>
      <c r="J66">
        <f>(J2 + J3 + J4 + J6 + J7 + J18 + J38 + J45 + J57 + J59 + J60 + J62 + J63 + J64 + J65)</f>
        <v/>
      </c>
    </row>
    <row r="67">
      <c r="A67" t="inlineStr">
        <is>
          <t>data0[31]: ALU1/result0_carry__6/O[3] to masterReg/register_reg_r1_0_31_30_31__0_i_2/I3sum delays + cap delay</t>
        </is>
      </c>
      <c r="E67">
        <f>1000*(E66 + J66)</f>
        <v/>
      </c>
      <c r="F67">
        <f>1000*(F66 + J66)</f>
        <v/>
      </c>
      <c r="G67">
        <f>1000*(G66 + J66)</f>
        <v/>
      </c>
      <c r="H67">
        <f>1000*(H66 + J66)</f>
        <v/>
      </c>
    </row>
    <row r="69">
      <c r="A69" t="inlineStr">
        <is>
          <t>data0[31]: ALU1/result0_carry__6/O[3] to masterReg/register_reg_r1_0_31_30_31__0_i_2/I3Total delay (from Vivado)</t>
        </is>
      </c>
      <c r="E69" t="inlineStr">
        <is>
          <t>491</t>
        </is>
      </c>
      <c r="F69" t="inlineStr">
        <is>
          <t>430</t>
        </is>
      </c>
      <c r="G69" t="inlineStr">
        <is>
          <t>844</t>
        </is>
      </c>
      <c r="H69" t="inlineStr">
        <is>
          <t>720</t>
        </is>
      </c>
    </row>
    <row r="71">
      <c r="A71" t="inlineStr">
        <is>
          <t>INT_L_X10Y54/INT_L.NE2END1-&gt;&gt;FAN_ALT6</t>
        </is>
      </c>
      <c r="B71" t="inlineStr">
        <is>
          <t>Buffer</t>
        </is>
      </c>
      <c r="C71" t="n">
        <v>0</v>
      </c>
      <c r="D71" t="n">
        <v>0.00757</v>
      </c>
      <c r="E71" t="n">
        <v>0</v>
      </c>
      <c r="F71" t="n">
        <v>0</v>
      </c>
      <c r="G71" t="n">
        <v>0</v>
      </c>
      <c r="H71" t="n">
        <v>0</v>
      </c>
      <c r="I71">
        <f>((D73) + (D72))</f>
        <v/>
      </c>
      <c r="J71">
        <f>(((D73) + (D72))*C71)</f>
        <v/>
      </c>
    </row>
    <row r="72">
      <c r="A72" t="inlineStr">
        <is>
          <t>INT_L_X10Y54/FAN_ALT6</t>
        </is>
      </c>
      <c r="B72" t="inlineStr">
        <is>
          <t>Part of wire</t>
        </is>
      </c>
      <c r="C72" t="n">
        <v>0</v>
      </c>
      <c r="D72" t="n">
        <v>0</v>
      </c>
      <c r="I72">
        <f>(((D72)/2) + (D73))</f>
        <v/>
      </c>
      <c r="J72">
        <f>((C72)*(((D72)/2) + (D73)))</f>
        <v/>
      </c>
    </row>
    <row r="73">
      <c r="A73" t="inlineStr">
        <is>
          <t>INT_L_X10Y54/INT_L.FAN_ALT6-&gt;&gt;FAN_BOUNCE6</t>
        </is>
      </c>
      <c r="B73" t="inlineStr">
        <is>
          <t>Buffer</t>
        </is>
      </c>
      <c r="C73" t="n">
        <v>1.4764880625</v>
      </c>
      <c r="D73" t="n">
        <v>0</v>
      </c>
      <c r="E73" t="n">
        <v>0.059</v>
      </c>
      <c r="F73" t="n">
        <v>0.049</v>
      </c>
      <c r="G73" t="n">
        <v>0.178</v>
      </c>
      <c r="H73" t="n">
        <v>0.147</v>
      </c>
      <c r="I73">
        <f>((D76) + (D74 + D75))</f>
        <v/>
      </c>
      <c r="J73">
        <f>(((D76) + (D74 + D75))*C73)</f>
        <v/>
      </c>
    </row>
    <row r="74">
      <c r="A74" t="inlineStr">
        <is>
          <t>INT_L_X10Y54/FAN_BOUNCE6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INT_L_X10Y53/FAN_BOUNCE_S3_6</t>
        </is>
      </c>
      <c r="B75" t="inlineStr">
        <is>
          <t>Part of wire</t>
        </is>
      </c>
      <c r="C75" t="n">
        <v>0</v>
      </c>
      <c r="D75" t="n">
        <v>0</v>
      </c>
      <c r="I75">
        <f>(((D74 + D75)/2) + (D76))</f>
        <v/>
      </c>
      <c r="J75">
        <f>((C74 + C75)*(((D74 + D75)/2) + (D76)))</f>
        <v/>
      </c>
    </row>
    <row r="76">
      <c r="A76" t="inlineStr">
        <is>
          <t>INT_L_X10Y53/INT_L.FAN_BOUNCE_S3_6-&gt;&gt;IMUX_L23</t>
        </is>
      </c>
      <c r="B76" t="inlineStr">
        <is>
          <t>Buffer</t>
        </is>
      </c>
      <c r="C76" t="n">
        <v>1.6107141875</v>
      </c>
      <c r="D76" t="n">
        <v>0.007713</v>
      </c>
      <c r="E76" t="n">
        <v>0.047</v>
      </c>
      <c r="F76" t="n">
        <v>0.038</v>
      </c>
      <c r="G76" t="n">
        <v>0.138</v>
      </c>
      <c r="H76" t="n">
        <v>0.114</v>
      </c>
      <c r="I76">
        <f>((((D81) + (D80))) + (D77 + D78))</f>
        <v/>
      </c>
      <c r="J76">
        <f>(((((D81) + (D80))) + (D77 + D78))*C76)</f>
        <v/>
      </c>
    </row>
    <row r="77">
      <c r="A77" t="inlineStr">
        <is>
          <t>INT_L_X10Y53/IMUX_L23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CLBLM_L_X10Y53/CLBLM_IMUX23</t>
        </is>
      </c>
      <c r="B78" t="inlineStr">
        <is>
          <t>Part of wire</t>
        </is>
      </c>
      <c r="C78" t="n">
        <v>0</v>
      </c>
      <c r="D78" t="n">
        <v>0</v>
      </c>
      <c r="I78">
        <f>(((D77 + D78)/2) + (((D81) + (D80))))</f>
        <v/>
      </c>
      <c r="J78">
        <f>((C77 + C78)*(((D77 + D78)/2) + (((D81) + (D80)))))</f>
        <v/>
      </c>
    </row>
    <row r="79">
      <c r="A79" t="inlineStr">
        <is>
          <t>CLBLM_L_X10Y53/CLBLM_L.CLBLM_IMUX23-&gt;CLBLM_L_C3</t>
        </is>
      </c>
      <c r="B79" t="inlineStr">
        <is>
          <t>PassTransistor</t>
        </is>
      </c>
      <c r="C79" t="n">
        <v>0</v>
      </c>
      <c r="E79" t="n">
        <v>0</v>
      </c>
      <c r="F79" t="n">
        <v>0</v>
      </c>
      <c r="G79" t="n">
        <v>0</v>
      </c>
      <c r="H79" t="n">
        <v>0</v>
      </c>
      <c r="I79">
        <f>((D81) + (D80))</f>
        <v/>
      </c>
      <c r="J79">
        <f>(((D81) + (D80))*C79)</f>
        <v/>
      </c>
    </row>
    <row r="80">
      <c r="A80" t="inlineStr">
        <is>
          <t>CLBLM_L_X10Y53/CLBLM_L_C3</t>
        </is>
      </c>
      <c r="B80" t="inlineStr">
        <is>
          <t>Part of wire</t>
        </is>
      </c>
      <c r="C80" t="n">
        <v>0</v>
      </c>
      <c r="D80" t="n">
        <v>0</v>
      </c>
      <c r="I80">
        <f>(((D80)/2) + (D81))</f>
        <v/>
      </c>
      <c r="J80">
        <f>((C80)*(((D80)/2) + (D81)))</f>
        <v/>
      </c>
    </row>
    <row r="81">
      <c r="A81" t="inlineStr">
        <is>
          <t>ALU1/register_reg_r1_0_31_30_31__0_i_3/I3</t>
        </is>
      </c>
      <c r="B81" t="inlineStr">
        <is>
          <t>Inpin</t>
        </is>
      </c>
      <c r="D81" t="n">
        <v>0</v>
      </c>
      <c r="E81" t="n">
        <v>0.137</v>
      </c>
      <c r="F81" t="n">
        <v>0.11</v>
      </c>
      <c r="G81" t="n">
        <v>0.351</v>
      </c>
      <c r="H81" t="n">
        <v>0.283</v>
      </c>
    </row>
    <row r="82">
      <c r="A82" t="inlineStr">
        <is>
          <t>data0[31]: ALU1/result0_carry__6/O[3] to ALU1/register_reg_r1_0_31_30_31__0_i_3/I3 sum delays</t>
        </is>
      </c>
      <c r="E82">
        <f>(E2 + E4 + E7 + E38 + E71 + E73 + E76 + E79 + E81)</f>
        <v/>
      </c>
      <c r="F82">
        <f>(F2 + F4 + F7 + F38 + F71 + F73 + F76 + F79 + F81)</f>
        <v/>
      </c>
      <c r="G82">
        <f>(G2 + G4 + G7 + G38 + G71 + G73 + G76 + G79 + G81)</f>
        <v/>
      </c>
      <c r="H82">
        <f>(H2 + H4 + H7 + H38 + H71 + H73 + H76 + H79 + H81)</f>
        <v/>
      </c>
      <c r="J82">
        <f>(J2 + J3 + J4 + J6 + J7 + J18 + J38 + J45 + J71 + J72 + J73 + J75 + J76 + J78 + J79 + J80 + J81)</f>
        <v/>
      </c>
    </row>
    <row r="83">
      <c r="A83" t="inlineStr">
        <is>
          <t>data0[31]: ALU1/result0_carry__6/O[3] to ALU1/register_reg_r1_0_31_30_31__0_i_3/I3sum delays + cap delay</t>
        </is>
      </c>
      <c r="E83">
        <f>1000*(E82 + J82)</f>
        <v/>
      </c>
      <c r="F83">
        <f>1000*(F82 + J82)</f>
        <v/>
      </c>
      <c r="G83">
        <f>1000*(G82 + J82)</f>
        <v/>
      </c>
      <c r="H83">
        <f>1000*(H82 + J82)</f>
        <v/>
      </c>
    </row>
    <row r="85">
      <c r="A85" t="inlineStr">
        <is>
          <t>data0[31]: ALU1/result0_carry__6/O[3] to ALU1/register_reg_r1_0_31_30_31__0_i_3/I3Total delay (from Vivado)</t>
        </is>
      </c>
      <c r="E85" t="inlineStr">
        <is>
          <t>525</t>
        </is>
      </c>
      <c r="F85" t="inlineStr">
        <is>
          <t>458</t>
        </is>
      </c>
      <c r="G85" t="inlineStr">
        <is>
          <t>931</t>
        </is>
      </c>
      <c r="H85" t="inlineStr">
        <is>
          <t>791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CLBLM_R_X5Y46/CLBLM_L_DMUX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 + D32) + (D5 + D6))) + (D3))</f>
        <v/>
      </c>
      <c r="J2">
        <f>(C2*((((D7 + D32) + (D5 + D6))) + (D3)))</f>
        <v/>
      </c>
    </row>
    <row r="3">
      <c r="A3" t="inlineStr">
        <is>
          <t>CLBLM_R_X5Y46/CLBLM_L_DMUX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D32) + (D5 + D6))))</f>
        <v/>
      </c>
      <c r="J3">
        <f>((C3)*(((D3)/2) + (((D7 + D32) + (D5 + D6)))))</f>
        <v/>
      </c>
    </row>
    <row r="4">
      <c r="A4" t="inlineStr">
        <is>
          <t>CLBLM_R_X5Y46/CLBLM_R.CLBLM_L_DMUX-&gt;CLBLM_LOGIC_OUTS19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D32) + (D5 + D6))</f>
        <v/>
      </c>
      <c r="J4">
        <f>(((D7 + D32) + (D5 + D6))*C4)</f>
        <v/>
      </c>
    </row>
    <row r="5">
      <c r="A5" t="inlineStr">
        <is>
          <t>CLBLM_R_X5Y46/CLBLM_LOGIC_OUTS19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INT_R_X5Y46/LOGIC_OUTS19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D32))</f>
        <v/>
      </c>
      <c r="J6">
        <f>((C5 + C6)*(((D5 + D6)/2) + (D7 + D32)))</f>
        <v/>
      </c>
    </row>
    <row r="7">
      <c r="A7" t="inlineStr">
        <is>
          <t>INT_R_X5Y46/INT_R.LOGIC_OUTS19-&gt;&gt;EL1BEG0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0.124</v>
      </c>
      <c r="H7" t="n">
        <v>0.103</v>
      </c>
      <c r="I7">
        <f>((D15) + (D8 + D9 + D10 + D11 + D12 + D13 + D14))</f>
        <v/>
      </c>
      <c r="J7">
        <f>(((D15) + (D8 + D9 + D10 + D11 + D12 + D13 + D14))*C7)</f>
        <v/>
      </c>
    </row>
    <row r="8">
      <c r="A8" t="inlineStr">
        <is>
          <t>INT_R_X5Y46/EL1BEG0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INT_L_X6Y46/EL1END0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INT_L_X6Y45/EL1END_S3_0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CLBLM_R_X5Y46/CLBLM_EL1BEG0</t>
        </is>
      </c>
      <c r="B11" t="inlineStr">
        <is>
          <t>Part of wire</t>
        </is>
      </c>
      <c r="C11" t="n">
        <v>0.052151</v>
      </c>
      <c r="D11" t="n">
        <v>0.004690000000000001</v>
      </c>
    </row>
    <row r="12">
      <c r="A12" t="inlineStr">
        <is>
          <t>VBRK_X18Y48/VBRK_EL1BEG0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BRAM_L_X6Y45/BRAM_EL1BEG0_1</t>
        </is>
      </c>
      <c r="B13" t="inlineStr">
        <is>
          <t>Part of wire</t>
        </is>
      </c>
      <c r="C13" t="n">
        <v>0.26892</v>
      </c>
      <c r="D13" t="n">
        <v>0.064292</v>
      </c>
    </row>
    <row r="14">
      <c r="A14" t="inlineStr">
        <is>
          <t>BRAM_INT_INTERFACE_L_X6Y46/INT_INTERFACE_EL1BEG0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(D15))</f>
        <v/>
      </c>
      <c r="J14">
        <f>((C8 + C9 + C10 + C11 + C12 + C13 + C14)*(((D8 + D9 + D10 + D11 + D12 + D13 + D14)/2) + (D15)))</f>
        <v/>
      </c>
    </row>
    <row r="15">
      <c r="A15" t="inlineStr">
        <is>
          <t>INT_L_X6Y46/INT_L.EL1END0-&gt;&gt;EE2BEG0</t>
        </is>
      </c>
      <c r="B15" t="inlineStr">
        <is>
          <t>Buffer</t>
        </is>
      </c>
      <c r="C15" t="n">
        <v>1.1851186875</v>
      </c>
      <c r="D15" t="n">
        <v>0.008473000000000001</v>
      </c>
      <c r="E15" t="n">
        <v>0.061</v>
      </c>
      <c r="F15" t="n">
        <v>0.05</v>
      </c>
      <c r="G15" t="n">
        <v>0.139</v>
      </c>
      <c r="H15" t="n">
        <v>0.115</v>
      </c>
      <c r="I15">
        <f>((D21) + (D16 + D17 + D18 + D19 + D20))</f>
        <v/>
      </c>
      <c r="J15">
        <f>(((D21) + (D16 + D17 + D18 + D19 + D20))*C15)</f>
        <v/>
      </c>
    </row>
    <row r="16">
      <c r="A16" t="inlineStr">
        <is>
          <t>INT_L_X6Y46/EE2BEG0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INT_L_X8Y46/EE2END0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INT_R_X7Y46/EE2A0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CLBLM_R_X7Y46/CLBLM_EE2A0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CLBLM_L_X8Y46/CLBLM_EE2A0</t>
        </is>
      </c>
      <c r="B20" t="inlineStr">
        <is>
          <t>Part of wire</t>
        </is>
      </c>
      <c r="C20" t="n">
        <v>0</v>
      </c>
      <c r="D20" t="n">
        <v>0</v>
      </c>
      <c r="I20">
        <f>(((D16 + D17 + D18 + D19 + D20)/2) + (D21))</f>
        <v/>
      </c>
      <c r="J20">
        <f>((C16 + C17 + C18 + C19 + C20)*(((D16 + D17 + D18 + D19 + D20)/2) + (D21)))</f>
        <v/>
      </c>
    </row>
    <row r="21">
      <c r="A21" t="inlineStr">
        <is>
          <t>INT_L_X8Y46/INT_L.EE2END0-&gt;&gt;IMUX_L1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INT_L_X8Y46/IMUX_L1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CLBLM_L_X8Y46/CLBLM_IMUX1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CLBLM_L_X8Y46/CLBLM_L.CLBLM_IMUX1-&gt;CLBLM_M_A3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CLBLM_L_X8Y46/CLBLM_M_A3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masterReg/register_reg_r1_0_31_0_5_i_28/I0</t>
        </is>
      </c>
      <c r="B26" t="inlineStr">
        <is>
          <t>Inpin</t>
        </is>
      </c>
      <c r="D26" t="n">
        <v>0</v>
      </c>
      <c r="E26" t="n">
        <v>0.141</v>
      </c>
      <c r="F26" t="n">
        <v>0.114</v>
      </c>
      <c r="G26" t="n">
        <v>0.372</v>
      </c>
      <c r="H26" t="n">
        <v>0.3</v>
      </c>
    </row>
    <row r="27">
      <c r="A27" t="inlineStr">
        <is>
          <t>data0[3]: ALU1/result0_carry/O[3] to masterReg/register_reg_r1_0_31_0_5_i_28/I0 sum delays</t>
        </is>
      </c>
      <c r="E27">
        <f>(E2 + E4 + E7 + E15 + E21 + E24 + E26)</f>
        <v/>
      </c>
      <c r="F27">
        <f>(F2 + F4 + F7 + F15 + F21 + F24 + F26)</f>
        <v/>
      </c>
      <c r="G27">
        <f>(G2 + G4 + G7 + G15 + G21 + G24 + G26)</f>
        <v/>
      </c>
      <c r="H27">
        <f>(H2 + H4 + H7 + H15 + H21 + H24 + H26)</f>
        <v/>
      </c>
      <c r="J27">
        <f>(J2 + J3 + J4 + J6 + J7 + J14 + J15 + J20 + J21 + J23 + J24 + J25 + J26)</f>
        <v/>
      </c>
    </row>
    <row r="28">
      <c r="A28" t="inlineStr">
        <is>
          <t>data0[3]: ALU1/result0_carry/O[3] to masterReg/register_reg_r1_0_31_0_5_i_28/I0sum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data0[3]: ALU1/result0_carry/O[3] to masterReg/register_reg_r1_0_31_0_5_i_28/I0Total delay (from Vivado)</t>
        </is>
      </c>
      <c r="E30" t="inlineStr">
        <is>
          <t>425</t>
        </is>
      </c>
      <c r="F30" t="inlineStr">
        <is>
          <t>370</t>
        </is>
      </c>
      <c r="G30" t="inlineStr">
        <is>
          <t>751</t>
        </is>
      </c>
      <c r="H30" t="inlineStr">
        <is>
          <t>636</t>
        </is>
      </c>
    </row>
    <row r="32">
      <c r="A32" t="inlineStr">
        <is>
          <t>INT_R_X5Y46/INT_R.LOGIC_OUTS19-&gt;&gt;SL1BEG1</t>
        </is>
      </c>
      <c r="B32" t="inlineStr">
        <is>
          <t>Buffer</t>
        </is>
      </c>
      <c r="C32" t="n">
        <v>1.16220225</v>
      </c>
      <c r="D32" t="n">
        <v>0.008429000000000001</v>
      </c>
      <c r="E32" t="n">
        <v>0.054</v>
      </c>
      <c r="F32" t="n">
        <v>0.044</v>
      </c>
      <c r="G32" t="n">
        <v>0.131</v>
      </c>
      <c r="H32" t="n">
        <v>0.108</v>
      </c>
      <c r="I32">
        <f>((D35) + (D33 + D34))</f>
        <v/>
      </c>
      <c r="J32">
        <f>(((D35) + (D33 + D34))*C32)</f>
        <v/>
      </c>
    </row>
    <row r="33">
      <c r="A33" t="inlineStr">
        <is>
          <t>INT_R_X5Y46/SL1BEG1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INT_R_X5Y45/SL1END1</t>
        </is>
      </c>
      <c r="B34" t="inlineStr">
        <is>
          <t>Part of wire</t>
        </is>
      </c>
      <c r="C34" t="n">
        <v>0</v>
      </c>
      <c r="D34" t="n">
        <v>0</v>
      </c>
      <c r="I34">
        <f>(((D33 + D34)/2) + (D35))</f>
        <v/>
      </c>
      <c r="J34">
        <f>((C33 + C34)*(((D33 + D34)/2) + (D35)))</f>
        <v/>
      </c>
    </row>
    <row r="35">
      <c r="A35" t="inlineStr">
        <is>
          <t>INT_R_X5Y45/INT_R.SL1END1-&gt;&gt;SS2BEG1</t>
        </is>
      </c>
      <c r="B35" t="inlineStr">
        <is>
          <t>Buffer</t>
        </is>
      </c>
      <c r="C35" t="n">
        <v>1.1851186875</v>
      </c>
      <c r="D35" t="n">
        <v>0.008473000000000001</v>
      </c>
      <c r="E35" t="n">
        <v>0.06</v>
      </c>
      <c r="F35" t="n">
        <v>0.05</v>
      </c>
      <c r="G35" t="n">
        <v>0.134</v>
      </c>
      <c r="H35" t="n">
        <v>0.111</v>
      </c>
      <c r="I35">
        <f>((D39 + D50) + (D36 + D37 + D38))</f>
        <v/>
      </c>
      <c r="J35">
        <f>(((D39 + D50) + (D36 + D37 + D38))*C35)</f>
        <v/>
      </c>
    </row>
    <row r="36">
      <c r="A36" t="inlineStr">
        <is>
          <t>INT_R_X5Y45/SS2BEG1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INT_R_X5Y43/SS2END1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INT_R_X5Y44/SS2A1</t>
        </is>
      </c>
      <c r="B38" t="inlineStr">
        <is>
          <t>Part of wire</t>
        </is>
      </c>
      <c r="C38" t="n">
        <v>0</v>
      </c>
      <c r="D38" t="n">
        <v>0</v>
      </c>
      <c r="I38">
        <f>(((D36 + D37 + D38)/2) + (D39 + D50))</f>
        <v/>
      </c>
      <c r="J38">
        <f>((C36 + C37 + C38)*(((D36 + D37 + D38)/2) + (D39 + D50)))</f>
        <v/>
      </c>
    </row>
    <row r="39">
      <c r="A39" t="inlineStr">
        <is>
          <t>INT_R_X5Y43/INT_R.SS2END1-&gt;&gt;IMUX27</t>
        </is>
      </c>
      <c r="B39" t="inlineStr">
        <is>
          <t>Buffer</t>
        </is>
      </c>
      <c r="C39" t="n">
        <v>1.6107141875</v>
      </c>
      <c r="D39" t="n">
        <v>0.007713</v>
      </c>
      <c r="E39" t="n">
        <v>0.047</v>
      </c>
      <c r="F39" t="n">
        <v>0.038</v>
      </c>
      <c r="G39" t="n">
        <v>0.138</v>
      </c>
      <c r="H39" t="n">
        <v>0.114</v>
      </c>
      <c r="I39">
        <f>((((D44) + (D43))) + (D40 + D41))</f>
        <v/>
      </c>
      <c r="J39">
        <f>(((((D44) + (D43))) + (D40 + D41))*C39)</f>
        <v/>
      </c>
    </row>
    <row r="40">
      <c r="A40" t="inlineStr">
        <is>
          <t>INT_R_X5Y43/IMUX27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CLBLM_R_X5Y43/CLBLM_IMUX27</t>
        </is>
      </c>
      <c r="B41" t="inlineStr">
        <is>
          <t>Part of wire</t>
        </is>
      </c>
      <c r="C41" t="n">
        <v>0</v>
      </c>
      <c r="D41" t="n">
        <v>0</v>
      </c>
      <c r="I41">
        <f>(((D40 + D41)/2) + (((D44) + (D43))))</f>
        <v/>
      </c>
      <c r="J41">
        <f>((C40 + C41)*(((D40 + D41)/2) + (((D44) + (D43)))))</f>
        <v/>
      </c>
    </row>
    <row r="42">
      <c r="A42" t="inlineStr">
        <is>
          <t>CLBLM_R_X5Y43/CLBLM_R.CLBLM_IMUX27-&gt;CLBLM_M_B4</t>
        </is>
      </c>
      <c r="B42" t="inlineStr">
        <is>
          <t>PassTransistor</t>
        </is>
      </c>
      <c r="C42" t="n">
        <v>0</v>
      </c>
      <c r="E42" t="n">
        <v>0</v>
      </c>
      <c r="F42" t="n">
        <v>0</v>
      </c>
      <c r="G42" t="n">
        <v>0</v>
      </c>
      <c r="H42" t="n">
        <v>0</v>
      </c>
      <c r="I42">
        <f>((D44) + (D43))</f>
        <v/>
      </c>
      <c r="J42">
        <f>(((D44) + (D43))*C42)</f>
        <v/>
      </c>
    </row>
    <row r="43">
      <c r="A43" t="inlineStr">
        <is>
          <t>CLBLM_R_X5Y43/CLBLM_M_B4</t>
        </is>
      </c>
      <c r="B43" t="inlineStr">
        <is>
          <t>Part of wire</t>
        </is>
      </c>
      <c r="C43" t="n">
        <v>0</v>
      </c>
      <c r="D43" t="n">
        <v>0</v>
      </c>
      <c r="I43">
        <f>(((D43)/2) + (D44))</f>
        <v/>
      </c>
      <c r="J43">
        <f>((C43)*(((D43)/2) + (D44)))</f>
        <v/>
      </c>
    </row>
    <row r="44">
      <c r="A44" t="inlineStr">
        <is>
          <t>masterReg/register_reg_r1_0_31_0_5_i_14/I4</t>
        </is>
      </c>
      <c r="B44" t="inlineStr">
        <is>
          <t>Inpin</t>
        </is>
      </c>
      <c r="D44" t="n">
        <v>0</v>
      </c>
      <c r="E44" t="n">
        <v>0.112</v>
      </c>
      <c r="F44" t="n">
        <v>0.09</v>
      </c>
      <c r="G44" t="n">
        <v>0.3</v>
      </c>
      <c r="H44" t="n">
        <v>0.242</v>
      </c>
    </row>
    <row r="45">
      <c r="A45" t="inlineStr">
        <is>
          <t>data0[3]: ALU1/result0_carry/O[3] to masterReg/register_reg_r1_0_31_0_5_i_14/I4 sum delays</t>
        </is>
      </c>
      <c r="E45">
        <f>(E2 + E4 + E32 + E35 + E39 + E42 + E44)</f>
        <v/>
      </c>
      <c r="F45">
        <f>(F2 + F4 + F32 + F35 + F39 + F42 + F44)</f>
        <v/>
      </c>
      <c r="G45">
        <f>(G2 + G4 + G32 + G35 + G39 + G42 + G44)</f>
        <v/>
      </c>
      <c r="H45">
        <f>(H2 + H4 + H32 + H35 + H39 + H42 + H44)</f>
        <v/>
      </c>
      <c r="J45">
        <f>(J2 + J3 + J4 + J6 + J32 + J34 + J35 + J38 + J39 + J41 + J42 + J43 + J44)</f>
        <v/>
      </c>
    </row>
    <row r="46">
      <c r="A46" t="inlineStr">
        <is>
          <t>data0[3]: ALU1/result0_carry/O[3] to masterReg/register_reg_r1_0_31_0_5_i_14/I4sum delays + cap delay</t>
        </is>
      </c>
      <c r="E46">
        <f>1000*(E45 + J45)</f>
        <v/>
      </c>
      <c r="F46">
        <f>1000*(F45 + J45)</f>
        <v/>
      </c>
      <c r="G46">
        <f>1000*(G45 + J45)</f>
        <v/>
      </c>
      <c r="H46">
        <f>1000*(H45 + J45)</f>
        <v/>
      </c>
    </row>
    <row r="48">
      <c r="A48" t="inlineStr">
        <is>
          <t>data0[3]: ALU1/result0_carry/O[3] to masterReg/register_reg_r1_0_31_0_5_i_14/I4Total delay (from Vivado)</t>
        </is>
      </c>
      <c r="E48" t="inlineStr">
        <is>
          <t>325</t>
        </is>
      </c>
      <c r="F48" t="inlineStr">
        <is>
          <t>274</t>
        </is>
      </c>
      <c r="G48" t="inlineStr">
        <is>
          <t>611</t>
        </is>
      </c>
      <c r="H48" t="inlineStr">
        <is>
          <t>507</t>
        </is>
      </c>
    </row>
    <row r="50">
      <c r="A50" t="inlineStr">
        <is>
          <t>INT_R_X5Y43/INT_R.SS2END1-&gt;&gt;IMUX35</t>
        </is>
      </c>
      <c r="B50" t="inlineStr">
        <is>
          <t>Buffer</t>
        </is>
      </c>
      <c r="C50" t="n">
        <v>1.6107141875</v>
      </c>
      <c r="D50" t="n">
        <v>0.007713</v>
      </c>
      <c r="E50" t="n">
        <v>0.047</v>
      </c>
      <c r="F50" t="n">
        <v>0.038</v>
      </c>
      <c r="G50" t="n">
        <v>0.138</v>
      </c>
      <c r="H50" t="n">
        <v>0.114</v>
      </c>
      <c r="I50">
        <f>((((D55) + (D54))) + (D51 + D52))</f>
        <v/>
      </c>
      <c r="J50">
        <f>(((((D55) + (D54))) + (D51 + D52))*C50)</f>
        <v/>
      </c>
    </row>
    <row r="51">
      <c r="A51" t="inlineStr">
        <is>
          <t>INT_R_X5Y43/IMUX35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CLBLM_R_X5Y43/CLBLM_IMUX35</t>
        </is>
      </c>
      <c r="B52" t="inlineStr">
        <is>
          <t>Part of wire</t>
        </is>
      </c>
      <c r="C52" t="n">
        <v>0</v>
      </c>
      <c r="D52" t="n">
        <v>0</v>
      </c>
      <c r="I52">
        <f>(((D51 + D52)/2) + (((D55) + (D54))))</f>
        <v/>
      </c>
      <c r="J52">
        <f>((C51 + C52)*(((D51 + D52)/2) + (((D55) + (D54)))))</f>
        <v/>
      </c>
    </row>
    <row r="53">
      <c r="A53" t="inlineStr">
        <is>
          <t>CLBLM_R_X5Y43/CLBLM_R.CLBLM_IMUX35-&gt;CLBLM_M_C6</t>
        </is>
      </c>
      <c r="B53" t="inlineStr">
        <is>
          <t>PassTransistor</t>
        </is>
      </c>
      <c r="C53" t="n">
        <v>0</v>
      </c>
      <c r="E53" t="n">
        <v>0</v>
      </c>
      <c r="F53" t="n">
        <v>0</v>
      </c>
      <c r="G53" t="n">
        <v>0</v>
      </c>
      <c r="H53" t="n">
        <v>0</v>
      </c>
      <c r="I53">
        <f>((D55) + (D54))</f>
        <v/>
      </c>
      <c r="J53">
        <f>(((D55) + (D54))*C53)</f>
        <v/>
      </c>
    </row>
    <row r="54">
      <c r="A54" t="inlineStr">
        <is>
          <t>CLBLM_R_X5Y43/CLBLM_M_C6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ALU1/register_reg_r1_0_31_0_5_i_15/I3</t>
        </is>
      </c>
      <c r="B55" t="inlineStr">
        <is>
          <t>Inpin</t>
        </is>
      </c>
      <c r="D55" t="n">
        <v>0</v>
      </c>
      <c r="E55" t="n">
        <v>0.006</v>
      </c>
      <c r="F55" t="n">
        <v>0.005</v>
      </c>
      <c r="G55" t="n">
        <v>0.012</v>
      </c>
      <c r="H55" t="n">
        <v>0.01</v>
      </c>
    </row>
    <row r="56">
      <c r="A56" t="inlineStr">
        <is>
          <t>data0[3]: ALU1/result0_carry/O[3] to ALU1/register_reg_r1_0_31_0_5_i_15/I3 sum delays</t>
        </is>
      </c>
      <c r="E56">
        <f>(E2 + E4 + E32 + E35 + E50 + E53 + E55)</f>
        <v/>
      </c>
      <c r="F56">
        <f>(F2 + F4 + F32 + F35 + F50 + F53 + F55)</f>
        <v/>
      </c>
      <c r="G56">
        <f>(G2 + G4 + G32 + G35 + G50 + G53 + G55)</f>
        <v/>
      </c>
      <c r="H56">
        <f>(H2 + H4 + H32 + H35 + H50 + H53 + H55)</f>
        <v/>
      </c>
      <c r="J56">
        <f>(J2 + J3 + J4 + J6 + J32 + J34 + J35 + J38 + J50 + J52 + J53 + J54 + J55)</f>
        <v/>
      </c>
    </row>
    <row r="57">
      <c r="A57" t="inlineStr">
        <is>
          <t>data0[3]: ALU1/result0_carry/O[3] to ALU1/register_reg_r1_0_31_0_5_i_15/I3sum delays + cap delay</t>
        </is>
      </c>
      <c r="E57">
        <f>1000*(E56 + J56)</f>
        <v/>
      </c>
      <c r="F57">
        <f>1000*(F56 + J56)</f>
        <v/>
      </c>
      <c r="G57">
        <f>1000*(G56 + J56)</f>
        <v/>
      </c>
      <c r="H57">
        <f>1000*(H56 + J56)</f>
        <v/>
      </c>
    </row>
    <row r="59">
      <c r="A59" t="inlineStr">
        <is>
          <t>data0[3]: ALU1/result0_carry/O[3] to ALU1/register_reg_r1_0_31_0_5_i_15/I3Total delay (from Vivado)</t>
        </is>
      </c>
      <c r="E59" t="inlineStr">
        <is>
          <t>219</t>
        </is>
      </c>
      <c r="F59" t="inlineStr">
        <is>
          <t>189</t>
        </is>
      </c>
      <c r="G59" t="inlineStr">
        <is>
          <t>376</t>
        </is>
      </c>
      <c r="H59" t="inlineStr">
        <is>
          <t>318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CLBLM_R_X5Y47/CLBLM_L_AMUX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CLBLM_R_X5Y47/CLBLM_L_AMUX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CLBLM_R_X5Y47/CLBLM_R.CLBLM_L_AMUX-&gt;CLBLM_LOGIC_OUTS16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CLBLM_R_X5Y47/CLBLM_LOGIC_OUTS16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INT_R_X5Y47/LOGIC_OUTS16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INT_R_X5Y47/INT_R.LOGIC_OUTS16-&gt;&gt;NW2BEG2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0.043</v>
      </c>
      <c r="F7" t="n">
        <v>0.035</v>
      </c>
      <c r="G7" t="n">
        <v>0.14</v>
      </c>
      <c r="H7" t="n">
        <v>0.116</v>
      </c>
      <c r="I7">
        <f>((D11) + (D8 + D9 + D10))</f>
        <v/>
      </c>
      <c r="J7">
        <f>(((D11) + (D8 + D9 + D10))*C7)</f>
        <v/>
      </c>
    </row>
    <row r="8">
      <c r="A8" t="inlineStr">
        <is>
          <t>INT_R_X5Y47/NW2BEG2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INT_L_X4Y48/NW2END2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INT_R_X5Y48/NW2A2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INT_L_X4Y48/INT_L.NW2END2-&gt;&gt;SW2BEG1</t>
        </is>
      </c>
      <c r="B11" t="inlineStr">
        <is>
          <t>Buffer</t>
        </is>
      </c>
      <c r="C11" t="n">
        <v>1.1851186875</v>
      </c>
      <c r="D11" t="n">
        <v>0.008473000000000001</v>
      </c>
      <c r="E11" t="n">
        <v>0.041</v>
      </c>
      <c r="F11" t="n">
        <v>0.033</v>
      </c>
      <c r="G11" t="n">
        <v>0.132</v>
      </c>
      <c r="H11" t="n">
        <v>0.109</v>
      </c>
      <c r="I11">
        <f>((D17 + D28) + (D12 + D13 + D14 + D15 + D16))</f>
        <v/>
      </c>
      <c r="J11">
        <f>(((D17 + D28) + (D12 + D13 + D14 + D15 + D16))*C11)</f>
        <v/>
      </c>
    </row>
    <row r="12">
      <c r="A12" t="inlineStr">
        <is>
          <t>INT_L_X4Y48/SW2BEG1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INT_R_X3Y47/SW2END1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INT_L_X4Y47/SW2A1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CLBLL_L_X4Y47/CLBLL_SW2A1</t>
        </is>
      </c>
      <c r="B15" t="inlineStr">
        <is>
          <t>Part of wire</t>
        </is>
      </c>
      <c r="C15" t="n">
        <v>0.078932</v>
      </c>
      <c r="D15" t="n">
        <v>0.005896</v>
      </c>
    </row>
    <row r="16">
      <c r="A16" t="inlineStr">
        <is>
          <t>CLBLM_R_X3Y47/CLBLM_SW2A1</t>
        </is>
      </c>
      <c r="B16" t="inlineStr">
        <is>
          <t>Part of wire</t>
        </is>
      </c>
      <c r="C16" t="n">
        <v>0.090208</v>
      </c>
      <c r="D16" t="n">
        <v>0.005896</v>
      </c>
      <c r="I16">
        <f>(((D12 + D13 + D14 + D15 + D16)/2) + (D17 + D28))</f>
        <v/>
      </c>
      <c r="J16">
        <f>((C12 + C13 + C14 + C15 + C16)*(((D12 + D13 + D14 + D15 + D16)/2) + (D17 + D28)))</f>
        <v/>
      </c>
    </row>
    <row r="17">
      <c r="A17" t="inlineStr">
        <is>
          <t>INT_R_X3Y47/INT_R.SW2END1-&gt;&gt;IMUX11</t>
        </is>
      </c>
      <c r="B17" t="inlineStr">
        <is>
          <t>Buffer</t>
        </is>
      </c>
      <c r="C17" t="n">
        <v>1.6107141875</v>
      </c>
      <c r="D17" t="n">
        <v>0.007713</v>
      </c>
      <c r="E17" t="n">
        <v>0.047</v>
      </c>
      <c r="F17" t="n">
        <v>0.038</v>
      </c>
      <c r="G17" t="n">
        <v>0.138</v>
      </c>
      <c r="H17" t="n">
        <v>0.114</v>
      </c>
      <c r="I17">
        <f>((((D22) + (D21))) + (D18 + D19))</f>
        <v/>
      </c>
      <c r="J17">
        <f>(((((D22) + (D21))) + (D18 + D19))*C17)</f>
        <v/>
      </c>
    </row>
    <row r="18">
      <c r="A18" t="inlineStr">
        <is>
          <t>INT_R_X3Y47/IMUX11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CLBLM_R_X3Y47/CLBLM_IMUX11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(((D22) + (D21))))</f>
        <v/>
      </c>
      <c r="J19">
        <f>((C18 + C19)*(((D18 + D19)/2) + (((D22) + (D21)))))</f>
        <v/>
      </c>
    </row>
    <row r="20">
      <c r="A20" t="inlineStr">
        <is>
          <t>CLBLM_R_X3Y47/CLBLM_R.CLBLM_IMUX11-&gt;CLBLM_M_A4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((D22) + (D21))</f>
        <v/>
      </c>
      <c r="J20">
        <f>(((D22) + (D21))*C20)</f>
        <v/>
      </c>
    </row>
    <row r="21">
      <c r="A21" t="inlineStr">
        <is>
          <t>CLBLM_R_X3Y47/CLBLM_M_A4</t>
        </is>
      </c>
      <c r="B21" t="inlineStr">
        <is>
          <t>Part of wire</t>
        </is>
      </c>
      <c r="C21" t="n">
        <v>0</v>
      </c>
      <c r="D21" t="n">
        <v>0</v>
      </c>
      <c r="I21">
        <f>(((D21)/2) + (D22))</f>
        <v/>
      </c>
      <c r="J21">
        <f>((C21)*(((D21)/2) + (D22)))</f>
        <v/>
      </c>
    </row>
    <row r="22">
      <c r="A22" t="inlineStr">
        <is>
          <t>masterReg/readData2[4]_i_7/I0</t>
        </is>
      </c>
      <c r="B22" t="inlineStr">
        <is>
          <t>Inpin</t>
        </is>
      </c>
      <c r="D22" t="n">
        <v>0</v>
      </c>
      <c r="E22" t="n">
        <v>0.113</v>
      </c>
      <c r="F22" t="n">
        <v>0.091</v>
      </c>
      <c r="G22" t="n">
        <v>0.303</v>
      </c>
      <c r="H22" t="n">
        <v>0.244</v>
      </c>
    </row>
    <row r="23">
      <c r="A23" t="inlineStr">
        <is>
          <t>data0[4]: ALU1/result0_carry__0/O[0] to masterReg/readData2[4]_i_7/I0 sum delays</t>
        </is>
      </c>
      <c r="E23">
        <f>(E2 + E4 + E7 + E11 + E17 + E20 + E22)</f>
        <v/>
      </c>
      <c r="F23">
        <f>(F2 + F4 + F7 + F11 + F17 + F20 + F22)</f>
        <v/>
      </c>
      <c r="G23">
        <f>(G2 + G4 + G7 + G11 + G17 + G20 + G22)</f>
        <v/>
      </c>
      <c r="H23">
        <f>(H2 + H4 + H7 + H11 + H17 + H20 + H22)</f>
        <v/>
      </c>
      <c r="J23">
        <f>(J2 + J3 + J4 + J6 + J7 + J10 + J11 + J16 + J17 + J19 + J20 + J21 + J22)</f>
        <v/>
      </c>
    </row>
    <row r="24">
      <c r="A24" t="inlineStr">
        <is>
          <t>data0[4]: ALU1/result0_carry__0/O[0] to masterReg/readData2[4]_i_7/I0sum delays + cap delay</t>
        </is>
      </c>
      <c r="E24">
        <f>1000*(E23 + J23)</f>
        <v/>
      </c>
      <c r="F24">
        <f>1000*(F23 + J23)</f>
        <v/>
      </c>
      <c r="G24">
        <f>1000*(G23 + J23)</f>
        <v/>
      </c>
      <c r="H24">
        <f>1000*(H23 + J23)</f>
        <v/>
      </c>
    </row>
    <row r="26">
      <c r="A26" t="inlineStr">
        <is>
          <t>data0[4]: ALU1/result0_carry__0/O[0] to masterReg/readData2[4]_i_7/I0Total delay (from Vivado)</t>
        </is>
      </c>
      <c r="E26" t="inlineStr">
        <is>
          <t>303</t>
        </is>
      </c>
      <c r="F26" t="inlineStr">
        <is>
          <t>256</t>
        </is>
      </c>
      <c r="G26" t="inlineStr">
        <is>
          <t>635</t>
        </is>
      </c>
      <c r="H26" t="inlineStr">
        <is>
          <t>528</t>
        </is>
      </c>
    </row>
    <row r="28">
      <c r="A28" t="inlineStr">
        <is>
          <t>INT_R_X3Y47/INT_R.SW2END1-&gt;&gt;SL1BEG1</t>
        </is>
      </c>
      <c r="B28" t="inlineStr">
        <is>
          <t>Buffer</t>
        </is>
      </c>
      <c r="C28" t="n">
        <v>1.16220225</v>
      </c>
      <c r="D28" t="n">
        <v>0.008429000000000001</v>
      </c>
      <c r="E28" t="n">
        <v>0.054</v>
      </c>
      <c r="F28" t="n">
        <v>0.044</v>
      </c>
      <c r="G28" t="n">
        <v>0.131</v>
      </c>
      <c r="H28" t="n">
        <v>0.108</v>
      </c>
      <c r="I28">
        <f>((D31) + (D29 + D30))</f>
        <v/>
      </c>
      <c r="J28">
        <f>(((D31) + (D29 + D30))*C28)</f>
        <v/>
      </c>
    </row>
    <row r="29">
      <c r="A29" t="inlineStr">
        <is>
          <t>INT_R_X3Y47/SL1BEG1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INT_R_X3Y46/SL1END1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(D31))</f>
        <v/>
      </c>
      <c r="J30">
        <f>((C29 + C30)*(((D29 + D30)/2) + (D31)))</f>
        <v/>
      </c>
    </row>
    <row r="31">
      <c r="A31" t="inlineStr">
        <is>
          <t>INT_R_X3Y46/INT_R.SL1END1-&gt;&gt;SS2BEG1</t>
        </is>
      </c>
      <c r="B31" t="inlineStr">
        <is>
          <t>Buffer</t>
        </is>
      </c>
      <c r="C31" t="n">
        <v>1.1851186875</v>
      </c>
      <c r="D31" t="n">
        <v>0.008473000000000001</v>
      </c>
      <c r="E31" t="n">
        <v>0.06</v>
      </c>
      <c r="F31" t="n">
        <v>0.05</v>
      </c>
      <c r="G31" t="n">
        <v>0.134</v>
      </c>
      <c r="H31" t="n">
        <v>0.111</v>
      </c>
      <c r="I31">
        <f>((D35 + D46 + D57) + (D32 + D33 + D34))</f>
        <v/>
      </c>
      <c r="J31">
        <f>(((D35 + D46 + D57) + (D32 + D33 + D34))*C31)</f>
        <v/>
      </c>
    </row>
    <row r="32">
      <c r="A32" t="inlineStr">
        <is>
          <t>INT_R_X3Y46/SS2BEG1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INT_R_X3Y44/SS2END1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INT_R_X3Y45/SS2A1</t>
        </is>
      </c>
      <c r="B34" t="inlineStr">
        <is>
          <t>Part of wire</t>
        </is>
      </c>
      <c r="C34" t="n">
        <v>0</v>
      </c>
      <c r="D34" t="n">
        <v>0</v>
      </c>
      <c r="I34">
        <f>(((D32 + D33 + D34)/2) + (D35 + D46 + D57))</f>
        <v/>
      </c>
      <c r="J34">
        <f>((C32 + C33 + C34)*(((D32 + D33 + D34)/2) + (D35 + D46 + D57)))</f>
        <v/>
      </c>
    </row>
    <row r="35">
      <c r="A35" t="inlineStr">
        <is>
          <t>INT_R_X3Y44/INT_R.SS2END1-&gt;&gt;IMUX3</t>
        </is>
      </c>
      <c r="B35" t="inlineStr">
        <is>
          <t>Buffer</t>
        </is>
      </c>
      <c r="C35" t="n">
        <v>1.6107141875</v>
      </c>
      <c r="D35" t="n">
        <v>0.007713</v>
      </c>
      <c r="E35" t="n">
        <v>0.047</v>
      </c>
      <c r="F35" t="n">
        <v>0.038</v>
      </c>
      <c r="G35" t="n">
        <v>0.138</v>
      </c>
      <c r="H35" t="n">
        <v>0.114</v>
      </c>
      <c r="I35">
        <f>((((D40) + (D39))) + (D36 + D37))</f>
        <v/>
      </c>
      <c r="J35">
        <f>(((((D40) + (D39))) + (D36 + D37))*C35)</f>
        <v/>
      </c>
    </row>
    <row r="36">
      <c r="A36" t="inlineStr">
        <is>
          <t>INT_R_X3Y44/IMUX3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CLBLM_R_X3Y44/CLBLM_IMUX3</t>
        </is>
      </c>
      <c r="B37" t="inlineStr">
        <is>
          <t>Part of wire</t>
        </is>
      </c>
      <c r="C37" t="n">
        <v>0</v>
      </c>
      <c r="D37" t="n">
        <v>0</v>
      </c>
      <c r="I37">
        <f>(((D36 + D37)/2) + (((D40) + (D39))))</f>
        <v/>
      </c>
      <c r="J37">
        <f>((C36 + C37)*(((D36 + D37)/2) + (((D40) + (D39)))))</f>
        <v/>
      </c>
    </row>
    <row r="38">
      <c r="A38" t="inlineStr">
        <is>
          <t>CLBLM_R_X3Y44/CLBLM_R.CLBLM_IMUX3-&gt;CLBLM_L_A2</t>
        </is>
      </c>
      <c r="B38" t="inlineStr">
        <is>
          <t>PassTransistor</t>
        </is>
      </c>
      <c r="C38" t="n">
        <v>0</v>
      </c>
      <c r="E38" t="n">
        <v>0</v>
      </c>
      <c r="F38" t="n">
        <v>0</v>
      </c>
      <c r="G38" t="n">
        <v>0</v>
      </c>
      <c r="H38" t="n">
        <v>0</v>
      </c>
      <c r="I38">
        <f>((D40) + (D39))</f>
        <v/>
      </c>
      <c r="J38">
        <f>(((D40) + (D39))*C38)</f>
        <v/>
      </c>
    </row>
    <row r="39">
      <c r="A39" t="inlineStr">
        <is>
          <t>CLBLM_R_X3Y44/CLBLM_L_A2</t>
        </is>
      </c>
      <c r="B39" t="inlineStr">
        <is>
          <t>Part of wire</t>
        </is>
      </c>
      <c r="C39" t="n">
        <v>0</v>
      </c>
      <c r="D39" t="n">
        <v>0</v>
      </c>
      <c r="I39">
        <f>(((D39)/2) + (D40))</f>
        <v/>
      </c>
      <c r="J39">
        <f>((C39)*(((D39)/2) + (D40)))</f>
        <v/>
      </c>
    </row>
    <row r="40">
      <c r="A40" t="inlineStr">
        <is>
          <t>masterReg/readData2[4]_i_4/I4</t>
        </is>
      </c>
      <c r="B40" t="inlineStr">
        <is>
          <t>Inpin</t>
        </is>
      </c>
      <c r="D40" t="n">
        <v>0</v>
      </c>
      <c r="E40" t="n">
        <v>0.212</v>
      </c>
      <c r="F40" t="n">
        <v>0.17</v>
      </c>
      <c r="G40" t="n">
        <v>0.507</v>
      </c>
      <c r="H40" t="n">
        <v>0.409</v>
      </c>
    </row>
    <row r="41">
      <c r="A41" t="inlineStr">
        <is>
          <t>data0[4]: ALU1/result0_carry__0/O[0] to masterReg/readData2[4]_i_4/I4 sum delays</t>
        </is>
      </c>
      <c r="E41">
        <f>(E2 + E4 + E7 + E11 + E28 + E31 + E35 + E38 + E40)</f>
        <v/>
      </c>
      <c r="F41">
        <f>(F2 + F4 + F7 + F11 + F28 + F31 + F35 + F38 + F40)</f>
        <v/>
      </c>
      <c r="G41">
        <f>(G2 + G4 + G7 + G11 + G28 + G31 + G35 + G38 + G40)</f>
        <v/>
      </c>
      <c r="H41">
        <f>(H2 + H4 + H7 + H11 + H28 + H31 + H35 + H38 + H40)</f>
        <v/>
      </c>
      <c r="J41">
        <f>(J2 + J3 + J4 + J6 + J7 + J10 + J11 + J16 + J28 + J30 + J31 + J34 + J35 + J37 + J38 + J39 + J40)</f>
        <v/>
      </c>
    </row>
    <row r="42">
      <c r="A42" t="inlineStr">
        <is>
          <t>data0[4]: ALU1/result0_carry__0/O[0] to masterReg/readData2[4]_i_4/I4sum delays + cap delay</t>
        </is>
      </c>
      <c r="E42">
        <f>1000*(E41 + J41)</f>
        <v/>
      </c>
      <c r="F42">
        <f>1000*(F41 + J41)</f>
        <v/>
      </c>
      <c r="G42">
        <f>1000*(G41 + J41)</f>
        <v/>
      </c>
      <c r="H42">
        <f>1000*(H41 + J41)</f>
        <v/>
      </c>
    </row>
    <row r="44">
      <c r="A44" t="inlineStr">
        <is>
          <t>data0[4]: ALU1/result0_carry__0/O[0] to masterReg/readData2[4]_i_4/I4Total delay (from Vivado)</t>
        </is>
      </c>
      <c r="E44" t="inlineStr">
        <is>
          <t>550</t>
        </is>
      </c>
      <c r="F44" t="inlineStr">
        <is>
          <t>463</t>
        </is>
      </c>
      <c r="G44" t="inlineStr">
        <is>
          <t>1060</t>
        </is>
      </c>
      <c r="H44" t="inlineStr">
        <is>
          <t>880</t>
        </is>
      </c>
    </row>
    <row r="46">
      <c r="A46" t="inlineStr">
        <is>
          <t>INT_R_X3Y44/INT_R.SS2END1-&gt;&gt;IMUX19</t>
        </is>
      </c>
      <c r="B46" t="inlineStr">
        <is>
          <t>Buffer</t>
        </is>
      </c>
      <c r="C46" t="n">
        <v>1.6107141875</v>
      </c>
      <c r="D46" t="n">
        <v>0.007713</v>
      </c>
      <c r="E46" t="n">
        <v>0.047</v>
      </c>
      <c r="F46" t="n">
        <v>0.038</v>
      </c>
      <c r="G46" t="n">
        <v>0.138</v>
      </c>
      <c r="H46" t="n">
        <v>0.114</v>
      </c>
      <c r="I46">
        <f>((((D51) + (D50))) + (D47 + D48))</f>
        <v/>
      </c>
      <c r="J46">
        <f>(((((D51) + (D50))) + (D47 + D48))*C46)</f>
        <v/>
      </c>
    </row>
    <row r="47">
      <c r="A47" t="inlineStr">
        <is>
          <t>INT_R_X3Y44/IMUX19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CLBLM_R_X3Y44/CLBLM_IMUX19</t>
        </is>
      </c>
      <c r="B48" t="inlineStr">
        <is>
          <t>Part of wire</t>
        </is>
      </c>
      <c r="C48" t="n">
        <v>0</v>
      </c>
      <c r="D48" t="n">
        <v>0</v>
      </c>
      <c r="I48">
        <f>(((D47 + D48)/2) + (((D51) + (D50))))</f>
        <v/>
      </c>
      <c r="J48">
        <f>((C47 + C48)*(((D47 + D48)/2) + (((D51) + (D50)))))</f>
        <v/>
      </c>
    </row>
    <row r="49">
      <c r="A49" t="inlineStr">
        <is>
          <t>CLBLM_R_X3Y44/CLBLM_R.CLBLM_IMUX19-&gt;CLBLM_L_B2</t>
        </is>
      </c>
      <c r="B49" t="inlineStr">
        <is>
          <t>PassTransistor</t>
        </is>
      </c>
      <c r="C49" t="n">
        <v>0</v>
      </c>
      <c r="E49" t="n">
        <v>0</v>
      </c>
      <c r="F49" t="n">
        <v>0</v>
      </c>
      <c r="G49" t="n">
        <v>0</v>
      </c>
      <c r="H49" t="n">
        <v>0</v>
      </c>
      <c r="I49">
        <f>((D51) + (D50))</f>
        <v/>
      </c>
      <c r="J49">
        <f>(((D51) + (D50))*C49)</f>
        <v/>
      </c>
    </row>
    <row r="50">
      <c r="A50" t="inlineStr">
        <is>
          <t>CLBLM_R_X3Y44/CLBLM_L_B2</t>
        </is>
      </c>
      <c r="B50" t="inlineStr">
        <is>
          <t>Part of wire</t>
        </is>
      </c>
      <c r="C50" t="n">
        <v>0</v>
      </c>
      <c r="D50" t="n">
        <v>0</v>
      </c>
      <c r="I50">
        <f>(((D50)/2) + (D51))</f>
        <v/>
      </c>
      <c r="J50">
        <f>((C50)*(((D50)/2) + (D51)))</f>
        <v/>
      </c>
    </row>
    <row r="51">
      <c r="A51" t="inlineStr">
        <is>
          <t>ALU1/register_reg_r1_0_31_0_5_i_22/I3</t>
        </is>
      </c>
      <c r="B51" t="inlineStr">
        <is>
          <t>Inpin</t>
        </is>
      </c>
      <c r="D51" t="n">
        <v>0</v>
      </c>
      <c r="E51" t="n">
        <v>0.212</v>
      </c>
      <c r="F51" t="n">
        <v>0.17</v>
      </c>
      <c r="G51" t="n">
        <v>0.506</v>
      </c>
      <c r="H51" t="n">
        <v>0.408</v>
      </c>
    </row>
    <row r="52">
      <c r="A52" t="inlineStr">
        <is>
          <t>data0[4]: ALU1/result0_carry__0/O[0] to ALU1/register_reg_r1_0_31_0_5_i_22/I3 sum delays</t>
        </is>
      </c>
      <c r="E52">
        <f>(E2 + E4 + E7 + E11 + E28 + E31 + E46 + E49 + E51)</f>
        <v/>
      </c>
      <c r="F52">
        <f>(F2 + F4 + F7 + F11 + F28 + F31 + F46 + F49 + F51)</f>
        <v/>
      </c>
      <c r="G52">
        <f>(G2 + G4 + G7 + G11 + G28 + G31 + G46 + G49 + G51)</f>
        <v/>
      </c>
      <c r="H52">
        <f>(H2 + H4 + H7 + H11 + H28 + H31 + H46 + H49 + H51)</f>
        <v/>
      </c>
      <c r="J52">
        <f>(J2 + J3 + J4 + J6 + J7 + J10 + J11 + J16 + J28 + J30 + J31 + J34 + J46 + J48 + J49 + J50 + J51)</f>
        <v/>
      </c>
    </row>
    <row r="53">
      <c r="A53" t="inlineStr">
        <is>
          <t>data0[4]: ALU1/result0_carry__0/O[0] to ALU1/register_reg_r1_0_31_0_5_i_22/I3sum delays + cap delay</t>
        </is>
      </c>
      <c r="E53">
        <f>1000*(E52 + J52)</f>
        <v/>
      </c>
      <c r="F53">
        <f>1000*(F52 + J52)</f>
        <v/>
      </c>
      <c r="G53">
        <f>1000*(G52 + J52)</f>
        <v/>
      </c>
      <c r="H53">
        <f>1000*(H52 + J52)</f>
        <v/>
      </c>
    </row>
    <row r="55">
      <c r="A55" t="inlineStr">
        <is>
          <t>data0[4]: ALU1/result0_carry__0/O[0] to ALU1/register_reg_r1_0_31_0_5_i_22/I3Total delay (from Vivado)</t>
        </is>
      </c>
      <c r="E55" t="inlineStr">
        <is>
          <t>550</t>
        </is>
      </c>
      <c r="F55" t="inlineStr">
        <is>
          <t>463</t>
        </is>
      </c>
      <c r="G55" t="inlineStr">
        <is>
          <t>1060</t>
        </is>
      </c>
      <c r="H55" t="inlineStr">
        <is>
          <t>880</t>
        </is>
      </c>
    </row>
    <row r="57">
      <c r="A57" t="inlineStr">
        <is>
          <t>INT_R_X3Y44/INT_R.SS2END1-&gt;&gt;IMUX20</t>
        </is>
      </c>
      <c r="B57" t="inlineStr">
        <is>
          <t>Buffer</t>
        </is>
      </c>
      <c r="C57" t="n">
        <v>1.6107141875</v>
      </c>
      <c r="D57" t="n">
        <v>0.007713</v>
      </c>
      <c r="E57" t="n">
        <v>0.047</v>
      </c>
      <c r="F57" t="n">
        <v>0.038</v>
      </c>
      <c r="G57" t="n">
        <v>0.138</v>
      </c>
      <c r="H57" t="n">
        <v>0.114</v>
      </c>
      <c r="I57">
        <f>((((D62) + (D61))) + (D58 + D59))</f>
        <v/>
      </c>
      <c r="J57">
        <f>(((((D62) + (D61))) + (D58 + D59))*C57)</f>
        <v/>
      </c>
    </row>
    <row r="58">
      <c r="A58" t="inlineStr">
        <is>
          <t>INT_R_X3Y44/IMUX20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CLBLM_R_X3Y44/CLBLM_IMUX20</t>
        </is>
      </c>
      <c r="B59" t="inlineStr">
        <is>
          <t>Part of wire</t>
        </is>
      </c>
      <c r="C59" t="n">
        <v>0</v>
      </c>
      <c r="D59" t="n">
        <v>0</v>
      </c>
      <c r="I59">
        <f>(((D58 + D59)/2) + (((D62) + (D61))))</f>
        <v/>
      </c>
      <c r="J59">
        <f>((C58 + C59)*(((D58 + D59)/2) + (((D62) + (D61)))))</f>
        <v/>
      </c>
    </row>
    <row r="60">
      <c r="A60" t="inlineStr">
        <is>
          <t>CLBLM_R_X3Y44/CLBLM_R.CLBLM_IMUX20-&gt;CLBLM_L_C2</t>
        </is>
      </c>
      <c r="B60" t="inlineStr">
        <is>
          <t>PassTransistor</t>
        </is>
      </c>
      <c r="C60" t="n">
        <v>0</v>
      </c>
      <c r="E60" t="n">
        <v>0</v>
      </c>
      <c r="F60" t="n">
        <v>0</v>
      </c>
      <c r="G60" t="n">
        <v>0</v>
      </c>
      <c r="H60" t="n">
        <v>0</v>
      </c>
      <c r="I60">
        <f>((D62) + (D61))</f>
        <v/>
      </c>
      <c r="J60">
        <f>(((D62) + (D61))*C60)</f>
        <v/>
      </c>
    </row>
    <row r="61">
      <c r="A61" t="inlineStr">
        <is>
          <t>CLBLM_R_X3Y44/CLBLM_L_C2</t>
        </is>
      </c>
      <c r="B61" t="inlineStr">
        <is>
          <t>Part of wire</t>
        </is>
      </c>
      <c r="C61" t="n">
        <v>0</v>
      </c>
      <c r="D61" t="n">
        <v>0</v>
      </c>
      <c r="I61">
        <f>(((D61)/2) + (D62))</f>
        <v/>
      </c>
      <c r="J61">
        <f>((C61)*(((D61)/2) + (D62)))</f>
        <v/>
      </c>
    </row>
    <row r="62">
      <c r="A62" t="inlineStr">
        <is>
          <t>masterReg/register_reg_r1_0_31_0_5_i_21/I3</t>
        </is>
      </c>
      <c r="B62" t="inlineStr">
        <is>
          <t>Inpin</t>
        </is>
      </c>
      <c r="D62" t="n">
        <v>0</v>
      </c>
      <c r="E62" t="n">
        <v>0.213</v>
      </c>
      <c r="F62" t="n">
        <v>0.171</v>
      </c>
      <c r="G62" t="n">
        <v>0.507</v>
      </c>
      <c r="H62" t="n">
        <v>0.409</v>
      </c>
    </row>
    <row r="63">
      <c r="A63" t="inlineStr">
        <is>
          <t>data0[4]: ALU1/result0_carry__0/O[0] to masterReg/register_reg_r1_0_31_0_5_i_21/I3 sum delays</t>
        </is>
      </c>
      <c r="E63">
        <f>(E2 + E4 + E7 + E11 + E28 + E31 + E57 + E60 + E62)</f>
        <v/>
      </c>
      <c r="F63">
        <f>(F2 + F4 + F7 + F11 + F28 + F31 + F57 + F60 + F62)</f>
        <v/>
      </c>
      <c r="G63">
        <f>(G2 + G4 + G7 + G11 + G28 + G31 + G57 + G60 + G62)</f>
        <v/>
      </c>
      <c r="H63">
        <f>(H2 + H4 + H7 + H11 + H28 + H31 + H57 + H60 + H62)</f>
        <v/>
      </c>
      <c r="J63">
        <f>(J2 + J3 + J4 + J6 + J7 + J10 + J11 + J16 + J28 + J30 + J31 + J34 + J57 + J59 + J60 + J61 + J62)</f>
        <v/>
      </c>
    </row>
    <row r="64">
      <c r="A64" t="inlineStr">
        <is>
          <t>data0[4]: ALU1/result0_carry__0/O[0] to masterReg/register_reg_r1_0_31_0_5_i_21/I3sum delays + cap delay</t>
        </is>
      </c>
      <c r="E64">
        <f>1000*(E63 + J63)</f>
        <v/>
      </c>
      <c r="F64">
        <f>1000*(F63 + J63)</f>
        <v/>
      </c>
      <c r="G64">
        <f>1000*(G63 + J63)</f>
        <v/>
      </c>
      <c r="H64">
        <f>1000*(H63 + J63)</f>
        <v/>
      </c>
    </row>
    <row r="66">
      <c r="A66" t="inlineStr">
        <is>
          <t>data0[4]: ALU1/result0_carry__0/O[0] to masterReg/register_reg_r1_0_31_0_5_i_21/I3Total delay (from Vivado)</t>
        </is>
      </c>
      <c r="E66" t="inlineStr">
        <is>
          <t>551</t>
        </is>
      </c>
      <c r="F66" t="inlineStr">
        <is>
          <t>464</t>
        </is>
      </c>
      <c r="G66" t="inlineStr">
        <is>
          <t>1062</t>
        </is>
      </c>
      <c r="H66" t="inlineStr">
        <is>
          <t>881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CLBLM_R_X5Y47/CLBLM_L_BMUX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CLBLM_R_X5Y47/CLBLM_L_BMUX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CLBLM_R_X5Y47/CLBLM_R.CLBLM_L_BMUX-&gt;CLBLM_LOGIC_OUTS17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CLBLM_R_X5Y47/CLBLM_LOGIC_OUTS17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INT_R_X5Y47/LOGIC_OUTS17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INT_R_X5Y47/INT_R.LOGIC_OUTS17-&gt;&gt;SL1BEG3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((D10 + D26) + (D8 + D9))</f>
        <v/>
      </c>
      <c r="J7">
        <f>(((D10 + D26) + (D8 + D9))*C7)</f>
        <v/>
      </c>
    </row>
    <row r="8">
      <c r="A8" t="inlineStr">
        <is>
          <t>INT_R_X5Y47/SL1BEG3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INT_R_X5Y46/SL1END3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 + D26))</f>
        <v/>
      </c>
      <c r="J9">
        <f>((C8 + C9)*(((D8 + D9)/2) + (D10 + D26)))</f>
        <v/>
      </c>
    </row>
    <row r="10">
      <c r="A10" t="inlineStr">
        <is>
          <t>INT_R_X5Y46/INT_R.SL1END3-&gt;&gt;SW2BEG3</t>
        </is>
      </c>
      <c r="B10" t="inlineStr">
        <is>
          <t>Buffer</t>
        </is>
      </c>
      <c r="C10" t="n">
        <v>1.1851186875</v>
      </c>
      <c r="D10" t="n">
        <v>0.008473000000000001</v>
      </c>
      <c r="E10" t="n">
        <v>0.041</v>
      </c>
      <c r="F10" t="n">
        <v>0.033</v>
      </c>
      <c r="G10" t="n">
        <v>0.137</v>
      </c>
      <c r="H10" t="n">
        <v>0.113</v>
      </c>
      <c r="I10">
        <f>((D15) + (D11 + D12 + D13 + D14))</f>
        <v/>
      </c>
      <c r="J10">
        <f>(((D15) + (D11 + D12 + D13 + D14))*C10)</f>
        <v/>
      </c>
    </row>
    <row r="11">
      <c r="A11" t="inlineStr">
        <is>
          <t>INT_R_X5Y46/SW2BEG3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INT_L_X4Y45/SW2END3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INT_L_X4Y46/SW2END_N0_3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INT_R_X5Y45/SW2A3</t>
        </is>
      </c>
      <c r="B14" t="inlineStr">
        <is>
          <t>Part of wire</t>
        </is>
      </c>
      <c r="C14" t="n">
        <v>0</v>
      </c>
      <c r="D14" t="n">
        <v>0</v>
      </c>
      <c r="I14">
        <f>(((D11 + D12 + D13 + D14)/2) + (D15))</f>
        <v/>
      </c>
      <c r="J14">
        <f>((C11 + C12 + C13 + C14)*(((D11 + D12 + D13 + D14)/2) + (D15)))</f>
        <v/>
      </c>
    </row>
    <row r="15">
      <c r="A15" t="inlineStr">
        <is>
          <t>INT_L_X4Y46/INT_L.SW2END_N0_3-&gt;&gt;IMUX_L0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INT_L_X4Y46/IMUX_L0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CLBLL_L_X4Y46/CLBLL_IMUX0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CLBLL_L_X4Y46/CLBLL_L.CLBLL_IMUX0-&gt;CLBLL_L_A3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CLBLL_L_X4Y46/CLBLL_L_A3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masterReg/readData2[5]_i_7/I0</t>
        </is>
      </c>
      <c r="B20" t="inlineStr">
        <is>
          <t>Inpin</t>
        </is>
      </c>
      <c r="D20" t="n">
        <v>0</v>
      </c>
      <c r="E20" t="n">
        <v>0.133</v>
      </c>
      <c r="F20" t="n">
        <v>0.107</v>
      </c>
      <c r="G20" t="n">
        <v>0.344</v>
      </c>
      <c r="H20" t="n">
        <v>0.278</v>
      </c>
    </row>
    <row r="21">
      <c r="A21" t="inlineStr">
        <is>
          <t>data0[5]: ALU1/result0_carry__0/O[1] to masterReg/readData2[5]_i_7/I0 sum delays</t>
        </is>
      </c>
      <c r="E21">
        <f>(E2 + E4 + E7 + E10 + E15 + E18 + E20)</f>
        <v/>
      </c>
      <c r="F21">
        <f>(F2 + F4 + F7 + F10 + F15 + F18 + F20)</f>
        <v/>
      </c>
      <c r="G21">
        <f>(G2 + G4 + G7 + G10 + G15 + G18 + G20)</f>
        <v/>
      </c>
      <c r="H21">
        <f>(H2 + H4 + H7 + H10 + H15 + H18 + H20)</f>
        <v/>
      </c>
      <c r="J21">
        <f>(J2 + J3 + J4 + J6 + J7 + J9 + J10 + J14 + J15 + J17 + J18 + J19 + J20)</f>
        <v/>
      </c>
    </row>
    <row r="22">
      <c r="A22" t="inlineStr">
        <is>
          <t>data0[5]: ALU1/result0_carry__0/O[1] to masterReg/readData2[5]_i_7/I0sum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data0[5]: ALU1/result0_carry__0/O[1] to masterReg/readData2[5]_i_7/I0Total delay (from Vivado)</t>
        </is>
      </c>
      <c r="E24" t="inlineStr">
        <is>
          <t>315</t>
        </is>
      </c>
      <c r="F24" t="inlineStr">
        <is>
          <t>262</t>
        </is>
      </c>
      <c r="G24" t="inlineStr">
        <is>
          <t>637</t>
        </is>
      </c>
      <c r="H24" t="inlineStr">
        <is>
          <t>525</t>
        </is>
      </c>
    </row>
    <row r="26">
      <c r="A26" t="inlineStr">
        <is>
          <t>INT_R_X5Y46/INT_R.SL1END3-&gt;&gt;SL1BEG3</t>
        </is>
      </c>
      <c r="B26" t="inlineStr">
        <is>
          <t>Buffer</t>
        </is>
      </c>
      <c r="C26" t="n">
        <v>1.16220225</v>
      </c>
      <c r="D26" t="n">
        <v>0.008429000000000001</v>
      </c>
      <c r="E26" t="n">
        <v>0.054</v>
      </c>
      <c r="F26" t="n">
        <v>0.044</v>
      </c>
      <c r="G26" t="n">
        <v>0.131</v>
      </c>
      <c r="H26" t="n">
        <v>0.108</v>
      </c>
      <c r="I26">
        <f>((D29) + (D27 + D28))</f>
        <v/>
      </c>
      <c r="J26">
        <f>(((D29) + (D27 + D28))*C26)</f>
        <v/>
      </c>
    </row>
    <row r="27">
      <c r="A27" t="inlineStr">
        <is>
          <t>INT_R_X5Y46/SL1BEG3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INT_R_X5Y45/SL1END3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(D29))</f>
        <v/>
      </c>
      <c r="J28">
        <f>((C27 + C28)*(((D27 + D28)/2) + (D29)))</f>
        <v/>
      </c>
    </row>
    <row r="29">
      <c r="A29" t="inlineStr">
        <is>
          <t>INT_R_X5Y45/INT_R.SL1END3-&gt;&gt;SW2BEG3</t>
        </is>
      </c>
      <c r="B29" t="inlineStr">
        <is>
          <t>Buffer</t>
        </is>
      </c>
      <c r="C29" t="n">
        <v>1.1851186875</v>
      </c>
      <c r="D29" t="n">
        <v>0.008473000000000001</v>
      </c>
      <c r="E29" t="n">
        <v>0.041</v>
      </c>
      <c r="F29" t="n">
        <v>0.033</v>
      </c>
      <c r="G29" t="n">
        <v>0.137</v>
      </c>
      <c r="H29" t="n">
        <v>0.113</v>
      </c>
      <c r="I29">
        <f>((D34) + (D30 + D31 + D32 + D33))</f>
        <v/>
      </c>
      <c r="J29">
        <f>(((D34) + (D30 + D31 + D32 + D33))*C29)</f>
        <v/>
      </c>
    </row>
    <row r="30">
      <c r="A30" t="inlineStr">
        <is>
          <t>INT_R_X5Y45/SW2BEG3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INT_L_X4Y44/SW2END3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INT_L_X4Y45/SW2END_N0_3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INT_R_X5Y44/SW2A3</t>
        </is>
      </c>
      <c r="B33" t="inlineStr">
        <is>
          <t>Part of wire</t>
        </is>
      </c>
      <c r="C33" t="n">
        <v>0</v>
      </c>
      <c r="D33" t="n">
        <v>0</v>
      </c>
      <c r="I33">
        <f>(((D30 + D31 + D32 + D33)/2) + (D34))</f>
        <v/>
      </c>
      <c r="J33">
        <f>((C30 + C31 + C32 + C33)*(((D30 + D31 + D32 + D33)/2) + (D34)))</f>
        <v/>
      </c>
    </row>
    <row r="34">
      <c r="A34" t="inlineStr">
        <is>
          <t>INT_L_X4Y44/INT_L.SW2END3-&gt;&gt;SR1BEG_S0</t>
        </is>
      </c>
      <c r="B34" t="inlineStr">
        <is>
          <t>Buffer</t>
        </is>
      </c>
      <c r="C34" t="n">
        <v>1.16220225</v>
      </c>
      <c r="D34" t="n">
        <v>0.008429000000000001</v>
      </c>
      <c r="E34" t="n">
        <v>0.056</v>
      </c>
      <c r="F34" t="n">
        <v>0.046</v>
      </c>
      <c r="G34" t="n">
        <v>0.132</v>
      </c>
      <c r="H34" t="n">
        <v>0.109</v>
      </c>
      <c r="I34">
        <f>((D36 + D47 + D58) + (D35))</f>
        <v/>
      </c>
      <c r="J34">
        <f>(((D36 + D47 + D58) + (D35))*C34)</f>
        <v/>
      </c>
    </row>
    <row r="35">
      <c r="A35" t="inlineStr">
        <is>
          <t>INT_L_X4Y44/SR1BEG_S0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 + D47 + D58))</f>
        <v/>
      </c>
      <c r="J35">
        <f>((C35)*(((D35)/2) + (D36 + D47 + D58)))</f>
        <v/>
      </c>
    </row>
    <row r="36">
      <c r="A36" t="inlineStr">
        <is>
          <t>INT_L_X4Y44/INT_L.SR1BEG_S0-&gt;&gt;IMUX_L10</t>
        </is>
      </c>
      <c r="B36" t="inlineStr">
        <is>
          <t>Buffer</t>
        </is>
      </c>
      <c r="C36" t="n">
        <v>1.6107141875</v>
      </c>
      <c r="D36" t="n">
        <v>0.007713</v>
      </c>
      <c r="E36" t="n">
        <v>0.047</v>
      </c>
      <c r="F36" t="n">
        <v>0.038</v>
      </c>
      <c r="G36" t="n">
        <v>0.138</v>
      </c>
      <c r="H36" t="n">
        <v>0.114</v>
      </c>
      <c r="I36">
        <f>((((D41) + (D40))) + (D37 + D38))</f>
        <v/>
      </c>
      <c r="J36">
        <f>(((((D41) + (D40))) + (D37 + D38))*C36)</f>
        <v/>
      </c>
    </row>
    <row r="37">
      <c r="A37" t="inlineStr">
        <is>
          <t>INT_L_X4Y44/IMUX_L10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CLBLL_L_X4Y44/CLBLL_IMUX10</t>
        </is>
      </c>
      <c r="B38" t="inlineStr">
        <is>
          <t>Part of wire</t>
        </is>
      </c>
      <c r="C38" t="n">
        <v>0</v>
      </c>
      <c r="D38" t="n">
        <v>0</v>
      </c>
      <c r="I38">
        <f>(((D37 + D38)/2) + (((D41) + (D40))))</f>
        <v/>
      </c>
      <c r="J38">
        <f>((C37 + C38)*(((D37 + D38)/2) + (((D41) + (D40)))))</f>
        <v/>
      </c>
    </row>
    <row r="39">
      <c r="A39" t="inlineStr">
        <is>
          <t>CLBLL_L_X4Y44/CLBLL_L.CLBLL_IMUX10-&gt;CLBLL_L_A4</t>
        </is>
      </c>
      <c r="B39" t="inlineStr">
        <is>
          <t>PassTransistor</t>
        </is>
      </c>
      <c r="C39" t="n">
        <v>0</v>
      </c>
      <c r="E39" t="n">
        <v>0</v>
      </c>
      <c r="F39" t="n">
        <v>0</v>
      </c>
      <c r="G39" t="n">
        <v>0</v>
      </c>
      <c r="H39" t="n">
        <v>0</v>
      </c>
      <c r="I39">
        <f>((D41) + (D40))</f>
        <v/>
      </c>
      <c r="J39">
        <f>(((D41) + (D40))*C39)</f>
        <v/>
      </c>
    </row>
    <row r="40">
      <c r="A40" t="inlineStr">
        <is>
          <t>CLBLL_L_X4Y44/CLBLL_L_A4</t>
        </is>
      </c>
      <c r="B40" t="inlineStr">
        <is>
          <t>Part of wire</t>
        </is>
      </c>
      <c r="C40" t="n">
        <v>0</v>
      </c>
      <c r="D40" t="n">
        <v>0</v>
      </c>
      <c r="I40">
        <f>(((D40)/2) + (D41))</f>
        <v/>
      </c>
      <c r="J40">
        <f>((C40)*(((D40)/2) + (D41)))</f>
        <v/>
      </c>
    </row>
    <row r="41">
      <c r="A41" t="inlineStr">
        <is>
          <t>masterReg/readData2[5]_i_4/I4</t>
        </is>
      </c>
      <c r="B41" t="inlineStr">
        <is>
          <t>Inpin</t>
        </is>
      </c>
      <c r="D41" t="n">
        <v>0</v>
      </c>
      <c r="E41" t="n">
        <v>0.107</v>
      </c>
      <c r="F41" t="n">
        <v>0.08599999999999999</v>
      </c>
      <c r="G41" t="n">
        <v>0.284</v>
      </c>
      <c r="H41" t="n">
        <v>0.229</v>
      </c>
    </row>
    <row r="42">
      <c r="A42" t="inlineStr">
        <is>
          <t>data0[5]: ALU1/result0_carry__0/O[1] to masterReg/readData2[5]_i_4/I4 sum delays</t>
        </is>
      </c>
      <c r="E42">
        <f>(E2 + E4 + E7 + E26 + E29 + E34 + E36 + E39 + E41)</f>
        <v/>
      </c>
      <c r="F42">
        <f>(F2 + F4 + F7 + F26 + F29 + F34 + F36 + F39 + F41)</f>
        <v/>
      </c>
      <c r="G42">
        <f>(G2 + G4 + G7 + G26 + G29 + G34 + G36 + G39 + G41)</f>
        <v/>
      </c>
      <c r="H42">
        <f>(H2 + H4 + H7 + H26 + H29 + H34 + H36 + H39 + H41)</f>
        <v/>
      </c>
      <c r="J42">
        <f>(J2 + J3 + J4 + J6 + J7 + J9 + J26 + J28 + J29 + J33 + J34 + J35 + J36 + J38 + J39 + J40 + J41)</f>
        <v/>
      </c>
    </row>
    <row r="43">
      <c r="A43" t="inlineStr">
        <is>
          <t>data0[5]: ALU1/result0_carry__0/O[1] to masterReg/readData2[5]_i_4/I4sum delays + cap delay</t>
        </is>
      </c>
      <c r="E43">
        <f>1000*(E42 + J42)</f>
        <v/>
      </c>
      <c r="F43">
        <f>1000*(F42 + J42)</f>
        <v/>
      </c>
      <c r="G43">
        <f>1000*(G42 + J42)</f>
        <v/>
      </c>
      <c r="H43">
        <f>1000*(H42 + J42)</f>
        <v/>
      </c>
    </row>
    <row r="45">
      <c r="A45" t="inlineStr">
        <is>
          <t>data0[5]: ALU1/result0_carry__0/O[1] to masterReg/readData2[5]_i_4/I4Total delay (from Vivado)</t>
        </is>
      </c>
      <c r="E45" t="inlineStr">
        <is>
          <t>433</t>
        </is>
      </c>
      <c r="F45" t="inlineStr">
        <is>
          <t>365</t>
        </is>
      </c>
      <c r="G45" t="inlineStr">
        <is>
          <t>822</t>
        </is>
      </c>
      <c r="H45" t="inlineStr">
        <is>
          <t>684</t>
        </is>
      </c>
    </row>
    <row r="47">
      <c r="A47" t="inlineStr">
        <is>
          <t>INT_L_X4Y44/INT_L.SR1BEG_S0-&gt;&gt;IMUX_L26</t>
        </is>
      </c>
      <c r="B47" t="inlineStr">
        <is>
          <t>Buffer</t>
        </is>
      </c>
      <c r="C47" t="n">
        <v>1.6107141875</v>
      </c>
      <c r="D47" t="n">
        <v>0.007713</v>
      </c>
      <c r="E47" t="n">
        <v>0.047</v>
      </c>
      <c r="F47" t="n">
        <v>0.038</v>
      </c>
      <c r="G47" t="n">
        <v>0.138</v>
      </c>
      <c r="H47" t="n">
        <v>0.114</v>
      </c>
      <c r="I47">
        <f>((((D52) + (D51))) + (D48 + D49))</f>
        <v/>
      </c>
      <c r="J47">
        <f>(((((D52) + (D51))) + (D48 + D49))*C47)</f>
        <v/>
      </c>
    </row>
    <row r="48">
      <c r="A48" t="inlineStr">
        <is>
          <t>INT_L_X4Y44/IMUX_L26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CLBLL_L_X4Y44/CLBLL_IMUX26</t>
        </is>
      </c>
      <c r="B49" t="inlineStr">
        <is>
          <t>Part of wire</t>
        </is>
      </c>
      <c r="C49" t="n">
        <v>0</v>
      </c>
      <c r="D49" t="n">
        <v>0</v>
      </c>
      <c r="I49">
        <f>(((D48 + D49)/2) + (((D52) + (D51))))</f>
        <v/>
      </c>
      <c r="J49">
        <f>((C48 + C49)*(((D48 + D49)/2) + (((D52) + (D51)))))</f>
        <v/>
      </c>
    </row>
    <row r="50">
      <c r="A50" t="inlineStr">
        <is>
          <t>CLBLL_L_X4Y44/CLBLL_L.CLBLL_IMUX26-&gt;CLBLL_L_B4</t>
        </is>
      </c>
      <c r="B50" t="inlineStr">
        <is>
          <t>PassTransistor</t>
        </is>
      </c>
      <c r="C50" t="n">
        <v>0</v>
      </c>
      <c r="E50" t="n">
        <v>0</v>
      </c>
      <c r="F50" t="n">
        <v>0</v>
      </c>
      <c r="G50" t="n">
        <v>0</v>
      </c>
      <c r="H50" t="n">
        <v>0</v>
      </c>
      <c r="I50">
        <f>((D52) + (D51))</f>
        <v/>
      </c>
      <c r="J50">
        <f>(((D52) + (D51))*C50)</f>
        <v/>
      </c>
    </row>
    <row r="51">
      <c r="A51" t="inlineStr">
        <is>
          <t>CLBLL_L_X4Y44/CLBLL_L_B4</t>
        </is>
      </c>
      <c r="B51" t="inlineStr">
        <is>
          <t>Part of wire</t>
        </is>
      </c>
      <c r="C51" t="n">
        <v>0</v>
      </c>
      <c r="D51" t="n">
        <v>0</v>
      </c>
      <c r="I51">
        <f>(((D51)/2) + (D52))</f>
        <v/>
      </c>
      <c r="J51">
        <f>((C51)*(((D51)/2) + (D52)))</f>
        <v/>
      </c>
    </row>
    <row r="52">
      <c r="A52" t="inlineStr">
        <is>
          <t>ALU1/register_reg_r1_0_31_0_5_i_20/I3</t>
        </is>
      </c>
      <c r="B52" t="inlineStr">
        <is>
          <t>Inpin</t>
        </is>
      </c>
      <c r="D52" t="n">
        <v>0</v>
      </c>
      <c r="E52" t="n">
        <v>0.107</v>
      </c>
      <c r="F52" t="n">
        <v>0.08599999999999999</v>
      </c>
      <c r="G52" t="n">
        <v>0.282</v>
      </c>
      <c r="H52" t="n">
        <v>0.228</v>
      </c>
    </row>
    <row r="53">
      <c r="A53" t="inlineStr">
        <is>
          <t>data0[5]: ALU1/result0_carry__0/O[1] to ALU1/register_reg_r1_0_31_0_5_i_20/I3 sum delays</t>
        </is>
      </c>
      <c r="E53">
        <f>(E2 + E4 + E7 + E26 + E29 + E34 + E47 + E50 + E52)</f>
        <v/>
      </c>
      <c r="F53">
        <f>(F2 + F4 + F7 + F26 + F29 + F34 + F47 + F50 + F52)</f>
        <v/>
      </c>
      <c r="G53">
        <f>(G2 + G4 + G7 + G26 + G29 + G34 + G47 + G50 + G52)</f>
        <v/>
      </c>
      <c r="H53">
        <f>(H2 + H4 + H7 + H26 + H29 + H34 + H47 + H50 + H52)</f>
        <v/>
      </c>
      <c r="J53">
        <f>(J2 + J3 + J4 + J6 + J7 + J9 + J26 + J28 + J29 + J33 + J34 + J35 + J47 + J49 + J50 + J51 + J52)</f>
        <v/>
      </c>
    </row>
    <row r="54">
      <c r="A54" t="inlineStr">
        <is>
          <t>data0[5]: ALU1/result0_carry__0/O[1] to ALU1/register_reg_r1_0_31_0_5_i_20/I3sum delays + cap delay</t>
        </is>
      </c>
      <c r="E54">
        <f>1000*(E53 + J53)</f>
        <v/>
      </c>
      <c r="F54">
        <f>1000*(F53 + J53)</f>
        <v/>
      </c>
      <c r="G54">
        <f>1000*(G53 + J53)</f>
        <v/>
      </c>
      <c r="H54">
        <f>1000*(H53 + J53)</f>
        <v/>
      </c>
    </row>
    <row r="56">
      <c r="A56" t="inlineStr">
        <is>
          <t>data0[5]: ALU1/result0_carry__0/O[1] to ALU1/register_reg_r1_0_31_0_5_i_20/I3Total delay (from Vivado)</t>
        </is>
      </c>
      <c r="E56" t="inlineStr">
        <is>
          <t>433</t>
        </is>
      </c>
      <c r="F56" t="inlineStr">
        <is>
          <t>365</t>
        </is>
      </c>
      <c r="G56" t="inlineStr">
        <is>
          <t>822</t>
        </is>
      </c>
      <c r="H56" t="inlineStr">
        <is>
          <t>684</t>
        </is>
      </c>
    </row>
    <row r="58">
      <c r="A58" t="inlineStr">
        <is>
          <t>INT_L_X4Y44/INT_L.SR1BEG_S0-&gt;&gt;IMUX_L33</t>
        </is>
      </c>
      <c r="B58" t="inlineStr">
        <is>
          <t>Buffer</t>
        </is>
      </c>
      <c r="C58" t="n">
        <v>1.6107141875</v>
      </c>
      <c r="D58" t="n">
        <v>0.007713</v>
      </c>
      <c r="E58" t="n">
        <v>0.047</v>
      </c>
      <c r="F58" t="n">
        <v>0.038</v>
      </c>
      <c r="G58" t="n">
        <v>0.138</v>
      </c>
      <c r="H58" t="n">
        <v>0.114</v>
      </c>
      <c r="I58">
        <f>((((D63) + (D62))) + (D59 + D60))</f>
        <v/>
      </c>
      <c r="J58">
        <f>(((((D63) + (D62))) + (D59 + D60))*C58)</f>
        <v/>
      </c>
    </row>
    <row r="59">
      <c r="A59" t="inlineStr">
        <is>
          <t>INT_L_X4Y44/IMUX_L33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CLBLL_L_X4Y44/CLBLL_IMUX33</t>
        </is>
      </c>
      <c r="B60" t="inlineStr">
        <is>
          <t>Part of wire</t>
        </is>
      </c>
      <c r="C60" t="n">
        <v>0</v>
      </c>
      <c r="D60" t="n">
        <v>0</v>
      </c>
      <c r="I60">
        <f>(((D59 + D60)/2) + (((D63) + (D62))))</f>
        <v/>
      </c>
      <c r="J60">
        <f>((C59 + C60)*(((D59 + D60)/2) + (((D63) + (D62)))))</f>
        <v/>
      </c>
    </row>
    <row r="61">
      <c r="A61" t="inlineStr">
        <is>
          <t>CLBLL_L_X4Y44/CLBLL_L.CLBLL_IMUX33-&gt;CLBLL_L_C1</t>
        </is>
      </c>
      <c r="B61" t="inlineStr">
        <is>
          <t>PassTransistor</t>
        </is>
      </c>
      <c r="C61" t="n">
        <v>0</v>
      </c>
      <c r="E61" t="n">
        <v>0</v>
      </c>
      <c r="F61" t="n">
        <v>0</v>
      </c>
      <c r="G61" t="n">
        <v>0</v>
      </c>
      <c r="H61" t="n">
        <v>0</v>
      </c>
      <c r="I61">
        <f>((D63) + (D62))</f>
        <v/>
      </c>
      <c r="J61">
        <f>(((D63) + (D62))*C61)</f>
        <v/>
      </c>
    </row>
    <row r="62">
      <c r="A62" t="inlineStr">
        <is>
          <t>CLBLL_L_X4Y44/CLBLL_L_C1</t>
        </is>
      </c>
      <c r="B62" t="inlineStr">
        <is>
          <t>Part of wire</t>
        </is>
      </c>
      <c r="C62" t="n">
        <v>0</v>
      </c>
      <c r="D62" t="n">
        <v>0</v>
      </c>
      <c r="I62">
        <f>(((D62)/2) + (D63))</f>
        <v/>
      </c>
      <c r="J62">
        <f>((C62)*(((D62)/2) + (D63)))</f>
        <v/>
      </c>
    </row>
    <row r="63">
      <c r="A63" t="inlineStr">
        <is>
          <t>masterReg/register_reg_r1_0_31_0_5_i_19/I3</t>
        </is>
      </c>
      <c r="B63" t="inlineStr">
        <is>
          <t>Inpin</t>
        </is>
      </c>
      <c r="D63" t="n">
        <v>0</v>
      </c>
      <c r="E63" t="n">
        <v>0.215</v>
      </c>
      <c r="F63" t="n">
        <v>0.173</v>
      </c>
      <c r="G63" t="n">
        <v>0.517</v>
      </c>
      <c r="H63" t="n">
        <v>0.417</v>
      </c>
    </row>
    <row r="64">
      <c r="A64" t="inlineStr">
        <is>
          <t>data0[5]: ALU1/result0_carry__0/O[1] to masterReg/register_reg_r1_0_31_0_5_i_19/I3 sum delays</t>
        </is>
      </c>
      <c r="E64">
        <f>(E2 + E4 + E7 + E26 + E29 + E34 + E58 + E61 + E63)</f>
        <v/>
      </c>
      <c r="F64">
        <f>(F2 + F4 + F7 + F26 + F29 + F34 + F58 + F61 + F63)</f>
        <v/>
      </c>
      <c r="G64">
        <f>(G2 + G4 + G7 + G26 + G29 + G34 + G58 + G61 + G63)</f>
        <v/>
      </c>
      <c r="H64">
        <f>(H2 + H4 + H7 + H26 + H29 + H34 + H58 + H61 + H63)</f>
        <v/>
      </c>
      <c r="J64">
        <f>(J2 + J3 + J4 + J6 + J7 + J9 + J26 + J28 + J29 + J33 + J34 + J35 + J58 + J60 + J61 + J62 + J63)</f>
        <v/>
      </c>
    </row>
    <row r="65">
      <c r="A65" t="inlineStr">
        <is>
          <t>data0[5]: ALU1/result0_carry__0/O[1] to masterReg/register_reg_r1_0_31_0_5_i_19/I3sum delays + cap delay</t>
        </is>
      </c>
      <c r="E65">
        <f>1000*(E64 + J64)</f>
        <v/>
      </c>
      <c r="F65">
        <f>1000*(F64 + J64)</f>
        <v/>
      </c>
      <c r="G65">
        <f>1000*(G64 + J64)</f>
        <v/>
      </c>
      <c r="H65">
        <f>1000*(H64 + J64)</f>
        <v/>
      </c>
    </row>
    <row r="67">
      <c r="A67" t="inlineStr">
        <is>
          <t>data0[5]: ALU1/result0_carry__0/O[1] to masterReg/register_reg_r1_0_31_0_5_i_19/I3Total delay (from Vivado)</t>
        </is>
      </c>
      <c r="E67" t="inlineStr">
        <is>
          <t>541</t>
        </is>
      </c>
      <c r="F67" t="inlineStr">
        <is>
          <t>452</t>
        </is>
      </c>
      <c r="G67" t="inlineStr">
        <is>
          <t>1027</t>
        </is>
      </c>
      <c r="H67" t="inlineStr">
        <is>
          <t>849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CLBLM_R_X5Y47/CLBLM_L_CMUX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CLBLM_R_X5Y47/CLBLM_L_CMUX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CLBLM_R_X5Y47/CLBLM_R.CLBLM_L_CMUX-&gt;CLBLM_LOGIC_OUTS18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CLBLM_R_X5Y47/CLBLM_LOGIC_OUTS18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INT_R_X5Y47/LOGIC_OUTS18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INT_R_X5Y47/INT_R.LOGIC_OUTS18-&gt;&gt;ER1BEG1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0.124</v>
      </c>
      <c r="H7" t="n">
        <v>0.103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INT_R_X5Y47/ER1BEG1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INT_L_X6Y47/ER1END1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CLBLM_R_X5Y47/CLBLM_ER1BEG1</t>
        </is>
      </c>
      <c r="B10" t="inlineStr">
        <is>
          <t>Part of wire</t>
        </is>
      </c>
      <c r="C10" t="n">
        <v>0.09049599999999999</v>
      </c>
      <c r="D10" t="n">
        <v>0.005564</v>
      </c>
    </row>
    <row r="11">
      <c r="A11" t="inlineStr">
        <is>
          <t>VBRK_X18Y49/VBRK_ER1BEG1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BRAM_L_X6Y45/BRAM_ER1BEG1_2</t>
        </is>
      </c>
      <c r="B12" t="inlineStr">
        <is>
          <t>Part of wire</t>
        </is>
      </c>
      <c r="C12" t="n">
        <v>0.26892</v>
      </c>
      <c r="D12" t="n">
        <v>0.064292</v>
      </c>
    </row>
    <row r="13">
      <c r="A13" t="inlineStr">
        <is>
          <t>BRAM_INT_INTERFACE_L_X6Y47/INT_INTERFACE_ER1BEG1</t>
        </is>
      </c>
      <c r="B13" t="inlineStr">
        <is>
          <t>Part of wire</t>
        </is>
      </c>
      <c r="C13" t="n">
        <v>0</v>
      </c>
      <c r="D13" t="n">
        <v>0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INT_L_X6Y47/INT_L.ER1END1-&gt;&gt;SE2BEG1</t>
        </is>
      </c>
      <c r="B14" t="inlineStr">
        <is>
          <t>Buffer</t>
        </is>
      </c>
      <c r="C14" t="n">
        <v>1.1851186875</v>
      </c>
      <c r="D14" t="n">
        <v>0.008473000000000001</v>
      </c>
      <c r="E14" t="n">
        <v>0.041</v>
      </c>
      <c r="F14" t="n">
        <v>0.033</v>
      </c>
      <c r="G14" t="n">
        <v>0.138</v>
      </c>
      <c r="H14" t="n">
        <v>0.114</v>
      </c>
      <c r="I14">
        <f>((D18 + D29) + (D15 + D16 + D17))</f>
        <v/>
      </c>
      <c r="J14">
        <f>(((D18 + D29) + (D15 + D16 + D17))*C14)</f>
        <v/>
      </c>
    </row>
    <row r="15">
      <c r="A15" t="inlineStr">
        <is>
          <t>INT_L_X6Y47/SE2BEG1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INT_R_X7Y46/SE2END1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INT_L_X6Y46/SE2A1</t>
        </is>
      </c>
      <c r="B17" t="inlineStr">
        <is>
          <t>Part of wire</t>
        </is>
      </c>
      <c r="C17" t="n">
        <v>0</v>
      </c>
      <c r="D17" t="n">
        <v>0</v>
      </c>
      <c r="I17">
        <f>(((D15 + D16 + D17)/2) + (D18 + D29))</f>
        <v/>
      </c>
      <c r="J17">
        <f>((C15 + C16 + C17)*(((D15 + D16 + D17)/2) + (D18 + D29)))</f>
        <v/>
      </c>
    </row>
    <row r="18">
      <c r="A18" t="inlineStr">
        <is>
          <t>INT_R_X7Y46/INT_R.SE2END1-&gt;&gt;IMUX10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INT_R_X7Y46/IMUX10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CLBLM_R_X7Y46/CLBLM_IMUX10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CLBLM_R_X7Y46/CLBLM_R.CLBLM_IMUX10-&gt;CLBLM_L_A4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CLBLM_R_X7Y46/CLBLM_L_A4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masterReg/readData2[6]_i_7/I0</t>
        </is>
      </c>
      <c r="B23" t="inlineStr">
        <is>
          <t>Inpin</t>
        </is>
      </c>
      <c r="D23" t="n">
        <v>0</v>
      </c>
      <c r="E23" t="n">
        <v>0.107</v>
      </c>
      <c r="F23" t="n">
        <v>0.08599999999999999</v>
      </c>
      <c r="G23" t="n">
        <v>0.284</v>
      </c>
      <c r="H23" t="n">
        <v>0.229</v>
      </c>
    </row>
    <row r="24">
      <c r="A24" t="inlineStr">
        <is>
          <t>data0[6]: ALU1/result0_carry__0/O[2] to masterReg/readData2[6]_i_7/I0 sum delays</t>
        </is>
      </c>
      <c r="E24">
        <f>(E2 + E4 + E7 + E14 + E18 + E21 + E23)</f>
        <v/>
      </c>
      <c r="F24">
        <f>(F2 + F4 + F7 + F14 + F18 + F21 + F23)</f>
        <v/>
      </c>
      <c r="G24">
        <f>(G2 + G4 + G7 + G14 + G18 + G21 + G23)</f>
        <v/>
      </c>
      <c r="H24">
        <f>(H2 + H4 + H7 + H14 + H18 + H21 + H23)</f>
        <v/>
      </c>
      <c r="J24">
        <f>(J2 + J3 + J4 + J6 + J7 + J13 + J14 + J17 + J18 + J20 + J21 + J22 + J23)</f>
        <v/>
      </c>
    </row>
    <row r="25">
      <c r="A25" t="inlineStr">
        <is>
          <t>data0[6]: ALU1/result0_carry__0/O[2] to masterReg/readData2[6]_i_7/I0sum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data0[6]: ALU1/result0_carry__0/O[2] to masterReg/readData2[6]_i_7/I0Total delay (from Vivado)</t>
        </is>
      </c>
      <c r="E27" t="inlineStr">
        <is>
          <t>371</t>
        </is>
      </c>
      <c r="F27" t="inlineStr">
        <is>
          <t>325</t>
        </is>
      </c>
      <c r="G27" t="inlineStr">
        <is>
          <t>680</t>
        </is>
      </c>
      <c r="H27" t="inlineStr">
        <is>
          <t>578</t>
        </is>
      </c>
    </row>
    <row r="29">
      <c r="A29" t="inlineStr">
        <is>
          <t>INT_R_X7Y46/INT_R.SE2END1-&gt;&gt;SW2BEG1</t>
        </is>
      </c>
      <c r="B29" t="inlineStr">
        <is>
          <t>Buffer</t>
        </is>
      </c>
      <c r="C29" t="n">
        <v>1.1851186875</v>
      </c>
      <c r="D29" t="n">
        <v>0.008473000000000001</v>
      </c>
      <c r="E29" t="n">
        <v>0.041</v>
      </c>
      <c r="F29" t="n">
        <v>0.033</v>
      </c>
      <c r="G29" t="n">
        <v>0.132</v>
      </c>
      <c r="H29" t="n">
        <v>0.109</v>
      </c>
      <c r="I29">
        <f>((D33) + (D30 + D31 + D32))</f>
        <v/>
      </c>
      <c r="J29">
        <f>(((D33) + (D30 + D31 + D32))*C29)</f>
        <v/>
      </c>
    </row>
    <row r="30">
      <c r="A30" t="inlineStr">
        <is>
          <t>INT_R_X7Y46/SW2BEG1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INT_L_X6Y45/SW2END1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INT_R_X7Y45/SW2A1</t>
        </is>
      </c>
      <c r="B32" t="inlineStr">
        <is>
          <t>Part of wire</t>
        </is>
      </c>
      <c r="C32" t="n">
        <v>0</v>
      </c>
      <c r="D32" t="n">
        <v>0</v>
      </c>
      <c r="I32">
        <f>(((D30 + D31 + D32)/2) + (D33))</f>
        <v/>
      </c>
      <c r="J32">
        <f>((C30 + C31 + C32)*(((D30 + D31 + D32)/2) + (D33)))</f>
        <v/>
      </c>
    </row>
    <row r="33">
      <c r="A33" t="inlineStr">
        <is>
          <t>INT_L_X6Y45/INT_L.SW2END1-&gt;&gt;ER1BEG2</t>
        </is>
      </c>
      <c r="B33" t="inlineStr">
        <is>
          <t>Buffer</t>
        </is>
      </c>
      <c r="C33" t="n">
        <v>1.16220225</v>
      </c>
      <c r="D33" t="n">
        <v>0.008429000000000001</v>
      </c>
      <c r="E33" t="n">
        <v>0.044</v>
      </c>
      <c r="F33" t="n">
        <v>0.036</v>
      </c>
      <c r="G33" t="n">
        <v>0.122</v>
      </c>
      <c r="H33" t="n">
        <v>0.101</v>
      </c>
      <c r="I33">
        <f>((D36 + D47) + (D34 + D35))</f>
        <v/>
      </c>
      <c r="J33">
        <f>(((D36 + D47) + (D34 + D35))*C33)</f>
        <v/>
      </c>
    </row>
    <row r="34">
      <c r="A34" t="inlineStr">
        <is>
          <t>INT_L_X6Y45/ER1BEG2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INT_R_X7Y45/ER1END2</t>
        </is>
      </c>
      <c r="B35" t="inlineStr">
        <is>
          <t>Part of wire</t>
        </is>
      </c>
      <c r="C35" t="n">
        <v>0</v>
      </c>
      <c r="D35" t="n">
        <v>0</v>
      </c>
      <c r="I35">
        <f>(((D34 + D35)/2) + (D36 + D47))</f>
        <v/>
      </c>
      <c r="J35">
        <f>((C34 + C35)*(((D34 + D35)/2) + (D36 + D47)))</f>
        <v/>
      </c>
    </row>
    <row r="36">
      <c r="A36" t="inlineStr">
        <is>
          <t>INT_R_X7Y45/INT_R.ER1END2-&gt;&gt;IMUX22</t>
        </is>
      </c>
      <c r="B36" t="inlineStr">
        <is>
          <t>Buffer</t>
        </is>
      </c>
      <c r="C36" t="n">
        <v>1.6107141875</v>
      </c>
      <c r="D36" t="n">
        <v>0.007713</v>
      </c>
      <c r="E36" t="n">
        <v>0.047</v>
      </c>
      <c r="F36" t="n">
        <v>0.038</v>
      </c>
      <c r="G36" t="n">
        <v>0.138</v>
      </c>
      <c r="H36" t="n">
        <v>0.114</v>
      </c>
      <c r="I36">
        <f>((((D41) + (D40))) + (D37 + D38))</f>
        <v/>
      </c>
      <c r="J36">
        <f>(((((D41) + (D40))) + (D37 + D38))*C36)</f>
        <v/>
      </c>
    </row>
    <row r="37">
      <c r="A37" t="inlineStr">
        <is>
          <t>INT_R_X7Y45/IMUX22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CLBLM_R_X7Y45/CLBLM_IMUX22</t>
        </is>
      </c>
      <c r="B38" t="inlineStr">
        <is>
          <t>Part of wire</t>
        </is>
      </c>
      <c r="C38" t="n">
        <v>0</v>
      </c>
      <c r="D38" t="n">
        <v>0</v>
      </c>
      <c r="I38">
        <f>(((D37 + D38)/2) + (((D41) + (D40))))</f>
        <v/>
      </c>
      <c r="J38">
        <f>((C37 + C38)*(((D37 + D38)/2) + (((D41) + (D40)))))</f>
        <v/>
      </c>
    </row>
    <row r="39">
      <c r="A39" t="inlineStr">
        <is>
          <t>CLBLM_R_X7Y45/CLBLM_R.CLBLM_IMUX22-&gt;CLBLM_M_C3</t>
        </is>
      </c>
      <c r="B39" t="inlineStr">
        <is>
          <t>PassTransistor</t>
        </is>
      </c>
      <c r="C39" t="n">
        <v>0</v>
      </c>
      <c r="E39" t="n">
        <v>0</v>
      </c>
      <c r="F39" t="n">
        <v>0</v>
      </c>
      <c r="G39" t="n">
        <v>0</v>
      </c>
      <c r="H39" t="n">
        <v>0</v>
      </c>
      <c r="I39">
        <f>((D41) + (D40))</f>
        <v/>
      </c>
      <c r="J39">
        <f>(((D41) + (D40))*C39)</f>
        <v/>
      </c>
    </row>
    <row r="40">
      <c r="A40" t="inlineStr">
        <is>
          <t>CLBLM_R_X7Y45/CLBLM_M_C3</t>
        </is>
      </c>
      <c r="B40" t="inlineStr">
        <is>
          <t>Part of wire</t>
        </is>
      </c>
      <c r="C40" t="n">
        <v>0</v>
      </c>
      <c r="D40" t="n">
        <v>0</v>
      </c>
      <c r="I40">
        <f>(((D40)/2) + (D41))</f>
        <v/>
      </c>
      <c r="J40">
        <f>((C40)*(((D40)/2) + (D41)))</f>
        <v/>
      </c>
    </row>
    <row r="41">
      <c r="A41" t="inlineStr">
        <is>
          <t>masterReg/register_reg_r1_0_31_6_11_i_9/I3</t>
        </is>
      </c>
      <c r="B41" t="inlineStr">
        <is>
          <t>Inpin</t>
        </is>
      </c>
      <c r="D41" t="n">
        <v>0</v>
      </c>
      <c r="E41" t="n">
        <v>0.14</v>
      </c>
      <c r="F41" t="n">
        <v>0.113</v>
      </c>
      <c r="G41" t="n">
        <v>0.368</v>
      </c>
      <c r="H41" t="n">
        <v>0.297</v>
      </c>
    </row>
    <row r="42">
      <c r="A42" t="inlineStr">
        <is>
          <t>data0[6]: ALU1/result0_carry__0/O[2] to masterReg/register_reg_r1_0_31_6_11_i_9/I3 sum delays</t>
        </is>
      </c>
      <c r="E42">
        <f>(E2 + E4 + E7 + E14 + E29 + E33 + E36 + E39 + E41)</f>
        <v/>
      </c>
      <c r="F42">
        <f>(F2 + F4 + F7 + F14 + F29 + F33 + F36 + F39 + F41)</f>
        <v/>
      </c>
      <c r="G42">
        <f>(G2 + G4 + G7 + G14 + G29 + G33 + G36 + G39 + G41)</f>
        <v/>
      </c>
      <c r="H42">
        <f>(H2 + H4 + H7 + H14 + H29 + H33 + H36 + H39 + H41)</f>
        <v/>
      </c>
      <c r="J42">
        <f>(J2 + J3 + J4 + J6 + J7 + J13 + J14 + J17 + J29 + J32 + J33 + J35 + J36 + J38 + J39 + J40 + J41)</f>
        <v/>
      </c>
    </row>
    <row r="43">
      <c r="A43" t="inlineStr">
        <is>
          <t>data0[6]: ALU1/result0_carry__0/O[2] to masterReg/register_reg_r1_0_31_6_11_i_9/I3sum delays + cap delay</t>
        </is>
      </c>
      <c r="E43">
        <f>1000*(E42 + J42)</f>
        <v/>
      </c>
      <c r="F43">
        <f>1000*(F42 + J42)</f>
        <v/>
      </c>
      <c r="G43">
        <f>1000*(G42 + J42)</f>
        <v/>
      </c>
      <c r="H43">
        <f>1000*(H42 + J42)</f>
        <v/>
      </c>
    </row>
    <row r="45">
      <c r="A45" t="inlineStr">
        <is>
          <t>data0[6]: ALU1/result0_carry__0/O[2] to masterReg/register_reg_r1_0_31_6_11_i_9/I3Total delay (from Vivado)</t>
        </is>
      </c>
      <c r="E45" t="inlineStr">
        <is>
          <t>514</t>
        </is>
      </c>
      <c r="F45" t="inlineStr">
        <is>
          <t>446</t>
        </is>
      </c>
      <c r="G45" t="inlineStr">
        <is>
          <t>989</t>
        </is>
      </c>
      <c r="H45" t="inlineStr">
        <is>
          <t>835</t>
        </is>
      </c>
    </row>
    <row r="47">
      <c r="A47" t="inlineStr">
        <is>
          <t>INT_R_X7Y45/INT_R.ER1END2-&gt;&gt;FAN_ALT1</t>
        </is>
      </c>
      <c r="B47" t="inlineStr">
        <is>
          <t>Buffer</t>
        </is>
      </c>
      <c r="C47" t="n">
        <v>0</v>
      </c>
      <c r="D47" t="n">
        <v>0.00757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INT_R_X7Y45/FAN_ALT1</t>
        </is>
      </c>
      <c r="B48" t="inlineStr">
        <is>
          <t>Part of wire</t>
        </is>
      </c>
      <c r="C48" t="n">
        <v>0</v>
      </c>
      <c r="D48" t="n">
        <v>0</v>
      </c>
      <c r="I48">
        <f>(((D48)/2) + (D49))</f>
        <v/>
      </c>
      <c r="J48">
        <f>((C48)*(((D48)/2) + (D49)))</f>
        <v/>
      </c>
    </row>
    <row r="49">
      <c r="A49" t="inlineStr">
        <is>
          <t>INT_R_X7Y45/INT_R.FAN_ALT1-&gt;&gt;FAN_BOUNCE1</t>
        </is>
      </c>
      <c r="B49" t="inlineStr">
        <is>
          <t>Buffer</t>
        </is>
      </c>
      <c r="C49" t="n">
        <v>1.4764880625</v>
      </c>
      <c r="D49" t="n">
        <v>0</v>
      </c>
      <c r="E49" t="n">
        <v>0.059</v>
      </c>
      <c r="F49" t="n">
        <v>0.049</v>
      </c>
      <c r="G49" t="n">
        <v>0.178</v>
      </c>
      <c r="H49" t="n">
        <v>0.147</v>
      </c>
      <c r="I49">
        <f>((D51 + D62) + (D50))</f>
        <v/>
      </c>
      <c r="J49">
        <f>(((D51 + D62) + (D50))*C49)</f>
        <v/>
      </c>
    </row>
    <row r="50">
      <c r="A50" t="inlineStr">
        <is>
          <t>INT_R_X7Y45/FAN_BOUNCE1</t>
        </is>
      </c>
      <c r="B50" t="inlineStr">
        <is>
          <t>Part of wire</t>
        </is>
      </c>
      <c r="C50" t="n">
        <v>0</v>
      </c>
      <c r="D50" t="n">
        <v>0</v>
      </c>
      <c r="I50">
        <f>(((D50)/2) + (D51 + D62))</f>
        <v/>
      </c>
      <c r="J50">
        <f>((C50)*(((D50)/2) + (D51 + D62)))</f>
        <v/>
      </c>
    </row>
    <row r="51">
      <c r="A51" t="inlineStr">
        <is>
          <t>INT_R_X7Y45/INT_R.FAN_BOUNCE1-&gt;&gt;IMUX2</t>
        </is>
      </c>
      <c r="B51" t="inlineStr">
        <is>
          <t>Buffer</t>
        </is>
      </c>
      <c r="C51" t="n">
        <v>1.6107141875</v>
      </c>
      <c r="D51" t="n">
        <v>0.007713</v>
      </c>
      <c r="E51" t="n">
        <v>0.047</v>
      </c>
      <c r="F51" t="n">
        <v>0.038</v>
      </c>
      <c r="G51" t="n">
        <v>0.138</v>
      </c>
      <c r="H51" t="n">
        <v>0.114</v>
      </c>
      <c r="I51">
        <f>((((D56) + (D55))) + (D52 + D53))</f>
        <v/>
      </c>
      <c r="J51">
        <f>(((((D56) + (D55))) + (D52 + D53))*C51)</f>
        <v/>
      </c>
    </row>
    <row r="52">
      <c r="A52" t="inlineStr">
        <is>
          <t>INT_R_X7Y45/IMUX2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CLBLM_R_X7Y45/CLBLM_IMUX2</t>
        </is>
      </c>
      <c r="B53" t="inlineStr">
        <is>
          <t>Part of wire</t>
        </is>
      </c>
      <c r="C53" t="n">
        <v>0</v>
      </c>
      <c r="D53" t="n">
        <v>0</v>
      </c>
      <c r="I53">
        <f>(((D52 + D53)/2) + (((D56) + (D55))))</f>
        <v/>
      </c>
      <c r="J53">
        <f>((C52 + C53)*(((D52 + D53)/2) + (((D56) + (D55)))))</f>
        <v/>
      </c>
    </row>
    <row r="54">
      <c r="A54" t="inlineStr">
        <is>
          <t>CLBLM_R_X7Y45/CLBLM_R.CLBLM_IMUX2-&gt;CLBLM_M_A2</t>
        </is>
      </c>
      <c r="B54" t="inlineStr">
        <is>
          <t>PassTransistor</t>
        </is>
      </c>
      <c r="C54" t="n">
        <v>0</v>
      </c>
      <c r="E54" t="n">
        <v>0</v>
      </c>
      <c r="F54" t="n">
        <v>0</v>
      </c>
      <c r="G54" t="n">
        <v>0</v>
      </c>
      <c r="H54" t="n">
        <v>0</v>
      </c>
      <c r="I54">
        <f>((D56) + (D55))</f>
        <v/>
      </c>
      <c r="J54">
        <f>(((D56) + (D55))*C54)</f>
        <v/>
      </c>
    </row>
    <row r="55">
      <c r="A55" t="inlineStr">
        <is>
          <t>CLBLM_R_X7Y45/CLBLM_M_A2</t>
        </is>
      </c>
      <c r="B55" t="inlineStr">
        <is>
          <t>Part of wire</t>
        </is>
      </c>
      <c r="C55" t="n">
        <v>0</v>
      </c>
      <c r="D55" t="n">
        <v>0</v>
      </c>
      <c r="I55">
        <f>(((D55)/2) + (D56))</f>
        <v/>
      </c>
      <c r="J55">
        <f>((C55)*(((D55)/2) + (D56)))</f>
        <v/>
      </c>
    </row>
    <row r="56">
      <c r="A56" t="inlineStr">
        <is>
          <t>masterReg/readData2[6]_i_4/I4</t>
        </is>
      </c>
      <c r="B56" t="inlineStr">
        <is>
          <t>Inpin</t>
        </is>
      </c>
      <c r="D56" t="n">
        <v>0</v>
      </c>
      <c r="E56" t="n">
        <v>0.216</v>
      </c>
      <c r="F56" t="n">
        <v>0.174</v>
      </c>
      <c r="G56" t="n">
        <v>0.512</v>
      </c>
      <c r="H56" t="n">
        <v>0.413</v>
      </c>
    </row>
    <row r="57">
      <c r="A57" t="inlineStr">
        <is>
          <t>data0[6]: ALU1/result0_carry__0/O[2] to masterReg/readData2[6]_i_4/I4 sum delays</t>
        </is>
      </c>
      <c r="E57">
        <f>(E2 + E4 + E7 + E14 + E29 + E33 + E47 + E49 + E51 + E54 + E56)</f>
        <v/>
      </c>
      <c r="F57">
        <f>(F2 + F4 + F7 + F14 + F29 + F33 + F47 + F49 + F51 + F54 + F56)</f>
        <v/>
      </c>
      <c r="G57">
        <f>(G2 + G4 + G7 + G14 + G29 + G33 + G47 + G49 + G51 + G54 + G56)</f>
        <v/>
      </c>
      <c r="H57">
        <f>(H2 + H4 + H7 + H14 + H29 + H33 + H47 + H49 + H51 + H54 + H56)</f>
        <v/>
      </c>
      <c r="J57">
        <f>(J2 + J3 + J4 + J6 + J7 + J13 + J14 + J17 + J29 + J32 + J33 + J35 + J47 + J48 + J49 + J50 + J51 + J53 + J54 + J55 + J56)</f>
        <v/>
      </c>
    </row>
    <row r="58">
      <c r="A58" t="inlineStr">
        <is>
          <t>data0[6]: ALU1/result0_carry__0/O[2] to masterReg/readData2[6]_i_4/I4sum delays + cap delay</t>
        </is>
      </c>
      <c r="E58">
        <f>1000*(E57 + J57)</f>
        <v/>
      </c>
      <c r="F58">
        <f>1000*(F57 + J57)</f>
        <v/>
      </c>
      <c r="G58">
        <f>1000*(G57 + J57)</f>
        <v/>
      </c>
      <c r="H58">
        <f>1000*(H57 + J57)</f>
        <v/>
      </c>
    </row>
    <row r="60">
      <c r="A60" t="inlineStr">
        <is>
          <t>data0[6]: ALU1/result0_carry__0/O[2] to masterReg/readData2[6]_i_4/I4Total delay (from Vivado)</t>
        </is>
      </c>
      <c r="E60" t="inlineStr">
        <is>
          <t>668</t>
        </is>
      </c>
      <c r="F60" t="inlineStr">
        <is>
          <t>575</t>
        </is>
      </c>
      <c r="G60" t="inlineStr">
        <is>
          <t>1273</t>
        </is>
      </c>
      <c r="H60" t="inlineStr">
        <is>
          <t>1069</t>
        </is>
      </c>
    </row>
    <row r="62">
      <c r="A62" t="inlineStr">
        <is>
          <t>INT_R_X7Y45/INT_R.FAN_BOUNCE1-&gt;&gt;IMUX12</t>
        </is>
      </c>
      <c r="B62" t="inlineStr">
        <is>
          <t>Buffer</t>
        </is>
      </c>
      <c r="C62" t="n">
        <v>1.6107141875</v>
      </c>
      <c r="D62" t="n">
        <v>0.007713</v>
      </c>
      <c r="E62" t="n">
        <v>0.047</v>
      </c>
      <c r="F62" t="n">
        <v>0.038</v>
      </c>
      <c r="G62" t="n">
        <v>0.138</v>
      </c>
      <c r="H62" t="n">
        <v>0.114</v>
      </c>
      <c r="I62">
        <f>((((D67) + (D66))) + (D63 + D64))</f>
        <v/>
      </c>
      <c r="J62">
        <f>(((((D67) + (D66))) + (D63 + D64))*C62)</f>
        <v/>
      </c>
    </row>
    <row r="63">
      <c r="A63" t="inlineStr">
        <is>
          <t>INT_R_X7Y45/IMUX12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CLBLM_R_X7Y45/CLBLM_IMUX12</t>
        </is>
      </c>
      <c r="B64" t="inlineStr">
        <is>
          <t>Part of wire</t>
        </is>
      </c>
      <c r="C64" t="n">
        <v>0</v>
      </c>
      <c r="D64" t="n">
        <v>0</v>
      </c>
      <c r="I64">
        <f>(((D63 + D64)/2) + (((D67) + (D66))))</f>
        <v/>
      </c>
      <c r="J64">
        <f>((C63 + C64)*(((D63 + D64)/2) + (((D67) + (D66)))))</f>
        <v/>
      </c>
    </row>
    <row r="65">
      <c r="A65" t="inlineStr">
        <is>
          <t>CLBLM_R_X7Y45/CLBLM_R.CLBLM_IMUX12-&gt;CLBLM_M_B6</t>
        </is>
      </c>
      <c r="B65" t="inlineStr">
        <is>
          <t>PassTransistor</t>
        </is>
      </c>
      <c r="C65" t="n">
        <v>0</v>
      </c>
      <c r="E65" t="n">
        <v>0</v>
      </c>
      <c r="F65" t="n">
        <v>0</v>
      </c>
      <c r="G65" t="n">
        <v>0</v>
      </c>
      <c r="H65" t="n">
        <v>0</v>
      </c>
      <c r="I65">
        <f>((D67) + (D66))</f>
        <v/>
      </c>
      <c r="J65">
        <f>(((D67) + (D66))*C65)</f>
        <v/>
      </c>
    </row>
    <row r="66">
      <c r="A66" t="inlineStr">
        <is>
          <t>CLBLM_R_X7Y45/CLBLM_M_B6</t>
        </is>
      </c>
      <c r="B66" t="inlineStr">
        <is>
          <t>Part of wire</t>
        </is>
      </c>
      <c r="C66" t="n">
        <v>0</v>
      </c>
      <c r="D66" t="n">
        <v>0</v>
      </c>
      <c r="I66">
        <f>(((D66)/2) + (D67))</f>
        <v/>
      </c>
      <c r="J66">
        <f>((C66)*(((D66)/2) + (D67)))</f>
        <v/>
      </c>
    </row>
    <row r="67">
      <c r="A67" t="inlineStr">
        <is>
          <t>ALU1/register_reg_r1_0_31_6_11_i_10/I3</t>
        </is>
      </c>
      <c r="B67" t="inlineStr">
        <is>
          <t>Inpin</t>
        </is>
      </c>
      <c r="D67" t="n">
        <v>0</v>
      </c>
      <c r="E67" t="n">
        <v>0.006</v>
      </c>
      <c r="F67" t="n">
        <v>0.005</v>
      </c>
      <c r="G67" t="n">
        <v>0.013</v>
      </c>
      <c r="H67" t="n">
        <v>0.011</v>
      </c>
    </row>
    <row r="68">
      <c r="A68" t="inlineStr">
        <is>
          <t>data0[6]: ALU1/result0_carry__0/O[2] to ALU1/register_reg_r1_0_31_6_11_i_10/I3 sum delays</t>
        </is>
      </c>
      <c r="E68">
        <f>(E2 + E4 + E7 + E14 + E29 + E33 + E47 + E49 + E62 + E65 + E67)</f>
        <v/>
      </c>
      <c r="F68">
        <f>(F2 + F4 + F7 + F14 + F29 + F33 + F47 + F49 + F62 + F65 + F67)</f>
        <v/>
      </c>
      <c r="G68">
        <f>(G2 + G4 + G7 + G14 + G29 + G33 + G47 + G49 + G62 + G65 + G67)</f>
        <v/>
      </c>
      <c r="H68">
        <f>(H2 + H4 + H7 + H14 + H29 + H33 + H47 + H49 + H62 + H65 + H67)</f>
        <v/>
      </c>
      <c r="J68">
        <f>(J2 + J3 + J4 + J6 + J7 + J13 + J14 + J17 + J29 + J32 + J33 + J35 + J47 + J48 + J49 + J50 + J62 + J64 + J65 + J66 + J67)</f>
        <v/>
      </c>
    </row>
    <row r="69">
      <c r="A69" t="inlineStr">
        <is>
          <t>data0[6]: ALU1/result0_carry__0/O[2] to ALU1/register_reg_r1_0_31_6_11_i_10/I3sum delays + cap delay</t>
        </is>
      </c>
      <c r="E69">
        <f>1000*(E68 + J68)</f>
        <v/>
      </c>
      <c r="F69">
        <f>1000*(F68 + J68)</f>
        <v/>
      </c>
      <c r="G69">
        <f>1000*(G68 + J68)</f>
        <v/>
      </c>
      <c r="H69">
        <f>1000*(H68 + J68)</f>
        <v/>
      </c>
    </row>
    <row r="71">
      <c r="A71" t="inlineStr">
        <is>
          <t>data0[6]: ALU1/result0_carry__0/O[2] to ALU1/register_reg_r1_0_31_6_11_i_10/I3Total delay (from Vivado)</t>
        </is>
      </c>
      <c r="E71" t="inlineStr">
        <is>
          <t>458</t>
        </is>
      </c>
      <c r="F71" t="inlineStr">
        <is>
          <t>406</t>
        </is>
      </c>
      <c r="G71" t="inlineStr">
        <is>
          <t>849</t>
        </is>
      </c>
      <c r="H71" t="inlineStr">
        <is>
          <t>729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CLBLM_R_X5Y47/CLBLM_L_DMUX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 + D31) + (D5 + D6))) + (D3))</f>
        <v/>
      </c>
      <c r="J2">
        <f>(C2*((((D7 + D31) + (D5 + D6))) + (D3)))</f>
        <v/>
      </c>
    </row>
    <row r="3">
      <c r="A3" t="inlineStr">
        <is>
          <t>CLBLM_R_X5Y47/CLBLM_L_DMUX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D31) + (D5 + D6))))</f>
        <v/>
      </c>
      <c r="J3">
        <f>((C3)*(((D3)/2) + (((D7 + D31) + (D5 + D6)))))</f>
        <v/>
      </c>
    </row>
    <row r="4">
      <c r="A4" t="inlineStr">
        <is>
          <t>CLBLM_R_X5Y47/CLBLM_R.CLBLM_L_DMUX-&gt;CLBLM_LOGIC_OUTS19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D31) + (D5 + D6))</f>
        <v/>
      </c>
      <c r="J4">
        <f>(((D7 + D31) + (D5 + D6))*C4)</f>
        <v/>
      </c>
    </row>
    <row r="5">
      <c r="A5" t="inlineStr">
        <is>
          <t>CLBLM_R_X5Y47/CLBLM_LOGIC_OUTS19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INT_R_X5Y47/LOGIC_OUTS19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D31))</f>
        <v/>
      </c>
      <c r="J6">
        <f>((C5 + C6)*(((D5 + D6)/2) + (D7 + D31)))</f>
        <v/>
      </c>
    </row>
    <row r="7">
      <c r="A7" t="inlineStr">
        <is>
          <t>INT_R_X5Y47/INT_R.LOGIC_OUTS19-&gt;&gt;ER1BEG2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0.122</v>
      </c>
      <c r="H7" t="n">
        <v>0.101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INT_R_X5Y47/ER1BEG2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INT_L_X6Y47/ER1END2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CLBLM_R_X5Y47/CLBLM_ER1BEG2</t>
        </is>
      </c>
      <c r="B10" t="inlineStr">
        <is>
          <t>Part of wire</t>
        </is>
      </c>
      <c r="C10" t="n">
        <v>0.09049599999999999</v>
      </c>
      <c r="D10" t="n">
        <v>0.005564</v>
      </c>
    </row>
    <row r="11">
      <c r="A11" t="inlineStr">
        <is>
          <t>VBRK_X18Y49/VBRK_ER1BEG2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BRAM_L_X6Y45/BRAM_ER1BEG2_2</t>
        </is>
      </c>
      <c r="B12" t="inlineStr">
        <is>
          <t>Part of wire</t>
        </is>
      </c>
      <c r="C12" t="n">
        <v>0.26892</v>
      </c>
      <c r="D12" t="n">
        <v>0.064292</v>
      </c>
    </row>
    <row r="13">
      <c r="A13" t="inlineStr">
        <is>
          <t>BRAM_INT_INTERFACE_L_X6Y47/INT_INTERFACE_ER1BEG2</t>
        </is>
      </c>
      <c r="B13" t="inlineStr">
        <is>
          <t>Part of wire</t>
        </is>
      </c>
      <c r="C13" t="n">
        <v>0</v>
      </c>
      <c r="D13" t="n">
        <v>0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INT_L_X6Y47/INT_L.ER1END2-&gt;&gt;EE2BEG2</t>
        </is>
      </c>
      <c r="B14" t="inlineStr">
        <is>
          <t>Buffer</t>
        </is>
      </c>
      <c r="C14" t="n">
        <v>1.1851186875</v>
      </c>
      <c r="D14" t="n">
        <v>0.008473000000000001</v>
      </c>
      <c r="E14" t="n">
        <v>0.06</v>
      </c>
      <c r="F14" t="n">
        <v>0.05</v>
      </c>
      <c r="G14" t="n">
        <v>0.134</v>
      </c>
      <c r="H14" t="n">
        <v>0.111</v>
      </c>
      <c r="I14">
        <f>((D20) + (D15 + D16 + D17 + D18 + D19))</f>
        <v/>
      </c>
      <c r="J14">
        <f>(((D20) + (D15 + D16 + D17 + D18 + D19))*C14)</f>
        <v/>
      </c>
    </row>
    <row r="15">
      <c r="A15" t="inlineStr">
        <is>
          <t>INT_L_X6Y47/EE2BEG2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INT_L_X8Y47/EE2END2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INT_R_X7Y47/EE2A2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CLBLM_R_X7Y47/CLBLM_EE2A2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CLBLM_L_X8Y47/CLBLM_EE2A2</t>
        </is>
      </c>
      <c r="B19" t="inlineStr">
        <is>
          <t>Part of wire</t>
        </is>
      </c>
      <c r="C19" t="n">
        <v>0</v>
      </c>
      <c r="D19" t="n">
        <v>0</v>
      </c>
      <c r="I19">
        <f>(((D15 + D16 + D17 + D18 + D19)/2) + (D20))</f>
        <v/>
      </c>
      <c r="J19">
        <f>((C15 + C16 + C17 + C18 + C19)*(((D15 + D16 + D17 + D18 + D19)/2) + (D20)))</f>
        <v/>
      </c>
    </row>
    <row r="20">
      <c r="A20" t="inlineStr">
        <is>
          <t>INT_L_X8Y47/INT_L.EE2END2-&gt;&gt;IMUX_L4</t>
        </is>
      </c>
      <c r="B20" t="inlineStr">
        <is>
          <t>Buffer</t>
        </is>
      </c>
      <c r="C20" t="n">
        <v>1.6107141875</v>
      </c>
      <c r="D20" t="n">
        <v>0.007713</v>
      </c>
      <c r="E20" t="n">
        <v>0.047</v>
      </c>
      <c r="F20" t="n">
        <v>0.038</v>
      </c>
      <c r="G20" t="n">
        <v>0.138</v>
      </c>
      <c r="H20" t="n">
        <v>0.114</v>
      </c>
      <c r="I20">
        <f>((((D25) + (D24))) + (D21 + D22))</f>
        <v/>
      </c>
      <c r="J20">
        <f>(((((D25) + (D24))) + (D21 + D22))*C20)</f>
        <v/>
      </c>
    </row>
    <row r="21">
      <c r="A21" t="inlineStr">
        <is>
          <t>INT_L_X8Y47/IMUX_L4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CLBLM_L_X8Y47/CLBLM_IMUX4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(((D25) + (D24))))</f>
        <v/>
      </c>
      <c r="J22">
        <f>((C21 + C22)*(((D21 + D22)/2) + (((D25) + (D24)))))</f>
        <v/>
      </c>
    </row>
    <row r="23">
      <c r="A23" t="inlineStr">
        <is>
          <t>CLBLM_L_X8Y47/CLBLM_L.CLBLM_IMUX4-&gt;CLBLM_M_A6</t>
        </is>
      </c>
      <c r="B23" t="inlineStr">
        <is>
          <t>PassTransistor</t>
        </is>
      </c>
      <c r="C23" t="n">
        <v>0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CLBLM_L_X8Y47/CLBLM_M_A6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masterReg/readData2[7]_i_7/I0</t>
        </is>
      </c>
      <c r="B25" t="inlineStr">
        <is>
          <t>Inpin</t>
        </is>
      </c>
      <c r="D25" t="n">
        <v>0</v>
      </c>
      <c r="E25" t="n">
        <v>0.008</v>
      </c>
      <c r="F25" t="n">
        <v>0.007</v>
      </c>
      <c r="G25" t="n">
        <v>0.016</v>
      </c>
      <c r="H25" t="n">
        <v>0.013</v>
      </c>
    </row>
    <row r="26">
      <c r="A26" t="inlineStr">
        <is>
          <t>data0[7]: ALU1/result0_carry__0/O[3] to masterReg/readData2[7]_i_7/I0 sum delays</t>
        </is>
      </c>
      <c r="E26">
        <f>(E2 + E4 + E7 + E14 + E20 + E23 + E25)</f>
        <v/>
      </c>
      <c r="F26">
        <f>(F2 + F4 + F7 + F14 + F20 + F23 + F25)</f>
        <v/>
      </c>
      <c r="G26">
        <f>(G2 + G4 + G7 + G14 + G20 + G23 + G25)</f>
        <v/>
      </c>
      <c r="H26">
        <f>(H2 + H4 + H7 + H14 + H20 + H23 + H25)</f>
        <v/>
      </c>
      <c r="J26">
        <f>(J2 + J3 + J4 + J6 + J7 + J13 + J14 + J19 + J20 + J22 + J23 + J24 + J25)</f>
        <v/>
      </c>
    </row>
    <row r="27">
      <c r="A27" t="inlineStr">
        <is>
          <t>data0[7]: ALU1/result0_carry__0/O[3] to masterReg/readData2[7]_i_7/I0sum delays + cap delay</t>
        </is>
      </c>
      <c r="E27">
        <f>1000*(E26 + J26)</f>
        <v/>
      </c>
      <c r="F27">
        <f>1000*(F26 + J26)</f>
        <v/>
      </c>
      <c r="G27">
        <f>1000*(G26 + J26)</f>
        <v/>
      </c>
      <c r="H27">
        <f>1000*(H26 + J26)</f>
        <v/>
      </c>
    </row>
    <row r="29">
      <c r="A29" t="inlineStr">
        <is>
          <t>data0[7]: ALU1/result0_carry__0/O[3] to masterReg/readData2[7]_i_7/I0Total delay (from Vivado)</t>
        </is>
      </c>
      <c r="E29" t="inlineStr">
        <is>
          <t>295</t>
        </is>
      </c>
      <c r="F29" t="inlineStr">
        <is>
          <t>267</t>
        </is>
      </c>
      <c r="G29" t="inlineStr">
        <is>
          <t>461</t>
        </is>
      </c>
      <c r="H29" t="inlineStr">
        <is>
          <t>403</t>
        </is>
      </c>
    </row>
    <row r="31">
      <c r="A31" t="inlineStr">
        <is>
          <t>INT_R_X5Y47/INT_R.LOGIC_OUTS19-&gt;&gt;SL1BEG1</t>
        </is>
      </c>
      <c r="B31" t="inlineStr">
        <is>
          <t>Buffer</t>
        </is>
      </c>
      <c r="C31" t="n">
        <v>1.16220225</v>
      </c>
      <c r="D31" t="n">
        <v>0.008429000000000001</v>
      </c>
      <c r="E31" t="n">
        <v>0.054</v>
      </c>
      <c r="F31" t="n">
        <v>0.044</v>
      </c>
      <c r="G31" t="n">
        <v>0.131</v>
      </c>
      <c r="H31" t="n">
        <v>0.108</v>
      </c>
      <c r="I31">
        <f>((D34) + (D32 + D33))</f>
        <v/>
      </c>
      <c r="J31">
        <f>(((D34) + (D32 + D33))*C31)</f>
        <v/>
      </c>
    </row>
    <row r="32">
      <c r="A32" t="inlineStr">
        <is>
          <t>INT_R_X5Y47/SL1BEG1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INT_R_X5Y46/SL1END1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(D34))</f>
        <v/>
      </c>
      <c r="J33">
        <f>((C32 + C33)*(((D32 + D33)/2) + (D34)))</f>
        <v/>
      </c>
    </row>
    <row r="34">
      <c r="A34" t="inlineStr">
        <is>
          <t>INT_R_X5Y46/INT_R.SL1END1-&gt;&gt;SS2BEG1</t>
        </is>
      </c>
      <c r="B34" t="inlineStr">
        <is>
          <t>Buffer</t>
        </is>
      </c>
      <c r="C34" t="n">
        <v>1.1851186875</v>
      </c>
      <c r="D34" t="n">
        <v>0.008473000000000001</v>
      </c>
      <c r="E34" t="n">
        <v>0.06</v>
      </c>
      <c r="F34" t="n">
        <v>0.05</v>
      </c>
      <c r="G34" t="n">
        <v>0.134</v>
      </c>
      <c r="H34" t="n">
        <v>0.111</v>
      </c>
      <c r="I34">
        <f>((D38 + D49 + D60) + (D35 + D36 + D37))</f>
        <v/>
      </c>
      <c r="J34">
        <f>(((D38 + D49 + D60) + (D35 + D36 + D37))*C34)</f>
        <v/>
      </c>
    </row>
    <row r="35">
      <c r="A35" t="inlineStr">
        <is>
          <t>INT_R_X5Y46/SS2BEG1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INT_R_X5Y44/SS2END1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INT_R_X5Y45/SS2A1</t>
        </is>
      </c>
      <c r="B37" t="inlineStr">
        <is>
          <t>Part of wire</t>
        </is>
      </c>
      <c r="C37" t="n">
        <v>0</v>
      </c>
      <c r="D37" t="n">
        <v>0</v>
      </c>
      <c r="I37">
        <f>(((D35 + D36 + D37)/2) + (D38 + D49 + D60))</f>
        <v/>
      </c>
      <c r="J37">
        <f>((C35 + C36 + C37)*(((D35 + D36 + D37)/2) + (D38 + D49 + D60)))</f>
        <v/>
      </c>
    </row>
    <row r="38">
      <c r="A38" t="inlineStr">
        <is>
          <t>INT_R_X5Y44/INT_R.SS2END1-&gt;&gt;IMUX3</t>
        </is>
      </c>
      <c r="B38" t="inlineStr">
        <is>
          <t>Buffer</t>
        </is>
      </c>
      <c r="C38" t="n">
        <v>1.6107141875</v>
      </c>
      <c r="D38" t="n">
        <v>0.007713</v>
      </c>
      <c r="E38" t="n">
        <v>0.047</v>
      </c>
      <c r="F38" t="n">
        <v>0.038</v>
      </c>
      <c r="G38" t="n">
        <v>0.138</v>
      </c>
      <c r="H38" t="n">
        <v>0.114</v>
      </c>
      <c r="I38">
        <f>((((D43) + (D42))) + (D39 + D40))</f>
        <v/>
      </c>
      <c r="J38">
        <f>(((((D43) + (D42))) + (D39 + D40))*C38)</f>
        <v/>
      </c>
    </row>
    <row r="39">
      <c r="A39" t="inlineStr">
        <is>
          <t>INT_R_X5Y44/IMUX3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CLBLM_R_X5Y44/CLBLM_IMUX3</t>
        </is>
      </c>
      <c r="B40" t="inlineStr">
        <is>
          <t>Part of wire</t>
        </is>
      </c>
      <c r="C40" t="n">
        <v>0</v>
      </c>
      <c r="D40" t="n">
        <v>0</v>
      </c>
      <c r="I40">
        <f>(((D39 + D40)/2) + (((D43) + (D42))))</f>
        <v/>
      </c>
      <c r="J40">
        <f>((C39 + C40)*(((D39 + D40)/2) + (((D43) + (D42)))))</f>
        <v/>
      </c>
    </row>
    <row r="41">
      <c r="A41" t="inlineStr">
        <is>
          <t>CLBLM_R_X5Y44/CLBLM_R.CLBLM_IMUX3-&gt;CLBLM_L_A2</t>
        </is>
      </c>
      <c r="B41" t="inlineStr">
        <is>
          <t>PassTransistor</t>
        </is>
      </c>
      <c r="C41" t="n">
        <v>0</v>
      </c>
      <c r="E41" t="n">
        <v>0</v>
      </c>
      <c r="F41" t="n">
        <v>0</v>
      </c>
      <c r="G41" t="n">
        <v>0</v>
      </c>
      <c r="H41" t="n">
        <v>0</v>
      </c>
      <c r="I41">
        <f>((D43) + (D42))</f>
        <v/>
      </c>
      <c r="J41">
        <f>(((D43) + (D42))*C41)</f>
        <v/>
      </c>
    </row>
    <row r="42">
      <c r="A42" t="inlineStr">
        <is>
          <t>CLBLM_R_X5Y44/CLBLM_L_A2</t>
        </is>
      </c>
      <c r="B42" t="inlineStr">
        <is>
          <t>Part of wire</t>
        </is>
      </c>
      <c r="C42" t="n">
        <v>0</v>
      </c>
      <c r="D42" t="n">
        <v>0</v>
      </c>
      <c r="I42">
        <f>(((D42)/2) + (D43))</f>
        <v/>
      </c>
      <c r="J42">
        <f>((C42)*(((D42)/2) + (D43)))</f>
        <v/>
      </c>
    </row>
    <row r="43">
      <c r="A43" t="inlineStr">
        <is>
          <t>masterReg/readData2[7]_i_4/I4</t>
        </is>
      </c>
      <c r="B43" t="inlineStr">
        <is>
          <t>Inpin</t>
        </is>
      </c>
      <c r="D43" t="n">
        <v>0</v>
      </c>
      <c r="E43" t="n">
        <v>0.212</v>
      </c>
      <c r="F43" t="n">
        <v>0.17</v>
      </c>
      <c r="G43" t="n">
        <v>0.507</v>
      </c>
      <c r="H43" t="n">
        <v>0.409</v>
      </c>
    </row>
    <row r="44">
      <c r="A44" t="inlineStr">
        <is>
          <t>data0[7]: ALU1/result0_carry__0/O[3] to masterReg/readData2[7]_i_4/I4 sum delays</t>
        </is>
      </c>
      <c r="E44">
        <f>(E2 + E4 + E31 + E34 + E38 + E41 + E43)</f>
        <v/>
      </c>
      <c r="F44">
        <f>(F2 + F4 + F31 + F34 + F38 + F41 + F43)</f>
        <v/>
      </c>
      <c r="G44">
        <f>(G2 + G4 + G31 + G34 + G38 + G41 + G43)</f>
        <v/>
      </c>
      <c r="H44">
        <f>(H2 + H4 + H31 + H34 + H38 + H41 + H43)</f>
        <v/>
      </c>
      <c r="J44">
        <f>(J2 + J3 + J4 + J6 + J31 + J33 + J34 + J37 + J38 + J40 + J41 + J42 + J43)</f>
        <v/>
      </c>
    </row>
    <row r="45">
      <c r="A45" t="inlineStr">
        <is>
          <t>data0[7]: ALU1/result0_carry__0/O[3] to masterReg/readData2[7]_i_4/I4sum delays + cap delay</t>
        </is>
      </c>
      <c r="E45">
        <f>1000*(E44 + J44)</f>
        <v/>
      </c>
      <c r="F45">
        <f>1000*(F44 + J44)</f>
        <v/>
      </c>
      <c r="G45">
        <f>1000*(G44 + J44)</f>
        <v/>
      </c>
      <c r="H45">
        <f>1000*(H44 + J44)</f>
        <v/>
      </c>
    </row>
    <row r="47">
      <c r="A47" t="inlineStr">
        <is>
          <t>data0[7]: ALU1/result0_carry__0/O[3] to masterReg/readData2[7]_i_4/I4Total delay (from Vivado)</t>
        </is>
      </c>
      <c r="E47" t="inlineStr">
        <is>
          <t>433</t>
        </is>
      </c>
      <c r="F47" t="inlineStr">
        <is>
          <t>362</t>
        </is>
      </c>
      <c r="G47" t="inlineStr">
        <is>
          <t>802</t>
        </is>
      </c>
      <c r="H47" t="inlineStr">
        <is>
          <t>662</t>
        </is>
      </c>
    </row>
    <row r="49">
      <c r="A49" t="inlineStr">
        <is>
          <t>INT_R_X5Y44/INT_R.SS2END1-&gt;&gt;IMUX26</t>
        </is>
      </c>
      <c r="B49" t="inlineStr">
        <is>
          <t>Buffer</t>
        </is>
      </c>
      <c r="C49" t="n">
        <v>1.6107141875</v>
      </c>
      <c r="D49" t="n">
        <v>0.007713</v>
      </c>
      <c r="E49" t="n">
        <v>0.047</v>
      </c>
      <c r="F49" t="n">
        <v>0.038</v>
      </c>
      <c r="G49" t="n">
        <v>0.138</v>
      </c>
      <c r="H49" t="n">
        <v>0.114</v>
      </c>
      <c r="I49">
        <f>((((D54) + (D53))) + (D50 + D51))</f>
        <v/>
      </c>
      <c r="J49">
        <f>(((((D54) + (D53))) + (D50 + D51))*C49)</f>
        <v/>
      </c>
    </row>
    <row r="50">
      <c r="A50" t="inlineStr">
        <is>
          <t>INT_R_X5Y44/IMUX26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CLBLM_R_X5Y44/CLBLM_IMUX26</t>
        </is>
      </c>
      <c r="B51" t="inlineStr">
        <is>
          <t>Part of wire</t>
        </is>
      </c>
      <c r="C51" t="n">
        <v>0</v>
      </c>
      <c r="D51" t="n">
        <v>0</v>
      </c>
      <c r="I51">
        <f>(((D50 + D51)/2) + (((D54) + (D53))))</f>
        <v/>
      </c>
      <c r="J51">
        <f>((C50 + C51)*(((D50 + D51)/2) + (((D54) + (D53)))))</f>
        <v/>
      </c>
    </row>
    <row r="52">
      <c r="A52" t="inlineStr">
        <is>
          <t>CLBLM_R_X5Y44/CLBLM_R.CLBLM_IMUX26-&gt;CLBLM_L_B4</t>
        </is>
      </c>
      <c r="B52" t="inlineStr">
        <is>
          <t>PassTransistor</t>
        </is>
      </c>
      <c r="C52" t="n">
        <v>0</v>
      </c>
      <c r="E52" t="n">
        <v>0</v>
      </c>
      <c r="F52" t="n">
        <v>0</v>
      </c>
      <c r="G52" t="n">
        <v>0</v>
      </c>
      <c r="H52" t="n">
        <v>0</v>
      </c>
      <c r="I52">
        <f>((D54) + (D53))</f>
        <v/>
      </c>
      <c r="J52">
        <f>(((D54) + (D53))*C52)</f>
        <v/>
      </c>
    </row>
    <row r="53">
      <c r="A53" t="inlineStr">
        <is>
          <t>CLBLM_R_X5Y44/CLBLM_L_B4</t>
        </is>
      </c>
      <c r="B53" t="inlineStr">
        <is>
          <t>Part of wire</t>
        </is>
      </c>
      <c r="C53" t="n">
        <v>0</v>
      </c>
      <c r="D53" t="n">
        <v>0</v>
      </c>
      <c r="I53">
        <f>(((D53)/2) + (D54))</f>
        <v/>
      </c>
      <c r="J53">
        <f>((C53)*(((D53)/2) + (D54)))</f>
        <v/>
      </c>
    </row>
    <row r="54">
      <c r="A54" t="inlineStr">
        <is>
          <t>ALU1/register_reg_r1_0_31_6_11_i_8/I3</t>
        </is>
      </c>
      <c r="B54" t="inlineStr">
        <is>
          <t>Inpin</t>
        </is>
      </c>
      <c r="D54" t="n">
        <v>0</v>
      </c>
      <c r="E54" t="n">
        <v>0.107</v>
      </c>
      <c r="F54" t="n">
        <v>0.08599999999999999</v>
      </c>
      <c r="G54" t="n">
        <v>0.282</v>
      </c>
      <c r="H54" t="n">
        <v>0.228</v>
      </c>
    </row>
    <row r="55">
      <c r="A55" t="inlineStr">
        <is>
          <t>data0[7]: ALU1/result0_carry__0/O[3] to ALU1/register_reg_r1_0_31_6_11_i_8/I3 sum delays</t>
        </is>
      </c>
      <c r="E55">
        <f>(E2 + E4 + E31 + E34 + E49 + E52 + E54)</f>
        <v/>
      </c>
      <c r="F55">
        <f>(F2 + F4 + F31 + F34 + F49 + F52 + F54)</f>
        <v/>
      </c>
      <c r="G55">
        <f>(G2 + G4 + G31 + G34 + G49 + G52 + G54)</f>
        <v/>
      </c>
      <c r="H55">
        <f>(H2 + H4 + H31 + H34 + H49 + H52 + H54)</f>
        <v/>
      </c>
      <c r="J55">
        <f>(J2 + J3 + J4 + J6 + J31 + J33 + J34 + J37 + J49 + J51 + J52 + J53 + J54)</f>
        <v/>
      </c>
    </row>
    <row r="56">
      <c r="A56" t="inlineStr">
        <is>
          <t>data0[7]: ALU1/result0_carry__0/O[3] to ALU1/register_reg_r1_0_31_6_11_i_8/I3sum delays + cap delay</t>
        </is>
      </c>
      <c r="E56">
        <f>1000*(E55 + J55)</f>
        <v/>
      </c>
      <c r="F56">
        <f>1000*(F55 + J55)</f>
        <v/>
      </c>
      <c r="G56">
        <f>1000*(G55 + J55)</f>
        <v/>
      </c>
      <c r="H56">
        <f>1000*(H55 + J55)</f>
        <v/>
      </c>
    </row>
    <row r="58">
      <c r="A58" t="inlineStr">
        <is>
          <t>data0[7]: ALU1/result0_carry__0/O[3] to ALU1/register_reg_r1_0_31_6_11_i_8/I3Total delay (from Vivado)</t>
        </is>
      </c>
      <c r="E58" t="inlineStr">
        <is>
          <t>328</t>
        </is>
      </c>
      <c r="F58" t="inlineStr">
        <is>
          <t>278</t>
        </is>
      </c>
      <c r="G58" t="inlineStr">
        <is>
          <t>605</t>
        </is>
      </c>
      <c r="H58" t="inlineStr">
        <is>
          <t>503</t>
        </is>
      </c>
    </row>
    <row r="60">
      <c r="A60" t="inlineStr">
        <is>
          <t>INT_R_X5Y44/INT_R.SS2END1-&gt;&gt;IMUX34</t>
        </is>
      </c>
      <c r="B60" t="inlineStr">
        <is>
          <t>Buffer</t>
        </is>
      </c>
      <c r="C60" t="n">
        <v>1.6107141875</v>
      </c>
      <c r="D60" t="n">
        <v>0.007713</v>
      </c>
      <c r="E60" t="n">
        <v>0.047</v>
      </c>
      <c r="F60" t="n">
        <v>0.038</v>
      </c>
      <c r="G60" t="n">
        <v>0.138</v>
      </c>
      <c r="H60" t="n">
        <v>0.114</v>
      </c>
      <c r="I60">
        <f>((((D65) + (D64))) + (D61 + D62))</f>
        <v/>
      </c>
      <c r="J60">
        <f>(((((D65) + (D64))) + (D61 + D62))*C60)</f>
        <v/>
      </c>
    </row>
    <row r="61">
      <c r="A61" t="inlineStr">
        <is>
          <t>INT_R_X5Y44/IMUX34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CLBLM_R_X5Y44/CLBLM_IMUX34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(((D65) + (D64))))</f>
        <v/>
      </c>
      <c r="J62">
        <f>((C61 + C62)*(((D61 + D62)/2) + (((D65) + (D64)))))</f>
        <v/>
      </c>
    </row>
    <row r="63">
      <c r="A63" t="inlineStr">
        <is>
          <t>CLBLM_R_X5Y44/CLBLM_R.CLBLM_IMUX34-&gt;CLBLM_L_C6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CLBLM_R_X5Y44/CLBLM_L_C6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masterReg/register_reg_r1_0_31_6_11_i_7/I3</t>
        </is>
      </c>
      <c r="B65" t="inlineStr">
        <is>
          <t>Inpin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inlineStr">
        <is>
          <t>data0[7]: ALU1/result0_carry__0/O[3] to masterReg/register_reg_r1_0_31_6_11_i_7/I3 sum delays</t>
        </is>
      </c>
      <c r="E66">
        <f>(E2 + E4 + E31 + E34 + E60 + E63 + E65)</f>
        <v/>
      </c>
      <c r="F66">
        <f>(F2 + F4 + F31 + F34 + F60 + F63 + F65)</f>
        <v/>
      </c>
      <c r="G66">
        <f>(G2 + G4 + G31 + G34 + G60 + G63 + G65)</f>
        <v/>
      </c>
      <c r="H66">
        <f>(H2 + H4 + H31 + H34 + H60 + H63 + H65)</f>
        <v/>
      </c>
      <c r="J66">
        <f>(J2 + J3 + J4 + J6 + J31 + J33 + J34 + J37 + J60 + J62 + J63 + J64 + J65)</f>
        <v/>
      </c>
    </row>
    <row r="67">
      <c r="A67" t="inlineStr">
        <is>
          <t>data0[7]: ALU1/result0_carry__0/O[3] to masterReg/register_reg_r1_0_31_6_11_i_7/I3sum delays + cap delay</t>
        </is>
      </c>
      <c r="E67">
        <f>1000*(E66 + J66)</f>
        <v/>
      </c>
      <c r="F67">
        <f>1000*(F66 + J66)</f>
        <v/>
      </c>
      <c r="G67">
        <f>1000*(G66 + J66)</f>
        <v/>
      </c>
      <c r="H67">
        <f>1000*(H66 + J66)</f>
        <v/>
      </c>
    </row>
    <row r="69">
      <c r="A69" t="inlineStr">
        <is>
          <t>data0[7]: ALU1/result0_carry__0/O[3] to masterReg/register_reg_r1_0_31_6_11_i_7/I3Total delay (from Vivado)</t>
        </is>
      </c>
      <c r="E69" t="inlineStr">
        <is>
          <t>221</t>
        </is>
      </c>
      <c r="F69" t="inlineStr">
        <is>
          <t>192</t>
        </is>
      </c>
      <c r="G69" t="inlineStr">
        <is>
          <t>374</t>
        </is>
      </c>
      <c r="H69" t="inlineStr">
        <is>
          <t>318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CLBLM_R_X5Y48/CLBLM_L_AMUX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CLBLM_R_X5Y48/CLBLM_L_AMUX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CLBLM_R_X5Y48/CLBLM_R.CLBLM_L_AMUX-&gt;CLBLM_LOGIC_OUTS16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CLBLM_R_X5Y48/CLBLM_LOGIC_OUTS16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INT_R_X5Y48/LOGIC_OUTS16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INT_R_X5Y48/INT_R.LOGIC_OUTS16-&gt;&gt;SW2BEG2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((D11 + D32) + (D8 + D9 + D10))</f>
        <v/>
      </c>
      <c r="J7">
        <f>(((D11 + D32) + (D8 + D9 + D10))*C7)</f>
        <v/>
      </c>
    </row>
    <row r="8">
      <c r="A8" t="inlineStr">
        <is>
          <t>INT_R_X5Y48/SW2BEG2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INT_L_X4Y47/SW2END2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INT_R_X5Y47/SW2A2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D32))</f>
        <v/>
      </c>
      <c r="J10">
        <f>((C8 + C9 + C10)*(((D8 + D9 + D10)/2) + (D11 + D32)))</f>
        <v/>
      </c>
    </row>
    <row r="11">
      <c r="A11" t="inlineStr">
        <is>
          <t>INT_L_X4Y47/INT_L.SW2END2-&gt;&gt;SW2BEG2</t>
        </is>
      </c>
      <c r="B11" t="inlineStr">
        <is>
          <t>Buffer</t>
        </is>
      </c>
      <c r="C11" t="n">
        <v>1.1851186875</v>
      </c>
      <c r="D11" t="n">
        <v>0.008473000000000001</v>
      </c>
      <c r="E11" t="n">
        <v>0.041</v>
      </c>
      <c r="F11" t="n">
        <v>0.033</v>
      </c>
      <c r="G11" t="n">
        <v>0.137</v>
      </c>
      <c r="H11" t="n">
        <v>0.113</v>
      </c>
      <c r="I11">
        <f>((D17) + (D12 + D13 + D14 + D15 + D16))</f>
        <v/>
      </c>
      <c r="J11">
        <f>(((D17) + (D12 + D13 + D14 + D15 + D16))*C11)</f>
        <v/>
      </c>
    </row>
    <row r="12">
      <c r="A12" t="inlineStr">
        <is>
          <t>INT_L_X4Y47/SW2BEG2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INT_R_X3Y46/SW2END2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INT_L_X4Y46/SW2A2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CLBLL_L_X4Y46/CLBLL_SW2A2</t>
        </is>
      </c>
      <c r="B15" t="inlineStr">
        <is>
          <t>Part of wire</t>
        </is>
      </c>
      <c r="C15" t="n">
        <v>0.078932</v>
      </c>
      <c r="D15" t="n">
        <v>0.005896</v>
      </c>
    </row>
    <row r="16">
      <c r="A16" t="inlineStr">
        <is>
          <t>CLBLM_R_X3Y46/CLBLM_SW2A2</t>
        </is>
      </c>
      <c r="B16" t="inlineStr">
        <is>
          <t>Part of wire</t>
        </is>
      </c>
      <c r="C16" t="n">
        <v>0.090208</v>
      </c>
      <c r="D16" t="n">
        <v>0.005896</v>
      </c>
      <c r="I16">
        <f>(((D12 + D13 + D14 + D15 + D16)/2) + (D17))</f>
        <v/>
      </c>
      <c r="J16">
        <f>((C12 + C13 + C14 + C15 + C16)*(((D12 + D13 + D14 + D15 + D16)/2) + (D17)))</f>
        <v/>
      </c>
    </row>
    <row r="17">
      <c r="A17" t="inlineStr">
        <is>
          <t>INT_R_X3Y46/INT_R.SW2END2-&gt;&gt;SR1BEG3</t>
        </is>
      </c>
      <c r="B17" t="inlineStr">
        <is>
          <t>Buffer</t>
        </is>
      </c>
      <c r="C17" t="n">
        <v>1.16220225</v>
      </c>
      <c r="D17" t="n">
        <v>0.008429000000000001</v>
      </c>
      <c r="E17" t="n">
        <v>0.057</v>
      </c>
      <c r="F17" t="n">
        <v>0.047</v>
      </c>
      <c r="G17" t="n">
        <v>0.14</v>
      </c>
      <c r="H17" t="n">
        <v>0.116</v>
      </c>
      <c r="I17">
        <f>((D21) + (D18 + D19 + D20))</f>
        <v/>
      </c>
      <c r="J17">
        <f>(((D21) + (D18 + D19 + D20))*C17)</f>
        <v/>
      </c>
    </row>
    <row r="18">
      <c r="A18" t="inlineStr">
        <is>
          <t>INT_R_X3Y46/SR1BEG3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INT_R_X3Y45/SR1END3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INT_R_X3Y46/SR1END_N3_3</t>
        </is>
      </c>
      <c r="B20" t="inlineStr">
        <is>
          <t>Part of wire</t>
        </is>
      </c>
      <c r="C20" t="n">
        <v>0</v>
      </c>
      <c r="D20" t="n">
        <v>0</v>
      </c>
      <c r="I20">
        <f>(((D18 + D19 + D20)/2) + (D21))</f>
        <v/>
      </c>
      <c r="J20">
        <f>((C18 + C19 + C20)*(((D18 + D19 + D20)/2) + (D21)))</f>
        <v/>
      </c>
    </row>
    <row r="21">
      <c r="A21" t="inlineStr">
        <is>
          <t>INT_R_X3Y46/INT_R.SR1END_N3_3-&gt;&gt;IMUX8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INT_R_X3Y46/IMUX8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CLBLM_R_X3Y46/CLBLM_IMUX8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CLBLM_R_X3Y46/CLBLM_R.CLBLM_IMUX8-&gt;CLBLM_M_A5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CLBLM_R_X3Y46/CLBLM_M_A5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masterReg/readData2[8]_i_7/I0</t>
        </is>
      </c>
      <c r="B26" t="inlineStr">
        <is>
          <t>Inpin</t>
        </is>
      </c>
      <c r="D26" t="n">
        <v>0</v>
      </c>
      <c r="E26" t="n">
        <v>0.048</v>
      </c>
      <c r="F26" t="n">
        <v>0.038</v>
      </c>
      <c r="G26" t="n">
        <v>0.126</v>
      </c>
      <c r="H26" t="n">
        <v>0.102</v>
      </c>
    </row>
    <row r="27">
      <c r="A27" t="inlineStr">
        <is>
          <t>data0[8]: ALU1/result0_carry__1/O[0] to masterReg/readData2[8]_i_7/I0 sum delays</t>
        </is>
      </c>
      <c r="E27">
        <f>(E2 + E4 + E7 + E11 + E17 + E21 + E24 + E26)</f>
        <v/>
      </c>
      <c r="F27">
        <f>(F2 + F4 + F7 + F11 + F17 + F21 + F24 + F26)</f>
        <v/>
      </c>
      <c r="G27">
        <f>(G2 + G4 + G7 + G11 + G17 + G21 + G24 + G26)</f>
        <v/>
      </c>
      <c r="H27">
        <f>(H2 + H4 + H7 + H11 + H17 + H21 + H24 + H26)</f>
        <v/>
      </c>
      <c r="J27">
        <f>(J2 + J3 + J4 + J6 + J7 + J10 + J11 + J16 + J17 + J20 + J21 + J23 + J24 + J25 + J26)</f>
        <v/>
      </c>
    </row>
    <row r="28">
      <c r="A28" t="inlineStr">
        <is>
          <t>data0[8]: ALU1/result0_carry__1/O[0] to masterReg/readData2[8]_i_7/I0sum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data0[8]: ALU1/result0_carry__1/O[0] to masterReg/readData2[8]_i_7/I0Total delay (from Vivado)</t>
        </is>
      </c>
      <c r="E30" t="inlineStr">
        <is>
          <t>303</t>
        </is>
      </c>
      <c r="F30" t="inlineStr">
        <is>
          <t>258</t>
        </is>
      </c>
      <c r="G30" t="inlineStr">
        <is>
          <t>605</t>
        </is>
      </c>
      <c r="H30" t="inlineStr">
        <is>
          <t>508</t>
        </is>
      </c>
    </row>
    <row r="32">
      <c r="A32" t="inlineStr">
        <is>
          <t>INT_L_X4Y47/INT_L.SW2END2-&gt;&gt;SE6BEG2</t>
        </is>
      </c>
      <c r="B32" t="inlineStr">
        <is>
          <t>Buffer</t>
        </is>
      </c>
      <c r="C32" t="n">
        <v>1.5845231875</v>
      </c>
      <c r="D32" t="n">
        <v>0.009979</v>
      </c>
      <c r="E32" t="n">
        <v>0.078</v>
      </c>
      <c r="F32" t="n">
        <v>0.064</v>
      </c>
      <c r="G32" t="n">
        <v>0.179</v>
      </c>
      <c r="H32" t="n">
        <v>0.148</v>
      </c>
      <c r="I32">
        <f>((D44) + (D33 + D34 + D35 + D36 + D37 + D38 + D39 + D40 + D41 + D42 + D43))</f>
        <v/>
      </c>
      <c r="J32">
        <f>(((D44) + (D33 + D34 + D35 + D36 + D37 + D38 + D39 + D40 + D41 + D42 + D43))*C32)</f>
        <v/>
      </c>
    </row>
    <row r="33">
      <c r="A33" t="inlineStr">
        <is>
          <t>INT_L_X4Y47/SE6BEG2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INT_L_X6Y43/SE6END2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INT_R_X5Y47/SE6A2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INT_R_X5Y46/SE6B2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INT_R_X5Y45/SE6C2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INT_R_X5Y44/SE6D2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INT_R_X5Y43/SE6E2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CLBLM_R_X5Y43/CLBLM_SE4C2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VBRK_X18Y45/VBRK_SE4C2</t>
        </is>
      </c>
      <c r="B41" t="inlineStr">
        <is>
          <t>Part of wire</t>
        </is>
      </c>
      <c r="C41" t="n">
        <v>0.01211</v>
      </c>
      <c r="D41" t="n">
        <v>0.00162</v>
      </c>
    </row>
    <row r="42">
      <c r="A42" t="inlineStr">
        <is>
          <t>BRAM_L_X6Y40/BRAM_SE4C2_3</t>
        </is>
      </c>
      <c r="B42" t="inlineStr">
        <is>
          <t>Part of wire</t>
        </is>
      </c>
      <c r="C42" t="n">
        <v>0.26892</v>
      </c>
      <c r="D42" t="n">
        <v>0.05565999999999999</v>
      </c>
    </row>
    <row r="43">
      <c r="A43" t="inlineStr">
        <is>
          <t>BRAM_INT_INTERFACE_L_X6Y43/INT_INTERFACE_SE4C2</t>
        </is>
      </c>
      <c r="B43" t="inlineStr">
        <is>
          <t>Part of wire</t>
        </is>
      </c>
      <c r="C43" t="n">
        <v>0</v>
      </c>
      <c r="D43" t="n">
        <v>0</v>
      </c>
      <c r="I43">
        <f>(((D33 + D34 + D35 + D36 + D37 + D38 + D39 + D40 + D41 + D42 + D43)/2) + (D44))</f>
        <v/>
      </c>
      <c r="J43">
        <f>((C33 + C34 + C35 + C36 + C37 + C38 + C39 + C40 + C41 + C42 + C43)*(((D33 + D34 + D35 + D36 + D37 + D38 + D39 + D40 + D41 + D42 + D43)/2) + (D44)))</f>
        <v/>
      </c>
    </row>
    <row r="44">
      <c r="A44" t="inlineStr">
        <is>
          <t>INT_L_X6Y43/INT_L.SE6END2-&gt;&gt;NE2BEG2</t>
        </is>
      </c>
      <c r="B44" t="inlineStr">
        <is>
          <t>Buffer</t>
        </is>
      </c>
      <c r="C44" t="n">
        <v>1.1851186875</v>
      </c>
      <c r="D44" t="n">
        <v>0.008473000000000001</v>
      </c>
      <c r="E44" t="n">
        <v>0.042</v>
      </c>
      <c r="F44" t="n">
        <v>0.034</v>
      </c>
      <c r="G44" t="n">
        <v>0.139</v>
      </c>
      <c r="H44" t="n">
        <v>0.115</v>
      </c>
      <c r="I44">
        <f>((D48) + (D45 + D46 + D47))</f>
        <v/>
      </c>
      <c r="J44">
        <f>(((D48) + (D45 + D46 + D47))*C44)</f>
        <v/>
      </c>
    </row>
    <row r="45">
      <c r="A45" t="inlineStr">
        <is>
          <t>INT_L_X6Y43/NE2BEG2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INT_R_X7Y44/NE2END2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INT_L_X6Y44/NE2A2</t>
        </is>
      </c>
      <c r="B47" t="inlineStr">
        <is>
          <t>Part of wire</t>
        </is>
      </c>
      <c r="C47" t="n">
        <v>0</v>
      </c>
      <c r="D47" t="n">
        <v>0</v>
      </c>
      <c r="I47">
        <f>(((D45 + D46 + D47)/2) + (D48))</f>
        <v/>
      </c>
      <c r="J47">
        <f>((C45 + C46 + C47)*(((D45 + D46 + D47)/2) + (D48)))</f>
        <v/>
      </c>
    </row>
    <row r="48">
      <c r="A48" t="inlineStr">
        <is>
          <t>INT_R_X7Y44/INT_R.NE2END2-&gt;&gt;FAN_ALT5</t>
        </is>
      </c>
      <c r="B48" t="inlineStr">
        <is>
          <t>Buffer</t>
        </is>
      </c>
      <c r="C48" t="n">
        <v>0</v>
      </c>
      <c r="D48" t="n">
        <v>0.00757</v>
      </c>
      <c r="E48" t="n">
        <v>0</v>
      </c>
      <c r="F48" t="n">
        <v>0</v>
      </c>
      <c r="G48" t="n">
        <v>0</v>
      </c>
      <c r="H48" t="n">
        <v>0</v>
      </c>
      <c r="I48">
        <f>((D50) + (D49))</f>
        <v/>
      </c>
      <c r="J48">
        <f>(((D50) + (D49))*C48)</f>
        <v/>
      </c>
    </row>
    <row r="49">
      <c r="A49" t="inlineStr">
        <is>
          <t>INT_R_X7Y44/FAN_ALT5</t>
        </is>
      </c>
      <c r="B49" t="inlineStr">
        <is>
          <t>Part of wire</t>
        </is>
      </c>
      <c r="C49" t="n">
        <v>0</v>
      </c>
      <c r="D49" t="n">
        <v>0</v>
      </c>
      <c r="I49">
        <f>(((D49)/2) + (D50))</f>
        <v/>
      </c>
      <c r="J49">
        <f>((C49)*(((D49)/2) + (D50)))</f>
        <v/>
      </c>
    </row>
    <row r="50">
      <c r="A50" t="inlineStr">
        <is>
          <t>INT_R_X7Y44/INT_R.FAN_ALT5-&gt;&gt;FAN_BOUNCE5</t>
        </is>
      </c>
      <c r="B50" t="inlineStr">
        <is>
          <t>Buffer</t>
        </is>
      </c>
      <c r="C50" t="n">
        <v>1.4764880625</v>
      </c>
      <c r="D50" t="n">
        <v>0</v>
      </c>
      <c r="E50" t="n">
        <v>0.059</v>
      </c>
      <c r="F50" t="n">
        <v>0.049</v>
      </c>
      <c r="G50" t="n">
        <v>0.178</v>
      </c>
      <c r="H50" t="n">
        <v>0.147</v>
      </c>
      <c r="I50">
        <f>((D52 + D63 + D74) + (D51))</f>
        <v/>
      </c>
      <c r="J50">
        <f>(((D52 + D63 + D74) + (D51))*C50)</f>
        <v/>
      </c>
    </row>
    <row r="51">
      <c r="A51" t="inlineStr">
        <is>
          <t>INT_R_X7Y44/FAN_BOUNCE5</t>
        </is>
      </c>
      <c r="B51" t="inlineStr">
        <is>
          <t>Part of wire</t>
        </is>
      </c>
      <c r="C51" t="n">
        <v>0</v>
      </c>
      <c r="D51" t="n">
        <v>0</v>
      </c>
      <c r="I51">
        <f>(((D51)/2) + (D52 + D63 + D74))</f>
        <v/>
      </c>
      <c r="J51">
        <f>((C51)*(((D51)/2) + (D52 + D63 + D74)))</f>
        <v/>
      </c>
    </row>
    <row r="52">
      <c r="A52" t="inlineStr">
        <is>
          <t>INT_R_X7Y44/INT_R.FAN_BOUNCE5-&gt;&gt;IMUX9</t>
        </is>
      </c>
      <c r="B52" t="inlineStr">
        <is>
          <t>Buffer</t>
        </is>
      </c>
      <c r="C52" t="n">
        <v>1.6107141875</v>
      </c>
      <c r="D52" t="n">
        <v>0.007713</v>
      </c>
      <c r="E52" t="n">
        <v>0.047</v>
      </c>
      <c r="F52" t="n">
        <v>0.038</v>
      </c>
      <c r="G52" t="n">
        <v>0.138</v>
      </c>
      <c r="H52" t="n">
        <v>0.114</v>
      </c>
      <c r="I52">
        <f>((((D57) + (D56))) + (D53 + D54))</f>
        <v/>
      </c>
      <c r="J52">
        <f>(((((D57) + (D56))) + (D53 + D54))*C52)</f>
        <v/>
      </c>
    </row>
    <row r="53">
      <c r="A53" t="inlineStr">
        <is>
          <t>INT_R_X7Y44/IMUX9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CLBLM_R_X7Y44/CLBLM_IMUX9</t>
        </is>
      </c>
      <c r="B54" t="inlineStr">
        <is>
          <t>Part of wire</t>
        </is>
      </c>
      <c r="C54" t="n">
        <v>0</v>
      </c>
      <c r="D54" t="n">
        <v>0</v>
      </c>
      <c r="I54">
        <f>(((D53 + D54)/2) + (((D57) + (D56))))</f>
        <v/>
      </c>
      <c r="J54">
        <f>((C53 + C54)*(((D53 + D54)/2) + (((D57) + (D56)))))</f>
        <v/>
      </c>
    </row>
    <row r="55">
      <c r="A55" t="inlineStr">
        <is>
          <t>CLBLM_R_X7Y44/CLBLM_R.CLBLM_IMUX9-&gt;CLBLM_L_A5</t>
        </is>
      </c>
      <c r="B55" t="inlineStr">
        <is>
          <t>PassTransistor</t>
        </is>
      </c>
      <c r="C55" t="n">
        <v>0</v>
      </c>
      <c r="E55" t="n">
        <v>0</v>
      </c>
      <c r="F55" t="n">
        <v>0</v>
      </c>
      <c r="G55" t="n">
        <v>0</v>
      </c>
      <c r="H55" t="n">
        <v>0</v>
      </c>
      <c r="I55">
        <f>((D57) + (D56))</f>
        <v/>
      </c>
      <c r="J55">
        <f>(((D57) + (D56))*C55)</f>
        <v/>
      </c>
    </row>
    <row r="56">
      <c r="A56" t="inlineStr">
        <is>
          <t>CLBLM_R_X7Y44/CLBLM_L_A5</t>
        </is>
      </c>
      <c r="B56" t="inlineStr">
        <is>
          <t>Part of wire</t>
        </is>
      </c>
      <c r="C56" t="n">
        <v>0</v>
      </c>
      <c r="D56" t="n">
        <v>0</v>
      </c>
      <c r="I56">
        <f>(((D56)/2) + (D57))</f>
        <v/>
      </c>
      <c r="J56">
        <f>((C56)*(((D56)/2) + (D57)))</f>
        <v/>
      </c>
    </row>
    <row r="57">
      <c r="A57" t="inlineStr">
        <is>
          <t>masterReg/readData2[8]_i_4/I4</t>
        </is>
      </c>
      <c r="B57" t="inlineStr">
        <is>
          <t>Inpin</t>
        </is>
      </c>
      <c r="D57" t="n">
        <v>0</v>
      </c>
      <c r="E57" t="n">
        <v>0.042</v>
      </c>
      <c r="F57" t="n">
        <v>0.033</v>
      </c>
      <c r="G57" t="n">
        <v>0.112</v>
      </c>
      <c r="H57" t="n">
        <v>0.091</v>
      </c>
    </row>
    <row r="58">
      <c r="A58" t="inlineStr">
        <is>
          <t>data0[8]: ALU1/result0_carry__1/O[0] to masterReg/readData2[8]_i_4/I4 sum delays</t>
        </is>
      </c>
      <c r="E58">
        <f>(E2 + E4 + E7 + E32 + E44 + E48 + E50 + E52 + E55 + E57)</f>
        <v/>
      </c>
      <c r="F58">
        <f>(F2 + F4 + F7 + F32 + F44 + F48 + F50 + F52 + F55 + F57)</f>
        <v/>
      </c>
      <c r="G58">
        <f>(G2 + G4 + G7 + G32 + G44 + G48 + G50 + G52 + G55 + G57)</f>
        <v/>
      </c>
      <c r="H58">
        <f>(H2 + H4 + H7 + H32 + H44 + H48 + H50 + H52 + H55 + H57)</f>
        <v/>
      </c>
      <c r="J58">
        <f>(J2 + J3 + J4 + J6 + J7 + J10 + J32 + J43 + J44 + J47 + J48 + J49 + J50 + J51 + J52 + J54 + J55 + J56 + J57)</f>
        <v/>
      </c>
    </row>
    <row r="59">
      <c r="A59" t="inlineStr">
        <is>
          <t>data0[8]: ALU1/result0_carry__1/O[0] to masterReg/readData2[8]_i_4/I4sum delays + cap delay</t>
        </is>
      </c>
      <c r="E59">
        <f>1000*(E58 + J58)</f>
        <v/>
      </c>
      <c r="F59">
        <f>1000*(F58 + J58)</f>
        <v/>
      </c>
      <c r="G59">
        <f>1000*(G58 + J58)</f>
        <v/>
      </c>
      <c r="H59">
        <f>1000*(H58 + J58)</f>
        <v/>
      </c>
    </row>
    <row r="61">
      <c r="A61" t="inlineStr">
        <is>
          <t>data0[8]: ALU1/result0_carry__1/O[0] to masterReg/readData2[8]_i_4/I4Total delay (from Vivado)</t>
        </is>
      </c>
      <c r="E61" t="inlineStr">
        <is>
          <t>487</t>
        </is>
      </c>
      <c r="F61" t="inlineStr">
        <is>
          <t>429</t>
        </is>
      </c>
      <c r="G61" t="inlineStr">
        <is>
          <t>875</t>
        </is>
      </c>
      <c r="H61" t="inlineStr">
        <is>
          <t>749</t>
        </is>
      </c>
    </row>
    <row r="63">
      <c r="A63" t="inlineStr">
        <is>
          <t>INT_R_X7Y44/INT_R.FAN_BOUNCE5-&gt;&gt;IMUX25</t>
        </is>
      </c>
      <c r="B63" t="inlineStr">
        <is>
          <t>Buffer</t>
        </is>
      </c>
      <c r="C63" t="n">
        <v>1.6107141875</v>
      </c>
      <c r="D63" t="n">
        <v>0.007713</v>
      </c>
      <c r="E63" t="n">
        <v>0.047</v>
      </c>
      <c r="F63" t="n">
        <v>0.038</v>
      </c>
      <c r="G63" t="n">
        <v>0.138</v>
      </c>
      <c r="H63" t="n">
        <v>0.114</v>
      </c>
      <c r="I63">
        <f>((((D68) + (D67))) + (D64 + D65))</f>
        <v/>
      </c>
      <c r="J63">
        <f>(((((D68) + (D67))) + (D64 + D65))*C63)</f>
        <v/>
      </c>
    </row>
    <row r="64">
      <c r="A64" t="inlineStr">
        <is>
          <t>INT_R_X7Y44/IMUX25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CLBLM_R_X7Y44/CLBLM_IMUX25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(((D68) + (D67))))</f>
        <v/>
      </c>
      <c r="J65">
        <f>((C64 + C65)*(((D64 + D65)/2) + (((D68) + (D67)))))</f>
        <v/>
      </c>
    </row>
    <row r="66">
      <c r="A66" t="inlineStr">
        <is>
          <t>CLBLM_R_X7Y44/CLBLM_R.CLBLM_IMUX25-&gt;CLBLM_L_B5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CLBLM_R_X7Y44/CLBLM_L_B5</t>
        </is>
      </c>
      <c r="B67" t="inlineStr">
        <is>
          <t>Part of wire</t>
        </is>
      </c>
      <c r="C67" t="n">
        <v>0</v>
      </c>
      <c r="D67" t="n">
        <v>0</v>
      </c>
      <c r="I67">
        <f>(((D67)/2) + (D68))</f>
        <v/>
      </c>
      <c r="J67">
        <f>((C67)*(((D67)/2) + (D68)))</f>
        <v/>
      </c>
    </row>
    <row r="68">
      <c r="A68" t="inlineStr">
        <is>
          <t>ALU1/register_reg_r1_0_31_6_11_i_14/I3</t>
        </is>
      </c>
      <c r="B68" t="inlineStr">
        <is>
          <t>Inpin</t>
        </is>
      </c>
      <c r="D68" t="n">
        <v>0</v>
      </c>
      <c r="E68" t="n">
        <v>0.043</v>
      </c>
      <c r="F68" t="n">
        <v>0.034</v>
      </c>
      <c r="G68" t="n">
        <v>0.116</v>
      </c>
      <c r="H68" t="n">
        <v>0.093</v>
      </c>
    </row>
    <row r="69">
      <c r="A69" t="inlineStr">
        <is>
          <t>data0[8]: ALU1/result0_carry__1/O[0] to ALU1/register_reg_r1_0_31_6_11_i_14/I3 sum delays</t>
        </is>
      </c>
      <c r="E69">
        <f>(E2 + E4 + E7 + E32 + E44 + E48 + E50 + E63 + E66 + E68)</f>
        <v/>
      </c>
      <c r="F69">
        <f>(F2 + F4 + F7 + F32 + F44 + F48 + F50 + F63 + F66 + F68)</f>
        <v/>
      </c>
      <c r="G69">
        <f>(G2 + G4 + G7 + G32 + G44 + G48 + G50 + G63 + G66 + G68)</f>
        <v/>
      </c>
      <c r="H69">
        <f>(H2 + H4 + H7 + H32 + H44 + H48 + H50 + H63 + H66 + H68)</f>
        <v/>
      </c>
      <c r="J69">
        <f>(J2 + J3 + J4 + J6 + J7 + J10 + J32 + J43 + J44 + J47 + J48 + J49 + J50 + J51 + J63 + J65 + J66 + J67 + J68)</f>
        <v/>
      </c>
    </row>
    <row r="70">
      <c r="A70" t="inlineStr">
        <is>
          <t>data0[8]: ALU1/result0_carry__1/O[0] to ALU1/register_reg_r1_0_31_6_11_i_14/I3sum delays + cap delay</t>
        </is>
      </c>
      <c r="E70">
        <f>1000*(E69 + J69)</f>
        <v/>
      </c>
      <c r="F70">
        <f>1000*(F69 + J69)</f>
        <v/>
      </c>
      <c r="G70">
        <f>1000*(G69 + J69)</f>
        <v/>
      </c>
      <c r="H70">
        <f>1000*(H69 + J69)</f>
        <v/>
      </c>
    </row>
    <row r="72">
      <c r="A72" t="inlineStr">
        <is>
          <t>data0[8]: ALU1/result0_carry__1/O[0] to ALU1/register_reg_r1_0_31_6_11_i_14/I3Total delay (from Vivado)</t>
        </is>
      </c>
      <c r="E72" t="inlineStr">
        <is>
          <t>488</t>
        </is>
      </c>
      <c r="F72" t="inlineStr">
        <is>
          <t>430</t>
        </is>
      </c>
      <c r="G72" t="inlineStr">
        <is>
          <t>879</t>
        </is>
      </c>
      <c r="H72" t="inlineStr">
        <is>
          <t>751</t>
        </is>
      </c>
    </row>
    <row r="74">
      <c r="A74" t="inlineStr">
        <is>
          <t>INT_R_X7Y44/INT_R.FAN_BOUNCE5-&gt;&gt;IMUX33</t>
        </is>
      </c>
      <c r="B74" t="inlineStr">
        <is>
          <t>Buffer</t>
        </is>
      </c>
      <c r="C74" t="n">
        <v>1.6107141875</v>
      </c>
      <c r="D74" t="n">
        <v>0.007713</v>
      </c>
      <c r="E74" t="n">
        <v>0.047</v>
      </c>
      <c r="F74" t="n">
        <v>0.038</v>
      </c>
      <c r="G74" t="n">
        <v>0.138</v>
      </c>
      <c r="H74" t="n">
        <v>0.114</v>
      </c>
      <c r="I74">
        <f>((((D79) + (D78))) + (D75 + D76))</f>
        <v/>
      </c>
      <c r="J74">
        <f>(((((D79) + (D78))) + (D75 + D76))*C74)</f>
        <v/>
      </c>
    </row>
    <row r="75">
      <c r="A75" t="inlineStr">
        <is>
          <t>INT_R_X7Y44/IMUX33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CLBLM_R_X7Y44/CLBLM_IMUX33</t>
        </is>
      </c>
      <c r="B76" t="inlineStr">
        <is>
          <t>Part of wire</t>
        </is>
      </c>
      <c r="C76" t="n">
        <v>0</v>
      </c>
      <c r="D76" t="n">
        <v>0</v>
      </c>
      <c r="I76">
        <f>(((D75 + D76)/2) + (((D79) + (D78))))</f>
        <v/>
      </c>
      <c r="J76">
        <f>((C75 + C76)*(((D75 + D76)/2) + (((D79) + (D78)))))</f>
        <v/>
      </c>
    </row>
    <row r="77">
      <c r="A77" t="inlineStr">
        <is>
          <t>CLBLM_R_X7Y44/CLBLM_R.CLBLM_IMUX33-&gt;CLBLM_L_C1</t>
        </is>
      </c>
      <c r="B77" t="inlineStr">
        <is>
          <t>PassTransistor</t>
        </is>
      </c>
      <c r="C77" t="n">
        <v>0</v>
      </c>
      <c r="E77" t="n">
        <v>0</v>
      </c>
      <c r="F77" t="n">
        <v>0</v>
      </c>
      <c r="G77" t="n">
        <v>0</v>
      </c>
      <c r="H77" t="n">
        <v>0</v>
      </c>
      <c r="I77">
        <f>((D79) + (D78))</f>
        <v/>
      </c>
      <c r="J77">
        <f>(((D79) + (D78))*C77)</f>
        <v/>
      </c>
    </row>
    <row r="78">
      <c r="A78" t="inlineStr">
        <is>
          <t>CLBLM_R_X7Y44/CLBLM_L_C1</t>
        </is>
      </c>
      <c r="B78" t="inlineStr">
        <is>
          <t>Part of wire</t>
        </is>
      </c>
      <c r="C78" t="n">
        <v>0</v>
      </c>
      <c r="D78" t="n">
        <v>0</v>
      </c>
      <c r="I78">
        <f>(((D78)/2) + (D79))</f>
        <v/>
      </c>
      <c r="J78">
        <f>((C78)*(((D78)/2) + (D79)))</f>
        <v/>
      </c>
    </row>
    <row r="79">
      <c r="A79" t="inlineStr">
        <is>
          <t>masterReg/register_reg_r1_0_31_6_11_i_13/I3</t>
        </is>
      </c>
      <c r="B79" t="inlineStr">
        <is>
          <t>Inpin</t>
        </is>
      </c>
      <c r="D79" t="n">
        <v>0</v>
      </c>
      <c r="E79" t="n">
        <v>0.215</v>
      </c>
      <c r="F79" t="n">
        <v>0.173</v>
      </c>
      <c r="G79" t="n">
        <v>0.517</v>
      </c>
      <c r="H79" t="n">
        <v>0.417</v>
      </c>
    </row>
    <row r="80">
      <c r="A80" t="inlineStr">
        <is>
          <t>data0[8]: ALU1/result0_carry__1/O[0] to masterReg/register_reg_r1_0_31_6_11_i_13/I3 sum delays</t>
        </is>
      </c>
      <c r="E80">
        <f>(E2 + E4 + E7 + E32 + E44 + E48 + E50 + E74 + E77 + E79)</f>
        <v/>
      </c>
      <c r="F80">
        <f>(F2 + F4 + F7 + F32 + F44 + F48 + F50 + F74 + F77 + F79)</f>
        <v/>
      </c>
      <c r="G80">
        <f>(G2 + G4 + G7 + G32 + G44 + G48 + G50 + G74 + G77 + G79)</f>
        <v/>
      </c>
      <c r="H80">
        <f>(H2 + H4 + H7 + H32 + H44 + H48 + H50 + H74 + H77 + H79)</f>
        <v/>
      </c>
      <c r="J80">
        <f>(J2 + J3 + J4 + J6 + J7 + J10 + J32 + J43 + J44 + J47 + J48 + J49 + J50 + J51 + J74 + J76 + J77 + J78 + J79)</f>
        <v/>
      </c>
    </row>
    <row r="81">
      <c r="A81" t="inlineStr">
        <is>
          <t>data0[8]: ALU1/result0_carry__1/O[0] to masterReg/register_reg_r1_0_31_6_11_i_13/I3sum delays + cap delay</t>
        </is>
      </c>
      <c r="E81">
        <f>1000*(E80 + J80)</f>
        <v/>
      </c>
      <c r="F81">
        <f>1000*(F80 + J80)</f>
        <v/>
      </c>
      <c r="G81">
        <f>1000*(G80 + J80)</f>
        <v/>
      </c>
      <c r="H81">
        <f>1000*(H80 + J80)</f>
        <v/>
      </c>
    </row>
    <row r="83">
      <c r="A83" t="inlineStr">
        <is>
          <t>data0[8]: ALU1/result0_carry__1/O[0] to masterReg/register_reg_r1_0_31_6_11_i_13/I3Total delay (from Vivado)</t>
        </is>
      </c>
      <c r="E83" t="inlineStr">
        <is>
          <t>660</t>
        </is>
      </c>
      <c r="F83" t="inlineStr">
        <is>
          <t>569</t>
        </is>
      </c>
      <c r="G83" t="inlineStr">
        <is>
          <t>1221</t>
        </is>
      </c>
      <c r="H83" t="inlineStr">
        <is>
          <t>1026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CLBLM_R_X5Y48/CLBLM_L_BMUX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 + D21) + (D5 + D6))) + (D3))</f>
        <v/>
      </c>
      <c r="J2">
        <f>(C2*((((D7 + D21) + (D5 + D6))) + (D3)))</f>
        <v/>
      </c>
    </row>
    <row r="3">
      <c r="A3" t="inlineStr">
        <is>
          <t>CLBLM_R_X5Y48/CLBLM_L_BMUX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D21) + (D5 + D6))))</f>
        <v/>
      </c>
      <c r="J3">
        <f>((C3)*(((D3)/2) + (((D7 + D21) + (D5 + D6)))))</f>
        <v/>
      </c>
    </row>
    <row r="4">
      <c r="A4" t="inlineStr">
        <is>
          <t>CLBLM_R_X5Y48/CLBLM_R.CLBLM_L_BMUX-&gt;CLBLM_LOGIC_OUTS17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D21) + (D5 + D6))</f>
        <v/>
      </c>
      <c r="J4">
        <f>(((D7 + D21) + (D5 + D6))*C4)</f>
        <v/>
      </c>
    </row>
    <row r="5">
      <c r="A5" t="inlineStr">
        <is>
          <t>CLBLM_R_X5Y48/CLBLM_LOGIC_OUTS17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INT_R_X5Y48/LOGIC_OUTS17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D21))</f>
        <v/>
      </c>
      <c r="J6">
        <f>((C5 + C6)*(((D5 + D6)/2) + (D7 + D21)))</f>
        <v/>
      </c>
    </row>
    <row r="7">
      <c r="A7" t="inlineStr">
        <is>
          <t>INT_R_X5Y48/INT_R.LOGIC_OUTS17-&gt;&gt;WL1BEG2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0.042</v>
      </c>
      <c r="F7" t="n">
        <v>0.034</v>
      </c>
      <c r="G7" t="n">
        <v>0.124</v>
      </c>
      <c r="H7" t="n">
        <v>0.103</v>
      </c>
      <c r="I7">
        <f>((D10) + (D8 + D9))</f>
        <v/>
      </c>
      <c r="J7">
        <f>(((D10) + (D8 + D9))*C7)</f>
        <v/>
      </c>
    </row>
    <row r="8">
      <c r="A8" t="inlineStr">
        <is>
          <t>INT_R_X5Y48/WL1BEG2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INT_L_X4Y48/WL1END2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INT_L_X4Y48/INT_L.WL1END2-&gt;&gt;IMUX_L5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INT_L_X4Y48/IMUX_L5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CLBLL_L_X4Y48/CLBLL_IMUX5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CLBLL_L_X4Y48/CLBLL_L.CLBLL_IMUX5-&gt;CLBLL_L_A6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CLBLL_L_X4Y48/CLBLL_L_A6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masterReg/readData2[9]_i_7/I0</t>
        </is>
      </c>
      <c r="B15" t="inlineStr">
        <is>
          <t>Inpin</t>
        </is>
      </c>
      <c r="D15" t="n">
        <v>0</v>
      </c>
      <c r="E15" t="n">
        <v>0.002</v>
      </c>
      <c r="F15" t="n">
        <v>0.002</v>
      </c>
      <c r="G15" t="n">
        <v>0.005</v>
      </c>
      <c r="H15" t="n">
        <v>0.004</v>
      </c>
    </row>
    <row r="16">
      <c r="A16" t="inlineStr">
        <is>
          <t>data0[9]: ALU1/result0_carry__1/O[1] to masterReg/readData2[9]_i_7/I0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data0[9]: ALU1/result0_carry__1/O[1] to masterReg/readData2[9]_i_7/I0sum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data0[9]: ALU1/result0_carry__1/O[1] to masterReg/readData2[9]_i_7/I0Total delay (from Vivado)</t>
        </is>
      </c>
      <c r="E19" t="inlineStr">
        <is>
          <t>128</t>
        </is>
      </c>
      <c r="F19" t="inlineStr">
        <is>
          <t>111</t>
        </is>
      </c>
      <c r="G19" t="inlineStr">
        <is>
          <t>244</t>
        </is>
      </c>
      <c r="H19" t="inlineStr">
        <is>
          <t>207</t>
        </is>
      </c>
    </row>
    <row r="21">
      <c r="A21" t="inlineStr">
        <is>
          <t>INT_R_X5Y48/INT_R.LOGIC_OUTS17-&gt;&gt;EE4BEG3</t>
        </is>
      </c>
      <c r="B21" t="inlineStr">
        <is>
          <t>Buffer</t>
        </is>
      </c>
      <c r="C21" t="n">
        <v>1.2375</v>
      </c>
      <c r="D21" t="n">
        <v>0.009403999999999999</v>
      </c>
      <c r="E21" t="n">
        <v>0.07199999999999999</v>
      </c>
      <c r="F21" t="n">
        <v>0.059</v>
      </c>
      <c r="G21" t="n">
        <v>0.167</v>
      </c>
      <c r="H21" t="n">
        <v>0.138</v>
      </c>
      <c r="I21">
        <f>((D33) + (D22 + D23 + D24 + D25 + D26 + D27 + D28 + D29 + D30 + D31 + D32))</f>
        <v/>
      </c>
      <c r="J21">
        <f>(((D33) + (D22 + D23 + D24 + D25 + D26 + D27 + D28 + D29 + D30 + D31 + D32))*C21)</f>
        <v/>
      </c>
    </row>
    <row r="22">
      <c r="A22" t="inlineStr">
        <is>
          <t>INT_R_X5Y48/EE4BEG3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INT_R_X9Y48/EE4END3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CLBLM_R_X5Y48/CLBLM_EE4BEG3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VBRK_X18Y50/VBRK_EE4BEG3</t>
        </is>
      </c>
      <c r="B25" t="inlineStr">
        <is>
          <t>Part of wire</t>
        </is>
      </c>
      <c r="C25" t="n">
        <v>0.01211</v>
      </c>
      <c r="D25" t="n">
        <v>0.00162</v>
      </c>
    </row>
    <row r="26">
      <c r="A26" t="inlineStr">
        <is>
          <t>BRAM_L_X6Y45/BRAM_EE4BEG3_3</t>
        </is>
      </c>
      <c r="B26" t="inlineStr">
        <is>
          <t>Part of wire</t>
        </is>
      </c>
      <c r="C26" t="n">
        <v>0.26892</v>
      </c>
      <c r="D26" t="n">
        <v>0.05565999999999999</v>
      </c>
    </row>
    <row r="27">
      <c r="A27" t="inlineStr">
        <is>
          <t>BRAM_INT_INTERFACE_L_X6Y48/INT_INTERFACE_EE4BEG3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INT_L_X6Y48/EE4A3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INT_R_X7Y48/EE4B3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CLBLM_R_X7Y48/CLBLM_EE4B3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CLBLM_L_X8Y48/CLBLM_EE4B3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INT_L_X8Y48/EE4C3</t>
        </is>
      </c>
      <c r="B32" t="inlineStr">
        <is>
          <t>Part of wire</t>
        </is>
      </c>
      <c r="C32" t="n">
        <v>0</v>
      </c>
      <c r="D32" t="n">
        <v>0</v>
      </c>
      <c r="I32">
        <f>(((D22 + D23 + D24 + D25 + D26 + D27 + D28 + D29 + D30 + D31 + D32)/2) + (D33))</f>
        <v/>
      </c>
      <c r="J32">
        <f>((C22 + C23 + C24 + C25 + C26 + C27 + C28 + C29 + C30 + C31 + C32)*(((D22 + D23 + D24 + D25 + D26 + D27 + D28 + D29 + D30 + D31 + D32)/2) + (D33)))</f>
        <v/>
      </c>
    </row>
    <row r="33">
      <c r="A33" t="inlineStr">
        <is>
          <t>INT_R_X9Y48/INT_R.EE4END3-&gt;&gt;EL1BEG2</t>
        </is>
      </c>
      <c r="B33" t="inlineStr">
        <is>
          <t>Buffer</t>
        </is>
      </c>
      <c r="C33" t="n">
        <v>1.16220225</v>
      </c>
      <c r="D33" t="n">
        <v>0.008429000000000001</v>
      </c>
      <c r="E33" t="n">
        <v>0.043</v>
      </c>
      <c r="F33" t="n">
        <v>0.035</v>
      </c>
      <c r="G33" t="n">
        <v>0.123</v>
      </c>
      <c r="H33" t="n">
        <v>0.102</v>
      </c>
      <c r="I33">
        <f>((D40) + (D34 + D35 + D36 + D37 + D38 + D39))</f>
        <v/>
      </c>
      <c r="J33">
        <f>(((D40) + (D34 + D35 + D36 + D37 + D38 + D39))*C33)</f>
        <v/>
      </c>
    </row>
    <row r="34">
      <c r="A34" t="inlineStr">
        <is>
          <t>INT_R_X9Y48/EL1BEG2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INT_L_X10Y48/EL1END2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INT_INTERFACE_R_X9Y48/INT_INTERFACE_EL1BEG2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DSP_R_X9Y45/DSP_EL1BEG2_3</t>
        </is>
      </c>
      <c r="B37" t="inlineStr">
        <is>
          <t>Part of wire</t>
        </is>
      </c>
      <c r="C37" t="n">
        <v>0.04743</v>
      </c>
      <c r="D37" t="n">
        <v>0.0119</v>
      </c>
    </row>
    <row r="38">
      <c r="A38" t="inlineStr">
        <is>
          <t>VBRK_X29Y50/VBRK_EL1BEG2</t>
        </is>
      </c>
      <c r="B38" t="inlineStr">
        <is>
          <t>Part of wire</t>
        </is>
      </c>
      <c r="C38" t="n">
        <v>0.01211</v>
      </c>
      <c r="D38" t="n">
        <v>0.00162</v>
      </c>
    </row>
    <row r="39">
      <c r="A39" t="inlineStr">
        <is>
          <t>CLBLM_L_X10Y48/CLBLM_EL1BEG2</t>
        </is>
      </c>
      <c r="B39" t="inlineStr">
        <is>
          <t>Part of wire</t>
        </is>
      </c>
      <c r="C39" t="n">
        <v>0.052151</v>
      </c>
      <c r="D39" t="n">
        <v>0.004690000000000001</v>
      </c>
      <c r="I39">
        <f>(((D34 + D35 + D36 + D37 + D38 + D39)/2) + (D40))</f>
        <v/>
      </c>
      <c r="J39">
        <f>((C34 + C35 + C36 + C37 + C38 + C39)*(((D34 + D35 + D36 + D37 + D38 + D39)/2) + (D40)))</f>
        <v/>
      </c>
    </row>
    <row r="40">
      <c r="A40" t="inlineStr">
        <is>
          <t>INT_L_X10Y48/INT_L.EL1END2-&gt;&gt;SS2BEG2</t>
        </is>
      </c>
      <c r="B40" t="inlineStr">
        <is>
          <t>Buffer</t>
        </is>
      </c>
      <c r="C40" t="n">
        <v>1.1851186875</v>
      </c>
      <c r="D40" t="n">
        <v>0.008473000000000001</v>
      </c>
      <c r="E40" t="n">
        <v>0.059</v>
      </c>
      <c r="F40" t="n">
        <v>0.049</v>
      </c>
      <c r="G40" t="n">
        <v>0.131</v>
      </c>
      <c r="H40" t="n">
        <v>0.108</v>
      </c>
      <c r="I40">
        <f>((D44 + D55) + (D41 + D42 + D43))</f>
        <v/>
      </c>
      <c r="J40">
        <f>(((D44 + D55) + (D41 + D42 + D43))*C40)</f>
        <v/>
      </c>
    </row>
    <row r="41">
      <c r="A41" t="inlineStr">
        <is>
          <t>INT_L_X10Y48/SS2BEG2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INT_L_X10Y46/SS2END2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INT_L_X10Y47/SS2A2</t>
        </is>
      </c>
      <c r="B43" t="inlineStr">
        <is>
          <t>Part of wire</t>
        </is>
      </c>
      <c r="C43" t="n">
        <v>0</v>
      </c>
      <c r="D43" t="n">
        <v>0</v>
      </c>
      <c r="I43">
        <f>(((D41 + D42 + D43)/2) + (D44 + D55))</f>
        <v/>
      </c>
      <c r="J43">
        <f>((C41 + C42 + C43)*(((D41 + D42 + D43)/2) + (D44 + D55)))</f>
        <v/>
      </c>
    </row>
    <row r="44">
      <c r="A44" t="inlineStr">
        <is>
          <t>INT_L_X10Y46/INT_L.SS2END2-&gt;&gt;IMUX_L22</t>
        </is>
      </c>
      <c r="B44" t="inlineStr">
        <is>
          <t>Buffer</t>
        </is>
      </c>
      <c r="C44" t="n">
        <v>1.6107141875</v>
      </c>
      <c r="D44" t="n">
        <v>0.007713</v>
      </c>
      <c r="E44" t="n">
        <v>0.047</v>
      </c>
      <c r="F44" t="n">
        <v>0.038</v>
      </c>
      <c r="G44" t="n">
        <v>0.138</v>
      </c>
      <c r="H44" t="n">
        <v>0.114</v>
      </c>
      <c r="I44">
        <f>((((D49) + (D48))) + (D45 + D46))</f>
        <v/>
      </c>
      <c r="J44">
        <f>(((((D49) + (D48))) + (D45 + D46))*C44)</f>
        <v/>
      </c>
    </row>
    <row r="45">
      <c r="A45" t="inlineStr">
        <is>
          <t>INT_L_X10Y46/IMUX_L22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CLBLM_L_X10Y46/CLBLM_IMUX22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(((D49) + (D48))))</f>
        <v/>
      </c>
      <c r="J46">
        <f>((C45 + C46)*(((D45 + D46)/2) + (((D49) + (D48)))))</f>
        <v/>
      </c>
    </row>
    <row r="47">
      <c r="A47" t="inlineStr">
        <is>
          <t>CLBLM_L_X10Y46/CLBLM_L.CLBLM_IMUX22-&gt;CLBLM_M_C3</t>
        </is>
      </c>
      <c r="B47" t="inlineStr">
        <is>
          <t>PassTransistor</t>
        </is>
      </c>
      <c r="C47" t="n">
        <v>0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CLBLM_L_X10Y46/CLBLM_M_C3</t>
        </is>
      </c>
      <c r="B48" t="inlineStr">
        <is>
          <t>Part of wire</t>
        </is>
      </c>
      <c r="C48" t="n">
        <v>0</v>
      </c>
      <c r="D48" t="n">
        <v>0</v>
      </c>
      <c r="I48">
        <f>(((D48)/2) + (D49))</f>
        <v/>
      </c>
      <c r="J48">
        <f>((C48)*(((D48)/2) + (D49)))</f>
        <v/>
      </c>
    </row>
    <row r="49">
      <c r="A49" t="inlineStr">
        <is>
          <t>masterReg/register_reg_r1_0_31_6_11_i_11/I3</t>
        </is>
      </c>
      <c r="B49" t="inlineStr">
        <is>
          <t>Inpin</t>
        </is>
      </c>
      <c r="D49" t="n">
        <v>0</v>
      </c>
      <c r="E49" t="n">
        <v>0.14</v>
      </c>
      <c r="F49" t="n">
        <v>0.113</v>
      </c>
      <c r="G49" t="n">
        <v>0.368</v>
      </c>
      <c r="H49" t="n">
        <v>0.297</v>
      </c>
    </row>
    <row r="50">
      <c r="A50" t="inlineStr">
        <is>
          <t>data0[9]: ALU1/result0_carry__1/O[1] to masterReg/register_reg_r1_0_31_6_11_i_11/I3 sum delays</t>
        </is>
      </c>
      <c r="E50">
        <f>(E2 + E4 + E21 + E33 + E40 + E44 + E47 + E49)</f>
        <v/>
      </c>
      <c r="F50">
        <f>(F2 + F4 + F21 + F33 + F40 + F44 + F47 + F49)</f>
        <v/>
      </c>
      <c r="G50">
        <f>(G2 + G4 + G21 + G33 + G40 + G44 + G47 + G49)</f>
        <v/>
      </c>
      <c r="H50">
        <f>(H2 + H4 + H21 + H33 + H40 + H44 + H47 + H49)</f>
        <v/>
      </c>
      <c r="J50">
        <f>(J2 + J3 + J4 + J6 + J21 + J32 + J33 + J39 + J40 + J43 + J44 + J46 + J47 + J48 + J49)</f>
        <v/>
      </c>
    </row>
    <row r="51">
      <c r="A51" t="inlineStr">
        <is>
          <t>data0[9]: ALU1/result0_carry__1/O[1] to masterReg/register_reg_r1_0_31_6_11_i_11/I3sum delays + cap delay</t>
        </is>
      </c>
      <c r="E51">
        <f>1000*(E50 + J50)</f>
        <v/>
      </c>
      <c r="F51">
        <f>1000*(F50 + J50)</f>
        <v/>
      </c>
      <c r="G51">
        <f>1000*(G50 + J50)</f>
        <v/>
      </c>
      <c r="H51">
        <f>1000*(H50 + J50)</f>
        <v/>
      </c>
    </row>
    <row r="53">
      <c r="A53" t="inlineStr">
        <is>
          <t>data0[9]: ALU1/result0_carry__1/O[1] to masterReg/register_reg_r1_0_31_6_11_i_11/I3Total delay (from Vivado)</t>
        </is>
      </c>
      <c r="E53" t="inlineStr">
        <is>
          <t>522</t>
        </is>
      </c>
      <c r="F53" t="inlineStr">
        <is>
          <t>455</t>
        </is>
      </c>
      <c r="G53" t="inlineStr">
        <is>
          <t>907</t>
        </is>
      </c>
      <c r="H53" t="inlineStr">
        <is>
          <t>769</t>
        </is>
      </c>
    </row>
    <row r="55">
      <c r="A55" t="inlineStr">
        <is>
          <t>INT_L_X10Y46/INT_L.SS2END2-&gt;&gt;FAN_ALT1</t>
        </is>
      </c>
      <c r="B55" t="inlineStr">
        <is>
          <t>Buffer</t>
        </is>
      </c>
      <c r="C55" t="n">
        <v>0</v>
      </c>
      <c r="D55" t="n">
        <v>0.00757</v>
      </c>
      <c r="E55" t="n">
        <v>0</v>
      </c>
      <c r="F55" t="n">
        <v>0</v>
      </c>
      <c r="G55" t="n">
        <v>0</v>
      </c>
      <c r="H55" t="n">
        <v>0</v>
      </c>
      <c r="I55">
        <f>((D57) + (D56))</f>
        <v/>
      </c>
      <c r="J55">
        <f>(((D57) + (D56))*C55)</f>
        <v/>
      </c>
    </row>
    <row r="56">
      <c r="A56" t="inlineStr">
        <is>
          <t>INT_L_X10Y46/FAN_ALT1</t>
        </is>
      </c>
      <c r="B56" t="inlineStr">
        <is>
          <t>Part of wire</t>
        </is>
      </c>
      <c r="C56" t="n">
        <v>0</v>
      </c>
      <c r="D56" t="n">
        <v>0</v>
      </c>
      <c r="I56">
        <f>(((D56)/2) + (D57))</f>
        <v/>
      </c>
      <c r="J56">
        <f>((C56)*(((D56)/2) + (D57)))</f>
        <v/>
      </c>
    </row>
    <row r="57">
      <c r="A57" t="inlineStr">
        <is>
          <t>INT_L_X10Y46/INT_L.FAN_ALT1-&gt;&gt;FAN_BOUNCE1</t>
        </is>
      </c>
      <c r="B57" t="inlineStr">
        <is>
          <t>Buffer</t>
        </is>
      </c>
      <c r="C57" t="n">
        <v>1.4764880625</v>
      </c>
      <c r="D57" t="n">
        <v>0</v>
      </c>
      <c r="E57" t="n">
        <v>0.059</v>
      </c>
      <c r="F57" t="n">
        <v>0.049</v>
      </c>
      <c r="G57" t="n">
        <v>0.178</v>
      </c>
      <c r="H57" t="n">
        <v>0.147</v>
      </c>
      <c r="I57">
        <f>((D59 + D70) + (D58))</f>
        <v/>
      </c>
      <c r="J57">
        <f>(((D59 + D70) + (D58))*C57)</f>
        <v/>
      </c>
    </row>
    <row r="58">
      <c r="A58" t="inlineStr">
        <is>
          <t>INT_L_X10Y46/FAN_BOUNCE1</t>
        </is>
      </c>
      <c r="B58" t="inlineStr">
        <is>
          <t>Part of wire</t>
        </is>
      </c>
      <c r="C58" t="n">
        <v>0</v>
      </c>
      <c r="D58" t="n">
        <v>0</v>
      </c>
      <c r="I58">
        <f>(((D58)/2) + (D59 + D70))</f>
        <v/>
      </c>
      <c r="J58">
        <f>((C58)*(((D58)/2) + (D59 + D70)))</f>
        <v/>
      </c>
    </row>
    <row r="59">
      <c r="A59" t="inlineStr">
        <is>
          <t>INT_L_X10Y46/INT_L.FAN_BOUNCE1-&gt;&gt;IMUX_L2</t>
        </is>
      </c>
      <c r="B59" t="inlineStr">
        <is>
          <t>Buffer</t>
        </is>
      </c>
      <c r="C59" t="n">
        <v>1.6107141875</v>
      </c>
      <c r="D59" t="n">
        <v>0.007713</v>
      </c>
      <c r="E59" t="n">
        <v>0.047</v>
      </c>
      <c r="F59" t="n">
        <v>0.038</v>
      </c>
      <c r="G59" t="n">
        <v>0.138</v>
      </c>
      <c r="H59" t="n">
        <v>0.114</v>
      </c>
      <c r="I59">
        <f>((((D64) + (D63))) + (D60 + D61))</f>
        <v/>
      </c>
      <c r="J59">
        <f>(((((D64) + (D63))) + (D60 + D61))*C59)</f>
        <v/>
      </c>
    </row>
    <row r="60">
      <c r="A60" t="inlineStr">
        <is>
          <t>INT_L_X10Y46/IMUX_L2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CLBLM_L_X10Y46/CLBLM_IMUX2</t>
        </is>
      </c>
      <c r="B61" t="inlineStr">
        <is>
          <t>Part of wire</t>
        </is>
      </c>
      <c r="C61" t="n">
        <v>0</v>
      </c>
      <c r="D61" t="n">
        <v>0</v>
      </c>
      <c r="I61">
        <f>(((D60 + D61)/2) + (((D64) + (D63))))</f>
        <v/>
      </c>
      <c r="J61">
        <f>((C60 + C61)*(((D60 + D61)/2) + (((D64) + (D63)))))</f>
        <v/>
      </c>
    </row>
    <row r="62">
      <c r="A62" t="inlineStr">
        <is>
          <t>CLBLM_L_X10Y46/CLBLM_L.CLBLM_IMUX2-&gt;CLBLM_M_A2</t>
        </is>
      </c>
      <c r="B62" t="inlineStr">
        <is>
          <t>PassTransistor</t>
        </is>
      </c>
      <c r="C62" t="n">
        <v>0</v>
      </c>
      <c r="E62" t="n">
        <v>0</v>
      </c>
      <c r="F62" t="n">
        <v>0</v>
      </c>
      <c r="G62" t="n">
        <v>0</v>
      </c>
      <c r="H62" t="n">
        <v>0</v>
      </c>
      <c r="I62">
        <f>((D64) + (D63))</f>
        <v/>
      </c>
      <c r="J62">
        <f>(((D64) + (D63))*C62)</f>
        <v/>
      </c>
    </row>
    <row r="63">
      <c r="A63" t="inlineStr">
        <is>
          <t>CLBLM_L_X10Y46/CLBLM_M_A2</t>
        </is>
      </c>
      <c r="B63" t="inlineStr">
        <is>
          <t>Part of wire</t>
        </is>
      </c>
      <c r="C63" t="n">
        <v>0</v>
      </c>
      <c r="D63" t="n">
        <v>0</v>
      </c>
      <c r="I63">
        <f>(((D63)/2) + (D64))</f>
        <v/>
      </c>
      <c r="J63">
        <f>((C63)*(((D63)/2) + (D64)))</f>
        <v/>
      </c>
    </row>
    <row r="64">
      <c r="A64" t="inlineStr">
        <is>
          <t>masterReg/readData2[9]_i_4/I4</t>
        </is>
      </c>
      <c r="B64" t="inlineStr">
        <is>
          <t>Inpin</t>
        </is>
      </c>
      <c r="D64" t="n">
        <v>0</v>
      </c>
      <c r="E64" t="n">
        <v>0.216</v>
      </c>
      <c r="F64" t="n">
        <v>0.174</v>
      </c>
      <c r="G64" t="n">
        <v>0.512</v>
      </c>
      <c r="H64" t="n">
        <v>0.413</v>
      </c>
    </row>
    <row r="65">
      <c r="A65" t="inlineStr">
        <is>
          <t>data0[9]: ALU1/result0_carry__1/O[1] to masterReg/readData2[9]_i_4/I4 sum delays</t>
        </is>
      </c>
      <c r="E65">
        <f>(E2 + E4 + E21 + E33 + E40 + E55 + E57 + E59 + E62 + E64)</f>
        <v/>
      </c>
      <c r="F65">
        <f>(F2 + F4 + F21 + F33 + F40 + F55 + F57 + F59 + F62 + F64)</f>
        <v/>
      </c>
      <c r="G65">
        <f>(G2 + G4 + G21 + G33 + G40 + G55 + G57 + G59 + G62 + G64)</f>
        <v/>
      </c>
      <c r="H65">
        <f>(H2 + H4 + H21 + H33 + H40 + H55 + H57 + H59 + H62 + H64)</f>
        <v/>
      </c>
      <c r="J65">
        <f>(J2 + J3 + J4 + J6 + J21 + J32 + J33 + J39 + J40 + J43 + J55 + J56 + J57 + J58 + J59 + J61 + J62 + J63 + J64)</f>
        <v/>
      </c>
    </row>
    <row r="66">
      <c r="A66" t="inlineStr">
        <is>
          <t>data0[9]: ALU1/result0_carry__1/O[1] to masterReg/readData2[9]_i_4/I4sum delays + cap delay</t>
        </is>
      </c>
      <c r="E66">
        <f>1000*(E65 + J65)</f>
        <v/>
      </c>
      <c r="F66">
        <f>1000*(F65 + J65)</f>
        <v/>
      </c>
      <c r="G66">
        <f>1000*(G65 + J65)</f>
        <v/>
      </c>
      <c r="H66">
        <f>1000*(H65 + J65)</f>
        <v/>
      </c>
    </row>
    <row r="68">
      <c r="A68" t="inlineStr">
        <is>
          <t>data0[9]: ALU1/result0_carry__1/O[1] to masterReg/readData2[9]_i_4/I4Total delay (from Vivado)</t>
        </is>
      </c>
      <c r="E68" t="inlineStr">
        <is>
          <t>677</t>
        </is>
      </c>
      <c r="F68" t="inlineStr">
        <is>
          <t>585</t>
        </is>
      </c>
      <c r="G68" t="inlineStr">
        <is>
          <t>1192</t>
        </is>
      </c>
      <c r="H68" t="inlineStr">
        <is>
          <t>1004</t>
        </is>
      </c>
    </row>
    <row r="70">
      <c r="A70" t="inlineStr">
        <is>
          <t>INT_L_X10Y46/INT_L.FAN_BOUNCE1-&gt;&gt;IMUX_L12</t>
        </is>
      </c>
      <c r="B70" t="inlineStr">
        <is>
          <t>Buffer</t>
        </is>
      </c>
      <c r="C70" t="n">
        <v>1.6107141875</v>
      </c>
      <c r="D70" t="n">
        <v>0.007713</v>
      </c>
      <c r="E70" t="n">
        <v>0.047</v>
      </c>
      <c r="F70" t="n">
        <v>0.038</v>
      </c>
      <c r="G70" t="n">
        <v>0.138</v>
      </c>
      <c r="H70" t="n">
        <v>0.114</v>
      </c>
      <c r="I70">
        <f>((((D75) + (D74))) + (D71 + D72))</f>
        <v/>
      </c>
      <c r="J70">
        <f>(((((D75) + (D74))) + (D71 + D72))*C70)</f>
        <v/>
      </c>
    </row>
    <row r="71">
      <c r="A71" t="inlineStr">
        <is>
          <t>INT_L_X10Y46/IMUX_L12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CLBLM_L_X10Y46/CLBLM_IMUX12</t>
        </is>
      </c>
      <c r="B72" t="inlineStr">
        <is>
          <t>Part of wire</t>
        </is>
      </c>
      <c r="C72" t="n">
        <v>0</v>
      </c>
      <c r="D72" t="n">
        <v>0</v>
      </c>
      <c r="I72">
        <f>(((D71 + D72)/2) + (((D75) + (D74))))</f>
        <v/>
      </c>
      <c r="J72">
        <f>((C71 + C72)*(((D71 + D72)/2) + (((D75) + (D74)))))</f>
        <v/>
      </c>
    </row>
    <row r="73">
      <c r="A73" t="inlineStr">
        <is>
          <t>CLBLM_L_X10Y46/CLBLM_L.CLBLM_IMUX12-&gt;CLBLM_M_B6</t>
        </is>
      </c>
      <c r="B73" t="inlineStr">
        <is>
          <t>PassTransistor</t>
        </is>
      </c>
      <c r="C73" t="n">
        <v>0</v>
      </c>
      <c r="E73" t="n">
        <v>0</v>
      </c>
      <c r="F73" t="n">
        <v>0</v>
      </c>
      <c r="G73" t="n">
        <v>0</v>
      </c>
      <c r="H73" t="n">
        <v>0</v>
      </c>
      <c r="I73">
        <f>((D75) + (D74))</f>
        <v/>
      </c>
      <c r="J73">
        <f>(((D75) + (D74))*C73)</f>
        <v/>
      </c>
    </row>
    <row r="74">
      <c r="A74" t="inlineStr">
        <is>
          <t>CLBLM_L_X10Y46/CLBLM_M_B6</t>
        </is>
      </c>
      <c r="B74" t="inlineStr">
        <is>
          <t>Part of wire</t>
        </is>
      </c>
      <c r="C74" t="n">
        <v>0</v>
      </c>
      <c r="D74" t="n">
        <v>0</v>
      </c>
      <c r="I74">
        <f>(((D74)/2) + (D75))</f>
        <v/>
      </c>
      <c r="J74">
        <f>((C74)*(((D74)/2) + (D75)))</f>
        <v/>
      </c>
    </row>
    <row r="75">
      <c r="A75" t="inlineStr">
        <is>
          <t>ALU1/register_reg_r1_0_31_6_11_i_12/I3</t>
        </is>
      </c>
      <c r="B75" t="inlineStr">
        <is>
          <t>Inpin</t>
        </is>
      </c>
      <c r="D75" t="n">
        <v>0</v>
      </c>
      <c r="E75" t="n">
        <v>0.006</v>
      </c>
      <c r="F75" t="n">
        <v>0.005</v>
      </c>
      <c r="G75" t="n">
        <v>0.013</v>
      </c>
      <c r="H75" t="n">
        <v>0.011</v>
      </c>
    </row>
    <row r="76">
      <c r="A76" t="inlineStr">
        <is>
          <t>data0[9]: ALU1/result0_carry__1/O[1] to ALU1/register_reg_r1_0_31_6_11_i_12/I3 sum delays</t>
        </is>
      </c>
      <c r="E76">
        <f>(E2 + E4 + E21 + E33 + E40 + E55 + E57 + E70 + E73 + E75)</f>
        <v/>
      </c>
      <c r="F76">
        <f>(F2 + F4 + F21 + F33 + F40 + F55 + F57 + F70 + F73 + F75)</f>
        <v/>
      </c>
      <c r="G76">
        <f>(G2 + G4 + G21 + G33 + G40 + G55 + G57 + G70 + G73 + G75)</f>
        <v/>
      </c>
      <c r="H76">
        <f>(H2 + H4 + H21 + H33 + H40 + H55 + H57 + H70 + H73 + H75)</f>
        <v/>
      </c>
      <c r="J76">
        <f>(J2 + J3 + J4 + J6 + J21 + J32 + J33 + J39 + J40 + J43 + J55 + J56 + J57 + J58 + J70 + J72 + J73 + J74 + J75)</f>
        <v/>
      </c>
    </row>
    <row r="77">
      <c r="A77" t="inlineStr">
        <is>
          <t>data0[9]: ALU1/result0_carry__1/O[1] to ALU1/register_reg_r1_0_31_6_11_i_12/I3sum delays + cap delay</t>
        </is>
      </c>
      <c r="E77">
        <f>1000*(E76 + J76)</f>
        <v/>
      </c>
      <c r="F77">
        <f>1000*(F76 + J76)</f>
        <v/>
      </c>
      <c r="G77">
        <f>1000*(G76 + J76)</f>
        <v/>
      </c>
      <c r="H77">
        <f>1000*(H76 + J76)</f>
        <v/>
      </c>
    </row>
    <row r="79">
      <c r="A79" t="inlineStr">
        <is>
          <t>data0[9]: ALU1/result0_carry__1/O[1] to ALU1/register_reg_r1_0_31_6_11_i_12/I3Total delay (from Vivado)</t>
        </is>
      </c>
      <c r="E79" t="inlineStr">
        <is>
          <t>467</t>
        </is>
      </c>
      <c r="F79" t="inlineStr">
        <is>
          <t>416</t>
        </is>
      </c>
      <c r="G79" t="inlineStr">
        <is>
          <t>768</t>
        </is>
      </c>
      <c r="H79" t="inlineStr">
        <is>
          <t>664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1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CLBLL_L_X2Y48/CLBLL_L_BMUX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CLBLL_L_X2Y48/CLBLL_L_BMUX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CLBLL_L_X2Y48/CLBLL_L.CLBLL_L_BMUX-&gt;CLBLL_LOGIC_OUTS17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CLBLL_L_X2Y48/CLBLL_LOGIC_OUTS17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INT_L_X2Y48/LOGIC_OUTS_L17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INT_L_X2Y48/INT_L.LOGIC_OUTS_L17-&gt;&gt;SS6BEG3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0.08599999999999999</v>
      </c>
      <c r="F7" t="n">
        <v>0.07099999999999999</v>
      </c>
      <c r="G7" t="n">
        <v>0.189</v>
      </c>
      <c r="H7" t="n">
        <v>0.156</v>
      </c>
      <c r="I7">
        <f>((D16) + (D8 + D9 + D10 + D11 + D12 + D13 + D14 + D15))</f>
        <v/>
      </c>
      <c r="J7">
        <f>(((D16) + (D8 + D9 + D10 + D11 + D12 + D13 + D14 + D15))*C7)</f>
        <v/>
      </c>
    </row>
    <row r="8">
      <c r="A8" t="inlineStr">
        <is>
          <t>INT_L_X2Y48/SS6BEG3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INT_L_X2Y42/SS6END3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INT_L_X2Y43/SS6END_N0_3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INT_L_X2Y47/SS6A3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INT_L_X2Y46/SS6B3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INT_L_X2Y45/SS6C3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INT_L_X2Y44/SS6D3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INT_L_X2Y43/SS6E3</t>
        </is>
      </c>
      <c r="B15" t="inlineStr">
        <is>
          <t>Part of wire</t>
        </is>
      </c>
      <c r="C15" t="n">
        <v>0</v>
      </c>
      <c r="D15" t="n">
        <v>0</v>
      </c>
      <c r="I15">
        <f>(((D8 + D9 + D10 + D11 + D12 + D13 + D14 + D15)/2) + (D16))</f>
        <v/>
      </c>
      <c r="J15">
        <f>((C8 + C9 + C10 + C11 + C12 + C13 + C14 + C15)*(((D8 + D9 + D10 + D11 + D12 + D13 + D14 + D15)/2) + (D16)))</f>
        <v/>
      </c>
    </row>
    <row r="16">
      <c r="A16" t="inlineStr">
        <is>
          <t>INT_L_X2Y42/INT_L.SS6END3-&gt;&gt;SS6BEG3</t>
        </is>
      </c>
      <c r="B16" t="inlineStr">
        <is>
          <t>Buffer</t>
        </is>
      </c>
      <c r="C16" t="n">
        <v>1.5845231875</v>
      </c>
      <c r="D16" t="n">
        <v>0.009979</v>
      </c>
      <c r="E16" t="n">
        <v>0.08599999999999999</v>
      </c>
      <c r="F16" t="n">
        <v>0.07099999999999999</v>
      </c>
      <c r="G16" t="n">
        <v>0.189</v>
      </c>
      <c r="H16" t="n">
        <v>0.156</v>
      </c>
      <c r="I16">
        <f>((D25) + (D17 + D18 + D19 + D20 + D21 + D22 + D23 + D24))</f>
        <v/>
      </c>
      <c r="J16">
        <f>(((D25) + (D17 + D18 + D19 + D20 + D21 + D22 + D23 + D24))*C16)</f>
        <v/>
      </c>
    </row>
    <row r="17">
      <c r="A17" t="inlineStr">
        <is>
          <t>INT_L_X2Y42/SS6BEG3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INT_L_X2Y36/SS6END3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INT_L_X2Y37/SS6END_N0_3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INT_L_X2Y41/SS6A3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INT_L_X2Y40/SS6B3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INT_L_X2Y39/SS6C3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INT_L_X2Y38/SS6D3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INT_L_X2Y37/SS6E3</t>
        </is>
      </c>
      <c r="B24" t="inlineStr">
        <is>
          <t>Part of wire</t>
        </is>
      </c>
      <c r="C24" t="n">
        <v>0</v>
      </c>
      <c r="D24" t="n">
        <v>0</v>
      </c>
      <c r="I24">
        <f>(((D17 + D18 + D19 + D20 + D21 + D22 + D23 + D24)/2) + (D25))</f>
        <v/>
      </c>
      <c r="J24">
        <f>((C17 + C18 + C19 + C20 + C21 + C22 + C23 + C24)*(((D17 + D18 + D19 + D20 + D21 + D22 + D23 + D24)/2) + (D25)))</f>
        <v/>
      </c>
    </row>
    <row r="25">
      <c r="A25" t="inlineStr">
        <is>
          <t>INT_L_X2Y36/INT_L.SS6END3-&gt;&gt;SS6BEG3</t>
        </is>
      </c>
      <c r="B25" t="inlineStr">
        <is>
          <t>Buffer</t>
        </is>
      </c>
      <c r="C25" t="n">
        <v>1.5845231875</v>
      </c>
      <c r="D25" t="n">
        <v>0.009979</v>
      </c>
      <c r="E25" t="n">
        <v>0.08599999999999999</v>
      </c>
      <c r="F25" t="n">
        <v>0.07099999999999999</v>
      </c>
      <c r="G25" t="n">
        <v>0.189</v>
      </c>
      <c r="H25" t="n">
        <v>0.156</v>
      </c>
      <c r="I25">
        <f>((D34) + (D26 + D27 + D28 + D29 + D30 + D31 + D32 + D33))</f>
        <v/>
      </c>
      <c r="J25">
        <f>(((D34) + (D26 + D27 + D28 + D29 + D30 + D31 + D32 + D33))*C25)</f>
        <v/>
      </c>
    </row>
    <row r="26">
      <c r="A26" t="inlineStr">
        <is>
          <t>INT_L_X2Y36/SS6BEG3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INT_L_X2Y30/SS6END3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INT_L_X2Y31/SS6END_N0_3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INT_L_X2Y35/SS6A3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INT_L_X2Y34/SS6B3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INT_L_X2Y33/SS6C3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INT_L_X2Y32/SS6D3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INT_L_X2Y31/SS6E3</t>
        </is>
      </c>
      <c r="B33" t="inlineStr">
        <is>
          <t>Part of wire</t>
        </is>
      </c>
      <c r="C33" t="n">
        <v>0</v>
      </c>
      <c r="D33" t="n">
        <v>0</v>
      </c>
      <c r="I33">
        <f>(((D26 + D27 + D28 + D29 + D30 + D31 + D32 + D33)/2) + (D34))</f>
        <v/>
      </c>
      <c r="J33">
        <f>((C26 + C27 + C28 + C29 + C30 + C31 + C32 + C33)*(((D26 + D27 + D28 + D29 + D30 + D31 + D32 + D33)/2) + (D34)))</f>
        <v/>
      </c>
    </row>
    <row r="34">
      <c r="A34" t="inlineStr">
        <is>
          <t>INT_L_X2Y30/INT_L.SS6END3-&gt;&gt;SS6BEG3</t>
        </is>
      </c>
      <c r="B34" t="inlineStr">
        <is>
          <t>Buffer</t>
        </is>
      </c>
      <c r="C34" t="n">
        <v>1.5845231875</v>
      </c>
      <c r="D34" t="n">
        <v>0.009979</v>
      </c>
      <c r="E34" t="n">
        <v>0.08599999999999999</v>
      </c>
      <c r="F34" t="n">
        <v>0.07099999999999999</v>
      </c>
      <c r="G34" t="n">
        <v>0.189</v>
      </c>
      <c r="H34" t="n">
        <v>0.156</v>
      </c>
      <c r="I34">
        <f>((D45) + (D35 + D36 + D37 + D38 + D39 + D40 + D41 + D42 + D43 + D44))</f>
        <v/>
      </c>
      <c r="J34">
        <f>(((D45) + (D35 + D36 + D37 + D38 + D39 + D40 + D41 + D42 + D43 + D44))*C34)</f>
        <v/>
      </c>
    </row>
    <row r="35">
      <c r="A35" t="inlineStr">
        <is>
          <t>INT_L_X2Y30/SS6BEG3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INT_L_X2Y24/SS6END3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INT_L_X2Y25/SS6END_N0_3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INT_L_X2Y29/SS6A3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INT_L_X2Y28/SS6B3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INT_L_X2Y27/SS6C3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INT_L_X2Y26/SS6D3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INT_L_X2Y25/SS6E3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HCLK_L_X11Y26/HCLK_SS6END3</t>
        </is>
      </c>
      <c r="B43" t="inlineStr">
        <is>
          <t>Part of wire</t>
        </is>
      </c>
      <c r="C43" t="n">
        <v>0.15496</v>
      </c>
      <c r="D43" t="n">
        <v>0.01666</v>
      </c>
    </row>
    <row r="44">
      <c r="A44" t="inlineStr">
        <is>
          <t>HCLK_L_X11Y26/HCLK_SS6END_N0_3</t>
        </is>
      </c>
      <c r="B44" t="inlineStr">
        <is>
          <t>Part of wire</t>
        </is>
      </c>
      <c r="C44" t="n">
        <v>0.15496</v>
      </c>
      <c r="D44" t="n">
        <v>0.01666</v>
      </c>
      <c r="I44">
        <f>(((D35 + D36 + D37 + D38 + D39 + D40 + D41 + D42 + D43 + D44)/2) + (D45))</f>
        <v/>
      </c>
      <c r="J44">
        <f>((C35 + C36 + C37 + C38 + C39 + C40 + C41 + C42 + C43 + C44)*(((D35 + D36 + D37 + D38 + D39 + D40 + D41 + D42 + D43 + D44)/2) + (D45)))</f>
        <v/>
      </c>
    </row>
    <row r="45">
      <c r="A45" t="inlineStr">
        <is>
          <t>INT_L_X2Y24/INT_L.SS6END3-&gt;&gt;SS6BEG3</t>
        </is>
      </c>
      <c r="B45" t="inlineStr">
        <is>
          <t>Buffer</t>
        </is>
      </c>
      <c r="C45" t="n">
        <v>1.5845231875</v>
      </c>
      <c r="D45" t="n">
        <v>0.009979</v>
      </c>
      <c r="E45" t="n">
        <v>0.08599999999999999</v>
      </c>
      <c r="F45" t="n">
        <v>0.07099999999999999</v>
      </c>
      <c r="G45" t="n">
        <v>0.189</v>
      </c>
      <c r="H45" t="n">
        <v>0.156</v>
      </c>
      <c r="I45">
        <f>((D54) + (D46 + D47 + D48 + D49 + D50 + D51 + D52 + D53))</f>
        <v/>
      </c>
      <c r="J45">
        <f>(((D54) + (D46 + D47 + D48 + D49 + D50 + D51 + D52 + D53))*C45)</f>
        <v/>
      </c>
    </row>
    <row r="46">
      <c r="A46" t="inlineStr">
        <is>
          <t>INT_L_X2Y24/SS6BEG3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INT_L_X2Y18/SS6END3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INT_L_X2Y19/SS6END_N0_3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INT_L_X2Y23/SS6A3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INT_L_X2Y22/SS6B3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INT_L_X2Y21/SS6C3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INT_L_X2Y20/SS6D3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INT_L_X2Y19/SS6E3</t>
        </is>
      </c>
      <c r="B53" t="inlineStr">
        <is>
          <t>Part of wire</t>
        </is>
      </c>
      <c r="C53" t="n">
        <v>0</v>
      </c>
      <c r="D53" t="n">
        <v>0</v>
      </c>
      <c r="I53">
        <f>(((D46 + D47 + D48 + D49 + D50 + D51 + D52 + D53)/2) + (D54))</f>
        <v/>
      </c>
      <c r="J53">
        <f>((C46 + C47 + C48 + C49 + C50 + C51 + C52 + C53)*(((D46 + D47 + D48 + D49 + D50 + D51 + D52 + D53)/2) + (D54)))</f>
        <v/>
      </c>
    </row>
    <row r="54">
      <c r="A54" t="inlineStr">
        <is>
          <t>INT_L_X2Y18/INT_L.SS6END3-&gt;&gt;SS6BEG3</t>
        </is>
      </c>
      <c r="B54" t="inlineStr">
        <is>
          <t>Buffer</t>
        </is>
      </c>
      <c r="C54" t="n">
        <v>1.5845231875</v>
      </c>
      <c r="D54" t="n">
        <v>0.009979</v>
      </c>
      <c r="E54" t="n">
        <v>0.08599999999999999</v>
      </c>
      <c r="F54" t="n">
        <v>0.07099999999999999</v>
      </c>
      <c r="G54" t="n">
        <v>0.189</v>
      </c>
      <c r="H54" t="n">
        <v>0.156</v>
      </c>
      <c r="I54">
        <f>((D63) + (D55 + D56 + D57 + D58 + D59 + D60 + D61 + D62))</f>
        <v/>
      </c>
      <c r="J54">
        <f>(((D63) + (D55 + D56 + D57 + D58 + D59 + D60 + D61 + D62))*C54)</f>
        <v/>
      </c>
    </row>
    <row r="55">
      <c r="A55" t="inlineStr">
        <is>
          <t>INT_L_X2Y18/SS6BEG3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INT_L_X2Y12/SS6END3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INT_L_X2Y13/SS6END_N0_3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INT_L_X2Y17/SS6A3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INT_L_X2Y16/SS6B3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INT_L_X2Y15/SS6C3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INT_L_X2Y14/SS6D3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INT_L_X2Y13/SS6E3</t>
        </is>
      </c>
      <c r="B62" t="inlineStr">
        <is>
          <t>Part of wire</t>
        </is>
      </c>
      <c r="C62" t="n">
        <v>0</v>
      </c>
      <c r="D62" t="n">
        <v>0</v>
      </c>
      <c r="I62">
        <f>(((D55 + D56 + D57 + D58 + D59 + D60 + D61 + D62)/2) + (D63))</f>
        <v/>
      </c>
      <c r="J62">
        <f>((C55 + C56 + C57 + C58 + C59 + C60 + C61 + C62)*(((D55 + D56 + D57 + D58 + D59 + D60 + D61 + D62)/2) + (D63)))</f>
        <v/>
      </c>
    </row>
    <row r="63">
      <c r="A63" t="inlineStr">
        <is>
          <t>INT_L_X2Y12/INT_L.SS6END3-&gt;&gt;SW6BEG3</t>
        </is>
      </c>
      <c r="B63" t="inlineStr">
        <is>
          <t>Buffer</t>
        </is>
      </c>
      <c r="C63" t="n">
        <v>1.5845231875</v>
      </c>
      <c r="D63" t="n">
        <v>0.009979</v>
      </c>
      <c r="E63" t="n">
        <v>0.079</v>
      </c>
      <c r="F63" t="n">
        <v>0.065</v>
      </c>
      <c r="G63" t="n">
        <v>0.18</v>
      </c>
      <c r="H63" t="n">
        <v>0.149</v>
      </c>
      <c r="I63">
        <f>((D77) + (D64 + D65 + D66 + D67 + D68 + D69 + D70 + D71 + D72 + D73 + D74 + D75 + D76))</f>
        <v/>
      </c>
      <c r="J63">
        <f>(((D77) + (D64 + D65 + D66 + D67 + D68 + D69 + D70 + D71 + D72 + D73 + D74 + D75 + D76))*C63)</f>
        <v/>
      </c>
    </row>
    <row r="64">
      <c r="A64" t="inlineStr">
        <is>
          <t>INT_L_X2Y12/SW6BEG3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INT_L_X0Y8/SW6END3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INT_L_X0Y9/SW6END_N0_3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CLBLL_L_X2Y12/CLBLL_SW4A3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VBRK_X9Y13/VBRK_SW4A3</t>
        </is>
      </c>
      <c r="B68" t="inlineStr">
        <is>
          <t>Part of wire</t>
        </is>
      </c>
      <c r="C68" t="n">
        <v>0.01211</v>
      </c>
      <c r="D68" t="n">
        <v>0.00162</v>
      </c>
    </row>
    <row r="69">
      <c r="A69" t="inlineStr">
        <is>
          <t>CMT_TOP_R_LOWER_B_X8Y9/CMT_TOP_SW4A3_12</t>
        </is>
      </c>
      <c r="B69" t="inlineStr">
        <is>
          <t>Part of wire</t>
        </is>
      </c>
      <c r="C69" t="n">
        <v>0.31751</v>
      </c>
      <c r="D69" t="n">
        <v>0.018</v>
      </c>
    </row>
    <row r="70">
      <c r="A70" t="inlineStr">
        <is>
          <t>CMT_FIFO_R_X7Y8/CMT_FIFO_SW4A3_11</t>
        </is>
      </c>
      <c r="B70" t="inlineStr">
        <is>
          <t>Part of wire</t>
        </is>
      </c>
      <c r="C70" t="n">
        <v>0.31751</v>
      </c>
      <c r="D70" t="n">
        <v>0.018</v>
      </c>
    </row>
    <row r="71">
      <c r="A71" t="inlineStr">
        <is>
          <t>INT_INTERFACE_R_X1Y12/INT_INTERFACE_SW4A3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INT_R_X1Y12/SW6A3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INT_R_X1Y11/SW6B3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INT_R_X1Y10/SW6C3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INT_R_X1Y9/SW6D3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INT_R_X1Y8/SW6E3</t>
        </is>
      </c>
      <c r="B76" t="inlineStr">
        <is>
          <t>Part of wire</t>
        </is>
      </c>
      <c r="C76" t="n">
        <v>0</v>
      </c>
      <c r="D76" t="n">
        <v>0</v>
      </c>
      <c r="I76">
        <f>(((D64 + D65 + D66 + D67 + D68 + D69 + D70 + D71 + D72 + D73 + D74 + D75 + D76)/2) + (D77))</f>
        <v/>
      </c>
      <c r="J76">
        <f>((C64 + C65 + C66 + C67 + C68 + C69 + C70 + C71 + C72 + C73 + C74 + C75 + C76)*(((D64 + D65 + D66 + D67 + D68 + D69 + D70 + D71 + D72 + D73 + D74 + D75 + D76)/2) + (D77)))</f>
        <v/>
      </c>
    </row>
    <row r="77">
      <c r="A77" t="inlineStr">
        <is>
          <t>INT_L_X0Y8/INT_L.SW6END3-&gt;&gt;SW6BEG3</t>
        </is>
      </c>
      <c r="B77" t="inlineStr">
        <is>
          <t>Buffer</t>
        </is>
      </c>
      <c r="C77" t="n">
        <v>1.5845231875</v>
      </c>
      <c r="D77" t="n">
        <v>0.009979</v>
      </c>
      <c r="E77" t="n">
        <v>0.079</v>
      </c>
      <c r="F77" t="n">
        <v>0.065</v>
      </c>
      <c r="G77" t="n">
        <v>0.18</v>
      </c>
      <c r="H77" t="n">
        <v>0.149</v>
      </c>
      <c r="I77">
        <f>((D88) + (D78 + D79 + D80 + D81 + D82 + D83 + D84 + D85 + D86 + D87))</f>
        <v/>
      </c>
      <c r="J77">
        <f>(((D88) + (D78 + D79 + D80 + D81 + D82 + D83 + D84 + D85 + D86 + D87))*C77)</f>
        <v/>
      </c>
    </row>
    <row r="78">
      <c r="A78" t="inlineStr">
        <is>
          <t>INT_L_X0Y8/SW6BEG3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INT_R_X1Y4/SE6END3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IO_INT_INTERFACE_L_X0Y8/INT_INTERFACE_SW4A3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L_TERM_INT_X2Y9/L_TERM_INT_SW4BEG3</t>
        </is>
      </c>
      <c r="B81" t="inlineStr">
        <is>
          <t>Part of wire</t>
        </is>
      </c>
      <c r="C81" t="n">
        <v>0.08729000000000001</v>
      </c>
      <c r="D81" t="n">
        <v>0.004200000000000001</v>
      </c>
    </row>
    <row r="82">
      <c r="A82" t="inlineStr">
        <is>
          <t>IO_INT_INTERFACE_L_X0Y8/INT_INTERFACE_SE4BEG3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INT_L_X0Y8/SE6A3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INT_L_X0Y7/SE6B3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INT_L_X0Y6/SE6C3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INT_L_X0Y5/SE6D3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INT_L_X0Y4/SE6E3</t>
        </is>
      </c>
      <c r="B87" t="inlineStr">
        <is>
          <t>Part of wire</t>
        </is>
      </c>
      <c r="C87" t="n">
        <v>0</v>
      </c>
      <c r="D87" t="n">
        <v>0</v>
      </c>
      <c r="I87">
        <f>(((D78 + D79 + D80 + D81 + D82 + D83 + D84 + D85 + D86 + D87)/2) + (D88))</f>
        <v/>
      </c>
      <c r="J87">
        <f>((C78 + C79 + C80 + C81 + C82 + C83 + C84 + C85 + C86 + C87)*(((D78 + D79 + D80 + D81 + D82 + D83 + D84 + D85 + D86 + D87)/2) + (D88)))</f>
        <v/>
      </c>
    </row>
    <row r="88">
      <c r="A88" t="inlineStr">
        <is>
          <t>INT_R_X1Y4/INT_R.SE6END3-&gt;&gt;SW2BEG3</t>
        </is>
      </c>
      <c r="B88" t="inlineStr">
        <is>
          <t>Buffer</t>
        </is>
      </c>
      <c r="C88" t="n">
        <v>1.1851186875</v>
      </c>
      <c r="D88" t="n">
        <v>0.008473000000000001</v>
      </c>
      <c r="E88" t="n">
        <v>0.041</v>
      </c>
      <c r="F88" t="n">
        <v>0.033</v>
      </c>
      <c r="G88" t="n">
        <v>0.137</v>
      </c>
      <c r="H88" t="n">
        <v>0.113</v>
      </c>
      <c r="I88">
        <f>((D93) + (D89 + D90 + D91 + D92))</f>
        <v/>
      </c>
      <c r="J88">
        <f>(((D93) + (D89 + D90 + D91 + D92))*C88)</f>
        <v/>
      </c>
    </row>
    <row r="89">
      <c r="A89" t="inlineStr">
        <is>
          <t>INT_R_X1Y4/SW2BEG3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INT_L_X0Y3/SW2END3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INT_L_X0Y4/SW2END_N0_3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INT_R_X1Y3/SW2A3</t>
        </is>
      </c>
      <c r="B92" t="inlineStr">
        <is>
          <t>Part of wire</t>
        </is>
      </c>
      <c r="C92" t="n">
        <v>0</v>
      </c>
      <c r="D92" t="n">
        <v>0</v>
      </c>
      <c r="I92">
        <f>(((D89 + D90 + D91 + D92)/2) + (D93))</f>
        <v/>
      </c>
      <c r="J92">
        <f>((C89 + C90 + C91 + C92)*(((D89 + D90 + D91 + D92)/2) + (D93)))</f>
        <v/>
      </c>
    </row>
    <row r="93">
      <c r="A93" t="inlineStr">
        <is>
          <t>INT_L_X0Y3/INT_L.SW2END3-&gt;&gt;SR1BEG_S0</t>
        </is>
      </c>
      <c r="B93" t="inlineStr">
        <is>
          <t>Buffer</t>
        </is>
      </c>
      <c r="C93" t="n">
        <v>1.16220225</v>
      </c>
      <c r="D93" t="n">
        <v>0.008429000000000001</v>
      </c>
      <c r="E93" t="n">
        <v>0.056</v>
      </c>
      <c r="F93" t="n">
        <v>0.046</v>
      </c>
      <c r="G93" t="n">
        <v>0.132</v>
      </c>
      <c r="H93" t="n">
        <v>0.109</v>
      </c>
      <c r="I93">
        <f>((D95) + (D94))</f>
        <v/>
      </c>
      <c r="J93">
        <f>(((D95) + (D94))*C93)</f>
        <v/>
      </c>
    </row>
    <row r="94">
      <c r="A94" t="inlineStr">
        <is>
          <t>INT_L_X0Y3/SR1BEG_S0</t>
        </is>
      </c>
      <c r="B94" t="inlineStr">
        <is>
          <t>Part of wire</t>
        </is>
      </c>
      <c r="C94" t="n">
        <v>0</v>
      </c>
      <c r="D94" t="n">
        <v>0</v>
      </c>
      <c r="I94">
        <f>(((D94)/2) + (D95))</f>
        <v/>
      </c>
      <c r="J94">
        <f>((C94)*(((D94)/2) + (D95)))</f>
        <v/>
      </c>
    </row>
    <row r="95">
      <c r="A95" t="inlineStr">
        <is>
          <t>INT_L_X0Y3/INT_L.SR1BEG_S0-&gt;&gt;IMUX_L34</t>
        </is>
      </c>
      <c r="B95" t="inlineStr">
        <is>
          <t>Buffer</t>
        </is>
      </c>
      <c r="C95" t="n">
        <v>1.6107141875</v>
      </c>
      <c r="D95" t="n">
        <v>0.007713</v>
      </c>
      <c r="E95" t="n">
        <v>0.047</v>
      </c>
      <c r="F95" t="n">
        <v>0.038</v>
      </c>
      <c r="G95" t="n">
        <v>0.138</v>
      </c>
      <c r="H95" t="n">
        <v>0.114</v>
      </c>
      <c r="I95">
        <f>((((D102) + (D101))) + (D96 + D97 + D98 + D99))</f>
        <v/>
      </c>
      <c r="J95">
        <f>(((((D102) + (D101))) + (D96 + D97 + D98 + D99))*C95)</f>
        <v/>
      </c>
    </row>
    <row r="96">
      <c r="A96" t="inlineStr">
        <is>
          <t>INT_L_X0Y3/IMUX_L34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IO_INT_INTERFACE_L_X0Y3/INT_INTERFACE_IMUX34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LIOI3_X0Y3/IOI_IMUX34_0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L_TERM_INT_X2Y4/TERM_INT_IMUX34</t>
        </is>
      </c>
      <c r="B99" t="inlineStr">
        <is>
          <t>Part of wire</t>
        </is>
      </c>
      <c r="C99" t="n">
        <v>0</v>
      </c>
      <c r="D99" t="n">
        <v>0</v>
      </c>
      <c r="I99">
        <f>(((D96 + D97 + D98 + D99)/2) + (((D102) + (D101))))</f>
        <v/>
      </c>
      <c r="J99">
        <f>((C96 + C97 + C98 + C99)*(((D96 + D97 + D98 + D99)/2) + (((D102) + (D101)))))</f>
        <v/>
      </c>
    </row>
    <row r="100">
      <c r="A100" t="inlineStr">
        <is>
          <t>LIOI3_X0Y3/LIOI3.IOI_IMUX34_0-&gt;IOI_OLOGIC1_D1</t>
        </is>
      </c>
      <c r="B100" t="inlineStr">
        <is>
          <t>PassTransistor</t>
        </is>
      </c>
      <c r="C100" t="n">
        <v>0</v>
      </c>
      <c r="E100" t="n">
        <v>0</v>
      </c>
      <c r="F100" t="n">
        <v>0</v>
      </c>
      <c r="G100" t="n">
        <v>0</v>
      </c>
      <c r="H100" t="n">
        <v>0</v>
      </c>
      <c r="I100">
        <f>((D102) + (D101))</f>
        <v/>
      </c>
      <c r="J100">
        <f>(((D102) + (D101))*C100)</f>
        <v/>
      </c>
    </row>
    <row r="101">
      <c r="A101" t="inlineStr">
        <is>
          <t>LIOI3_X0Y3/IOI_OLOGIC1_D1</t>
        </is>
      </c>
      <c r="B101" t="inlineStr">
        <is>
          <t>Part of wire</t>
        </is>
      </c>
      <c r="C101" t="n">
        <v>0</v>
      </c>
      <c r="D101" t="n">
        <v>0</v>
      </c>
      <c r="I101">
        <f>(((D101)/2) + (D102))</f>
        <v/>
      </c>
      <c r="J101">
        <f>((C101)*(((D101)/2) + (D102)))</f>
        <v/>
      </c>
    </row>
    <row r="102">
      <c r="A102" t="inlineStr">
        <is>
          <t>LIOI3_X0Y3/LIOI3.IOI_OLOGIC1_D1-&gt;&gt;LIOI_OLOGIC1_OQ</t>
        </is>
      </c>
      <c r="B102" t="inlineStr">
        <is>
          <t>Buffer</t>
        </is>
      </c>
      <c r="C102" t="n">
        <v>0</v>
      </c>
      <c r="D102" t="n">
        <v>0</v>
      </c>
      <c r="E102" t="n">
        <v>0.331</v>
      </c>
      <c r="F102" t="n">
        <v>0.1</v>
      </c>
      <c r="G102" t="n">
        <v>1.156</v>
      </c>
      <c r="H102" t="n">
        <v>0.999</v>
      </c>
      <c r="I102">
        <f>((D104) + (D103))</f>
        <v/>
      </c>
      <c r="J102">
        <f>(((D104) + (D103))*C102)</f>
        <v/>
      </c>
    </row>
    <row r="103">
      <c r="A103" t="inlineStr">
        <is>
          <t>LIOI3_X0Y3/LIOI_OLOGIC1_OQ</t>
        </is>
      </c>
      <c r="B103" t="inlineStr">
        <is>
          <t>Part of wire</t>
        </is>
      </c>
      <c r="C103" t="n">
        <v>0</v>
      </c>
      <c r="D103" t="n">
        <v>0</v>
      </c>
      <c r="I103">
        <f>(((D103)/2) + (D104))</f>
        <v/>
      </c>
      <c r="J103">
        <f>((C103)*(((D103)/2) + (D104)))</f>
        <v/>
      </c>
    </row>
    <row r="104">
      <c r="A104" t="inlineStr">
        <is>
          <t>LIOI3_X0Y3/LIOI3.LIOI_OLOGIC1_OQ-&gt;&gt;LIOI_O1</t>
        </is>
      </c>
      <c r="B104" t="inlineStr">
        <is>
          <t>Buffer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>
        <f>((D107) + (D105 + D106))</f>
        <v/>
      </c>
      <c r="J104">
        <f>(((D107) + (D105 + D106))*C104)</f>
        <v/>
      </c>
    </row>
    <row r="105">
      <c r="A105" t="inlineStr">
        <is>
          <t>LIOI3_X0Y3/LIOI_O1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LIOB33_X0Y3/IOB_O1</t>
        </is>
      </c>
      <c r="B106" t="inlineStr">
        <is>
          <t>Part of wire</t>
        </is>
      </c>
      <c r="C106" t="n">
        <v>0</v>
      </c>
      <c r="D106" t="n">
        <v>0</v>
      </c>
      <c r="I106">
        <f>(((D105 + D106)/2) + (D107))</f>
        <v/>
      </c>
      <c r="J106">
        <f>((C105 + C106)*(((D105 + D106)/2) + (D107)))</f>
        <v/>
      </c>
    </row>
    <row r="107">
      <c r="A107" t="inlineStr">
        <is>
          <t>led_OBUF[0]_inst/I</t>
        </is>
      </c>
      <c r="B107" t="inlineStr">
        <is>
          <t>Inpin</t>
        </is>
      </c>
      <c r="D107" t="n">
        <v>1e-06</v>
      </c>
      <c r="E107" t="n">
        <v>0.001</v>
      </c>
      <c r="F107" t="n">
        <v>0.001</v>
      </c>
      <c r="G107" t="n">
        <v>0.001</v>
      </c>
      <c r="H107" t="n">
        <v>0.001</v>
      </c>
    </row>
    <row r="108">
      <c r="A108" t="inlineStr">
        <is>
          <t>led_OBUF[0]: masterReg/led_OBUF[0]_inst_i_1/O to led_OBUF[0]_inst/I sum delays</t>
        </is>
      </c>
      <c r="E108">
        <f>(E2 + E4 + E7 + E16 + E25 + E34 + E45 + E54 + E63 + E77 + E88 + E93 + E95 + E100 + E102 + E104 + E107)</f>
        <v/>
      </c>
      <c r="F108">
        <f>(F2 + F4 + F7 + F16 + F25 + F34 + F45 + F54 + F63 + F77 + F88 + F93 + F95 + F100 + F102 + F104 + F107)</f>
        <v/>
      </c>
      <c r="G108">
        <f>(G2 + G4 + G7 + G16 + G25 + G34 + G45 + G54 + G63 + G77 + G88 + G93 + G95 + G100 + G102 + G104 + G107)</f>
        <v/>
      </c>
      <c r="H108">
        <f>(H2 + H4 + H7 + H16 + H25 + H34 + H45 + H54 + H63 + H77 + H88 + H93 + H95 + H100 + H102 + H104 + H107)</f>
        <v/>
      </c>
      <c r="J108">
        <f>(J2 + J3 + J4 + J6 + J7 + J15 + J16 + J24 + J25 + J33 + J34 + J44 + J45 + J53 + J54 + J62 + J63 + J76 + J77 + J87 + J88 + J92 + J93 + J94 + J95 + J99 + J100 + J101 + J102 + J103 + J104 + J106 + J107)</f>
        <v/>
      </c>
    </row>
    <row r="109">
      <c r="A109" t="inlineStr">
        <is>
          <t>led_OBUF[0]: masterReg/led_OBUF[0]_inst_i_1/O to led_OBUF[0]_inst/Isum delays + cap delay</t>
        </is>
      </c>
      <c r="E109">
        <f>1000*(E108 + J108)</f>
        <v/>
      </c>
      <c r="F109">
        <f>1000*(F108 + J108)</f>
        <v/>
      </c>
      <c r="G109">
        <f>1000*(G108 + J108)</f>
        <v/>
      </c>
      <c r="H109">
        <f>1000*(H108 + J108)</f>
        <v/>
      </c>
    </row>
    <row r="111">
      <c r="A111" t="inlineStr">
        <is>
          <t>led_OBUF[0]: masterReg/led_OBUF[0]_inst_i_1/O to led_OBUF[0]_inst/ITotal delay (from Vivado)</t>
        </is>
      </c>
      <c r="E111" t="inlineStr">
        <is>
          <t>1432</t>
        </is>
      </c>
      <c r="F111" t="inlineStr">
        <is>
          <t>1056</t>
        </is>
      </c>
      <c r="G111" t="inlineStr">
        <is>
          <t>2800</t>
        </is>
      </c>
      <c r="H111" t="inlineStr">
        <is>
          <t>2449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CLBLM_L_X10Y51/CLBLM_L_C</t>
        </is>
      </c>
      <c r="B2" t="inlineStr">
        <is>
          <t>Outpin</t>
        </is>
      </c>
      <c r="C2" t="n">
        <v>1.453375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CLBLM_L_X10Y51/CLBLM_L_C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CLBLM_L_X10Y51/CLBLM_L.CLBLM_L_C-&gt;CLBLM_LOGIC_OUTS10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CLBLM_L_X10Y51/CLBLM_LOGIC_OUTS10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INT_L_X10Y51/LOGIC_OUTS_L10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INT_L_X10Y51/INT_L.LOGIC_OUTS_L10-&gt;&gt;EE4BEG2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0.07199999999999999</v>
      </c>
      <c r="F7" t="n">
        <v>0.059</v>
      </c>
      <c r="G7" t="n">
        <v>0.167</v>
      </c>
      <c r="H7" t="n">
        <v>0.138</v>
      </c>
      <c r="I7">
        <f>((D31) + (D8 + D9 + D10 + D11 + D12 + D13 + D14 + D15 + D16 + D17 + D18 + D19 + D20 + D21 + D22 + D23 + D24 + D25 + D26 + D27 + D28 + D29 + D30))</f>
        <v/>
      </c>
      <c r="J7">
        <f>(((D31) + (D8 + D9 + D10 + D11 + D12 + D13 + D14 + D15 + D16 + D17 + D18 + D19 + D20 + D21 + D22 + D23 + D24 + D25 + D26 + D27 + D28 + D29 + D30))*C7)</f>
        <v/>
      </c>
    </row>
    <row r="8">
      <c r="A8" t="inlineStr">
        <is>
          <t>INT_L_X10Y51/EE4BEG2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INT_L_X20Y51/EE4END2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INT_R_X11Y51/EE4A2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CLBLM_R_X11Y51/CLBLM_EE4A2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VBRK_X34Y54/VBRK_EE4A2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INT_FEEDTHRU_1_X35Y54/INT_FEEDTHRU_1_EE4A2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INT_FEEDTHRU_2_X36Y54/INT_FEEDTHRU_2_EE4A2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INT_FEEDTHRU_2_X37Y54/INT_FEEDTHRU_2_EE4A2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INT_FEEDTHRU_1_X38Y54/INT_FEEDTHRU_1_EE4A2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INT_FEEDTHRU_1_X39Y54/INT_FEEDTHRU_1_EE4A2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INT_FEEDTHRU_2_X40Y54/INT_FEEDTHRU_2_EE4A2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INT_FEEDTHRU_2_X41Y54/INT_FEEDTHRU_2_EE4A2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INT_FEEDTHRU_1_X42Y54/INT_FEEDTHRU_1_EE4A2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INT_FEEDTHRU_1_X43Y54/INT_FEEDTHRU_1_EE4A2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INT_FEEDTHRU_2_X44Y54/INT_FEEDTHRU_2_EE4A2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INT_FEEDTHRU_2_X45Y54/INT_FEEDTHRU_2_EE4A2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INT_FEEDTHRU_1_X46Y54/INT_FEEDTHRU_1_EE4A2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VFRAME_X47Y54/VFRAME_EE4A2</t>
        </is>
      </c>
      <c r="B25" t="inlineStr">
        <is>
          <t>Part of wire</t>
        </is>
      </c>
      <c r="C25" t="n">
        <v>0.04367</v>
      </c>
      <c r="D25" t="n">
        <v>0.00584</v>
      </c>
    </row>
    <row r="26">
      <c r="A26" t="inlineStr">
        <is>
          <t>INT_INTERFACE_L_X18Y51/INT_INTERFACE_EE4A2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INT_L_X18Y51/EE4B2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INT_R_X19Y51/EE4C2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CLBLL_R_X19Y51/CLBLL_EE4C2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CLBLM_L_X20Y51/CLBLM_EE4C2</t>
        </is>
      </c>
      <c r="B30" t="inlineStr">
        <is>
          <t>Part of wire</t>
        </is>
      </c>
      <c r="C30" t="n">
        <v>0</v>
      </c>
      <c r="D30" t="n">
        <v>0</v>
      </c>
      <c r="I30">
        <f>(((D8 + D9 + D10 + D11 + D12 + D13 + D14 + D15 + D16 + D17 + D18 + D19 + D20 + D21 + D22 + D23 + D24 + D25 + D26 + D27 + D28 + D29 + D30)/2) + (D31))</f>
        <v/>
      </c>
      <c r="J30">
        <f>((C8 + C9 + C10 + C11 + C12 + C13 + C14 + C15 + C16 + C17 + C18 + C19 + C20 + C21 + C22 + C23 + C24 + C25 + C26 + C27 + C28 + C29 + C30)*(((D8 + D9 + D10 + D11 + D12 + D13 + D14 + D15 + D16 + D17 + D18 + D19 + D20 + D21 + D22 + D23 + D24 + D25 + D26 + D27 + D28 + D29 + D30)/2) + (D31)))</f>
        <v/>
      </c>
    </row>
    <row r="31">
      <c r="A31" t="inlineStr">
        <is>
          <t>INT_L_X20Y51/INT_L.EE4END2-&gt;&gt;EE4BEG2</t>
        </is>
      </c>
      <c r="B31" t="inlineStr">
        <is>
          <t>Buffer</t>
        </is>
      </c>
      <c r="C31" t="n">
        <v>1.2375</v>
      </c>
      <c r="D31" t="n">
        <v>0.009403999999999999</v>
      </c>
      <c r="E31" t="n">
        <v>0.07199999999999999</v>
      </c>
      <c r="F31" t="n">
        <v>0.059</v>
      </c>
      <c r="G31" t="n">
        <v>0.167</v>
      </c>
      <c r="H31" t="n">
        <v>0.138</v>
      </c>
      <c r="I31">
        <f>((D43) + (D32 + D33 + D34 + D35 + D36 + D37 + D38 + D39 + D40 + D41 + D42))</f>
        <v/>
      </c>
      <c r="J31">
        <f>(((D43) + (D32 + D33 + D34 + D35 + D36 + D37 + D38 + D39 + D40 + D41 + D42))*C31)</f>
        <v/>
      </c>
    </row>
    <row r="32">
      <c r="A32" t="inlineStr">
        <is>
          <t>INT_L_X20Y51/EE4BEG2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INT_L_X24Y51/EE4END2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INT_R_X21Y51/EE4A2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CLBLL_R_X21Y51/CLBLL_EE4A2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CLBLM_L_X22Y51/CLBLM_EE4A2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INT_L_X22Y51/EE4B2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INT_R_X23Y51/EE4C2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INT_INTERFACE_R_X23Y51/INT_INTERFACE_EE4C2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CLK_BUFG_TOP_R_X60Y53/CLK_HROW_EE4C2_1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VBRK_X61Y54/VBRK_EE4C2</t>
        </is>
      </c>
      <c r="B41" t="inlineStr">
        <is>
          <t>Part of wire</t>
        </is>
      </c>
      <c r="C41" t="n">
        <v>0.01211</v>
      </c>
      <c r="D41" t="n">
        <v>0.00162</v>
      </c>
    </row>
    <row r="42">
      <c r="A42" t="inlineStr">
        <is>
          <t>CLBLL_L_X24Y51/CLBLL_EE4C2</t>
        </is>
      </c>
      <c r="B42" t="inlineStr">
        <is>
          <t>Part of wire</t>
        </is>
      </c>
      <c r="C42" t="n">
        <v>0</v>
      </c>
      <c r="D42" t="n">
        <v>0</v>
      </c>
      <c r="I42">
        <f>(((D32 + D33 + D34 + D35 + D36 + D37 + D38 + D39 + D40 + D41 + D42)/2) + (D43))</f>
        <v/>
      </c>
      <c r="J42">
        <f>((C32 + C33 + C34 + C35 + C36 + C37 + C38 + C39 + C40 + C41 + C42)*(((D32 + D33 + D34 + D35 + D36 + D37 + D38 + D39 + D40 + D41 + D42)/2) + (D43)))</f>
        <v/>
      </c>
    </row>
    <row r="43">
      <c r="A43" t="inlineStr">
        <is>
          <t>INT_L_X24Y51/INT_L.EE4END2-&gt;&gt;EE2BEG2</t>
        </is>
      </c>
      <c r="B43" t="inlineStr">
        <is>
          <t>Buffer</t>
        </is>
      </c>
      <c r="C43" t="n">
        <v>1.1851186875</v>
      </c>
      <c r="D43" t="n">
        <v>0.008473000000000001</v>
      </c>
      <c r="E43" t="n">
        <v>0.06</v>
      </c>
      <c r="F43" t="n">
        <v>0.05</v>
      </c>
      <c r="G43" t="n">
        <v>0.134</v>
      </c>
      <c r="H43" t="n">
        <v>0.111</v>
      </c>
      <c r="I43">
        <f>((D50) + (D44 + D45 + D46 + D47 + D48 + D49))</f>
        <v/>
      </c>
      <c r="J43">
        <f>(((D50) + (D44 + D45 + D46 + D47 + D48 + D49))*C43)</f>
        <v/>
      </c>
    </row>
    <row r="44">
      <c r="A44" t="inlineStr">
        <is>
          <t>INT_L_X24Y51/EE2BEG2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INT_L_X26Y51/EE2END2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INT_R_X25Y51/EE2A2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CLBLM_R_X25Y51/CLBLM_EE2A2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VBRK_X66Y54/VBRK_EE2A2</t>
        </is>
      </c>
      <c r="B48" t="inlineStr">
        <is>
          <t>Part of wire</t>
        </is>
      </c>
      <c r="C48" t="n">
        <v>0.01211</v>
      </c>
      <c r="D48" t="n">
        <v>0.00162</v>
      </c>
    </row>
    <row r="49">
      <c r="A49" t="inlineStr">
        <is>
          <t>CLBLL_L_X26Y51/CLBLL_EE2A2</t>
        </is>
      </c>
      <c r="B49" t="inlineStr">
        <is>
          <t>Part of wire</t>
        </is>
      </c>
      <c r="C49" t="n">
        <v>0</v>
      </c>
      <c r="D49" t="n">
        <v>0</v>
      </c>
      <c r="I49">
        <f>(((D44 + D45 + D46 + D47 + D48 + D49)/2) + (D50))</f>
        <v/>
      </c>
      <c r="J49">
        <f>((C44 + C45 + C46 + C47 + C48 + C49)*(((D44 + D45 + D46 + D47 + D48 + D49)/2) + (D50)))</f>
        <v/>
      </c>
    </row>
    <row r="50">
      <c r="A50" t="inlineStr">
        <is>
          <t>INT_L_X26Y51/INT_L.EE2END2-&gt;&gt;SE6BEG2</t>
        </is>
      </c>
      <c r="B50" t="inlineStr">
        <is>
          <t>Buffer</t>
        </is>
      </c>
      <c r="C50" t="n">
        <v>1.5845231875</v>
      </c>
      <c r="D50" t="n">
        <v>0.009979</v>
      </c>
      <c r="E50" t="n">
        <v>0.078</v>
      </c>
      <c r="F50" t="n">
        <v>0.064</v>
      </c>
      <c r="G50" t="n">
        <v>0.179</v>
      </c>
      <c r="H50" t="n">
        <v>0.148</v>
      </c>
      <c r="I50">
        <f>((D61) + (D51 + D52 + D53 + D54 + D55 + D56 + D57 + D58 + D59 + D60))</f>
        <v/>
      </c>
      <c r="J50">
        <f>(((D61) + (D51 + D52 + D53 + D54 + D55 + D56 + D57 + D58 + D59 + D60))*C50)</f>
        <v/>
      </c>
    </row>
    <row r="51">
      <c r="A51" t="inlineStr">
        <is>
          <t>INT_L_X26Y51/SE6BEG2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INT_L_X28Y47/SE6END2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INT_R_X27Y51/SE6A2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INT_R_X27Y50/SE6B2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BRKH_INT_X27Y49/BRKH_INT_SE6C2</t>
        </is>
      </c>
      <c r="B55" t="inlineStr">
        <is>
          <t>Part of wire</t>
        </is>
      </c>
      <c r="C55" t="n">
        <v>0.00523</v>
      </c>
      <c r="D55" t="n">
        <v>0.001</v>
      </c>
    </row>
    <row r="56">
      <c r="A56" t="inlineStr">
        <is>
          <t>INT_R_X27Y49/SE6C2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INT_R_X27Y48/SE6D2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INT_R_X27Y47/SE6E2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CLBLM_R_X27Y47/CLBLM_SE4C2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CLBLL_L_X28Y47/CLBLL_SE4C2</t>
        </is>
      </c>
      <c r="B60" t="inlineStr">
        <is>
          <t>Part of wire</t>
        </is>
      </c>
      <c r="C60" t="n">
        <v>0</v>
      </c>
      <c r="D60" t="n">
        <v>0</v>
      </c>
      <c r="I60">
        <f>(((D51 + D52 + D53 + D54 + D55 + D56 + D57 + D58 + D59 + D60)/2) + (D61))</f>
        <v/>
      </c>
      <c r="J60">
        <f>((C51 + C52 + C53 + C54 + C55 + C56 + C57 + C58 + C59 + C60)*(((D51 + D52 + D53 + D54 + D55 + D56 + D57 + D58 + D59 + D60)/2) + (D61)))</f>
        <v/>
      </c>
    </row>
    <row r="61">
      <c r="A61" t="inlineStr">
        <is>
          <t>INT_L_X28Y47/INT_L.SE6END2-&gt;&gt;SE6BEG2</t>
        </is>
      </c>
      <c r="B61" t="inlineStr">
        <is>
          <t>Buffer</t>
        </is>
      </c>
      <c r="C61" t="n">
        <v>1.5845231875</v>
      </c>
      <c r="D61" t="n">
        <v>0.009979</v>
      </c>
      <c r="E61" t="n">
        <v>0.078</v>
      </c>
      <c r="F61" t="n">
        <v>0.064</v>
      </c>
      <c r="G61" t="n">
        <v>0.179</v>
      </c>
      <c r="H61" t="n">
        <v>0.148</v>
      </c>
      <c r="I61">
        <f>((D72) + (D62 + D63 + D64 + D65 + D66 + D67 + D68 + D69 + D70 + D71))</f>
        <v/>
      </c>
      <c r="J61">
        <f>(((D72) + (D62 + D63 + D64 + D65 + D66 + D67 + D68 + D69 + D70 + D71))*C61)</f>
        <v/>
      </c>
    </row>
    <row r="62">
      <c r="A62" t="inlineStr">
        <is>
          <t>INT_L_X28Y47/SE6BEG2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INT_L_X30Y43/SE6END2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INT_R_X29Y47/SE6A2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INT_R_X29Y46/SE6B2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INT_R_X29Y45/SE6C2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INT_R_X29Y44/SE6D2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INT_R_X29Y43/SE6E2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CLBLM_R_X29Y43/CLBLM_SE4C2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BRAM_L_X30Y40/BRAM_SE4C2_3</t>
        </is>
      </c>
      <c r="B70" t="inlineStr">
        <is>
          <t>Part of wire</t>
        </is>
      </c>
      <c r="C70" t="n">
        <v>0.26892</v>
      </c>
      <c r="D70" t="n">
        <v>0.05565999999999999</v>
      </c>
    </row>
    <row r="71">
      <c r="A71" t="inlineStr">
        <is>
          <t>BRAM_INT_INTERFACE_L_X30Y43/INT_INTERFACE_SE4C2</t>
        </is>
      </c>
      <c r="B71" t="inlineStr">
        <is>
          <t>Part of wire</t>
        </is>
      </c>
      <c r="C71" t="n">
        <v>0</v>
      </c>
      <c r="D71" t="n">
        <v>0</v>
      </c>
      <c r="I71">
        <f>(((D62 + D63 + D64 + D65 + D66 + D67 + D68 + D69 + D70 + D71)/2) + (D72))</f>
        <v/>
      </c>
      <c r="J71">
        <f>((C62 + C63 + C64 + C65 + C66 + C67 + C68 + C69 + C70 + C71)*(((D62 + D63 + D64 + D65 + D66 + D67 + D68 + D69 + D70 + D71)/2) + (D72)))</f>
        <v/>
      </c>
    </row>
    <row r="72">
      <c r="A72" t="inlineStr">
        <is>
          <t>INT_L_X30Y43/INT_L.SE6END2-&gt;&gt;EE4BEG2</t>
        </is>
      </c>
      <c r="B72" t="inlineStr">
        <is>
          <t>Buffer</t>
        </is>
      </c>
      <c r="C72" t="n">
        <v>1.2375</v>
      </c>
      <c r="D72" t="n">
        <v>0.009403999999999999</v>
      </c>
      <c r="E72" t="n">
        <v>0.07199999999999999</v>
      </c>
      <c r="F72" t="n">
        <v>0.059</v>
      </c>
      <c r="G72" t="n">
        <v>0.167</v>
      </c>
      <c r="H72" t="n">
        <v>0.138</v>
      </c>
      <c r="I72">
        <f>((D85) + (D73 + D74 + D75 + D76 + D77 + D78 + D79 + D80 + D81 + D82 + D83 + D84))</f>
        <v/>
      </c>
      <c r="J72">
        <f>(((D85) + (D73 + D74 + D75 + D76 + D77 + D78 + D79 + D80 + D81 + D82 + D83 + D84))*C72)</f>
        <v/>
      </c>
    </row>
    <row r="73">
      <c r="A73" t="inlineStr">
        <is>
          <t>INT_L_X30Y43/EE4BEG2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INT_L_X34Y43/EE4END2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INT_R_X31Y43/EE4A2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CLBLL_R_X31Y43/CLBLL_EE4A2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VBRK_X80Y45/VBRK_EE4A2</t>
        </is>
      </c>
      <c r="B77" t="inlineStr">
        <is>
          <t>Part of wire</t>
        </is>
      </c>
      <c r="C77" t="n">
        <v>0.01211</v>
      </c>
      <c r="D77" t="n">
        <v>0.00162</v>
      </c>
    </row>
    <row r="78">
      <c r="A78" t="inlineStr">
        <is>
          <t>CLBLM_L_X32Y43/CLBLM_EE4A2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INT_L_X32Y43/EE4B2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INT_R_X33Y43/EE4C2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CLBLM_R_X33Y43/CLBLM_EE4C2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VBRK_X85Y45/VBRK_EE4C2</t>
        </is>
      </c>
      <c r="B82" t="inlineStr">
        <is>
          <t>Part of wire</t>
        </is>
      </c>
      <c r="C82" t="n">
        <v>0.01211</v>
      </c>
      <c r="D82" t="n">
        <v>0.00162</v>
      </c>
    </row>
    <row r="83">
      <c r="A83" t="inlineStr">
        <is>
          <t>DSP_L_X34Y40/DSP_EE4C2_3</t>
        </is>
      </c>
      <c r="B83" t="inlineStr">
        <is>
          <t>Part of wire</t>
        </is>
      </c>
      <c r="C83" t="n">
        <v>0.04743</v>
      </c>
      <c r="D83" t="n">
        <v>0.011</v>
      </c>
    </row>
    <row r="84">
      <c r="A84" t="inlineStr">
        <is>
          <t>INT_INTERFACE_L_X34Y43/INT_INTERFACE_EE4C2</t>
        </is>
      </c>
      <c r="B84" t="inlineStr">
        <is>
          <t>Part of wire</t>
        </is>
      </c>
      <c r="C84" t="n">
        <v>0</v>
      </c>
      <c r="D84" t="n">
        <v>0</v>
      </c>
      <c r="I84">
        <f>(((D73 + D74 + D75 + D76 + D77 + D78 + D79 + D80 + D81 + D82 + D83 + D84)/2) + (D85))</f>
        <v/>
      </c>
      <c r="J84">
        <f>((C73 + C74 + C75 + C76 + C77 + C78 + C79 + C80 + C81 + C82 + C83 + C84)*(((D73 + D74 + D75 + D76 + D77 + D78 + D79 + D80 + D81 + D82 + D83 + D84)/2) + (D85)))</f>
        <v/>
      </c>
    </row>
    <row r="85">
      <c r="A85" t="inlineStr">
        <is>
          <t>INT_L_X34Y43/INT_L.EE4END2-&gt;&gt;EE4BEG2</t>
        </is>
      </c>
      <c r="B85" t="inlineStr">
        <is>
          <t>Buffer</t>
        </is>
      </c>
      <c r="C85" t="n">
        <v>1.2375</v>
      </c>
      <c r="D85" t="n">
        <v>0.009403999999999999</v>
      </c>
      <c r="E85" t="n">
        <v>0.07199999999999999</v>
      </c>
      <c r="F85" t="n">
        <v>0.059</v>
      </c>
      <c r="G85" t="n">
        <v>0.167</v>
      </c>
      <c r="H85" t="n">
        <v>0.138</v>
      </c>
      <c r="I85">
        <f>((D97) + (D86 + D87 + D88 + D89 + D90 + D91 + D92 + D93 + D94 + D95 + D96))</f>
        <v/>
      </c>
      <c r="J85">
        <f>(((D97) + (D86 + D87 + D88 + D89 + D90 + D91 + D92 + D93 + D94 + D95 + D96))*C85)</f>
        <v/>
      </c>
    </row>
    <row r="86">
      <c r="A86" t="inlineStr">
        <is>
          <t>INT_L_X34Y43/EE4BEG2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INT_L_X38Y43/EE4END2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INT_R_X35Y43/EE4A2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CLBLM_R_X35Y43/CLBLM_EE4A2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CLBLM_L_X36Y43/CLBLM_EE4A2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INT_L_X36Y43/EE4B2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INT_R_X37Y43/EE4C2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BRAM_INT_INTERFACE_R_X37Y43/INT_INTERFACE_EE4C2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BRAM_R_X37Y40/BRAM_EE4C2_3</t>
        </is>
      </c>
      <c r="B94" t="inlineStr">
        <is>
          <t>Part of wire</t>
        </is>
      </c>
      <c r="C94" t="n">
        <v>0.26892</v>
      </c>
      <c r="D94" t="n">
        <v>0.05565999999999999</v>
      </c>
    </row>
    <row r="95">
      <c r="A95" t="inlineStr">
        <is>
          <t>VBRK_X96Y45/VBRK_EE4C2</t>
        </is>
      </c>
      <c r="B95" t="inlineStr">
        <is>
          <t>Part of wire</t>
        </is>
      </c>
      <c r="C95" t="n">
        <v>0.01211</v>
      </c>
      <c r="D95" t="n">
        <v>0.00162</v>
      </c>
    </row>
    <row r="96">
      <c r="A96" t="inlineStr">
        <is>
          <t>CLBLL_L_X38Y43/CLBLL_EE4C2</t>
        </is>
      </c>
      <c r="B96" t="inlineStr">
        <is>
          <t>Part of wire</t>
        </is>
      </c>
      <c r="C96" t="n">
        <v>0</v>
      </c>
      <c r="D96" t="n">
        <v>0</v>
      </c>
      <c r="I96">
        <f>(((D86 + D87 + D88 + D89 + D90 + D91 + D92 + D93 + D94 + D95 + D96)/2) + (D97))</f>
        <v/>
      </c>
      <c r="J96">
        <f>((C86 + C87 + C88 + C89 + C90 + C91 + C92 + C93 + C94 + C95 + C96)*(((D86 + D87 + D88 + D89 + D90 + D91 + D92 + D93 + D94 + D95 + D96)/2) + (D97)))</f>
        <v/>
      </c>
    </row>
    <row r="97">
      <c r="A97" t="inlineStr">
        <is>
          <t>INT_L_X38Y43/INT_L.EE4END2-&gt;&gt;SS6BEG2</t>
        </is>
      </c>
      <c r="B97" t="inlineStr">
        <is>
          <t>Buffer</t>
        </is>
      </c>
      <c r="C97" t="n">
        <v>1.5845231875</v>
      </c>
      <c r="D97" t="n">
        <v>0.009979</v>
      </c>
      <c r="E97" t="n">
        <v>0.08599999999999999</v>
      </c>
      <c r="F97" t="n">
        <v>0.07099999999999999</v>
      </c>
      <c r="G97" t="n">
        <v>0.189</v>
      </c>
      <c r="H97" t="n">
        <v>0.156</v>
      </c>
      <c r="I97">
        <f>((D105) + (D98 + D99 + D100 + D101 + D102 + D103 + D104))</f>
        <v/>
      </c>
      <c r="J97">
        <f>(((D105) + (D98 + D99 + D100 + D101 + D102 + D103 + D104))*C97)</f>
        <v/>
      </c>
    </row>
    <row r="98">
      <c r="A98" t="inlineStr">
        <is>
          <t>INT_L_X38Y43/SS6BEG2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INT_L_X38Y37/SS6END2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INT_L_X38Y42/SS6A2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INT_L_X38Y41/SS6B2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INT_L_X38Y40/SS6C2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INT_L_X38Y39/SS6D2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INT_L_X38Y38/SS6E2</t>
        </is>
      </c>
      <c r="B104" t="inlineStr">
        <is>
          <t>Part of wire</t>
        </is>
      </c>
      <c r="C104" t="n">
        <v>0</v>
      </c>
      <c r="D104" t="n">
        <v>0</v>
      </c>
      <c r="I104">
        <f>(((D98 + D99 + D100 + D101 + D102 + D103 + D104)/2) + (D105))</f>
        <v/>
      </c>
      <c r="J104">
        <f>((C98 + C99 + C100 + C101 + C102 + C103 + C104)*(((D98 + D99 + D100 + D101 + D102 + D103 + D104)/2) + (D105)))</f>
        <v/>
      </c>
    </row>
    <row r="105">
      <c r="A105" t="inlineStr">
        <is>
          <t>INT_L_X38Y37/INT_L.SS6END2-&gt;&gt;EE4BEG2</t>
        </is>
      </c>
      <c r="B105" t="inlineStr">
        <is>
          <t>Buffer</t>
        </is>
      </c>
      <c r="C105" t="n">
        <v>1.2375</v>
      </c>
      <c r="D105" t="n">
        <v>0.009403999999999999</v>
      </c>
      <c r="E105" t="n">
        <v>0.07199999999999999</v>
      </c>
      <c r="F105" t="n">
        <v>0.059</v>
      </c>
      <c r="G105" t="n">
        <v>0.167</v>
      </c>
      <c r="H105" t="n">
        <v>0.138</v>
      </c>
      <c r="I105">
        <f>((D118) + (D106 + D107 + D108 + D109 + D110 + D111 + D112 + D113 + D114 + D115 + D116 + D117))</f>
        <v/>
      </c>
      <c r="J105">
        <f>(((D118) + (D106 + D107 + D108 + D109 + D110 + D111 + D112 + D113 + D114 + D115 + D116 + D117))*C105)</f>
        <v/>
      </c>
    </row>
    <row r="106">
      <c r="A106" t="inlineStr">
        <is>
          <t>INT_L_X38Y37/EE4BEG2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INT_L_X42Y37/EE4END2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INT_R_X39Y37/EE4A2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CLBLM_R_X39Y37/CLBLM_EE4A2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CLBLL_L_X40Y37/CLBLL_EE4A2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INT_L_X40Y37/EE4B2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INT_R_X41Y37/EE4C2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CLBLM_R_X41Y37/CLBLM_EE4C2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VBRK_X105Y39/VBRK_EE4C2</t>
        </is>
      </c>
      <c r="B114" t="inlineStr">
        <is>
          <t>Part of wire</t>
        </is>
      </c>
      <c r="C114" t="n">
        <v>0.01211</v>
      </c>
      <c r="D114" t="n">
        <v>0.00162</v>
      </c>
    </row>
    <row r="115">
      <c r="A115" t="inlineStr">
        <is>
          <t>CMT_TOP_L_UPPER_T_X106Y44/CMT_TOP_EE4C2_0</t>
        </is>
      </c>
      <c r="B115" t="inlineStr">
        <is>
          <t>Part of wire</t>
        </is>
      </c>
      <c r="C115" t="n">
        <v>0.31751</v>
      </c>
      <c r="D115" t="n">
        <v>0.018</v>
      </c>
    </row>
    <row r="116">
      <c r="A116" t="inlineStr">
        <is>
          <t>CMT_FIFO_L_X107Y45/CMT_FIFO_EE4C2_0</t>
        </is>
      </c>
      <c r="B116" t="inlineStr">
        <is>
          <t>Part of wire</t>
        </is>
      </c>
      <c r="C116" t="n">
        <v>0.31751</v>
      </c>
      <c r="D116" t="n">
        <v>0.018</v>
      </c>
    </row>
    <row r="117">
      <c r="A117" t="inlineStr">
        <is>
          <t>INT_INTERFACE_L_X42Y37/INT_INTERFACE_EE4C2</t>
        </is>
      </c>
      <c r="B117" t="inlineStr">
        <is>
          <t>Part of wire</t>
        </is>
      </c>
      <c r="C117" t="n">
        <v>0</v>
      </c>
      <c r="D117" t="n">
        <v>0</v>
      </c>
      <c r="I117">
        <f>(((D106 + D107 + D108 + D109 + D110 + D111 + D112 + D113 + D114 + D115 + D116 + D117)/2) + (D118))</f>
        <v/>
      </c>
      <c r="J117">
        <f>((C106 + C107 + C108 + C109 + C110 + C111 + C112 + C113 + C114 + C115 + C116 + C117)*(((D106 + D107 + D108 + D109 + D110 + D111 + D112 + D113 + D114 + D115 + D116 + D117)/2) + (D118)))</f>
        <v/>
      </c>
    </row>
    <row r="118">
      <c r="A118" t="inlineStr">
        <is>
          <t>INT_L_X42Y37/INT_L.EE4END2-&gt;&gt;EL1BEG1</t>
        </is>
      </c>
      <c r="B118" t="inlineStr">
        <is>
          <t>Buffer</t>
        </is>
      </c>
      <c r="C118" t="n">
        <v>1.16220225</v>
      </c>
      <c r="D118" t="n">
        <v>0.008429000000000001</v>
      </c>
      <c r="E118" t="n">
        <v>0.043</v>
      </c>
      <c r="F118" t="n">
        <v>0.035</v>
      </c>
      <c r="G118" t="n">
        <v>0.124</v>
      </c>
      <c r="H118" t="n">
        <v>0.103</v>
      </c>
      <c r="I118">
        <f>((D121) + (D119 + D120))</f>
        <v/>
      </c>
      <c r="J118">
        <f>(((D121) + (D119 + D120))*C118)</f>
        <v/>
      </c>
    </row>
    <row r="119">
      <c r="A119" t="inlineStr">
        <is>
          <t>INT_L_X42Y37/EL1BEG1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INT_R_X43Y37/EL1END1</t>
        </is>
      </c>
      <c r="B120" t="inlineStr">
        <is>
          <t>Part of wire</t>
        </is>
      </c>
      <c r="C120" t="n">
        <v>0</v>
      </c>
      <c r="D120" t="n">
        <v>0</v>
      </c>
      <c r="I120">
        <f>(((D119 + D120)/2) + (D121))</f>
        <v/>
      </c>
      <c r="J120">
        <f>((C119 + C120)*(((D119 + D120)/2) + (D121)))</f>
        <v/>
      </c>
    </row>
    <row r="121">
      <c r="A121" t="inlineStr">
        <is>
          <t>INT_R_X43Y37/INT_R.EL1END1-&gt;&gt;IMUX34</t>
        </is>
      </c>
      <c r="B121" t="inlineStr">
        <is>
          <t>Buffer</t>
        </is>
      </c>
      <c r="C121" t="n">
        <v>1.6107141875</v>
      </c>
      <c r="D121" t="n">
        <v>0.007713</v>
      </c>
      <c r="E121" t="n">
        <v>0.047</v>
      </c>
      <c r="F121" t="n">
        <v>0.038</v>
      </c>
      <c r="G121" t="n">
        <v>0.138</v>
      </c>
      <c r="H121" t="n">
        <v>0.114</v>
      </c>
      <c r="I121">
        <f>((((D128) + (D127))) + (D122 + D123 + D124 + D125))</f>
        <v/>
      </c>
      <c r="J121">
        <f>(((((D128) + (D127))) + (D122 + D123 + D124 + D125))*C121)</f>
        <v/>
      </c>
    </row>
    <row r="122">
      <c r="A122" t="inlineStr">
        <is>
          <t>INT_R_X43Y37/IMUX34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IO_INT_INTERFACE_R_X43Y37/INT_INTERFACE_IMUX34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RIOI3_TBYTETERM_X43Y37/IOI_IMUX34_0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R_TERM_INT_X112Y39/TERM_INT_IMUX34</t>
        </is>
      </c>
      <c r="B125" t="inlineStr">
        <is>
          <t>Part of wire</t>
        </is>
      </c>
      <c r="C125" t="n">
        <v>0</v>
      </c>
      <c r="D125" t="n">
        <v>0</v>
      </c>
      <c r="I125">
        <f>(((D122 + D123 + D124 + D125)/2) + (((D128) + (D127))))</f>
        <v/>
      </c>
      <c r="J125">
        <f>((C122 + C123 + C124 + C125)*(((D122 + D123 + D124 + D125)/2) + (((D128) + (D127)))))</f>
        <v/>
      </c>
    </row>
    <row r="126">
      <c r="A126" t="inlineStr">
        <is>
          <t>RIOI3_TBYTETERM_X43Y37/RIOI3_TBYTETERM.IOI_IMUX34_0-&gt;IOI_OLOGIC1_D1</t>
        </is>
      </c>
      <c r="B126" t="inlineStr">
        <is>
          <t>PassTransistor</t>
        </is>
      </c>
      <c r="C126" t="n">
        <v>0</v>
      </c>
      <c r="E126" t="n">
        <v>0</v>
      </c>
      <c r="F126" t="n">
        <v>0</v>
      </c>
      <c r="G126" t="n">
        <v>0</v>
      </c>
      <c r="H126" t="n">
        <v>0</v>
      </c>
      <c r="I126">
        <f>((D128) + (D127))</f>
        <v/>
      </c>
      <c r="J126">
        <f>(((D128) + (D127))*C126)</f>
        <v/>
      </c>
    </row>
    <row r="127">
      <c r="A127" t="inlineStr">
        <is>
          <t>RIOI3_TBYTETERM_X43Y37/IOI_OLOGIC1_D1</t>
        </is>
      </c>
      <c r="B127" t="inlineStr">
        <is>
          <t>Part of wire</t>
        </is>
      </c>
      <c r="C127" t="n">
        <v>0</v>
      </c>
      <c r="D127" t="n">
        <v>0</v>
      </c>
      <c r="I127">
        <f>(((D127)/2) + (D128))</f>
        <v/>
      </c>
      <c r="J127">
        <f>((C127)*(((D127)/2) + (D128)))</f>
        <v/>
      </c>
    </row>
    <row r="128">
      <c r="A128" t="inlineStr">
        <is>
          <t>RIOI3_TBYTETERM_X43Y37/RIOI3_TBYTETERM.IOI_OLOGIC1_D1-&gt;&gt;RIOI_OLOGIC1_OQ</t>
        </is>
      </c>
      <c r="B128" t="inlineStr">
        <is>
          <t>Buffer</t>
        </is>
      </c>
      <c r="C128" t="n">
        <v>0</v>
      </c>
      <c r="D128" t="n">
        <v>0</v>
      </c>
      <c r="E128" t="n">
        <v>0.331</v>
      </c>
      <c r="F128" t="n">
        <v>0.1</v>
      </c>
      <c r="G128" t="n">
        <v>1.156</v>
      </c>
      <c r="H128" t="n">
        <v>0.999</v>
      </c>
      <c r="I128">
        <f>((D130) + (D129))</f>
        <v/>
      </c>
      <c r="J128">
        <f>(((D130) + (D129))*C128)</f>
        <v/>
      </c>
    </row>
    <row r="129">
      <c r="A129" t="inlineStr">
        <is>
          <t>RIOI3_TBYTETERM_X43Y37/RIOI_OLOGIC1_OQ</t>
        </is>
      </c>
      <c r="B129" t="inlineStr">
        <is>
          <t>Part of wire</t>
        </is>
      </c>
      <c r="C129" t="n">
        <v>0</v>
      </c>
      <c r="D129" t="n">
        <v>0</v>
      </c>
      <c r="I129">
        <f>(((D129)/2) + (D130))</f>
        <v/>
      </c>
      <c r="J129">
        <f>((C129)*(((D129)/2) + (D130)))</f>
        <v/>
      </c>
    </row>
    <row r="130">
      <c r="A130" t="inlineStr">
        <is>
          <t>RIOI3_TBYTETERM_X43Y37/RIOI3_TBYTETERM.RIOI_OLOGIC1_OQ-&gt;&gt;RIOI_O1</t>
        </is>
      </c>
      <c r="B130" t="inlineStr">
        <is>
          <t>Buffer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>
        <f>((D133) + (D131 + D132))</f>
        <v/>
      </c>
      <c r="J130">
        <f>(((D133) + (D131 + D132))*C130)</f>
        <v/>
      </c>
    </row>
    <row r="131">
      <c r="A131" t="inlineStr">
        <is>
          <t>RIOI3_TBYTETERM_X43Y37/RIOI_O1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RIOB33_X43Y37/IOB_O1</t>
        </is>
      </c>
      <c r="B132" t="inlineStr">
        <is>
          <t>Part of wire</t>
        </is>
      </c>
      <c r="C132" t="n">
        <v>0</v>
      </c>
      <c r="D132" t="n">
        <v>0</v>
      </c>
      <c r="I132">
        <f>(((D131 + D132)/2) + (D133))</f>
        <v/>
      </c>
      <c r="J132">
        <f>((C131 + C132)*(((D131 + D132)/2) + (D133)))</f>
        <v/>
      </c>
    </row>
    <row r="133">
      <c r="A133" t="inlineStr">
        <is>
          <t>led_OBUF[10]_inst/I</t>
        </is>
      </c>
      <c r="B133" t="inlineStr">
        <is>
          <t>Inpin</t>
        </is>
      </c>
      <c r="D133" t="n">
        <v>1e-06</v>
      </c>
      <c r="E133" t="n">
        <v>0.001</v>
      </c>
      <c r="F133" t="n">
        <v>0.001</v>
      </c>
      <c r="G133" t="n">
        <v>0.001</v>
      </c>
      <c r="H133" t="n">
        <v>0.001</v>
      </c>
    </row>
    <row r="134">
      <c r="A134" t="inlineStr">
        <is>
          <t>led_OBUF[10]: masterReg/led_OBUF[10]_inst_i_1/O to led_OBUF[10]_inst/I sum delays</t>
        </is>
      </c>
      <c r="E134">
        <f>(E2 + E4 + E7 + E31 + E43 + E50 + E61 + E72 + E85 + E97 + E105 + E118 + E121 + E126 + E128 + E130 + E133)</f>
        <v/>
      </c>
      <c r="F134">
        <f>(F2 + F4 + F7 + F31 + F43 + F50 + F61 + F72 + F85 + F97 + F105 + F118 + F121 + F126 + F128 + F130 + F133)</f>
        <v/>
      </c>
      <c r="G134">
        <f>(G2 + G4 + G7 + G31 + G43 + G50 + G61 + G72 + G85 + G97 + G105 + G118 + G121 + G126 + G128 + G130 + G133)</f>
        <v/>
      </c>
      <c r="H134">
        <f>(H2 + H4 + H7 + H31 + H43 + H50 + H61 + H72 + H85 + H97 + H105 + H118 + H121 + H126 + H128 + H130 + H133)</f>
        <v/>
      </c>
      <c r="J134">
        <f>(J2 + J3 + J4 + J6 + J7 + J30 + J31 + J42 + J43 + J49 + J50 + J60 + J61 + J71 + J72 + J84 + J85 + J96 + J97 + J104 + J105 + J117 + J118 + J120 + J121 + J125 + J126 + J127 + J128 + J129 + J130 + J132 + J133)</f>
        <v/>
      </c>
    </row>
    <row r="135">
      <c r="A135" t="inlineStr">
        <is>
          <t>led_OBUF[10]: masterReg/led_OBUF[10]_inst_i_1/O to led_OBUF[10]_inst/Isum delays + cap delay</t>
        </is>
      </c>
      <c r="E135">
        <f>1000*(E134 + J134)</f>
        <v/>
      </c>
      <c r="F135">
        <f>1000*(F134 + J134)</f>
        <v/>
      </c>
      <c r="G135">
        <f>1000*(G134 + J134)</f>
        <v/>
      </c>
      <c r="H135">
        <f>1000*(H134 + J134)</f>
        <v/>
      </c>
    </row>
    <row r="137">
      <c r="A137" t="inlineStr">
        <is>
          <t>led_OBUF[10]: masterReg/led_OBUF[10]_inst_i_1/O to led_OBUF[10]_inst/ITotal delay (from Vivado)</t>
        </is>
      </c>
      <c r="E137" t="inlineStr">
        <is>
          <t>1466</t>
        </is>
      </c>
      <c r="F137" t="inlineStr">
        <is>
          <t>1100</t>
        </is>
      </c>
      <c r="G137" t="inlineStr">
        <is>
          <t>2753</t>
        </is>
      </c>
      <c r="H137" t="inlineStr">
        <is>
          <t>2428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1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CLBLM_R_X5Y54/CLBLM_M_A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CLBLM_R_X5Y54/CLBLM_M_A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CLBLM_R_X5Y54/CLBLM_R.CLBLM_M_A-&gt;CLBLM_LOGIC_OUTS12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CLBLM_R_X5Y54/CLBLM_LOGIC_OUTS12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INT_R_X5Y54/LOGIC_OUTS12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INT_R_X5Y54/INT_R.LOGIC_OUTS12-&gt;&gt;EE4BEG0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0.07000000000000001</v>
      </c>
      <c r="F7" t="n">
        <v>0.057</v>
      </c>
      <c r="G7" t="n">
        <v>0.165</v>
      </c>
      <c r="H7" t="n">
        <v>0.136</v>
      </c>
      <c r="I7">
        <f>((D19) + (D8 + D9 + D10 + D11 + D12 + D13 + D14 + D15 + D16 + D17 + D18))</f>
        <v/>
      </c>
      <c r="J7">
        <f>(((D19) + (D8 + D9 + D10 + D11 + D12 + D13 + D14 + D15 + D16 + D17 + D18))*C7)</f>
        <v/>
      </c>
    </row>
    <row r="8">
      <c r="A8" t="inlineStr">
        <is>
          <t>INT_R_X5Y54/EE4BEG0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INT_R_X9Y54/EE4END0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CLBLM_R_X5Y54/CLBLM_EE4BEG0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VBRK_X18Y57/VBRK_EE4BEG0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BRAM_L_X6Y50/BRAM_EE4BEG0_4</t>
        </is>
      </c>
      <c r="B12" t="inlineStr">
        <is>
          <t>Part of wire</t>
        </is>
      </c>
      <c r="C12" t="n">
        <v>0.26892</v>
      </c>
      <c r="D12" t="n">
        <v>0.05565999999999999</v>
      </c>
    </row>
    <row r="13">
      <c r="A13" t="inlineStr">
        <is>
          <t>BRAM_INT_INTERFACE_L_X6Y54/INT_INTERFACE_EE4BEG0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INT_L_X6Y54/EE4A0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INT_R_X7Y54/EE4B0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CLBLM_R_X7Y54/CLBLM_EE4B0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CLBLM_L_X8Y54/CLBLM_EE4B0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INT_L_X8Y54/EE4C0</t>
        </is>
      </c>
      <c r="B18" t="inlineStr">
        <is>
          <t>Part of wire</t>
        </is>
      </c>
      <c r="C18" t="n">
        <v>0</v>
      </c>
      <c r="D18" t="n">
        <v>0</v>
      </c>
      <c r="I18">
        <f>(((D8 + D9 + D10 + D11 + D12 + D13 + D14 + D15 + D16 + D17 + D18)/2) + (D19))</f>
        <v/>
      </c>
      <c r="J18">
        <f>((C8 + C9 + C10 + C11 + C12 + C13 + C14 + C15 + C16 + C17 + C18)*(((D8 + D9 + D10 + D11 + D12 + D13 + D14 + D15 + D16 + D17 + D18)/2) + (D19)))</f>
        <v/>
      </c>
    </row>
    <row r="19">
      <c r="A19" t="inlineStr">
        <is>
          <t>INT_R_X9Y54/INT_R.EE4END0-&gt;&gt;EE4BEG0</t>
        </is>
      </c>
      <c r="B19" t="inlineStr">
        <is>
          <t>Buffer</t>
        </is>
      </c>
      <c r="C19" t="n">
        <v>1.2375</v>
      </c>
      <c r="D19" t="n">
        <v>0.009403999999999999</v>
      </c>
      <c r="E19" t="n">
        <v>0.07000000000000001</v>
      </c>
      <c r="F19" t="n">
        <v>0.057</v>
      </c>
      <c r="G19" t="n">
        <v>0.165</v>
      </c>
      <c r="H19" t="n">
        <v>0.136</v>
      </c>
      <c r="I19">
        <f>((D45) + (D20 + D21 + D22 + D23 + D24 + D25 + D26 + D27 + D28 + D29 + D30 + D31 + D32 + D33 + D34 + D35 + D36 + D37 + D38 + D39 + D40 + D41 + D42 + D43 + D44))</f>
        <v/>
      </c>
      <c r="J19">
        <f>(((D45) + (D20 + D21 + D22 + D23 + D24 + D25 + D26 + D27 + D28 + D29 + D30 + D31 + D32 + D33 + D34 + D35 + D36 + D37 + D38 + D39 + D40 + D41 + D42 + D43 + D44))*C19)</f>
        <v/>
      </c>
    </row>
    <row r="20">
      <c r="A20" t="inlineStr">
        <is>
          <t>INT_R_X9Y54/EE4BEG0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INT_R_X19Y54/EE4END0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INT_INTERFACE_R_X9Y54/INT_INTERFACE_EE4BEG0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DSP_R_X9Y50/DSP_EE4BEG0_4</t>
        </is>
      </c>
      <c r="B23" t="inlineStr">
        <is>
          <t>Part of wire</t>
        </is>
      </c>
      <c r="C23" t="n">
        <v>0.04743</v>
      </c>
      <c r="D23" t="n">
        <v>0.011</v>
      </c>
    </row>
    <row r="24">
      <c r="A24" t="inlineStr">
        <is>
          <t>VBRK_X29Y57/VBRK_EE4BEG0</t>
        </is>
      </c>
      <c r="B24" t="inlineStr">
        <is>
          <t>Part of wire</t>
        </is>
      </c>
      <c r="C24" t="n">
        <v>0.01211</v>
      </c>
      <c r="D24" t="n">
        <v>0.00162</v>
      </c>
    </row>
    <row r="25">
      <c r="A25" t="inlineStr">
        <is>
          <t>CLBLM_L_X10Y54/CLBLM_EE4BEG0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INT_L_X10Y54/EE4A0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INT_R_X11Y54/EE4B0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CLBLM_R_X11Y54/CLBLM_EE4B0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VBRK_X34Y57/VBRK_EE4B0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INT_FEEDTHRU_1_X35Y57/INT_FEEDTHRU_1_EE4B0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INT_FEEDTHRU_2_X36Y57/INT_FEEDTHRU_2_EE4B0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INT_FEEDTHRU_2_X37Y57/INT_FEEDTHRU_2_EE4B0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INT_FEEDTHRU_1_X38Y57/INT_FEEDTHRU_1_EE4B0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INT_FEEDTHRU_1_X39Y57/INT_FEEDTHRU_1_EE4B0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INT_FEEDTHRU_2_X40Y57/INT_FEEDTHRU_2_EE4B0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INT_FEEDTHRU_2_X41Y57/INT_FEEDTHRU_2_EE4B0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INT_FEEDTHRU_1_X42Y57/INT_FEEDTHRU_1_EE4B0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INT_FEEDTHRU_1_X43Y57/INT_FEEDTHRU_1_EE4B0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INT_FEEDTHRU_2_X44Y57/INT_FEEDTHRU_2_EE4B0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INT_FEEDTHRU_2_X45Y57/INT_FEEDTHRU_2_EE4B0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INT_FEEDTHRU_1_X46Y57/INT_FEEDTHRU_1_EE4B0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VFRAME_X47Y57/VFRAME_EE4B0</t>
        </is>
      </c>
      <c r="B42" t="inlineStr">
        <is>
          <t>Part of wire</t>
        </is>
      </c>
      <c r="C42" t="n">
        <v>0.04367</v>
      </c>
      <c r="D42" t="n">
        <v>0.00584</v>
      </c>
    </row>
    <row r="43">
      <c r="A43" t="inlineStr">
        <is>
          <t>INT_INTERFACE_L_X18Y54/INT_INTERFACE_EE4B0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INT_L_X18Y54/EE4C0</t>
        </is>
      </c>
      <c r="B44" t="inlineStr">
        <is>
          <t>Part of wire</t>
        </is>
      </c>
      <c r="C44" t="n">
        <v>0</v>
      </c>
      <c r="D44" t="n">
        <v>0</v>
      </c>
      <c r="I44">
        <f>(((D20 + D21 + D22 + D23 + D24 + D25 + D26 + D27 + D28 + D29 + D30 + D31 + D32 + D33 + D34 + D35 + D36 + D37 + D38 + D39 + D40 + D41 + D42 + D43 + D44)/2) + (D45))</f>
        <v/>
      </c>
      <c r="J44">
        <f>((C20 + C21 + C22 + C23 + C24 + C25 + C26 + C27 + C28 + C29 + C30 + C31 + C32 + C33 + C34 + C35 + C36 + C37 + C38 + C39 + C40 + C41 + C42 + C43 + C44)*(((D20 + D21 + D22 + D23 + D24 + D25 + D26 + D27 + D28 + D29 + D30 + D31 + D32 + D33 + D34 + D35 + D36 + D37 + D38 + D39 + D40 + D41 + D42 + D43 + D44)/2) + (D45)))</f>
        <v/>
      </c>
    </row>
    <row r="45">
      <c r="A45" t="inlineStr">
        <is>
          <t>INT_R_X19Y54/INT_R.EE4END0-&gt;&gt;NE6BEG0</t>
        </is>
      </c>
      <c r="B45" t="inlineStr">
        <is>
          <t>Buffer</t>
        </is>
      </c>
      <c r="C45" t="n">
        <v>1.5845231875</v>
      </c>
      <c r="D45" t="n">
        <v>0.009979</v>
      </c>
      <c r="E45" t="n">
        <v>0.076</v>
      </c>
      <c r="F45" t="n">
        <v>0.062</v>
      </c>
      <c r="G45" t="n">
        <v>0.176</v>
      </c>
      <c r="H45" t="n">
        <v>0.145</v>
      </c>
      <c r="I45">
        <f>((D55) + (D46 + D47 + D48 + D49 + D50 + D51 + D52 + D53 + D54))</f>
        <v/>
      </c>
      <c r="J45">
        <f>(((D55) + (D46 + D47 + D48 + D49 + D50 + D51 + D52 + D53 + D54))*C45)</f>
        <v/>
      </c>
    </row>
    <row r="46">
      <c r="A46" t="inlineStr">
        <is>
          <t>INT_R_X19Y54/NE6BEG0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INT_R_X21Y58/NE6END0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CLBLL_R_X19Y54/CLBLL_NE4BEG0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CLBLM_L_X20Y54/CLBLM_NE4BEG0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INT_L_X20Y54/NE6A0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INT_L_X20Y55/NE6B0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INT_L_X20Y56/NE6C0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INT_L_X20Y57/NE6D0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INT_L_X20Y58/NE6E0</t>
        </is>
      </c>
      <c r="B54" t="inlineStr">
        <is>
          <t>Part of wire</t>
        </is>
      </c>
      <c r="C54" t="n">
        <v>0</v>
      </c>
      <c r="D54" t="n">
        <v>0</v>
      </c>
      <c r="I54">
        <f>(((D46 + D47 + D48 + D49 + D50 + D51 + D52 + D53 + D54)/2) + (D55))</f>
        <v/>
      </c>
      <c r="J54">
        <f>((C46 + C47 + C48 + C49 + C50 + C51 + C52 + C53 + C54)*(((D46 + D47 + D48 + D49 + D50 + D51 + D52 + D53 + D54)/2) + (D55)))</f>
        <v/>
      </c>
    </row>
    <row r="55">
      <c r="A55" t="inlineStr">
        <is>
          <t>INT_R_X21Y58/INT_R.NE6END0-&gt;&gt;NE6BEG0</t>
        </is>
      </c>
      <c r="B55" t="inlineStr">
        <is>
          <t>Buffer</t>
        </is>
      </c>
      <c r="C55" t="n">
        <v>1.5845231875</v>
      </c>
      <c r="D55" t="n">
        <v>0.009979</v>
      </c>
      <c r="E55" t="n">
        <v>0.076</v>
      </c>
      <c r="F55" t="n">
        <v>0.062</v>
      </c>
      <c r="G55" t="n">
        <v>0.176</v>
      </c>
      <c r="H55" t="n">
        <v>0.145</v>
      </c>
      <c r="I55">
        <f>((D65) + (D56 + D57 + D58 + D59 + D60 + D61 + D62 + D63 + D64))</f>
        <v/>
      </c>
      <c r="J55">
        <f>(((D65) + (D56 + D57 + D58 + D59 + D60 + D61 + D62 + D63 + D64))*C55)</f>
        <v/>
      </c>
    </row>
    <row r="56">
      <c r="A56" t="inlineStr">
        <is>
          <t>INT_R_X21Y58/NE6BEG0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INT_R_X23Y62/NE6END0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CLBLL_R_X21Y58/CLBLL_NE4BEG0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CLBLM_L_X22Y58/CLBLM_NE4BEG0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INT_L_X22Y58/NE6A0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INT_L_X22Y59/NE6B0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INT_L_X22Y60/NE6C0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INT_L_X22Y61/NE6D0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INT_L_X22Y62/NE6E0</t>
        </is>
      </c>
      <c r="B64" t="inlineStr">
        <is>
          <t>Part of wire</t>
        </is>
      </c>
      <c r="C64" t="n">
        <v>0</v>
      </c>
      <c r="D64" t="n">
        <v>0</v>
      </c>
      <c r="I64">
        <f>(((D56 + D57 + D58 + D59 + D60 + D61 + D62 + D63 + D64)/2) + (D65))</f>
        <v/>
      </c>
      <c r="J64">
        <f>((C56 + C57 + C58 + C59 + C60 + C61 + C62 + C63 + C64)*(((D56 + D57 + D58 + D59 + D60 + D61 + D62 + D63 + D64)/2) + (D65)))</f>
        <v/>
      </c>
    </row>
    <row r="65">
      <c r="A65" t="inlineStr">
        <is>
          <t>INT_R_X23Y62/INT_R.NE6END0-&gt;&gt;EE2BEG0</t>
        </is>
      </c>
      <c r="B65" t="inlineStr">
        <is>
          <t>Buffer</t>
        </is>
      </c>
      <c r="C65" t="n">
        <v>1.1851186875</v>
      </c>
      <c r="D65" t="n">
        <v>0.008473000000000001</v>
      </c>
      <c r="E65" t="n">
        <v>0.061</v>
      </c>
      <c r="F65" t="n">
        <v>0.05</v>
      </c>
      <c r="G65" t="n">
        <v>0.139</v>
      </c>
      <c r="H65" t="n">
        <v>0.115</v>
      </c>
      <c r="I65">
        <f>((D73) + (D66 + D67 + D68 + D69 + D70 + D71 + D72))</f>
        <v/>
      </c>
      <c r="J65">
        <f>(((D73) + (D66 + D67 + D68 + D69 + D70 + D71 + D72))*C65)</f>
        <v/>
      </c>
    </row>
    <row r="66">
      <c r="A66" t="inlineStr">
        <is>
          <t>INT_R_X23Y62/EE2BEG0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INT_R_X25Y62/EE2END0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INT_INTERFACE_R_X23Y62/INT_INTERFACE_EE2BEG0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CLK_BUFG_REBUF_X60Y65/CLK_BUFG_REBUF_EE2BEG0_0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VBRK_X61Y65/VBRK_EE2BEG0</t>
        </is>
      </c>
      <c r="B70" t="inlineStr">
        <is>
          <t>Part of wire</t>
        </is>
      </c>
      <c r="C70" t="n">
        <v>0.01211</v>
      </c>
      <c r="D70" t="n">
        <v>0.00162</v>
      </c>
    </row>
    <row r="71">
      <c r="A71" t="inlineStr">
        <is>
          <t>CLBLL_L_X24Y62/CLBLL_EE2BEG0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INT_L_X24Y62/EE2A0</t>
        </is>
      </c>
      <c r="B72" t="inlineStr">
        <is>
          <t>Part of wire</t>
        </is>
      </c>
      <c r="C72" t="n">
        <v>0</v>
      </c>
      <c r="D72" t="n">
        <v>0</v>
      </c>
      <c r="I72">
        <f>(((D66 + D67 + D68 + D69 + D70 + D71 + D72)/2) + (D73))</f>
        <v/>
      </c>
      <c r="J72">
        <f>((C66 + C67 + C68 + C69 + C70 + C71 + C72)*(((D66 + D67 + D68 + D69 + D70 + D71 + D72)/2) + (D73)))</f>
        <v/>
      </c>
    </row>
    <row r="73">
      <c r="A73" t="inlineStr">
        <is>
          <t>INT_R_X25Y62/INT_R.EE2END0-&gt;&gt;NE6BEG0</t>
        </is>
      </c>
      <c r="B73" t="inlineStr">
        <is>
          <t>Buffer</t>
        </is>
      </c>
      <c r="C73" t="n">
        <v>1.5845231875</v>
      </c>
      <c r="D73" t="n">
        <v>0.009979</v>
      </c>
      <c r="E73" t="n">
        <v>0.076</v>
      </c>
      <c r="F73" t="n">
        <v>0.062</v>
      </c>
      <c r="G73" t="n">
        <v>0.176</v>
      </c>
      <c r="H73" t="n">
        <v>0.145</v>
      </c>
      <c r="I73">
        <f>((D84) + (D74 + D75 + D76 + D77 + D78 + D79 + D80 + D81 + D82 + D83))</f>
        <v/>
      </c>
      <c r="J73">
        <f>(((D84) + (D74 + D75 + D76 + D77 + D78 + D79 + D80 + D81 + D82 + D83))*C73)</f>
        <v/>
      </c>
    </row>
    <row r="74">
      <c r="A74" t="inlineStr">
        <is>
          <t>INT_R_X25Y62/NE6BEG0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INT_R_X27Y66/NE6END0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CLBLM_R_X25Y62/CLBLM_NE4BEG0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VBRK_X66Y65/VBRK_NE4BEG0</t>
        </is>
      </c>
      <c r="B77" t="inlineStr">
        <is>
          <t>Part of wire</t>
        </is>
      </c>
      <c r="C77" t="n">
        <v>0.01211</v>
      </c>
      <c r="D77" t="n">
        <v>0.00162</v>
      </c>
    </row>
    <row r="78">
      <c r="A78" t="inlineStr">
        <is>
          <t>CLBLL_L_X26Y62/CLBLL_NE4BEG0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INT_L_X26Y62/NE6A0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INT_L_X26Y63/NE6B0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INT_L_X26Y64/NE6C0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INT_L_X26Y65/NE6D0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INT_L_X26Y66/NE6E0</t>
        </is>
      </c>
      <c r="B83" t="inlineStr">
        <is>
          <t>Part of wire</t>
        </is>
      </c>
      <c r="C83" t="n">
        <v>0</v>
      </c>
      <c r="D83" t="n">
        <v>0</v>
      </c>
      <c r="I83">
        <f>(((D74 + D75 + D76 + D77 + D78 + D79 + D80 + D81 + D82 + D83)/2) + (D84))</f>
        <v/>
      </c>
      <c r="J83">
        <f>((C74 + C75 + C76 + C77 + C78 + C79 + C80 + C81 + C82 + C83)*(((D74 + D75 + D76 + D77 + D78 + D79 + D80 + D81 + D82 + D83)/2) + (D84)))</f>
        <v/>
      </c>
    </row>
    <row r="84">
      <c r="A84" t="inlineStr">
        <is>
          <t>INT_R_X27Y66/INT_R.NE6END0-&gt;&gt;NE6BEG0</t>
        </is>
      </c>
      <c r="B84" t="inlineStr">
        <is>
          <t>Buffer</t>
        </is>
      </c>
      <c r="C84" t="n">
        <v>1.5845231875</v>
      </c>
      <c r="D84" t="n">
        <v>0.009979</v>
      </c>
      <c r="E84" t="n">
        <v>0.076</v>
      </c>
      <c r="F84" t="n">
        <v>0.062</v>
      </c>
      <c r="G84" t="n">
        <v>0.176</v>
      </c>
      <c r="H84" t="n">
        <v>0.145</v>
      </c>
      <c r="I84">
        <f>((D94) + (D85 + D86 + D87 + D88 + D89 + D90 + D91 + D92 + D93))</f>
        <v/>
      </c>
      <c r="J84">
        <f>(((D94) + (D85 + D86 + D87 + D88 + D89 + D90 + D91 + D92 + D93))*C84)</f>
        <v/>
      </c>
    </row>
    <row r="85">
      <c r="A85" t="inlineStr">
        <is>
          <t>INT_R_X27Y66/NE6BEG0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INT_R_X29Y70/NE6END0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CLBLM_R_X27Y66/CLBLM_NE4BEG0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CLBLL_L_X28Y66/CLBLL_NE4BEG0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INT_L_X28Y66/NE6A0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INT_L_X28Y67/NE6B0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INT_L_X28Y68/NE6C0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INT_L_X28Y69/NE6D0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INT_L_X28Y70/NE6E0</t>
        </is>
      </c>
      <c r="B93" t="inlineStr">
        <is>
          <t>Part of wire</t>
        </is>
      </c>
      <c r="C93" t="n">
        <v>0</v>
      </c>
      <c r="D93" t="n">
        <v>0</v>
      </c>
      <c r="I93">
        <f>(((D85 + D86 + D87 + D88 + D89 + D90 + D91 + D92 + D93)/2) + (D94))</f>
        <v/>
      </c>
      <c r="J93">
        <f>((C85 + C86 + C87 + C88 + C89 + C90 + C91 + C92 + C93)*(((D85 + D86 + D87 + D88 + D89 + D90 + D91 + D92 + D93)/2) + (D94)))</f>
        <v/>
      </c>
    </row>
    <row r="94">
      <c r="A94" t="inlineStr">
        <is>
          <t>INT_R_X29Y70/INT_R.NE6END0-&gt;&gt;EE4BEG0</t>
        </is>
      </c>
      <c r="B94" t="inlineStr">
        <is>
          <t>Buffer</t>
        </is>
      </c>
      <c r="C94" t="n">
        <v>1.2375</v>
      </c>
      <c r="D94" t="n">
        <v>0.009403999999999999</v>
      </c>
      <c r="E94" t="n">
        <v>0.07000000000000001</v>
      </c>
      <c r="F94" t="n">
        <v>0.057</v>
      </c>
      <c r="G94" t="n">
        <v>0.165</v>
      </c>
      <c r="H94" t="n">
        <v>0.136</v>
      </c>
      <c r="I94">
        <f>((D106) + (D95 + D96 + D97 + D98 + D99 + D100 + D101 + D102 + D103 + D104 + D105))</f>
        <v/>
      </c>
      <c r="J94">
        <f>(((D106) + (D95 + D96 + D97 + D98 + D99 + D100 + D101 + D102 + D103 + D104 + D105))*C94)</f>
        <v/>
      </c>
    </row>
    <row r="95">
      <c r="A95" t="inlineStr">
        <is>
          <t>INT_R_X29Y70/EE4BEG0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INT_R_X33Y70/EE4END0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CLBLM_R_X29Y70/CLBLM_EE4BEG0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BRAM_L_X30Y70/BRAM_EE4BEG0_0</t>
        </is>
      </c>
      <c r="B98" t="inlineStr">
        <is>
          <t>Part of wire</t>
        </is>
      </c>
      <c r="C98" t="n">
        <v>0.26892</v>
      </c>
      <c r="D98" t="n">
        <v>0.05565999999999999</v>
      </c>
    </row>
    <row r="99">
      <c r="A99" t="inlineStr">
        <is>
          <t>BRAM_INT_INTERFACE_L_X30Y70/INT_INTERFACE_EE4BEG0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INT_L_X30Y70/EE4A0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INT_R_X31Y70/EE4B0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CLBLL_R_X31Y70/CLBLL_EE4B0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VBRK_X80Y73/VBRK_EE4B0</t>
        </is>
      </c>
      <c r="B103" t="inlineStr">
        <is>
          <t>Part of wire</t>
        </is>
      </c>
      <c r="C103" t="n">
        <v>0.01211</v>
      </c>
      <c r="D103" t="n">
        <v>0.00162</v>
      </c>
    </row>
    <row r="104">
      <c r="A104" t="inlineStr">
        <is>
          <t>CLBLM_L_X32Y70/CLBLM_EE4B0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INT_L_X32Y70/EE4C0</t>
        </is>
      </c>
      <c r="B105" t="inlineStr">
        <is>
          <t>Part of wire</t>
        </is>
      </c>
      <c r="C105" t="n">
        <v>0</v>
      </c>
      <c r="D105" t="n">
        <v>0</v>
      </c>
      <c r="I105">
        <f>(((D95 + D96 + D97 + D98 + D99 + D100 + D101 + D102 + D103 + D104 + D105)/2) + (D106))</f>
        <v/>
      </c>
      <c r="J105">
        <f>((C95 + C96 + C97 + C98 + C99 + C100 + C101 + C102 + C103 + C104 + C105)*(((D95 + D96 + D97 + D98 + D99 + D100 + D101 + D102 + D103 + D104 + D105)/2) + (D106)))</f>
        <v/>
      </c>
    </row>
    <row r="106">
      <c r="A106" t="inlineStr">
        <is>
          <t>INT_R_X33Y70/INT_R.EE4END0-&gt;&gt;EE4BEG0</t>
        </is>
      </c>
      <c r="B106" t="inlineStr">
        <is>
          <t>Buffer</t>
        </is>
      </c>
      <c r="C106" t="n">
        <v>1.2375</v>
      </c>
      <c r="D106" t="n">
        <v>0.009403999999999999</v>
      </c>
      <c r="E106" t="n">
        <v>0.07000000000000001</v>
      </c>
      <c r="F106" t="n">
        <v>0.057</v>
      </c>
      <c r="G106" t="n">
        <v>0.165</v>
      </c>
      <c r="H106" t="n">
        <v>0.136</v>
      </c>
      <c r="I106">
        <f>((D118) + (D107 + D108 + D109 + D110 + D111 + D112 + D113 + D114 + D115 + D116 + D117))</f>
        <v/>
      </c>
      <c r="J106">
        <f>(((D118) + (D107 + D108 + D109 + D110 + D111 + D112 + D113 + D114 + D115 + D116 + D117))*C106)</f>
        <v/>
      </c>
    </row>
    <row r="107">
      <c r="A107" t="inlineStr">
        <is>
          <t>INT_R_X33Y70/EE4BEG0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INT_R_X37Y70/EE4END0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CLBLM_R_X33Y70/CLBLM_EE4BEG0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VBRK_X85Y73/VBRK_EE4BEG0</t>
        </is>
      </c>
      <c r="B110" t="inlineStr">
        <is>
          <t>Part of wire</t>
        </is>
      </c>
      <c r="C110" t="n">
        <v>0.01211</v>
      </c>
      <c r="D110" t="n">
        <v>0.00162</v>
      </c>
    </row>
    <row r="111">
      <c r="A111" t="inlineStr">
        <is>
          <t>DSP_L_X34Y70/DSP_EE4BEG0_0</t>
        </is>
      </c>
      <c r="B111" t="inlineStr">
        <is>
          <t>Part of wire</t>
        </is>
      </c>
      <c r="C111" t="n">
        <v>0.04743</v>
      </c>
      <c r="D111" t="n">
        <v>0.011</v>
      </c>
    </row>
    <row r="112">
      <c r="A112" t="inlineStr">
        <is>
          <t>INT_INTERFACE_L_X34Y70/INT_INTERFACE_EE4BEG0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INT_L_X34Y70/EE4A0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INT_R_X35Y70/EE4B0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CLBLM_R_X35Y70/CLBLM_EE4B0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CLBLM_L_X36Y70/CLBLM_EE4B0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INT_L_X36Y70/EE4C0</t>
        </is>
      </c>
      <c r="B117" t="inlineStr">
        <is>
          <t>Part of wire</t>
        </is>
      </c>
      <c r="C117" t="n">
        <v>0</v>
      </c>
      <c r="D117" t="n">
        <v>0</v>
      </c>
      <c r="I117">
        <f>(((D107 + D108 + D109 + D110 + D111 + D112 + D113 + D114 + D115 + D116 + D117)/2) + (D118))</f>
        <v/>
      </c>
      <c r="J117">
        <f>((C107 + C108 + C109 + C110 + C111 + C112 + C113 + C114 + C115 + C116 + C117)*(((D107 + D108 + D109 + D110 + D111 + D112 + D113 + D114 + D115 + D116 + D117)/2) + (D118)))</f>
        <v/>
      </c>
    </row>
    <row r="118">
      <c r="A118" t="inlineStr">
        <is>
          <t>INT_R_X37Y70/INT_R.EE4END0-&gt;&gt;NE6BEG0</t>
        </is>
      </c>
      <c r="B118" t="inlineStr">
        <is>
          <t>Buffer</t>
        </is>
      </c>
      <c r="C118" t="n">
        <v>1.5845231875</v>
      </c>
      <c r="D118" t="n">
        <v>0.009979</v>
      </c>
      <c r="E118" t="n">
        <v>0.076</v>
      </c>
      <c r="F118" t="n">
        <v>0.062</v>
      </c>
      <c r="G118" t="n">
        <v>0.176</v>
      </c>
      <c r="H118" t="n">
        <v>0.145</v>
      </c>
      <c r="I118">
        <f>((D130) + (D119 + D120 + D121 + D122 + D123 + D124 + D125 + D126 + D127 + D128 + D129))</f>
        <v/>
      </c>
      <c r="J118">
        <f>(((D130) + (D119 + D120 + D121 + D122 + D123 + D124 + D125 + D126 + D127 + D128 + D129))*C118)</f>
        <v/>
      </c>
    </row>
    <row r="119">
      <c r="A119" t="inlineStr">
        <is>
          <t>INT_R_X37Y70/NE6BEG0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INT_R_X39Y74/NE6END0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BRAM_INT_INTERFACE_R_X37Y70/INT_INTERFACE_NE4BEG0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BRAM_R_X37Y70/BRAM_NE4BEG0_0</t>
        </is>
      </c>
      <c r="B122" t="inlineStr">
        <is>
          <t>Part of wire</t>
        </is>
      </c>
      <c r="C122" t="n">
        <v>0.26892</v>
      </c>
      <c r="D122" t="n">
        <v>0.05565999999999999</v>
      </c>
    </row>
    <row r="123">
      <c r="A123" t="inlineStr">
        <is>
          <t>VBRK_X96Y73/VBRK_NE4BEG0</t>
        </is>
      </c>
      <c r="B123" t="inlineStr">
        <is>
          <t>Part of wire</t>
        </is>
      </c>
      <c r="C123" t="n">
        <v>0.01211</v>
      </c>
      <c r="D123" t="n">
        <v>0.00162</v>
      </c>
    </row>
    <row r="124">
      <c r="A124" t="inlineStr">
        <is>
          <t>CLBLL_L_X38Y70/CLBLL_NE4BEG0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INT_L_X38Y70/NE6A0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INT_L_X38Y71/NE6B0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INT_L_X38Y72/NE6C0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INT_L_X38Y73/NE6D0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INT_L_X38Y74/NE6E0</t>
        </is>
      </c>
      <c r="B129" t="inlineStr">
        <is>
          <t>Part of wire</t>
        </is>
      </c>
      <c r="C129" t="n">
        <v>0</v>
      </c>
      <c r="D129" t="n">
        <v>0</v>
      </c>
      <c r="I129">
        <f>(((D119 + D120 + D121 + D122 + D123 + D124 + D125 + D126 + D127 + D128 + D129)/2) + (D130))</f>
        <v/>
      </c>
      <c r="J129">
        <f>((C119 + C120 + C121 + C122 + C123 + C124 + C125 + C126 + C127 + C128 + C129)*(((D119 + D120 + D121 + D122 + D123 + D124 + D125 + D126 + D127 + D128 + D129)/2) + (D130)))</f>
        <v/>
      </c>
    </row>
    <row r="130">
      <c r="A130" t="inlineStr">
        <is>
          <t>INT_R_X39Y74/INT_R.NE6END0-&gt;&gt;EE2BEG0</t>
        </is>
      </c>
      <c r="B130" t="inlineStr">
        <is>
          <t>Buffer</t>
        </is>
      </c>
      <c r="C130" t="n">
        <v>1.1851186875</v>
      </c>
      <c r="D130" t="n">
        <v>0.008473000000000001</v>
      </c>
      <c r="E130" t="n">
        <v>0.061</v>
      </c>
      <c r="F130" t="n">
        <v>0.05</v>
      </c>
      <c r="G130" t="n">
        <v>0.139</v>
      </c>
      <c r="H130" t="n">
        <v>0.115</v>
      </c>
      <c r="I130">
        <f>((D136) + (D131 + D132 + D133 + D134 + D135))</f>
        <v/>
      </c>
      <c r="J130">
        <f>(((D136) + (D131 + D132 + D133 + D134 + D135))*C130)</f>
        <v/>
      </c>
    </row>
    <row r="131">
      <c r="A131" t="inlineStr">
        <is>
          <t>INT_R_X39Y74/EE2BEG0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INT_R_X41Y74/EE2END0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CLBLM_R_X39Y74/CLBLM_EE2BEG0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CLBLL_L_X40Y74/CLBLL_EE2BEG0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INT_L_X40Y74/EE2A0</t>
        </is>
      </c>
      <c r="B135" t="inlineStr">
        <is>
          <t>Part of wire</t>
        </is>
      </c>
      <c r="C135" t="n">
        <v>0</v>
      </c>
      <c r="D135" t="n">
        <v>0</v>
      </c>
      <c r="I135">
        <f>(((D131 + D132 + D133 + D134 + D135)/2) + (D136))</f>
        <v/>
      </c>
      <c r="J135">
        <f>((C131 + C132 + C133 + C134 + C135)*(((D131 + D132 + D133 + D134 + D135)/2) + (D136)))</f>
        <v/>
      </c>
    </row>
    <row r="136">
      <c r="A136" t="inlineStr">
        <is>
          <t>INT_R_X41Y74/INT_R.EE2END0-&gt;&gt;ER1BEG1</t>
        </is>
      </c>
      <c r="B136" t="inlineStr">
        <is>
          <t>Buffer</t>
        </is>
      </c>
      <c r="C136" t="n">
        <v>1.16220225</v>
      </c>
      <c r="D136" t="n">
        <v>0.008429000000000001</v>
      </c>
      <c r="E136" t="n">
        <v>0.044</v>
      </c>
      <c r="F136" t="n">
        <v>0.036</v>
      </c>
      <c r="G136" t="n">
        <v>0.124</v>
      </c>
      <c r="H136" t="n">
        <v>0.103</v>
      </c>
      <c r="I136">
        <f>((D144) + (D137 + D138 + D139 + D140 + D141 + D142 + D143))</f>
        <v/>
      </c>
      <c r="J136">
        <f>(((D144) + (D137 + D138 + D139 + D140 + D141 + D142 + D143))*C136)</f>
        <v/>
      </c>
    </row>
    <row r="137">
      <c r="A137" t="inlineStr">
        <is>
          <t>INT_R_X41Y74/ER1BEG1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INT_L_X42Y74/ER1END1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CLBLM_R_X41Y74/CLBLM_ER1BEG1</t>
        </is>
      </c>
      <c r="B139" t="inlineStr">
        <is>
          <t>Part of wire</t>
        </is>
      </c>
      <c r="C139" t="n">
        <v>0.09049599999999999</v>
      </c>
      <c r="D139" t="n">
        <v>0.005564</v>
      </c>
    </row>
    <row r="140">
      <c r="A140" t="inlineStr">
        <is>
          <t>VBRK_X105Y77/VBRK_ER1BEG1</t>
        </is>
      </c>
      <c r="B140" t="inlineStr">
        <is>
          <t>Part of wire</t>
        </is>
      </c>
      <c r="C140" t="n">
        <v>0.01211</v>
      </c>
      <c r="D140" t="n">
        <v>0.00162</v>
      </c>
    </row>
    <row r="141">
      <c r="A141" t="inlineStr">
        <is>
          <t>CMT_TOP_L_LOWER_T_X106Y70/CMT_TOP_ER1BEG1_8</t>
        </is>
      </c>
      <c r="B141" t="inlineStr">
        <is>
          <t>Part of wire</t>
        </is>
      </c>
      <c r="C141" t="n">
        <v>0.31751</v>
      </c>
      <c r="D141" t="n">
        <v>0.025</v>
      </c>
    </row>
    <row r="142">
      <c r="A142" t="inlineStr">
        <is>
          <t>CMT_FIFO_L_X107Y72/CMT_FIFO_ER1BEG1_11</t>
        </is>
      </c>
      <c r="B142" t="inlineStr">
        <is>
          <t>Part of wire</t>
        </is>
      </c>
      <c r="C142" t="n">
        <v>0.31751</v>
      </c>
      <c r="D142" t="n">
        <v>0.025</v>
      </c>
    </row>
    <row r="143">
      <c r="A143" t="inlineStr">
        <is>
          <t>INT_INTERFACE_L_X42Y74/INT_INTERFACE_ER1BEG1</t>
        </is>
      </c>
      <c r="B143" t="inlineStr">
        <is>
          <t>Part of wire</t>
        </is>
      </c>
      <c r="C143" t="n">
        <v>0</v>
      </c>
      <c r="D143" t="n">
        <v>0</v>
      </c>
      <c r="I143">
        <f>(((D137 + D138 + D139 + D140 + D141 + D142 + D143)/2) + (D144))</f>
        <v/>
      </c>
      <c r="J143">
        <f>((C137 + C138 + C139 + C140 + C141 + C142 + C143)*(((D137 + D138 + D139 + D140 + D141 + D142 + D143)/2) + (D144)))</f>
        <v/>
      </c>
    </row>
    <row r="144">
      <c r="A144" t="inlineStr">
        <is>
          <t>INT_L_X42Y74/INT_L.ER1END1-&gt;&gt;NE2BEG1</t>
        </is>
      </c>
      <c r="B144" t="inlineStr">
        <is>
          <t>Buffer</t>
        </is>
      </c>
      <c r="C144" t="n">
        <v>1.1851186875</v>
      </c>
      <c r="D144" t="n">
        <v>0.008473000000000001</v>
      </c>
      <c r="E144" t="n">
        <v>0.041</v>
      </c>
      <c r="F144" t="n">
        <v>0.033</v>
      </c>
      <c r="G144" t="n">
        <v>0.134</v>
      </c>
      <c r="H144" t="n">
        <v>0.111</v>
      </c>
      <c r="I144">
        <f>((D149) + (D145 + D146 + D147 + D148))</f>
        <v/>
      </c>
      <c r="J144">
        <f>(((D149) + (D145 + D146 + D147 + D148))*C144)</f>
        <v/>
      </c>
    </row>
    <row r="145">
      <c r="A145" t="inlineStr">
        <is>
          <t>INT_L_X42Y74/NE2BEG1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INT_R_X43Y75/NE2END1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HCLK_L_X109Y78/HCLK_NE2BEG1</t>
        </is>
      </c>
      <c r="B147" t="inlineStr">
        <is>
          <t>Part of wire</t>
        </is>
      </c>
      <c r="C147" t="n">
        <v>0.15496</v>
      </c>
      <c r="D147" t="n">
        <v>0.022944</v>
      </c>
    </row>
    <row r="148">
      <c r="A148" t="inlineStr">
        <is>
          <t>INT_L_X42Y75/NE2A1</t>
        </is>
      </c>
      <c r="B148" t="inlineStr">
        <is>
          <t>Part of wire</t>
        </is>
      </c>
      <c r="C148" t="n">
        <v>0</v>
      </c>
      <c r="D148" t="n">
        <v>0</v>
      </c>
      <c r="I148">
        <f>(((D145 + D146 + D147 + D148)/2) + (D149))</f>
        <v/>
      </c>
      <c r="J148">
        <f>((C145 + C146 + C147 + C148)*(((D145 + D146 + D147 + D148)/2) + (D149)))</f>
        <v/>
      </c>
    </row>
    <row r="149">
      <c r="A149" t="inlineStr">
        <is>
          <t>INT_R_X43Y75/INT_R.NE2END1-&gt;&gt;IMUX34</t>
        </is>
      </c>
      <c r="B149" t="inlineStr">
        <is>
          <t>Buffer</t>
        </is>
      </c>
      <c r="C149" t="n">
        <v>1.6107141875</v>
      </c>
      <c r="D149" t="n">
        <v>0.007713</v>
      </c>
      <c r="E149" t="n">
        <v>0.047</v>
      </c>
      <c r="F149" t="n">
        <v>0.038</v>
      </c>
      <c r="G149" t="n">
        <v>0.138</v>
      </c>
      <c r="H149" t="n">
        <v>0.114</v>
      </c>
      <c r="I149">
        <f>((((D156) + (D155))) + (D150 + D151 + D152 + D153))</f>
        <v/>
      </c>
      <c r="J149">
        <f>(((((D156) + (D155))) + (D150 + D151 + D152 + D153))*C149)</f>
        <v/>
      </c>
    </row>
    <row r="150">
      <c r="A150" t="inlineStr">
        <is>
          <t>INT_R_X43Y75/IMUX34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IO_INT_INTERFACE_R_X43Y75/INT_INTERFACE_IMUX34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RIOI3_X43Y75/IOI_IMUX34_0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R_TERM_INT_X112Y79/TERM_INT_IMUX34</t>
        </is>
      </c>
      <c r="B153" t="inlineStr">
        <is>
          <t>Part of wire</t>
        </is>
      </c>
      <c r="C153" t="n">
        <v>0</v>
      </c>
      <c r="D153" t="n">
        <v>0</v>
      </c>
      <c r="I153">
        <f>(((D150 + D151 + D152 + D153)/2) + (((D156) + (D155))))</f>
        <v/>
      </c>
      <c r="J153">
        <f>((C150 + C151 + C152 + C153)*(((D150 + D151 + D152 + D153)/2) + (((D156) + (D155)))))</f>
        <v/>
      </c>
    </row>
    <row r="154">
      <c r="A154" t="inlineStr">
        <is>
          <t>RIOI3_X43Y75/RIOI3.IOI_IMUX34_0-&gt;IOI_OLOGIC1_D1</t>
        </is>
      </c>
      <c r="B154" t="inlineStr">
        <is>
          <t>PassTransistor</t>
        </is>
      </c>
      <c r="C154" t="n">
        <v>0</v>
      </c>
      <c r="E154" t="n">
        <v>0</v>
      </c>
      <c r="F154" t="n">
        <v>0</v>
      </c>
      <c r="G154" t="n">
        <v>0</v>
      </c>
      <c r="H154" t="n">
        <v>0</v>
      </c>
      <c r="I154">
        <f>((D156) + (D155))</f>
        <v/>
      </c>
      <c r="J154">
        <f>(((D156) + (D155))*C154)</f>
        <v/>
      </c>
    </row>
    <row r="155">
      <c r="A155" t="inlineStr">
        <is>
          <t>RIOI3_X43Y75/IOI_OLOGIC1_D1</t>
        </is>
      </c>
      <c r="B155" t="inlineStr">
        <is>
          <t>Part of wire</t>
        </is>
      </c>
      <c r="C155" t="n">
        <v>0</v>
      </c>
      <c r="D155" t="n">
        <v>0</v>
      </c>
      <c r="I155">
        <f>(((D155)/2) + (D156))</f>
        <v/>
      </c>
      <c r="J155">
        <f>((C155)*(((D155)/2) + (D156)))</f>
        <v/>
      </c>
    </row>
    <row r="156">
      <c r="A156" t="inlineStr">
        <is>
          <t>RIOI3_X43Y75/RIOI3.IOI_OLOGIC1_D1-&gt;&gt;RIOI_OLOGIC1_OQ</t>
        </is>
      </c>
      <c r="B156" t="inlineStr">
        <is>
          <t>Buffer</t>
        </is>
      </c>
      <c r="C156" t="n">
        <v>0</v>
      </c>
      <c r="D156" t="n">
        <v>0</v>
      </c>
      <c r="E156" t="n">
        <v>0.331</v>
      </c>
      <c r="F156" t="n">
        <v>0.1</v>
      </c>
      <c r="G156" t="n">
        <v>1.156</v>
      </c>
      <c r="H156" t="n">
        <v>0.999</v>
      </c>
      <c r="I156">
        <f>((D158) + (D157))</f>
        <v/>
      </c>
      <c r="J156">
        <f>(((D158) + (D157))*C156)</f>
        <v/>
      </c>
    </row>
    <row r="157">
      <c r="A157" t="inlineStr">
        <is>
          <t>RIOI3_X43Y75/RIOI_OLOGIC1_OQ</t>
        </is>
      </c>
      <c r="B157" t="inlineStr">
        <is>
          <t>Part of wire</t>
        </is>
      </c>
      <c r="C157" t="n">
        <v>0</v>
      </c>
      <c r="D157" t="n">
        <v>0</v>
      </c>
      <c r="I157">
        <f>(((D157)/2) + (D158))</f>
        <v/>
      </c>
      <c r="J157">
        <f>((C157)*(((D157)/2) + (D158)))</f>
        <v/>
      </c>
    </row>
    <row r="158">
      <c r="A158" t="inlineStr">
        <is>
          <t>RIOI3_X43Y75/RIOI3.RIOI_OLOGIC1_OQ-&gt;&gt;RIOI_O1</t>
        </is>
      </c>
      <c r="B158" t="inlineStr">
        <is>
          <t>Buffer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>
        <f>((D161) + (D159 + D160))</f>
        <v/>
      </c>
      <c r="J158">
        <f>(((D161) + (D159 + D160))*C158)</f>
        <v/>
      </c>
    </row>
    <row r="159">
      <c r="A159" t="inlineStr">
        <is>
          <t>RIOI3_X43Y75/RIOI_O1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RIOB33_X43Y75/IOB_O1</t>
        </is>
      </c>
      <c r="B160" t="inlineStr">
        <is>
          <t>Part of wire</t>
        </is>
      </c>
      <c r="C160" t="n">
        <v>0</v>
      </c>
      <c r="D160" t="n">
        <v>0</v>
      </c>
      <c r="I160">
        <f>(((D159 + D160)/2) + (D161))</f>
        <v/>
      </c>
      <c r="J160">
        <f>((C159 + C160)*(((D159 + D160)/2) + (D161)))</f>
        <v/>
      </c>
    </row>
    <row r="161">
      <c r="A161" t="inlineStr">
        <is>
          <t>led_OBUF[12]_inst/I</t>
        </is>
      </c>
      <c r="B161" t="inlineStr">
        <is>
          <t>Inpin</t>
        </is>
      </c>
      <c r="D161" t="n">
        <v>1e-06</v>
      </c>
      <c r="E161" t="n">
        <v>0.001</v>
      </c>
      <c r="F161" t="n">
        <v>0.001</v>
      </c>
      <c r="G161" t="n">
        <v>0.001</v>
      </c>
      <c r="H161" t="n">
        <v>0.001</v>
      </c>
    </row>
    <row r="162">
      <c r="A162" t="inlineStr">
        <is>
          <t>led_OBUF[12]: masterReg/led_OBUF[12]_inst_i_1/O to led_OBUF[12]_inst/I sum delays</t>
        </is>
      </c>
      <c r="E162">
        <f>(E2 + E4 + E7 + E19 + E45 + E55 + E65 + E73 + E84 + E94 + E106 + E118 + E130 + E136 + E144 + E149 + E154 + E156 + E158 + E161)</f>
        <v/>
      </c>
      <c r="F162">
        <f>(F2 + F4 + F7 + F19 + F45 + F55 + F65 + F73 + F84 + F94 + F106 + F118 + F130 + F136 + F144 + F149 + F154 + F156 + F158 + F161)</f>
        <v/>
      </c>
      <c r="G162">
        <f>(G2 + G4 + G7 + G19 + G45 + G55 + G65 + G73 + G84 + G94 + G106 + G118 + G130 + G136 + G144 + G149 + G154 + G156 + G158 + G161)</f>
        <v/>
      </c>
      <c r="H162">
        <f>(H2 + H4 + H7 + H19 + H45 + H55 + H65 + H73 + H84 + H94 + H106 + H118 + H130 + H136 + H144 + H149 + H154 + H156 + H158 + H161)</f>
        <v/>
      </c>
      <c r="J162">
        <f>(J2 + J3 + J4 + J6 + J7 + J18 + J19 + J44 + J45 + J54 + J55 + J64 + J65 + J72 + J73 + J83 + J84 + J93 + J94 + J105 + J106 + J117 + J118 + J129 + J130 + J135 + J136 + J143 + J144 + J148 + J149 + J153 + J154 + J155 + J156 + J157 + J158 + J160 + J161)</f>
        <v/>
      </c>
    </row>
    <row r="163">
      <c r="A163" t="inlineStr">
        <is>
          <t>led_OBUF[12]: masterReg/led_OBUF[12]_inst_i_1/O to led_OBUF[12]_inst/Isum delays + cap delay</t>
        </is>
      </c>
      <c r="E163">
        <f>1000*(E162 + J162)</f>
        <v/>
      </c>
      <c r="F163">
        <f>1000*(F162 + J162)</f>
        <v/>
      </c>
      <c r="G163">
        <f>1000*(G162 + J162)</f>
        <v/>
      </c>
      <c r="H163">
        <f>1000*(H162 + J162)</f>
        <v/>
      </c>
    </row>
    <row r="165">
      <c r="A165" t="inlineStr">
        <is>
          <t>led_OBUF[12]: masterReg/led_OBUF[12]_inst_i_1/O to led_OBUF[12]_inst/ITotal delay (from Vivado)</t>
        </is>
      </c>
      <c r="E165" t="inlineStr">
        <is>
          <t>1809</t>
        </is>
      </c>
      <c r="F165" t="inlineStr">
        <is>
          <t>1409</t>
        </is>
      </c>
      <c r="G165" t="inlineStr">
        <is>
          <t>3287</t>
        </is>
      </c>
      <c r="H165" t="inlineStr">
        <is>
          <t>2899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1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CLBLM_R_X11Y54/CLBLM_M_A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CLBLM_R_X11Y54/CLBLM_M_A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CLBLM_R_X11Y54/CLBLM_R.CLBLM_M_A-&gt;CLBLM_LOGIC_OUTS12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CLBLM_R_X11Y54/CLBLM_LOGIC_OUTS12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INT_R_X11Y54/LOGIC_OUTS12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INT_R_X11Y54/INT_R.LOGIC_OUTS12-&gt;&gt;EE2BEG0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0.061</v>
      </c>
      <c r="F7" t="n">
        <v>0.05</v>
      </c>
      <c r="G7" t="n">
        <v>0.139</v>
      </c>
      <c r="H7" t="n">
        <v>0.115</v>
      </c>
      <c r="I7">
        <f>((D27) + (D8 + D9 + D10 + D11 + D12 + D13 + D14 + D15 + D16 + D17 + D18 + D19 + D20 + D21 + D22 + D23 + D24 + D25 + D26))</f>
        <v/>
      </c>
      <c r="J7">
        <f>(((D27) + (D8 + D9 + D10 + D11 + D12 + D13 + D14 + D15 + D16 + D17 + D18 + D19 + D20 + D21 + D22 + D23 + D24 + D25 + D26))*C7)</f>
        <v/>
      </c>
    </row>
    <row r="8">
      <c r="A8" t="inlineStr">
        <is>
          <t>INT_R_X11Y54/EE2BEG0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INT_R_X19Y54/EE2END0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CLBLM_R_X11Y54/CLBLM_EE2BEG0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VBRK_X34Y57/VBRK_EE2BEG0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INT_FEEDTHRU_1_X35Y57/INT_FEEDTHRU_1_EE2BEG0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INT_FEEDTHRU_2_X36Y57/INT_FEEDTHRU_2_EE2BEG0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INT_FEEDTHRU_2_X37Y57/INT_FEEDTHRU_2_EE2BEG0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INT_FEEDTHRU_1_X38Y57/INT_FEEDTHRU_1_EE2BEG0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INT_FEEDTHRU_1_X39Y57/INT_FEEDTHRU_1_EE2BEG0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INT_FEEDTHRU_2_X40Y57/INT_FEEDTHRU_2_EE2BEG0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INT_FEEDTHRU_2_X41Y57/INT_FEEDTHRU_2_EE2BEG0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INT_FEEDTHRU_1_X42Y57/INT_FEEDTHRU_1_EE2BEG0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INT_FEEDTHRU_1_X43Y57/INT_FEEDTHRU_1_EE2BEG0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INT_FEEDTHRU_2_X44Y57/INT_FEEDTHRU_2_EE2BEG0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INT_FEEDTHRU_2_X45Y57/INT_FEEDTHRU_2_EE2BEG0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INT_FEEDTHRU_1_X46Y57/INT_FEEDTHRU_1_EE2BEG0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VFRAME_X47Y57/VFRAME_EE2BEG0</t>
        </is>
      </c>
      <c r="B24" t="inlineStr">
        <is>
          <t>Part of wire</t>
        </is>
      </c>
      <c r="C24" t="n">
        <v>0.04367</v>
      </c>
      <c r="D24" t="n">
        <v>0.00584</v>
      </c>
    </row>
    <row r="25">
      <c r="A25" t="inlineStr">
        <is>
          <t>INT_INTERFACE_L_X18Y54/INT_INTERFACE_EE2BEG0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INT_L_X18Y54/EE2A0</t>
        </is>
      </c>
      <c r="B26" t="inlineStr">
        <is>
          <t>Part of wire</t>
        </is>
      </c>
      <c r="C26" t="n">
        <v>0</v>
      </c>
      <c r="D26" t="n">
        <v>0</v>
      </c>
      <c r="I26">
        <f>(((D8 + D9 + D10 + D11 + D12 + D13 + D14 + D15 + D16 + D17 + D18 + D19 + D20 + D21 + D22 + D23 + D24 + D25 + D26)/2) + (D27))</f>
        <v/>
      </c>
      <c r="J26">
        <f>((C8 + C9 + C10 + C11 + C12 + C13 + C14 + C15 + C16 + C17 + C18 + C19 + C20 + C21 + C22 + C23 + C24 + C25 + C26)*(((D8 + D9 + D10 + D11 + D12 + D13 + D14 + D15 + D16 + D17 + D18 + D19 + D20 + D21 + D22 + D23 + D24 + D25 + D26)/2) + (D27)))</f>
        <v/>
      </c>
    </row>
    <row r="27">
      <c r="A27" t="inlineStr">
        <is>
          <t>INT_R_X19Y54/INT_R.EE2END0-&gt;&gt;NN6BEG0</t>
        </is>
      </c>
      <c r="B27" t="inlineStr">
        <is>
          <t>Buffer</t>
        </is>
      </c>
      <c r="C27" t="n">
        <v>1.5845231875</v>
      </c>
      <c r="D27" t="n">
        <v>0.009979</v>
      </c>
      <c r="E27" t="n">
        <v>0.081</v>
      </c>
      <c r="F27" t="n">
        <v>0.067</v>
      </c>
      <c r="G27" t="n">
        <v>0.18</v>
      </c>
      <c r="H27" t="n">
        <v>0.149</v>
      </c>
      <c r="I27">
        <f>((D36) + (D28 + D29 + D30 + D31 + D32 + D33 + D34 + D35))</f>
        <v/>
      </c>
      <c r="J27">
        <f>(((D36) + (D28 + D29 + D30 + D31 + D32 + D33 + D34 + D35))*C27)</f>
        <v/>
      </c>
    </row>
    <row r="28">
      <c r="A28" t="inlineStr">
        <is>
          <t>INT_R_X19Y54/NN6BEG0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INT_R_X19Y60/NN6END0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INT_R_X19Y59/NN6END_S1_0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INT_R_X19Y55/NN6A0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INT_R_X19Y56/NN6B0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INT_R_X19Y57/NN6C0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INT_R_X19Y58/NN6D0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INT_R_X19Y59/NN6E0</t>
        </is>
      </c>
      <c r="B35" t="inlineStr">
        <is>
          <t>Part of wire</t>
        </is>
      </c>
      <c r="C35" t="n">
        <v>0</v>
      </c>
      <c r="D35" t="n">
        <v>0</v>
      </c>
      <c r="I35">
        <f>(((D28 + D29 + D30 + D31 + D32 + D33 + D34 + D35)/2) + (D36))</f>
        <v/>
      </c>
      <c r="J35">
        <f>((C28 + C29 + C30 + C31 + C32 + C33 + C34 + C35)*(((D28 + D29 + D30 + D31 + D32 + D33 + D34 + D35)/2) + (D36)))</f>
        <v/>
      </c>
    </row>
    <row r="36">
      <c r="A36" t="inlineStr">
        <is>
          <t>INT_R_X19Y60/INT_R.NN6END0-&gt;&gt;EE2BEG0</t>
        </is>
      </c>
      <c r="B36" t="inlineStr">
        <is>
          <t>Buffer</t>
        </is>
      </c>
      <c r="C36" t="n">
        <v>1.1851186875</v>
      </c>
      <c r="D36" t="n">
        <v>0.008473000000000001</v>
      </c>
      <c r="E36" t="n">
        <v>0.061</v>
      </c>
      <c r="F36" t="n">
        <v>0.05</v>
      </c>
      <c r="G36" t="n">
        <v>0.139</v>
      </c>
      <c r="H36" t="n">
        <v>0.115</v>
      </c>
      <c r="I36">
        <f>((D42) + (D37 + D38 + D39 + D40 + D41))</f>
        <v/>
      </c>
      <c r="J36">
        <f>(((D42) + (D37 + D38 + D39 + D40 + D41))*C36)</f>
        <v/>
      </c>
    </row>
    <row r="37">
      <c r="A37" t="inlineStr">
        <is>
          <t>INT_R_X19Y60/EE2BEG0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INT_R_X21Y60/EE2END0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CLBLL_R_X19Y60/CLBLL_EE2BEG0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CLBLM_L_X20Y60/CLBLM_EE2BEG0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INT_L_X20Y60/EE2A0</t>
        </is>
      </c>
      <c r="B41" t="inlineStr">
        <is>
          <t>Part of wire</t>
        </is>
      </c>
      <c r="C41" t="n">
        <v>0</v>
      </c>
      <c r="D41" t="n">
        <v>0</v>
      </c>
      <c r="I41">
        <f>(((D37 + D38 + D39 + D40 + D41)/2) + (D42))</f>
        <v/>
      </c>
      <c r="J41">
        <f>((C37 + C38 + C39 + C40 + C41)*(((D37 + D38 + D39 + D40 + D41)/2) + (D42)))</f>
        <v/>
      </c>
    </row>
    <row r="42">
      <c r="A42" t="inlineStr">
        <is>
          <t>INT_R_X21Y60/INT_R.EE2END0-&gt;&gt;NE6BEG0</t>
        </is>
      </c>
      <c r="B42" t="inlineStr">
        <is>
          <t>Buffer</t>
        </is>
      </c>
      <c r="C42" t="n">
        <v>1.5845231875</v>
      </c>
      <c r="D42" t="n">
        <v>0.009979</v>
      </c>
      <c r="E42" t="n">
        <v>0.076</v>
      </c>
      <c r="F42" t="n">
        <v>0.062</v>
      </c>
      <c r="G42" t="n">
        <v>0.176</v>
      </c>
      <c r="H42" t="n">
        <v>0.145</v>
      </c>
      <c r="I42">
        <f>((D52) + (D43 + D44 + D45 + D46 + D47 + D48 + D49 + D50 + D51))</f>
        <v/>
      </c>
      <c r="J42">
        <f>(((D52) + (D43 + D44 + D45 + D46 + D47 + D48 + D49 + D50 + D51))*C42)</f>
        <v/>
      </c>
    </row>
    <row r="43">
      <c r="A43" t="inlineStr">
        <is>
          <t>INT_R_X21Y60/NE6BEG0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INT_R_X23Y64/NE6END0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CLBLL_R_X21Y60/CLBLL_NE4BEG0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CLBLM_L_X22Y60/CLBLM_NE4BEG0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INT_L_X22Y60/NE6A0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INT_L_X22Y61/NE6B0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INT_L_X22Y62/NE6C0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INT_L_X22Y63/NE6D0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INT_L_X22Y64/NE6E0</t>
        </is>
      </c>
      <c r="B51" t="inlineStr">
        <is>
          <t>Part of wire</t>
        </is>
      </c>
      <c r="C51" t="n">
        <v>0</v>
      </c>
      <c r="D51" t="n">
        <v>0</v>
      </c>
      <c r="I51">
        <f>(((D43 + D44 + D45 + D46 + D47 + D48 + D49 + D50 + D51)/2) + (D52))</f>
        <v/>
      </c>
      <c r="J51">
        <f>((C43 + C44 + C45 + C46 + C47 + C48 + C49 + C50 + C51)*(((D43 + D44 + D45 + D46 + D47 + D48 + D49 + D50 + D51)/2) + (D52)))</f>
        <v/>
      </c>
    </row>
    <row r="52">
      <c r="A52" t="inlineStr">
        <is>
          <t>INT_R_X23Y64/INT_R.NE6END0-&gt;&gt;NE6BEG0</t>
        </is>
      </c>
      <c r="B52" t="inlineStr">
        <is>
          <t>Buffer</t>
        </is>
      </c>
      <c r="C52" t="n">
        <v>1.5845231875</v>
      </c>
      <c r="D52" t="n">
        <v>0.009979</v>
      </c>
      <c r="E52" t="n">
        <v>0.076</v>
      </c>
      <c r="F52" t="n">
        <v>0.062</v>
      </c>
      <c r="G52" t="n">
        <v>0.176</v>
      </c>
      <c r="H52" t="n">
        <v>0.145</v>
      </c>
      <c r="I52">
        <f>((D64) + (D53 + D54 + D55 + D56 + D57 + D58 + D59 + D60 + D61 + D62 + D63))</f>
        <v/>
      </c>
      <c r="J52">
        <f>(((D64) + (D53 + D54 + D55 + D56 + D57 + D58 + D59 + D60 + D61 + D62 + D63))*C52)</f>
        <v/>
      </c>
    </row>
    <row r="53">
      <c r="A53" t="inlineStr">
        <is>
          <t>INT_R_X23Y64/NE6BEG0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INT_R_X25Y68/NE6END0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INT_INTERFACE_R_X23Y64/INT_INTERFACE_NE4BEG0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CLK_FEED_X60Y67/CLK_FEED_NE4BEG0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VBRK_X61Y67/VBRK_NE4BEG0</t>
        </is>
      </c>
      <c r="B57" t="inlineStr">
        <is>
          <t>Part of wire</t>
        </is>
      </c>
      <c r="C57" t="n">
        <v>0.01211</v>
      </c>
      <c r="D57" t="n">
        <v>0.00162</v>
      </c>
    </row>
    <row r="58">
      <c r="A58" t="inlineStr">
        <is>
          <t>CLBLL_L_X24Y64/CLBLL_NE4BEG0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INT_L_X24Y64/NE6A0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INT_L_X24Y65/NE6B0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INT_L_X24Y66/NE6C0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INT_L_X24Y67/NE6D0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INT_L_X24Y68/NE6E0</t>
        </is>
      </c>
      <c r="B63" t="inlineStr">
        <is>
          <t>Part of wire</t>
        </is>
      </c>
      <c r="C63" t="n">
        <v>0</v>
      </c>
      <c r="D63" t="n">
        <v>0</v>
      </c>
      <c r="I63">
        <f>(((D53 + D54 + D55 + D56 + D57 + D58 + D59 + D60 + D61 + D62 + D63)/2) + (D64))</f>
        <v/>
      </c>
      <c r="J63">
        <f>((C53 + C54 + C55 + C56 + C57 + C58 + C59 + C60 + C61 + C62 + C63)*(((D53 + D54 + D55 + D56 + D57 + D58 + D59 + D60 + D61 + D62 + D63)/2) + (D64)))</f>
        <v/>
      </c>
    </row>
    <row r="64">
      <c r="A64" t="inlineStr">
        <is>
          <t>INT_R_X25Y68/INT_R.NE6END0-&gt;&gt;NE6BEG0</t>
        </is>
      </c>
      <c r="B64" t="inlineStr">
        <is>
          <t>Buffer</t>
        </is>
      </c>
      <c r="C64" t="n">
        <v>1.5845231875</v>
      </c>
      <c r="D64" t="n">
        <v>0.009979</v>
      </c>
      <c r="E64" t="n">
        <v>0.076</v>
      </c>
      <c r="F64" t="n">
        <v>0.062</v>
      </c>
      <c r="G64" t="n">
        <v>0.176</v>
      </c>
      <c r="H64" t="n">
        <v>0.145</v>
      </c>
      <c r="I64">
        <f>((D75) + (D65 + D66 + D67 + D68 + D69 + D70 + D71 + D72 + D73 + D74))</f>
        <v/>
      </c>
      <c r="J64">
        <f>(((D75) + (D65 + D66 + D67 + D68 + D69 + D70 + D71 + D72 + D73 + D74))*C64)</f>
        <v/>
      </c>
    </row>
    <row r="65">
      <c r="A65" t="inlineStr">
        <is>
          <t>INT_R_X25Y68/NE6BEG0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INT_R_X27Y72/NE6END0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CLBLM_R_X25Y68/CLBLM_NE4BEG0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VBRK_X66Y71/VBRK_NE4BEG0</t>
        </is>
      </c>
      <c r="B68" t="inlineStr">
        <is>
          <t>Part of wire</t>
        </is>
      </c>
      <c r="C68" t="n">
        <v>0.01211</v>
      </c>
      <c r="D68" t="n">
        <v>0.00162</v>
      </c>
    </row>
    <row r="69">
      <c r="A69" t="inlineStr">
        <is>
          <t>CLBLL_L_X26Y68/CLBLL_NE4BEG0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INT_L_X26Y68/NE6A0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INT_L_X26Y69/NE6B0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INT_L_X26Y70/NE6C0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INT_L_X26Y71/NE6D0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INT_L_X26Y72/NE6E0</t>
        </is>
      </c>
      <c r="B74" t="inlineStr">
        <is>
          <t>Part of wire</t>
        </is>
      </c>
      <c r="C74" t="n">
        <v>0</v>
      </c>
      <c r="D74" t="n">
        <v>0</v>
      </c>
      <c r="I74">
        <f>(((D65 + D66 + D67 + D68 + D69 + D70 + D71 + D72 + D73 + D74)/2) + (D75))</f>
        <v/>
      </c>
      <c r="J74">
        <f>((C65 + C66 + C67 + C68 + C69 + C70 + C71 + C72 + C73 + C74)*(((D65 + D66 + D67 + D68 + D69 + D70 + D71 + D72 + D73 + D74)/2) + (D75)))</f>
        <v/>
      </c>
    </row>
    <row r="75">
      <c r="A75" t="inlineStr">
        <is>
          <t>INT_R_X27Y72/INT_R.NE6END0-&gt;&gt;EE4BEG0</t>
        </is>
      </c>
      <c r="B75" t="inlineStr">
        <is>
          <t>Buffer</t>
        </is>
      </c>
      <c r="C75" t="n">
        <v>1.2375</v>
      </c>
      <c r="D75" t="n">
        <v>0.009403999999999999</v>
      </c>
      <c r="E75" t="n">
        <v>0.07000000000000001</v>
      </c>
      <c r="F75" t="n">
        <v>0.057</v>
      </c>
      <c r="G75" t="n">
        <v>0.165</v>
      </c>
      <c r="H75" t="n">
        <v>0.136</v>
      </c>
      <c r="I75">
        <f>((D86) + (D76 + D77 + D78 + D79 + D80 + D81 + D82 + D83 + D84 + D85))</f>
        <v/>
      </c>
      <c r="J75">
        <f>(((D86) + (D76 + D77 + D78 + D79 + D80 + D81 + D82 + D83 + D84 + D85))*C75)</f>
        <v/>
      </c>
    </row>
    <row r="76">
      <c r="A76" t="inlineStr">
        <is>
          <t>INT_R_X27Y72/EE4BEG0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INT_R_X31Y72/EE4END0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CLBLM_R_X27Y72/CLBLM_EE4BEG0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CLBLL_L_X28Y72/CLBLL_EE4BEG0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INT_L_X28Y72/EE4A0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INT_R_X29Y72/EE4B0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CLBLM_R_X29Y72/CLBLM_EE4B0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BRAM_L_X30Y70/BRAM_EE4B0_2</t>
        </is>
      </c>
      <c r="B83" t="inlineStr">
        <is>
          <t>Part of wire</t>
        </is>
      </c>
      <c r="C83" t="n">
        <v>0.26892</v>
      </c>
      <c r="D83" t="n">
        <v>0.05565999999999999</v>
      </c>
    </row>
    <row r="84">
      <c r="A84" t="inlineStr">
        <is>
          <t>BRAM_INT_INTERFACE_L_X30Y72/INT_INTERFACE_EE4B0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INT_L_X30Y72/EE4C0</t>
        </is>
      </c>
      <c r="B85" t="inlineStr">
        <is>
          <t>Part of wire</t>
        </is>
      </c>
      <c r="C85" t="n">
        <v>0</v>
      </c>
      <c r="D85" t="n">
        <v>0</v>
      </c>
      <c r="I85">
        <f>(((D76 + D77 + D78 + D79 + D80 + D81 + D82 + D83 + D84 + D85)/2) + (D86))</f>
        <v/>
      </c>
      <c r="J85">
        <f>((C76 + C77 + C78 + C79 + C80 + C81 + C82 + C83 + C84 + C85)*(((D76 + D77 + D78 + D79 + D80 + D81 + D82 + D83 + D84 + D85)/2) + (D86)))</f>
        <v/>
      </c>
    </row>
    <row r="86">
      <c r="A86" t="inlineStr">
        <is>
          <t>INT_R_X31Y72/INT_R.EE4END0-&gt;&gt;EE4BEG0</t>
        </is>
      </c>
      <c r="B86" t="inlineStr">
        <is>
          <t>Buffer</t>
        </is>
      </c>
      <c r="C86" t="n">
        <v>1.2375</v>
      </c>
      <c r="D86" t="n">
        <v>0.009403999999999999</v>
      </c>
      <c r="E86" t="n">
        <v>0.07000000000000001</v>
      </c>
      <c r="F86" t="n">
        <v>0.057</v>
      </c>
      <c r="G86" t="n">
        <v>0.165</v>
      </c>
      <c r="H86" t="n">
        <v>0.136</v>
      </c>
      <c r="I86">
        <f>((D99) + (D87 + D88 + D89 + D90 + D91 + D92 + D93 + D94 + D95 + D96 + D97 + D98))</f>
        <v/>
      </c>
      <c r="J86">
        <f>(((D99) + (D87 + D88 + D89 + D90 + D91 + D92 + D93 + D94 + D95 + D96 + D97 + D98))*C86)</f>
        <v/>
      </c>
    </row>
    <row r="87">
      <c r="A87" t="inlineStr">
        <is>
          <t>INT_R_X31Y72/EE4BEG0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INT_R_X35Y72/EE4END0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CLBLL_R_X31Y72/CLBLL_EE4BEG0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VBRK_X80Y75/VBRK_EE4BEG0</t>
        </is>
      </c>
      <c r="B90" t="inlineStr">
        <is>
          <t>Part of wire</t>
        </is>
      </c>
      <c r="C90" t="n">
        <v>0.01211</v>
      </c>
      <c r="D90" t="n">
        <v>0.00162</v>
      </c>
    </row>
    <row r="91">
      <c r="A91" t="inlineStr">
        <is>
          <t>CLBLM_L_X32Y72/CLBLM_EE4BEG0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INT_L_X32Y72/EE4A0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INT_R_X33Y72/EE4B0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CLBLM_R_X33Y72/CLBLM_EE4B0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VBRK_X85Y75/VBRK_EE4B0</t>
        </is>
      </c>
      <c r="B95" t="inlineStr">
        <is>
          <t>Part of wire</t>
        </is>
      </c>
      <c r="C95" t="n">
        <v>0.01211</v>
      </c>
      <c r="D95" t="n">
        <v>0.00162</v>
      </c>
    </row>
    <row r="96">
      <c r="A96" t="inlineStr">
        <is>
          <t>DSP_L_X34Y70/DSP_EE4B0_2</t>
        </is>
      </c>
      <c r="B96" t="inlineStr">
        <is>
          <t>Part of wire</t>
        </is>
      </c>
      <c r="C96" t="n">
        <v>0.04743</v>
      </c>
      <c r="D96" t="n">
        <v>0.011</v>
      </c>
    </row>
    <row r="97">
      <c r="A97" t="inlineStr">
        <is>
          <t>INT_INTERFACE_L_X34Y72/INT_INTERFACE_EE4B0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INT_L_X34Y72/EE4C0</t>
        </is>
      </c>
      <c r="B98" t="inlineStr">
        <is>
          <t>Part of wire</t>
        </is>
      </c>
      <c r="C98" t="n">
        <v>0</v>
      </c>
      <c r="D98" t="n">
        <v>0</v>
      </c>
      <c r="I98">
        <f>(((D87 + D88 + D89 + D90 + D91 + D92 + D93 + D94 + D95 + D96 + D97 + D98)/2) + (D99))</f>
        <v/>
      </c>
      <c r="J98">
        <f>((C87 + C88 + C89 + C90 + C91 + C92 + C93 + C94 + C95 + C96 + C97 + C98)*(((D87 + D88 + D89 + D90 + D91 + D92 + D93 + D94 + D95 + D96 + D97 + D98)/2) + (D99)))</f>
        <v/>
      </c>
    </row>
    <row r="99">
      <c r="A99" t="inlineStr">
        <is>
          <t>INT_R_X35Y72/INT_R.EE4END0-&gt;&gt;EE4BEG0</t>
        </is>
      </c>
      <c r="B99" t="inlineStr">
        <is>
          <t>Buffer</t>
        </is>
      </c>
      <c r="C99" t="n">
        <v>1.2375</v>
      </c>
      <c r="D99" t="n">
        <v>0.009403999999999999</v>
      </c>
      <c r="E99" t="n">
        <v>0.07000000000000001</v>
      </c>
      <c r="F99" t="n">
        <v>0.057</v>
      </c>
      <c r="G99" t="n">
        <v>0.165</v>
      </c>
      <c r="H99" t="n">
        <v>0.136</v>
      </c>
      <c r="I99">
        <f>((D111) + (D100 + D101 + D102 + D103 + D104 + D105 + D106 + D107 + D108 + D109 + D110))</f>
        <v/>
      </c>
      <c r="J99">
        <f>(((D111) + (D100 + D101 + D102 + D103 + D104 + D105 + D106 + D107 + D108 + D109 + D110))*C99)</f>
        <v/>
      </c>
    </row>
    <row r="100">
      <c r="A100" t="inlineStr">
        <is>
          <t>INT_R_X35Y72/EE4BEG0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INT_R_X39Y72/EE4END0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CLBLM_R_X35Y72/CLBLM_EE4BEG0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CLBLM_L_X36Y72/CLBLM_EE4BEG0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INT_L_X36Y72/EE4A0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INT_R_X37Y72/EE4B0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BRAM_INT_INTERFACE_R_X37Y72/INT_INTERFACE_EE4B0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BRAM_R_X37Y70/BRAM_EE4B0_2</t>
        </is>
      </c>
      <c r="B107" t="inlineStr">
        <is>
          <t>Part of wire</t>
        </is>
      </c>
      <c r="C107" t="n">
        <v>0.26892</v>
      </c>
      <c r="D107" t="n">
        <v>0.05565999999999999</v>
      </c>
    </row>
    <row r="108">
      <c r="A108" t="inlineStr">
        <is>
          <t>VBRK_X96Y75/VBRK_EE4B0</t>
        </is>
      </c>
      <c r="B108" t="inlineStr">
        <is>
          <t>Part of wire</t>
        </is>
      </c>
      <c r="C108" t="n">
        <v>0.01211</v>
      </c>
      <c r="D108" t="n">
        <v>0.00162</v>
      </c>
    </row>
    <row r="109">
      <c r="A109" t="inlineStr">
        <is>
          <t>CLBLL_L_X38Y72/CLBLL_EE4B0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INT_L_X38Y72/EE4C0</t>
        </is>
      </c>
      <c r="B110" t="inlineStr">
        <is>
          <t>Part of wire</t>
        </is>
      </c>
      <c r="C110" t="n">
        <v>0</v>
      </c>
      <c r="D110" t="n">
        <v>0</v>
      </c>
      <c r="I110">
        <f>(((D100 + D101 + D102 + D103 + D104 + D105 + D106 + D107 + D108 + D109 + D110)/2) + (D111))</f>
        <v/>
      </c>
      <c r="J110">
        <f>((C100 + C101 + C102 + C103 + C104 + C105 + C106 + C107 + C108 + C109 + C110)*(((D100 + D101 + D102 + D103 + D104 + D105 + D106 + D107 + D108 + D109 + D110)/2) + (D111)))</f>
        <v/>
      </c>
    </row>
    <row r="111">
      <c r="A111" t="inlineStr">
        <is>
          <t>INT_R_X39Y72/INT_R.EE4END0-&gt;&gt;NE6BEG0</t>
        </is>
      </c>
      <c r="B111" t="inlineStr">
        <is>
          <t>Buffer</t>
        </is>
      </c>
      <c r="C111" t="n">
        <v>1.5845231875</v>
      </c>
      <c r="D111" t="n">
        <v>0.009979</v>
      </c>
      <c r="E111" t="n">
        <v>0.076</v>
      </c>
      <c r="F111" t="n">
        <v>0.062</v>
      </c>
      <c r="G111" t="n">
        <v>0.176</v>
      </c>
      <c r="H111" t="n">
        <v>0.145</v>
      </c>
      <c r="I111">
        <f>((D122) + (D112 + D113 + D114 + D115 + D116 + D117 + D118 + D119 + D120 + D121))</f>
        <v/>
      </c>
      <c r="J111">
        <f>(((D122) + (D112 + D113 + D114 + D115 + D116 + D117 + D118 + D119 + D120 + D121))*C111)</f>
        <v/>
      </c>
    </row>
    <row r="112">
      <c r="A112" t="inlineStr">
        <is>
          <t>INT_R_X39Y72/NE6BEG0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INT_R_X41Y76/NE6END0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CLBLM_R_X39Y72/CLBLM_NE4BEG0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CLBLL_L_X40Y72/CLBLL_NE4BEG0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INT_L_X40Y72/NE6A0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INT_L_X40Y73/NE6B0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INT_L_X40Y74/NE6C0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HCLK_L_X102Y78/HCLK_NE6C0</t>
        </is>
      </c>
      <c r="B119" t="inlineStr">
        <is>
          <t>Part of wire</t>
        </is>
      </c>
      <c r="C119" t="n">
        <v>0.15496</v>
      </c>
      <c r="D119" t="n">
        <v>0.01666</v>
      </c>
    </row>
    <row r="120">
      <c r="A120" t="inlineStr">
        <is>
          <t>INT_L_X40Y75/NE6D0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INT_L_X40Y76/NE6E0</t>
        </is>
      </c>
      <c r="B121" t="inlineStr">
        <is>
          <t>Part of wire</t>
        </is>
      </c>
      <c r="C121" t="n">
        <v>0</v>
      </c>
      <c r="D121" t="n">
        <v>0</v>
      </c>
      <c r="I121">
        <f>(((D112 + D113 + D114 + D115 + D116 + D117 + D118 + D119 + D120 + D121)/2) + (D122))</f>
        <v/>
      </c>
      <c r="J121">
        <f>((C112 + C113 + C114 + C115 + C116 + C117 + C118 + C119 + C120 + C121)*(((D112 + D113 + D114 + D115 + D116 + D117 + D118 + D119 + D120 + D121)/2) + (D122)))</f>
        <v/>
      </c>
    </row>
    <row r="122">
      <c r="A122" t="inlineStr">
        <is>
          <t>INT_R_X41Y76/INT_R.NE6END0-&gt;&gt;EE2BEG0</t>
        </is>
      </c>
      <c r="B122" t="inlineStr">
        <is>
          <t>Buffer</t>
        </is>
      </c>
      <c r="C122" t="n">
        <v>1.1851186875</v>
      </c>
      <c r="D122" t="n">
        <v>0.008473000000000001</v>
      </c>
      <c r="E122" t="n">
        <v>0.061</v>
      </c>
      <c r="F122" t="n">
        <v>0.05</v>
      </c>
      <c r="G122" t="n">
        <v>0.139</v>
      </c>
      <c r="H122" t="n">
        <v>0.115</v>
      </c>
      <c r="I122">
        <f>((D131) + (D123 + D124 + D125 + D126 + D127 + D128 + D129 + D130))</f>
        <v/>
      </c>
      <c r="J122">
        <f>(((D131) + (D123 + D124 + D125 + D126 + D127 + D128 + D129 + D130))*C122)</f>
        <v/>
      </c>
    </row>
    <row r="123">
      <c r="A123" t="inlineStr">
        <is>
          <t>INT_R_X41Y76/EE2BEG0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INT_R_X43Y76/EE2END0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CLBLM_R_X41Y76/CLBLM_EE2BEG0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VBRK_X105Y80/VBRK_EE2BEG0</t>
        </is>
      </c>
      <c r="B126" t="inlineStr">
        <is>
          <t>Part of wire</t>
        </is>
      </c>
      <c r="C126" t="n">
        <v>0.01211</v>
      </c>
      <c r="D126" t="n">
        <v>0.00162</v>
      </c>
    </row>
    <row r="127">
      <c r="A127" t="inlineStr">
        <is>
          <t>CMT_TOP_L_UPPER_B_X106Y83/CMT_TOP_EE2BEG0_1</t>
        </is>
      </c>
      <c r="B127" t="inlineStr">
        <is>
          <t>Part of wire</t>
        </is>
      </c>
      <c r="C127" t="n">
        <v>0.31751</v>
      </c>
      <c r="D127" t="n">
        <v>0.022067</v>
      </c>
    </row>
    <row r="128">
      <c r="A128" t="inlineStr">
        <is>
          <t>CMT_FIFO_L_X107Y85/CMT_FIFO_EE2BEG0_1</t>
        </is>
      </c>
      <c r="B128" t="inlineStr">
        <is>
          <t>Part of wire</t>
        </is>
      </c>
      <c r="C128" t="n">
        <v>0.31751</v>
      </c>
      <c r="D128" t="n">
        <v>0.022067</v>
      </c>
    </row>
    <row r="129">
      <c r="A129" t="inlineStr">
        <is>
          <t>INT_INTERFACE_L_X42Y76/INT_INTERFACE_EE2BEG0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INT_L_X42Y76/EE2A0</t>
        </is>
      </c>
      <c r="B130" t="inlineStr">
        <is>
          <t>Part of wire</t>
        </is>
      </c>
      <c r="C130" t="n">
        <v>0</v>
      </c>
      <c r="D130" t="n">
        <v>0</v>
      </c>
      <c r="I130">
        <f>(((D123 + D124 + D125 + D126 + D127 + D128 + D129 + D130)/2) + (D131))</f>
        <v/>
      </c>
      <c r="J130">
        <f>((C123 + C124 + C125 + C126 + C127 + C128 + C129 + C130)*(((D123 + D124 + D125 + D126 + D127 + D128 + D129 + D130)/2) + (D131)))</f>
        <v/>
      </c>
    </row>
    <row r="131">
      <c r="A131" t="inlineStr">
        <is>
          <t>INT_R_X43Y76/INT_R.EE2END0-&gt;&gt;ER1BEG1</t>
        </is>
      </c>
      <c r="B131" t="inlineStr">
        <is>
          <t>Buffer</t>
        </is>
      </c>
      <c r="C131" t="n">
        <v>1.16220225</v>
      </c>
      <c r="D131" t="n">
        <v>0.008429000000000001</v>
      </c>
      <c r="E131" t="n">
        <v>0.044</v>
      </c>
      <c r="F131" t="n">
        <v>0.036</v>
      </c>
      <c r="G131" t="n">
        <v>0.124</v>
      </c>
      <c r="H131" t="n">
        <v>0.103</v>
      </c>
      <c r="I131">
        <f>((D137) + (D132 + D133 + D134 + D135 + D136))</f>
        <v/>
      </c>
      <c r="J131">
        <f>(((D137) + (D132 + D133 + D134 + D135 + D136))*C131)</f>
        <v/>
      </c>
    </row>
    <row r="132">
      <c r="A132" t="inlineStr">
        <is>
          <t>INT_R_X43Y76/ER1BEG1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INT_R_X43Y76/WR1END1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IO_INT_INTERFACE_R_X43Y76/INT_INTERFACE_ER1BEG1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R_TERM_INT_X112Y80/R_TERM_INT_WR1END1</t>
        </is>
      </c>
      <c r="B135" t="inlineStr">
        <is>
          <t>Part of wire</t>
        </is>
      </c>
      <c r="C135" t="n">
        <v>0.08729000000000001</v>
      </c>
      <c r="D135" t="n">
        <v>0.004200000000000001</v>
      </c>
    </row>
    <row r="136">
      <c r="A136" t="inlineStr">
        <is>
          <t>IO_INT_INTERFACE_R_X43Y76/INT_INTERFACE_WR1END1</t>
        </is>
      </c>
      <c r="B136" t="inlineStr">
        <is>
          <t>Part of wire</t>
        </is>
      </c>
      <c r="C136" t="n">
        <v>0</v>
      </c>
      <c r="D136" t="n">
        <v>0</v>
      </c>
      <c r="I136">
        <f>(((D132 + D133 + D134 + D135 + D136)/2) + (D137))</f>
        <v/>
      </c>
      <c r="J136">
        <f>((C132 + C133 + C134 + C135 + C136)*(((D132 + D133 + D134 + D135 + D136)/2) + (D137)))</f>
        <v/>
      </c>
    </row>
    <row r="137">
      <c r="A137" t="inlineStr">
        <is>
          <t>INT_R_X43Y76/INT_R.WR1END1-&gt;&gt;IMUX34</t>
        </is>
      </c>
      <c r="B137" t="inlineStr">
        <is>
          <t>Buffer</t>
        </is>
      </c>
      <c r="C137" t="n">
        <v>1.6107141875</v>
      </c>
      <c r="D137" t="n">
        <v>0.007713</v>
      </c>
      <c r="E137" t="n">
        <v>0.047</v>
      </c>
      <c r="F137" t="n">
        <v>0.038</v>
      </c>
      <c r="G137" t="n">
        <v>0.138</v>
      </c>
      <c r="H137" t="n">
        <v>0.114</v>
      </c>
      <c r="I137">
        <f>((((D144) + (D143))) + (D138 + D139 + D140 + D141))</f>
        <v/>
      </c>
      <c r="J137">
        <f>(((((D144) + (D143))) + (D138 + D139 + D140 + D141))*C137)</f>
        <v/>
      </c>
    </row>
    <row r="138">
      <c r="A138" t="inlineStr">
        <is>
          <t>INT_R_X43Y76/IMUX34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IO_INT_INTERFACE_R_X43Y76/INT_INTERFACE_IMUX34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RIOI3_X43Y75/IOI_IMUX34_1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R_TERM_INT_X112Y80/TERM_INT_IMUX34</t>
        </is>
      </c>
      <c r="B141" t="inlineStr">
        <is>
          <t>Part of wire</t>
        </is>
      </c>
      <c r="C141" t="n">
        <v>0</v>
      </c>
      <c r="D141" t="n">
        <v>0</v>
      </c>
      <c r="I141">
        <f>(((D138 + D139 + D140 + D141)/2) + (((D144) + (D143))))</f>
        <v/>
      </c>
      <c r="J141">
        <f>((C138 + C139 + C140 + C141)*(((D138 + D139 + D140 + D141)/2) + (((D144) + (D143)))))</f>
        <v/>
      </c>
    </row>
    <row r="142">
      <c r="A142" t="inlineStr">
        <is>
          <t>RIOI3_X43Y75/RIOI3.IOI_IMUX34_1-&gt;IOI_OLOGIC0_D1</t>
        </is>
      </c>
      <c r="B142" t="inlineStr">
        <is>
          <t>PassTransistor</t>
        </is>
      </c>
      <c r="C142" t="n">
        <v>0</v>
      </c>
      <c r="E142" t="n">
        <v>0</v>
      </c>
      <c r="F142" t="n">
        <v>0</v>
      </c>
      <c r="G142" t="n">
        <v>0</v>
      </c>
      <c r="H142" t="n">
        <v>0</v>
      </c>
      <c r="I142">
        <f>((D144) + (D143))</f>
        <v/>
      </c>
      <c r="J142">
        <f>(((D144) + (D143))*C142)</f>
        <v/>
      </c>
    </row>
    <row r="143">
      <c r="A143" t="inlineStr">
        <is>
          <t>RIOI3_X43Y75/IOI_OLOGIC0_D1</t>
        </is>
      </c>
      <c r="B143" t="inlineStr">
        <is>
          <t>Part of wire</t>
        </is>
      </c>
      <c r="C143" t="n">
        <v>0</v>
      </c>
      <c r="D143" t="n">
        <v>0</v>
      </c>
      <c r="I143">
        <f>(((D143)/2) + (D144))</f>
        <v/>
      </c>
      <c r="J143">
        <f>((C143)*(((D143)/2) + (D144)))</f>
        <v/>
      </c>
    </row>
    <row r="144">
      <c r="A144" t="inlineStr">
        <is>
          <t>RIOI3_X43Y75/RIOI3.IOI_OLOGIC0_D1-&gt;&gt;RIOI_OLOGIC0_OQ</t>
        </is>
      </c>
      <c r="B144" t="inlineStr">
        <is>
          <t>Buffer</t>
        </is>
      </c>
      <c r="C144" t="n">
        <v>0</v>
      </c>
      <c r="D144" t="n">
        <v>0</v>
      </c>
      <c r="E144" t="n">
        <v>0.331</v>
      </c>
      <c r="F144" t="n">
        <v>0.1</v>
      </c>
      <c r="G144" t="n">
        <v>1.156</v>
      </c>
      <c r="H144" t="n">
        <v>0.999</v>
      </c>
      <c r="I144">
        <f>((D146) + (D145))</f>
        <v/>
      </c>
      <c r="J144">
        <f>(((D146) + (D145))*C144)</f>
        <v/>
      </c>
    </row>
    <row r="145">
      <c r="A145" t="inlineStr">
        <is>
          <t>RIOI3_X43Y75/RIOI_OLOGIC0_OQ</t>
        </is>
      </c>
      <c r="B145" t="inlineStr">
        <is>
          <t>Part of wire</t>
        </is>
      </c>
      <c r="C145" t="n">
        <v>0</v>
      </c>
      <c r="D145" t="n">
        <v>0</v>
      </c>
      <c r="I145">
        <f>(((D145)/2) + (D146))</f>
        <v/>
      </c>
      <c r="J145">
        <f>((C145)*(((D145)/2) + (D146)))</f>
        <v/>
      </c>
    </row>
    <row r="146">
      <c r="A146" t="inlineStr">
        <is>
          <t>RIOI3_X43Y75/RIOI3.RIOI_OLOGIC0_OQ-&gt;&gt;RIOI_O0</t>
        </is>
      </c>
      <c r="B146" t="inlineStr">
        <is>
          <t>Buffer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>
        <f>((D149) + (D147 + D148))</f>
        <v/>
      </c>
      <c r="J146">
        <f>(((D149) + (D147 + D148))*C146)</f>
        <v/>
      </c>
    </row>
    <row r="147">
      <c r="A147" t="inlineStr">
        <is>
          <t>RIOI3_X43Y75/RIOI_O0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RIOB33_X43Y75/IOB_O0</t>
        </is>
      </c>
      <c r="B148" t="inlineStr">
        <is>
          <t>Part of wire</t>
        </is>
      </c>
      <c r="C148" t="n">
        <v>0</v>
      </c>
      <c r="D148" t="n">
        <v>0</v>
      </c>
      <c r="I148">
        <f>(((D147 + D148)/2) + (D149))</f>
        <v/>
      </c>
      <c r="J148">
        <f>((C147 + C148)*(((D147 + D148)/2) + (D149)))</f>
        <v/>
      </c>
    </row>
    <row r="149">
      <c r="A149" t="inlineStr">
        <is>
          <t>led_OBUF[13]_inst/I</t>
        </is>
      </c>
      <c r="B149" t="inlineStr">
        <is>
          <t>Inpin</t>
        </is>
      </c>
      <c r="D149" t="n">
        <v>1e-06</v>
      </c>
      <c r="E149" t="n">
        <v>0.001</v>
      </c>
      <c r="F149" t="n">
        <v>0.001</v>
      </c>
      <c r="G149" t="n">
        <v>0.001</v>
      </c>
      <c r="H149" t="n">
        <v>0.001</v>
      </c>
    </row>
    <row r="150">
      <c r="A150" t="inlineStr">
        <is>
          <t>led_OBUF[13]: masterReg/led_OBUF[13]_inst_i_1/O to led_OBUF[13]_inst/I sum delays</t>
        </is>
      </c>
      <c r="E150">
        <f>(E2 + E4 + E7 + E27 + E36 + E42 + E52 + E64 + E75 + E86 + E99 + E111 + E122 + E131 + E137 + E142 + E144 + E146 + E149)</f>
        <v/>
      </c>
      <c r="F150">
        <f>(F2 + F4 + F7 + F27 + F36 + F42 + F52 + F64 + F75 + F86 + F99 + F111 + F122 + F131 + F137 + F142 + F144 + F146 + F149)</f>
        <v/>
      </c>
      <c r="G150">
        <f>(G2 + G4 + G7 + G27 + G36 + G42 + G52 + G64 + G75 + G86 + G99 + G111 + G122 + G131 + G137 + G142 + G144 + G146 + G149)</f>
        <v/>
      </c>
      <c r="H150">
        <f>(H2 + H4 + H7 + H27 + H36 + H42 + H52 + H64 + H75 + H86 + H99 + H111 + H122 + H131 + H137 + H142 + H144 + H146 + H149)</f>
        <v/>
      </c>
      <c r="J150">
        <f>(J2 + J3 + J4 + J6 + J7 + J26 + J27 + J35 + J36 + J41 + J42 + J51 + J52 + J63 + J64 + J74 + J75 + J85 + J86 + J98 + J99 + J110 + J111 + J121 + J122 + J130 + J131 + J136 + J137 + J141 + J142 + J143 + J144 + J145 + J146 + J148 + J149)</f>
        <v/>
      </c>
    </row>
    <row r="151">
      <c r="A151" t="inlineStr">
        <is>
          <t>led_OBUF[13]: masterReg/led_OBUF[13]_inst_i_1/O to led_OBUF[13]_inst/Isum delays + cap delay</t>
        </is>
      </c>
      <c r="E151">
        <f>1000*(E150 + J150)</f>
        <v/>
      </c>
      <c r="F151">
        <f>1000*(F150 + J150)</f>
        <v/>
      </c>
      <c r="G151">
        <f>1000*(G150 + J150)</f>
        <v/>
      </c>
      <c r="H151">
        <f>1000*(H150 + J150)</f>
        <v/>
      </c>
    </row>
    <row r="153">
      <c r="A153" t="inlineStr">
        <is>
          <t>led_OBUF[13]: masterReg/led_OBUF[13]_inst_i_1/O to led_OBUF[13]_inst/ITotal delay (from Vivado)</t>
        </is>
      </c>
      <c r="E153" t="inlineStr">
        <is>
          <t>1629</t>
        </is>
      </c>
      <c r="F153" t="inlineStr">
        <is>
          <t>1239</t>
        </is>
      </c>
      <c r="G153" t="inlineStr">
        <is>
          <t>3030</t>
        </is>
      </c>
      <c r="H153" t="inlineStr">
        <is>
          <t>2664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CLBLM_R_X11Y52/CLBLM_M_A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CLBLM_R_X11Y52/CLBLM_M_A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CLBLM_R_X11Y52/CLBLM_R.CLBLM_M_A-&gt;CLBLM_LOGIC_OUTS12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CLBLM_R_X11Y52/CLBLM_LOGIC_OUTS12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INT_R_X11Y52/LOGIC_OUTS12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INT_R_X11Y52/INT_R.LOGIC_OUTS12-&gt;&gt;EE4BEG0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0.07000000000000001</v>
      </c>
      <c r="F7" t="n">
        <v>0.057</v>
      </c>
      <c r="G7" t="n">
        <v>0.165</v>
      </c>
      <c r="H7" t="n">
        <v>0.136</v>
      </c>
      <c r="I7">
        <f>((D31) + (D8 + D9 + D10 + D11 + D12 + D13 + D14 + D15 + D16 + D17 + D18 + D19 + D20 + D21 + D22 + D23 + D24 + D25 + D26 + D27 + D28 + D29 + D30))</f>
        <v/>
      </c>
      <c r="J7">
        <f>(((D31) + (D8 + D9 + D10 + D11 + D12 + D13 + D14 + D15 + D16 + D17 + D18 + D19 + D20 + D21 + D22 + D23 + D24 + D25 + D26 + D27 + D28 + D29 + D30))*C7)</f>
        <v/>
      </c>
    </row>
    <row r="8">
      <c r="A8" t="inlineStr">
        <is>
          <t>INT_R_X11Y52/EE4BEG0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INT_R_X21Y52/EE4END0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CLBLM_R_X11Y52/CLBLM_EE4BEG0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VBRK_X34Y55/VBRK_EE4BEG0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INT_FEEDTHRU_1_X35Y55/INT_FEEDTHRU_1_EE4BEG0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INT_FEEDTHRU_2_X36Y55/INT_FEEDTHRU_2_EE4BEG0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INT_FEEDTHRU_2_X37Y55/INT_FEEDTHRU_2_EE4BEG0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INT_FEEDTHRU_1_X38Y55/INT_FEEDTHRU_1_EE4BEG0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INT_FEEDTHRU_1_X39Y55/INT_FEEDTHRU_1_EE4BEG0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INT_FEEDTHRU_2_X40Y55/INT_FEEDTHRU_2_EE4BEG0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INT_FEEDTHRU_2_X41Y55/INT_FEEDTHRU_2_EE4BEG0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INT_FEEDTHRU_1_X42Y55/INT_FEEDTHRU_1_EE4BEG0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INT_FEEDTHRU_1_X43Y55/INT_FEEDTHRU_1_EE4BEG0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INT_FEEDTHRU_2_X44Y55/INT_FEEDTHRU_2_EE4BEG0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INT_FEEDTHRU_2_X45Y55/INT_FEEDTHRU_2_EE4BEG0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INT_FEEDTHRU_1_X46Y55/INT_FEEDTHRU_1_EE4BEG0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VFRAME_X47Y55/VFRAME_EE4BEG0</t>
        </is>
      </c>
      <c r="B24" t="inlineStr">
        <is>
          <t>Part of wire</t>
        </is>
      </c>
      <c r="C24" t="n">
        <v>0.04367</v>
      </c>
      <c r="D24" t="n">
        <v>0.00584</v>
      </c>
    </row>
    <row r="25">
      <c r="A25" t="inlineStr">
        <is>
          <t>INT_INTERFACE_L_X18Y52/INT_INTERFACE_EE4BEG0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INT_L_X18Y52/EE4A0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INT_R_X19Y52/EE4B0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CLBLL_R_X19Y52/CLBLL_EE4B0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CLBLM_L_X20Y52/CLBLM_EE4B0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INT_L_X20Y52/EE4C0</t>
        </is>
      </c>
      <c r="B30" t="inlineStr">
        <is>
          <t>Part of wire</t>
        </is>
      </c>
      <c r="C30" t="n">
        <v>0</v>
      </c>
      <c r="D30" t="n">
        <v>0</v>
      </c>
      <c r="I30">
        <f>(((D8 + D9 + D10 + D11 + D12 + D13 + D14 + D15 + D16 + D17 + D18 + D19 + D20 + D21 + D22 + D23 + D24 + D25 + D26 + D27 + D28 + D29 + D30)/2) + (D31))</f>
        <v/>
      </c>
      <c r="J30">
        <f>((C8 + C9 + C10 + C11 + C12 + C13 + C14 + C15 + C16 + C17 + C18 + C19 + C20 + C21 + C22 + C23 + C24 + C25 + C26 + C27 + C28 + C29 + C30)*(((D8 + D9 + D10 + D11 + D12 + D13 + D14 + D15 + D16 + D17 + D18 + D19 + D20 + D21 + D22 + D23 + D24 + D25 + D26 + D27 + D28 + D29 + D30)/2) + (D31)))</f>
        <v/>
      </c>
    </row>
    <row r="31">
      <c r="A31" t="inlineStr">
        <is>
          <t>INT_R_X21Y52/INT_R.EE4END0-&gt;&gt;EE2BEG0</t>
        </is>
      </c>
      <c r="B31" t="inlineStr">
        <is>
          <t>Buffer</t>
        </is>
      </c>
      <c r="C31" t="n">
        <v>1.1851186875</v>
      </c>
      <c r="D31" t="n">
        <v>0.008473000000000001</v>
      </c>
      <c r="E31" t="n">
        <v>0.061</v>
      </c>
      <c r="F31" t="n">
        <v>0.05</v>
      </c>
      <c r="G31" t="n">
        <v>0.139</v>
      </c>
      <c r="H31" t="n">
        <v>0.115</v>
      </c>
      <c r="I31">
        <f>((D37) + (D32 + D33 + D34 + D35 + D36))</f>
        <v/>
      </c>
      <c r="J31">
        <f>(((D37) + (D32 + D33 + D34 + D35 + D36))*C31)</f>
        <v/>
      </c>
    </row>
    <row r="32">
      <c r="A32" t="inlineStr">
        <is>
          <t>INT_R_X21Y52/EE2BEG0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INT_R_X23Y52/EE2END0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CLBLL_R_X21Y52/CLBLL_EE2BEG0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CLBLM_L_X22Y52/CLBLM_EE2BEG0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INT_L_X22Y52/EE2A0</t>
        </is>
      </c>
      <c r="B36" t="inlineStr">
        <is>
          <t>Part of wire</t>
        </is>
      </c>
      <c r="C36" t="n">
        <v>0</v>
      </c>
      <c r="D36" t="n">
        <v>0</v>
      </c>
      <c r="I36">
        <f>(((D32 + D33 + D34 + D35 + D36)/2) + (D37))</f>
        <v/>
      </c>
      <c r="J36">
        <f>((C32 + C33 + C34 + C35 + C36)*(((D32 + D33 + D34 + D35 + D36)/2) + (D37)))</f>
        <v/>
      </c>
    </row>
    <row r="37">
      <c r="A37" t="inlineStr">
        <is>
          <t>INT_R_X23Y52/INT_R.EE2END0-&gt;&gt;EE4BEG0</t>
        </is>
      </c>
      <c r="B37" t="inlineStr">
        <is>
          <t>Buffer</t>
        </is>
      </c>
      <c r="C37" t="n">
        <v>1.2375</v>
      </c>
      <c r="D37" t="n">
        <v>0.009403999999999999</v>
      </c>
      <c r="E37" t="n">
        <v>0.07000000000000001</v>
      </c>
      <c r="F37" t="n">
        <v>0.057</v>
      </c>
      <c r="G37" t="n">
        <v>0.165</v>
      </c>
      <c r="H37" t="n">
        <v>0.136</v>
      </c>
      <c r="I37">
        <f>((D50) + (D38 + D39 + D40 + D41 + D42 + D43 + D44 + D45 + D46 + D47 + D48 + D49))</f>
        <v/>
      </c>
      <c r="J37">
        <f>(((D50) + (D38 + D39 + D40 + D41 + D42 + D43 + D44 + D45 + D46 + D47 + D48 + D49))*C37)</f>
        <v/>
      </c>
    </row>
    <row r="38">
      <c r="A38" t="inlineStr">
        <is>
          <t>INT_R_X23Y52/EE4BEG0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INT_R_X27Y52/EE4END0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INT_INTERFACE_R_X23Y52/INT_INTERFACE_EE4BEG0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CLK_BUFG_TOP_R_X60Y53/CLK_HROW_EE4BEG0_2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VBRK_X61Y55/VBRK_EE4BEG0</t>
        </is>
      </c>
      <c r="B42" t="inlineStr">
        <is>
          <t>Part of wire</t>
        </is>
      </c>
      <c r="C42" t="n">
        <v>0.01211</v>
      </c>
      <c r="D42" t="n">
        <v>0.00162</v>
      </c>
    </row>
    <row r="43">
      <c r="A43" t="inlineStr">
        <is>
          <t>CLBLL_L_X24Y52/CLBLL_EE4BEG0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INT_L_X24Y52/EE4A0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INT_R_X25Y52/EE4B0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CLBLM_R_X25Y52/CLBLM_EE4B0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VBRK_X66Y55/VBRK_EE4B0</t>
        </is>
      </c>
      <c r="B47" t="inlineStr">
        <is>
          <t>Part of wire</t>
        </is>
      </c>
      <c r="C47" t="n">
        <v>0.01211</v>
      </c>
      <c r="D47" t="n">
        <v>0.00162</v>
      </c>
    </row>
    <row r="48">
      <c r="A48" t="inlineStr">
        <is>
          <t>CLBLL_L_X26Y52/CLBLL_EE4B0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INT_L_X26Y52/EE4C0</t>
        </is>
      </c>
      <c r="B49" t="inlineStr">
        <is>
          <t>Part of wire</t>
        </is>
      </c>
      <c r="C49" t="n">
        <v>0</v>
      </c>
      <c r="D49" t="n">
        <v>0</v>
      </c>
      <c r="I49">
        <f>(((D38 + D39 + D40 + D41 + D42 + D43 + D44 + D45 + D46 + D47 + D48 + D49)/2) + (D50))</f>
        <v/>
      </c>
      <c r="J49">
        <f>((C38 + C39 + C40 + C41 + C42 + C43 + C44 + C45 + C46 + C47 + C48 + C49)*(((D38 + D39 + D40 + D41 + D42 + D43 + D44 + D45 + D46 + D47 + D48 + D49)/2) + (D50)))</f>
        <v/>
      </c>
    </row>
    <row r="50">
      <c r="A50" t="inlineStr">
        <is>
          <t>INT_R_X27Y52/INT_R.EE4END0-&gt;&gt;NE6BEG0</t>
        </is>
      </c>
      <c r="B50" t="inlineStr">
        <is>
          <t>Buffer</t>
        </is>
      </c>
      <c r="C50" t="n">
        <v>1.5845231875</v>
      </c>
      <c r="D50" t="n">
        <v>0.009979</v>
      </c>
      <c r="E50" t="n">
        <v>0.076</v>
      </c>
      <c r="F50" t="n">
        <v>0.062</v>
      </c>
      <c r="G50" t="n">
        <v>0.176</v>
      </c>
      <c r="H50" t="n">
        <v>0.145</v>
      </c>
      <c r="I50">
        <f>((D60) + (D51 + D52 + D53 + D54 + D55 + D56 + D57 + D58 + D59))</f>
        <v/>
      </c>
      <c r="J50">
        <f>(((D60) + (D51 + D52 + D53 + D54 + D55 + D56 + D57 + D58 + D59))*C50)</f>
        <v/>
      </c>
    </row>
    <row r="51">
      <c r="A51" t="inlineStr">
        <is>
          <t>INT_R_X27Y52/NE6BEG0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INT_R_X29Y56/NE6END0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CLBLM_R_X27Y52/CLBLM_NE4BEG0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CLBLL_L_X28Y52/CLBLL_NE4BEG0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INT_L_X28Y52/NE6A0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INT_L_X28Y53/NE6B0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INT_L_X28Y54/NE6C0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INT_L_X28Y55/NE6D0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INT_L_X28Y56/NE6E0</t>
        </is>
      </c>
      <c r="B59" t="inlineStr">
        <is>
          <t>Part of wire</t>
        </is>
      </c>
      <c r="C59" t="n">
        <v>0</v>
      </c>
      <c r="D59" t="n">
        <v>0</v>
      </c>
      <c r="I59">
        <f>(((D51 + D52 + D53 + D54 + D55 + D56 + D57 + D58 + D59)/2) + (D60))</f>
        <v/>
      </c>
      <c r="J59">
        <f>((C51 + C52 + C53 + C54 + C55 + C56 + C57 + C58 + C59)*(((D51 + D52 + D53 + D54 + D55 + D56 + D57 + D58 + D59)/2) + (D60)))</f>
        <v/>
      </c>
    </row>
    <row r="60">
      <c r="A60" t="inlineStr">
        <is>
          <t>INT_R_X29Y56/INT_R.NE6END0-&gt;&gt;EE4BEG0</t>
        </is>
      </c>
      <c r="B60" t="inlineStr">
        <is>
          <t>Buffer</t>
        </is>
      </c>
      <c r="C60" t="n">
        <v>1.2375</v>
      </c>
      <c r="D60" t="n">
        <v>0.009403999999999999</v>
      </c>
      <c r="E60" t="n">
        <v>0.07000000000000001</v>
      </c>
      <c r="F60" t="n">
        <v>0.057</v>
      </c>
      <c r="G60" t="n">
        <v>0.165</v>
      </c>
      <c r="H60" t="n">
        <v>0.136</v>
      </c>
      <c r="I60">
        <f>((D72) + (D61 + D62 + D63 + D64 + D65 + D66 + D67 + D68 + D69 + D70 + D71))</f>
        <v/>
      </c>
      <c r="J60">
        <f>(((D72) + (D61 + D62 + D63 + D64 + D65 + D66 + D67 + D68 + D69 + D70 + D71))*C60)</f>
        <v/>
      </c>
    </row>
    <row r="61">
      <c r="A61" t="inlineStr">
        <is>
          <t>INT_R_X29Y56/EE4BEG0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INT_R_X33Y56/EE4END0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CLBLM_R_X29Y56/CLBLM_EE4BEG0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BRAM_L_X30Y55/BRAM_EE4BEG0_1</t>
        </is>
      </c>
      <c r="B64" t="inlineStr">
        <is>
          <t>Part of wire</t>
        </is>
      </c>
      <c r="C64" t="n">
        <v>0.26892</v>
      </c>
      <c r="D64" t="n">
        <v>0.05565999999999999</v>
      </c>
    </row>
    <row r="65">
      <c r="A65" t="inlineStr">
        <is>
          <t>BRAM_INT_INTERFACE_L_X30Y56/INT_INTERFACE_EE4BEG0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INT_L_X30Y56/EE4A0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INT_R_X31Y56/EE4B0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CLBLL_R_X31Y56/CLBLL_EE4B0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VBRK_X80Y59/VBRK_EE4B0</t>
        </is>
      </c>
      <c r="B69" t="inlineStr">
        <is>
          <t>Part of wire</t>
        </is>
      </c>
      <c r="C69" t="n">
        <v>0.01211</v>
      </c>
      <c r="D69" t="n">
        <v>0.00162</v>
      </c>
    </row>
    <row r="70">
      <c r="A70" t="inlineStr">
        <is>
          <t>CLBLM_L_X32Y56/CLBLM_EE4B0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INT_L_X32Y56/EE4C0</t>
        </is>
      </c>
      <c r="B71" t="inlineStr">
        <is>
          <t>Part of wire</t>
        </is>
      </c>
      <c r="C71" t="n">
        <v>0</v>
      </c>
      <c r="D71" t="n">
        <v>0</v>
      </c>
      <c r="I71">
        <f>(((D61 + D62 + D63 + D64 + D65 + D66 + D67 + D68 + D69 + D70 + D71)/2) + (D72))</f>
        <v/>
      </c>
      <c r="J71">
        <f>((C61 + C62 + C63 + C64 + C65 + C66 + C67 + C68 + C69 + C70 + C71)*(((D61 + D62 + D63 + D64 + D65 + D66 + D67 + D68 + D69 + D70 + D71)/2) + (D72)))</f>
        <v/>
      </c>
    </row>
    <row r="72">
      <c r="A72" t="inlineStr">
        <is>
          <t>INT_R_X33Y56/INT_R.EE4END0-&gt;&gt;EE4BEG0</t>
        </is>
      </c>
      <c r="B72" t="inlineStr">
        <is>
          <t>Buffer</t>
        </is>
      </c>
      <c r="C72" t="n">
        <v>1.2375</v>
      </c>
      <c r="D72" t="n">
        <v>0.009403999999999999</v>
      </c>
      <c r="E72" t="n">
        <v>0.07000000000000001</v>
      </c>
      <c r="F72" t="n">
        <v>0.057</v>
      </c>
      <c r="G72" t="n">
        <v>0.165</v>
      </c>
      <c r="H72" t="n">
        <v>0.136</v>
      </c>
      <c r="I72">
        <f>((D84) + (D73 + D74 + D75 + D76 + D77 + D78 + D79 + D80 + D81 + D82 + D83))</f>
        <v/>
      </c>
      <c r="J72">
        <f>(((D84) + (D73 + D74 + D75 + D76 + D77 + D78 + D79 + D80 + D81 + D82 + D83))*C72)</f>
        <v/>
      </c>
    </row>
    <row r="73">
      <c r="A73" t="inlineStr">
        <is>
          <t>INT_R_X33Y56/EE4BEG0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INT_R_X37Y56/EE4END0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CLBLM_R_X33Y56/CLBLM_EE4BEG0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VBRK_X85Y59/VBRK_EE4BEG0</t>
        </is>
      </c>
      <c r="B76" t="inlineStr">
        <is>
          <t>Part of wire</t>
        </is>
      </c>
      <c r="C76" t="n">
        <v>0.01211</v>
      </c>
      <c r="D76" t="n">
        <v>0.00162</v>
      </c>
    </row>
    <row r="77">
      <c r="A77" t="inlineStr">
        <is>
          <t>DSP_L_X34Y55/DSP_EE4BEG0_1</t>
        </is>
      </c>
      <c r="B77" t="inlineStr">
        <is>
          <t>Part of wire</t>
        </is>
      </c>
      <c r="C77" t="n">
        <v>0.04743</v>
      </c>
      <c r="D77" t="n">
        <v>0.011</v>
      </c>
    </row>
    <row r="78">
      <c r="A78" t="inlineStr">
        <is>
          <t>INT_INTERFACE_L_X34Y56/INT_INTERFACE_EE4BEG0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INT_L_X34Y56/EE4A0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INT_R_X35Y56/EE4B0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CLBLM_R_X35Y56/CLBLM_EE4B0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CLBLM_L_X36Y56/CLBLM_EE4B0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INT_L_X36Y56/EE4C0</t>
        </is>
      </c>
      <c r="B83" t="inlineStr">
        <is>
          <t>Part of wire</t>
        </is>
      </c>
      <c r="C83" t="n">
        <v>0</v>
      </c>
      <c r="D83" t="n">
        <v>0</v>
      </c>
      <c r="I83">
        <f>(((D73 + D74 + D75 + D76 + D77 + D78 + D79 + D80 + D81 + D82 + D83)/2) + (D84))</f>
        <v/>
      </c>
      <c r="J83">
        <f>((C73 + C74 + C75 + C76 + C77 + C78 + C79 + C80 + C81 + C82 + C83)*(((D73 + D74 + D75 + D76 + D77 + D78 + D79 + D80 + D81 + D82 + D83)/2) + (D84)))</f>
        <v/>
      </c>
    </row>
    <row r="84">
      <c r="A84" t="inlineStr">
        <is>
          <t>INT_R_X37Y56/INT_R.EE4END0-&gt;&gt;NE6BEG0</t>
        </is>
      </c>
      <c r="B84" t="inlineStr">
        <is>
          <t>Buffer</t>
        </is>
      </c>
      <c r="C84" t="n">
        <v>1.5845231875</v>
      </c>
      <c r="D84" t="n">
        <v>0.009979</v>
      </c>
      <c r="E84" t="n">
        <v>0.076</v>
      </c>
      <c r="F84" t="n">
        <v>0.062</v>
      </c>
      <c r="G84" t="n">
        <v>0.176</v>
      </c>
      <c r="H84" t="n">
        <v>0.145</v>
      </c>
      <c r="I84">
        <f>((D96) + (D85 + D86 + D87 + D88 + D89 + D90 + D91 + D92 + D93 + D94 + D95))</f>
        <v/>
      </c>
      <c r="J84">
        <f>(((D96) + (D85 + D86 + D87 + D88 + D89 + D90 + D91 + D92 + D93 + D94 + D95))*C84)</f>
        <v/>
      </c>
    </row>
    <row r="85">
      <c r="A85" t="inlineStr">
        <is>
          <t>INT_R_X37Y56/NE6BEG0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INT_R_X39Y60/NE6END0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BRAM_INT_INTERFACE_R_X37Y56/INT_INTERFACE_NE4BEG0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BRAM_R_X37Y55/BRAM_NE4BEG0_1</t>
        </is>
      </c>
      <c r="B88" t="inlineStr">
        <is>
          <t>Part of wire</t>
        </is>
      </c>
      <c r="C88" t="n">
        <v>0.26892</v>
      </c>
      <c r="D88" t="n">
        <v>0.05565999999999999</v>
      </c>
    </row>
    <row r="89">
      <c r="A89" t="inlineStr">
        <is>
          <t>VBRK_X96Y59/VBRK_NE4BEG0</t>
        </is>
      </c>
      <c r="B89" t="inlineStr">
        <is>
          <t>Part of wire</t>
        </is>
      </c>
      <c r="C89" t="n">
        <v>0.01211</v>
      </c>
      <c r="D89" t="n">
        <v>0.00162</v>
      </c>
    </row>
    <row r="90">
      <c r="A90" t="inlineStr">
        <is>
          <t>CLBLL_L_X38Y56/CLBLL_NE4BEG0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INT_L_X38Y56/NE6A0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INT_L_X38Y57/NE6B0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INT_L_X38Y58/NE6C0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INT_L_X38Y59/NE6D0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INT_L_X38Y60/NE6E0</t>
        </is>
      </c>
      <c r="B95" t="inlineStr">
        <is>
          <t>Part of wire</t>
        </is>
      </c>
      <c r="C95" t="n">
        <v>0</v>
      </c>
      <c r="D95" t="n">
        <v>0</v>
      </c>
      <c r="I95">
        <f>(((D85 + D86 + D87 + D88 + D89 + D90 + D91 + D92 + D93 + D94 + D95)/2) + (D96))</f>
        <v/>
      </c>
      <c r="J95">
        <f>((C85 + C86 + C87 + C88 + C89 + C90 + C91 + C92 + C93 + C94 + C95)*(((D85 + D86 + D87 + D88 + D89 + D90 + D91 + D92 + D93 + D94 + D95)/2) + (D96)))</f>
        <v/>
      </c>
    </row>
    <row r="96">
      <c r="A96" t="inlineStr">
        <is>
          <t>INT_R_X39Y60/INT_R.NE6END0-&gt;&gt;EE2BEG0</t>
        </is>
      </c>
      <c r="B96" t="inlineStr">
        <is>
          <t>Buffer</t>
        </is>
      </c>
      <c r="C96" t="n">
        <v>1.1851186875</v>
      </c>
      <c r="D96" t="n">
        <v>0.008473000000000001</v>
      </c>
      <c r="E96" t="n">
        <v>0.061</v>
      </c>
      <c r="F96" t="n">
        <v>0.05</v>
      </c>
      <c r="G96" t="n">
        <v>0.139</v>
      </c>
      <c r="H96" t="n">
        <v>0.115</v>
      </c>
      <c r="I96">
        <f>((D102) + (D97 + D98 + D99 + D100 + D101))</f>
        <v/>
      </c>
      <c r="J96">
        <f>(((D102) + (D97 + D98 + D99 + D100 + D101))*C96)</f>
        <v/>
      </c>
    </row>
    <row r="97">
      <c r="A97" t="inlineStr">
        <is>
          <t>INT_R_X39Y60/EE2BEG0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INT_R_X41Y60/EE2END0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CLBLM_R_X39Y60/CLBLM_EE2BEG0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CLBLL_L_X40Y60/CLBLL_EE2BEG0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INT_L_X40Y60/EE2A0</t>
        </is>
      </c>
      <c r="B101" t="inlineStr">
        <is>
          <t>Part of wire</t>
        </is>
      </c>
      <c r="C101" t="n">
        <v>0</v>
      </c>
      <c r="D101" t="n">
        <v>0</v>
      </c>
      <c r="I101">
        <f>(((D97 + D98 + D99 + D100 + D101)/2) + (D102))</f>
        <v/>
      </c>
      <c r="J101">
        <f>((C97 + C98 + C99 + C100 + C101)*(((D97 + D98 + D99 + D100 + D101)/2) + (D102)))</f>
        <v/>
      </c>
    </row>
    <row r="102">
      <c r="A102" t="inlineStr">
        <is>
          <t>INT_R_X41Y60/INT_R.EE2END0-&gt;&gt;ER1BEG1</t>
        </is>
      </c>
      <c r="B102" t="inlineStr">
        <is>
          <t>Buffer</t>
        </is>
      </c>
      <c r="C102" t="n">
        <v>1.16220225</v>
      </c>
      <c r="D102" t="n">
        <v>0.008429000000000001</v>
      </c>
      <c r="E102" t="n">
        <v>0.044</v>
      </c>
      <c r="F102" t="n">
        <v>0.036</v>
      </c>
      <c r="G102" t="n">
        <v>0.124</v>
      </c>
      <c r="H102" t="n">
        <v>0.103</v>
      </c>
      <c r="I102">
        <f>((D110) + (D103 + D104 + D105 + D106 + D107 + D108 + D109))</f>
        <v/>
      </c>
      <c r="J102">
        <f>(((D110) + (D103 + D104 + D105 + D106 + D107 + D108 + D109))*C102)</f>
        <v/>
      </c>
    </row>
    <row r="103">
      <c r="A103" t="inlineStr">
        <is>
          <t>INT_R_X41Y60/ER1BEG1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INT_L_X42Y60/ER1END1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CLBLM_R_X41Y60/CLBLM_ER1BEG1</t>
        </is>
      </c>
      <c r="B105" t="inlineStr">
        <is>
          <t>Part of wire</t>
        </is>
      </c>
      <c r="C105" t="n">
        <v>0.09049599999999999</v>
      </c>
      <c r="D105" t="n">
        <v>0.005564</v>
      </c>
    </row>
    <row r="106">
      <c r="A106" t="inlineStr">
        <is>
          <t>VBRK_X105Y63/VBRK_ER1BEG1</t>
        </is>
      </c>
      <c r="B106" t="inlineStr">
        <is>
          <t>Part of wire</t>
        </is>
      </c>
      <c r="C106" t="n">
        <v>0.01211</v>
      </c>
      <c r="D106" t="n">
        <v>0.00162</v>
      </c>
    </row>
    <row r="107">
      <c r="A107" t="inlineStr">
        <is>
          <t>CMT_TOP_L_LOWER_B_X106Y61/CMT_TOP_ER1BEG1_10</t>
        </is>
      </c>
      <c r="B107" t="inlineStr">
        <is>
          <t>Part of wire</t>
        </is>
      </c>
      <c r="C107" t="n">
        <v>0.31751</v>
      </c>
      <c r="D107" t="n">
        <v>0.025</v>
      </c>
    </row>
    <row r="108">
      <c r="A108" t="inlineStr">
        <is>
          <t>CMT_FIFO_L_X107Y60/CMT_FIFO_ER1BEG1_9</t>
        </is>
      </c>
      <c r="B108" t="inlineStr">
        <is>
          <t>Part of wire</t>
        </is>
      </c>
      <c r="C108" t="n">
        <v>0.31751</v>
      </c>
      <c r="D108" t="n">
        <v>0.025</v>
      </c>
    </row>
    <row r="109">
      <c r="A109" t="inlineStr">
        <is>
          <t>INT_INTERFACE_L_X42Y60/INT_INTERFACE_ER1BEG1</t>
        </is>
      </c>
      <c r="B109" t="inlineStr">
        <is>
          <t>Part of wire</t>
        </is>
      </c>
      <c r="C109" t="n">
        <v>0</v>
      </c>
      <c r="D109" t="n">
        <v>0</v>
      </c>
      <c r="I109">
        <f>(((D103 + D104 + D105 + D106 + D107 + D108 + D109)/2) + (D110))</f>
        <v/>
      </c>
      <c r="J109">
        <f>((C103 + C104 + C105 + C106 + C107 + C108 + C109)*(((D103 + D104 + D105 + D106 + D107 + D108 + D109)/2) + (D110)))</f>
        <v/>
      </c>
    </row>
    <row r="110">
      <c r="A110" t="inlineStr">
        <is>
          <t>INT_L_X42Y60/INT_L.ER1END1-&gt;&gt;NE2BEG1</t>
        </is>
      </c>
      <c r="B110" t="inlineStr">
        <is>
          <t>Buffer</t>
        </is>
      </c>
      <c r="C110" t="n">
        <v>1.1851186875</v>
      </c>
      <c r="D110" t="n">
        <v>0.008473000000000001</v>
      </c>
      <c r="E110" t="n">
        <v>0.041</v>
      </c>
      <c r="F110" t="n">
        <v>0.033</v>
      </c>
      <c r="G110" t="n">
        <v>0.134</v>
      </c>
      <c r="H110" t="n">
        <v>0.111</v>
      </c>
      <c r="I110">
        <f>((D114) + (D111 + D112 + D113))</f>
        <v/>
      </c>
      <c r="J110">
        <f>(((D114) + (D111 + D112 + D113))*C110)</f>
        <v/>
      </c>
    </row>
    <row r="111">
      <c r="A111" t="inlineStr">
        <is>
          <t>INT_L_X42Y60/NE2BEG1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INT_R_X43Y61/NE2END1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INT_L_X42Y61/NE2A1</t>
        </is>
      </c>
      <c r="B113" t="inlineStr">
        <is>
          <t>Part of wire</t>
        </is>
      </c>
      <c r="C113" t="n">
        <v>0</v>
      </c>
      <c r="D113" t="n">
        <v>0</v>
      </c>
      <c r="I113">
        <f>(((D111 + D112 + D113)/2) + (D114))</f>
        <v/>
      </c>
      <c r="J113">
        <f>((C111 + C112 + C113)*(((D111 + D112 + D113)/2) + (D114)))</f>
        <v/>
      </c>
    </row>
    <row r="114">
      <c r="A114" t="inlineStr">
        <is>
          <t>INT_R_X43Y61/INT_R.NE2END1-&gt;&gt;IMUX34</t>
        </is>
      </c>
      <c r="B114" t="inlineStr">
        <is>
          <t>Buffer</t>
        </is>
      </c>
      <c r="C114" t="n">
        <v>1.6107141875</v>
      </c>
      <c r="D114" t="n">
        <v>0.007713</v>
      </c>
      <c r="E114" t="n">
        <v>0.047</v>
      </c>
      <c r="F114" t="n">
        <v>0.038</v>
      </c>
      <c r="G114" t="n">
        <v>0.138</v>
      </c>
      <c r="H114" t="n">
        <v>0.114</v>
      </c>
      <c r="I114">
        <f>((((D121) + (D120))) + (D115 + D116 + D117 + D118))</f>
        <v/>
      </c>
      <c r="J114">
        <f>(((((D121) + (D120))) + (D115 + D116 + D117 + D118))*C114)</f>
        <v/>
      </c>
    </row>
    <row r="115">
      <c r="A115" t="inlineStr">
        <is>
          <t>INT_R_X43Y61/IMUX34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IO_INT_INTERFACE_R_X43Y61/INT_INTERFACE_IMUX34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RIOI3_X43Y61/IOI_IMUX34_0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R_TERM_INT_X112Y64/TERM_INT_IMUX34</t>
        </is>
      </c>
      <c r="B118" t="inlineStr">
        <is>
          <t>Part of wire</t>
        </is>
      </c>
      <c r="C118" t="n">
        <v>0</v>
      </c>
      <c r="D118" t="n">
        <v>0</v>
      </c>
      <c r="I118">
        <f>(((D115 + D116 + D117 + D118)/2) + (((D121) + (D120))))</f>
        <v/>
      </c>
      <c r="J118">
        <f>((C115 + C116 + C117 + C118)*(((D115 + D116 + D117 + D118)/2) + (((D121) + (D120)))))</f>
        <v/>
      </c>
    </row>
    <row r="119">
      <c r="A119" t="inlineStr">
        <is>
          <t>RIOI3_X43Y61/RIOI3.IOI_IMUX34_0-&gt;IOI_OLOGIC1_D1</t>
        </is>
      </c>
      <c r="B119" t="inlineStr">
        <is>
          <t>PassTransistor</t>
        </is>
      </c>
      <c r="C119" t="n">
        <v>0</v>
      </c>
      <c r="E119" t="n">
        <v>0</v>
      </c>
      <c r="F119" t="n">
        <v>0</v>
      </c>
      <c r="G119" t="n">
        <v>0</v>
      </c>
      <c r="H119" t="n">
        <v>0</v>
      </c>
      <c r="I119">
        <f>((D121) + (D120))</f>
        <v/>
      </c>
      <c r="J119">
        <f>(((D121) + (D120))*C119)</f>
        <v/>
      </c>
    </row>
    <row r="120">
      <c r="A120" t="inlineStr">
        <is>
          <t>RIOI3_X43Y61/IOI_OLOGIC1_D1</t>
        </is>
      </c>
      <c r="B120" t="inlineStr">
        <is>
          <t>Part of wire</t>
        </is>
      </c>
      <c r="C120" t="n">
        <v>0</v>
      </c>
      <c r="D120" t="n">
        <v>0</v>
      </c>
      <c r="I120">
        <f>(((D120)/2) + (D121))</f>
        <v/>
      </c>
      <c r="J120">
        <f>((C120)*(((D120)/2) + (D121)))</f>
        <v/>
      </c>
    </row>
    <row r="121">
      <c r="A121" t="inlineStr">
        <is>
          <t>RIOI3_X43Y61/RIOI3.IOI_OLOGIC1_D1-&gt;&gt;RIOI_OLOGIC1_OQ</t>
        </is>
      </c>
      <c r="B121" t="inlineStr">
        <is>
          <t>Buffer</t>
        </is>
      </c>
      <c r="C121" t="n">
        <v>0</v>
      </c>
      <c r="D121" t="n">
        <v>0</v>
      </c>
      <c r="E121" t="n">
        <v>0.331</v>
      </c>
      <c r="F121" t="n">
        <v>0.1</v>
      </c>
      <c r="G121" t="n">
        <v>1.156</v>
      </c>
      <c r="H121" t="n">
        <v>0.999</v>
      </c>
      <c r="I121">
        <f>((D123) + (D122))</f>
        <v/>
      </c>
      <c r="J121">
        <f>(((D123) + (D122))*C121)</f>
        <v/>
      </c>
    </row>
    <row r="122">
      <c r="A122" t="inlineStr">
        <is>
          <t>RIOI3_X43Y61/RIOI_OLOGIC1_OQ</t>
        </is>
      </c>
      <c r="B122" t="inlineStr">
        <is>
          <t>Part of wire</t>
        </is>
      </c>
      <c r="C122" t="n">
        <v>0</v>
      </c>
      <c r="D122" t="n">
        <v>0</v>
      </c>
      <c r="I122">
        <f>(((D122)/2) + (D123))</f>
        <v/>
      </c>
      <c r="J122">
        <f>((C122)*(((D122)/2) + (D123)))</f>
        <v/>
      </c>
    </row>
    <row r="123">
      <c r="A123" t="inlineStr">
        <is>
          <t>RIOI3_X43Y61/RIOI3.RIOI_OLOGIC1_OQ-&gt;&gt;RIOI_O1</t>
        </is>
      </c>
      <c r="B123" t="inlineStr">
        <is>
          <t>Buffer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>
        <f>((D126) + (D124 + D125))</f>
        <v/>
      </c>
      <c r="J123">
        <f>(((D126) + (D124 + D125))*C123)</f>
        <v/>
      </c>
    </row>
    <row r="124">
      <c r="A124" t="inlineStr">
        <is>
          <t>RIOI3_X43Y61/RIOI_O1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RIOB33_X43Y61/IOB_O1</t>
        </is>
      </c>
      <c r="B125" t="inlineStr">
        <is>
          <t>Part of wire</t>
        </is>
      </c>
      <c r="C125" t="n">
        <v>0</v>
      </c>
      <c r="D125" t="n">
        <v>0</v>
      </c>
      <c r="I125">
        <f>(((D124 + D125)/2) + (D126))</f>
        <v/>
      </c>
      <c r="J125">
        <f>((C124 + C125)*(((D124 + D125)/2) + (D126)))</f>
        <v/>
      </c>
    </row>
    <row r="126">
      <c r="A126" t="inlineStr">
        <is>
          <t>led_OBUF[14]_inst/I</t>
        </is>
      </c>
      <c r="B126" t="inlineStr">
        <is>
          <t>Inpin</t>
        </is>
      </c>
      <c r="D126" t="n">
        <v>1e-06</v>
      </c>
      <c r="E126" t="n">
        <v>0.001</v>
      </c>
      <c r="F126" t="n">
        <v>0.001</v>
      </c>
      <c r="G126" t="n">
        <v>0.001</v>
      </c>
      <c r="H126" t="n">
        <v>0.001</v>
      </c>
    </row>
    <row r="127">
      <c r="A127" t="inlineStr">
        <is>
          <t>led_OBUF[14]: masterReg/led_OBUF[14]_inst_i_1/O to led_OBUF[14]_inst/I sum delays</t>
        </is>
      </c>
      <c r="E127">
        <f>(E2 + E4 + E7 + E31 + E37 + E50 + E60 + E72 + E84 + E96 + E102 + E110 + E114 + E119 + E121 + E123 + E126)</f>
        <v/>
      </c>
      <c r="F127">
        <f>(F2 + F4 + F7 + F31 + F37 + F50 + F60 + F72 + F84 + F96 + F102 + F110 + F114 + F119 + F121 + F123 + F126)</f>
        <v/>
      </c>
      <c r="G127">
        <f>(G2 + G4 + G7 + G31 + G37 + G50 + G60 + G72 + G84 + G96 + G102 + G110 + G114 + G119 + G121 + G123 + G126)</f>
        <v/>
      </c>
      <c r="H127">
        <f>(H2 + H4 + H7 + H31 + H37 + H50 + H60 + H72 + H84 + H96 + H102 + H110 + H114 + H119 + H121 + H123 + H126)</f>
        <v/>
      </c>
      <c r="J127">
        <f>(J2 + J3 + J4 + J6 + J7 + J30 + J31 + J36 + J37 + J49 + J50 + J59 + J60 + J71 + J72 + J83 + J84 + J95 + J96 + J101 + J102 + J109 + J110 + J113 + J114 + J118 + J119 + J120 + J121 + J122 + J123 + J125 + J126)</f>
        <v/>
      </c>
    </row>
    <row r="128">
      <c r="A128" t="inlineStr">
        <is>
          <t>led_OBUF[14]: masterReg/led_OBUF[14]_inst_i_1/O to led_OBUF[14]_inst/Isum delays + cap delay</t>
        </is>
      </c>
      <c r="E128">
        <f>1000*(E127 + J127)</f>
        <v/>
      </c>
      <c r="F128">
        <f>1000*(F127 + J127)</f>
        <v/>
      </c>
      <c r="G128">
        <f>1000*(G127 + J127)</f>
        <v/>
      </c>
      <c r="H128">
        <f>1000*(H127 + J127)</f>
        <v/>
      </c>
    </row>
    <row r="130">
      <c r="A130" t="inlineStr">
        <is>
          <t>led_OBUF[14]: masterReg/led_OBUF[14]_inst_i_1/O to led_OBUF[14]_inst/ITotal delay (from Vivado)</t>
        </is>
      </c>
      <c r="E130" t="inlineStr">
        <is>
          <t>1418</t>
        </is>
      </c>
      <c r="F130" t="inlineStr">
        <is>
          <t>1060</t>
        </is>
      </c>
      <c r="G130" t="inlineStr">
        <is>
          <t>2692</t>
        </is>
      </c>
      <c r="H130" t="inlineStr">
        <is>
          <t>2382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CLBLM_L_X10Y55/CLBLM_L_A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CLBLM_L_X10Y55/CLBLM_L_A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CLBLM_L_X10Y55/CLBLM_L.CLBLM_L_A-&gt;CLBLM_LOGIC_OUTS8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CLBLM_L_X10Y55/CLBLM_LOGIC_OUTS8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INT_L_X10Y55/LOGIC_OUTS_L8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INT_L_X10Y55/INT_L.LOGIC_OUTS_L8-&gt;&gt;EE4BEG0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0.07000000000000001</v>
      </c>
      <c r="F7" t="n">
        <v>0.057</v>
      </c>
      <c r="G7" t="n">
        <v>0.165</v>
      </c>
      <c r="H7" t="n">
        <v>0.136</v>
      </c>
      <c r="I7">
        <f>((D31) + (D8 + D9 + D10 + D11 + D12 + D13 + D14 + D15 + D16 + D17 + D18 + D19 + D20 + D21 + D22 + D23 + D24 + D25 + D26 + D27 + D28 + D29 + D30))</f>
        <v/>
      </c>
      <c r="J7">
        <f>(((D31) + (D8 + D9 + D10 + D11 + D12 + D13 + D14 + D15 + D16 + D17 + D18 + D19 + D20 + D21 + D22 + D23 + D24 + D25 + D26 + D27 + D28 + D29 + D30))*C7)</f>
        <v/>
      </c>
    </row>
    <row r="8">
      <c r="A8" t="inlineStr">
        <is>
          <t>INT_L_X10Y55/EE4BEG0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INT_L_X20Y55/EE4END0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INT_R_X11Y55/EE4A0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CLBLM_R_X11Y55/CLBLM_EE4A0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VBRK_X34Y58/VBRK_EE4A0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INT_FEEDTHRU_1_X35Y58/INT_FEEDTHRU_1_EE4A0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INT_FEEDTHRU_2_X36Y58/INT_FEEDTHRU_2_EE4A0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INT_FEEDTHRU_2_X37Y58/INT_FEEDTHRU_2_EE4A0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INT_FEEDTHRU_1_X38Y58/INT_FEEDTHRU_1_EE4A0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INT_FEEDTHRU_1_X39Y58/INT_FEEDTHRU_1_EE4A0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INT_FEEDTHRU_2_X40Y58/INT_FEEDTHRU_2_EE4A0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INT_FEEDTHRU_2_X41Y58/INT_FEEDTHRU_2_EE4A0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INT_FEEDTHRU_1_X42Y58/INT_FEEDTHRU_1_EE4A0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INT_FEEDTHRU_1_X43Y58/INT_FEEDTHRU_1_EE4A0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INT_FEEDTHRU_2_X44Y58/INT_FEEDTHRU_2_EE4A0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INT_FEEDTHRU_2_X45Y58/INT_FEEDTHRU_2_EE4A0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INT_FEEDTHRU_1_X46Y58/INT_FEEDTHRU_1_EE4A0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VFRAME_X47Y58/VFRAME_EE4A0</t>
        </is>
      </c>
      <c r="B25" t="inlineStr">
        <is>
          <t>Part of wire</t>
        </is>
      </c>
      <c r="C25" t="n">
        <v>0.04367</v>
      </c>
      <c r="D25" t="n">
        <v>0.00584</v>
      </c>
    </row>
    <row r="26">
      <c r="A26" t="inlineStr">
        <is>
          <t>INT_INTERFACE_L_X18Y55/INT_INTERFACE_EE4A0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INT_L_X18Y55/EE4B0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INT_R_X19Y55/EE4C0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CLBLL_R_X19Y55/CLBLL_EE4C0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CLBLM_L_X20Y55/CLBLM_EE4C0</t>
        </is>
      </c>
      <c r="B30" t="inlineStr">
        <is>
          <t>Part of wire</t>
        </is>
      </c>
      <c r="C30" t="n">
        <v>0</v>
      </c>
      <c r="D30" t="n">
        <v>0</v>
      </c>
      <c r="I30">
        <f>(((D8 + D9 + D10 + D11 + D12 + D13 + D14 + D15 + D16 + D17 + D18 + D19 + D20 + D21 + D22 + D23 + D24 + D25 + D26 + D27 + D28 + D29 + D30)/2) + (D31))</f>
        <v/>
      </c>
      <c r="J30">
        <f>((C8 + C9 + C10 + C11 + C12 + C13 + C14 + C15 + C16 + C17 + C18 + C19 + C20 + C21 + C22 + C23 + C24 + C25 + C26 + C27 + C28 + C29 + C30)*(((D8 + D9 + D10 + D11 + D12 + D13 + D14 + D15 + D16 + D17 + D18 + D19 + D20 + D21 + D22 + D23 + D24 + D25 + D26 + D27 + D28 + D29 + D30)/2) + (D31)))</f>
        <v/>
      </c>
    </row>
    <row r="31">
      <c r="A31" t="inlineStr">
        <is>
          <t>INT_L_X20Y55/INT_L.EE4END0-&gt;&gt;EE2BEG0</t>
        </is>
      </c>
      <c r="B31" t="inlineStr">
        <is>
          <t>Buffer</t>
        </is>
      </c>
      <c r="C31" t="n">
        <v>1.1851186875</v>
      </c>
      <c r="D31" t="n">
        <v>0.008473000000000001</v>
      </c>
      <c r="E31" t="n">
        <v>0.061</v>
      </c>
      <c r="F31" t="n">
        <v>0.05</v>
      </c>
      <c r="G31" t="n">
        <v>0.139</v>
      </c>
      <c r="H31" t="n">
        <v>0.115</v>
      </c>
      <c r="I31">
        <f>((D37) + (D32 + D33 + D34 + D35 + D36))</f>
        <v/>
      </c>
      <c r="J31">
        <f>(((D37) + (D32 + D33 + D34 + D35 + D36))*C31)</f>
        <v/>
      </c>
    </row>
    <row r="32">
      <c r="A32" t="inlineStr">
        <is>
          <t>INT_L_X20Y55/EE2BEG0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INT_L_X22Y55/EE2END0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INT_R_X21Y55/EE2A0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CLBLL_R_X21Y55/CLBLL_EE2A0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CLBLM_L_X22Y55/CLBLM_EE2A0</t>
        </is>
      </c>
      <c r="B36" t="inlineStr">
        <is>
          <t>Part of wire</t>
        </is>
      </c>
      <c r="C36" t="n">
        <v>0</v>
      </c>
      <c r="D36" t="n">
        <v>0</v>
      </c>
      <c r="I36">
        <f>(((D32 + D33 + D34 + D35 + D36)/2) + (D37))</f>
        <v/>
      </c>
      <c r="J36">
        <f>((C32 + C33 + C34 + C35 + C36)*(((D32 + D33 + D34 + D35 + D36)/2) + (D37)))</f>
        <v/>
      </c>
    </row>
    <row r="37">
      <c r="A37" t="inlineStr">
        <is>
          <t>INT_L_X22Y55/INT_L.EE2END0-&gt;&gt;EE4BEG0</t>
        </is>
      </c>
      <c r="B37" t="inlineStr">
        <is>
          <t>Buffer</t>
        </is>
      </c>
      <c r="C37" t="n">
        <v>1.2375</v>
      </c>
      <c r="D37" t="n">
        <v>0.009403999999999999</v>
      </c>
      <c r="E37" t="n">
        <v>0.07000000000000001</v>
      </c>
      <c r="F37" t="n">
        <v>0.057</v>
      </c>
      <c r="G37" t="n">
        <v>0.165</v>
      </c>
      <c r="H37" t="n">
        <v>0.136</v>
      </c>
      <c r="I37">
        <f>((D50) + (D38 + D39 + D40 + D41 + D42 + D43 + D44 + D45 + D46 + D47 + D48 + D49))</f>
        <v/>
      </c>
      <c r="J37">
        <f>(((D50) + (D38 + D39 + D40 + D41 + D42 + D43 + D44 + D45 + D46 + D47 + D48 + D49))*C37)</f>
        <v/>
      </c>
    </row>
    <row r="38">
      <c r="A38" t="inlineStr">
        <is>
          <t>INT_L_X22Y55/EE4BEG0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INT_L_X26Y55/EE4END0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INT_R_X23Y55/EE4A0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INT_INTERFACE_R_X23Y55/INT_INTERFACE_EE4A0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CLK_FEED_X60Y58/CLK_FEED_EE4A0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VBRK_X61Y58/VBRK_EE4A0</t>
        </is>
      </c>
      <c r="B43" t="inlineStr">
        <is>
          <t>Part of wire</t>
        </is>
      </c>
      <c r="C43" t="n">
        <v>0.01211</v>
      </c>
      <c r="D43" t="n">
        <v>0.00162</v>
      </c>
    </row>
    <row r="44">
      <c r="A44" t="inlineStr">
        <is>
          <t>CLBLL_L_X24Y55/CLBLL_EE4A0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INT_L_X24Y55/EE4B0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INT_R_X25Y55/EE4C0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CLBLM_R_X25Y55/CLBLM_EE4C0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VBRK_X66Y58/VBRK_EE4C0</t>
        </is>
      </c>
      <c r="B48" t="inlineStr">
        <is>
          <t>Part of wire</t>
        </is>
      </c>
      <c r="C48" t="n">
        <v>0.01211</v>
      </c>
      <c r="D48" t="n">
        <v>0.00162</v>
      </c>
    </row>
    <row r="49">
      <c r="A49" t="inlineStr">
        <is>
          <t>CLBLL_L_X26Y55/CLBLL_EE4C0</t>
        </is>
      </c>
      <c r="B49" t="inlineStr">
        <is>
          <t>Part of wire</t>
        </is>
      </c>
      <c r="C49" t="n">
        <v>0</v>
      </c>
      <c r="D49" t="n">
        <v>0</v>
      </c>
      <c r="I49">
        <f>(((D38 + D39 + D40 + D41 + D42 + D43 + D44 + D45 + D46 + D47 + D48 + D49)/2) + (D50))</f>
        <v/>
      </c>
      <c r="J49">
        <f>((C38 + C39 + C40 + C41 + C42 + C43 + C44 + C45 + C46 + C47 + C48 + C49)*(((D38 + D39 + D40 + D41 + D42 + D43 + D44 + D45 + D46 + D47 + D48 + D49)/2) + (D50)))</f>
        <v/>
      </c>
    </row>
    <row r="50">
      <c r="A50" t="inlineStr">
        <is>
          <t>INT_L_X26Y55/INT_L.EE4END0-&gt;&gt;NE6BEG0</t>
        </is>
      </c>
      <c r="B50" t="inlineStr">
        <is>
          <t>Buffer</t>
        </is>
      </c>
      <c r="C50" t="n">
        <v>1.5845231875</v>
      </c>
      <c r="D50" t="n">
        <v>0.009979</v>
      </c>
      <c r="E50" t="n">
        <v>0.076</v>
      </c>
      <c r="F50" t="n">
        <v>0.062</v>
      </c>
      <c r="G50" t="n">
        <v>0.176</v>
      </c>
      <c r="H50" t="n">
        <v>0.145</v>
      </c>
      <c r="I50">
        <f>((D60) + (D51 + D52 + D53 + D54 + D55 + D56 + D57 + D58 + D59))</f>
        <v/>
      </c>
      <c r="J50">
        <f>(((D60) + (D51 + D52 + D53 + D54 + D55 + D56 + D57 + D58 + D59))*C50)</f>
        <v/>
      </c>
    </row>
    <row r="51">
      <c r="A51" t="inlineStr">
        <is>
          <t>INT_L_X26Y55/NE6BEG0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INT_L_X28Y59/NE6END0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INT_R_X27Y55/NE6A0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INT_R_X27Y56/NE6B0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INT_R_X27Y57/NE6C0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INT_R_X27Y58/NE6D0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INT_R_X27Y59/NE6E0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CLBLM_R_X27Y59/CLBLM_NE4C0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CLBLL_L_X28Y59/CLBLL_NE4C0</t>
        </is>
      </c>
      <c r="B59" t="inlineStr">
        <is>
          <t>Part of wire</t>
        </is>
      </c>
      <c r="C59" t="n">
        <v>0</v>
      </c>
      <c r="D59" t="n">
        <v>0</v>
      </c>
      <c r="I59">
        <f>(((D51 + D52 + D53 + D54 + D55 + D56 + D57 + D58 + D59)/2) + (D60))</f>
        <v/>
      </c>
      <c r="J59">
        <f>((C51 + C52 + C53 + C54 + C55 + C56 + C57 + C58 + C59)*(((D51 + D52 + D53 + D54 + D55 + D56 + D57 + D58 + D59)/2) + (D60)))</f>
        <v/>
      </c>
    </row>
    <row r="60">
      <c r="A60" t="inlineStr">
        <is>
          <t>INT_L_X28Y59/INT_L.NE6END0-&gt;&gt;NE6BEG0</t>
        </is>
      </c>
      <c r="B60" t="inlineStr">
        <is>
          <t>Buffer</t>
        </is>
      </c>
      <c r="C60" t="n">
        <v>1.5845231875</v>
      </c>
      <c r="D60" t="n">
        <v>0.009979</v>
      </c>
      <c r="E60" t="n">
        <v>0.076</v>
      </c>
      <c r="F60" t="n">
        <v>0.062</v>
      </c>
      <c r="G60" t="n">
        <v>0.176</v>
      </c>
      <c r="H60" t="n">
        <v>0.145</v>
      </c>
      <c r="I60">
        <f>((D71) + (D61 + D62 + D63 + D64 + D65 + D66 + D67 + D68 + D69 + D70))</f>
        <v/>
      </c>
      <c r="J60">
        <f>(((D71) + (D61 + D62 + D63 + D64 + D65 + D66 + D67 + D68 + D69 + D70))*C60)</f>
        <v/>
      </c>
    </row>
    <row r="61">
      <c r="A61" t="inlineStr">
        <is>
          <t>INT_L_X28Y59/NE6BEG0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INT_L_X30Y63/NE6END0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INT_R_X29Y59/NE6A0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INT_R_X29Y60/NE6B0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INT_R_X29Y61/NE6C0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INT_R_X29Y62/NE6D0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INT_R_X29Y63/NE6E0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CLBLM_R_X29Y63/CLBLM_NE4C0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BRAM_L_X30Y60/BRAM_NE4C0_3</t>
        </is>
      </c>
      <c r="B69" t="inlineStr">
        <is>
          <t>Part of wire</t>
        </is>
      </c>
      <c r="C69" t="n">
        <v>0.26892</v>
      </c>
      <c r="D69" t="n">
        <v>0.05565999999999999</v>
      </c>
    </row>
    <row r="70">
      <c r="A70" t="inlineStr">
        <is>
          <t>BRAM_INT_INTERFACE_L_X30Y63/INT_INTERFACE_NE4C0</t>
        </is>
      </c>
      <c r="B70" t="inlineStr">
        <is>
          <t>Part of wire</t>
        </is>
      </c>
      <c r="C70" t="n">
        <v>0</v>
      </c>
      <c r="D70" t="n">
        <v>0</v>
      </c>
      <c r="I70">
        <f>(((D61 + D62 + D63 + D64 + D65 + D66 + D67 + D68 + D69 + D70)/2) + (D71))</f>
        <v/>
      </c>
      <c r="J70">
        <f>((C61 + C62 + C63 + C64 + C65 + C66 + C67 + C68 + C69 + C70)*(((D61 + D62 + D63 + D64 + D65 + D66 + D67 + D68 + D69 + D70)/2) + (D71)))</f>
        <v/>
      </c>
    </row>
    <row r="71">
      <c r="A71" t="inlineStr">
        <is>
          <t>INT_L_X30Y63/INT_L.NE6END0-&gt;&gt;NE6BEG0</t>
        </is>
      </c>
      <c r="B71" t="inlineStr">
        <is>
          <t>Buffer</t>
        </is>
      </c>
      <c r="C71" t="n">
        <v>1.5845231875</v>
      </c>
      <c r="D71" t="n">
        <v>0.009979</v>
      </c>
      <c r="E71" t="n">
        <v>0.076</v>
      </c>
      <c r="F71" t="n">
        <v>0.062</v>
      </c>
      <c r="G71" t="n">
        <v>0.176</v>
      </c>
      <c r="H71" t="n">
        <v>0.145</v>
      </c>
      <c r="I71">
        <f>((D82) + (D72 + D73 + D74 + D75 + D76 + D77 + D78 + D79 + D80 + D81))</f>
        <v/>
      </c>
      <c r="J71">
        <f>(((D82) + (D72 + D73 + D74 + D75 + D76 + D77 + D78 + D79 + D80 + D81))*C71)</f>
        <v/>
      </c>
    </row>
    <row r="72">
      <c r="A72" t="inlineStr">
        <is>
          <t>INT_L_X30Y63/NE6BEG0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INT_L_X32Y67/NE6END0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INT_R_X31Y63/NE6A0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INT_R_X31Y64/NE6B0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INT_R_X31Y65/NE6C0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INT_R_X31Y66/NE6D0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INT_R_X31Y67/NE6E0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CLBLL_R_X31Y67/CLBLL_NE4C0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VBRK_X80Y70/VBRK_NE4C0</t>
        </is>
      </c>
      <c r="B80" t="inlineStr">
        <is>
          <t>Part of wire</t>
        </is>
      </c>
      <c r="C80" t="n">
        <v>0.01211</v>
      </c>
      <c r="D80" t="n">
        <v>0.00162</v>
      </c>
    </row>
    <row r="81">
      <c r="A81" t="inlineStr">
        <is>
          <t>CLBLM_L_X32Y67/CLBLM_NE4C0</t>
        </is>
      </c>
      <c r="B81" t="inlineStr">
        <is>
          <t>Part of wire</t>
        </is>
      </c>
      <c r="C81" t="n">
        <v>0</v>
      </c>
      <c r="D81" t="n">
        <v>0</v>
      </c>
      <c r="I81">
        <f>(((D72 + D73 + D74 + D75 + D76 + D77 + D78 + D79 + D80 + D81)/2) + (D82))</f>
        <v/>
      </c>
      <c r="J81">
        <f>((C72 + C73 + C74 + C75 + C76 + C77 + C78 + C79 + C80 + C81)*(((D72 + D73 + D74 + D75 + D76 + D77 + D78 + D79 + D80 + D81)/2) + (D82)))</f>
        <v/>
      </c>
    </row>
    <row r="82">
      <c r="A82" t="inlineStr">
        <is>
          <t>INT_L_X32Y67/INT_L.NE6END0-&gt;&gt;NE6BEG0</t>
        </is>
      </c>
      <c r="B82" t="inlineStr">
        <is>
          <t>Buffer</t>
        </is>
      </c>
      <c r="C82" t="n">
        <v>1.5845231875</v>
      </c>
      <c r="D82" t="n">
        <v>0.009979</v>
      </c>
      <c r="E82" t="n">
        <v>0.076</v>
      </c>
      <c r="F82" t="n">
        <v>0.062</v>
      </c>
      <c r="G82" t="n">
        <v>0.176</v>
      </c>
      <c r="H82" t="n">
        <v>0.145</v>
      </c>
      <c r="I82">
        <f>((D94) + (D83 + D84 + D85 + D86 + D87 + D88 + D89 + D90 + D91 + D92 + D93))</f>
        <v/>
      </c>
      <c r="J82">
        <f>(((D94) + (D83 + D84 + D85 + D86 + D87 + D88 + D89 + D90 + D91 + D92 + D93))*C82)</f>
        <v/>
      </c>
    </row>
    <row r="83">
      <c r="A83" t="inlineStr">
        <is>
          <t>INT_L_X32Y67/NE6BEG0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INT_L_X34Y71/NE6END0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INT_R_X33Y67/NE6A0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INT_R_X33Y68/NE6B0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INT_R_X33Y69/NE6C0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INT_R_X33Y70/NE6D0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INT_R_X33Y71/NE6E0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CLBLM_R_X33Y71/CLBLM_NE4C0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VBRK_X85Y74/VBRK_NE4C0</t>
        </is>
      </c>
      <c r="B91" t="inlineStr">
        <is>
          <t>Part of wire</t>
        </is>
      </c>
      <c r="C91" t="n">
        <v>0.01211</v>
      </c>
      <c r="D91" t="n">
        <v>0.00162</v>
      </c>
    </row>
    <row r="92">
      <c r="A92" t="inlineStr">
        <is>
          <t>DSP_L_X34Y70/DSP_NE4C0_1</t>
        </is>
      </c>
      <c r="B92" t="inlineStr">
        <is>
          <t>Part of wire</t>
        </is>
      </c>
      <c r="C92" t="n">
        <v>0.04743</v>
      </c>
      <c r="D92" t="n">
        <v>0.011</v>
      </c>
    </row>
    <row r="93">
      <c r="A93" t="inlineStr">
        <is>
          <t>INT_INTERFACE_L_X34Y71/INT_INTERFACE_NE4C0</t>
        </is>
      </c>
      <c r="B93" t="inlineStr">
        <is>
          <t>Part of wire</t>
        </is>
      </c>
      <c r="C93" t="n">
        <v>0</v>
      </c>
      <c r="D93" t="n">
        <v>0</v>
      </c>
      <c r="I93">
        <f>(((D83 + D84 + D85 + D86 + D87 + D88 + D89 + D90 + D91 + D92 + D93)/2) + (D94))</f>
        <v/>
      </c>
      <c r="J93">
        <f>((C83 + C84 + C85 + C86 + C87 + C88 + C89 + C90 + C91 + C92 + C93)*(((D83 + D84 + D85 + D86 + D87 + D88 + D89 + D90 + D91 + D92 + D93)/2) + (D94)))</f>
        <v/>
      </c>
    </row>
    <row r="94">
      <c r="A94" t="inlineStr">
        <is>
          <t>INT_L_X34Y71/INT_L.NE6END0-&gt;&gt;NE6BEG0</t>
        </is>
      </c>
      <c r="B94" t="inlineStr">
        <is>
          <t>Buffer</t>
        </is>
      </c>
      <c r="C94" t="n">
        <v>1.5845231875</v>
      </c>
      <c r="D94" t="n">
        <v>0.009979</v>
      </c>
      <c r="E94" t="n">
        <v>0.076</v>
      </c>
      <c r="F94" t="n">
        <v>0.062</v>
      </c>
      <c r="G94" t="n">
        <v>0.176</v>
      </c>
      <c r="H94" t="n">
        <v>0.145</v>
      </c>
      <c r="I94">
        <f>((D105) + (D95 + D96 + D97 + D98 + D99 + D100 + D101 + D102 + D103 + D104))</f>
        <v/>
      </c>
      <c r="J94">
        <f>(((D105) + (D95 + D96 + D97 + D98 + D99 + D100 + D101 + D102 + D103 + D104))*C94)</f>
        <v/>
      </c>
    </row>
    <row r="95">
      <c r="A95" t="inlineStr">
        <is>
          <t>INT_L_X34Y71/NE6BEG0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INT_L_X36Y75/NE6END0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INT_R_X35Y71/NE6A0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INT_R_X35Y72/NE6B0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INT_R_X35Y73/NE6C0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INT_R_X35Y74/NE6D0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HCLK_R_X89Y78/HCLK_NE6D0</t>
        </is>
      </c>
      <c r="B101" t="inlineStr">
        <is>
          <t>Part of wire</t>
        </is>
      </c>
      <c r="C101" t="n">
        <v>0.15496</v>
      </c>
      <c r="D101" t="n">
        <v>0.01666</v>
      </c>
    </row>
    <row r="102">
      <c r="A102" t="inlineStr">
        <is>
          <t>INT_R_X35Y75/NE6E0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CLBLM_R_X35Y75/CLBLM_NE4C0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CLBLM_L_X36Y75/CLBLM_NE4C0</t>
        </is>
      </c>
      <c r="B104" t="inlineStr">
        <is>
          <t>Part of wire</t>
        </is>
      </c>
      <c r="C104" t="n">
        <v>0</v>
      </c>
      <c r="D104" t="n">
        <v>0</v>
      </c>
      <c r="I104">
        <f>(((D95 + D96 + D97 + D98 + D99 + D100 + D101 + D102 + D103 + D104)/2) + (D105))</f>
        <v/>
      </c>
      <c r="J104">
        <f>((C95 + C96 + C97 + C98 + C99 + C100 + C101 + C102 + C103 + C104)*(((D95 + D96 + D97 + D98 + D99 + D100 + D101 + D102 + D103 + D104)/2) + (D105)))</f>
        <v/>
      </c>
    </row>
    <row r="105">
      <c r="A105" t="inlineStr">
        <is>
          <t>INT_L_X36Y75/INT_L.NE6END0-&gt;&gt;NE6BEG0</t>
        </is>
      </c>
      <c r="B105" t="inlineStr">
        <is>
          <t>Buffer</t>
        </is>
      </c>
      <c r="C105" t="n">
        <v>1.5845231875</v>
      </c>
      <c r="D105" t="n">
        <v>0.009979</v>
      </c>
      <c r="E105" t="n">
        <v>0.076</v>
      </c>
      <c r="F105" t="n">
        <v>0.062</v>
      </c>
      <c r="G105" t="n">
        <v>0.176</v>
      </c>
      <c r="H105" t="n">
        <v>0.145</v>
      </c>
      <c r="I105">
        <f>((D117) + (D106 + D107 + D108 + D109 + D110 + D111 + D112 + D113 + D114 + D115 + D116))</f>
        <v/>
      </c>
      <c r="J105">
        <f>(((D117) + (D106 + D107 + D108 + D109 + D110 + D111 + D112 + D113 + D114 + D115 + D116))*C105)</f>
        <v/>
      </c>
    </row>
    <row r="106">
      <c r="A106" t="inlineStr">
        <is>
          <t>INT_L_X36Y75/NE6BEG0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INT_L_X38Y79/NE6END0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INT_R_X37Y75/NE6A0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INT_R_X37Y76/NE6B0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INT_R_X37Y77/NE6C0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INT_R_X37Y78/NE6D0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INT_R_X37Y79/NE6E0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BRAM_INT_INTERFACE_R_X37Y79/INT_INTERFACE_NE4C0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BRAM_R_X37Y75/BRAM_NE4C0_4</t>
        </is>
      </c>
      <c r="B114" t="inlineStr">
        <is>
          <t>Part of wire</t>
        </is>
      </c>
      <c r="C114" t="n">
        <v>0.26892</v>
      </c>
      <c r="D114" t="n">
        <v>0.05565999999999999</v>
      </c>
    </row>
    <row r="115">
      <c r="A115" t="inlineStr">
        <is>
          <t>VBRK_X96Y83/VBRK_NE4C0</t>
        </is>
      </c>
      <c r="B115" t="inlineStr">
        <is>
          <t>Part of wire</t>
        </is>
      </c>
      <c r="C115" t="n">
        <v>0.01211</v>
      </c>
      <c r="D115" t="n">
        <v>0.00162</v>
      </c>
    </row>
    <row r="116">
      <c r="A116" t="inlineStr">
        <is>
          <t>CLBLL_L_X38Y79/CLBLL_NE4C0</t>
        </is>
      </c>
      <c r="B116" t="inlineStr">
        <is>
          <t>Part of wire</t>
        </is>
      </c>
      <c r="C116" t="n">
        <v>0</v>
      </c>
      <c r="D116" t="n">
        <v>0</v>
      </c>
      <c r="I116">
        <f>(((D106 + D107 + D108 + D109 + D110 + D111 + D112 + D113 + D114 + D115 + D116)/2) + (D117))</f>
        <v/>
      </c>
      <c r="J116">
        <f>((C106 + C107 + C108 + C109 + C110 + C111 + C112 + C113 + C114 + C115 + C116)*(((D106 + D107 + D108 + D109 + D110 + D111 + D112 + D113 + D114 + D115 + D116)/2) + (D117)))</f>
        <v/>
      </c>
    </row>
    <row r="117">
      <c r="A117" t="inlineStr">
        <is>
          <t>INT_L_X38Y79/INT_L.NE6END0-&gt;&gt;NE6BEG0</t>
        </is>
      </c>
      <c r="B117" t="inlineStr">
        <is>
          <t>Buffer</t>
        </is>
      </c>
      <c r="C117" t="n">
        <v>1.5845231875</v>
      </c>
      <c r="D117" t="n">
        <v>0.009979</v>
      </c>
      <c r="E117" t="n">
        <v>0.076</v>
      </c>
      <c r="F117" t="n">
        <v>0.062</v>
      </c>
      <c r="G117" t="n">
        <v>0.176</v>
      </c>
      <c r="H117" t="n">
        <v>0.145</v>
      </c>
      <c r="I117">
        <f>((D127) + (D118 + D119 + D120 + D121 + D122 + D123 + D124 + D125 + D126))</f>
        <v/>
      </c>
      <c r="J117">
        <f>(((D127) + (D118 + D119 + D120 + D121 + D122 + D123 + D124 + D125 + D126))*C117)</f>
        <v/>
      </c>
    </row>
    <row r="118">
      <c r="A118" t="inlineStr">
        <is>
          <t>INT_L_X38Y79/NE6BEG0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INT_L_X40Y83/NE6END0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INT_R_X39Y79/NE6A0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INT_R_X39Y80/NE6B0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INT_R_X39Y81/NE6C0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INT_R_X39Y82/NE6D0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INT_R_X39Y83/NE6E0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CLBLM_R_X39Y83/CLBLM_NE4C0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CLBLL_L_X40Y83/CLBLL_NE4C0</t>
        </is>
      </c>
      <c r="B126" t="inlineStr">
        <is>
          <t>Part of wire</t>
        </is>
      </c>
      <c r="C126" t="n">
        <v>0</v>
      </c>
      <c r="D126" t="n">
        <v>0</v>
      </c>
      <c r="I126">
        <f>(((D118 + D119 + D120 + D121 + D122 + D123 + D124 + D125 + D126)/2) + (D127))</f>
        <v/>
      </c>
      <c r="J126">
        <f>((C118 + C119 + C120 + C121 + C122 + C123 + C124 + C125 + C126)*(((D118 + D119 + D120 + D121 + D122 + D123 + D124 + D125 + D126)/2) + (D127)))</f>
        <v/>
      </c>
    </row>
    <row r="127">
      <c r="A127" t="inlineStr">
        <is>
          <t>INT_L_X40Y83/INT_L.NE6END0-&gt;&gt;NE6BEG0</t>
        </is>
      </c>
      <c r="B127" t="inlineStr">
        <is>
          <t>Buffer</t>
        </is>
      </c>
      <c r="C127" t="n">
        <v>1.5845231875</v>
      </c>
      <c r="D127" t="n">
        <v>0.009979</v>
      </c>
      <c r="E127" t="n">
        <v>0.076</v>
      </c>
      <c r="F127" t="n">
        <v>0.062</v>
      </c>
      <c r="G127" t="n">
        <v>0.176</v>
      </c>
      <c r="H127" t="n">
        <v>0.145</v>
      </c>
      <c r="I127">
        <f>((D140) + (D128 + D129 + D130 + D131 + D132 + D133 + D134 + D135 + D136 + D137 + D138 + D139))</f>
        <v/>
      </c>
      <c r="J127">
        <f>(((D140) + (D128 + D129 + D130 + D131 + D132 + D133 + D134 + D135 + D136 + D137 + D138 + D139))*C127)</f>
        <v/>
      </c>
    </row>
    <row r="128">
      <c r="A128" t="inlineStr">
        <is>
          <t>INT_L_X40Y83/NE6BEG0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INT_L_X42Y87/NE6END0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INT_R_X41Y83/NE6A0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INT_R_X41Y84/NE6B0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INT_R_X41Y85/NE6C0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INT_R_X41Y86/NE6D0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INT_R_X41Y87/NE6E0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CLBLM_R_X41Y87/CLBLM_NE4C0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VBRK_X105Y91/VBRK_NE4C0</t>
        </is>
      </c>
      <c r="B136" t="inlineStr">
        <is>
          <t>Part of wire</t>
        </is>
      </c>
      <c r="C136" t="n">
        <v>0.01211</v>
      </c>
      <c r="D136" t="n">
        <v>0.00162</v>
      </c>
    </row>
    <row r="137">
      <c r="A137" t="inlineStr">
        <is>
          <t>CMT_TOP_L_UPPER_T_X106Y96/CMT_TOP_NE4C0_0</t>
        </is>
      </c>
      <c r="B137" t="inlineStr">
        <is>
          <t>Part of wire</t>
        </is>
      </c>
      <c r="C137" t="n">
        <v>0.31751</v>
      </c>
      <c r="D137" t="n">
        <v>0.018</v>
      </c>
    </row>
    <row r="138">
      <c r="A138" t="inlineStr">
        <is>
          <t>CMT_FIFO_L_X107Y97/CMT_FIFO_NE4C0_0</t>
        </is>
      </c>
      <c r="B138" t="inlineStr">
        <is>
          <t>Part of wire</t>
        </is>
      </c>
      <c r="C138" t="n">
        <v>0.31751</v>
      </c>
      <c r="D138" t="n">
        <v>0.018</v>
      </c>
    </row>
    <row r="139">
      <c r="A139" t="inlineStr">
        <is>
          <t>INT_INTERFACE_L_X42Y87/INT_INTERFACE_NE4C0</t>
        </is>
      </c>
      <c r="B139" t="inlineStr">
        <is>
          <t>Part of wire</t>
        </is>
      </c>
      <c r="C139" t="n">
        <v>0</v>
      </c>
      <c r="D139" t="n">
        <v>0</v>
      </c>
      <c r="I139">
        <f>(((D128 + D129 + D130 + D131 + D132 + D133 + D134 + D135 + D136 + D137 + D138 + D139)/2) + (D140))</f>
        <v/>
      </c>
      <c r="J139">
        <f>((C128 + C129 + C130 + C131 + C132 + C133 + C134 + C135 + C136 + C137 + C138 + C139)*(((D128 + D129 + D130 + D131 + D132 + D133 + D134 + D135 + D136 + D137 + D138 + D139)/2) + (D140)))</f>
        <v/>
      </c>
    </row>
    <row r="140">
      <c r="A140" t="inlineStr">
        <is>
          <t>INT_L_X42Y87/INT_L.NE6END0-&gt;&gt;EE2BEG0</t>
        </is>
      </c>
      <c r="B140" t="inlineStr">
        <is>
          <t>Buffer</t>
        </is>
      </c>
      <c r="C140" t="n">
        <v>1.1851186875</v>
      </c>
      <c r="D140" t="n">
        <v>0.008473000000000001</v>
      </c>
      <c r="E140" t="n">
        <v>0.061</v>
      </c>
      <c r="F140" t="n">
        <v>0.05</v>
      </c>
      <c r="G140" t="n">
        <v>0.139</v>
      </c>
      <c r="H140" t="n">
        <v>0.115</v>
      </c>
      <c r="I140">
        <f>((D147) + (D141 + D142 + D143 + D144 + D145 + D146))</f>
        <v/>
      </c>
      <c r="J140">
        <f>(((D147) + (D141 + D142 + D143 + D144 + D145 + D146))*C140)</f>
        <v/>
      </c>
    </row>
    <row r="141">
      <c r="A141" t="inlineStr">
        <is>
          <t>INT_L_X42Y87/EE2BEG0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INT_R_X43Y87/WW2END0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INT_R_X43Y87/EE2A0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IO_INT_INTERFACE_R_X43Y87/INT_INTERFACE_EE2A0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R_TERM_INT_X112Y91/R_TERM_INT_WW2END0</t>
        </is>
      </c>
      <c r="B145" t="inlineStr">
        <is>
          <t>Part of wire</t>
        </is>
      </c>
      <c r="C145" t="n">
        <v>0.08729000000000001</v>
      </c>
      <c r="D145" t="n">
        <v>0.004200000000000001</v>
      </c>
    </row>
    <row r="146">
      <c r="A146" t="inlineStr">
        <is>
          <t>IO_INT_INTERFACE_R_X43Y87/INT_INTERFACE_WW2END0</t>
        </is>
      </c>
      <c r="B146" t="inlineStr">
        <is>
          <t>Part of wire</t>
        </is>
      </c>
      <c r="C146" t="n">
        <v>0</v>
      </c>
      <c r="D146" t="n">
        <v>0</v>
      </c>
      <c r="I146">
        <f>(((D141 + D142 + D143 + D144 + D145 + D146)/2) + (D147))</f>
        <v/>
      </c>
      <c r="J146">
        <f>((C141 + C142 + C143 + C144 + C145 + C146)*(((D141 + D142 + D143 + D144 + D145 + D146)/2) + (D147)))</f>
        <v/>
      </c>
    </row>
    <row r="147">
      <c r="A147" t="inlineStr">
        <is>
          <t>INT_R_X43Y87/INT_R.WW2END0-&gt;&gt;IMUX34</t>
        </is>
      </c>
      <c r="B147" t="inlineStr">
        <is>
          <t>Buffer</t>
        </is>
      </c>
      <c r="C147" t="n">
        <v>1.6107141875</v>
      </c>
      <c r="D147" t="n">
        <v>0.007713</v>
      </c>
      <c r="E147" t="n">
        <v>0.047</v>
      </c>
      <c r="F147" t="n">
        <v>0.038</v>
      </c>
      <c r="G147" t="n">
        <v>0.138</v>
      </c>
      <c r="H147" t="n">
        <v>0.114</v>
      </c>
      <c r="I147">
        <f>((((D154) + (D153))) + (D148 + D149 + D150 + D151))</f>
        <v/>
      </c>
      <c r="J147">
        <f>(((((D154) + (D153))) + (D148 + D149 + D150 + D151))*C147)</f>
        <v/>
      </c>
    </row>
    <row r="148">
      <c r="A148" t="inlineStr">
        <is>
          <t>INT_R_X43Y87/IMUX34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IO_INT_INTERFACE_R_X43Y87/INT_INTERFACE_IMUX34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RIOI3_TBYTETERM_X43Y87/IOI_IMUX34_0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R_TERM_INT_X112Y91/TERM_INT_IMUX34</t>
        </is>
      </c>
      <c r="B151" t="inlineStr">
        <is>
          <t>Part of wire</t>
        </is>
      </c>
      <c r="C151" t="n">
        <v>0</v>
      </c>
      <c r="D151" t="n">
        <v>0</v>
      </c>
      <c r="I151">
        <f>(((D148 + D149 + D150 + D151)/2) + (((D154) + (D153))))</f>
        <v/>
      </c>
      <c r="J151">
        <f>((C148 + C149 + C150 + C151)*(((D148 + D149 + D150 + D151)/2) + (((D154) + (D153)))))</f>
        <v/>
      </c>
    </row>
    <row r="152">
      <c r="A152" t="inlineStr">
        <is>
          <t>RIOI3_TBYTETERM_X43Y87/RIOI3_TBYTETERM.IOI_IMUX34_0-&gt;IOI_OLOGIC1_D1</t>
        </is>
      </c>
      <c r="B152" t="inlineStr">
        <is>
          <t>PassTransistor</t>
        </is>
      </c>
      <c r="C152" t="n">
        <v>0</v>
      </c>
      <c r="E152" t="n">
        <v>0</v>
      </c>
      <c r="F152" t="n">
        <v>0</v>
      </c>
      <c r="G152" t="n">
        <v>0</v>
      </c>
      <c r="H152" t="n">
        <v>0</v>
      </c>
      <c r="I152">
        <f>((D154) + (D153))</f>
        <v/>
      </c>
      <c r="J152">
        <f>(((D154) + (D153))*C152)</f>
        <v/>
      </c>
    </row>
    <row r="153">
      <c r="A153" t="inlineStr">
        <is>
          <t>RIOI3_TBYTETERM_X43Y87/IOI_OLOGIC1_D1</t>
        </is>
      </c>
      <c r="B153" t="inlineStr">
        <is>
          <t>Part of wire</t>
        </is>
      </c>
      <c r="C153" t="n">
        <v>0</v>
      </c>
      <c r="D153" t="n">
        <v>0</v>
      </c>
      <c r="I153">
        <f>(((D153)/2) + (D154))</f>
        <v/>
      </c>
      <c r="J153">
        <f>((C153)*(((D153)/2) + (D154)))</f>
        <v/>
      </c>
    </row>
    <row r="154">
      <c r="A154" t="inlineStr">
        <is>
          <t>RIOI3_TBYTETERM_X43Y87/RIOI3_TBYTETERM.IOI_OLOGIC1_D1-&gt;&gt;RIOI_OLOGIC1_OQ</t>
        </is>
      </c>
      <c r="B154" t="inlineStr">
        <is>
          <t>Buffer</t>
        </is>
      </c>
      <c r="C154" t="n">
        <v>0</v>
      </c>
      <c r="D154" t="n">
        <v>0</v>
      </c>
      <c r="E154" t="n">
        <v>0.331</v>
      </c>
      <c r="F154" t="n">
        <v>0.1</v>
      </c>
      <c r="G154" t="n">
        <v>1.156</v>
      </c>
      <c r="H154" t="n">
        <v>0.999</v>
      </c>
      <c r="I154">
        <f>((D156) + (D155))</f>
        <v/>
      </c>
      <c r="J154">
        <f>(((D156) + (D155))*C154)</f>
        <v/>
      </c>
    </row>
    <row r="155">
      <c r="A155" t="inlineStr">
        <is>
          <t>RIOI3_TBYTETERM_X43Y87/RIOI_OLOGIC1_OQ</t>
        </is>
      </c>
      <c r="B155" t="inlineStr">
        <is>
          <t>Part of wire</t>
        </is>
      </c>
      <c r="C155" t="n">
        <v>0</v>
      </c>
      <c r="D155" t="n">
        <v>0</v>
      </c>
      <c r="I155">
        <f>(((D155)/2) + (D156))</f>
        <v/>
      </c>
      <c r="J155">
        <f>((C155)*(((D155)/2) + (D156)))</f>
        <v/>
      </c>
    </row>
    <row r="156">
      <c r="A156" t="inlineStr">
        <is>
          <t>RIOI3_TBYTETERM_X43Y87/RIOI3_TBYTETERM.RIOI_OLOGIC1_OQ-&gt;&gt;RIOI_O1</t>
        </is>
      </c>
      <c r="B156" t="inlineStr">
        <is>
          <t>Buffer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>
        <f>((D159) + (D157 + D158))</f>
        <v/>
      </c>
      <c r="J156">
        <f>(((D159) + (D157 + D158))*C156)</f>
        <v/>
      </c>
    </row>
    <row r="157">
      <c r="A157" t="inlineStr">
        <is>
          <t>RIOI3_TBYTETERM_X43Y87/RIOI_O1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RIOB33_X43Y87/IOB_O1</t>
        </is>
      </c>
      <c r="B158" t="inlineStr">
        <is>
          <t>Part of wire</t>
        </is>
      </c>
      <c r="C158" t="n">
        <v>0</v>
      </c>
      <c r="D158" t="n">
        <v>0</v>
      </c>
      <c r="I158">
        <f>(((D157 + D158)/2) + (D159))</f>
        <v/>
      </c>
      <c r="J158">
        <f>((C157 + C158)*(((D157 + D158)/2) + (D159)))</f>
        <v/>
      </c>
    </row>
    <row r="159">
      <c r="A159" t="inlineStr">
        <is>
          <t>led_OBUF[15]_inst/I</t>
        </is>
      </c>
      <c r="B159" t="inlineStr">
        <is>
          <t>Inpin</t>
        </is>
      </c>
      <c r="D159" t="n">
        <v>1e-06</v>
      </c>
      <c r="E159" t="n">
        <v>0.001</v>
      </c>
      <c r="F159" t="n">
        <v>0.001</v>
      </c>
      <c r="G159" t="n">
        <v>0.001</v>
      </c>
      <c r="H159" t="n">
        <v>0.001</v>
      </c>
    </row>
    <row r="160">
      <c r="A160" t="inlineStr">
        <is>
          <t>led_OBUF[15]: masterReg/led_OBUF[15]_inst_i_1/O to led_OBUF[15]_inst/I sum delays</t>
        </is>
      </c>
      <c r="E160">
        <f>(E2 + E4 + E7 + E31 + E37 + E50 + E60 + E71 + E82 + E94 + E105 + E117 + E127 + E140 + E147 + E152 + E154 + E156 + E159)</f>
        <v/>
      </c>
      <c r="F160">
        <f>(F2 + F4 + F7 + F31 + F37 + F50 + F60 + F71 + F82 + F94 + F105 + F117 + F127 + F140 + F147 + F152 + F154 + F156 + F159)</f>
        <v/>
      </c>
      <c r="G160">
        <f>(G2 + G4 + G7 + G31 + G37 + G50 + G60 + G71 + G82 + G94 + G105 + G117 + G127 + G140 + G147 + G152 + G154 + G156 + G159)</f>
        <v/>
      </c>
      <c r="H160">
        <f>(H2 + H4 + H7 + H31 + H37 + H50 + H60 + H71 + H82 + H94 + H105 + H117 + H127 + H140 + H147 + H152 + H154 + H156 + H159)</f>
        <v/>
      </c>
      <c r="J160">
        <f>(J2 + J3 + J4 + J6 + J7 + J30 + J31 + J36 + J37 + J49 + J50 + J59 + J60 + J70 + J71 + J81 + J82 + J93 + J94 + J104 + J105 + J116 + J117 + J126 + J127 + J139 + J140 + J146 + J147 + J151 + J152 + J153 + J154 + J155 + J156 + J158 + J159)</f>
        <v/>
      </c>
    </row>
    <row r="161">
      <c r="A161" t="inlineStr">
        <is>
          <t>led_OBUF[15]: masterReg/led_OBUF[15]_inst_i_1/O to led_OBUF[15]_inst/Isum delays + cap delay</t>
        </is>
      </c>
      <c r="E161">
        <f>1000*(E160 + J160)</f>
        <v/>
      </c>
      <c r="F161">
        <f>1000*(F160 + J160)</f>
        <v/>
      </c>
      <c r="G161">
        <f>1000*(G160 + J160)</f>
        <v/>
      </c>
      <c r="H161">
        <f>1000*(H160 + J160)</f>
        <v/>
      </c>
    </row>
    <row r="163">
      <c r="A163" t="inlineStr">
        <is>
          <t>led_OBUF[15]: masterReg/led_OBUF[15]_inst_i_1/O to led_OBUF[15]_inst/ITotal delay (from Vivado)</t>
        </is>
      </c>
      <c r="E163" t="inlineStr">
        <is>
          <t>1740</t>
        </is>
      </c>
      <c r="F163" t="inlineStr">
        <is>
          <t>1340</t>
        </is>
      </c>
      <c r="G163" t="inlineStr">
        <is>
          <t>3178</t>
        </is>
      </c>
      <c r="H163" t="inlineStr">
        <is>
          <t>2795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CLBLM_R_X3Y50/CLBLM_L_A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CLBLM_R_X3Y50/CLBLM_L_A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CLBLM_R_X3Y50/CLBLM_R.CLBLM_L_A-&gt;CLBLM_LOGIC_OUTS8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CLBLM_R_X3Y50/CLBLM_LOGIC_OUTS8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INT_R_X3Y50/LOGIC_OUTS8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INT_R_X3Y50/INT_R.LOGIC_OUTS8-&gt;&gt;SS6BEG0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0.08500000000000001</v>
      </c>
      <c r="F7" t="n">
        <v>0.07000000000000001</v>
      </c>
      <c r="G7" t="n">
        <v>0.189</v>
      </c>
      <c r="H7" t="n">
        <v>0.156</v>
      </c>
      <c r="I7">
        <f>((D16) + (D8 + D9 + D10 + D11 + D12 + D13 + D14 + D15))</f>
        <v/>
      </c>
      <c r="J7">
        <f>(((D16) + (D8 + D9 + D10 + D11 + D12 + D13 + D14 + D15))*C7)</f>
        <v/>
      </c>
    </row>
    <row r="8">
      <c r="A8" t="inlineStr">
        <is>
          <t>INT_R_X3Y50/SS6BEG0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INT_R_X3Y44/SS6END0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BRKH_INT_X3Y49/BRKH_INT_SS6A0</t>
        </is>
      </c>
      <c r="B10" t="inlineStr">
        <is>
          <t>Part of wire</t>
        </is>
      </c>
      <c r="C10" t="n">
        <v>0.00523</v>
      </c>
      <c r="D10" t="n">
        <v>0.001</v>
      </c>
    </row>
    <row r="11">
      <c r="A11" t="inlineStr">
        <is>
          <t>INT_R_X3Y49/SS6A0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INT_R_X3Y48/SS6B0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INT_R_X3Y47/SS6C0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INT_R_X3Y46/SS6D0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INT_R_X3Y45/SS6E0</t>
        </is>
      </c>
      <c r="B15" t="inlineStr">
        <is>
          <t>Part of wire</t>
        </is>
      </c>
      <c r="C15" t="n">
        <v>0</v>
      </c>
      <c r="D15" t="n">
        <v>0</v>
      </c>
      <c r="I15">
        <f>(((D8 + D9 + D10 + D11 + D12 + D13 + D14 + D15)/2) + (D16))</f>
        <v/>
      </c>
      <c r="J15">
        <f>((C8 + C9 + C10 + C11 + C12 + C13 + C14 + C15)*(((D8 + D9 + D10 + D11 + D12 + D13 + D14 + D15)/2) + (D16)))</f>
        <v/>
      </c>
    </row>
    <row r="16">
      <c r="A16" t="inlineStr">
        <is>
          <t>INT_R_X3Y44/INT_R.SS6END0-&gt;&gt;SW2BEG0</t>
        </is>
      </c>
      <c r="B16" t="inlineStr">
        <is>
          <t>Buffer</t>
        </is>
      </c>
      <c r="C16" t="n">
        <v>1.1851186875</v>
      </c>
      <c r="D16" t="n">
        <v>0.008473000000000001</v>
      </c>
      <c r="E16" t="n">
        <v>0.041</v>
      </c>
      <c r="F16" t="n">
        <v>0.033</v>
      </c>
      <c r="G16" t="n">
        <v>0.137</v>
      </c>
      <c r="H16" t="n">
        <v>0.113</v>
      </c>
      <c r="I16">
        <f>((D20) + (D17 + D18 + D19))</f>
        <v/>
      </c>
      <c r="J16">
        <f>(((D20) + (D17 + D18 + D19))*C16)</f>
        <v/>
      </c>
    </row>
    <row r="17">
      <c r="A17" t="inlineStr">
        <is>
          <t>INT_R_X3Y44/SW2BEG0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INT_L_X2Y43/SW2END0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INT_R_X3Y43/SW2A0</t>
        </is>
      </c>
      <c r="B19" t="inlineStr">
        <is>
          <t>Part of wire</t>
        </is>
      </c>
      <c r="C19" t="n">
        <v>0</v>
      </c>
      <c r="D19" t="n">
        <v>0</v>
      </c>
      <c r="I19">
        <f>(((D17 + D18 + D19)/2) + (D20))</f>
        <v/>
      </c>
      <c r="J19">
        <f>((C17 + C18 + C19)*(((D17 + D18 + D19)/2) + (D20)))</f>
        <v/>
      </c>
    </row>
    <row r="20">
      <c r="A20" t="inlineStr">
        <is>
          <t>INT_L_X2Y43/INT_L.SW2END0-&gt;&gt;WW2BEG0</t>
        </is>
      </c>
      <c r="B20" t="inlineStr">
        <is>
          <t>Buffer</t>
        </is>
      </c>
      <c r="C20" t="n">
        <v>1.1851186875</v>
      </c>
      <c r="D20" t="n">
        <v>0.008473000000000001</v>
      </c>
      <c r="E20" t="n">
        <v>0.063</v>
      </c>
      <c r="F20" t="n">
        <v>0.052</v>
      </c>
      <c r="G20" t="n">
        <v>0.143</v>
      </c>
      <c r="H20" t="n">
        <v>0.118</v>
      </c>
      <c r="I20">
        <f>((D29) + (D21 + D22 + D23 + D24 + D25 + D26 + D27 + D28))</f>
        <v/>
      </c>
      <c r="J20">
        <f>(((D29) + (D21 + D22 + D23 + D24 + D25 + D26 + D27 + D28))*C20)</f>
        <v/>
      </c>
    </row>
    <row r="21">
      <c r="A21" t="inlineStr">
        <is>
          <t>INT_L_X2Y43/WW2BEG0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INT_L_X0Y43/WW2END0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CLBLL_L_X2Y43/CLBLL_WW2A0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VBRK_X9Y45/VBRK_WW2A0</t>
        </is>
      </c>
      <c r="B24" t="inlineStr">
        <is>
          <t>Part of wire</t>
        </is>
      </c>
      <c r="C24" t="n">
        <v>0.01211</v>
      </c>
      <c r="D24" t="n">
        <v>0.00162</v>
      </c>
    </row>
    <row r="25">
      <c r="A25" t="inlineStr">
        <is>
          <t>CMT_TOP_R_UPPER_T_X8Y44/CMT_TOP_WW2A0_6</t>
        </is>
      </c>
      <c r="B25" t="inlineStr">
        <is>
          <t>Part of wire</t>
        </is>
      </c>
      <c r="C25" t="n">
        <v>0.31751</v>
      </c>
      <c r="D25" t="n">
        <v>0.022067</v>
      </c>
    </row>
    <row r="26">
      <c r="A26" t="inlineStr">
        <is>
          <t>CMT_FIFO_R_X7Y45/CMT_FIFO_WW2A0_6</t>
        </is>
      </c>
      <c r="B26" t="inlineStr">
        <is>
          <t>Part of wire</t>
        </is>
      </c>
      <c r="C26" t="n">
        <v>0.31751</v>
      </c>
      <c r="D26" t="n">
        <v>0.022067</v>
      </c>
    </row>
    <row r="27">
      <c r="A27" t="inlineStr">
        <is>
          <t>INT_INTERFACE_R_X1Y43/INT_INTERFACE_WW2A0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INT_R_X1Y43/WW2A0</t>
        </is>
      </c>
      <c r="B28" t="inlineStr">
        <is>
          <t>Part of wire</t>
        </is>
      </c>
      <c r="C28" t="n">
        <v>0</v>
      </c>
      <c r="D28" t="n">
        <v>0</v>
      </c>
      <c r="I28">
        <f>(((D21 + D22 + D23 + D24 + D25 + D26 + D27 + D28)/2) + (D29))</f>
        <v/>
      </c>
      <c r="J28">
        <f>((C21 + C22 + C23 + C24 + C25 + C26 + C27 + C28)*(((D21 + D22 + D23 + D24 + D25 + D26 + D27 + D28)/2) + (D29)))</f>
        <v/>
      </c>
    </row>
    <row r="29">
      <c r="A29" t="inlineStr">
        <is>
          <t>INT_L_X0Y43/INT_L.WW2END0-&gt;&gt;IMUX_L34</t>
        </is>
      </c>
      <c r="B29" t="inlineStr">
        <is>
          <t>Buffer</t>
        </is>
      </c>
      <c r="C29" t="n">
        <v>1.6107141875</v>
      </c>
      <c r="D29" t="n">
        <v>0.007713</v>
      </c>
      <c r="E29" t="n">
        <v>0.047</v>
      </c>
      <c r="F29" t="n">
        <v>0.038</v>
      </c>
      <c r="G29" t="n">
        <v>0.138</v>
      </c>
      <c r="H29" t="n">
        <v>0.114</v>
      </c>
      <c r="I29">
        <f>((((D36) + (D35))) + (D30 + D31 + D32 + D33))</f>
        <v/>
      </c>
      <c r="J29">
        <f>(((((D36) + (D35))) + (D30 + D31 + D32 + D33))*C29)</f>
        <v/>
      </c>
    </row>
    <row r="30">
      <c r="A30" t="inlineStr">
        <is>
          <t>INT_L_X0Y43/IMUX_L34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IO_INT_INTERFACE_L_X0Y43/INT_INTERFACE_IMUX34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LIOI3_TBYTESRC_X0Y43/IOI_IMUX34_0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L_TERM_INT_X2Y45/TERM_INT_IMUX34</t>
        </is>
      </c>
      <c r="B33" t="inlineStr">
        <is>
          <t>Part of wire</t>
        </is>
      </c>
      <c r="C33" t="n">
        <v>0</v>
      </c>
      <c r="D33" t="n">
        <v>0</v>
      </c>
      <c r="I33">
        <f>(((D30 + D31 + D32 + D33)/2) + (((D36) + (D35))))</f>
        <v/>
      </c>
      <c r="J33">
        <f>((C30 + C31 + C32 + C33)*(((D30 + D31 + D32 + D33)/2) + (((D36) + (D35)))))</f>
        <v/>
      </c>
    </row>
    <row r="34">
      <c r="A34" t="inlineStr">
        <is>
          <t>LIOI3_TBYTESRC_X0Y43/LIOI3_TBYTESRC.IOI_IMUX34_0-&gt;IOI_OLOGIC1_D1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LIOI3_TBYTESRC_X0Y43/IOI_OLOGIC1_D1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LIOI3_TBYTESRC_X0Y43/LIOI3_TBYTESRC.IOI_OLOGIC1_D1-&gt;&gt;LIOI_OLOGIC1_OQ</t>
        </is>
      </c>
      <c r="B36" t="inlineStr">
        <is>
          <t>Buffer</t>
        </is>
      </c>
      <c r="C36" t="n">
        <v>0</v>
      </c>
      <c r="D36" t="n">
        <v>0</v>
      </c>
      <c r="E36" t="n">
        <v>0.331</v>
      </c>
      <c r="F36" t="n">
        <v>0.1</v>
      </c>
      <c r="G36" t="n">
        <v>1.156</v>
      </c>
      <c r="H36" t="n">
        <v>0.999</v>
      </c>
      <c r="I36">
        <f>((D38) + (D37))</f>
        <v/>
      </c>
      <c r="J36">
        <f>(((D38) + (D37))*C36)</f>
        <v/>
      </c>
    </row>
    <row r="37">
      <c r="A37" t="inlineStr">
        <is>
          <t>LIOI3_TBYTESRC_X0Y43/LIOI_OLOGIC1_OQ</t>
        </is>
      </c>
      <c r="B37" t="inlineStr">
        <is>
          <t>Part of wire</t>
        </is>
      </c>
      <c r="C37" t="n">
        <v>0</v>
      </c>
      <c r="D37" t="n">
        <v>0</v>
      </c>
      <c r="I37">
        <f>(((D37)/2) + (D38))</f>
        <v/>
      </c>
      <c r="J37">
        <f>((C37)*(((D37)/2) + (D38)))</f>
        <v/>
      </c>
    </row>
    <row r="38">
      <c r="A38" t="inlineStr">
        <is>
          <t>LIOI3_TBYTESRC_X0Y43/LIOI3_TBYTESRC.LIOI_OLOGIC1_OQ-&gt;&gt;LIOI_O1</t>
        </is>
      </c>
      <c r="B38" t="inlineStr">
        <is>
          <t>Buffer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>
        <f>((D41) + (D39 + D40))</f>
        <v/>
      </c>
      <c r="J38">
        <f>(((D41) + (D39 + D40))*C38)</f>
        <v/>
      </c>
    </row>
    <row r="39">
      <c r="A39" t="inlineStr">
        <is>
          <t>LIOI3_TBYTESRC_X0Y43/LIOI_O1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LIOB33_X0Y43/IOB_O1</t>
        </is>
      </c>
      <c r="B40" t="inlineStr">
        <is>
          <t>Part of wire</t>
        </is>
      </c>
      <c r="C40" t="n">
        <v>0</v>
      </c>
      <c r="D40" t="n">
        <v>0</v>
      </c>
      <c r="I40">
        <f>(((D39 + D40)/2) + (D41))</f>
        <v/>
      </c>
      <c r="J40">
        <f>((C39 + C40)*(((D39 + D40)/2) + (D41)))</f>
        <v/>
      </c>
    </row>
    <row r="41">
      <c r="A41" t="inlineStr">
        <is>
          <t>led_OBUF[1]_inst/I</t>
        </is>
      </c>
      <c r="B41" t="inlineStr">
        <is>
          <t>Inpin</t>
        </is>
      </c>
      <c r="D41" t="n">
        <v>1e-06</v>
      </c>
      <c r="E41" t="n">
        <v>0.001</v>
      </c>
      <c r="F41" t="n">
        <v>0.001</v>
      </c>
      <c r="G41" t="n">
        <v>0.001</v>
      </c>
      <c r="H41" t="n">
        <v>0.001</v>
      </c>
    </row>
    <row r="42">
      <c r="A42" t="inlineStr">
        <is>
          <t>led_OBUF[1]: masterReg/led_OBUF[1]_inst_i_1/O to led_OBUF[1]_inst/I sum delays</t>
        </is>
      </c>
      <c r="E42">
        <f>(E2 + E4 + E7 + E16 + E20 + E29 + E34 + E36 + E38 + E41)</f>
        <v/>
      </c>
      <c r="F42">
        <f>(F2 + F4 + F7 + F16 + F20 + F29 + F34 + F36 + F38 + F41)</f>
        <v/>
      </c>
      <c r="G42">
        <f>(G2 + G4 + G7 + G16 + G20 + G29 + G34 + G36 + G38 + G41)</f>
        <v/>
      </c>
      <c r="H42">
        <f>(H2 + H4 + H7 + H16 + H20 + H29 + H34 + H36 + H38 + H41)</f>
        <v/>
      </c>
      <c r="J42">
        <f>(J2 + J3 + J4 + J6 + J7 + J15 + J16 + J19 + J20 + J28 + J29 + J33 + J34 + J35 + J36 + J37 + J38 + J40 + J41)</f>
        <v/>
      </c>
    </row>
    <row r="43">
      <c r="A43" t="inlineStr">
        <is>
          <t>led_OBUF[1]: masterReg/led_OBUF[1]_inst_i_1/O to led_OBUF[1]_inst/Isum delays + cap delay</t>
        </is>
      </c>
      <c r="E43">
        <f>1000*(E42 + J42)</f>
        <v/>
      </c>
      <c r="F43">
        <f>1000*(F42 + J42)</f>
        <v/>
      </c>
      <c r="G43">
        <f>1000*(G42 + J42)</f>
        <v/>
      </c>
      <c r="H43">
        <f>1000*(H42 + J42)</f>
        <v/>
      </c>
    </row>
    <row r="45">
      <c r="A45" t="inlineStr">
        <is>
          <t>led_OBUF[1]: masterReg/led_OBUF[1]_inst_i_1/O to led_OBUF[1]_inst/ITotal delay (from Vivado)</t>
        </is>
      </c>
      <c r="E45" t="inlineStr">
        <is>
          <t>677</t>
        </is>
      </c>
      <c r="F45" t="inlineStr">
        <is>
          <t>403</t>
        </is>
      </c>
      <c r="G45" t="inlineStr">
        <is>
          <t>1549</t>
        </is>
      </c>
      <c r="H45" t="inlineStr">
        <is>
          <t>1390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CLBLL_L_X2Y50/CLBLL_LL_A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CLBLL_L_X2Y50/CLBLL_LL_A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CLBLL_L_X2Y50/CLBLL_L.CLBLL_LL_A-&gt;CLBLL_LOGIC_OUTS12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CLBLL_L_X2Y50/CLBLL_LOGIC_OUTS12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INT_L_X2Y50/LOGIC_OUTS_L12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INT_L_X2Y50/INT_L.LOGIC_OUTS_L12-&gt;&gt;SS6BEG0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0.08500000000000001</v>
      </c>
      <c r="F7" t="n">
        <v>0.07000000000000001</v>
      </c>
      <c r="G7" t="n">
        <v>0.189</v>
      </c>
      <c r="H7" t="n">
        <v>0.156</v>
      </c>
      <c r="I7">
        <f>((D16) + (D8 + D9 + D10 + D11 + D12 + D13 + D14 + D15))</f>
        <v/>
      </c>
      <c r="J7">
        <f>(((D16) + (D8 + D9 + D10 + D11 + D12 + D13 + D14 + D15))*C7)</f>
        <v/>
      </c>
    </row>
    <row r="8">
      <c r="A8" t="inlineStr">
        <is>
          <t>INT_L_X2Y50/SS6BEG0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INT_L_X2Y44/SS6END0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BRKH_INT_X2Y49/BRKH_INT_SS6A0</t>
        </is>
      </c>
      <c r="B10" t="inlineStr">
        <is>
          <t>Part of wire</t>
        </is>
      </c>
      <c r="C10" t="n">
        <v>0.00523</v>
      </c>
      <c r="D10" t="n">
        <v>0.001</v>
      </c>
    </row>
    <row r="11">
      <c r="A11" t="inlineStr">
        <is>
          <t>INT_L_X2Y49/SS6A0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INT_L_X2Y48/SS6B0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INT_L_X2Y47/SS6C0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INT_L_X2Y46/SS6D0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INT_L_X2Y45/SS6E0</t>
        </is>
      </c>
      <c r="B15" t="inlineStr">
        <is>
          <t>Part of wire</t>
        </is>
      </c>
      <c r="C15" t="n">
        <v>0</v>
      </c>
      <c r="D15" t="n">
        <v>0</v>
      </c>
      <c r="I15">
        <f>(((D8 + D9 + D10 + D11 + D12 + D13 + D14 + D15)/2) + (D16))</f>
        <v/>
      </c>
      <c r="J15">
        <f>((C8 + C9 + C10 + C11 + C12 + C13 + C14 + C15)*(((D8 + D9 + D10 + D11 + D12 + D13 + D14 + D15)/2) + (D16)))</f>
        <v/>
      </c>
    </row>
    <row r="16">
      <c r="A16" t="inlineStr">
        <is>
          <t>INT_L_X2Y44/INT_L.SS6END0-&gt;&gt;SS6BEG0</t>
        </is>
      </c>
      <c r="B16" t="inlineStr">
        <is>
          <t>Buffer</t>
        </is>
      </c>
      <c r="C16" t="n">
        <v>1.5845231875</v>
      </c>
      <c r="D16" t="n">
        <v>0.009979</v>
      </c>
      <c r="E16" t="n">
        <v>0.08500000000000001</v>
      </c>
      <c r="F16" t="n">
        <v>0.07000000000000001</v>
      </c>
      <c r="G16" t="n">
        <v>0.189</v>
      </c>
      <c r="H16" t="n">
        <v>0.156</v>
      </c>
      <c r="I16">
        <f>((D24) + (D17 + D18 + D19 + D20 + D21 + D22 + D23))</f>
        <v/>
      </c>
      <c r="J16">
        <f>(((D24) + (D17 + D18 + D19 + D20 + D21 + D22 + D23))*C16)</f>
        <v/>
      </c>
    </row>
    <row r="17">
      <c r="A17" t="inlineStr">
        <is>
          <t>INT_L_X2Y44/SS6BEG0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INT_L_X2Y38/SS6END0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INT_L_X2Y43/SS6A0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INT_L_X2Y42/SS6B0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INT_L_X2Y41/SS6C0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INT_L_X2Y40/SS6D0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INT_L_X2Y39/SS6E0</t>
        </is>
      </c>
      <c r="B23" t="inlineStr">
        <is>
          <t>Part of wire</t>
        </is>
      </c>
      <c r="C23" t="n">
        <v>0</v>
      </c>
      <c r="D23" t="n">
        <v>0</v>
      </c>
      <c r="I23">
        <f>(((D17 + D18 + D19 + D20 + D21 + D22 + D23)/2) + (D24))</f>
        <v/>
      </c>
      <c r="J23">
        <f>((C17 + C18 + C19 + C20 + C21 + C22 + C23)*(((D17 + D18 + D19 + D20 + D21 + D22 + D23)/2) + (D24)))</f>
        <v/>
      </c>
    </row>
    <row r="24">
      <c r="A24" t="inlineStr">
        <is>
          <t>INT_L_X2Y38/INT_L.SS6END0-&gt;&gt;SS6BEG0</t>
        </is>
      </c>
      <c r="B24" t="inlineStr">
        <is>
          <t>Buffer</t>
        </is>
      </c>
      <c r="C24" t="n">
        <v>1.5845231875</v>
      </c>
      <c r="D24" t="n">
        <v>0.009979</v>
      </c>
      <c r="E24" t="n">
        <v>0.08500000000000001</v>
      </c>
      <c r="F24" t="n">
        <v>0.07000000000000001</v>
      </c>
      <c r="G24" t="n">
        <v>0.189</v>
      </c>
      <c r="H24" t="n">
        <v>0.156</v>
      </c>
      <c r="I24">
        <f>((D32) + (D25 + D26 + D27 + D28 + D29 + D30 + D31))</f>
        <v/>
      </c>
      <c r="J24">
        <f>(((D32) + (D25 + D26 + D27 + D28 + D29 + D30 + D31))*C24)</f>
        <v/>
      </c>
    </row>
    <row r="25">
      <c r="A25" t="inlineStr">
        <is>
          <t>INT_L_X2Y38/SS6BEG0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INT_L_X2Y32/SS6END0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INT_L_X2Y37/SS6A0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INT_L_X2Y36/SS6B0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INT_L_X2Y35/SS6C0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INT_L_X2Y34/SS6D0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INT_L_X2Y33/SS6E0</t>
        </is>
      </c>
      <c r="B31" t="inlineStr">
        <is>
          <t>Part of wire</t>
        </is>
      </c>
      <c r="C31" t="n">
        <v>0</v>
      </c>
      <c r="D31" t="n">
        <v>0</v>
      </c>
      <c r="I31">
        <f>(((D25 + D26 + D27 + D28 + D29 + D30 + D31)/2) + (D32))</f>
        <v/>
      </c>
      <c r="J31">
        <f>((C25 + C26 + C27 + C28 + C29 + C30 + C31)*(((D25 + D26 + D27 + D28 + D29 + D30 + D31)/2) + (D32)))</f>
        <v/>
      </c>
    </row>
    <row r="32">
      <c r="A32" t="inlineStr">
        <is>
          <t>INT_L_X2Y32/INT_L.SS6END0-&gt;&gt;SS6BEG0</t>
        </is>
      </c>
      <c r="B32" t="inlineStr">
        <is>
          <t>Buffer</t>
        </is>
      </c>
      <c r="C32" t="n">
        <v>1.5845231875</v>
      </c>
      <c r="D32" t="n">
        <v>0.009979</v>
      </c>
      <c r="E32" t="n">
        <v>0.08500000000000001</v>
      </c>
      <c r="F32" t="n">
        <v>0.07000000000000001</v>
      </c>
      <c r="G32" t="n">
        <v>0.189</v>
      </c>
      <c r="H32" t="n">
        <v>0.156</v>
      </c>
      <c r="I32">
        <f>((D40) + (D33 + D34 + D35 + D36 + D37 + D38 + D39))</f>
        <v/>
      </c>
      <c r="J32">
        <f>(((D40) + (D33 + D34 + D35 + D36 + D37 + D38 + D39))*C32)</f>
        <v/>
      </c>
    </row>
    <row r="33">
      <c r="A33" t="inlineStr">
        <is>
          <t>INT_L_X2Y32/SS6BEG0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INT_L_X2Y26/SS6END0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INT_L_X2Y31/SS6A0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INT_L_X2Y30/SS6B0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INT_L_X2Y29/SS6C0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INT_L_X2Y28/SS6D0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INT_L_X2Y27/SS6E0</t>
        </is>
      </c>
      <c r="B39" t="inlineStr">
        <is>
          <t>Part of wire</t>
        </is>
      </c>
      <c r="C39" t="n">
        <v>0</v>
      </c>
      <c r="D39" t="n">
        <v>0</v>
      </c>
      <c r="I39">
        <f>(((D33 + D34 + D35 + D36 + D37 + D38 + D39)/2) + (D40))</f>
        <v/>
      </c>
      <c r="J39">
        <f>((C33 + C34 + C35 + C36 + C37 + C38 + C39)*(((D33 + D34 + D35 + D36 + D37 + D38 + D39)/2) + (D40)))</f>
        <v/>
      </c>
    </row>
    <row r="40">
      <c r="A40" t="inlineStr">
        <is>
          <t>INT_L_X2Y26/INT_L.SS6END0-&gt;&gt;SS6BEG0</t>
        </is>
      </c>
      <c r="B40" t="inlineStr">
        <is>
          <t>Buffer</t>
        </is>
      </c>
      <c r="C40" t="n">
        <v>1.5845231875</v>
      </c>
      <c r="D40" t="n">
        <v>0.009979</v>
      </c>
      <c r="E40" t="n">
        <v>0.08500000000000001</v>
      </c>
      <c r="F40" t="n">
        <v>0.07000000000000001</v>
      </c>
      <c r="G40" t="n">
        <v>0.189</v>
      </c>
      <c r="H40" t="n">
        <v>0.156</v>
      </c>
      <c r="I40">
        <f>((D49) + (D41 + D42 + D43 + D44 + D45 + D46 + D47 + D48))</f>
        <v/>
      </c>
      <c r="J40">
        <f>(((D49) + (D41 + D42 + D43 + D44 + D45 + D46 + D47 + D48))*C40)</f>
        <v/>
      </c>
    </row>
    <row r="41">
      <c r="A41" t="inlineStr">
        <is>
          <t>INT_L_X2Y26/SS6BEG0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INT_L_X2Y20/SS6END0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INT_L_X2Y25/SS6A0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HCLK_L_X11Y26/HCLK_SS6B0</t>
        </is>
      </c>
      <c r="B44" t="inlineStr">
        <is>
          <t>Part of wire</t>
        </is>
      </c>
      <c r="C44" t="n">
        <v>0.15496</v>
      </c>
      <c r="D44" t="n">
        <v>0.01666</v>
      </c>
    </row>
    <row r="45">
      <c r="A45" t="inlineStr">
        <is>
          <t>INT_L_X2Y24/SS6B0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INT_L_X2Y23/SS6C0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INT_L_X2Y22/SS6D0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INT_L_X2Y21/SS6E0</t>
        </is>
      </c>
      <c r="B48" t="inlineStr">
        <is>
          <t>Part of wire</t>
        </is>
      </c>
      <c r="C48" t="n">
        <v>0</v>
      </c>
      <c r="D48" t="n">
        <v>0</v>
      </c>
      <c r="I48">
        <f>(((D41 + D42 + D43 + D44 + D45 + D46 + D47 + D48)/2) + (D49))</f>
        <v/>
      </c>
      <c r="J48">
        <f>((C41 + C42 + C43 + C44 + C45 + C46 + C47 + C48)*(((D41 + D42 + D43 + D44 + D45 + D46 + D47 + D48)/2) + (D49)))</f>
        <v/>
      </c>
    </row>
    <row r="49">
      <c r="A49" t="inlineStr">
        <is>
          <t>INT_L_X2Y20/INT_L.SS6END0-&gt;&gt;WW2BEG0</t>
        </is>
      </c>
      <c r="B49" t="inlineStr">
        <is>
          <t>Buffer</t>
        </is>
      </c>
      <c r="C49" t="n">
        <v>1.1851186875</v>
      </c>
      <c r="D49" t="n">
        <v>0.008473000000000001</v>
      </c>
      <c r="E49" t="n">
        <v>0.063</v>
      </c>
      <c r="F49" t="n">
        <v>0.052</v>
      </c>
      <c r="G49" t="n">
        <v>0.143</v>
      </c>
      <c r="H49" t="n">
        <v>0.118</v>
      </c>
      <c r="I49">
        <f>((D58) + (D50 + D51 + D52 + D53 + D54 + D55 + D56 + D57))</f>
        <v/>
      </c>
      <c r="J49">
        <f>(((D58) + (D50 + D51 + D52 + D53 + D54 + D55 + D56 + D57))*C49)</f>
        <v/>
      </c>
    </row>
    <row r="50">
      <c r="A50" t="inlineStr">
        <is>
          <t>INT_L_X2Y20/WW2BEG0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INT_L_X0Y20/WW2END0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CLBLL_L_X2Y20/CLBLL_WW2A0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VBRK_X9Y21/VBRK_WW2A0</t>
        </is>
      </c>
      <c r="B53" t="inlineStr">
        <is>
          <t>Part of wire</t>
        </is>
      </c>
      <c r="C53" t="n">
        <v>0.01211</v>
      </c>
      <c r="D53" t="n">
        <v>0.00162</v>
      </c>
    </row>
    <row r="54">
      <c r="A54" t="inlineStr">
        <is>
          <t>CMT_TOP_R_LOWER_T_X8Y18/CMT_TOP_WW2A0_4</t>
        </is>
      </c>
      <c r="B54" t="inlineStr">
        <is>
          <t>Part of wire</t>
        </is>
      </c>
      <c r="C54" t="n">
        <v>0.31751</v>
      </c>
      <c r="D54" t="n">
        <v>0.022067</v>
      </c>
    </row>
    <row r="55">
      <c r="A55" t="inlineStr">
        <is>
          <t>CMT_FIFO_R_X7Y20/CMT_FIFO_WW2A0_7</t>
        </is>
      </c>
      <c r="B55" t="inlineStr">
        <is>
          <t>Part of wire</t>
        </is>
      </c>
      <c r="C55" t="n">
        <v>0.31751</v>
      </c>
      <c r="D55" t="n">
        <v>0.022067</v>
      </c>
    </row>
    <row r="56">
      <c r="A56" t="inlineStr">
        <is>
          <t>INT_INTERFACE_R_X1Y20/INT_INTERFACE_WW2A0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INT_R_X1Y20/WW2A0</t>
        </is>
      </c>
      <c r="B57" t="inlineStr">
        <is>
          <t>Part of wire</t>
        </is>
      </c>
      <c r="C57" t="n">
        <v>0</v>
      </c>
      <c r="D57" t="n">
        <v>0</v>
      </c>
      <c r="I57">
        <f>(((D50 + D51 + D52 + D53 + D54 + D55 + D56 + D57)/2) + (D58))</f>
        <v/>
      </c>
      <c r="J57">
        <f>((C50 + C51 + C52 + C53 + C54 + C55 + C56 + C57)*(((D50 + D51 + D52 + D53 + D54 + D55 + D56 + D57)/2) + (D58)))</f>
        <v/>
      </c>
    </row>
    <row r="58">
      <c r="A58" t="inlineStr">
        <is>
          <t>INT_L_X0Y20/INT_L.WW2END0-&gt;&gt;IMUX_L34</t>
        </is>
      </c>
      <c r="B58" t="inlineStr">
        <is>
          <t>Buffer</t>
        </is>
      </c>
      <c r="C58" t="n">
        <v>1.6107141875</v>
      </c>
      <c r="D58" t="n">
        <v>0.007713</v>
      </c>
      <c r="E58" t="n">
        <v>0.047</v>
      </c>
      <c r="F58" t="n">
        <v>0.038</v>
      </c>
      <c r="G58" t="n">
        <v>0.138</v>
      </c>
      <c r="H58" t="n">
        <v>0.114</v>
      </c>
      <c r="I58">
        <f>((((D65) + (D64))) + (D59 + D60 + D61 + D62))</f>
        <v/>
      </c>
      <c r="J58">
        <f>(((((D65) + (D64))) + (D59 + D60 + D61 + D62))*C58)</f>
        <v/>
      </c>
    </row>
    <row r="59">
      <c r="A59" t="inlineStr">
        <is>
          <t>INT_L_X0Y20/IMUX_L34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IO_INT_INTERFACE_L_X0Y20/INT_INTERFACE_IMUX34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LIOI3_TBYTESRC_X0Y19/IOI_IMUX34_1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L_TERM_INT_X2Y21/TERM_INT_IMUX34</t>
        </is>
      </c>
      <c r="B62" t="inlineStr">
        <is>
          <t>Part of wire</t>
        </is>
      </c>
      <c r="C62" t="n">
        <v>0</v>
      </c>
      <c r="D62" t="n">
        <v>0</v>
      </c>
      <c r="I62">
        <f>(((D59 + D60 + D61 + D62)/2) + (((D65) + (D64))))</f>
        <v/>
      </c>
      <c r="J62">
        <f>((C59 + C60 + C61 + C62)*(((D59 + D60 + D61 + D62)/2) + (((D65) + (D64)))))</f>
        <v/>
      </c>
    </row>
    <row r="63">
      <c r="A63" t="inlineStr">
        <is>
          <t>LIOI3_TBYTESRC_X0Y19/LIOI3_TBYTESRC.IOI_IMUX34_1-&gt;IOI_OLOGIC0_D1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LIOI3_TBYTESRC_X0Y19/IOI_OLOGIC0_D1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LIOI3_TBYTESRC_X0Y19/LIOI3_TBYTESRC.IOI_OLOGIC0_D1-&gt;&gt;LIOI_OLOGIC0_OQ</t>
        </is>
      </c>
      <c r="B65" t="inlineStr">
        <is>
          <t>Buffer</t>
        </is>
      </c>
      <c r="C65" t="n">
        <v>0</v>
      </c>
      <c r="D65" t="n">
        <v>0</v>
      </c>
      <c r="E65" t="n">
        <v>0.331</v>
      </c>
      <c r="F65" t="n">
        <v>0.1</v>
      </c>
      <c r="G65" t="n">
        <v>1.156</v>
      </c>
      <c r="H65" t="n">
        <v>0.999</v>
      </c>
      <c r="I65">
        <f>((D67) + (D66))</f>
        <v/>
      </c>
      <c r="J65">
        <f>(((D67) + (D66))*C65)</f>
        <v/>
      </c>
    </row>
    <row r="66">
      <c r="A66" t="inlineStr">
        <is>
          <t>LIOI3_TBYTESRC_X0Y19/LIOI_OLOGIC0_OQ</t>
        </is>
      </c>
      <c r="B66" t="inlineStr">
        <is>
          <t>Part of wire</t>
        </is>
      </c>
      <c r="C66" t="n">
        <v>0</v>
      </c>
      <c r="D66" t="n">
        <v>0</v>
      </c>
      <c r="I66">
        <f>(((D66)/2) + (D67))</f>
        <v/>
      </c>
      <c r="J66">
        <f>((C66)*(((D66)/2) + (D67)))</f>
        <v/>
      </c>
    </row>
    <row r="67">
      <c r="A67" t="inlineStr">
        <is>
          <t>LIOI3_TBYTESRC_X0Y19/LIOI3_TBYTESRC.LIOI_OLOGIC0_OQ-&gt;&gt;LIOI_O0</t>
        </is>
      </c>
      <c r="B67" t="inlineStr">
        <is>
          <t>Buffer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>
        <f>((D70) + (D68 + D69))</f>
        <v/>
      </c>
      <c r="J67">
        <f>(((D70) + (D68 + D69))*C67)</f>
        <v/>
      </c>
    </row>
    <row r="68">
      <c r="A68" t="inlineStr">
        <is>
          <t>LIOI3_TBYTESRC_X0Y19/LIOI_O0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LIOB33_X0Y19/IOB_O0</t>
        </is>
      </c>
      <c r="B69" t="inlineStr">
        <is>
          <t>Part of wire</t>
        </is>
      </c>
      <c r="C69" t="n">
        <v>0</v>
      </c>
      <c r="D69" t="n">
        <v>0</v>
      </c>
      <c r="I69">
        <f>(((D68 + D69)/2) + (D70))</f>
        <v/>
      </c>
      <c r="J69">
        <f>((C68 + C69)*(((D68 + D69)/2) + (D70)))</f>
        <v/>
      </c>
    </row>
    <row r="70">
      <c r="A70" t="inlineStr">
        <is>
          <t>led_OBUF[2]_inst/I</t>
        </is>
      </c>
      <c r="B70" t="inlineStr">
        <is>
          <t>Inpin</t>
        </is>
      </c>
      <c r="D70" t="n">
        <v>1e-06</v>
      </c>
      <c r="E70" t="n">
        <v>0.001</v>
      </c>
      <c r="F70" t="n">
        <v>0.001</v>
      </c>
      <c r="G70" t="n">
        <v>0.001</v>
      </c>
      <c r="H70" t="n">
        <v>0.001</v>
      </c>
    </row>
    <row r="71">
      <c r="A71" t="inlineStr">
        <is>
          <t>led_OBUF[2]: masterReg/led_OBUF[2]_inst_i_1/O to led_OBUF[2]_inst/I sum delays</t>
        </is>
      </c>
      <c r="E71">
        <f>(E2 + E4 + E7 + E16 + E24 + E32 + E40 + E49 + E58 + E63 + E65 + E67 + E70)</f>
        <v/>
      </c>
      <c r="F71">
        <f>(F2 + F4 + F7 + F16 + F24 + F32 + F40 + F49 + F58 + F63 + F65 + F67 + F70)</f>
        <v/>
      </c>
      <c r="G71">
        <f>(G2 + G4 + G7 + G16 + G24 + G32 + G40 + G49 + G58 + G63 + G65 + G67 + G70)</f>
        <v/>
      </c>
      <c r="H71">
        <f>(H2 + H4 + H7 + H16 + H24 + H32 + H40 + H49 + H58 + H63 + H65 + H67 + H70)</f>
        <v/>
      </c>
      <c r="J71">
        <f>(J2 + J3 + J4 + J6 + J7 + J15 + J16 + J23 + J24 + J31 + J32 + J39 + J40 + J48 + J49 + J57 + J58 + J62 + J63 + J64 + J65 + J66 + J67 + J69 + J70)</f>
        <v/>
      </c>
    </row>
    <row r="72">
      <c r="A72" t="inlineStr">
        <is>
          <t>led_OBUF[2]: masterReg/led_OBUF[2]_inst_i_1/O to led_OBUF[2]_inst/Isum delays + cap delay</t>
        </is>
      </c>
      <c r="E72">
        <f>1000*(E71 + J71)</f>
        <v/>
      </c>
      <c r="F72">
        <f>1000*(F71 + J71)</f>
        <v/>
      </c>
      <c r="G72">
        <f>1000*(G71 + J71)</f>
        <v/>
      </c>
      <c r="H72">
        <f>1000*(H71 + J71)</f>
        <v/>
      </c>
    </row>
    <row r="74">
      <c r="A74" t="inlineStr">
        <is>
          <t>led_OBUF[2]: masterReg/led_OBUF[2]_inst_i_1/O to led_OBUF[2]_inst/ITotal delay (from Vivado)</t>
        </is>
      </c>
      <c r="E74" t="inlineStr">
        <is>
          <t>1053</t>
        </is>
      </c>
      <c r="F74" t="inlineStr">
        <is>
          <t>727</t>
        </is>
      </c>
      <c r="G74" t="inlineStr">
        <is>
          <t>2139</t>
        </is>
      </c>
      <c r="H74" t="inlineStr">
        <is>
          <t>1888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CLBLM_R_X3Y49/CLBLM_M_A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CLBLM_R_X3Y49/CLBLM_M_A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CLBLM_R_X3Y49/CLBLM_R.CLBLM_M_A-&gt;CLBLM_LOGIC_OUTS12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CLBLM_R_X3Y49/CLBLM_LOGIC_OUTS12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INT_R_X3Y49/LOGIC_OUTS12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INT_R_X3Y49/INT_R.LOGIC_OUTS12-&gt;&gt;WW2BEG0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0.063</v>
      </c>
      <c r="F7" t="n">
        <v>0.052</v>
      </c>
      <c r="G7" t="n">
        <v>0.143</v>
      </c>
      <c r="H7" t="n">
        <v>0.118</v>
      </c>
      <c r="I7">
        <f>((D16) + (D8 + D9 + D10 + D11 + D12 + D13 + D14 + D15))</f>
        <v/>
      </c>
      <c r="J7">
        <f>(((D16) + (D8 + D9 + D10 + D11 + D12 + D13 + D14 + D15))*C7)</f>
        <v/>
      </c>
    </row>
    <row r="8">
      <c r="A8" t="inlineStr">
        <is>
          <t>INT_R_X3Y49/WW2BEG0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INT_R_X1Y49/WW2END0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INT_L_X2Y49/WW2A0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CLBLL_L_X2Y49/CLBLL_WW2END0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VBRK_X9Y51/VBRK_WW2END0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CMT_TOP_R_UPPER_T_X8Y44/CMT_TOP_WW2END0_12</t>
        </is>
      </c>
      <c r="B13" t="inlineStr">
        <is>
          <t>Part of wire</t>
        </is>
      </c>
      <c r="C13" t="n">
        <v>0.31751</v>
      </c>
      <c r="D13" t="n">
        <v>0.022067</v>
      </c>
    </row>
    <row r="14">
      <c r="A14" t="inlineStr">
        <is>
          <t>CMT_PMV_X7Y51/CMT_PMV_WW2END0</t>
        </is>
      </c>
      <c r="B14" t="inlineStr">
        <is>
          <t>Part of wire</t>
        </is>
      </c>
      <c r="C14" t="n">
        <v>0.31751</v>
      </c>
      <c r="D14" t="n">
        <v>0.022067</v>
      </c>
    </row>
    <row r="15">
      <c r="A15" t="inlineStr">
        <is>
          <t>INT_INTERFACE_R_X1Y49/INT_INTERFACE_WW2END0</t>
        </is>
      </c>
      <c r="B15" t="inlineStr">
        <is>
          <t>Part of wire</t>
        </is>
      </c>
      <c r="C15" t="n">
        <v>0</v>
      </c>
      <c r="D15" t="n">
        <v>0</v>
      </c>
      <c r="I15">
        <f>(((D8 + D9 + D10 + D11 + D12 + D13 + D14 + D15)/2) + (D16))</f>
        <v/>
      </c>
      <c r="J15">
        <f>((C8 + C9 + C10 + C11 + C12 + C13 + C14 + C15)*(((D8 + D9 + D10 + D11 + D12 + D13 + D14 + D15)/2) + (D16)))</f>
        <v/>
      </c>
    </row>
    <row r="16">
      <c r="A16" t="inlineStr">
        <is>
          <t>INT_R_X1Y49/INT_R.WW2END0-&gt;&gt;SS6BEG0</t>
        </is>
      </c>
      <c r="B16" t="inlineStr">
        <is>
          <t>Buffer</t>
        </is>
      </c>
      <c r="C16" t="n">
        <v>1.5845231875</v>
      </c>
      <c r="D16" t="n">
        <v>0.009979</v>
      </c>
      <c r="E16" t="n">
        <v>0.08500000000000001</v>
      </c>
      <c r="F16" t="n">
        <v>0.07000000000000001</v>
      </c>
      <c r="G16" t="n">
        <v>0.189</v>
      </c>
      <c r="H16" t="n">
        <v>0.156</v>
      </c>
      <c r="I16">
        <f>((D24) + (D17 + D18 + D19 + D20 + D21 + D22 + D23))</f>
        <v/>
      </c>
      <c r="J16">
        <f>(((D24) + (D17 + D18 + D19 + D20 + D21 + D22 + D23))*C16)</f>
        <v/>
      </c>
    </row>
    <row r="17">
      <c r="A17" t="inlineStr">
        <is>
          <t>INT_R_X1Y49/SS6BEG0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INT_R_X1Y43/SS6END0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INT_R_X1Y48/SS6A0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INT_R_X1Y47/SS6B0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INT_R_X1Y46/SS6C0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INT_R_X1Y45/SS6D0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INT_R_X1Y44/SS6E0</t>
        </is>
      </c>
      <c r="B23" t="inlineStr">
        <is>
          <t>Part of wire</t>
        </is>
      </c>
      <c r="C23" t="n">
        <v>0</v>
      </c>
      <c r="D23" t="n">
        <v>0</v>
      </c>
      <c r="I23">
        <f>(((D17 + D18 + D19 + D20 + D21 + D22 + D23)/2) + (D24))</f>
        <v/>
      </c>
      <c r="J23">
        <f>((C17 + C18 + C19 + C20 + C21 + C22 + C23)*(((D17 + D18 + D19 + D20 + D21 + D22 + D23)/2) + (D24)))</f>
        <v/>
      </c>
    </row>
    <row r="24">
      <c r="A24" t="inlineStr">
        <is>
          <t>INT_R_X1Y43/INT_R.SS6END0-&gt;&gt;SS6BEG0</t>
        </is>
      </c>
      <c r="B24" t="inlineStr">
        <is>
          <t>Buffer</t>
        </is>
      </c>
      <c r="C24" t="n">
        <v>1.5845231875</v>
      </c>
      <c r="D24" t="n">
        <v>0.009979</v>
      </c>
      <c r="E24" t="n">
        <v>0.08500000000000001</v>
      </c>
      <c r="F24" t="n">
        <v>0.07000000000000001</v>
      </c>
      <c r="G24" t="n">
        <v>0.189</v>
      </c>
      <c r="H24" t="n">
        <v>0.156</v>
      </c>
      <c r="I24">
        <f>((D32) + (D25 + D26 + D27 + D28 + D29 + D30 + D31))</f>
        <v/>
      </c>
      <c r="J24">
        <f>(((D32) + (D25 + D26 + D27 + D28 + D29 + D30 + D31))*C24)</f>
        <v/>
      </c>
    </row>
    <row r="25">
      <c r="A25" t="inlineStr">
        <is>
          <t>INT_R_X1Y43/SS6BEG0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INT_R_X1Y37/SS6END0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INT_R_X1Y42/SS6A0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INT_R_X1Y41/SS6B0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INT_R_X1Y40/SS6C0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INT_R_X1Y39/SS6D0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INT_R_X1Y38/SS6E0</t>
        </is>
      </c>
      <c r="B31" t="inlineStr">
        <is>
          <t>Part of wire</t>
        </is>
      </c>
      <c r="C31" t="n">
        <v>0</v>
      </c>
      <c r="D31" t="n">
        <v>0</v>
      </c>
      <c r="I31">
        <f>(((D25 + D26 + D27 + D28 + D29 + D30 + D31)/2) + (D32))</f>
        <v/>
      </c>
      <c r="J31">
        <f>((C25 + C26 + C27 + C28 + C29 + C30 + C31)*(((D25 + D26 + D27 + D28 + D29 + D30 + D31)/2) + (D32)))</f>
        <v/>
      </c>
    </row>
    <row r="32">
      <c r="A32" t="inlineStr">
        <is>
          <t>INT_R_X1Y37/INT_R.SS6END0-&gt;&gt;SS6BEG0</t>
        </is>
      </c>
      <c r="B32" t="inlineStr">
        <is>
          <t>Buffer</t>
        </is>
      </c>
      <c r="C32" t="n">
        <v>1.5845231875</v>
      </c>
      <c r="D32" t="n">
        <v>0.009979</v>
      </c>
      <c r="E32" t="n">
        <v>0.08500000000000001</v>
      </c>
      <c r="F32" t="n">
        <v>0.07000000000000001</v>
      </c>
      <c r="G32" t="n">
        <v>0.189</v>
      </c>
      <c r="H32" t="n">
        <v>0.156</v>
      </c>
      <c r="I32">
        <f>((D40) + (D33 + D34 + D35 + D36 + D37 + D38 + D39))</f>
        <v/>
      </c>
      <c r="J32">
        <f>(((D40) + (D33 + D34 + D35 + D36 + D37 + D38 + D39))*C32)</f>
        <v/>
      </c>
    </row>
    <row r="33">
      <c r="A33" t="inlineStr">
        <is>
          <t>INT_R_X1Y37/SS6BEG0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INT_R_X1Y31/SS6END0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INT_R_X1Y36/SS6A0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INT_R_X1Y35/SS6B0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INT_R_X1Y34/SS6C0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INT_R_X1Y33/SS6D0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INT_R_X1Y32/SS6E0</t>
        </is>
      </c>
      <c r="B39" t="inlineStr">
        <is>
          <t>Part of wire</t>
        </is>
      </c>
      <c r="C39" t="n">
        <v>0</v>
      </c>
      <c r="D39" t="n">
        <v>0</v>
      </c>
      <c r="I39">
        <f>(((D33 + D34 + D35 + D36 + D37 + D38 + D39)/2) + (D40))</f>
        <v/>
      </c>
      <c r="J39">
        <f>((C33 + C34 + C35 + C36 + C37 + C38 + C39)*(((D33 + D34 + D35 + D36 + D37 + D38 + D39)/2) + (D40)))</f>
        <v/>
      </c>
    </row>
    <row r="40">
      <c r="A40" t="inlineStr">
        <is>
          <t>INT_R_X1Y31/INT_R.SS6END0-&gt;&gt;SS6BEG0</t>
        </is>
      </c>
      <c r="B40" t="inlineStr">
        <is>
          <t>Buffer</t>
        </is>
      </c>
      <c r="C40" t="n">
        <v>1.5845231875</v>
      </c>
      <c r="D40" t="n">
        <v>0.009979</v>
      </c>
      <c r="E40" t="n">
        <v>0.08500000000000001</v>
      </c>
      <c r="F40" t="n">
        <v>0.07000000000000001</v>
      </c>
      <c r="G40" t="n">
        <v>0.189</v>
      </c>
      <c r="H40" t="n">
        <v>0.156</v>
      </c>
      <c r="I40">
        <f>((D48) + (D41 + D42 + D43 + D44 + D45 + D46 + D47))</f>
        <v/>
      </c>
      <c r="J40">
        <f>(((D48) + (D41 + D42 + D43 + D44 + D45 + D46 + D47))*C40)</f>
        <v/>
      </c>
    </row>
    <row r="41">
      <c r="A41" t="inlineStr">
        <is>
          <t>INT_R_X1Y31/SS6BEG0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INT_R_X1Y25/SS6END0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INT_R_X1Y30/SS6A0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INT_R_X1Y29/SS6B0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INT_R_X1Y28/SS6C0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INT_R_X1Y27/SS6D0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INT_R_X1Y26/SS6E0</t>
        </is>
      </c>
      <c r="B47" t="inlineStr">
        <is>
          <t>Part of wire</t>
        </is>
      </c>
      <c r="C47" t="n">
        <v>0</v>
      </c>
      <c r="D47" t="n">
        <v>0</v>
      </c>
      <c r="I47">
        <f>(((D41 + D42 + D43 + D44 + D45 + D46 + D47)/2) + (D48))</f>
        <v/>
      </c>
      <c r="J47">
        <f>((C41 + C42 + C43 + C44 + C45 + C46 + C47)*(((D41 + D42 + D43 + D44 + D45 + D46 + D47)/2) + (D48)))</f>
        <v/>
      </c>
    </row>
    <row r="48">
      <c r="A48" t="inlineStr">
        <is>
          <t>INT_R_X1Y25/INT_R.SS6END0-&gt;&gt;SS6BEG0</t>
        </is>
      </c>
      <c r="B48" t="inlineStr">
        <is>
          <t>Buffer</t>
        </is>
      </c>
      <c r="C48" t="n">
        <v>1.5845231875</v>
      </c>
      <c r="D48" t="n">
        <v>0.009979</v>
      </c>
      <c r="E48" t="n">
        <v>0.08500000000000001</v>
      </c>
      <c r="F48" t="n">
        <v>0.07000000000000001</v>
      </c>
      <c r="G48" t="n">
        <v>0.189</v>
      </c>
      <c r="H48" t="n">
        <v>0.156</v>
      </c>
      <c r="I48">
        <f>((D57) + (D49 + D50 + D51 + D52 + D53 + D54 + D55 + D56))</f>
        <v/>
      </c>
      <c r="J48">
        <f>(((D57) + (D49 + D50 + D51 + D52 + D53 + D54 + D55 + D56))*C48)</f>
        <v/>
      </c>
    </row>
    <row r="49">
      <c r="A49" t="inlineStr">
        <is>
          <t>INT_R_X1Y25/SS6BEG0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INT_R_X1Y19/SS6END0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HCLK_R_X5Y26/HCLK_SS6A0</t>
        </is>
      </c>
      <c r="B51" t="inlineStr">
        <is>
          <t>Part of wire</t>
        </is>
      </c>
      <c r="C51" t="n">
        <v>0.15496</v>
      </c>
      <c r="D51" t="n">
        <v>0.01666</v>
      </c>
    </row>
    <row r="52">
      <c r="A52" t="inlineStr">
        <is>
          <t>INT_R_X1Y24/SS6A0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INT_R_X1Y23/SS6B0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INT_R_X1Y22/SS6C0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INT_R_X1Y21/SS6D0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INT_R_X1Y20/SS6E0</t>
        </is>
      </c>
      <c r="B56" t="inlineStr">
        <is>
          <t>Part of wire</t>
        </is>
      </c>
      <c r="C56" t="n">
        <v>0</v>
      </c>
      <c r="D56" t="n">
        <v>0</v>
      </c>
      <c r="I56">
        <f>(((D49 + D50 + D51 + D52 + D53 + D54 + D55 + D56)/2) + (D57))</f>
        <v/>
      </c>
      <c r="J56">
        <f>((C49 + C50 + C51 + C52 + C53 + C54 + C55 + C56)*(((D49 + D50 + D51 + D52 + D53 + D54 + D55 + D56)/2) + (D57)))</f>
        <v/>
      </c>
    </row>
    <row r="57">
      <c r="A57" t="inlineStr">
        <is>
          <t>INT_R_X1Y19/INT_R.SS6END0-&gt;&gt;WW2BEG0</t>
        </is>
      </c>
      <c r="B57" t="inlineStr">
        <is>
          <t>Buffer</t>
        </is>
      </c>
      <c r="C57" t="n">
        <v>1.1851186875</v>
      </c>
      <c r="D57" t="n">
        <v>0.008473000000000001</v>
      </c>
      <c r="E57" t="n">
        <v>0.063</v>
      </c>
      <c r="F57" t="n">
        <v>0.052</v>
      </c>
      <c r="G57" t="n">
        <v>0.143</v>
      </c>
      <c r="H57" t="n">
        <v>0.118</v>
      </c>
      <c r="I57">
        <f>((D64) + (D58 + D59 + D60 + D61 + D62 + D63))</f>
        <v/>
      </c>
      <c r="J57">
        <f>(((D64) + (D58 + D59 + D60 + D61 + D62 + D63))*C57)</f>
        <v/>
      </c>
    </row>
    <row r="58">
      <c r="A58" t="inlineStr">
        <is>
          <t>INT_R_X1Y19/WW2BEG0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INT_L_X0Y19/EE2END0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INT_L_X0Y19/WW2A0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IO_INT_INTERFACE_L_X0Y19/INT_INTERFACE_WW2END0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L_TERM_INT_X2Y20/L_TERM_INT_WW2A0</t>
        </is>
      </c>
      <c r="B62" t="inlineStr">
        <is>
          <t>Part of wire</t>
        </is>
      </c>
      <c r="C62" t="n">
        <v>0.08729000000000001</v>
      </c>
      <c r="D62" t="n">
        <v>0.004200000000000001</v>
      </c>
    </row>
    <row r="63">
      <c r="A63" t="inlineStr">
        <is>
          <t>IO_INT_INTERFACE_L_X0Y19/INT_INTERFACE_EE2A0</t>
        </is>
      </c>
      <c r="B63" t="inlineStr">
        <is>
          <t>Part of wire</t>
        </is>
      </c>
      <c r="C63" t="n">
        <v>0</v>
      </c>
      <c r="D63" t="n">
        <v>0</v>
      </c>
      <c r="I63">
        <f>(((D58 + D59 + D60 + D61 + D62 + D63)/2) + (D64))</f>
        <v/>
      </c>
      <c r="J63">
        <f>((C58 + C59 + C60 + C61 + C62 + C63)*(((D58 + D59 + D60 + D61 + D62 + D63)/2) + (D64)))</f>
        <v/>
      </c>
    </row>
    <row r="64">
      <c r="A64" t="inlineStr">
        <is>
          <t>INT_L_X0Y19/INT_L.EE2END0-&gt;&gt;WR1BEG1</t>
        </is>
      </c>
      <c r="B64" t="inlineStr">
        <is>
          <t>Buffer</t>
        </is>
      </c>
      <c r="C64" t="n">
        <v>1.16220225</v>
      </c>
      <c r="D64" t="n">
        <v>0.008429000000000001</v>
      </c>
      <c r="E64" t="n">
        <v>0.043</v>
      </c>
      <c r="F64" t="n">
        <v>0.035</v>
      </c>
      <c r="G64" t="n">
        <v>0.124</v>
      </c>
      <c r="H64" t="n">
        <v>0.103</v>
      </c>
      <c r="I64">
        <f>((D70) + (D65 + D66 + D67 + D68 + D69))</f>
        <v/>
      </c>
      <c r="J64">
        <f>(((D70) + (D65 + D66 + D67 + D68 + D69))*C64)</f>
        <v/>
      </c>
    </row>
    <row r="65">
      <c r="A65" t="inlineStr">
        <is>
          <t>INT_L_X0Y19/WR1BEG1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INT_L_X0Y19/ER1END1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IO_INT_INTERFACE_L_X0Y19/INT_INTERFACE_WR1END1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L_TERM_INT_X2Y20/L_TERM_INT_WR1BEG1</t>
        </is>
      </c>
      <c r="B68" t="inlineStr">
        <is>
          <t>Part of wire</t>
        </is>
      </c>
      <c r="C68" t="n">
        <v>0.08729000000000001</v>
      </c>
      <c r="D68" t="n">
        <v>0.004200000000000001</v>
      </c>
    </row>
    <row r="69">
      <c r="A69" t="inlineStr">
        <is>
          <t>IO_INT_INTERFACE_L_X0Y19/INT_INTERFACE_ER1BEG1</t>
        </is>
      </c>
      <c r="B69" t="inlineStr">
        <is>
          <t>Part of wire</t>
        </is>
      </c>
      <c r="C69" t="n">
        <v>0</v>
      </c>
      <c r="D69" t="n">
        <v>0</v>
      </c>
      <c r="I69">
        <f>(((D65 + D66 + D67 + D68 + D69)/2) + (D70))</f>
        <v/>
      </c>
      <c r="J69">
        <f>((C65 + C66 + C67 + C68 + C69)*(((D65 + D66 + D67 + D68 + D69)/2) + (D70)))</f>
        <v/>
      </c>
    </row>
    <row r="70">
      <c r="A70" t="inlineStr">
        <is>
          <t>INT_L_X0Y19/INT_L.ER1END1-&gt;&gt;IMUX_L34</t>
        </is>
      </c>
      <c r="B70" t="inlineStr">
        <is>
          <t>Buffer</t>
        </is>
      </c>
      <c r="C70" t="n">
        <v>1.6107141875</v>
      </c>
      <c r="D70" t="n">
        <v>0.007713</v>
      </c>
      <c r="E70" t="n">
        <v>0.047</v>
      </c>
      <c r="F70" t="n">
        <v>0.038</v>
      </c>
      <c r="G70" t="n">
        <v>0.138</v>
      </c>
      <c r="H70" t="n">
        <v>0.114</v>
      </c>
      <c r="I70">
        <f>((((D77) + (D76))) + (D71 + D72 + D73 + D74))</f>
        <v/>
      </c>
      <c r="J70">
        <f>(((((D77) + (D76))) + (D71 + D72 + D73 + D74))*C70)</f>
        <v/>
      </c>
    </row>
    <row r="71">
      <c r="A71" t="inlineStr">
        <is>
          <t>INT_L_X0Y19/IMUX_L34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IO_INT_INTERFACE_L_X0Y19/INT_INTERFACE_IMUX34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LIOI3_TBYTESRC_X0Y19/IOI_IMUX34_0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L_TERM_INT_X2Y20/TERM_INT_IMUX34</t>
        </is>
      </c>
      <c r="B74" t="inlineStr">
        <is>
          <t>Part of wire</t>
        </is>
      </c>
      <c r="C74" t="n">
        <v>0</v>
      </c>
      <c r="D74" t="n">
        <v>0</v>
      </c>
      <c r="I74">
        <f>(((D71 + D72 + D73 + D74)/2) + (((D77) + (D76))))</f>
        <v/>
      </c>
      <c r="J74">
        <f>((C71 + C72 + C73 + C74)*(((D71 + D72 + D73 + D74)/2) + (((D77) + (D76)))))</f>
        <v/>
      </c>
    </row>
    <row r="75">
      <c r="A75" t="inlineStr">
        <is>
          <t>LIOI3_TBYTESRC_X0Y19/LIOI3_TBYTESRC.IOI_IMUX34_0-&gt;IOI_OLOGIC1_D1</t>
        </is>
      </c>
      <c r="B75" t="inlineStr">
        <is>
          <t>PassTransistor</t>
        </is>
      </c>
      <c r="C75" t="n">
        <v>0</v>
      </c>
      <c r="E75" t="n">
        <v>0</v>
      </c>
      <c r="F75" t="n">
        <v>0</v>
      </c>
      <c r="G75" t="n">
        <v>0</v>
      </c>
      <c r="H75" t="n">
        <v>0</v>
      </c>
      <c r="I75">
        <f>((D77) + (D76))</f>
        <v/>
      </c>
      <c r="J75">
        <f>(((D77) + (D76))*C75)</f>
        <v/>
      </c>
    </row>
    <row r="76">
      <c r="A76" t="inlineStr">
        <is>
          <t>LIOI3_TBYTESRC_X0Y19/IOI_OLOGIC1_D1</t>
        </is>
      </c>
      <c r="B76" t="inlineStr">
        <is>
          <t>Part of wire</t>
        </is>
      </c>
      <c r="C76" t="n">
        <v>0</v>
      </c>
      <c r="D76" t="n">
        <v>0</v>
      </c>
      <c r="I76">
        <f>(((D76)/2) + (D77))</f>
        <v/>
      </c>
      <c r="J76">
        <f>((C76)*(((D76)/2) + (D77)))</f>
        <v/>
      </c>
    </row>
    <row r="77">
      <c r="A77" t="inlineStr">
        <is>
          <t>LIOI3_TBYTESRC_X0Y19/LIOI3_TBYTESRC.IOI_OLOGIC1_D1-&gt;&gt;LIOI_OLOGIC1_OQ</t>
        </is>
      </c>
      <c r="B77" t="inlineStr">
        <is>
          <t>Buffer</t>
        </is>
      </c>
      <c r="C77" t="n">
        <v>0</v>
      </c>
      <c r="D77" t="n">
        <v>0</v>
      </c>
      <c r="E77" t="n">
        <v>0.331</v>
      </c>
      <c r="F77" t="n">
        <v>0.1</v>
      </c>
      <c r="G77" t="n">
        <v>1.156</v>
      </c>
      <c r="H77" t="n">
        <v>0.999</v>
      </c>
      <c r="I77">
        <f>((D79) + (D78))</f>
        <v/>
      </c>
      <c r="J77">
        <f>(((D79) + (D78))*C77)</f>
        <v/>
      </c>
    </row>
    <row r="78">
      <c r="A78" t="inlineStr">
        <is>
          <t>LIOI3_TBYTESRC_X0Y19/LIOI_OLOGIC1_OQ</t>
        </is>
      </c>
      <c r="B78" t="inlineStr">
        <is>
          <t>Part of wire</t>
        </is>
      </c>
      <c r="C78" t="n">
        <v>0</v>
      </c>
      <c r="D78" t="n">
        <v>0</v>
      </c>
      <c r="I78">
        <f>(((D78)/2) + (D79))</f>
        <v/>
      </c>
      <c r="J78">
        <f>((C78)*(((D78)/2) + (D79)))</f>
        <v/>
      </c>
    </row>
    <row r="79">
      <c r="A79" t="inlineStr">
        <is>
          <t>LIOI3_TBYTESRC_X0Y19/LIOI3_TBYTESRC.LIOI_OLOGIC1_OQ-&gt;&gt;LIOI_O1</t>
        </is>
      </c>
      <c r="B79" t="inlineStr">
        <is>
          <t>Buffer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>
        <f>((D82) + (D80 + D81))</f>
        <v/>
      </c>
      <c r="J79">
        <f>(((D82) + (D80 + D81))*C79)</f>
        <v/>
      </c>
    </row>
    <row r="80">
      <c r="A80" t="inlineStr">
        <is>
          <t>LIOI3_TBYTESRC_X0Y19/LIOI_O1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LIOB33_X0Y19/IOB_O1</t>
        </is>
      </c>
      <c r="B81" t="inlineStr">
        <is>
          <t>Part of wire</t>
        </is>
      </c>
      <c r="C81" t="n">
        <v>0</v>
      </c>
      <c r="D81" t="n">
        <v>0</v>
      </c>
      <c r="I81">
        <f>(((D80 + D81)/2) + (D82))</f>
        <v/>
      </c>
      <c r="J81">
        <f>((C80 + C81)*(((D80 + D81)/2) + (D82)))</f>
        <v/>
      </c>
    </row>
    <row r="82">
      <c r="A82" t="inlineStr">
        <is>
          <t>led_OBUF[3]_inst/I</t>
        </is>
      </c>
      <c r="B82" t="inlineStr">
        <is>
          <t>Inpin</t>
        </is>
      </c>
      <c r="D82" t="n">
        <v>1e-06</v>
      </c>
      <c r="E82" t="n">
        <v>0.001</v>
      </c>
      <c r="F82" t="n">
        <v>0.001</v>
      </c>
      <c r="G82" t="n">
        <v>0.001</v>
      </c>
      <c r="H82" t="n">
        <v>0.001</v>
      </c>
    </row>
    <row r="83">
      <c r="A83" t="inlineStr">
        <is>
          <t>led_OBUF[3]: masterReg/led_OBUF[3]_inst_i_1/O to led_OBUF[3]_inst/I sum delays</t>
        </is>
      </c>
      <c r="E83">
        <f>(E2 + E4 + E7 + E16 + E24 + E32 + E40 + E48 + E57 + E64 + E70 + E75 + E77 + E79 + E82)</f>
        <v/>
      </c>
      <c r="F83">
        <f>(F2 + F4 + F7 + F16 + F24 + F32 + F40 + F48 + F57 + F64 + F70 + F75 + F77 + F79 + F82)</f>
        <v/>
      </c>
      <c r="G83">
        <f>(G2 + G4 + G7 + G16 + G24 + G32 + G40 + G48 + G57 + G64 + G70 + G75 + G77 + G79 + G82)</f>
        <v/>
      </c>
      <c r="H83">
        <f>(H2 + H4 + H7 + H16 + H24 + H32 + H40 + H48 + H57 + H64 + H70 + H75 + H77 + H79 + H82)</f>
        <v/>
      </c>
      <c r="J83">
        <f>(J2 + J3 + J4 + J6 + J7 + J15 + J16 + J23 + J24 + J31 + J32 + J39 + J40 + J47 + J48 + J56 + J57 + J63 + J64 + J69 + J70 + J74 + J75 + J76 + J77 + J78 + J79 + J81 + J82)</f>
        <v/>
      </c>
    </row>
    <row r="84">
      <c r="A84" t="inlineStr">
        <is>
          <t>led_OBUF[3]: masterReg/led_OBUF[3]_inst_i_1/O to led_OBUF[3]_inst/Isum delays + cap delay</t>
        </is>
      </c>
      <c r="E84">
        <f>1000*(E83 + J83)</f>
        <v/>
      </c>
      <c r="F84">
        <f>1000*(F83 + J83)</f>
        <v/>
      </c>
      <c r="G84">
        <f>1000*(G83 + J83)</f>
        <v/>
      </c>
      <c r="H84">
        <f>1000*(H83 + J83)</f>
        <v/>
      </c>
    </row>
    <row r="86">
      <c r="A86" t="inlineStr">
        <is>
          <t>led_OBUF[3]: masterReg/led_OBUF[3]_inst_i_1/O to led_OBUF[3]_inst/ITotal delay (from Vivado)</t>
        </is>
      </c>
      <c r="E86" t="inlineStr">
        <is>
          <t>1188</t>
        </is>
      </c>
      <c r="F86" t="inlineStr">
        <is>
          <t>843</t>
        </is>
      </c>
      <c r="G86" t="inlineStr">
        <is>
          <t>2385</t>
        </is>
      </c>
      <c r="H86" t="inlineStr">
        <is>
          <t>2096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CLBLM_R_X3Y49/CLBLM_L_A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CLBLM_R_X3Y49/CLBLM_L_A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CLBLM_R_X3Y49/CLBLM_R.CLBLM_L_A-&gt;CLBLM_LOGIC_OUTS8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CLBLM_R_X3Y49/CLBLM_LOGIC_OUTS8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INT_R_X3Y49/LOGIC_OUTS8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INT_R_X3Y49/INT_R.LOGIC_OUTS8-&gt;&gt;SW2BEG0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((D11) + (D8 + D9 + D10))</f>
        <v/>
      </c>
      <c r="J7">
        <f>(((D11) + (D8 + D9 + D10))*C7)</f>
        <v/>
      </c>
    </row>
    <row r="8">
      <c r="A8" t="inlineStr">
        <is>
          <t>INT_R_X3Y49/SW2BEG0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INT_L_X2Y48/SW2END0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INT_R_X3Y48/SW2A0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INT_L_X2Y48/INT_L.SW2END0-&gt;&gt;SS6BEG0</t>
        </is>
      </c>
      <c r="B11" t="inlineStr">
        <is>
          <t>Buffer</t>
        </is>
      </c>
      <c r="C11" t="n">
        <v>1.5845231875</v>
      </c>
      <c r="D11" t="n">
        <v>0.009979</v>
      </c>
      <c r="E11" t="n">
        <v>0.08500000000000001</v>
      </c>
      <c r="F11" t="n">
        <v>0.07000000000000001</v>
      </c>
      <c r="G11" t="n">
        <v>0.189</v>
      </c>
      <c r="H11" t="n">
        <v>0.156</v>
      </c>
      <c r="I11">
        <f>((D19) + (D12 + D13 + D14 + D15 + D16 + D17 + D18))</f>
        <v/>
      </c>
      <c r="J11">
        <f>(((D19) + (D12 + D13 + D14 + D15 + D16 + D17 + D18))*C11)</f>
        <v/>
      </c>
    </row>
    <row r="12">
      <c r="A12" t="inlineStr">
        <is>
          <t>INT_L_X2Y48/SS6BEG0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INT_L_X2Y42/SS6END0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INT_L_X2Y47/SS6A0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INT_L_X2Y46/SS6B0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INT_L_X2Y45/SS6C0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INT_L_X2Y44/SS6D0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INT_L_X2Y43/SS6E0</t>
        </is>
      </c>
      <c r="B18" t="inlineStr">
        <is>
          <t>Part of wire</t>
        </is>
      </c>
      <c r="C18" t="n">
        <v>0</v>
      </c>
      <c r="D18" t="n">
        <v>0</v>
      </c>
      <c r="I18">
        <f>(((D12 + D13 + D14 + D15 + D16 + D17 + D18)/2) + (D19))</f>
        <v/>
      </c>
      <c r="J18">
        <f>((C12 + C13 + C14 + C15 + C16 + C17 + C18)*(((D12 + D13 + D14 + D15 + D16 + D17 + D18)/2) + (D19)))</f>
        <v/>
      </c>
    </row>
    <row r="19">
      <c r="A19" t="inlineStr">
        <is>
          <t>INT_L_X2Y42/INT_L.SS6END0-&gt;&gt;SS6BEG0</t>
        </is>
      </c>
      <c r="B19" t="inlineStr">
        <is>
          <t>Buffer</t>
        </is>
      </c>
      <c r="C19" t="n">
        <v>1.5845231875</v>
      </c>
      <c r="D19" t="n">
        <v>0.009979</v>
      </c>
      <c r="E19" t="n">
        <v>0.08500000000000001</v>
      </c>
      <c r="F19" t="n">
        <v>0.07000000000000001</v>
      </c>
      <c r="G19" t="n">
        <v>0.189</v>
      </c>
      <c r="H19" t="n">
        <v>0.156</v>
      </c>
      <c r="I19">
        <f>((D27) + (D20 + D21 + D22 + D23 + D24 + D25 + D26))</f>
        <v/>
      </c>
      <c r="J19">
        <f>(((D27) + (D20 + D21 + D22 + D23 + D24 + D25 + D26))*C19)</f>
        <v/>
      </c>
    </row>
    <row r="20">
      <c r="A20" t="inlineStr">
        <is>
          <t>INT_L_X2Y42/SS6BEG0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INT_L_X2Y36/SS6END0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INT_L_X2Y41/SS6A0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INT_L_X2Y40/SS6B0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INT_L_X2Y39/SS6C0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INT_L_X2Y38/SS6D0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INT_L_X2Y37/SS6E0</t>
        </is>
      </c>
      <c r="B26" t="inlineStr">
        <is>
          <t>Part of wire</t>
        </is>
      </c>
      <c r="C26" t="n">
        <v>0</v>
      </c>
      <c r="D26" t="n">
        <v>0</v>
      </c>
      <c r="I26">
        <f>(((D20 + D21 + D22 + D23 + D24 + D25 + D26)/2) + (D27))</f>
        <v/>
      </c>
      <c r="J26">
        <f>((C20 + C21 + C22 + C23 + C24 + C25 + C26)*(((D20 + D21 + D22 + D23 + D24 + D25 + D26)/2) + (D27)))</f>
        <v/>
      </c>
    </row>
    <row r="27">
      <c r="A27" t="inlineStr">
        <is>
          <t>INT_L_X2Y36/INT_L.SS6END0-&gt;&gt;SS6BEG0</t>
        </is>
      </c>
      <c r="B27" t="inlineStr">
        <is>
          <t>Buffer</t>
        </is>
      </c>
      <c r="C27" t="n">
        <v>1.5845231875</v>
      </c>
      <c r="D27" t="n">
        <v>0.009979</v>
      </c>
      <c r="E27" t="n">
        <v>0.08500000000000001</v>
      </c>
      <c r="F27" t="n">
        <v>0.07000000000000001</v>
      </c>
      <c r="G27" t="n">
        <v>0.189</v>
      </c>
      <c r="H27" t="n">
        <v>0.156</v>
      </c>
      <c r="I27">
        <f>((D35) + (D28 + D29 + D30 + D31 + D32 + D33 + D34))</f>
        <v/>
      </c>
      <c r="J27">
        <f>(((D35) + (D28 + D29 + D30 + D31 + D32 + D33 + D34))*C27)</f>
        <v/>
      </c>
    </row>
    <row r="28">
      <c r="A28" t="inlineStr">
        <is>
          <t>INT_L_X2Y36/SS6BEG0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INT_L_X2Y30/SS6END0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INT_L_X2Y35/SS6A0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INT_L_X2Y34/SS6B0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INT_L_X2Y33/SS6C0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INT_L_X2Y32/SS6D0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INT_L_X2Y31/SS6E0</t>
        </is>
      </c>
      <c r="B34" t="inlineStr">
        <is>
          <t>Part of wire</t>
        </is>
      </c>
      <c r="C34" t="n">
        <v>0</v>
      </c>
      <c r="D34" t="n">
        <v>0</v>
      </c>
      <c r="I34">
        <f>(((D28 + D29 + D30 + D31 + D32 + D33 + D34)/2) + (D35))</f>
        <v/>
      </c>
      <c r="J34">
        <f>((C28 + C29 + C30 + C31 + C32 + C33 + C34)*(((D28 + D29 + D30 + D31 + D32 + D33 + D34)/2) + (D35)))</f>
        <v/>
      </c>
    </row>
    <row r="35">
      <c r="A35" t="inlineStr">
        <is>
          <t>INT_L_X2Y30/INT_L.SS6END0-&gt;&gt;SS6BEG0</t>
        </is>
      </c>
      <c r="B35" t="inlineStr">
        <is>
          <t>Buffer</t>
        </is>
      </c>
      <c r="C35" t="n">
        <v>1.5845231875</v>
      </c>
      <c r="D35" t="n">
        <v>0.009979</v>
      </c>
      <c r="E35" t="n">
        <v>0.08500000000000001</v>
      </c>
      <c r="F35" t="n">
        <v>0.07000000000000001</v>
      </c>
      <c r="G35" t="n">
        <v>0.189</v>
      </c>
      <c r="H35" t="n">
        <v>0.156</v>
      </c>
      <c r="I35">
        <f>((D44) + (D36 + D37 + D38 + D39 + D40 + D41 + D42 + D43))</f>
        <v/>
      </c>
      <c r="J35">
        <f>(((D44) + (D36 + D37 + D38 + D39 + D40 + D41 + D42 + D43))*C35)</f>
        <v/>
      </c>
    </row>
    <row r="36">
      <c r="A36" t="inlineStr">
        <is>
          <t>INT_L_X2Y30/SS6BEG0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INT_L_X2Y24/SS6END0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INT_L_X2Y29/SS6A0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INT_L_X2Y28/SS6B0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INT_L_X2Y27/SS6C0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INT_L_X2Y26/SS6D0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INT_L_X2Y25/SS6E0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HCLK_L_X11Y26/HCLK_SS6END0</t>
        </is>
      </c>
      <c r="B43" t="inlineStr">
        <is>
          <t>Part of wire</t>
        </is>
      </c>
      <c r="C43" t="n">
        <v>0.15496</v>
      </c>
      <c r="D43" t="n">
        <v>0.01666</v>
      </c>
      <c r="I43">
        <f>(((D36 + D37 + D38 + D39 + D40 + D41 + D42 + D43)/2) + (D44))</f>
        <v/>
      </c>
      <c r="J43">
        <f>((C36 + C37 + C38 + C39 + C40 + C41 + C42 + C43)*(((D36 + D37 + D38 + D39 + D40 + D41 + D42 + D43)/2) + (D44)))</f>
        <v/>
      </c>
    </row>
    <row r="44">
      <c r="A44" t="inlineStr">
        <is>
          <t>INT_L_X2Y24/INT_L.SS6END0-&gt;&gt;SS6BEG0</t>
        </is>
      </c>
      <c r="B44" t="inlineStr">
        <is>
          <t>Buffer</t>
        </is>
      </c>
      <c r="C44" t="n">
        <v>1.5845231875</v>
      </c>
      <c r="D44" t="n">
        <v>0.009979</v>
      </c>
      <c r="E44" t="n">
        <v>0.08500000000000001</v>
      </c>
      <c r="F44" t="n">
        <v>0.07000000000000001</v>
      </c>
      <c r="G44" t="n">
        <v>0.189</v>
      </c>
      <c r="H44" t="n">
        <v>0.156</v>
      </c>
      <c r="I44">
        <f>((D52) + (D45 + D46 + D47 + D48 + D49 + D50 + D51))</f>
        <v/>
      </c>
      <c r="J44">
        <f>(((D52) + (D45 + D46 + D47 + D48 + D49 + D50 + D51))*C44)</f>
        <v/>
      </c>
    </row>
    <row r="45">
      <c r="A45" t="inlineStr">
        <is>
          <t>INT_L_X2Y24/SS6BEG0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INT_L_X2Y18/SS6END0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INT_L_X2Y23/SS6A0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INT_L_X2Y22/SS6B0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INT_L_X2Y21/SS6C0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INT_L_X2Y20/SS6D0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INT_L_X2Y19/SS6E0</t>
        </is>
      </c>
      <c r="B51" t="inlineStr">
        <is>
          <t>Part of wire</t>
        </is>
      </c>
      <c r="C51" t="n">
        <v>0</v>
      </c>
      <c r="D51" t="n">
        <v>0</v>
      </c>
      <c r="I51">
        <f>(((D45 + D46 + D47 + D48 + D49 + D50 + D51)/2) + (D52))</f>
        <v/>
      </c>
      <c r="J51">
        <f>((C45 + C46 + C47 + C48 + C49 + C50 + C51)*(((D45 + D46 + D47 + D48 + D49 + D50 + D51)/2) + (D52)))</f>
        <v/>
      </c>
    </row>
    <row r="52">
      <c r="A52" t="inlineStr">
        <is>
          <t>INT_L_X2Y18/INT_L.SS6END0-&gt;&gt;WW2BEG0</t>
        </is>
      </c>
      <c r="B52" t="inlineStr">
        <is>
          <t>Buffer</t>
        </is>
      </c>
      <c r="C52" t="n">
        <v>1.1851186875</v>
      </c>
      <c r="D52" t="n">
        <v>0.008473000000000001</v>
      </c>
      <c r="E52" t="n">
        <v>0.063</v>
      </c>
      <c r="F52" t="n">
        <v>0.052</v>
      </c>
      <c r="G52" t="n">
        <v>0.143</v>
      </c>
      <c r="H52" t="n">
        <v>0.118</v>
      </c>
      <c r="I52">
        <f>((D61) + (D53 + D54 + D55 + D56 + D57 + D58 + D59 + D60))</f>
        <v/>
      </c>
      <c r="J52">
        <f>(((D61) + (D53 + D54 + D55 + D56 + D57 + D58 + D59 + D60))*C52)</f>
        <v/>
      </c>
    </row>
    <row r="53">
      <c r="A53" t="inlineStr">
        <is>
          <t>INT_L_X2Y18/WW2BEG0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INT_L_X0Y18/WW2END0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CLBLL_L_X2Y18/CLBLL_WW2A0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VBRK_X9Y19/VBRK_WW2A0</t>
        </is>
      </c>
      <c r="B56" t="inlineStr">
        <is>
          <t>Part of wire</t>
        </is>
      </c>
      <c r="C56" t="n">
        <v>0.01211</v>
      </c>
      <c r="D56" t="n">
        <v>0.00162</v>
      </c>
    </row>
    <row r="57">
      <c r="A57" t="inlineStr">
        <is>
          <t>CMT_TOP_R_LOWER_T_X8Y18/CMT_TOP_WW2A0_2</t>
        </is>
      </c>
      <c r="B57" t="inlineStr">
        <is>
          <t>Part of wire</t>
        </is>
      </c>
      <c r="C57" t="n">
        <v>0.31751</v>
      </c>
      <c r="D57" t="n">
        <v>0.022067</v>
      </c>
    </row>
    <row r="58">
      <c r="A58" t="inlineStr">
        <is>
          <t>CMT_FIFO_R_X7Y20/CMT_FIFO_WW2A0_5</t>
        </is>
      </c>
      <c r="B58" t="inlineStr">
        <is>
          <t>Part of wire</t>
        </is>
      </c>
      <c r="C58" t="n">
        <v>0.31751</v>
      </c>
      <c r="D58" t="n">
        <v>0.022067</v>
      </c>
    </row>
    <row r="59">
      <c r="A59" t="inlineStr">
        <is>
          <t>INT_INTERFACE_R_X1Y18/INT_INTERFACE_WW2A0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INT_R_X1Y18/WW2A0</t>
        </is>
      </c>
      <c r="B60" t="inlineStr">
        <is>
          <t>Part of wire</t>
        </is>
      </c>
      <c r="C60" t="n">
        <v>0</v>
      </c>
      <c r="D60" t="n">
        <v>0</v>
      </c>
      <c r="I60">
        <f>(((D53 + D54 + D55 + D56 + D57 + D58 + D59 + D60)/2) + (D61))</f>
        <v/>
      </c>
      <c r="J60">
        <f>((C53 + C54 + C55 + C56 + C57 + C58 + C59 + C60)*(((D53 + D54 + D55 + D56 + D57 + D58 + D59 + D60)/2) + (D61)))</f>
        <v/>
      </c>
    </row>
    <row r="61">
      <c r="A61" t="inlineStr">
        <is>
          <t>INT_L_X0Y18/INT_L.WW2END0-&gt;&gt;IMUX_L34</t>
        </is>
      </c>
      <c r="B61" t="inlineStr">
        <is>
          <t>Buffer</t>
        </is>
      </c>
      <c r="C61" t="n">
        <v>1.6107141875</v>
      </c>
      <c r="D61" t="n">
        <v>0.007713</v>
      </c>
      <c r="E61" t="n">
        <v>0.047</v>
      </c>
      <c r="F61" t="n">
        <v>0.038</v>
      </c>
      <c r="G61" t="n">
        <v>0.138</v>
      </c>
      <c r="H61" t="n">
        <v>0.114</v>
      </c>
      <c r="I61">
        <f>((((D68) + (D67))) + (D62 + D63 + D64 + D65))</f>
        <v/>
      </c>
      <c r="J61">
        <f>(((((D68) + (D67))) + (D62 + D63 + D64 + D65))*C61)</f>
        <v/>
      </c>
    </row>
    <row r="62">
      <c r="A62" t="inlineStr">
        <is>
          <t>INT_L_X0Y18/IMUX_L34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IO_INT_INTERFACE_L_X0Y18/INT_INTERFACE_IMUX34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LIOI3_X0Y17/IOI_IMUX34_1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L_TERM_INT_X2Y19/TERM_INT_IMUX34</t>
        </is>
      </c>
      <c r="B65" t="inlineStr">
        <is>
          <t>Part of wire</t>
        </is>
      </c>
      <c r="C65" t="n">
        <v>0</v>
      </c>
      <c r="D65" t="n">
        <v>0</v>
      </c>
      <c r="I65">
        <f>(((D62 + D63 + D64 + D65)/2) + (((D68) + (D67))))</f>
        <v/>
      </c>
      <c r="J65">
        <f>((C62 + C63 + C64 + C65)*(((D62 + D63 + D64 + D65)/2) + (((D68) + (D67)))))</f>
        <v/>
      </c>
    </row>
    <row r="66">
      <c r="A66" t="inlineStr">
        <is>
          <t>LIOI3_X0Y17/LIOI3.IOI_IMUX34_1-&gt;IOI_OLOGIC0_D1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LIOI3_X0Y17/IOI_OLOGIC0_D1</t>
        </is>
      </c>
      <c r="B67" t="inlineStr">
        <is>
          <t>Part of wire</t>
        </is>
      </c>
      <c r="C67" t="n">
        <v>0</v>
      </c>
      <c r="D67" t="n">
        <v>0</v>
      </c>
      <c r="I67">
        <f>(((D67)/2) + (D68))</f>
        <v/>
      </c>
      <c r="J67">
        <f>((C67)*(((D67)/2) + (D68)))</f>
        <v/>
      </c>
    </row>
    <row r="68">
      <c r="A68" t="inlineStr">
        <is>
          <t>LIOI3_X0Y17/LIOI3.IOI_OLOGIC0_D1-&gt;&gt;LIOI_OLOGIC0_OQ</t>
        </is>
      </c>
      <c r="B68" t="inlineStr">
        <is>
          <t>Buffer</t>
        </is>
      </c>
      <c r="C68" t="n">
        <v>0</v>
      </c>
      <c r="D68" t="n">
        <v>0</v>
      </c>
      <c r="E68" t="n">
        <v>0.331</v>
      </c>
      <c r="F68" t="n">
        <v>0.1</v>
      </c>
      <c r="G68" t="n">
        <v>1.156</v>
      </c>
      <c r="H68" t="n">
        <v>0.999</v>
      </c>
      <c r="I68">
        <f>((D70) + (D69))</f>
        <v/>
      </c>
      <c r="J68">
        <f>(((D70) + (D69))*C68)</f>
        <v/>
      </c>
    </row>
    <row r="69">
      <c r="A69" t="inlineStr">
        <is>
          <t>LIOI3_X0Y17/LIOI_OLOGIC0_OQ</t>
        </is>
      </c>
      <c r="B69" t="inlineStr">
        <is>
          <t>Part of wire</t>
        </is>
      </c>
      <c r="C69" t="n">
        <v>0</v>
      </c>
      <c r="D69" t="n">
        <v>0</v>
      </c>
      <c r="I69">
        <f>(((D69)/2) + (D70))</f>
        <v/>
      </c>
      <c r="J69">
        <f>((C69)*(((D69)/2) + (D70)))</f>
        <v/>
      </c>
    </row>
    <row r="70">
      <c r="A70" t="inlineStr">
        <is>
          <t>LIOI3_X0Y17/LIOI3.LIOI_OLOGIC0_OQ-&gt;&gt;LIOI_O0</t>
        </is>
      </c>
      <c r="B70" t="inlineStr">
        <is>
          <t>Buffer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>
        <f>((D73) + (D71 + D72))</f>
        <v/>
      </c>
      <c r="J70">
        <f>(((D73) + (D71 + D72))*C70)</f>
        <v/>
      </c>
    </row>
    <row r="71">
      <c r="A71" t="inlineStr">
        <is>
          <t>LIOI3_X0Y17/LIOI_O0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LIOB33_X0Y17/IOB_O0</t>
        </is>
      </c>
      <c r="B72" t="inlineStr">
        <is>
          <t>Part of wire</t>
        </is>
      </c>
      <c r="C72" t="n">
        <v>0</v>
      </c>
      <c r="D72" t="n">
        <v>0</v>
      </c>
      <c r="I72">
        <f>(((D71 + D72)/2) + (D73))</f>
        <v/>
      </c>
      <c r="J72">
        <f>((C71 + C72)*(((D71 + D72)/2) + (D73)))</f>
        <v/>
      </c>
    </row>
    <row r="73">
      <c r="A73" t="inlineStr">
        <is>
          <t>led_OBUF[4]_inst/I</t>
        </is>
      </c>
      <c r="B73" t="inlineStr">
        <is>
          <t>Inpin</t>
        </is>
      </c>
      <c r="D73" t="n">
        <v>1e-06</v>
      </c>
      <c r="E73" t="n">
        <v>0.001</v>
      </c>
      <c r="F73" t="n">
        <v>0.001</v>
      </c>
      <c r="G73" t="n">
        <v>0.001</v>
      </c>
      <c r="H73" t="n">
        <v>0.001</v>
      </c>
    </row>
    <row r="74">
      <c r="A74" t="inlineStr">
        <is>
          <t>led_OBUF[4]: masterReg/led_OBUF[4]_inst_i_1/O to led_OBUF[4]_inst/I sum delays</t>
        </is>
      </c>
      <c r="E74">
        <f>(E2 + E4 + E7 + E11 + E19 + E27 + E35 + E44 + E52 + E61 + E66 + E68 + E70 + E73)</f>
        <v/>
      </c>
      <c r="F74">
        <f>(F2 + F4 + F7 + F11 + F19 + F27 + F35 + F44 + F52 + F61 + F66 + F68 + F70 + F73)</f>
        <v/>
      </c>
      <c r="G74">
        <f>(G2 + G4 + G7 + G11 + G19 + G27 + G35 + G44 + G52 + G61 + G66 + G68 + G70 + G73)</f>
        <v/>
      </c>
      <c r="H74">
        <f>(H2 + H4 + H7 + H11 + H19 + H27 + H35 + H44 + H52 + H61 + H66 + H68 + H70 + H73)</f>
        <v/>
      </c>
      <c r="J74">
        <f>(J2 + J3 + J4 + J6 + J7 + J10 + J11 + J18 + J19 + J26 + J27 + J34 + J35 + J43 + J44 + J51 + J52 + J60 + J61 + J65 + J66 + J67 + J68 + J69 + J70 + J72 + J73)</f>
        <v/>
      </c>
    </row>
    <row r="75">
      <c r="A75" t="inlineStr">
        <is>
          <t>led_OBUF[4]: masterReg/led_OBUF[4]_inst_i_1/O to led_OBUF[4]_inst/Isum delays + cap delay</t>
        </is>
      </c>
      <c r="E75">
        <f>1000*(E74 + J74)</f>
        <v/>
      </c>
      <c r="F75">
        <f>1000*(F74 + J74)</f>
        <v/>
      </c>
      <c r="G75">
        <f>1000*(G74 + J74)</f>
        <v/>
      </c>
      <c r="H75">
        <f>1000*(H74 + J74)</f>
        <v/>
      </c>
    </row>
    <row r="77">
      <c r="A77" t="inlineStr">
        <is>
          <t>led_OBUF[4]: masterReg/led_OBUF[4]_inst_i_1/O to led_OBUF[4]_inst/ITotal delay (from Vivado)</t>
        </is>
      </c>
      <c r="E77" t="inlineStr">
        <is>
          <t>1101</t>
        </is>
      </c>
      <c r="F77" t="inlineStr">
        <is>
          <t>767</t>
        </is>
      </c>
      <c r="G77" t="inlineStr">
        <is>
          <t>2257</t>
        </is>
      </c>
      <c r="H77" t="inlineStr">
        <is>
          <t>1986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CLBLM_R_X3Y49/CLBLM_L_B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CLBLM_R_X3Y49/CLBLM_L_B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CLBLM_R_X3Y49/CLBLM_R.CLBLM_L_B-&gt;CLBLM_LOGIC_OUTS9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CLBLM_R_X3Y49/CLBLM_LOGIC_OUTS9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INT_R_X3Y49/LOGIC_OUTS9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INT_R_X3Y49/INT_R.LOGIC_OUTS9-&gt;&gt;SS6BEG1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0.08500000000000001</v>
      </c>
      <c r="F7" t="n">
        <v>0.07000000000000001</v>
      </c>
      <c r="G7" t="n">
        <v>0.189</v>
      </c>
      <c r="H7" t="n">
        <v>0.156</v>
      </c>
      <c r="I7">
        <f>((D15) + (D8 + D9 + D10 + D11 + D12 + D13 + D14))</f>
        <v/>
      </c>
      <c r="J7">
        <f>(((D15) + (D8 + D9 + D10 + D11 + D12 + D13 + D14))*C7)</f>
        <v/>
      </c>
    </row>
    <row r="8">
      <c r="A8" t="inlineStr">
        <is>
          <t>INT_R_X3Y49/SS6BEG1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INT_R_X3Y43/SS6END1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INT_R_X3Y48/SS6A1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INT_R_X3Y47/SS6B1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INT_R_X3Y46/SS6C1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INT_R_X3Y45/SS6D1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INT_R_X3Y44/SS6E1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(D15))</f>
        <v/>
      </c>
      <c r="J14">
        <f>((C8 + C9 + C10 + C11 + C12 + C13 + C14)*(((D8 + D9 + D10 + D11 + D12 + D13 + D14)/2) + (D15)))</f>
        <v/>
      </c>
    </row>
    <row r="15">
      <c r="A15" t="inlineStr">
        <is>
          <t>INT_R_X3Y43/INT_R.SS6END1-&gt;&gt;SS6BEG1</t>
        </is>
      </c>
      <c r="B15" t="inlineStr">
        <is>
          <t>Buffer</t>
        </is>
      </c>
      <c r="C15" t="n">
        <v>1.5845231875</v>
      </c>
      <c r="D15" t="n">
        <v>0.009979</v>
      </c>
      <c r="E15" t="n">
        <v>0.08500000000000001</v>
      </c>
      <c r="F15" t="n">
        <v>0.07000000000000001</v>
      </c>
      <c r="G15" t="n">
        <v>0.189</v>
      </c>
      <c r="H15" t="n">
        <v>0.156</v>
      </c>
      <c r="I15">
        <f>((D23) + (D16 + D17 + D18 + D19 + D20 + D21 + D22))</f>
        <v/>
      </c>
      <c r="J15">
        <f>(((D23) + (D16 + D17 + D18 + D19 + D20 + D21 + D22))*C15)</f>
        <v/>
      </c>
    </row>
    <row r="16">
      <c r="A16" t="inlineStr">
        <is>
          <t>INT_R_X3Y43/SS6BEG1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INT_R_X3Y37/SS6END1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INT_R_X3Y42/SS6A1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INT_R_X3Y41/SS6B1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INT_R_X3Y40/SS6C1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INT_R_X3Y39/SS6D1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INT_R_X3Y38/SS6E1</t>
        </is>
      </c>
      <c r="B22" t="inlineStr">
        <is>
          <t>Part of wire</t>
        </is>
      </c>
      <c r="C22" t="n">
        <v>0</v>
      </c>
      <c r="D22" t="n">
        <v>0</v>
      </c>
      <c r="I22">
        <f>(((D16 + D17 + D18 + D19 + D20 + D21 + D22)/2) + (D23))</f>
        <v/>
      </c>
      <c r="J22">
        <f>((C16 + C17 + C18 + C19 + C20 + C21 + C22)*(((D16 + D17 + D18 + D19 + D20 + D21 + D22)/2) + (D23)))</f>
        <v/>
      </c>
    </row>
    <row r="23">
      <c r="A23" t="inlineStr">
        <is>
          <t>INT_R_X3Y37/INT_R.SS6END1-&gt;&gt;SW6BEG1</t>
        </is>
      </c>
      <c r="B23" t="inlineStr">
        <is>
          <t>Buffer</t>
        </is>
      </c>
      <c r="C23" t="n">
        <v>1.5845231875</v>
      </c>
      <c r="D23" t="n">
        <v>0.009979</v>
      </c>
      <c r="E23" t="n">
        <v>0.078</v>
      </c>
      <c r="F23" t="n">
        <v>0.064</v>
      </c>
      <c r="G23" t="n">
        <v>0.177</v>
      </c>
      <c r="H23" t="n">
        <v>0.146</v>
      </c>
      <c r="I23">
        <f>((D36) + (D24 + D25 + D26 + D27 + D28 + D29 + D30 + D31 + D32 + D33 + D34 + D35))</f>
        <v/>
      </c>
      <c r="J23">
        <f>(((D36) + (D24 + D25 + D26 + D27 + D28 + D29 + D30 + D31 + D32 + D33 + D34 + D35))*C23)</f>
        <v/>
      </c>
    </row>
    <row r="24">
      <c r="A24" t="inlineStr">
        <is>
          <t>INT_R_X3Y37/SW6BEG1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INT_R_X1Y33/SW6END1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INT_L_X2Y37/SW6A1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INT_L_X2Y36/SW6B1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INT_L_X2Y35/SW6C1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INT_L_X2Y34/SW6D1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INT_L_X2Y33/SW6E1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CLBLL_L_X2Y33/CLBLL_SW4END1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VBRK_X9Y35/VBRK_SW4END1</t>
        </is>
      </c>
      <c r="B32" t="inlineStr">
        <is>
          <t>Part of wire</t>
        </is>
      </c>
      <c r="C32" t="n">
        <v>0.01211</v>
      </c>
      <c r="D32" t="n">
        <v>0.00162</v>
      </c>
    </row>
    <row r="33">
      <c r="A33" t="inlineStr">
        <is>
          <t>CMT_TOP_R_UPPER_B_X8Y31/CMT_TOP_SW4END1_8</t>
        </is>
      </c>
      <c r="B33" t="inlineStr">
        <is>
          <t>Part of wire</t>
        </is>
      </c>
      <c r="C33" t="n">
        <v>0.31751</v>
      </c>
      <c r="D33" t="n">
        <v>0.018</v>
      </c>
    </row>
    <row r="34">
      <c r="A34" t="inlineStr">
        <is>
          <t>CMT_FIFO_R_X7Y33/CMT_FIFO_SW4END1_8</t>
        </is>
      </c>
      <c r="B34" t="inlineStr">
        <is>
          <t>Part of wire</t>
        </is>
      </c>
      <c r="C34" t="n">
        <v>0.31751</v>
      </c>
      <c r="D34" t="n">
        <v>0.018</v>
      </c>
    </row>
    <row r="35">
      <c r="A35" t="inlineStr">
        <is>
          <t>INT_INTERFACE_R_X1Y33/INT_INTERFACE_SW4END1</t>
        </is>
      </c>
      <c r="B35" t="inlineStr">
        <is>
          <t>Part of wire</t>
        </is>
      </c>
      <c r="C35" t="n">
        <v>0</v>
      </c>
      <c r="D35" t="n">
        <v>0</v>
      </c>
      <c r="I35">
        <f>(((D24 + D25 + D26 + D27 + D28 + D29 + D30 + D31 + D32 + D33 + D34 + D35)/2) + (D36))</f>
        <v/>
      </c>
      <c r="J35">
        <f>((C24 + C25 + C26 + C27 + C28 + C29 + C30 + C31 + C32 + C33 + C34 + C35)*(((D24 + D25 + D26 + D27 + D28 + D29 + D30 + D31 + D32 + D33 + D34 + D35)/2) + (D36)))</f>
        <v/>
      </c>
    </row>
    <row r="36">
      <c r="A36" t="inlineStr">
        <is>
          <t>INT_R_X1Y33/INT_R.SW6END1-&gt;&gt;SS6BEG1</t>
        </is>
      </c>
      <c r="B36" t="inlineStr">
        <is>
          <t>Buffer</t>
        </is>
      </c>
      <c r="C36" t="n">
        <v>1.5845231875</v>
      </c>
      <c r="D36" t="n">
        <v>0.009979</v>
      </c>
      <c r="E36" t="n">
        <v>0.08500000000000001</v>
      </c>
      <c r="F36" t="n">
        <v>0.07000000000000001</v>
      </c>
      <c r="G36" t="n">
        <v>0.189</v>
      </c>
      <c r="H36" t="n">
        <v>0.156</v>
      </c>
      <c r="I36">
        <f>((D44) + (D37 + D38 + D39 + D40 + D41 + D42 + D43))</f>
        <v/>
      </c>
      <c r="J36">
        <f>(((D44) + (D37 + D38 + D39 + D40 + D41 + D42 + D43))*C36)</f>
        <v/>
      </c>
    </row>
    <row r="37">
      <c r="A37" t="inlineStr">
        <is>
          <t>INT_R_X1Y33/SS6BEG1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INT_R_X1Y27/SS6END1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INT_R_X1Y32/SS6A1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INT_R_X1Y31/SS6B1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INT_R_X1Y30/SS6C1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INT_R_X1Y29/SS6D1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INT_R_X1Y28/SS6E1</t>
        </is>
      </c>
      <c r="B43" t="inlineStr">
        <is>
          <t>Part of wire</t>
        </is>
      </c>
      <c r="C43" t="n">
        <v>0</v>
      </c>
      <c r="D43" t="n">
        <v>0</v>
      </c>
      <c r="I43">
        <f>(((D37 + D38 + D39 + D40 + D41 + D42 + D43)/2) + (D44))</f>
        <v/>
      </c>
      <c r="J43">
        <f>((C37 + C38 + C39 + C40 + C41 + C42 + C43)*(((D37 + D38 + D39 + D40 + D41 + D42 + D43)/2) + (D44)))</f>
        <v/>
      </c>
    </row>
    <row r="44">
      <c r="A44" t="inlineStr">
        <is>
          <t>INT_R_X1Y27/INT_R.SS6END1-&gt;&gt;SS6BEG1</t>
        </is>
      </c>
      <c r="B44" t="inlineStr">
        <is>
          <t>Buffer</t>
        </is>
      </c>
      <c r="C44" t="n">
        <v>1.5845231875</v>
      </c>
      <c r="D44" t="n">
        <v>0.009979</v>
      </c>
      <c r="E44" t="n">
        <v>0.08500000000000001</v>
      </c>
      <c r="F44" t="n">
        <v>0.07000000000000001</v>
      </c>
      <c r="G44" t="n">
        <v>0.189</v>
      </c>
      <c r="H44" t="n">
        <v>0.156</v>
      </c>
      <c r="I44">
        <f>((D53) + (D45 + D46 + D47 + D48 + D49 + D50 + D51 + D52))</f>
        <v/>
      </c>
      <c r="J44">
        <f>(((D53) + (D45 + D46 + D47 + D48 + D49 + D50 + D51 + D52))*C44)</f>
        <v/>
      </c>
    </row>
    <row r="45">
      <c r="A45" t="inlineStr">
        <is>
          <t>INT_R_X1Y27/SS6BEG1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INT_R_X1Y21/SS6END1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INT_R_X1Y26/SS6A1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INT_R_X1Y25/SS6B1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HCLK_R_X5Y26/HCLK_SS6C1</t>
        </is>
      </c>
      <c r="B49" t="inlineStr">
        <is>
          <t>Part of wire</t>
        </is>
      </c>
      <c r="C49" t="n">
        <v>0.15496</v>
      </c>
      <c r="D49" t="n">
        <v>0.01666</v>
      </c>
    </row>
    <row r="50">
      <c r="A50" t="inlineStr">
        <is>
          <t>INT_R_X1Y24/SS6C1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INT_R_X1Y23/SS6D1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INT_R_X1Y22/SS6E1</t>
        </is>
      </c>
      <c r="B52" t="inlineStr">
        <is>
          <t>Part of wire</t>
        </is>
      </c>
      <c r="C52" t="n">
        <v>0</v>
      </c>
      <c r="D52" t="n">
        <v>0</v>
      </c>
      <c r="I52">
        <f>(((D45 + D46 + D47 + D48 + D49 + D50 + D51 + D52)/2) + (D53))</f>
        <v/>
      </c>
      <c r="J52">
        <f>((C45 + C46 + C47 + C48 + C49 + C50 + C51 + C52)*(((D45 + D46 + D47 + D48 + D49 + D50 + D51 + D52)/2) + (D53)))</f>
        <v/>
      </c>
    </row>
    <row r="53">
      <c r="A53" t="inlineStr">
        <is>
          <t>INT_R_X1Y21/INT_R.SS6END1-&gt;&gt;SS6BEG1</t>
        </is>
      </c>
      <c r="B53" t="inlineStr">
        <is>
          <t>Buffer</t>
        </is>
      </c>
      <c r="C53" t="n">
        <v>1.5845231875</v>
      </c>
      <c r="D53" t="n">
        <v>0.009979</v>
      </c>
      <c r="E53" t="n">
        <v>0.08500000000000001</v>
      </c>
      <c r="F53" t="n">
        <v>0.07000000000000001</v>
      </c>
      <c r="G53" t="n">
        <v>0.189</v>
      </c>
      <c r="H53" t="n">
        <v>0.156</v>
      </c>
      <c r="I53">
        <f>((D61) + (D54 + D55 + D56 + D57 + D58 + D59 + D60))</f>
        <v/>
      </c>
      <c r="J53">
        <f>(((D61) + (D54 + D55 + D56 + D57 + D58 + D59 + D60))*C53)</f>
        <v/>
      </c>
    </row>
    <row r="54">
      <c r="A54" t="inlineStr">
        <is>
          <t>INT_R_X1Y21/SS6BEG1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INT_R_X1Y15/SS6END1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INT_R_X1Y20/SS6A1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INT_R_X1Y19/SS6B1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INT_R_X1Y18/SS6C1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INT_R_X1Y17/SS6D1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INT_R_X1Y16/SS6E1</t>
        </is>
      </c>
      <c r="B60" t="inlineStr">
        <is>
          <t>Part of wire</t>
        </is>
      </c>
      <c r="C60" t="n">
        <v>0</v>
      </c>
      <c r="D60" t="n">
        <v>0</v>
      </c>
      <c r="I60">
        <f>(((D54 + D55 + D56 + D57 + D58 + D59 + D60)/2) + (D61))</f>
        <v/>
      </c>
      <c r="J60">
        <f>((C54 + C55 + C56 + C57 + C58 + C59 + C60)*(((D54 + D55 + D56 + D57 + D58 + D59 + D60)/2) + (D61)))</f>
        <v/>
      </c>
    </row>
    <row r="61">
      <c r="A61" t="inlineStr">
        <is>
          <t>INT_R_X1Y15/INT_R.SS6END1-&gt;&gt;SS6BEG1</t>
        </is>
      </c>
      <c r="B61" t="inlineStr">
        <is>
          <t>Buffer</t>
        </is>
      </c>
      <c r="C61" t="n">
        <v>1.5845231875</v>
      </c>
      <c r="D61" t="n">
        <v>0.009979</v>
      </c>
      <c r="E61" t="n">
        <v>0.08500000000000001</v>
      </c>
      <c r="F61" t="n">
        <v>0.07000000000000001</v>
      </c>
      <c r="G61" t="n">
        <v>0.189</v>
      </c>
      <c r="H61" t="n">
        <v>0.156</v>
      </c>
      <c r="I61">
        <f>((D69) + (D62 + D63 + D64 + D65 + D66 + D67 + D68))</f>
        <v/>
      </c>
      <c r="J61">
        <f>(((D69) + (D62 + D63 + D64 + D65 + D66 + D67 + D68))*C61)</f>
        <v/>
      </c>
    </row>
    <row r="62">
      <c r="A62" t="inlineStr">
        <is>
          <t>INT_R_X1Y15/SS6BEG1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INT_R_X1Y9/SS6END1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INT_R_X1Y14/SS6A1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INT_R_X1Y13/SS6B1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INT_R_X1Y12/SS6C1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INT_R_X1Y11/SS6D1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INT_R_X1Y10/SS6E1</t>
        </is>
      </c>
      <c r="B68" t="inlineStr">
        <is>
          <t>Part of wire</t>
        </is>
      </c>
      <c r="C68" t="n">
        <v>0</v>
      </c>
      <c r="D68" t="n">
        <v>0</v>
      </c>
      <c r="I68">
        <f>(((D62 + D63 + D64 + D65 + D66 + D67 + D68)/2) + (D69))</f>
        <v/>
      </c>
      <c r="J68">
        <f>((C62 + C63 + C64 + C65 + C66 + C67 + C68)*(((D62 + D63 + D64 + D65 + D66 + D67 + D68)/2) + (D69)))</f>
        <v/>
      </c>
    </row>
    <row r="69">
      <c r="A69" t="inlineStr">
        <is>
          <t>INT_R_X1Y9/INT_R.SS6END1-&gt;&gt;SW6BEG1</t>
        </is>
      </c>
      <c r="B69" t="inlineStr">
        <is>
          <t>Buffer</t>
        </is>
      </c>
      <c r="C69" t="n">
        <v>1.5845231875</v>
      </c>
      <c r="D69" t="n">
        <v>0.009979</v>
      </c>
      <c r="E69" t="n">
        <v>0.078</v>
      </c>
      <c r="F69" t="n">
        <v>0.064</v>
      </c>
      <c r="G69" t="n">
        <v>0.177</v>
      </c>
      <c r="H69" t="n">
        <v>0.146</v>
      </c>
      <c r="I69">
        <f>((D80) + (D70 + D71 + D72 + D73 + D74 + D75 + D76 + D77 + D78 + D79))</f>
        <v/>
      </c>
      <c r="J69">
        <f>(((D80) + (D70 + D71 + D72 + D73 + D74 + D75 + D76 + D77 + D78 + D79))*C69)</f>
        <v/>
      </c>
    </row>
    <row r="70">
      <c r="A70" t="inlineStr">
        <is>
          <t>INT_R_X1Y9/SW6BEG1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INT_L_X0Y5/SE6END1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INT_L_X0Y9/SW6A1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INT_L_X0Y8/SW6B1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INT_L_X0Y7/SW6C1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INT_L_X0Y6/SW6D1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INT_L_X0Y5/SW6E1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IO_INT_INTERFACE_L_X0Y5/INT_INTERFACE_SW4END1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L_TERM_INT_X2Y6/L_TERM_INT_SW4C1</t>
        </is>
      </c>
      <c r="B78" t="inlineStr">
        <is>
          <t>Part of wire</t>
        </is>
      </c>
      <c r="C78" t="n">
        <v>0.08729000000000001</v>
      </c>
      <c r="D78" t="n">
        <v>0.004200000000000001</v>
      </c>
    </row>
    <row r="79">
      <c r="A79" t="inlineStr">
        <is>
          <t>IO_INT_INTERFACE_L_X0Y5/INT_INTERFACE_SE4C1</t>
        </is>
      </c>
      <c r="B79" t="inlineStr">
        <is>
          <t>Part of wire</t>
        </is>
      </c>
      <c r="C79" t="n">
        <v>0</v>
      </c>
      <c r="D79" t="n">
        <v>0</v>
      </c>
      <c r="I79">
        <f>(((D70 + D71 + D72 + D73 + D74 + D75 + D76 + D77 + D78 + D79)/2) + (D80))</f>
        <v/>
      </c>
      <c r="J79">
        <f>((C70 + C71 + C72 + C73 + C74 + C75 + C76 + C77 + C78 + C79)*(((D70 + D71 + D72 + D73 + D74 + D75 + D76 + D77 + D78 + D79)/2) + (D80)))</f>
        <v/>
      </c>
    </row>
    <row r="80">
      <c r="A80" t="inlineStr">
        <is>
          <t>INT_L_X0Y5/INT_L.SE6END1-&gt;&gt;SL1BEG1</t>
        </is>
      </c>
      <c r="B80" t="inlineStr">
        <is>
          <t>Buffer</t>
        </is>
      </c>
      <c r="C80" t="n">
        <v>1.16220225</v>
      </c>
      <c r="D80" t="n">
        <v>0.008429000000000001</v>
      </c>
      <c r="E80" t="n">
        <v>0.054</v>
      </c>
      <c r="F80" t="n">
        <v>0.044</v>
      </c>
      <c r="G80" t="n">
        <v>0.131</v>
      </c>
      <c r="H80" t="n">
        <v>0.108</v>
      </c>
      <c r="I80">
        <f>((D83) + (D81 + D82))</f>
        <v/>
      </c>
      <c r="J80">
        <f>(((D83) + (D81 + D82))*C80)</f>
        <v/>
      </c>
    </row>
    <row r="81">
      <c r="A81" t="inlineStr">
        <is>
          <t>INT_L_X0Y5/SL1BEG1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INT_L_X0Y4/SL1END1</t>
        </is>
      </c>
      <c r="B82" t="inlineStr">
        <is>
          <t>Part of wire</t>
        </is>
      </c>
      <c r="C82" t="n">
        <v>0</v>
      </c>
      <c r="D82" t="n">
        <v>0</v>
      </c>
      <c r="I82">
        <f>(((D81 + D82)/2) + (D83))</f>
        <v/>
      </c>
      <c r="J82">
        <f>((C81 + C82)*(((D81 + D82)/2) + (D83)))</f>
        <v/>
      </c>
    </row>
    <row r="83">
      <c r="A83" t="inlineStr">
        <is>
          <t>INT_L_X0Y4/INT_L.SL1END1-&gt;&gt;IMUX_L34</t>
        </is>
      </c>
      <c r="B83" t="inlineStr">
        <is>
          <t>Buffer</t>
        </is>
      </c>
      <c r="C83" t="n">
        <v>1.6107141875</v>
      </c>
      <c r="D83" t="n">
        <v>0.007713</v>
      </c>
      <c r="E83" t="n">
        <v>0.047</v>
      </c>
      <c r="F83" t="n">
        <v>0.038</v>
      </c>
      <c r="G83" t="n">
        <v>0.138</v>
      </c>
      <c r="H83" t="n">
        <v>0.114</v>
      </c>
      <c r="I83">
        <f>((((D90) + (D89))) + (D84 + D85 + D86 + D87))</f>
        <v/>
      </c>
      <c r="J83">
        <f>(((((D90) + (D89))) + (D84 + D85 + D86 + D87))*C83)</f>
        <v/>
      </c>
    </row>
    <row r="84">
      <c r="A84" t="inlineStr">
        <is>
          <t>INT_L_X0Y4/IMUX_L34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IO_INT_INTERFACE_L_X0Y4/INT_INTERFACE_IMUX34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LIOI3_X0Y3/IOI_IMUX34_1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L_TERM_INT_X2Y5/TERM_INT_IMUX34</t>
        </is>
      </c>
      <c r="B87" t="inlineStr">
        <is>
          <t>Part of wire</t>
        </is>
      </c>
      <c r="C87" t="n">
        <v>0</v>
      </c>
      <c r="D87" t="n">
        <v>0</v>
      </c>
      <c r="I87">
        <f>(((D84 + D85 + D86 + D87)/2) + (((D90) + (D89))))</f>
        <v/>
      </c>
      <c r="J87">
        <f>((C84 + C85 + C86 + C87)*(((D84 + D85 + D86 + D87)/2) + (((D90) + (D89)))))</f>
        <v/>
      </c>
    </row>
    <row r="88">
      <c r="A88" t="inlineStr">
        <is>
          <t>LIOI3_X0Y3/LIOI3.IOI_IMUX34_1-&gt;IOI_OLOGIC0_D1</t>
        </is>
      </c>
      <c r="B88" t="inlineStr">
        <is>
          <t>PassTransistor</t>
        </is>
      </c>
      <c r="C88" t="n">
        <v>0</v>
      </c>
      <c r="E88" t="n">
        <v>0</v>
      </c>
      <c r="F88" t="n">
        <v>0</v>
      </c>
      <c r="G88" t="n">
        <v>0</v>
      </c>
      <c r="H88" t="n">
        <v>0</v>
      </c>
      <c r="I88">
        <f>((D90) + (D89))</f>
        <v/>
      </c>
      <c r="J88">
        <f>(((D90) + (D89))*C88)</f>
        <v/>
      </c>
    </row>
    <row r="89">
      <c r="A89" t="inlineStr">
        <is>
          <t>LIOI3_X0Y3/IOI_OLOGIC0_D1</t>
        </is>
      </c>
      <c r="B89" t="inlineStr">
        <is>
          <t>Part of wire</t>
        </is>
      </c>
      <c r="C89" t="n">
        <v>0</v>
      </c>
      <c r="D89" t="n">
        <v>0</v>
      </c>
      <c r="I89">
        <f>(((D89)/2) + (D90))</f>
        <v/>
      </c>
      <c r="J89">
        <f>((C89)*(((D89)/2) + (D90)))</f>
        <v/>
      </c>
    </row>
    <row r="90">
      <c r="A90" t="inlineStr">
        <is>
          <t>LIOI3_X0Y3/LIOI3.IOI_OLOGIC0_D1-&gt;&gt;LIOI_OLOGIC0_OQ</t>
        </is>
      </c>
      <c r="B90" t="inlineStr">
        <is>
          <t>Buffer</t>
        </is>
      </c>
      <c r="C90" t="n">
        <v>0</v>
      </c>
      <c r="D90" t="n">
        <v>0</v>
      </c>
      <c r="E90" t="n">
        <v>0.331</v>
      </c>
      <c r="F90" t="n">
        <v>0.1</v>
      </c>
      <c r="G90" t="n">
        <v>1.156</v>
      </c>
      <c r="H90" t="n">
        <v>0.999</v>
      </c>
      <c r="I90">
        <f>((D92) + (D91))</f>
        <v/>
      </c>
      <c r="J90">
        <f>(((D92) + (D91))*C90)</f>
        <v/>
      </c>
    </row>
    <row r="91">
      <c r="A91" t="inlineStr">
        <is>
          <t>LIOI3_X0Y3/LIOI_OLOGIC0_OQ</t>
        </is>
      </c>
      <c r="B91" t="inlineStr">
        <is>
          <t>Part of wire</t>
        </is>
      </c>
      <c r="C91" t="n">
        <v>0</v>
      </c>
      <c r="D91" t="n">
        <v>0</v>
      </c>
      <c r="I91">
        <f>(((D91)/2) + (D92))</f>
        <v/>
      </c>
      <c r="J91">
        <f>((C91)*(((D91)/2) + (D92)))</f>
        <v/>
      </c>
    </row>
    <row r="92">
      <c r="A92" t="inlineStr">
        <is>
          <t>LIOI3_X0Y3/LIOI3.LIOI_OLOGIC0_OQ-&gt;&gt;LIOI_O0</t>
        </is>
      </c>
      <c r="B92" t="inlineStr">
        <is>
          <t>Buffer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>
        <f>((D95) + (D93 + D94))</f>
        <v/>
      </c>
      <c r="J92">
        <f>(((D95) + (D93 + D94))*C92)</f>
        <v/>
      </c>
    </row>
    <row r="93">
      <c r="A93" t="inlineStr">
        <is>
          <t>LIOI3_X0Y3/LIOI_O0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LIOB33_X0Y3/IOB_O0</t>
        </is>
      </c>
      <c r="B94" t="inlineStr">
        <is>
          <t>Part of wire</t>
        </is>
      </c>
      <c r="C94" t="n">
        <v>0</v>
      </c>
      <c r="D94" t="n">
        <v>0</v>
      </c>
      <c r="I94">
        <f>(((D93 + D94)/2) + (D95))</f>
        <v/>
      </c>
      <c r="J94">
        <f>((C93 + C94)*(((D93 + D94)/2) + (D95)))</f>
        <v/>
      </c>
    </row>
    <row r="95">
      <c r="A95" t="inlineStr">
        <is>
          <t>led_OBUF[5]_inst/I</t>
        </is>
      </c>
      <c r="B95" t="inlineStr">
        <is>
          <t>Inpin</t>
        </is>
      </c>
      <c r="D95" t="n">
        <v>1e-06</v>
      </c>
      <c r="E95" t="n">
        <v>0.001</v>
      </c>
      <c r="F95" t="n">
        <v>0.001</v>
      </c>
      <c r="G95" t="n">
        <v>0.001</v>
      </c>
      <c r="H95" t="n">
        <v>0.001</v>
      </c>
    </row>
    <row r="96">
      <c r="A96" t="inlineStr">
        <is>
          <t>led_OBUF[5]: masterReg/led_OBUF[5]_inst_i_1/O to led_OBUF[5]_inst/I sum delays</t>
        </is>
      </c>
      <c r="E96">
        <f>(E2 + E4 + E7 + E15 + E23 + E36 + E44 + E53 + E61 + E69 + E80 + E83 + E88 + E90 + E92 + E95)</f>
        <v/>
      </c>
      <c r="F96">
        <f>(F2 + F4 + F7 + F15 + F23 + F36 + F44 + F53 + F61 + F69 + F80 + F83 + F88 + F90 + F92 + F95)</f>
        <v/>
      </c>
      <c r="G96">
        <f>(G2 + G4 + G7 + G15 + G23 + G36 + G44 + G53 + G61 + G69 + G80 + G83 + G88 + G90 + G92 + G95)</f>
        <v/>
      </c>
      <c r="H96">
        <f>(H2 + H4 + H7 + H15 + H23 + H36 + H44 + H53 + H61 + H69 + H80 + H83 + H88 + H90 + H92 + H95)</f>
        <v/>
      </c>
      <c r="J96">
        <f>(J2 + J3 + J4 + J6 + J7 + J14 + J15 + J22 + J23 + J35 + J36 + J43 + J44 + J52 + J53 + J60 + J61 + J68 + J69 + J79 + J80 + J82 + J83 + J87 + J88 + J89 + J90 + J91 + J92 + J94 + J95)</f>
        <v/>
      </c>
    </row>
    <row r="97">
      <c r="A97" t="inlineStr">
        <is>
          <t>led_OBUF[5]: masterReg/led_OBUF[5]_inst_i_1/O to led_OBUF[5]_inst/Isum delays + cap delay</t>
        </is>
      </c>
      <c r="E97">
        <f>1000*(E96 + J96)</f>
        <v/>
      </c>
      <c r="F97">
        <f>1000*(F96 + J96)</f>
        <v/>
      </c>
      <c r="G97">
        <f>1000*(G96 + J96)</f>
        <v/>
      </c>
      <c r="H97">
        <f>1000*(H96 + J96)</f>
        <v/>
      </c>
    </row>
    <row r="99">
      <c r="A99" t="inlineStr">
        <is>
          <t>led_OBUF[5]: masterReg/led_OBUF[5]_inst_i_1/O to led_OBUF[5]_inst/ITotal delay (from Vivado)</t>
        </is>
      </c>
      <c r="E99" t="inlineStr">
        <is>
          <t>1341</t>
        </is>
      </c>
      <c r="F99" t="inlineStr">
        <is>
          <t>973</t>
        </is>
      </c>
      <c r="G99" t="inlineStr">
        <is>
          <t>2631</t>
        </is>
      </c>
      <c r="H99" t="inlineStr">
        <is>
          <t>2300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CLBLM_R_X3Y51/CLBLM_L_A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CLBLM_R_X3Y51/CLBLM_L_A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CLBLM_R_X3Y51/CLBLM_R.CLBLM_L_A-&gt;CLBLM_LOGIC_OUTS8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CLBLM_R_X3Y51/CLBLM_LOGIC_OUTS8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INT_R_X3Y51/LOGIC_OUTS8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INT_R_X3Y51/INT_R.LOGIC_OUTS8-&gt;&gt;SW6BEG0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0.078</v>
      </c>
      <c r="F7" t="n">
        <v>0.064</v>
      </c>
      <c r="G7" t="n">
        <v>0.177</v>
      </c>
      <c r="H7" t="n">
        <v>0.146</v>
      </c>
      <c r="I7">
        <f>((D21) + (D8 + D9 + D10 + D11 + D12 + D13 + D14 + D15 + D16 + D17 + D18 + D19 + D20))</f>
        <v/>
      </c>
      <c r="J7">
        <f>(((D21) + (D8 + D9 + D10 + D11 + D12 + D13 + D14 + D15 + D16 + D17 + D18 + D19 + D20))*C7)</f>
        <v/>
      </c>
    </row>
    <row r="8">
      <c r="A8" t="inlineStr">
        <is>
          <t>INT_R_X3Y51/SW6BEG0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INT_R_X1Y47/SW6END0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INT_L_X2Y51/SW6A0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INT_L_X2Y50/SW6B0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BRKH_INT_X2Y49/BRKH_INT_SW6C0</t>
        </is>
      </c>
      <c r="B12" t="inlineStr">
        <is>
          <t>Part of wire</t>
        </is>
      </c>
      <c r="C12" t="n">
        <v>0.00523</v>
      </c>
      <c r="D12" t="n">
        <v>0.001</v>
      </c>
    </row>
    <row r="13">
      <c r="A13" t="inlineStr">
        <is>
          <t>INT_L_X2Y49/SW6C0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INT_L_X2Y48/SW6D0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INT_L_X2Y47/SW6E0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CLBLL_L_X2Y47/CLBLL_SW4END0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VBRK_X9Y49/VBRK_SW4END0</t>
        </is>
      </c>
      <c r="B17" t="inlineStr">
        <is>
          <t>Part of wire</t>
        </is>
      </c>
      <c r="C17" t="n">
        <v>0.01211</v>
      </c>
      <c r="D17" t="n">
        <v>0.00162</v>
      </c>
    </row>
    <row r="18">
      <c r="A18" t="inlineStr">
        <is>
          <t>CMT_TOP_R_UPPER_T_X8Y44/CMT_TOP_SW4END0_10</t>
        </is>
      </c>
      <c r="B18" t="inlineStr">
        <is>
          <t>Part of wire</t>
        </is>
      </c>
      <c r="C18" t="n">
        <v>0.31751</v>
      </c>
      <c r="D18" t="n">
        <v>0.018</v>
      </c>
    </row>
    <row r="19">
      <c r="A19" t="inlineStr">
        <is>
          <t>CMT_FIFO_R_X7Y45/CMT_FIFO_SW4END0_10</t>
        </is>
      </c>
      <c r="B19" t="inlineStr">
        <is>
          <t>Part of wire</t>
        </is>
      </c>
      <c r="C19" t="n">
        <v>0.31751</v>
      </c>
      <c r="D19" t="n">
        <v>0.018</v>
      </c>
    </row>
    <row r="20">
      <c r="A20" t="inlineStr">
        <is>
          <t>INT_INTERFACE_R_X1Y47/INT_INTERFACE_SW4END0</t>
        </is>
      </c>
      <c r="B20" t="inlineStr">
        <is>
          <t>Part of wire</t>
        </is>
      </c>
      <c r="C20" t="n">
        <v>0</v>
      </c>
      <c r="D20" t="n">
        <v>0</v>
      </c>
      <c r="I20">
        <f>(((D8 + D9 + D10 + D11 + D12 + D13 + D14 + D15 + D16 + D17 + D18 + D19 + D20)/2) + (D21))</f>
        <v/>
      </c>
      <c r="J20">
        <f>((C8 + C9 + C10 + C11 + C12 + C13 + C14 + C15 + C16 + C17 + C18 + C19 + C20)*(((D8 + D9 + D10 + D11 + D12 + D13 + D14 + D15 + D16 + D17 + D18 + D19 + D20)/2) + (D21)))</f>
        <v/>
      </c>
    </row>
    <row r="21">
      <c r="A21" t="inlineStr">
        <is>
          <t>INT_R_X1Y47/INT_R.SW6END0-&gt;&gt;LV18</t>
        </is>
      </c>
      <c r="B21" t="inlineStr">
        <is>
          <t>Buffer</t>
        </is>
      </c>
      <c r="C21" t="n">
        <v>0.7569375</v>
      </c>
      <c r="D21" t="n">
        <v>0.013478</v>
      </c>
      <c r="E21" t="n">
        <v>0.131</v>
      </c>
      <c r="F21" t="n">
        <v>0.108</v>
      </c>
      <c r="G21" t="n">
        <v>0.301</v>
      </c>
      <c r="H21" t="n">
        <v>0.249</v>
      </c>
      <c r="I21">
        <f>((D41) + (D22 + D23 + D24 + D25 + D26 + D27 + D28 + D29 + D30 + D31 + D32 + D33 + D34 + D35 + D36 + D37 + D38 + D39 + D40))</f>
        <v/>
      </c>
      <c r="J21">
        <f>(((D41) + (D22 + D23 + D24 + D25 + D26 + D27 + D28 + D29 + D30 + D31 + D32 + D33 + D34 + D35 + D36 + D37 + D38 + D39 + D40))*C21)</f>
        <v/>
      </c>
    </row>
    <row r="22">
      <c r="A22" t="inlineStr">
        <is>
          <t>INT_R_X1Y47/LV18</t>
        </is>
      </c>
      <c r="B22" t="inlineStr">
        <is>
          <t>Part of wire</t>
        </is>
      </c>
      <c r="C22" t="n">
        <v>0.0028</v>
      </c>
      <c r="D22" t="n">
        <v>0.013</v>
      </c>
    </row>
    <row r="23">
      <c r="A23" t="inlineStr">
        <is>
          <t>INT_R_X1Y29/LV0</t>
        </is>
      </c>
      <c r="B23" t="inlineStr">
        <is>
          <t>Part of wire</t>
        </is>
      </c>
      <c r="C23" t="n">
        <v>0.0028</v>
      </c>
      <c r="D23" t="n">
        <v>0.013</v>
      </c>
    </row>
    <row r="24">
      <c r="A24" t="inlineStr">
        <is>
          <t>INT_R_X1Y38/LV9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INT_R_X1Y46/LV17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INT_R_X1Y45/LV16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INT_R_X1Y44/LV15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INT_R_X1Y43/LV14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INT_R_X1Y42/LV13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INT_R_X1Y41/LV12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INT_R_X1Y40/LV11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INT_R_X1Y39/LV10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INT_R_X1Y37/LV8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INT_R_X1Y36/LV7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INT_R_X1Y35/LV6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INT_R_X1Y34/LV5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INT_R_X1Y33/LV4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INT_R_X1Y32/LV3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INT_R_X1Y31/LV2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INT_R_X1Y30/LV1</t>
        </is>
      </c>
      <c r="B40" t="inlineStr">
        <is>
          <t>Part of wire</t>
        </is>
      </c>
      <c r="C40" t="n">
        <v>0</v>
      </c>
      <c r="D40" t="n">
        <v>0</v>
      </c>
      <c r="I40">
        <f>(((D22 + D23 + D24 + D25 + D26 + D27 + D28 + D29 + D30 + D31 + D32 + D33 + D34 + D35 + D36 + D37 + D38 + D39 + D40)/2) + (D41))</f>
        <v/>
      </c>
      <c r="J40">
        <f>((C22 + C23 + C24 + C25 + C26 + C27 + C28 + C29 + C30 + C31 + C32 + C33 + C34 + C35 + C36 + C37 + C38 + C39 + C40)*(((D22 + D23 + D24 + D25 + D26 + D27 + D28 + D29 + D30 + D31 + D32 + D33 + D34 + D35 + D36 + D37 + D38 + D39 + D40)/2) + (D41)))</f>
        <v/>
      </c>
    </row>
    <row r="41">
      <c r="A41" t="inlineStr">
        <is>
          <t>INT_R_X1Y29/INT_R.LV0&lt;&lt;-&gt;&gt;LV18</t>
        </is>
      </c>
      <c r="B41" t="inlineStr">
        <is>
          <t>Buffer</t>
        </is>
      </c>
      <c r="C41" t="n">
        <v>0.7569375</v>
      </c>
      <c r="D41" t="n">
        <v>0.013478</v>
      </c>
      <c r="E41" t="n">
        <v>0.131</v>
      </c>
      <c r="F41" t="n">
        <v>0.108</v>
      </c>
      <c r="G41" t="n">
        <v>0.301</v>
      </c>
      <c r="H41" t="n">
        <v>0.249</v>
      </c>
      <c r="I41">
        <f>((D62) + (D42 + D43 + D44 + D45 + D46 + D47 + D48 + D49 + D50 + D51 + D52 + D53 + D54 + D55 + D56 + D57 + D58 + D59 + D60 + D61))</f>
        <v/>
      </c>
      <c r="J41">
        <f>(((D62) + (D42 + D43 + D44 + D45 + D46 + D47 + D48 + D49 + D50 + D51 + D52 + D53 + D54 + D55 + D56 + D57 + D58 + D59 + D60 + D61))*C41)</f>
        <v/>
      </c>
    </row>
    <row r="42">
      <c r="A42" t="inlineStr">
        <is>
          <t>INT_R_X1Y29/LV18</t>
        </is>
      </c>
      <c r="B42" t="inlineStr">
        <is>
          <t>Part of wire</t>
        </is>
      </c>
      <c r="C42" t="n">
        <v>0.0028</v>
      </c>
      <c r="D42" t="n">
        <v>0.013</v>
      </c>
    </row>
    <row r="43">
      <c r="A43" t="inlineStr">
        <is>
          <t>INT_R_X1Y11/LV0</t>
        </is>
      </c>
      <c r="B43" t="inlineStr">
        <is>
          <t>Part of wire</t>
        </is>
      </c>
      <c r="C43" t="n">
        <v>0.0028</v>
      </c>
      <c r="D43" t="n">
        <v>0.013</v>
      </c>
    </row>
    <row r="44">
      <c r="A44" t="inlineStr">
        <is>
          <t>INT_R_X1Y20/LV9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INT_R_X1Y28/LV17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INT_R_X1Y27/LV16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INT_R_X1Y26/LV15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INT_R_X1Y25/LV14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HCLK_R_X5Y26/HCLK_LV13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INT_R_X1Y24/LV13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INT_R_X1Y23/LV12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INT_R_X1Y22/LV11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INT_R_X1Y21/LV10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INT_R_X1Y19/LV8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INT_R_X1Y18/LV7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INT_R_X1Y17/LV6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INT_R_X1Y16/LV5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INT_R_X1Y15/LV4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INT_R_X1Y14/LV3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INT_R_X1Y13/LV2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INT_R_X1Y12/LV1</t>
        </is>
      </c>
      <c r="B61" t="inlineStr">
        <is>
          <t>Part of wire</t>
        </is>
      </c>
      <c r="C61" t="n">
        <v>0</v>
      </c>
      <c r="D61" t="n">
        <v>0</v>
      </c>
      <c r="I61">
        <f>(((D42 + D43 + D44 + D45 + D46 + D47 + D48 + D49 + D50 + D51 + D52 + D53 + D54 + D55 + D56 + D57 + D58 + D59 + D60 + D61)/2) + (D62))</f>
        <v/>
      </c>
      <c r="J61">
        <f>((C42 + C43 + C44 + C45 + C46 + C47 + C48 + C49 + C50 + C51 + C52 + C53 + C54 + C55 + C56 + C57 + C58 + C59 + C60 + C61)*(((D42 + D43 + D44 + D45 + D46 + D47 + D48 + D49 + D50 + D51 + D52 + D53 + D54 + D55 + D56 + D57 + D58 + D59 + D60 + D61)/2) + (D62)))</f>
        <v/>
      </c>
    </row>
    <row r="62">
      <c r="A62" t="inlineStr">
        <is>
          <t>INT_R_X1Y11/INT_R.LV0-&gt;&gt;SW6BEG0</t>
        </is>
      </c>
      <c r="B62" t="inlineStr">
        <is>
          <t>Buffer</t>
        </is>
      </c>
      <c r="C62" t="n">
        <v>1.5845231875</v>
      </c>
      <c r="D62" t="n">
        <v>0.009979</v>
      </c>
      <c r="E62" t="n">
        <v>0.078</v>
      </c>
      <c r="F62" t="n">
        <v>0.064</v>
      </c>
      <c r="G62" t="n">
        <v>0.177</v>
      </c>
      <c r="H62" t="n">
        <v>0.146</v>
      </c>
      <c r="I62">
        <f>((D73) + (D63 + D64 + D65 + D66 + D67 + D68 + D69 + D70 + D71 + D72))</f>
        <v/>
      </c>
      <c r="J62">
        <f>(((D73) + (D63 + D64 + D65 + D66 + D67 + D68 + D69 + D70 + D71 + D72))*C62)</f>
        <v/>
      </c>
    </row>
    <row r="63">
      <c r="A63" t="inlineStr">
        <is>
          <t>INT_R_X1Y11/SW6BEG0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INT_L_X0Y7/SE6END0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INT_L_X0Y11/SW6A0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INT_L_X0Y10/SW6B0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INT_L_X0Y9/SW6C0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INT_L_X0Y8/SW6D0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INT_L_X0Y7/SW6E0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IO_INT_INTERFACE_L_X0Y7/INT_INTERFACE_SW4END0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L_TERM_INT_X2Y8/L_TERM_INT_SW4C0</t>
        </is>
      </c>
      <c r="B71" t="inlineStr">
        <is>
          <t>Part of wire</t>
        </is>
      </c>
      <c r="C71" t="n">
        <v>0.08729000000000001</v>
      </c>
      <c r="D71" t="n">
        <v>0.004200000000000001</v>
      </c>
    </row>
    <row r="72">
      <c r="A72" t="inlineStr">
        <is>
          <t>IO_INT_INTERFACE_L_X0Y7/INT_INTERFACE_SE4C0</t>
        </is>
      </c>
      <c r="B72" t="inlineStr">
        <is>
          <t>Part of wire</t>
        </is>
      </c>
      <c r="C72" t="n">
        <v>0</v>
      </c>
      <c r="D72" t="n">
        <v>0</v>
      </c>
      <c r="I72">
        <f>(((D63 + D64 + D65 + D66 + D67 + D68 + D69 + D70 + D71 + D72)/2) + (D73))</f>
        <v/>
      </c>
      <c r="J72">
        <f>((C63 + C64 + C65 + C66 + C67 + C68 + C69 + C70 + C71 + C72)*(((D63 + D64 + D65 + D66 + D67 + D68 + D69 + D70 + D71 + D72)/2) + (D73)))</f>
        <v/>
      </c>
    </row>
    <row r="73">
      <c r="A73" t="inlineStr">
        <is>
          <t>INT_L_X0Y7/INT_L.SE6END0-&gt;&gt;SS6BEG0</t>
        </is>
      </c>
      <c r="B73" t="inlineStr">
        <is>
          <t>Buffer</t>
        </is>
      </c>
      <c r="C73" t="n">
        <v>1.5845231875</v>
      </c>
      <c r="D73" t="n">
        <v>0.009979</v>
      </c>
      <c r="E73" t="n">
        <v>0.08500000000000001</v>
      </c>
      <c r="F73" t="n">
        <v>0.07000000000000001</v>
      </c>
      <c r="G73" t="n">
        <v>0.189</v>
      </c>
      <c r="H73" t="n">
        <v>0.156</v>
      </c>
      <c r="I73">
        <f>((D81) + (D74 + D75 + D76 + D77 + D78 + D79 + D80))</f>
        <v/>
      </c>
      <c r="J73">
        <f>(((D81) + (D74 + D75 + D76 + D77 + D78 + D79 + D80))*C73)</f>
        <v/>
      </c>
    </row>
    <row r="74">
      <c r="A74" t="inlineStr">
        <is>
          <t>INT_L_X0Y7/SS6BEG0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INT_L_X0Y1/SS6END0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INT_L_X0Y6/SS6A0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INT_L_X0Y5/SS6B0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INT_L_X0Y4/SS6C0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INT_L_X0Y3/SS6D0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INT_L_X0Y2/SS6E0</t>
        </is>
      </c>
      <c r="B80" t="inlineStr">
        <is>
          <t>Part of wire</t>
        </is>
      </c>
      <c r="C80" t="n">
        <v>0</v>
      </c>
      <c r="D80" t="n">
        <v>0</v>
      </c>
      <c r="I80">
        <f>(((D74 + D75 + D76 + D77 + D78 + D79 + D80)/2) + (D81))</f>
        <v/>
      </c>
      <c r="J80">
        <f>((C74 + C75 + C76 + C77 + C78 + C79 + C80)*(((D74 + D75 + D76 + D77 + D78 + D79 + D80)/2) + (D81)))</f>
        <v/>
      </c>
    </row>
    <row r="81">
      <c r="A81" t="inlineStr">
        <is>
          <t>INT_L_X0Y1/INT_L.SS6END0-&gt;&gt;SR1BEG1</t>
        </is>
      </c>
      <c r="B81" t="inlineStr">
        <is>
          <t>Buffer</t>
        </is>
      </c>
      <c r="C81" t="n">
        <v>1.16220225</v>
      </c>
      <c r="D81" t="n">
        <v>0.008429000000000001</v>
      </c>
      <c r="E81" t="n">
        <v>0.056</v>
      </c>
      <c r="F81" t="n">
        <v>0.046</v>
      </c>
      <c r="G81" t="n">
        <v>0.132</v>
      </c>
      <c r="H81" t="n">
        <v>0.109</v>
      </c>
      <c r="I81">
        <f>((D84) + (D82 + D83))</f>
        <v/>
      </c>
      <c r="J81">
        <f>(((D84) + (D82 + D83))*C81)</f>
        <v/>
      </c>
    </row>
    <row r="82">
      <c r="A82" t="inlineStr">
        <is>
          <t>INT_L_X0Y1/SR1BEG1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INT_L_X0Y0/SR1END1</t>
        </is>
      </c>
      <c r="B83" t="inlineStr">
        <is>
          <t>Part of wire</t>
        </is>
      </c>
      <c r="C83" t="n">
        <v>0</v>
      </c>
      <c r="D83" t="n">
        <v>0</v>
      </c>
      <c r="I83">
        <f>(((D82 + D83)/2) + (D84))</f>
        <v/>
      </c>
      <c r="J83">
        <f>((C82 + C83)*(((D82 + D83)/2) + (D84)))</f>
        <v/>
      </c>
    </row>
    <row r="84">
      <c r="A84" t="inlineStr">
        <is>
          <t>INT_L_X0Y0/INT_L.SR1END1-&gt;&gt;SR1BEG2</t>
        </is>
      </c>
      <c r="B84" t="inlineStr">
        <is>
          <t>Buffer</t>
        </is>
      </c>
      <c r="C84" t="n">
        <v>1.16220225</v>
      </c>
      <c r="D84" t="n">
        <v>0.008429000000000001</v>
      </c>
      <c r="E84" t="n">
        <v>0.057</v>
      </c>
      <c r="F84" t="n">
        <v>0.047</v>
      </c>
      <c r="G84" t="n">
        <v>0.14</v>
      </c>
      <c r="H84" t="n">
        <v>0.116</v>
      </c>
      <c r="I84">
        <f>((D88) + (D85 + D86 + D87))</f>
        <v/>
      </c>
      <c r="J84">
        <f>(((D88) + (D85 + D86 + D87))*C84)</f>
        <v/>
      </c>
    </row>
    <row r="85">
      <c r="A85" t="inlineStr">
        <is>
          <t>INT_L_X0Y0/SR1BEG2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INT_L_X0Y0/NL1END1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B_TERM_INT_X4Y0/B_TERM_UTURN_INT_SR1BEG2</t>
        </is>
      </c>
      <c r="B87" t="inlineStr">
        <is>
          <t>Part of wire</t>
        </is>
      </c>
      <c r="C87" t="n">
        <v>0</v>
      </c>
      <c r="D87" t="n">
        <v>0</v>
      </c>
      <c r="I87">
        <f>(((D85 + D86 + D87)/2) + (D88))</f>
        <v/>
      </c>
      <c r="J87">
        <f>((C85 + C86 + C87)*(((D85 + D86 + D87)/2) + (D88)))</f>
        <v/>
      </c>
    </row>
    <row r="88">
      <c r="A88" t="inlineStr">
        <is>
          <t>INT_L_X0Y0/INT_L.NL1END1-&gt;&gt;IMUX_L34</t>
        </is>
      </c>
      <c r="B88" t="inlineStr">
        <is>
          <t>Buffer</t>
        </is>
      </c>
      <c r="C88" t="n">
        <v>1.6107141875</v>
      </c>
      <c r="D88" t="n">
        <v>0.007713</v>
      </c>
      <c r="E88" t="n">
        <v>0.047</v>
      </c>
      <c r="F88" t="n">
        <v>0.038</v>
      </c>
      <c r="G88" t="n">
        <v>0.138</v>
      </c>
      <c r="H88" t="n">
        <v>0.114</v>
      </c>
      <c r="I88">
        <f>((((D95) + (D94))) + (D89 + D90 + D91 + D92))</f>
        <v/>
      </c>
      <c r="J88">
        <f>(((((D95) + (D94))) + (D89 + D90 + D91 + D92))*C88)</f>
        <v/>
      </c>
    </row>
    <row r="89">
      <c r="A89" t="inlineStr">
        <is>
          <t>INT_L_X0Y0/IMUX_L34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IO_INT_INTERFACE_L_X0Y0/INT_INTERFACE_IMUX34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LIOI3_SING_X0Y0/IOI_IMUX34_0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L_TERM_INT_X2Y1/TERM_INT_IMUX34</t>
        </is>
      </c>
      <c r="B92" t="inlineStr">
        <is>
          <t>Part of wire</t>
        </is>
      </c>
      <c r="C92" t="n">
        <v>0</v>
      </c>
      <c r="D92" t="n">
        <v>0</v>
      </c>
      <c r="I92">
        <f>(((D89 + D90 + D91 + D92)/2) + (((D95) + (D94))))</f>
        <v/>
      </c>
      <c r="J92">
        <f>((C89 + C90 + C91 + C92)*(((D89 + D90 + D91 + D92)/2) + (((D95) + (D94)))))</f>
        <v/>
      </c>
    </row>
    <row r="93">
      <c r="A93" t="inlineStr">
        <is>
          <t>LIOI3_SING_X0Y0/LIOI3_SING.IOI_IMUX34_0-&gt;IOI_OLOGIC0_D1</t>
        </is>
      </c>
      <c r="B93" t="inlineStr">
        <is>
          <t>PassTransistor</t>
        </is>
      </c>
      <c r="C93" t="n">
        <v>0</v>
      </c>
      <c r="E93" t="n">
        <v>0</v>
      </c>
      <c r="F93" t="n">
        <v>0</v>
      </c>
      <c r="G93" t="n">
        <v>0</v>
      </c>
      <c r="H93" t="n">
        <v>0</v>
      </c>
      <c r="I93">
        <f>((D95) + (D94))</f>
        <v/>
      </c>
      <c r="J93">
        <f>(((D95) + (D94))*C93)</f>
        <v/>
      </c>
    </row>
    <row r="94">
      <c r="A94" t="inlineStr">
        <is>
          <t>LIOI3_SING_X0Y0/IOI_OLOGIC0_D1</t>
        </is>
      </c>
      <c r="B94" t="inlineStr">
        <is>
          <t>Part of wire</t>
        </is>
      </c>
      <c r="C94" t="n">
        <v>0</v>
      </c>
      <c r="D94" t="n">
        <v>0</v>
      </c>
      <c r="I94">
        <f>(((D94)/2) + (D95))</f>
        <v/>
      </c>
      <c r="J94">
        <f>((C94)*(((D94)/2) + (D95)))</f>
        <v/>
      </c>
    </row>
    <row r="95">
      <c r="A95" t="inlineStr">
        <is>
          <t>LIOI3_SING_X0Y0/LIOI3_SING.IOI_OLOGIC0_D1-&gt;&gt;LIOI_OLOGIC0_OQ</t>
        </is>
      </c>
      <c r="B95" t="inlineStr">
        <is>
          <t>Buffer</t>
        </is>
      </c>
      <c r="C95" t="n">
        <v>0</v>
      </c>
      <c r="D95" t="n">
        <v>0</v>
      </c>
      <c r="E95" t="n">
        <v>0.331</v>
      </c>
      <c r="F95" t="n">
        <v>0.1</v>
      </c>
      <c r="G95" t="n">
        <v>1.156</v>
      </c>
      <c r="H95" t="n">
        <v>0.999</v>
      </c>
      <c r="I95">
        <f>((D97) + (D96))</f>
        <v/>
      </c>
      <c r="J95">
        <f>(((D97) + (D96))*C95)</f>
        <v/>
      </c>
    </row>
    <row r="96">
      <c r="A96" t="inlineStr">
        <is>
          <t>LIOI3_SING_X0Y0/LIOI_OLOGIC0_OQ</t>
        </is>
      </c>
      <c r="B96" t="inlineStr">
        <is>
          <t>Part of wire</t>
        </is>
      </c>
      <c r="C96" t="n">
        <v>0</v>
      </c>
      <c r="D96" t="n">
        <v>0</v>
      </c>
      <c r="I96">
        <f>(((D96)/2) + (D97))</f>
        <v/>
      </c>
      <c r="J96">
        <f>((C96)*(((D96)/2) + (D97)))</f>
        <v/>
      </c>
    </row>
    <row r="97">
      <c r="A97" t="inlineStr">
        <is>
          <t>LIOI3_SING_X0Y0/LIOI3_SING.LIOI_OLOGIC0_OQ-&gt;&gt;LIOI_O0</t>
        </is>
      </c>
      <c r="B97" t="inlineStr">
        <is>
          <t>Buffer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>
        <f>((D100) + (D98 + D99))</f>
        <v/>
      </c>
      <c r="J97">
        <f>(((D100) + (D98 + D99))*C97)</f>
        <v/>
      </c>
    </row>
    <row r="98">
      <c r="A98" t="inlineStr">
        <is>
          <t>LIOI3_SING_X0Y0/LIOI_O0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LIOB33_SING_X0Y0/IOB_O0</t>
        </is>
      </c>
      <c r="B99" t="inlineStr">
        <is>
          <t>Part of wire</t>
        </is>
      </c>
      <c r="C99" t="n">
        <v>0</v>
      </c>
      <c r="D99" t="n">
        <v>0</v>
      </c>
      <c r="I99">
        <f>(((D98 + D99)/2) + (D100))</f>
        <v/>
      </c>
      <c r="J99">
        <f>((C98 + C99)*(((D98 + D99)/2) + (D100)))</f>
        <v/>
      </c>
    </row>
    <row r="100">
      <c r="A100" t="inlineStr">
        <is>
          <t>led_OBUF[6]_inst/I</t>
        </is>
      </c>
      <c r="B100" t="inlineStr">
        <is>
          <t>Inpin</t>
        </is>
      </c>
      <c r="D100" t="n">
        <v>1e-06</v>
      </c>
      <c r="E100" t="n">
        <v>0.001</v>
      </c>
      <c r="F100" t="n">
        <v>0.001</v>
      </c>
      <c r="G100" t="n">
        <v>0.001</v>
      </c>
      <c r="H100" t="n">
        <v>0.001</v>
      </c>
    </row>
    <row r="101">
      <c r="A101" t="inlineStr">
        <is>
          <t>led_OBUF[6]: masterReg/led_OBUF[6]_inst_i_1/O to led_OBUF[6]_inst/I sum delays</t>
        </is>
      </c>
      <c r="E101">
        <f>(E2 + E4 + E7 + E21 + E41 + E62 + E73 + E81 + E84 + E88 + E93 + E95 + E97 + E100)</f>
        <v/>
      </c>
      <c r="F101">
        <f>(F2 + F4 + F7 + F21 + F41 + F62 + F73 + F81 + F84 + F88 + F93 + F95 + F97 + F100)</f>
        <v/>
      </c>
      <c r="G101">
        <f>(G2 + G4 + G7 + G21 + G41 + G62 + G73 + G81 + G84 + G88 + G93 + G95 + G97 + G100)</f>
        <v/>
      </c>
      <c r="H101">
        <f>(H2 + H4 + H7 + H21 + H41 + H62 + H73 + H81 + H84 + H88 + H93 + H95 + H97 + H100)</f>
        <v/>
      </c>
      <c r="J101">
        <f>(J2 + J3 + J4 + J6 + J7 + J20 + J21 + J40 + J41 + J61 + J62 + J72 + J73 + J80 + J81 + J83 + J84 + J87 + J88 + J92 + J93 + J94 + J95 + J96 + J97 + J99 + J100)</f>
        <v/>
      </c>
    </row>
    <row r="102">
      <c r="A102" t="inlineStr">
        <is>
          <t>led_OBUF[6]: masterReg/led_OBUF[6]_inst_i_1/O to led_OBUF[6]_inst/Isum delays + cap delay</t>
        </is>
      </c>
      <c r="E102">
        <f>1000*(E101 + J101)</f>
        <v/>
      </c>
      <c r="F102">
        <f>1000*(F101 + J101)</f>
        <v/>
      </c>
      <c r="G102">
        <f>1000*(G101 + J101)</f>
        <v/>
      </c>
      <c r="H102">
        <f>1000*(H101 + J101)</f>
        <v/>
      </c>
    </row>
    <row r="104">
      <c r="A104" t="inlineStr">
        <is>
          <t>led_OBUF[6]: masterReg/led_OBUF[6]_inst_i_1/O to led_OBUF[6]_inst/ITotal delay (from Vivado)</t>
        </is>
      </c>
      <c r="E104" t="inlineStr">
        <is>
          <t>1203</t>
        </is>
      </c>
      <c r="F104" t="inlineStr">
        <is>
          <t>844</t>
        </is>
      </c>
      <c r="G104" t="inlineStr">
        <is>
          <t>2445</t>
        </is>
      </c>
      <c r="H104" t="inlineStr">
        <is>
          <t>2134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1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CLBLM_R_X3Y51/CLBLM_L_B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CLBLM_R_X3Y51/CLBLM_L_B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CLBLM_R_X3Y51/CLBLM_R.CLBLM_L_B-&gt;CLBLM_LOGIC_OUTS9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CLBLM_R_X3Y51/CLBLM_LOGIC_OUTS9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INT_R_X3Y51/LOGIC_OUTS9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INT_R_X3Y51/INT_R.LOGIC_OUTS9-&gt;&gt;SW6BEG1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0.078</v>
      </c>
      <c r="F7" t="n">
        <v>0.064</v>
      </c>
      <c r="G7" t="n">
        <v>0.177</v>
      </c>
      <c r="H7" t="n">
        <v>0.146</v>
      </c>
      <c r="I7">
        <f>((D21) + (D8 + D9 + D10 + D11 + D12 + D13 + D14 + D15 + D16 + D17 + D18 + D19 + D20))</f>
        <v/>
      </c>
      <c r="J7">
        <f>(((D21) + (D8 + D9 + D10 + D11 + D12 + D13 + D14 + D15 + D16 + D17 + D18 + D19 + D20))*C7)</f>
        <v/>
      </c>
    </row>
    <row r="8">
      <c r="A8" t="inlineStr">
        <is>
          <t>INT_R_X3Y51/SW6BEG1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INT_R_X1Y47/SW6END1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INT_L_X2Y51/SW6A1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INT_L_X2Y50/SW6B1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BRKH_INT_X2Y49/BRKH_INT_SW6C1</t>
        </is>
      </c>
      <c r="B12" t="inlineStr">
        <is>
          <t>Part of wire</t>
        </is>
      </c>
      <c r="C12" t="n">
        <v>0.00523</v>
      </c>
      <c r="D12" t="n">
        <v>0.001</v>
      </c>
    </row>
    <row r="13">
      <c r="A13" t="inlineStr">
        <is>
          <t>INT_L_X2Y49/SW6C1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INT_L_X2Y48/SW6D1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INT_L_X2Y47/SW6E1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CLBLL_L_X2Y47/CLBLL_SW4END1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VBRK_X9Y49/VBRK_SW4END1</t>
        </is>
      </c>
      <c r="B17" t="inlineStr">
        <is>
          <t>Part of wire</t>
        </is>
      </c>
      <c r="C17" t="n">
        <v>0.01211</v>
      </c>
      <c r="D17" t="n">
        <v>0.00162</v>
      </c>
    </row>
    <row r="18">
      <c r="A18" t="inlineStr">
        <is>
          <t>CMT_TOP_R_UPPER_T_X8Y44/CMT_TOP_SW4END1_10</t>
        </is>
      </c>
      <c r="B18" t="inlineStr">
        <is>
          <t>Part of wire</t>
        </is>
      </c>
      <c r="C18" t="n">
        <v>0.31751</v>
      </c>
      <c r="D18" t="n">
        <v>0.018</v>
      </c>
    </row>
    <row r="19">
      <c r="A19" t="inlineStr">
        <is>
          <t>CMT_FIFO_R_X7Y45/CMT_FIFO_SW4END1_10</t>
        </is>
      </c>
      <c r="B19" t="inlineStr">
        <is>
          <t>Part of wire</t>
        </is>
      </c>
      <c r="C19" t="n">
        <v>0.31751</v>
      </c>
      <c r="D19" t="n">
        <v>0.018</v>
      </c>
    </row>
    <row r="20">
      <c r="A20" t="inlineStr">
        <is>
          <t>INT_INTERFACE_R_X1Y47/INT_INTERFACE_SW4END1</t>
        </is>
      </c>
      <c r="B20" t="inlineStr">
        <is>
          <t>Part of wire</t>
        </is>
      </c>
      <c r="C20" t="n">
        <v>0</v>
      </c>
      <c r="D20" t="n">
        <v>0</v>
      </c>
      <c r="I20">
        <f>(((D8 + D9 + D10 + D11 + D12 + D13 + D14 + D15 + D16 + D17 + D18 + D19 + D20)/2) + (D21))</f>
        <v/>
      </c>
      <c r="J20">
        <f>((C8 + C9 + C10 + C11 + C12 + C13 + C14 + C15 + C16 + C17 + C18 + C19 + C20)*(((D8 + D9 + D10 + D11 + D12 + D13 + D14 + D15 + D16 + D17 + D18 + D19 + D20)/2) + (D21)))</f>
        <v/>
      </c>
    </row>
    <row r="21">
      <c r="A21" t="inlineStr">
        <is>
          <t>INT_R_X1Y47/INT_R.SW6END1-&gt;&gt;SW6BEG1</t>
        </is>
      </c>
      <c r="B21" t="inlineStr">
        <is>
          <t>Buffer</t>
        </is>
      </c>
      <c r="C21" t="n">
        <v>1.5845231875</v>
      </c>
      <c r="D21" t="n">
        <v>0.009979</v>
      </c>
      <c r="E21" t="n">
        <v>0.078</v>
      </c>
      <c r="F21" t="n">
        <v>0.064</v>
      </c>
      <c r="G21" t="n">
        <v>0.177</v>
      </c>
      <c r="H21" t="n">
        <v>0.146</v>
      </c>
      <c r="I21">
        <f>((D32) + (D22 + D23 + D24 + D25 + D26 + D27 + D28 + D29 + D30 + D31))</f>
        <v/>
      </c>
      <c r="J21">
        <f>(((D32) + (D22 + D23 + D24 + D25 + D26 + D27 + D28 + D29 + D30 + D31))*C21)</f>
        <v/>
      </c>
    </row>
    <row r="22">
      <c r="A22" t="inlineStr">
        <is>
          <t>INT_R_X1Y47/SW6BEG1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INT_L_X0Y43/SE6END1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INT_L_X0Y47/SW6A1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INT_L_X0Y46/SW6B1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INT_L_X0Y45/SW6C1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INT_L_X0Y44/SW6D1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INT_L_X0Y43/SW6E1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IO_INT_INTERFACE_L_X0Y43/INT_INTERFACE_SW4END1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L_TERM_INT_X2Y45/L_TERM_INT_SW4C1</t>
        </is>
      </c>
      <c r="B30" t="inlineStr">
        <is>
          <t>Part of wire</t>
        </is>
      </c>
      <c r="C30" t="n">
        <v>0.08729000000000001</v>
      </c>
      <c r="D30" t="n">
        <v>0.004200000000000001</v>
      </c>
    </row>
    <row r="31">
      <c r="A31" t="inlineStr">
        <is>
          <t>IO_INT_INTERFACE_L_X0Y43/INT_INTERFACE_SE4C1</t>
        </is>
      </c>
      <c r="B31" t="inlineStr">
        <is>
          <t>Part of wire</t>
        </is>
      </c>
      <c r="C31" t="n">
        <v>0</v>
      </c>
      <c r="D31" t="n">
        <v>0</v>
      </c>
      <c r="I31">
        <f>(((D22 + D23 + D24 + D25 + D26 + D27 + D28 + D29 + D30 + D31)/2) + (D32))</f>
        <v/>
      </c>
      <c r="J31">
        <f>((C22 + C23 + C24 + C25 + C26 + C27 + C28 + C29 + C30 + C31)*(((D22 + D23 + D24 + D25 + D26 + D27 + D28 + D29 + D30 + D31)/2) + (D32)))</f>
        <v/>
      </c>
    </row>
    <row r="32">
      <c r="A32" t="inlineStr">
        <is>
          <t>INT_L_X0Y43/INT_L.SE6END1-&gt;&gt;SS6BEG1</t>
        </is>
      </c>
      <c r="B32" t="inlineStr">
        <is>
          <t>Buffer</t>
        </is>
      </c>
      <c r="C32" t="n">
        <v>1.5845231875</v>
      </c>
      <c r="D32" t="n">
        <v>0.009979</v>
      </c>
      <c r="E32" t="n">
        <v>0.08500000000000001</v>
      </c>
      <c r="F32" t="n">
        <v>0.07000000000000001</v>
      </c>
      <c r="G32" t="n">
        <v>0.189</v>
      </c>
      <c r="H32" t="n">
        <v>0.156</v>
      </c>
      <c r="I32">
        <f>((D40) + (D33 + D34 + D35 + D36 + D37 + D38 + D39))</f>
        <v/>
      </c>
      <c r="J32">
        <f>(((D40) + (D33 + D34 + D35 + D36 + D37 + D38 + D39))*C32)</f>
        <v/>
      </c>
    </row>
    <row r="33">
      <c r="A33" t="inlineStr">
        <is>
          <t>INT_L_X0Y43/SS6BEG1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INT_L_X0Y37/SS6END1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INT_L_X0Y42/SS6A1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INT_L_X0Y41/SS6B1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INT_L_X0Y40/SS6C1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INT_L_X0Y39/SS6D1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INT_L_X0Y38/SS6E1</t>
        </is>
      </c>
      <c r="B39" t="inlineStr">
        <is>
          <t>Part of wire</t>
        </is>
      </c>
      <c r="C39" t="n">
        <v>0</v>
      </c>
      <c r="D39" t="n">
        <v>0</v>
      </c>
      <c r="I39">
        <f>(((D33 + D34 + D35 + D36 + D37 + D38 + D39)/2) + (D40))</f>
        <v/>
      </c>
      <c r="J39">
        <f>((C33 + C34 + C35 + C36 + C37 + C38 + C39)*(((D33 + D34 + D35 + D36 + D37 + D38 + D39)/2) + (D40)))</f>
        <v/>
      </c>
    </row>
    <row r="40">
      <c r="A40" t="inlineStr">
        <is>
          <t>INT_L_X0Y37/INT_L.SS6END1-&gt;&gt;SS6BEG1</t>
        </is>
      </c>
      <c r="B40" t="inlineStr">
        <is>
          <t>Buffer</t>
        </is>
      </c>
      <c r="C40" t="n">
        <v>1.5845231875</v>
      </c>
      <c r="D40" t="n">
        <v>0.009979</v>
      </c>
      <c r="E40" t="n">
        <v>0.08500000000000001</v>
      </c>
      <c r="F40" t="n">
        <v>0.07000000000000001</v>
      </c>
      <c r="G40" t="n">
        <v>0.189</v>
      </c>
      <c r="H40" t="n">
        <v>0.156</v>
      </c>
      <c r="I40">
        <f>((D48) + (D41 + D42 + D43 + D44 + D45 + D46 + D47))</f>
        <v/>
      </c>
      <c r="J40">
        <f>(((D48) + (D41 + D42 + D43 + D44 + D45 + D46 + D47))*C40)</f>
        <v/>
      </c>
    </row>
    <row r="41">
      <c r="A41" t="inlineStr">
        <is>
          <t>INT_L_X0Y37/SS6BEG1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INT_L_X0Y31/SS6END1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INT_L_X0Y36/SS6A1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INT_L_X0Y35/SS6B1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INT_L_X0Y34/SS6C1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INT_L_X0Y33/SS6D1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INT_L_X0Y32/SS6E1</t>
        </is>
      </c>
      <c r="B47" t="inlineStr">
        <is>
          <t>Part of wire</t>
        </is>
      </c>
      <c r="C47" t="n">
        <v>0</v>
      </c>
      <c r="D47" t="n">
        <v>0</v>
      </c>
      <c r="I47">
        <f>(((D41 + D42 + D43 + D44 + D45 + D46 + D47)/2) + (D48))</f>
        <v/>
      </c>
      <c r="J47">
        <f>((C41 + C42 + C43 + C44 + C45 + C46 + C47)*(((D41 + D42 + D43 + D44 + D45 + D46 + D47)/2) + (D48)))</f>
        <v/>
      </c>
    </row>
    <row r="48">
      <c r="A48" t="inlineStr">
        <is>
          <t>INT_L_X0Y31/INT_L.SS6END1-&gt;&gt;SS6BEG1</t>
        </is>
      </c>
      <c r="B48" t="inlineStr">
        <is>
          <t>Buffer</t>
        </is>
      </c>
      <c r="C48" t="n">
        <v>1.5845231875</v>
      </c>
      <c r="D48" t="n">
        <v>0.009979</v>
      </c>
      <c r="E48" t="n">
        <v>0.08500000000000001</v>
      </c>
      <c r="F48" t="n">
        <v>0.07000000000000001</v>
      </c>
      <c r="G48" t="n">
        <v>0.189</v>
      </c>
      <c r="H48" t="n">
        <v>0.156</v>
      </c>
      <c r="I48">
        <f>((D56) + (D49 + D50 + D51 + D52 + D53 + D54 + D55))</f>
        <v/>
      </c>
      <c r="J48">
        <f>(((D56) + (D49 + D50 + D51 + D52 + D53 + D54 + D55))*C48)</f>
        <v/>
      </c>
    </row>
    <row r="49">
      <c r="A49" t="inlineStr">
        <is>
          <t>INT_L_X0Y31/SS6BEG1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INT_L_X0Y25/SS6END1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INT_L_X0Y30/SS6A1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INT_L_X0Y29/SS6B1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INT_L_X0Y28/SS6C1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INT_L_X0Y27/SS6D1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INT_L_X0Y26/SS6E1</t>
        </is>
      </c>
      <c r="B55" t="inlineStr">
        <is>
          <t>Part of wire</t>
        </is>
      </c>
      <c r="C55" t="n">
        <v>0</v>
      </c>
      <c r="D55" t="n">
        <v>0</v>
      </c>
      <c r="I55">
        <f>(((D49 + D50 + D51 + D52 + D53 + D54 + D55)/2) + (D56))</f>
        <v/>
      </c>
      <c r="J55">
        <f>((C49 + C50 + C51 + C52 + C53 + C54 + C55)*(((D49 + D50 + D51 + D52 + D53 + D54 + D55)/2) + (D56)))</f>
        <v/>
      </c>
    </row>
    <row r="56">
      <c r="A56" t="inlineStr">
        <is>
          <t>INT_L_X0Y25/INT_L.SS6END1-&gt;&gt;SS6BEG1</t>
        </is>
      </c>
      <c r="B56" t="inlineStr">
        <is>
          <t>Buffer</t>
        </is>
      </c>
      <c r="C56" t="n">
        <v>1.5845231875</v>
      </c>
      <c r="D56" t="n">
        <v>0.009979</v>
      </c>
      <c r="E56" t="n">
        <v>0.08500000000000001</v>
      </c>
      <c r="F56" t="n">
        <v>0.07000000000000001</v>
      </c>
      <c r="G56" t="n">
        <v>0.189</v>
      </c>
      <c r="H56" t="n">
        <v>0.156</v>
      </c>
      <c r="I56">
        <f>((D65) + (D57 + D58 + D59 + D60 + D61 + D62 + D63 + D64))</f>
        <v/>
      </c>
      <c r="J56">
        <f>(((D65) + (D57 + D58 + D59 + D60 + D61 + D62 + D63 + D64))*C56)</f>
        <v/>
      </c>
    </row>
    <row r="57">
      <c r="A57" t="inlineStr">
        <is>
          <t>INT_L_X0Y25/SS6BEG1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INT_L_X0Y19/SS6END1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HCLK_L_X4Y26/HCLK_SS6A1</t>
        </is>
      </c>
      <c r="B59" t="inlineStr">
        <is>
          <t>Part of wire</t>
        </is>
      </c>
      <c r="C59" t="n">
        <v>0.15496</v>
      </c>
      <c r="D59" t="n">
        <v>0.01666</v>
      </c>
    </row>
    <row r="60">
      <c r="A60" t="inlineStr">
        <is>
          <t>INT_L_X0Y24/SS6A1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INT_L_X0Y23/SS6B1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INT_L_X0Y22/SS6C1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INT_L_X0Y21/SS6D1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INT_L_X0Y20/SS6E1</t>
        </is>
      </c>
      <c r="B64" t="inlineStr">
        <is>
          <t>Part of wire</t>
        </is>
      </c>
      <c r="C64" t="n">
        <v>0</v>
      </c>
      <c r="D64" t="n">
        <v>0</v>
      </c>
      <c r="I64">
        <f>(((D57 + D58 + D59 + D60 + D61 + D62 + D63 + D64)/2) + (D65))</f>
        <v/>
      </c>
      <c r="J64">
        <f>((C57 + C58 + C59 + C60 + C61 + C62 + C63 + C64)*(((D57 + D58 + D59 + D60 + D61 + D62 + D63 + D64)/2) + (D65)))</f>
        <v/>
      </c>
    </row>
    <row r="65">
      <c r="A65" t="inlineStr">
        <is>
          <t>INT_L_X0Y19/INT_L.SS6END1-&gt;&gt;SS6BEG1</t>
        </is>
      </c>
      <c r="B65" t="inlineStr">
        <is>
          <t>Buffer</t>
        </is>
      </c>
      <c r="C65" t="n">
        <v>1.5845231875</v>
      </c>
      <c r="D65" t="n">
        <v>0.009979</v>
      </c>
      <c r="E65" t="n">
        <v>0.08500000000000001</v>
      </c>
      <c r="F65" t="n">
        <v>0.07000000000000001</v>
      </c>
      <c r="G65" t="n">
        <v>0.189</v>
      </c>
      <c r="H65" t="n">
        <v>0.156</v>
      </c>
      <c r="I65">
        <f>((D73) + (D66 + D67 + D68 + D69 + D70 + D71 + D72))</f>
        <v/>
      </c>
      <c r="J65">
        <f>(((D73) + (D66 + D67 + D68 + D69 + D70 + D71 + D72))*C65)</f>
        <v/>
      </c>
    </row>
    <row r="66">
      <c r="A66" t="inlineStr">
        <is>
          <t>INT_L_X0Y19/SS6BEG1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INT_L_X0Y13/SS6END1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INT_L_X0Y18/SS6A1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INT_L_X0Y17/SS6B1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INT_L_X0Y16/SS6C1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INT_L_X0Y15/SS6D1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INT_L_X0Y14/SS6E1</t>
        </is>
      </c>
      <c r="B72" t="inlineStr">
        <is>
          <t>Part of wire</t>
        </is>
      </c>
      <c r="C72" t="n">
        <v>0</v>
      </c>
      <c r="D72" t="n">
        <v>0</v>
      </c>
      <c r="I72">
        <f>(((D66 + D67 + D68 + D69 + D70 + D71 + D72)/2) + (D73))</f>
        <v/>
      </c>
      <c r="J72">
        <f>((C66 + C67 + C68 + C69 + C70 + C71 + C72)*(((D66 + D67 + D68 + D69 + D70 + D71 + D72)/2) + (D73)))</f>
        <v/>
      </c>
    </row>
    <row r="73">
      <c r="A73" t="inlineStr">
        <is>
          <t>INT_L_X0Y13/INT_L.SS6END1-&gt;&gt;SS6BEG1</t>
        </is>
      </c>
      <c r="B73" t="inlineStr">
        <is>
          <t>Buffer</t>
        </is>
      </c>
      <c r="C73" t="n">
        <v>1.5845231875</v>
      </c>
      <c r="D73" t="n">
        <v>0.009979</v>
      </c>
      <c r="E73" t="n">
        <v>0.08500000000000001</v>
      </c>
      <c r="F73" t="n">
        <v>0.07000000000000001</v>
      </c>
      <c r="G73" t="n">
        <v>0.189</v>
      </c>
      <c r="H73" t="n">
        <v>0.156</v>
      </c>
      <c r="I73">
        <f>((D81) + (D74 + D75 + D76 + D77 + D78 + D79 + D80))</f>
        <v/>
      </c>
      <c r="J73">
        <f>(((D81) + (D74 + D75 + D76 + D77 + D78 + D79 + D80))*C73)</f>
        <v/>
      </c>
    </row>
    <row r="74">
      <c r="A74" t="inlineStr">
        <is>
          <t>INT_L_X0Y13/SS6BEG1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INT_L_X0Y7/SS6END1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INT_L_X0Y12/SS6A1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INT_L_X0Y11/SS6B1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INT_L_X0Y10/SS6C1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INT_L_X0Y9/SS6D1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INT_L_X0Y8/SS6E1</t>
        </is>
      </c>
      <c r="B80" t="inlineStr">
        <is>
          <t>Part of wire</t>
        </is>
      </c>
      <c r="C80" t="n">
        <v>0</v>
      </c>
      <c r="D80" t="n">
        <v>0</v>
      </c>
      <c r="I80">
        <f>(((D74 + D75 + D76 + D77 + D78 + D79 + D80)/2) + (D81))</f>
        <v/>
      </c>
      <c r="J80">
        <f>((C74 + C75 + C76 + C77 + C78 + C79 + C80)*(((D74 + D75 + D76 + D77 + D78 + D79 + D80)/2) + (D81)))</f>
        <v/>
      </c>
    </row>
    <row r="81">
      <c r="A81" t="inlineStr">
        <is>
          <t>INT_L_X0Y7/INT_L.SS6END1-&gt;&gt;SS6BEG1</t>
        </is>
      </c>
      <c r="B81" t="inlineStr">
        <is>
          <t>Buffer</t>
        </is>
      </c>
      <c r="C81" t="n">
        <v>1.5845231875</v>
      </c>
      <c r="D81" t="n">
        <v>0.009979</v>
      </c>
      <c r="E81" t="n">
        <v>0.08500000000000001</v>
      </c>
      <c r="F81" t="n">
        <v>0.07000000000000001</v>
      </c>
      <c r="G81" t="n">
        <v>0.189</v>
      </c>
      <c r="H81" t="n">
        <v>0.156</v>
      </c>
      <c r="I81">
        <f>((D89) + (D82 + D83 + D84 + D85 + D86 + D87 + D88))</f>
        <v/>
      </c>
      <c r="J81">
        <f>(((D89) + (D82 + D83 + D84 + D85 + D86 + D87 + D88))*C81)</f>
        <v/>
      </c>
    </row>
    <row r="82">
      <c r="A82" t="inlineStr">
        <is>
          <t>INT_L_X0Y7/SS6BEG1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INT_L_X0Y1/SS6END1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INT_L_X0Y6/SS6A1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INT_L_X0Y5/SS6B1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INT_L_X0Y4/SS6C1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INT_L_X0Y3/SS6D1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INT_L_X0Y2/SS6E1</t>
        </is>
      </c>
      <c r="B88" t="inlineStr">
        <is>
          <t>Part of wire</t>
        </is>
      </c>
      <c r="C88" t="n">
        <v>0</v>
      </c>
      <c r="D88" t="n">
        <v>0</v>
      </c>
      <c r="I88">
        <f>(((D82 + D83 + D84 + D85 + D86 + D87 + D88)/2) + (D89))</f>
        <v/>
      </c>
      <c r="J88">
        <f>((C82 + C83 + C84 + C85 + C86 + C87 + C88)*(((D82 + D83 + D84 + D85 + D86 + D87 + D88)/2) + (D89)))</f>
        <v/>
      </c>
    </row>
    <row r="89">
      <c r="A89" t="inlineStr">
        <is>
          <t>INT_L_X0Y1/INT_L.SS6END1-&gt;&gt;SR1BEG2</t>
        </is>
      </c>
      <c r="B89" t="inlineStr">
        <is>
          <t>Buffer</t>
        </is>
      </c>
      <c r="C89" t="n">
        <v>1.16220225</v>
      </c>
      <c r="D89" t="n">
        <v>0.008429000000000001</v>
      </c>
      <c r="E89" t="n">
        <v>0.057</v>
      </c>
      <c r="F89" t="n">
        <v>0.047</v>
      </c>
      <c r="G89" t="n">
        <v>0.14</v>
      </c>
      <c r="H89" t="n">
        <v>0.116</v>
      </c>
      <c r="I89">
        <f>((D92) + (D90 + D91))</f>
        <v/>
      </c>
      <c r="J89">
        <f>(((D92) + (D90 + D91))*C89)</f>
        <v/>
      </c>
    </row>
    <row r="90">
      <c r="A90" t="inlineStr">
        <is>
          <t>INT_L_X0Y1/SR1BEG2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INT_L_X0Y0/SR1END2</t>
        </is>
      </c>
      <c r="B91" t="inlineStr">
        <is>
          <t>Part of wire</t>
        </is>
      </c>
      <c r="C91" t="n">
        <v>0</v>
      </c>
      <c r="D91" t="n">
        <v>0</v>
      </c>
      <c r="I91">
        <f>(((D90 + D91)/2) + (D92))</f>
        <v/>
      </c>
      <c r="J91">
        <f>((C90 + C91)*(((D90 + D91)/2) + (D92)))</f>
        <v/>
      </c>
    </row>
    <row r="92">
      <c r="A92" t="inlineStr">
        <is>
          <t>INT_L_X0Y0/INT_L.SR1END2-&gt;&gt;SS2BEG2</t>
        </is>
      </c>
      <c r="B92" t="inlineStr">
        <is>
          <t>Buffer</t>
        </is>
      </c>
      <c r="C92" t="n">
        <v>1.1851186875</v>
      </c>
      <c r="D92" t="n">
        <v>0.008473000000000001</v>
      </c>
      <c r="E92" t="n">
        <v>0.059</v>
      </c>
      <c r="F92" t="n">
        <v>0.049</v>
      </c>
      <c r="G92" t="n">
        <v>0.131</v>
      </c>
      <c r="H92" t="n">
        <v>0.108</v>
      </c>
      <c r="I92">
        <f>((D97) + (D93 + D94 + D95 + D96))</f>
        <v/>
      </c>
      <c r="J92">
        <f>(((D97) + (D93 + D94 + D95 + D96))*C92)</f>
        <v/>
      </c>
    </row>
    <row r="93">
      <c r="A93" t="inlineStr">
        <is>
          <t>INT_L_X0Y0/SS2BEG2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INT_L_X0Y1/NN2END1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B_TERM_INT_X4Y0/B_TERM_UTURN_INT_SS2BEG2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INT_L_X0Y0/NN2A1</t>
        </is>
      </c>
      <c r="B96" t="inlineStr">
        <is>
          <t>Part of wire</t>
        </is>
      </c>
      <c r="C96" t="n">
        <v>0</v>
      </c>
      <c r="D96" t="n">
        <v>0</v>
      </c>
      <c r="I96">
        <f>(((D93 + D94 + D95 + D96)/2) + (D97))</f>
        <v/>
      </c>
      <c r="J96">
        <f>((C93 + C94 + C95 + C96)*(((D93 + D94 + D95 + D96)/2) + (D97)))</f>
        <v/>
      </c>
    </row>
    <row r="97">
      <c r="A97" t="inlineStr">
        <is>
          <t>INT_L_X0Y1/INT_L.NN2END1-&gt;&gt;IMUX_L34</t>
        </is>
      </c>
      <c r="B97" t="inlineStr">
        <is>
          <t>Buffer</t>
        </is>
      </c>
      <c r="C97" t="n">
        <v>1.6107141875</v>
      </c>
      <c r="D97" t="n">
        <v>0.007713</v>
      </c>
      <c r="E97" t="n">
        <v>0.047</v>
      </c>
      <c r="F97" t="n">
        <v>0.038</v>
      </c>
      <c r="G97" t="n">
        <v>0.138</v>
      </c>
      <c r="H97" t="n">
        <v>0.114</v>
      </c>
      <c r="I97">
        <f>((((D104) + (D103))) + (D98 + D99 + D100 + D101))</f>
        <v/>
      </c>
      <c r="J97">
        <f>(((((D104) + (D103))) + (D98 + D99 + D100 + D101))*C97)</f>
        <v/>
      </c>
    </row>
    <row r="98">
      <c r="A98" t="inlineStr">
        <is>
          <t>INT_L_X0Y1/IMUX_L34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IO_INT_INTERFACE_L_X0Y1/INT_INTERFACE_IMUX34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LIOI3_X0Y1/IOI_IMUX34_0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L_TERM_INT_X2Y2/TERM_INT_IMUX34</t>
        </is>
      </c>
      <c r="B101" t="inlineStr">
        <is>
          <t>Part of wire</t>
        </is>
      </c>
      <c r="C101" t="n">
        <v>0</v>
      </c>
      <c r="D101" t="n">
        <v>0</v>
      </c>
      <c r="I101">
        <f>(((D98 + D99 + D100 + D101)/2) + (((D104) + (D103))))</f>
        <v/>
      </c>
      <c r="J101">
        <f>((C98 + C99 + C100 + C101)*(((D98 + D99 + D100 + D101)/2) + (((D104) + (D103)))))</f>
        <v/>
      </c>
    </row>
    <row r="102">
      <c r="A102" t="inlineStr">
        <is>
          <t>LIOI3_X0Y1/LIOI3.IOI_IMUX34_0-&gt;IOI_OLOGIC1_D1</t>
        </is>
      </c>
      <c r="B102" t="inlineStr">
        <is>
          <t>PassTransistor</t>
        </is>
      </c>
      <c r="C102" t="n">
        <v>0</v>
      </c>
      <c r="E102" t="n">
        <v>0</v>
      </c>
      <c r="F102" t="n">
        <v>0</v>
      </c>
      <c r="G102" t="n">
        <v>0</v>
      </c>
      <c r="H102" t="n">
        <v>0</v>
      </c>
      <c r="I102">
        <f>((D104) + (D103))</f>
        <v/>
      </c>
      <c r="J102">
        <f>(((D104) + (D103))*C102)</f>
        <v/>
      </c>
    </row>
    <row r="103">
      <c r="A103" t="inlineStr">
        <is>
          <t>LIOI3_X0Y1/IOI_OLOGIC1_D1</t>
        </is>
      </c>
      <c r="B103" t="inlineStr">
        <is>
          <t>Part of wire</t>
        </is>
      </c>
      <c r="C103" t="n">
        <v>0</v>
      </c>
      <c r="D103" t="n">
        <v>0</v>
      </c>
      <c r="I103">
        <f>(((D103)/2) + (D104))</f>
        <v/>
      </c>
      <c r="J103">
        <f>((C103)*(((D103)/2) + (D104)))</f>
        <v/>
      </c>
    </row>
    <row r="104">
      <c r="A104" t="inlineStr">
        <is>
          <t>LIOI3_X0Y1/LIOI3.IOI_OLOGIC1_D1-&gt;&gt;LIOI_OLOGIC1_OQ</t>
        </is>
      </c>
      <c r="B104" t="inlineStr">
        <is>
          <t>Buffer</t>
        </is>
      </c>
      <c r="C104" t="n">
        <v>0</v>
      </c>
      <c r="D104" t="n">
        <v>0</v>
      </c>
      <c r="E104" t="n">
        <v>0.331</v>
      </c>
      <c r="F104" t="n">
        <v>0.1</v>
      </c>
      <c r="G104" t="n">
        <v>1.156</v>
      </c>
      <c r="H104" t="n">
        <v>0.999</v>
      </c>
      <c r="I104">
        <f>((D106) + (D105))</f>
        <v/>
      </c>
      <c r="J104">
        <f>(((D106) + (D105))*C104)</f>
        <v/>
      </c>
    </row>
    <row r="105">
      <c r="A105" t="inlineStr">
        <is>
          <t>LIOI3_X0Y1/LIOI_OLOGIC1_OQ</t>
        </is>
      </c>
      <c r="B105" t="inlineStr">
        <is>
          <t>Part of wire</t>
        </is>
      </c>
      <c r="C105" t="n">
        <v>0</v>
      </c>
      <c r="D105" t="n">
        <v>0</v>
      </c>
      <c r="I105">
        <f>(((D105)/2) + (D106))</f>
        <v/>
      </c>
      <c r="J105">
        <f>((C105)*(((D105)/2) + (D106)))</f>
        <v/>
      </c>
    </row>
    <row r="106">
      <c r="A106" t="inlineStr">
        <is>
          <t>LIOI3_X0Y1/LIOI3.LIOI_OLOGIC1_OQ-&gt;&gt;LIOI_O1</t>
        </is>
      </c>
      <c r="B106" t="inlineStr">
        <is>
          <t>Buffer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>
        <f>((D109) + (D107 + D108))</f>
        <v/>
      </c>
      <c r="J106">
        <f>(((D109) + (D107 + D108))*C106)</f>
        <v/>
      </c>
    </row>
    <row r="107">
      <c r="A107" t="inlineStr">
        <is>
          <t>LIOI3_X0Y1/LIOI_O1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LIOB33_X0Y1/IOB_O1</t>
        </is>
      </c>
      <c r="B108" t="inlineStr">
        <is>
          <t>Part of wire</t>
        </is>
      </c>
      <c r="C108" t="n">
        <v>0</v>
      </c>
      <c r="D108" t="n">
        <v>0</v>
      </c>
      <c r="I108">
        <f>(((D107 + D108)/2) + (D109))</f>
        <v/>
      </c>
      <c r="J108">
        <f>((C107 + C108)*(((D107 + D108)/2) + (D109)))</f>
        <v/>
      </c>
    </row>
    <row r="109">
      <c r="A109" t="inlineStr">
        <is>
          <t>led_OBUF[7]_inst/I</t>
        </is>
      </c>
      <c r="B109" t="inlineStr">
        <is>
          <t>Inpin</t>
        </is>
      </c>
      <c r="D109" t="n">
        <v>1e-06</v>
      </c>
      <c r="E109" t="n">
        <v>0.001</v>
      </c>
      <c r="F109" t="n">
        <v>0.001</v>
      </c>
      <c r="G109" t="n">
        <v>0.001</v>
      </c>
      <c r="H109" t="n">
        <v>0.001</v>
      </c>
    </row>
    <row r="110">
      <c r="A110" t="inlineStr">
        <is>
          <t>led_OBUF[7]: masterReg/led_OBUF[7]_inst_i_1/O to led_OBUF[7]_inst/I sum delays</t>
        </is>
      </c>
      <c r="E110">
        <f>(E2 + E4 + E7 + E21 + E32 + E40 + E48 + E56 + E65 + E73 + E81 + E89 + E92 + E97 + E102 + E104 + E106 + E109)</f>
        <v/>
      </c>
      <c r="F110">
        <f>(F2 + F4 + F7 + F21 + F32 + F40 + F48 + F56 + F65 + F73 + F81 + F89 + F92 + F97 + F102 + F104 + F106 + F109)</f>
        <v/>
      </c>
      <c r="G110">
        <f>(G2 + G4 + G7 + G21 + G32 + G40 + G48 + G56 + G65 + G73 + G81 + G89 + G92 + G97 + G102 + G104 + G106 + G109)</f>
        <v/>
      </c>
      <c r="H110">
        <f>(H2 + H4 + H7 + H21 + H32 + H40 + H48 + H56 + H65 + H73 + H81 + H89 + H92 + H97 + H102 + H104 + H106 + H109)</f>
        <v/>
      </c>
      <c r="J110">
        <f>(J2 + J3 + J4 + J6 + J7 + J20 + J21 + J31 + J32 + J39 + J40 + J47 + J48 + J55 + J56 + J64 + J65 + J72 + J73 + J80 + J81 + J88 + J89 + J91 + J92 + J96 + J97 + J101 + J102 + J103 + J104 + J105 + J106 + J108 + J109)</f>
        <v/>
      </c>
    </row>
    <row r="111">
      <c r="A111" t="inlineStr">
        <is>
          <t>led_OBUF[7]: masterReg/led_OBUF[7]_inst_i_1/O to led_OBUF[7]_inst/Isum delays + cap delay</t>
        </is>
      </c>
      <c r="E111">
        <f>1000*(E110 + J110)</f>
        <v/>
      </c>
      <c r="F111">
        <f>1000*(F110 + J110)</f>
        <v/>
      </c>
      <c r="G111">
        <f>1000*(G110 + J110)</f>
        <v/>
      </c>
      <c r="H111">
        <f>1000*(H110 + J110)</f>
        <v/>
      </c>
    </row>
    <row r="113">
      <c r="A113" t="inlineStr">
        <is>
          <t>led_OBUF[7]: masterReg/led_OBUF[7]_inst_i_1/O to led_OBUF[7]_inst/ITotal delay (from Vivado)</t>
        </is>
      </c>
      <c r="E113" t="inlineStr">
        <is>
          <t>1514</t>
        </is>
      </c>
      <c r="F113" t="inlineStr">
        <is>
          <t>1121</t>
        </is>
      </c>
      <c r="G113" t="inlineStr">
        <is>
          <t>2930</t>
        </is>
      </c>
      <c r="H113" t="inlineStr">
        <is>
          <t>2551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CLBLL_L_X4Y55/CLBLL_LL_B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CLBLL_L_X4Y55/CLBLL_LL_B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CLBLL_L_X4Y55/CLBLL_L.CLBLL_LL_B-&gt;CLBLL_LOGIC_OUTS13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CLBLL_L_X4Y55/CLBLL_LOGIC_OUTS13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INT_L_X4Y55/LOGIC_OUTS_L13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INT_L_X4Y55/INT_L.LOGIC_OUTS_L13-&gt;&gt;SS6BEG1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0.08500000000000001</v>
      </c>
      <c r="F7" t="n">
        <v>0.07000000000000001</v>
      </c>
      <c r="G7" t="n">
        <v>0.189</v>
      </c>
      <c r="H7" t="n">
        <v>0.156</v>
      </c>
      <c r="I7">
        <f>((D16) + (D8 + D9 + D10 + D11 + D12 + D13 + D14 + D15))</f>
        <v/>
      </c>
      <c r="J7">
        <f>(((D16) + (D8 + D9 + D10 + D11 + D12 + D13 + D14 + D15))*C7)</f>
        <v/>
      </c>
    </row>
    <row r="8">
      <c r="A8" t="inlineStr">
        <is>
          <t>INT_L_X4Y55/SS6BEG1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INT_L_X4Y49/SS6END1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INT_L_X4Y54/SS6A1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INT_L_X4Y53/SS6B1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INT_L_X4Y52/SS6C1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INT_L_X4Y51/SS6D1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INT_L_X4Y50/SS6E1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BRKH_INT_X4Y49/BRKH_INT_SS6END1</t>
        </is>
      </c>
      <c r="B15" t="inlineStr">
        <is>
          <t>Part of wire</t>
        </is>
      </c>
      <c r="C15" t="n">
        <v>0.00523</v>
      </c>
      <c r="D15" t="n">
        <v>0.001</v>
      </c>
      <c r="I15">
        <f>(((D8 + D9 + D10 + D11 + D12 + D13 + D14 + D15)/2) + (D16))</f>
        <v/>
      </c>
      <c r="J15">
        <f>((C8 + C9 + C10 + C11 + C12 + C13 + C14 + C15)*(((D8 + D9 + D10 + D11 + D12 + D13 + D14 + D15)/2) + (D16)))</f>
        <v/>
      </c>
    </row>
    <row r="16">
      <c r="A16" t="inlineStr">
        <is>
          <t>INT_L_X4Y49/INT_L.SS6END1-&gt;&gt;SS6BEG1</t>
        </is>
      </c>
      <c r="B16" t="inlineStr">
        <is>
          <t>Buffer</t>
        </is>
      </c>
      <c r="C16" t="n">
        <v>1.5845231875</v>
      </c>
      <c r="D16" t="n">
        <v>0.009979</v>
      </c>
      <c r="E16" t="n">
        <v>0.08500000000000001</v>
      </c>
      <c r="F16" t="n">
        <v>0.07000000000000001</v>
      </c>
      <c r="G16" t="n">
        <v>0.189</v>
      </c>
      <c r="H16" t="n">
        <v>0.156</v>
      </c>
      <c r="I16">
        <f>((D24) + (D17 + D18 + D19 + D20 + D21 + D22 + D23))</f>
        <v/>
      </c>
      <c r="J16">
        <f>(((D24) + (D17 + D18 + D19 + D20 + D21 + D22 + D23))*C16)</f>
        <v/>
      </c>
    </row>
    <row r="17">
      <c r="A17" t="inlineStr">
        <is>
          <t>INT_L_X4Y49/SS6BEG1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INT_L_X4Y43/SS6END1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INT_L_X4Y48/SS6A1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INT_L_X4Y47/SS6B1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INT_L_X4Y46/SS6C1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INT_L_X4Y45/SS6D1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INT_L_X4Y44/SS6E1</t>
        </is>
      </c>
      <c r="B23" t="inlineStr">
        <is>
          <t>Part of wire</t>
        </is>
      </c>
      <c r="C23" t="n">
        <v>0</v>
      </c>
      <c r="D23" t="n">
        <v>0</v>
      </c>
      <c r="I23">
        <f>(((D17 + D18 + D19 + D20 + D21 + D22 + D23)/2) + (D24))</f>
        <v/>
      </c>
      <c r="J23">
        <f>((C17 + C18 + C19 + C20 + C21 + C22 + C23)*(((D17 + D18 + D19 + D20 + D21 + D22 + D23)/2) + (D24)))</f>
        <v/>
      </c>
    </row>
    <row r="24">
      <c r="A24" t="inlineStr">
        <is>
          <t>INT_L_X4Y43/INT_L.SS6END1-&gt;&gt;SS6BEG1</t>
        </is>
      </c>
      <c r="B24" t="inlineStr">
        <is>
          <t>Buffer</t>
        </is>
      </c>
      <c r="C24" t="n">
        <v>1.5845231875</v>
      </c>
      <c r="D24" t="n">
        <v>0.009979</v>
      </c>
      <c r="E24" t="n">
        <v>0.08500000000000001</v>
      </c>
      <c r="F24" t="n">
        <v>0.07000000000000001</v>
      </c>
      <c r="G24" t="n">
        <v>0.189</v>
      </c>
      <c r="H24" t="n">
        <v>0.156</v>
      </c>
      <c r="I24">
        <f>((D32) + (D25 + D26 + D27 + D28 + D29 + D30 + D31))</f>
        <v/>
      </c>
      <c r="J24">
        <f>(((D32) + (D25 + D26 + D27 + D28 + D29 + D30 + D31))*C24)</f>
        <v/>
      </c>
    </row>
    <row r="25">
      <c r="A25" t="inlineStr">
        <is>
          <t>INT_L_X4Y43/SS6BEG1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INT_L_X4Y37/SS6END1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INT_L_X4Y42/SS6A1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INT_L_X4Y41/SS6B1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INT_L_X4Y40/SS6C1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INT_L_X4Y39/SS6D1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INT_L_X4Y38/SS6E1</t>
        </is>
      </c>
      <c r="B31" t="inlineStr">
        <is>
          <t>Part of wire</t>
        </is>
      </c>
      <c r="C31" t="n">
        <v>0</v>
      </c>
      <c r="D31" t="n">
        <v>0</v>
      </c>
      <c r="I31">
        <f>(((D25 + D26 + D27 + D28 + D29 + D30 + D31)/2) + (D32))</f>
        <v/>
      </c>
      <c r="J31">
        <f>((C25 + C26 + C27 + C28 + C29 + C30 + C31)*(((D25 + D26 + D27 + D28 + D29 + D30 + D31)/2) + (D32)))</f>
        <v/>
      </c>
    </row>
    <row r="32">
      <c r="A32" t="inlineStr">
        <is>
          <t>INT_L_X4Y37/INT_L.SS6END1-&gt;&gt;SS6BEG1</t>
        </is>
      </c>
      <c r="B32" t="inlineStr">
        <is>
          <t>Buffer</t>
        </is>
      </c>
      <c r="C32" t="n">
        <v>1.5845231875</v>
      </c>
      <c r="D32" t="n">
        <v>0.009979</v>
      </c>
      <c r="E32" t="n">
        <v>0.08500000000000001</v>
      </c>
      <c r="F32" t="n">
        <v>0.07000000000000001</v>
      </c>
      <c r="G32" t="n">
        <v>0.189</v>
      </c>
      <c r="H32" t="n">
        <v>0.156</v>
      </c>
      <c r="I32">
        <f>((D40) + (D33 + D34 + D35 + D36 + D37 + D38 + D39))</f>
        <v/>
      </c>
      <c r="J32">
        <f>(((D40) + (D33 + D34 + D35 + D36 + D37 + D38 + D39))*C32)</f>
        <v/>
      </c>
    </row>
    <row r="33">
      <c r="A33" t="inlineStr">
        <is>
          <t>INT_L_X4Y37/SS6BEG1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INT_L_X4Y31/SS6END1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INT_L_X4Y36/SS6A1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INT_L_X4Y35/SS6B1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INT_L_X4Y34/SS6C1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INT_L_X4Y33/SS6D1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INT_L_X4Y32/SS6E1</t>
        </is>
      </c>
      <c r="B39" t="inlineStr">
        <is>
          <t>Part of wire</t>
        </is>
      </c>
      <c r="C39" t="n">
        <v>0</v>
      </c>
      <c r="D39" t="n">
        <v>0</v>
      </c>
      <c r="I39">
        <f>(((D33 + D34 + D35 + D36 + D37 + D38 + D39)/2) + (D40))</f>
        <v/>
      </c>
      <c r="J39">
        <f>((C33 + C34 + C35 + C36 + C37 + C38 + C39)*(((D33 + D34 + D35 + D36 + D37 + D38 + D39)/2) + (D40)))</f>
        <v/>
      </c>
    </row>
    <row r="40">
      <c r="A40" t="inlineStr">
        <is>
          <t>INT_L_X4Y31/INT_L.SS6END1-&gt;&gt;SS6BEG1</t>
        </is>
      </c>
      <c r="B40" t="inlineStr">
        <is>
          <t>Buffer</t>
        </is>
      </c>
      <c r="C40" t="n">
        <v>1.5845231875</v>
      </c>
      <c r="D40" t="n">
        <v>0.009979</v>
      </c>
      <c r="E40" t="n">
        <v>0.08500000000000001</v>
      </c>
      <c r="F40" t="n">
        <v>0.07000000000000001</v>
      </c>
      <c r="G40" t="n">
        <v>0.189</v>
      </c>
      <c r="H40" t="n">
        <v>0.156</v>
      </c>
      <c r="I40">
        <f>((D48) + (D41 + D42 + D43 + D44 + D45 + D46 + D47))</f>
        <v/>
      </c>
      <c r="J40">
        <f>(((D48) + (D41 + D42 + D43 + D44 + D45 + D46 + D47))*C40)</f>
        <v/>
      </c>
    </row>
    <row r="41">
      <c r="A41" t="inlineStr">
        <is>
          <t>INT_L_X4Y31/SS6BEG1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INT_L_X4Y25/SS6END1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INT_L_X4Y30/SS6A1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INT_L_X4Y29/SS6B1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INT_L_X4Y28/SS6C1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INT_L_X4Y27/SS6D1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INT_L_X4Y26/SS6E1</t>
        </is>
      </c>
      <c r="B47" t="inlineStr">
        <is>
          <t>Part of wire</t>
        </is>
      </c>
      <c r="C47" t="n">
        <v>0</v>
      </c>
      <c r="D47" t="n">
        <v>0</v>
      </c>
      <c r="I47">
        <f>(((D41 + D42 + D43 + D44 + D45 + D46 + D47)/2) + (D48))</f>
        <v/>
      </c>
      <c r="J47">
        <f>((C41 + C42 + C43 + C44 + C45 + C46 + C47)*(((D41 + D42 + D43 + D44 + D45 + D46 + D47)/2) + (D48)))</f>
        <v/>
      </c>
    </row>
    <row r="48">
      <c r="A48" t="inlineStr">
        <is>
          <t>INT_L_X4Y25/INT_L.SS6END1-&gt;&gt;SW2BEG1</t>
        </is>
      </c>
      <c r="B48" t="inlineStr">
        <is>
          <t>Buffer</t>
        </is>
      </c>
      <c r="C48" t="n">
        <v>1.1851186875</v>
      </c>
      <c r="D48" t="n">
        <v>0.008473000000000001</v>
      </c>
      <c r="E48" t="n">
        <v>0.041</v>
      </c>
      <c r="F48" t="n">
        <v>0.033</v>
      </c>
      <c r="G48" t="n">
        <v>0.132</v>
      </c>
      <c r="H48" t="n">
        <v>0.109</v>
      </c>
      <c r="I48">
        <f>((D55) + (D49 + D50 + D51 + D52 + D53 + D54))</f>
        <v/>
      </c>
      <c r="J48">
        <f>(((D55) + (D49 + D50 + D51 + D52 + D53 + D54))*C48)</f>
        <v/>
      </c>
    </row>
    <row r="49">
      <c r="A49" t="inlineStr">
        <is>
          <t>INT_L_X4Y25/SW2BEG1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INT_R_X3Y24/SW2END1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HCLK_L_X15Y26/HCLK_SW2END1</t>
        </is>
      </c>
      <c r="B51" t="inlineStr">
        <is>
          <t>Part of wire</t>
        </is>
      </c>
      <c r="C51" t="n">
        <v>0.15496</v>
      </c>
      <c r="D51" t="n">
        <v>0.022944</v>
      </c>
    </row>
    <row r="52">
      <c r="A52" t="inlineStr">
        <is>
          <t>INT_L_X4Y24/SW2A1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CLBLL_L_X4Y24/CLBLL_SW2A1</t>
        </is>
      </c>
      <c r="B53" t="inlineStr">
        <is>
          <t>Part of wire</t>
        </is>
      </c>
      <c r="C53" t="n">
        <v>0.078932</v>
      </c>
      <c r="D53" t="n">
        <v>0.005896</v>
      </c>
    </row>
    <row r="54">
      <c r="A54" t="inlineStr">
        <is>
          <t>CLBLM_R_X3Y24/CLBLM_SW2A1</t>
        </is>
      </c>
      <c r="B54" t="inlineStr">
        <is>
          <t>Part of wire</t>
        </is>
      </c>
      <c r="C54" t="n">
        <v>0.090208</v>
      </c>
      <c r="D54" t="n">
        <v>0.005896</v>
      </c>
      <c r="I54">
        <f>(((D49 + D50 + D51 + D52 + D53 + D54)/2) + (D55))</f>
        <v/>
      </c>
      <c r="J54">
        <f>((C49 + C50 + C51 + C52 + C53 + C54)*(((D49 + D50 + D51 + D52 + D53 + D54)/2) + (D55)))</f>
        <v/>
      </c>
    </row>
    <row r="55">
      <c r="A55" t="inlineStr">
        <is>
          <t>INT_R_X3Y24/INT_R.SW2END1-&gt;&gt;SS6BEG1</t>
        </is>
      </c>
      <c r="B55" t="inlineStr">
        <is>
          <t>Buffer</t>
        </is>
      </c>
      <c r="C55" t="n">
        <v>1.5845231875</v>
      </c>
      <c r="D55" t="n">
        <v>0.009979</v>
      </c>
      <c r="E55" t="n">
        <v>0.08500000000000001</v>
      </c>
      <c r="F55" t="n">
        <v>0.07000000000000001</v>
      </c>
      <c r="G55" t="n">
        <v>0.189</v>
      </c>
      <c r="H55" t="n">
        <v>0.156</v>
      </c>
      <c r="I55">
        <f>((D63) + (D56 + D57 + D58 + D59 + D60 + D61 + D62))</f>
        <v/>
      </c>
      <c r="J55">
        <f>(((D63) + (D56 + D57 + D58 + D59 + D60 + D61 + D62))*C55)</f>
        <v/>
      </c>
    </row>
    <row r="56">
      <c r="A56" t="inlineStr">
        <is>
          <t>INT_R_X3Y24/SS6BEG1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INT_R_X3Y18/SS6END1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INT_R_X3Y23/SS6A1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INT_R_X3Y22/SS6B1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INT_R_X3Y21/SS6C1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INT_R_X3Y20/SS6D1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INT_R_X3Y19/SS6E1</t>
        </is>
      </c>
      <c r="B62" t="inlineStr">
        <is>
          <t>Part of wire</t>
        </is>
      </c>
      <c r="C62" t="n">
        <v>0</v>
      </c>
      <c r="D62" t="n">
        <v>0</v>
      </c>
      <c r="I62">
        <f>(((D56 + D57 + D58 + D59 + D60 + D61 + D62)/2) + (D63))</f>
        <v/>
      </c>
      <c r="J62">
        <f>((C56 + C57 + C58 + C59 + C60 + C61 + C62)*(((D56 + D57 + D58 + D59 + D60 + D61 + D62)/2) + (D63)))</f>
        <v/>
      </c>
    </row>
    <row r="63">
      <c r="A63" t="inlineStr">
        <is>
          <t>INT_R_X3Y18/INT_R.SS6END1-&gt;&gt;SS6BEG1</t>
        </is>
      </c>
      <c r="B63" t="inlineStr">
        <is>
          <t>Buffer</t>
        </is>
      </c>
      <c r="C63" t="n">
        <v>1.5845231875</v>
      </c>
      <c r="D63" t="n">
        <v>0.009979</v>
      </c>
      <c r="E63" t="n">
        <v>0.08500000000000001</v>
      </c>
      <c r="F63" t="n">
        <v>0.07000000000000001</v>
      </c>
      <c r="G63" t="n">
        <v>0.189</v>
      </c>
      <c r="H63" t="n">
        <v>0.156</v>
      </c>
      <c r="I63">
        <f>((D71) + (D64 + D65 + D66 + D67 + D68 + D69 + D70))</f>
        <v/>
      </c>
      <c r="J63">
        <f>(((D71) + (D64 + D65 + D66 + D67 + D68 + D69 + D70))*C63)</f>
        <v/>
      </c>
    </row>
    <row r="64">
      <c r="A64" t="inlineStr">
        <is>
          <t>INT_R_X3Y18/SS6BEG1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INT_R_X3Y12/SS6END1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INT_R_X3Y17/SS6A1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INT_R_X3Y16/SS6B1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INT_R_X3Y15/SS6C1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INT_R_X3Y14/SS6D1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INT_R_X3Y13/SS6E1</t>
        </is>
      </c>
      <c r="B70" t="inlineStr">
        <is>
          <t>Part of wire</t>
        </is>
      </c>
      <c r="C70" t="n">
        <v>0</v>
      </c>
      <c r="D70" t="n">
        <v>0</v>
      </c>
      <c r="I70">
        <f>(((D64 + D65 + D66 + D67 + D68 + D69 + D70)/2) + (D71))</f>
        <v/>
      </c>
      <c r="J70">
        <f>((C64 + C65 + C66 + C67 + C68 + C69 + C70)*(((D64 + D65 + D66 + D67 + D68 + D69 + D70)/2) + (D71)))</f>
        <v/>
      </c>
    </row>
    <row r="71">
      <c r="A71" t="inlineStr">
        <is>
          <t>INT_R_X3Y12/INT_R.SS6END1-&gt;&gt;SS6BEG1</t>
        </is>
      </c>
      <c r="B71" t="inlineStr">
        <is>
          <t>Buffer</t>
        </is>
      </c>
      <c r="C71" t="n">
        <v>1.5845231875</v>
      </c>
      <c r="D71" t="n">
        <v>0.009979</v>
      </c>
      <c r="E71" t="n">
        <v>0.08500000000000001</v>
      </c>
      <c r="F71" t="n">
        <v>0.07000000000000001</v>
      </c>
      <c r="G71" t="n">
        <v>0.189</v>
      </c>
      <c r="H71" t="n">
        <v>0.156</v>
      </c>
      <c r="I71">
        <f>((D79) + (D72 + D73 + D74 + D75 + D76 + D77 + D78))</f>
        <v/>
      </c>
      <c r="J71">
        <f>(((D79) + (D72 + D73 + D74 + D75 + D76 + D77 + D78))*C71)</f>
        <v/>
      </c>
    </row>
    <row r="72">
      <c r="A72" t="inlineStr">
        <is>
          <t>INT_R_X3Y12/SS6BEG1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INT_R_X3Y6/SS6END1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INT_R_X3Y11/SS6A1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INT_R_X3Y10/SS6B1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INT_R_X3Y9/SS6C1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INT_R_X3Y8/SS6D1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INT_R_X3Y7/SS6E1</t>
        </is>
      </c>
      <c r="B78" t="inlineStr">
        <is>
          <t>Part of wire</t>
        </is>
      </c>
      <c r="C78" t="n">
        <v>0</v>
      </c>
      <c r="D78" t="n">
        <v>0</v>
      </c>
      <c r="I78">
        <f>(((D72 + D73 + D74 + D75 + D76 + D77 + D78)/2) + (D79))</f>
        <v/>
      </c>
      <c r="J78">
        <f>((C72 + C73 + C74 + C75 + C76 + C77 + C78)*(((D72 + D73 + D74 + D75 + D76 + D77 + D78)/2) + (D79)))</f>
        <v/>
      </c>
    </row>
    <row r="79">
      <c r="A79" t="inlineStr">
        <is>
          <t>INT_R_X3Y6/INT_R.SS6END1-&gt;&gt;SW6BEG1</t>
        </is>
      </c>
      <c r="B79" t="inlineStr">
        <is>
          <t>Buffer</t>
        </is>
      </c>
      <c r="C79" t="n">
        <v>1.5845231875</v>
      </c>
      <c r="D79" t="n">
        <v>0.009979</v>
      </c>
      <c r="E79" t="n">
        <v>0.078</v>
      </c>
      <c r="F79" t="n">
        <v>0.064</v>
      </c>
      <c r="G79" t="n">
        <v>0.177</v>
      </c>
      <c r="H79" t="n">
        <v>0.146</v>
      </c>
      <c r="I79">
        <f>((D92) + (D80 + D81 + D82 + D83 + D84 + D85 + D86 + D87 + D88 + D89 + D90 + D91))</f>
        <v/>
      </c>
      <c r="J79">
        <f>(((D92) + (D80 + D81 + D82 + D83 + D84 + D85 + D86 + D87 + D88 + D89 + D90 + D91))*C79)</f>
        <v/>
      </c>
    </row>
    <row r="80">
      <c r="A80" t="inlineStr">
        <is>
          <t>INT_R_X3Y6/SW6BEG1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INT_R_X1Y2/SW6END1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INT_L_X2Y6/SW6A1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INT_L_X2Y5/SW6B1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INT_L_X2Y4/SW6C1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INT_L_X2Y3/SW6D1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INT_L_X2Y2/SW6E1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CLBLL_L_X2Y2/CLBLL_SW4END1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VBRK_X9Y3/VBRK_SW4END1</t>
        </is>
      </c>
      <c r="B88" t="inlineStr">
        <is>
          <t>Part of wire</t>
        </is>
      </c>
      <c r="C88" t="n">
        <v>0.01211</v>
      </c>
      <c r="D88" t="n">
        <v>0.00162</v>
      </c>
    </row>
    <row r="89">
      <c r="A89" t="inlineStr">
        <is>
          <t>CMT_TOP_R_LOWER_B_X8Y9/CMT_TOP_SW4END1_2</t>
        </is>
      </c>
      <c r="B89" t="inlineStr">
        <is>
          <t>Part of wire</t>
        </is>
      </c>
      <c r="C89" t="n">
        <v>0.31751</v>
      </c>
      <c r="D89" t="n">
        <v>0.018</v>
      </c>
    </row>
    <row r="90">
      <c r="A90" t="inlineStr">
        <is>
          <t>CMT_FIFO_R_X7Y8/CMT_FIFO_SW4END1_1</t>
        </is>
      </c>
      <c r="B90" t="inlineStr">
        <is>
          <t>Part of wire</t>
        </is>
      </c>
      <c r="C90" t="n">
        <v>0.31751</v>
      </c>
      <c r="D90" t="n">
        <v>0.018</v>
      </c>
    </row>
    <row r="91">
      <c r="A91" t="inlineStr">
        <is>
          <t>INT_INTERFACE_R_X1Y2/INT_INTERFACE_SW4END1</t>
        </is>
      </c>
      <c r="B91" t="inlineStr">
        <is>
          <t>Part of wire</t>
        </is>
      </c>
      <c r="C91" t="n">
        <v>0</v>
      </c>
      <c r="D91" t="n">
        <v>0</v>
      </c>
      <c r="I91">
        <f>(((D80 + D81 + D82 + D83 + D84 + D85 + D86 + D87 + D88 + D89 + D90 + D91)/2) + (D92))</f>
        <v/>
      </c>
      <c r="J91">
        <f>((C80 + C81 + C82 + C83 + C84 + C85 + C86 + C87 + C88 + C89 + C90 + C91)*(((D80 + D81 + D82 + D83 + D84 + D85 + D86 + D87 + D88 + D89 + D90 + D91)/2) + (D92)))</f>
        <v/>
      </c>
    </row>
    <row r="92">
      <c r="A92" t="inlineStr">
        <is>
          <t>INT_R_X1Y2/INT_R.SW6END1-&gt;&gt;WW2BEG1</t>
        </is>
      </c>
      <c r="B92" t="inlineStr">
        <is>
          <t>Buffer</t>
        </is>
      </c>
      <c r="C92" t="n">
        <v>1.1851186875</v>
      </c>
      <c r="D92" t="n">
        <v>0.008473000000000001</v>
      </c>
      <c r="E92" t="n">
        <v>0.063</v>
      </c>
      <c r="F92" t="n">
        <v>0.052</v>
      </c>
      <c r="G92" t="n">
        <v>0.143</v>
      </c>
      <c r="H92" t="n">
        <v>0.118</v>
      </c>
      <c r="I92">
        <f>((D99) + (D93 + D94 + D95 + D96 + D97 + D98))</f>
        <v/>
      </c>
      <c r="J92">
        <f>(((D99) + (D93 + D94 + D95 + D96 + D97 + D98))*C92)</f>
        <v/>
      </c>
    </row>
    <row r="93">
      <c r="A93" t="inlineStr">
        <is>
          <t>INT_R_X1Y2/WW2BEG1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INT_L_X0Y2/EE2END1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INT_L_X0Y2/WW2A1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IO_INT_INTERFACE_L_X0Y2/INT_INTERFACE_WW2END1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L_TERM_INT_X2Y3/L_TERM_INT_WW2A1</t>
        </is>
      </c>
      <c r="B97" t="inlineStr">
        <is>
          <t>Part of wire</t>
        </is>
      </c>
      <c r="C97" t="n">
        <v>0.08729000000000001</v>
      </c>
      <c r="D97" t="n">
        <v>0.004200000000000001</v>
      </c>
    </row>
    <row r="98">
      <c r="A98" t="inlineStr">
        <is>
          <t>IO_INT_INTERFACE_L_X0Y2/INT_INTERFACE_EE2A1</t>
        </is>
      </c>
      <c r="B98" t="inlineStr">
        <is>
          <t>Part of wire</t>
        </is>
      </c>
      <c r="C98" t="n">
        <v>0</v>
      </c>
      <c r="D98" t="n">
        <v>0</v>
      </c>
      <c r="I98">
        <f>(((D93 + D94 + D95 + D96 + D97 + D98)/2) + (D99))</f>
        <v/>
      </c>
      <c r="J98">
        <f>((C93 + C94 + C95 + C96 + C97 + C98)*(((D93 + D94 + D95 + D96 + D97 + D98)/2) + (D99)))</f>
        <v/>
      </c>
    </row>
    <row r="99">
      <c r="A99" t="inlineStr">
        <is>
          <t>INT_L_X0Y2/INT_L.EE2END1-&gt;&gt;IMUX_L34</t>
        </is>
      </c>
      <c r="B99" t="inlineStr">
        <is>
          <t>Buffer</t>
        </is>
      </c>
      <c r="C99" t="n">
        <v>1.6107141875</v>
      </c>
      <c r="D99" t="n">
        <v>0.007713</v>
      </c>
      <c r="E99" t="n">
        <v>0.047</v>
      </c>
      <c r="F99" t="n">
        <v>0.038</v>
      </c>
      <c r="G99" t="n">
        <v>0.138</v>
      </c>
      <c r="H99" t="n">
        <v>0.114</v>
      </c>
      <c r="I99">
        <f>((((D106) + (D105))) + (D100 + D101 + D102 + D103))</f>
        <v/>
      </c>
      <c r="J99">
        <f>(((((D106) + (D105))) + (D100 + D101 + D102 + D103))*C99)</f>
        <v/>
      </c>
    </row>
    <row r="100">
      <c r="A100" t="inlineStr">
        <is>
          <t>INT_L_X0Y2/IMUX_L34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IO_INT_INTERFACE_L_X0Y2/INT_INTERFACE_IMUX34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LIOI3_X0Y1/IOI_IMUX34_1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L_TERM_INT_X2Y3/TERM_INT_IMUX34</t>
        </is>
      </c>
      <c r="B103" t="inlineStr">
        <is>
          <t>Part of wire</t>
        </is>
      </c>
      <c r="C103" t="n">
        <v>0</v>
      </c>
      <c r="D103" t="n">
        <v>0</v>
      </c>
      <c r="I103">
        <f>(((D100 + D101 + D102 + D103)/2) + (((D106) + (D105))))</f>
        <v/>
      </c>
      <c r="J103">
        <f>((C100 + C101 + C102 + C103)*(((D100 + D101 + D102 + D103)/2) + (((D106) + (D105)))))</f>
        <v/>
      </c>
    </row>
    <row r="104">
      <c r="A104" t="inlineStr">
        <is>
          <t>LIOI3_X0Y1/LIOI3.IOI_IMUX34_1-&gt;IOI_OLOGIC0_D1</t>
        </is>
      </c>
      <c r="B104" t="inlineStr">
        <is>
          <t>PassTransistor</t>
        </is>
      </c>
      <c r="C104" t="n">
        <v>0</v>
      </c>
      <c r="E104" t="n">
        <v>0</v>
      </c>
      <c r="F104" t="n">
        <v>0</v>
      </c>
      <c r="G104" t="n">
        <v>0</v>
      </c>
      <c r="H104" t="n">
        <v>0</v>
      </c>
      <c r="I104">
        <f>((D106) + (D105))</f>
        <v/>
      </c>
      <c r="J104">
        <f>(((D106) + (D105))*C104)</f>
        <v/>
      </c>
    </row>
    <row r="105">
      <c r="A105" t="inlineStr">
        <is>
          <t>LIOI3_X0Y1/IOI_OLOGIC0_D1</t>
        </is>
      </c>
      <c r="B105" t="inlineStr">
        <is>
          <t>Part of wire</t>
        </is>
      </c>
      <c r="C105" t="n">
        <v>0</v>
      </c>
      <c r="D105" t="n">
        <v>0</v>
      </c>
      <c r="I105">
        <f>(((D105)/2) + (D106))</f>
        <v/>
      </c>
      <c r="J105">
        <f>((C105)*(((D105)/2) + (D106)))</f>
        <v/>
      </c>
    </row>
    <row r="106">
      <c r="A106" t="inlineStr">
        <is>
          <t>LIOI3_X0Y1/LIOI3.IOI_OLOGIC0_D1-&gt;&gt;LIOI_OLOGIC0_OQ</t>
        </is>
      </c>
      <c r="B106" t="inlineStr">
        <is>
          <t>Buffer</t>
        </is>
      </c>
      <c r="C106" t="n">
        <v>0</v>
      </c>
      <c r="D106" t="n">
        <v>0</v>
      </c>
      <c r="E106" t="n">
        <v>0.331</v>
      </c>
      <c r="F106" t="n">
        <v>0.1</v>
      </c>
      <c r="G106" t="n">
        <v>1.156</v>
      </c>
      <c r="H106" t="n">
        <v>0.999</v>
      </c>
      <c r="I106">
        <f>((D108) + (D107))</f>
        <v/>
      </c>
      <c r="J106">
        <f>(((D108) + (D107))*C106)</f>
        <v/>
      </c>
    </row>
    <row r="107">
      <c r="A107" t="inlineStr">
        <is>
          <t>LIOI3_X0Y1/LIOI_OLOGIC0_OQ</t>
        </is>
      </c>
      <c r="B107" t="inlineStr">
        <is>
          <t>Part of wire</t>
        </is>
      </c>
      <c r="C107" t="n">
        <v>0</v>
      </c>
      <c r="D107" t="n">
        <v>0</v>
      </c>
      <c r="I107">
        <f>(((D107)/2) + (D108))</f>
        <v/>
      </c>
      <c r="J107">
        <f>((C107)*(((D107)/2) + (D108)))</f>
        <v/>
      </c>
    </row>
    <row r="108">
      <c r="A108" t="inlineStr">
        <is>
          <t>LIOI3_X0Y1/LIOI3.LIOI_OLOGIC0_OQ-&gt;&gt;LIOI_O0</t>
        </is>
      </c>
      <c r="B108" t="inlineStr">
        <is>
          <t>Buffer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>
        <f>((D111) + (D109 + D110))</f>
        <v/>
      </c>
      <c r="J108">
        <f>(((D111) + (D109 + D110))*C108)</f>
        <v/>
      </c>
    </row>
    <row r="109">
      <c r="A109" t="inlineStr">
        <is>
          <t>LIOI3_X0Y1/LIOI_O0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LIOB33_X0Y1/IOB_O0</t>
        </is>
      </c>
      <c r="B110" t="inlineStr">
        <is>
          <t>Part of wire</t>
        </is>
      </c>
      <c r="C110" t="n">
        <v>0</v>
      </c>
      <c r="D110" t="n">
        <v>0</v>
      </c>
      <c r="I110">
        <f>(((D109 + D110)/2) + (D111))</f>
        <v/>
      </c>
      <c r="J110">
        <f>((C109 + C110)*(((D109 + D110)/2) + (D111)))</f>
        <v/>
      </c>
    </row>
    <row r="111">
      <c r="A111" t="inlineStr">
        <is>
          <t>led_OBUF[8]_inst/I</t>
        </is>
      </c>
      <c r="B111" t="inlineStr">
        <is>
          <t>Inpin</t>
        </is>
      </c>
      <c r="D111" t="n">
        <v>1e-06</v>
      </c>
      <c r="E111" t="n">
        <v>0.001</v>
      </c>
      <c r="F111" t="n">
        <v>0.001</v>
      </c>
      <c r="G111" t="n">
        <v>0.001</v>
      </c>
      <c r="H111" t="n">
        <v>0.001</v>
      </c>
    </row>
    <row r="112">
      <c r="A112" t="inlineStr">
        <is>
          <t>led_OBUF[8]: masterReg/led_OBUF[8]_inst_i_1/O to led_OBUF[8]_inst/I sum delays</t>
        </is>
      </c>
      <c r="E112">
        <f>(E2 + E4 + E7 + E16 + E24 + E32 + E40 + E48 + E55 + E63 + E71 + E79 + E92 + E99 + E104 + E106 + E108 + E111)</f>
        <v/>
      </c>
      <c r="F112">
        <f>(F2 + F4 + F7 + F16 + F24 + F32 + F40 + F48 + F55 + F63 + F71 + F79 + F92 + F99 + F104 + F106 + F108 + F111)</f>
        <v/>
      </c>
      <c r="G112">
        <f>(G2 + G4 + G7 + G16 + G24 + G32 + G40 + G48 + G55 + G63 + G71 + G79 + G92 + G99 + G104 + G106 + G108 + G111)</f>
        <v/>
      </c>
      <c r="H112">
        <f>(H2 + H4 + H7 + H16 + H24 + H32 + H40 + H48 + H55 + H63 + H71 + H79 + H92 + H99 + H104 + H106 + H108 + H111)</f>
        <v/>
      </c>
      <c r="J112">
        <f>(J2 + J3 + J4 + J6 + J7 + J15 + J16 + J23 + J24 + J31 + J32 + J39 + J40 + J47 + J48 + J54 + J55 + J62 + J63 + J70 + J71 + J78 + J79 + J91 + J92 + J98 + J99 + J103 + J104 + J105 + J106 + J107 + J108 + J110 + J111)</f>
        <v/>
      </c>
    </row>
    <row r="113">
      <c r="A113" t="inlineStr">
        <is>
          <t>led_OBUF[8]: masterReg/led_OBUF[8]_inst_i_1/O to led_OBUF[8]_inst/Isum delays + cap delay</t>
        </is>
      </c>
      <c r="E113">
        <f>1000*(E112 + J112)</f>
        <v/>
      </c>
      <c r="F113">
        <f>1000*(F112 + J112)</f>
        <v/>
      </c>
      <c r="G113">
        <f>1000*(G112 + J112)</f>
        <v/>
      </c>
      <c r="H113">
        <f>1000*(H112 + J112)</f>
        <v/>
      </c>
    </row>
    <row r="115">
      <c r="A115" t="inlineStr">
        <is>
          <t>led_OBUF[8]: masterReg/led_OBUF[8]_inst_i_1/O to led_OBUF[8]_inst/ITotal delay (from Vivado)</t>
        </is>
      </c>
      <c r="E115" t="inlineStr">
        <is>
          <t>1527</t>
        </is>
      </c>
      <c r="F115" t="inlineStr">
        <is>
          <t>1134</t>
        </is>
      </c>
      <c r="G115" t="inlineStr">
        <is>
          <t>2965</t>
        </is>
      </c>
      <c r="H115" t="inlineStr">
        <is>
          <t>2583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CLBLM_R_X11Y51/CLBLM_M_A</t>
        </is>
      </c>
      <c r="B2" t="inlineStr">
        <is>
          <t>Outpin</t>
        </is>
      </c>
      <c r="C2" t="n">
        <v>1.4636875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CLBLM_R_X11Y51/CLBLM_M_A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CLBLM_R_X11Y51/CLBLM_R.CLBLM_M_A-&gt;CLBLM_LOGIC_OUTS12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CLBLM_R_X11Y51/CLBLM_LOGIC_OUTS12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INT_R_X11Y51/LOGIC_OUTS12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INT_R_X11Y51/INT_R.LOGIC_OUTS12-&gt;&gt;EL1BEG_N3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0.123</v>
      </c>
      <c r="H7" t="n">
        <v>0.102</v>
      </c>
      <c r="I7">
        <f>((D27) + (D8 + D9 + D10 + D11 + D12 + D13 + D14 + D15 + D16 + D17 + D18 + D19 + D20 + D21 + D22 + D23 + D24 + D25 + D26))</f>
        <v/>
      </c>
      <c r="J7">
        <f>(((D27) + (D8 + D9 + D10 + D11 + D12 + D13 + D14 + D15 + D16 + D17 + D18 + D19 + D20 + D21 + D22 + D23 + D24 + D25 + D26))*C7)</f>
        <v/>
      </c>
    </row>
    <row r="8">
      <c r="A8" t="inlineStr">
        <is>
          <t>INT_R_X11Y51/EL1BEG_N3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INT_L_X18Y50/EL1END3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INT_R_X11Y50/EL1BEG3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CLBLM_R_X11Y50/CLBLM_EL1BEG3</t>
        </is>
      </c>
      <c r="B11" t="inlineStr">
        <is>
          <t>Part of wire</t>
        </is>
      </c>
      <c r="C11" t="n">
        <v>0.052151</v>
      </c>
      <c r="D11" t="n">
        <v>0.004690000000000001</v>
      </c>
    </row>
    <row r="12">
      <c r="A12" t="inlineStr">
        <is>
          <t>VBRK_X34Y53/VBRK_EL1BEG3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INT_FEEDTHRU_1_X35Y53/INT_FEEDTHRU_1_EL1BEG3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INT_FEEDTHRU_2_X36Y53/INT_FEEDTHRU_2_EL1BEG3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INT_FEEDTHRU_2_X37Y53/INT_FEEDTHRU_2_EL1BEG3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INT_FEEDTHRU_1_X38Y53/INT_FEEDTHRU_1_EL1BEG3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INT_FEEDTHRU_1_X39Y53/INT_FEEDTHRU_1_EL1BEG3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INT_FEEDTHRU_2_X40Y53/INT_FEEDTHRU_2_EL1BEG3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INT_FEEDTHRU_2_X41Y53/INT_FEEDTHRU_2_EL1BEG3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INT_FEEDTHRU_1_X42Y53/INT_FEEDTHRU_1_EL1BEG3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INT_FEEDTHRU_1_X43Y53/INT_FEEDTHRU_1_EL1BEG3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INT_FEEDTHRU_2_X44Y53/INT_FEEDTHRU_2_EL1BEG3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INT_FEEDTHRU_2_X45Y53/INT_FEEDTHRU_2_EL1BEG3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INT_FEEDTHRU_1_X46Y53/INT_FEEDTHRU_1_EL1BEG3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VFRAME_X47Y53/VFRAME_EL1BEG3</t>
        </is>
      </c>
      <c r="B25" t="inlineStr">
        <is>
          <t>Part of wire</t>
        </is>
      </c>
      <c r="C25" t="n">
        <v>0.04367</v>
      </c>
      <c r="D25" t="n">
        <v>0.00584</v>
      </c>
    </row>
    <row r="26">
      <c r="A26" t="inlineStr">
        <is>
          <t>INT_INTERFACE_L_X18Y50/INT_INTERFACE_EL1BEG3</t>
        </is>
      </c>
      <c r="B26" t="inlineStr">
        <is>
          <t>Part of wire</t>
        </is>
      </c>
      <c r="C26" t="n">
        <v>0</v>
      </c>
      <c r="D26" t="n">
        <v>0</v>
      </c>
      <c r="I26">
        <f>(((D8 + D9 + D10 + D11 + D12 + D13 + D14 + D15 + D16 + D17 + D18 + D19 + D20 + D21 + D22 + D23 + D24 + D25 + D26)/2) + (D27))</f>
        <v/>
      </c>
      <c r="J26">
        <f>((C8 + C9 + C10 + C11 + C12 + C13 + C14 + C15 + C16 + C17 + C18 + C19 + C20 + C21 + C22 + C23 + C24 + C25 + C26)*(((D8 + D9 + D10 + D11 + D12 + D13 + D14 + D15 + D16 + D17 + D18 + D19 + D20 + D21 + D22 + D23 + D24 + D25 + D26)/2) + (D27)))</f>
        <v/>
      </c>
    </row>
    <row r="27">
      <c r="A27" t="inlineStr">
        <is>
          <t>INT_L_X18Y50/INT_L.EL1END3-&gt;&gt;EE2BEG3</t>
        </is>
      </c>
      <c r="B27" t="inlineStr">
        <is>
          <t>Buffer</t>
        </is>
      </c>
      <c r="C27" t="n">
        <v>1.1851186875</v>
      </c>
      <c r="D27" t="n">
        <v>0.008473000000000001</v>
      </c>
      <c r="E27" t="n">
        <v>0.06</v>
      </c>
      <c r="F27" t="n">
        <v>0.05</v>
      </c>
      <c r="G27" t="n">
        <v>0.134</v>
      </c>
      <c r="H27" t="n">
        <v>0.111</v>
      </c>
      <c r="I27">
        <f>((D33) + (D28 + D29 + D30 + D31 + D32))</f>
        <v/>
      </c>
      <c r="J27">
        <f>(((D33) + (D28 + D29 + D30 + D31 + D32))*C27)</f>
        <v/>
      </c>
    </row>
    <row r="28">
      <c r="A28" t="inlineStr">
        <is>
          <t>INT_L_X18Y50/EE2BEG3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INT_L_X20Y50/EE2END3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INT_R_X19Y50/EE2A3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CLBLL_R_X19Y50/CLBLL_EE2A3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CLBLM_L_X20Y50/CLBLM_EE2A3</t>
        </is>
      </c>
      <c r="B32" t="inlineStr">
        <is>
          <t>Part of wire</t>
        </is>
      </c>
      <c r="C32" t="n">
        <v>0</v>
      </c>
      <c r="D32" t="n">
        <v>0</v>
      </c>
      <c r="I32">
        <f>(((D28 + D29 + D30 + D31 + D32)/2) + (D33))</f>
        <v/>
      </c>
      <c r="J32">
        <f>((C28 + C29 + C30 + C31 + C32)*(((D28 + D29 + D30 + D31 + D32)/2) + (D33)))</f>
        <v/>
      </c>
    </row>
    <row r="33">
      <c r="A33" t="inlineStr">
        <is>
          <t>INT_L_X20Y50/INT_L.EE2END3-&gt;&gt;EE4BEG3</t>
        </is>
      </c>
      <c r="B33" t="inlineStr">
        <is>
          <t>Buffer</t>
        </is>
      </c>
      <c r="C33" t="n">
        <v>1.2375</v>
      </c>
      <c r="D33" t="n">
        <v>0.009403999999999999</v>
      </c>
      <c r="E33" t="n">
        <v>0.07199999999999999</v>
      </c>
      <c r="F33" t="n">
        <v>0.059</v>
      </c>
      <c r="G33" t="n">
        <v>0.167</v>
      </c>
      <c r="H33" t="n">
        <v>0.138</v>
      </c>
      <c r="I33">
        <f>((D45) + (D34 + D35 + D36 + D37 + D38 + D39 + D40 + D41 + D42 + D43 + D44))</f>
        <v/>
      </c>
      <c r="J33">
        <f>(((D45) + (D34 + D35 + D36 + D37 + D38 + D39 + D40 + D41 + D42 + D43 + D44))*C33)</f>
        <v/>
      </c>
    </row>
    <row r="34">
      <c r="A34" t="inlineStr">
        <is>
          <t>INT_L_X20Y50/EE4BEG3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INT_L_X24Y50/EE4END3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INT_R_X21Y50/EE4A3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CLBLL_R_X21Y50/CLBLL_EE4A3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CLBLM_L_X22Y50/CLBLM_EE4A3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INT_L_X22Y50/EE4B3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INT_R_X23Y50/EE4C3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INT_INTERFACE_R_X23Y50/INT_INTERFACE_EE4C3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CLK_BUFG_TOP_R_X60Y53/CLK_HROW_EE4C3_0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VBRK_X61Y53/VBRK_EE4C3</t>
        </is>
      </c>
      <c r="B43" t="inlineStr">
        <is>
          <t>Part of wire</t>
        </is>
      </c>
      <c r="C43" t="n">
        <v>0.01211</v>
      </c>
      <c r="D43" t="n">
        <v>0.00162</v>
      </c>
    </row>
    <row r="44">
      <c r="A44" t="inlineStr">
        <is>
          <t>CLBLL_L_X24Y50/CLBLL_EE4C3</t>
        </is>
      </c>
      <c r="B44" t="inlineStr">
        <is>
          <t>Part of wire</t>
        </is>
      </c>
      <c r="C44" t="n">
        <v>0</v>
      </c>
      <c r="D44" t="n">
        <v>0</v>
      </c>
      <c r="I44">
        <f>(((D34 + D35 + D36 + D37 + D38 + D39 + D40 + D41 + D42 + D43 + D44)/2) + (D45))</f>
        <v/>
      </c>
      <c r="J44">
        <f>((C34 + C35 + C36 + C37 + C38 + C39 + C40 + C41 + C42 + C43 + C44)*(((D34 + D35 + D36 + D37 + D38 + D39 + D40 + D41 + D42 + D43 + D44)/2) + (D45)))</f>
        <v/>
      </c>
    </row>
    <row r="45">
      <c r="A45" t="inlineStr">
        <is>
          <t>INT_L_X24Y50/INT_L.EE4END3-&gt;&gt;LH12</t>
        </is>
      </c>
      <c r="B45" t="inlineStr">
        <is>
          <t>Buffer</t>
        </is>
      </c>
      <c r="C45" t="n">
        <v>0.7569375</v>
      </c>
      <c r="D45" t="n">
        <v>0.013478</v>
      </c>
      <c r="E45" t="n">
        <v>0.131</v>
      </c>
      <c r="F45" t="n">
        <v>0.108</v>
      </c>
      <c r="G45" t="n">
        <v>0.301</v>
      </c>
      <c r="H45" t="n">
        <v>0.249</v>
      </c>
      <c r="I45">
        <f>((D76) + (D46 + D47 + D48 + D49 + D50 + D51 + D52 + D53 + D54 + D55 + D56 + D57 + D58 + D59 + D60 + D61 + D62 + D63 + D64 + D65 + D66 + D67 + D68 + D69 + D70 + D71 + D72 + D73 + D74 + D75))</f>
        <v/>
      </c>
      <c r="J45">
        <f>(((D76) + (D46 + D47 + D48 + D49 + D50 + D51 + D52 + D53 + D54 + D55 + D56 + D57 + D58 + D59 + D60 + D61 + D62 + D63 + D64 + D65 + D66 + D67 + D68 + D69 + D70 + D71 + D72 + D73 + D74 + D75))*C45)</f>
        <v/>
      </c>
    </row>
    <row r="46">
      <c r="A46" t="inlineStr">
        <is>
          <t>INT_L_X24Y50/LH12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INT_L_X36Y50/LH0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INT_L_X30Y50/LH6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INT_R_X25Y50/LH11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CLBLM_R_X25Y50/CLBLM_LH11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VBRK_X66Y53/VBRK_LH11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CLBLL_L_X26Y50/CLBLL_LH11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INT_L_X26Y50/LH10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INT_R_X27Y50/LH9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CLBLM_R_X27Y50/CLBLM_LH9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CLBLL_L_X28Y50/CLBLL_LH9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INT_L_X28Y50/LH8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INT_R_X29Y50/LH7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CLBLM_R_X29Y50/CLBLM_LH7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BRAM_L_X30Y50/BRAM_LH7_0</t>
        </is>
      </c>
      <c r="B60" t="inlineStr">
        <is>
          <t>Part of wire</t>
        </is>
      </c>
      <c r="C60" t="n">
        <v>0.01286</v>
      </c>
      <c r="D60" t="n">
        <v>0.05104</v>
      </c>
    </row>
    <row r="61">
      <c r="A61" t="inlineStr">
        <is>
          <t>BRAM_INT_INTERFACE_L_X30Y50/INT_INTERFACE_LH7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INT_R_X31Y50/LH5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CLBLL_R_X31Y50/CLBLL_LH5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VBRK_X80Y53/VBRK_LH5</t>
        </is>
      </c>
      <c r="B64" t="inlineStr">
        <is>
          <t>Part of wire</t>
        </is>
      </c>
      <c r="C64" t="n">
        <v>0.00058</v>
      </c>
      <c r="D64" t="n">
        <v>0.0023</v>
      </c>
    </row>
    <row r="65">
      <c r="A65" t="inlineStr">
        <is>
          <t>CLBLM_L_X32Y50/CLBLM_LH5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INT_L_X32Y50/LH4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INT_R_X33Y50/LH3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CLBLM_R_X33Y50/CLBLM_LH3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VBRK_X85Y53/VBRK_LH3</t>
        </is>
      </c>
      <c r="B69" t="inlineStr">
        <is>
          <t>Part of wire</t>
        </is>
      </c>
      <c r="C69" t="n">
        <v>0.00058</v>
      </c>
      <c r="D69" t="n">
        <v>0.0023</v>
      </c>
    </row>
    <row r="70">
      <c r="A70" t="inlineStr">
        <is>
          <t>DSP_L_X34Y50/DSP_LH3_0</t>
        </is>
      </c>
      <c r="B70" t="inlineStr">
        <is>
          <t>Part of wire</t>
        </is>
      </c>
      <c r="C70" t="n">
        <v>0.00227</v>
      </c>
      <c r="D70" t="n">
        <v>0.008999999999999999</v>
      </c>
    </row>
    <row r="71">
      <c r="A71" t="inlineStr">
        <is>
          <t>INT_INTERFACE_L_X34Y50/INT_INTERFACE_LH3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INT_L_X34Y50/LH2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INT_R_X35Y50/LH1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CLBLM_R_X35Y50/CLBLM_LH1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CLBLM_L_X36Y50/CLBLM_LH1</t>
        </is>
      </c>
      <c r="B75" t="inlineStr">
        <is>
          <t>Part of wire</t>
        </is>
      </c>
      <c r="C75" t="n">
        <v>0</v>
      </c>
      <c r="D75" t="n">
        <v>0</v>
      </c>
      <c r="I75">
        <f>(((D46 + D47 + D48 + D49 + D50 + D51 + D52 + D53 + D54 + D55 + D56 + D57 + D58 + D59 + D60 + D61 + D62 + D63 + D64 + D65 + D66 + D67 + D68 + D69 + D70 + D71 + D72 + D73 + D74 + D75)/2) + (D76))</f>
        <v/>
      </c>
      <c r="J75">
        <f>((C46 + C47 + C48 + C49 + C50 + C51 + C52 + C53 + C54 + C55 + C56 + C57 + C58 + C59 + C60 + C61 + C62 + C63 + C64 + C65 + C66 + C67 + C68 + C69 + C70 + C71 + C72 + C73 + C74 + C75)*(((D46 + D47 + D48 + D49 + D50 + D51 + D52 + D53 + D54 + D55 + D56 + D57 + D58 + D59 + D60 + D61 + D62 + D63 + D64 + D65 + D66 + D67 + D68 + D69 + D70 + D71 + D72 + D73 + D74 + D75)/2) + (D76)))</f>
        <v/>
      </c>
    </row>
    <row r="76">
      <c r="A76" t="inlineStr">
        <is>
          <t>INT_L_X36Y50/INT_L.LH0-&gt;&gt;SE6BEG3</t>
        </is>
      </c>
      <c r="B76" t="inlineStr">
        <is>
          <t>Buffer</t>
        </is>
      </c>
      <c r="C76" t="n">
        <v>1.5845231875</v>
      </c>
      <c r="D76" t="n">
        <v>0.009979</v>
      </c>
      <c r="E76" t="n">
        <v>0.078</v>
      </c>
      <c r="F76" t="n">
        <v>0.064</v>
      </c>
      <c r="G76" t="n">
        <v>0.179</v>
      </c>
      <c r="H76" t="n">
        <v>0.148</v>
      </c>
      <c r="I76">
        <f>((D89) + (D77 + D78 + D79 + D80 + D81 + D82 + D83 + D84 + D85 + D86 + D87 + D88))</f>
        <v/>
      </c>
      <c r="J76">
        <f>(((D89) + (D77 + D78 + D79 + D80 + D81 + D82 + D83 + D84 + D85 + D86 + D87 + D88))*C76)</f>
        <v/>
      </c>
    </row>
    <row r="77">
      <c r="A77" t="inlineStr">
        <is>
          <t>INT_L_X36Y50/SE6BEG3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INT_L_X38Y46/SE6END3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INT_R_X37Y50/SE6A3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BRKH_INT_X37Y49/BRKH_INT_SE6B3</t>
        </is>
      </c>
      <c r="B80" t="inlineStr">
        <is>
          <t>Part of wire</t>
        </is>
      </c>
      <c r="C80" t="n">
        <v>0.00523</v>
      </c>
      <c r="D80" t="n">
        <v>0.001</v>
      </c>
    </row>
    <row r="81">
      <c r="A81" t="inlineStr">
        <is>
          <t>INT_R_X37Y49/SE6B3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INT_R_X37Y48/SE6C3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INT_R_X37Y47/SE6D3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INT_R_X37Y46/SE6E3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BRAM_INT_INTERFACE_R_X37Y46/INT_INTERFACE_SE4C3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BRAM_R_X37Y45/BRAM_SE4C3_1</t>
        </is>
      </c>
      <c r="B86" t="inlineStr">
        <is>
          <t>Part of wire</t>
        </is>
      </c>
      <c r="C86" t="n">
        <v>0.26892</v>
      </c>
      <c r="D86" t="n">
        <v>0.05565999999999999</v>
      </c>
    </row>
    <row r="87">
      <c r="A87" t="inlineStr">
        <is>
          <t>VBRK_X96Y48/VBRK_SE4C3</t>
        </is>
      </c>
      <c r="B87" t="inlineStr">
        <is>
          <t>Part of wire</t>
        </is>
      </c>
      <c r="C87" t="n">
        <v>0.01211</v>
      </c>
      <c r="D87" t="n">
        <v>0.00162</v>
      </c>
    </row>
    <row r="88">
      <c r="A88" t="inlineStr">
        <is>
          <t>CLBLL_L_X38Y46/CLBLL_SE4C3</t>
        </is>
      </c>
      <c r="B88" t="inlineStr">
        <is>
          <t>Part of wire</t>
        </is>
      </c>
      <c r="C88" t="n">
        <v>0</v>
      </c>
      <c r="D88" t="n">
        <v>0</v>
      </c>
      <c r="I88">
        <f>(((D77 + D78 + D79 + D80 + D81 + D82 + D83 + D84 + D85 + D86 + D87 + D88)/2) + (D89))</f>
        <v/>
      </c>
      <c r="J88">
        <f>((C77 + C78 + C79 + C80 + C81 + C82 + C83 + C84 + C85 + C86 + C87 + C88)*(((D77 + D78 + D79 + D80 + D81 + D82 + D83 + D84 + D85 + D86 + D87 + D88)/2) + (D89)))</f>
        <v/>
      </c>
    </row>
    <row r="89">
      <c r="A89" t="inlineStr">
        <is>
          <t>INT_L_X38Y46/INT_L.SE6END3-&gt;&gt;SE6BEG3</t>
        </is>
      </c>
      <c r="B89" t="inlineStr">
        <is>
          <t>Buffer</t>
        </is>
      </c>
      <c r="C89" t="n">
        <v>1.5845231875</v>
      </c>
      <c r="D89" t="n">
        <v>0.009979</v>
      </c>
      <c r="E89" t="n">
        <v>0.078</v>
      </c>
      <c r="F89" t="n">
        <v>0.064</v>
      </c>
      <c r="G89" t="n">
        <v>0.179</v>
      </c>
      <c r="H89" t="n">
        <v>0.148</v>
      </c>
      <c r="I89">
        <f>((D99) + (D90 + D91 + D92 + D93 + D94 + D95 + D96 + D97 + D98))</f>
        <v/>
      </c>
      <c r="J89">
        <f>(((D99) + (D90 + D91 + D92 + D93 + D94 + D95 + D96 + D97 + D98))*C89)</f>
        <v/>
      </c>
    </row>
    <row r="90">
      <c r="A90" t="inlineStr">
        <is>
          <t>INT_L_X38Y46/SE6BEG3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INT_L_X40Y42/SE6END3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INT_R_X39Y46/SE6A3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INT_R_X39Y45/SE6B3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INT_R_X39Y44/SE6C3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INT_R_X39Y43/SE6D3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INT_R_X39Y42/SE6E3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CLBLM_R_X39Y42/CLBLM_SE4C3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CLBLL_L_X40Y42/CLBLL_SE4C3</t>
        </is>
      </c>
      <c r="B98" t="inlineStr">
        <is>
          <t>Part of wire</t>
        </is>
      </c>
      <c r="C98" t="n">
        <v>0</v>
      </c>
      <c r="D98" t="n">
        <v>0</v>
      </c>
      <c r="I98">
        <f>(((D90 + D91 + D92 + D93 + D94 + D95 + D96 + D97 + D98)/2) + (D99))</f>
        <v/>
      </c>
      <c r="J98">
        <f>((C90 + C91 + C92 + C93 + C94 + C95 + C96 + C97 + C98)*(((D90 + D91 + D92 + D93 + D94 + D95 + D96 + D97 + D98)/2) + (D99)))</f>
        <v/>
      </c>
    </row>
    <row r="99">
      <c r="A99" t="inlineStr">
        <is>
          <t>INT_L_X40Y42/INT_L.SE6END3-&gt;&gt;SE6BEG3</t>
        </is>
      </c>
      <c r="B99" t="inlineStr">
        <is>
          <t>Buffer</t>
        </is>
      </c>
      <c r="C99" t="n">
        <v>1.5845231875</v>
      </c>
      <c r="D99" t="n">
        <v>0.009979</v>
      </c>
      <c r="E99" t="n">
        <v>0.078</v>
      </c>
      <c r="F99" t="n">
        <v>0.064</v>
      </c>
      <c r="G99" t="n">
        <v>0.179</v>
      </c>
      <c r="H99" t="n">
        <v>0.148</v>
      </c>
      <c r="I99">
        <f>((D112) + (D100 + D101 + D102 + D103 + D104 + D105 + D106 + D107 + D108 + D109 + D110 + D111))</f>
        <v/>
      </c>
      <c r="J99">
        <f>(((D112) + (D100 + D101 + D102 + D103 + D104 + D105 + D106 + D107 + D108 + D109 + D110 + D111))*C99)</f>
        <v/>
      </c>
    </row>
    <row r="100">
      <c r="A100" t="inlineStr">
        <is>
          <t>INT_L_X40Y42/SE6BEG3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INT_L_X42Y38/SE6END3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INT_R_X41Y42/SE6A3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INT_R_X41Y41/SE6B3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INT_R_X41Y40/SE6C3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INT_R_X41Y39/SE6D3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INT_R_X41Y38/SE6E3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CLBLM_R_X41Y38/CLBLM_SE4C3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VBRK_X105Y40/VBRK_SE4C3</t>
        </is>
      </c>
      <c r="B108" t="inlineStr">
        <is>
          <t>Part of wire</t>
        </is>
      </c>
      <c r="C108" t="n">
        <v>0.01211</v>
      </c>
      <c r="D108" t="n">
        <v>0.00162</v>
      </c>
    </row>
    <row r="109">
      <c r="A109" t="inlineStr">
        <is>
          <t>CMT_TOP_L_UPPER_T_X106Y44/CMT_TOP_SE4C3_1</t>
        </is>
      </c>
      <c r="B109" t="inlineStr">
        <is>
          <t>Part of wire</t>
        </is>
      </c>
      <c r="C109" t="n">
        <v>0.31751</v>
      </c>
      <c r="D109" t="n">
        <v>0.018</v>
      </c>
    </row>
    <row r="110">
      <c r="A110" t="inlineStr">
        <is>
          <t>CMT_FIFO_L_X107Y45/CMT_FIFO_SE4C3_1</t>
        </is>
      </c>
      <c r="B110" t="inlineStr">
        <is>
          <t>Part of wire</t>
        </is>
      </c>
      <c r="C110" t="n">
        <v>0.31751</v>
      </c>
      <c r="D110" t="n">
        <v>0.018</v>
      </c>
    </row>
    <row r="111">
      <c r="A111" t="inlineStr">
        <is>
          <t>INT_INTERFACE_L_X42Y38/INT_INTERFACE_SE4C3</t>
        </is>
      </c>
      <c r="B111" t="inlineStr">
        <is>
          <t>Part of wire</t>
        </is>
      </c>
      <c r="C111" t="n">
        <v>0</v>
      </c>
      <c r="D111" t="n">
        <v>0</v>
      </c>
      <c r="I111">
        <f>(((D100 + D101 + D102 + D103 + D104 + D105 + D106 + D107 + D108 + D109 + D110 + D111)/2) + (D112))</f>
        <v/>
      </c>
      <c r="J111">
        <f>((C100 + C101 + C102 + C103 + C104 + C105 + C106 + C107 + C108 + C109 + C110 + C111)*(((D100 + D101 + D102 + D103 + D104 + D105 + D106 + D107 + D108 + D109 + D110 + D111)/2) + (D112)))</f>
        <v/>
      </c>
    </row>
    <row r="112">
      <c r="A112" t="inlineStr">
        <is>
          <t>INT_L_X42Y38/INT_L.SE6END3-&gt;&gt;EL1BEG2</t>
        </is>
      </c>
      <c r="B112" t="inlineStr">
        <is>
          <t>Buffer</t>
        </is>
      </c>
      <c r="C112" t="n">
        <v>1.16220225</v>
      </c>
      <c r="D112" t="n">
        <v>0.008429000000000001</v>
      </c>
      <c r="E112" t="n">
        <v>0.043</v>
      </c>
      <c r="F112" t="n">
        <v>0.035</v>
      </c>
      <c r="G112" t="n">
        <v>0.123</v>
      </c>
      <c r="H112" t="n">
        <v>0.102</v>
      </c>
      <c r="I112">
        <f>((D115) + (D113 + D114))</f>
        <v/>
      </c>
      <c r="J112">
        <f>(((D115) + (D113 + D114))*C112)</f>
        <v/>
      </c>
    </row>
    <row r="113">
      <c r="A113" t="inlineStr">
        <is>
          <t>INT_L_X42Y38/EL1BEG2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INT_R_X43Y38/EL1END2</t>
        </is>
      </c>
      <c r="B114" t="inlineStr">
        <is>
          <t>Part of wire</t>
        </is>
      </c>
      <c r="C114" t="n">
        <v>0</v>
      </c>
      <c r="D114" t="n">
        <v>0</v>
      </c>
      <c r="I114">
        <f>(((D113 + D114)/2) + (D115))</f>
        <v/>
      </c>
      <c r="J114">
        <f>((C113 + C114)*(((D113 + D114)/2) + (D115)))</f>
        <v/>
      </c>
    </row>
    <row r="115">
      <c r="A115" t="inlineStr">
        <is>
          <t>INT_R_X43Y38/INT_R.EL1END2-&gt;&gt;EL1BEG1</t>
        </is>
      </c>
      <c r="B115" t="inlineStr">
        <is>
          <t>Buffer</t>
        </is>
      </c>
      <c r="C115" t="n">
        <v>1.16220225</v>
      </c>
      <c r="D115" t="n">
        <v>0.008429000000000001</v>
      </c>
      <c r="E115" t="n">
        <v>0.043</v>
      </c>
      <c r="F115" t="n">
        <v>0.035</v>
      </c>
      <c r="G115" t="n">
        <v>0.124</v>
      </c>
      <c r="H115" t="n">
        <v>0.103</v>
      </c>
      <c r="I115">
        <f>((D121) + (D116 + D117 + D118 + D119 + D120))</f>
        <v/>
      </c>
      <c r="J115">
        <f>(((D121) + (D116 + D117 + D118 + D119 + D120))*C115)</f>
        <v/>
      </c>
    </row>
    <row r="116">
      <c r="A116" t="inlineStr">
        <is>
          <t>INT_R_X43Y38/EL1BEG1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INT_R_X43Y38/WL1END1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IO_INT_INTERFACE_R_X43Y38/INT_INTERFACE_EL1BEG1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R_TERM_INT_X112Y40/R_TERM_INT_WL1END1</t>
        </is>
      </c>
      <c r="B119" t="inlineStr">
        <is>
          <t>Part of wire</t>
        </is>
      </c>
      <c r="C119" t="n">
        <v>0.08729000000000001</v>
      </c>
      <c r="D119" t="n">
        <v>0.004200000000000001</v>
      </c>
    </row>
    <row r="120">
      <c r="A120" t="inlineStr">
        <is>
          <t>IO_INT_INTERFACE_R_X43Y38/INT_INTERFACE_WL1END1</t>
        </is>
      </c>
      <c r="B120" t="inlineStr">
        <is>
          <t>Part of wire</t>
        </is>
      </c>
      <c r="C120" t="n">
        <v>0</v>
      </c>
      <c r="D120" t="n">
        <v>0</v>
      </c>
      <c r="I120">
        <f>(((D116 + D117 + D118 + D119 + D120)/2) + (D121))</f>
        <v/>
      </c>
      <c r="J120">
        <f>((C116 + C117 + C118 + C119 + C120)*(((D116 + D117 + D118 + D119 + D120)/2) + (D121)))</f>
        <v/>
      </c>
    </row>
    <row r="121">
      <c r="A121" t="inlineStr">
        <is>
          <t>INT_R_X43Y38/INT_R.WL1END1-&gt;&gt;IMUX34</t>
        </is>
      </c>
      <c r="B121" t="inlineStr">
        <is>
          <t>Buffer</t>
        </is>
      </c>
      <c r="C121" t="n">
        <v>1.6107141875</v>
      </c>
      <c r="D121" t="n">
        <v>0.007713</v>
      </c>
      <c r="E121" t="n">
        <v>0.047</v>
      </c>
      <c r="F121" t="n">
        <v>0.038</v>
      </c>
      <c r="G121" t="n">
        <v>0.138</v>
      </c>
      <c r="H121" t="n">
        <v>0.114</v>
      </c>
      <c r="I121">
        <f>((((D128) + (D127))) + (D122 + D123 + D124 + D125))</f>
        <v/>
      </c>
      <c r="J121">
        <f>(((((D128) + (D127))) + (D122 + D123 + D124 + D125))*C121)</f>
        <v/>
      </c>
    </row>
    <row r="122">
      <c r="A122" t="inlineStr">
        <is>
          <t>INT_R_X43Y38/IMUX34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IO_INT_INTERFACE_R_X43Y38/INT_INTERFACE_IMUX34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RIOI3_TBYTETERM_X43Y37/IOI_IMUX34_1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R_TERM_INT_X112Y40/TERM_INT_IMUX34</t>
        </is>
      </c>
      <c r="B125" t="inlineStr">
        <is>
          <t>Part of wire</t>
        </is>
      </c>
      <c r="C125" t="n">
        <v>0</v>
      </c>
      <c r="D125" t="n">
        <v>0</v>
      </c>
      <c r="I125">
        <f>(((D122 + D123 + D124 + D125)/2) + (((D128) + (D127))))</f>
        <v/>
      </c>
      <c r="J125">
        <f>((C122 + C123 + C124 + C125)*(((D122 + D123 + D124 + D125)/2) + (((D128) + (D127)))))</f>
        <v/>
      </c>
    </row>
    <row r="126">
      <c r="A126" t="inlineStr">
        <is>
          <t>RIOI3_TBYTETERM_X43Y37/RIOI3_TBYTETERM.IOI_IMUX34_1-&gt;IOI_OLOGIC0_D1</t>
        </is>
      </c>
      <c r="B126" t="inlineStr">
        <is>
          <t>PassTransistor</t>
        </is>
      </c>
      <c r="C126" t="n">
        <v>0</v>
      </c>
      <c r="E126" t="n">
        <v>0</v>
      </c>
      <c r="F126" t="n">
        <v>0</v>
      </c>
      <c r="G126" t="n">
        <v>0</v>
      </c>
      <c r="H126" t="n">
        <v>0</v>
      </c>
      <c r="I126">
        <f>((D128) + (D127))</f>
        <v/>
      </c>
      <c r="J126">
        <f>(((D128) + (D127))*C126)</f>
        <v/>
      </c>
    </row>
    <row r="127">
      <c r="A127" t="inlineStr">
        <is>
          <t>RIOI3_TBYTETERM_X43Y37/IOI_OLOGIC0_D1</t>
        </is>
      </c>
      <c r="B127" t="inlineStr">
        <is>
          <t>Part of wire</t>
        </is>
      </c>
      <c r="C127" t="n">
        <v>0</v>
      </c>
      <c r="D127" t="n">
        <v>0</v>
      </c>
      <c r="I127">
        <f>(((D127)/2) + (D128))</f>
        <v/>
      </c>
      <c r="J127">
        <f>((C127)*(((D127)/2) + (D128)))</f>
        <v/>
      </c>
    </row>
    <row r="128">
      <c r="A128" t="inlineStr">
        <is>
          <t>RIOI3_TBYTETERM_X43Y37/RIOI3_TBYTETERM.IOI_OLOGIC0_D1-&gt;&gt;RIOI_OLOGIC0_OQ</t>
        </is>
      </c>
      <c r="B128" t="inlineStr">
        <is>
          <t>Buffer</t>
        </is>
      </c>
      <c r="C128" t="n">
        <v>0</v>
      </c>
      <c r="D128" t="n">
        <v>0</v>
      </c>
      <c r="E128" t="n">
        <v>0.331</v>
      </c>
      <c r="F128" t="n">
        <v>0.1</v>
      </c>
      <c r="G128" t="n">
        <v>1.156</v>
      </c>
      <c r="H128" t="n">
        <v>0.999</v>
      </c>
      <c r="I128">
        <f>((D130) + (D129))</f>
        <v/>
      </c>
      <c r="J128">
        <f>(((D130) + (D129))*C128)</f>
        <v/>
      </c>
    </row>
    <row r="129">
      <c r="A129" t="inlineStr">
        <is>
          <t>RIOI3_TBYTETERM_X43Y37/RIOI_OLOGIC0_OQ</t>
        </is>
      </c>
      <c r="B129" t="inlineStr">
        <is>
          <t>Part of wire</t>
        </is>
      </c>
      <c r="C129" t="n">
        <v>0</v>
      </c>
      <c r="D129" t="n">
        <v>0</v>
      </c>
      <c r="I129">
        <f>(((D129)/2) + (D130))</f>
        <v/>
      </c>
      <c r="J129">
        <f>((C129)*(((D129)/2) + (D130)))</f>
        <v/>
      </c>
    </row>
    <row r="130">
      <c r="A130" t="inlineStr">
        <is>
          <t>RIOI3_TBYTETERM_X43Y37/RIOI3_TBYTETERM.RIOI_OLOGIC0_OQ-&gt;&gt;RIOI_O0</t>
        </is>
      </c>
      <c r="B130" t="inlineStr">
        <is>
          <t>Buffer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>
        <f>((D133) + (D131 + D132))</f>
        <v/>
      </c>
      <c r="J130">
        <f>(((D133) + (D131 + D132))*C130)</f>
        <v/>
      </c>
    </row>
    <row r="131">
      <c r="A131" t="inlineStr">
        <is>
          <t>RIOI3_TBYTETERM_X43Y37/RIOI_O0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RIOB33_X43Y37/IOB_O0</t>
        </is>
      </c>
      <c r="B132" t="inlineStr">
        <is>
          <t>Part of wire</t>
        </is>
      </c>
      <c r="C132" t="n">
        <v>0</v>
      </c>
      <c r="D132" t="n">
        <v>0</v>
      </c>
      <c r="I132">
        <f>(((D131 + D132)/2) + (D133))</f>
        <v/>
      </c>
      <c r="J132">
        <f>((C131 + C132)*(((D131 + D132)/2) + (D133)))</f>
        <v/>
      </c>
    </row>
    <row r="133">
      <c r="A133" t="inlineStr">
        <is>
          <t>led_OBUF[9]_inst/I</t>
        </is>
      </c>
      <c r="B133" t="inlineStr">
        <is>
          <t>Inpin</t>
        </is>
      </c>
      <c r="D133" t="n">
        <v>1e-06</v>
      </c>
      <c r="E133" t="n">
        <v>0.001</v>
      </c>
      <c r="F133" t="n">
        <v>0.001</v>
      </c>
      <c r="G133" t="n">
        <v>0.001</v>
      </c>
      <c r="H133" t="n">
        <v>0.001</v>
      </c>
    </row>
    <row r="134">
      <c r="A134" t="inlineStr">
        <is>
          <t>led_OBUF[9]: masterReg/led_OBUF[9]_inst_i_1/O to led_OBUF[9]_inst/I sum delays</t>
        </is>
      </c>
      <c r="E134">
        <f>(E2 + E4 + E7 + E27 + E33 + E45 + E76 + E89 + E99 + E112 + E115 + E121 + E126 + E128 + E130 + E133)</f>
        <v/>
      </c>
      <c r="F134">
        <f>(F2 + F4 + F7 + F27 + F33 + F45 + F76 + F89 + F99 + F112 + F115 + F121 + F126 + F128 + F130 + F133)</f>
        <v/>
      </c>
      <c r="G134">
        <f>(G2 + G4 + G7 + G27 + G33 + G45 + G76 + G89 + G99 + G112 + G115 + G121 + G126 + G128 + G130 + G133)</f>
        <v/>
      </c>
      <c r="H134">
        <f>(H2 + H4 + H7 + H27 + H33 + H45 + H76 + H89 + H99 + H112 + H115 + H121 + H126 + H128 + H130 + H133)</f>
        <v/>
      </c>
      <c r="J134">
        <f>(J2 + J3 + J4 + J6 + J7 + J26 + J27 + J32 + J33 + J44 + J45 + J75 + J76 + J88 + J89 + J98 + J99 + J111 + J112 + J114 + J115 + J120 + J121 + J125 + J126 + J127 + J128 + J129 + J130 + J132 + J133)</f>
        <v/>
      </c>
    </row>
    <row r="135">
      <c r="A135" t="inlineStr">
        <is>
          <t>led_OBUF[9]: masterReg/led_OBUF[9]_inst_i_1/O to led_OBUF[9]_inst/Isum delays + cap delay</t>
        </is>
      </c>
      <c r="E135">
        <f>1000*(E134 + J134)</f>
        <v/>
      </c>
      <c r="F135">
        <f>1000*(F134 + J134)</f>
        <v/>
      </c>
      <c r="G135">
        <f>1000*(G134 + J134)</f>
        <v/>
      </c>
      <c r="H135">
        <f>1000*(H134 + J134)</f>
        <v/>
      </c>
    </row>
    <row r="137">
      <c r="A137" t="inlineStr">
        <is>
          <t>led_OBUF[9]: masterReg/led_OBUF[9]_inst_i_1/O to led_OBUF[9]_inst/ITotal delay (from Vivado)</t>
        </is>
      </c>
      <c r="E137" t="inlineStr">
        <is>
          <t>1351</t>
        </is>
      </c>
      <c r="F137" t="inlineStr">
        <is>
          <t>999</t>
        </is>
      </c>
      <c r="G137" t="inlineStr">
        <is>
          <t>2633</t>
        </is>
      </c>
      <c r="H137" t="inlineStr">
        <is>
          <t>2322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CLBLL_L_X4Y54/CLBLL_LL_D</t>
        </is>
      </c>
      <c r="B2" t="inlineStr">
        <is>
          <t>Outpin</t>
        </is>
      </c>
      <c r="C2" t="n">
        <v>1.408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CLBLL_L_X4Y54/CLBLL_LL_D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CLBLL_L_X4Y54/CLBLL_L.CLBLL_LL_D-&gt;CLBLL_LOGIC_OUTS15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CLBLL_L_X4Y54/CLBLL_LOGIC_OUTS15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INT_L_X4Y54/LOGIC_OUTS_L15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INT_L_X4Y54/INT_L.LOGIC_OUTS_L15-&gt;&gt;WW2BEG3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0.063</v>
      </c>
      <c r="F7" t="n">
        <v>0.052</v>
      </c>
      <c r="G7" t="n">
        <v>0.142</v>
      </c>
      <c r="H7" t="n">
        <v>0.118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INT_L_X4Y54/WW2BEG3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INT_L_X2Y54/WW2END3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INT_L_X2Y55/WW2END_N0_3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CLBLL_L_X4Y54/CLBLL_WW2A3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CLBLM_R_X3Y54/CLBLM_WW2A3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INT_R_X3Y54/WW2A3</t>
        </is>
      </c>
      <c r="B13" t="inlineStr">
        <is>
          <t>Part of wire</t>
        </is>
      </c>
      <c r="C13" t="n">
        <v>0</v>
      </c>
      <c r="D13" t="n">
        <v>0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INT_L_X2Y54/INT_L.WW2END3-&gt;&gt;SR1BEG_S0</t>
        </is>
      </c>
      <c r="B14" t="inlineStr">
        <is>
          <t>Buffer</t>
        </is>
      </c>
      <c r="C14" t="n">
        <v>1.16220225</v>
      </c>
      <c r="D14" t="n">
        <v>0.008429000000000001</v>
      </c>
      <c r="E14" t="n">
        <v>0.056</v>
      </c>
      <c r="F14" t="n">
        <v>0.046</v>
      </c>
      <c r="G14" t="n">
        <v>0.132</v>
      </c>
      <c r="H14" t="n">
        <v>0.109</v>
      </c>
      <c r="I14">
        <f>((D16) + (D15))</f>
        <v/>
      </c>
      <c r="J14">
        <f>(((D16) + (D15))*C14)</f>
        <v/>
      </c>
    </row>
    <row r="15">
      <c r="A15" t="inlineStr">
        <is>
          <t>INT_L_X2Y54/SR1BEG_S0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INT_L_X2Y54/INT_L.SR1BEG_S0-&gt;&gt;IMUX_L25</t>
        </is>
      </c>
      <c r="B16" t="inlineStr">
        <is>
          <t>Buffer</t>
        </is>
      </c>
      <c r="C16" t="n">
        <v>1.6107141875</v>
      </c>
      <c r="D16" t="n">
        <v>0.007713</v>
      </c>
      <c r="E16" t="n">
        <v>0.047</v>
      </c>
      <c r="F16" t="n">
        <v>0.038</v>
      </c>
      <c r="G16" t="n">
        <v>0.138</v>
      </c>
      <c r="H16" t="n">
        <v>0.114</v>
      </c>
      <c r="I16">
        <f>((((D21) + (D20))) + (D17 + D18))</f>
        <v/>
      </c>
      <c r="J16">
        <f>(((((D21) + (D20))) + (D17 + D18))*C16)</f>
        <v/>
      </c>
    </row>
    <row r="17">
      <c r="A17" t="inlineStr">
        <is>
          <t>INT_L_X2Y54/IMUX_L25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CLBLL_L_X2Y54/CLBLL_IMUX25</t>
        </is>
      </c>
      <c r="B18" t="inlineStr">
        <is>
          <t>Part of wire</t>
        </is>
      </c>
      <c r="C18" t="n">
        <v>0</v>
      </c>
      <c r="D18" t="n">
        <v>0</v>
      </c>
      <c r="I18">
        <f>(((D17 + D18)/2) + (((D21) + (D20))))</f>
        <v/>
      </c>
      <c r="J18">
        <f>((C17 + C18)*(((D17 + D18)/2) + (((D21) + (D20)))))</f>
        <v/>
      </c>
    </row>
    <row r="19">
      <c r="A19" t="inlineStr">
        <is>
          <t>CLBLL_L_X2Y54/CLBLL_L.CLBLL_IMUX25-&gt;CLBLL_L_B5</t>
        </is>
      </c>
      <c r="B19" t="inlineStr">
        <is>
          <t>PassTransistor</t>
        </is>
      </c>
      <c r="C19" t="n">
        <v>0</v>
      </c>
      <c r="E19" t="n">
        <v>0</v>
      </c>
      <c r="F19" t="n">
        <v>0</v>
      </c>
      <c r="G19" t="n">
        <v>0</v>
      </c>
      <c r="H19" t="n">
        <v>0</v>
      </c>
      <c r="I19">
        <f>((D21) + (D20))</f>
        <v/>
      </c>
      <c r="J19">
        <f>(((D21) + (D20))*C19)</f>
        <v/>
      </c>
    </row>
    <row r="20">
      <c r="A20" t="inlineStr">
        <is>
          <t>CLBLL_L_X2Y54/CLBLL_L_B5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osc/register_reg_r1_0_31_0_5_i_1/I2</t>
        </is>
      </c>
      <c r="B21" t="inlineStr">
        <is>
          <t>Inpin</t>
        </is>
      </c>
      <c r="D21" t="n">
        <v>0</v>
      </c>
      <c r="E21" t="n">
        <v>0.043</v>
      </c>
      <c r="F21" t="n">
        <v>0.034</v>
      </c>
      <c r="G21" t="n">
        <v>0.116</v>
      </c>
      <c r="H21" t="n">
        <v>0.093</v>
      </c>
    </row>
    <row r="22">
      <c r="A22" t="inlineStr">
        <is>
          <t>masterReg_n_0: masterReg/register_reg_r1_0_31_0_5_i_8/O to osc/register_reg_r1_0_31_0_5_i_1/I2 sum delays</t>
        </is>
      </c>
      <c r="E22">
        <f>(E2 + E4 + E7 + E14 + E16 + E19 + E21)</f>
        <v/>
      </c>
      <c r="F22">
        <f>(F2 + F4 + F7 + F14 + F16 + F19 + F21)</f>
        <v/>
      </c>
      <c r="G22">
        <f>(G2 + G4 + G7 + G14 + G16 + G19 + G21)</f>
        <v/>
      </c>
      <c r="H22">
        <f>(H2 + H4 + H7 + H14 + H16 + H19 + H21)</f>
        <v/>
      </c>
      <c r="J22">
        <f>(J2 + J3 + J4 + J6 + J7 + J13 + J14 + J15 + J16 + J18 + J19 + J20 + J21)</f>
        <v/>
      </c>
    </row>
    <row r="23">
      <c r="A23" t="inlineStr">
        <is>
          <t>masterReg_n_0: masterReg/register_reg_r1_0_31_0_5_i_8/O to osc/register_reg_r1_0_31_0_5_i_1/I2sum delays + cap delay</t>
        </is>
      </c>
      <c r="E23">
        <f>1000*(E22 + J22)</f>
        <v/>
      </c>
      <c r="F23">
        <f>1000*(F22 + J22)</f>
        <v/>
      </c>
      <c r="G23">
        <f>1000*(G22 + J22)</f>
        <v/>
      </c>
      <c r="H23">
        <f>1000*(H22 + J22)</f>
        <v/>
      </c>
    </row>
    <row r="25">
      <c r="A25" t="inlineStr">
        <is>
          <t>masterReg_n_0: masterReg/register_reg_r1_0_31_0_5_i_8/O to osc/register_reg_r1_0_31_0_5_i_1/I2Total delay (from Vivado)</t>
        </is>
      </c>
      <c r="E25" t="inlineStr">
        <is>
          <t>236</t>
        </is>
      </c>
      <c r="F25" t="inlineStr">
        <is>
          <t>197</t>
        </is>
      </c>
      <c r="G25" t="inlineStr">
        <is>
          <t>439</t>
        </is>
      </c>
      <c r="H25" t="inlineStr">
        <is>
          <t>364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CLBLM_L_X10Y54/CLBLM_L_BMUX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CLBLM_L_X10Y54/CLBLM_L_BMUX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CLBLM_L_X10Y54/CLBLM_L.CLBLM_L_BMUX-&gt;CLBLM_LOGIC_OUTS17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CLBLM_L_X10Y54/CLBLM_LOGIC_OUTS17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INT_L_X10Y54/LOGIC_OUTS_L17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INT_L_X10Y54/INT_L.LOGIC_OUTS_L17-&gt;&gt;SL1BEG3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((D10) + (D8 + D9))</f>
        <v/>
      </c>
      <c r="J7">
        <f>(((D10) + (D8 + D9))*C7)</f>
        <v/>
      </c>
    </row>
    <row r="8">
      <c r="A8" t="inlineStr">
        <is>
          <t>INT_L_X10Y54/SL1BEG3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INT_L_X10Y53/SL1END3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INT_L_X10Y53/INT_L.SL1END3-&gt;&gt;IMUX_L30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INT_L_X10Y53/IMUX_L30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CLBLM_L_X10Y53/CLBLM_IMUX30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CLBLM_L_X10Y53/CLBLM_L.CLBLM_IMUX30-&gt;CLBLM_L_C5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CLBLM_L_X10Y53/CLBLM_L_C5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ALU1/register_reg_r1_0_31_30_31__0_i_3/I5</t>
        </is>
      </c>
      <c r="B15" t="inlineStr">
        <is>
          <t>Inpin</t>
        </is>
      </c>
      <c r="D15" t="n">
        <v>0</v>
      </c>
      <c r="E15" t="n">
        <v>0.042</v>
      </c>
      <c r="F15" t="n">
        <v>0.033</v>
      </c>
      <c r="G15" t="n">
        <v>0.114</v>
      </c>
      <c r="H15" t="n">
        <v>0.092</v>
      </c>
    </row>
    <row r="16">
      <c r="A16" t="inlineStr">
        <is>
          <t>masterReg_n_57: masterReg/register_reg_r1_0_31_30_31__0_i_5/O to ALU1/register_reg_r1_0_31_30_31__0_i_3/I5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masterReg_n_57: masterReg/register_reg_r1_0_31_30_31__0_i_5/O to ALU1/register_reg_r1_0_31_30_31__0_i_3/I5sum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masterReg_n_57: masterReg/register_reg_r1_0_31_30_31__0_i_5/O to ALU1/register_reg_r1_0_31_30_31__0_i_3/I5Total delay (from Vivado)</t>
        </is>
      </c>
      <c r="E19" t="inlineStr">
        <is>
          <t>165</t>
        </is>
      </c>
      <c r="F19" t="inlineStr">
        <is>
          <t>137</t>
        </is>
      </c>
      <c r="G19" t="inlineStr">
        <is>
          <t>317</t>
        </is>
      </c>
      <c r="H19" t="inlineStr">
        <is>
          <t>262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CLBLM_L_X8Y53/CLBLM_L_AMUX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CLBLM_L_X8Y53/CLBLM_L_AMUX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CLBLM_L_X8Y53/CLBLM_L.CLBLM_L_AMUX-&gt;CLBLM_LOGIC_OUTS16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CLBLM_L_X8Y53/CLBLM_LOGIC_OUTS16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INT_L_X8Y53/LOGIC_OUTS_L16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INT_L_X8Y53/INT_L.LOGIC_OUTS_L16-&gt;&gt;IMUX_L13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INT_L_X8Y53/IMUX_L13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CLBLM_L_X8Y53/CLBLM_IMUX13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CLBLM_L_X8Y53/CLBLM_L.CLBLM_IMUX13-&gt;CLBLM_L_B6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CLBLM_L_X8Y53/CLBLM_L_B6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ALU1/register_reg_r1_0_31_30_31_i_3/I5</t>
        </is>
      </c>
      <c r="B12" t="inlineStr">
        <is>
          <t>Inpin</t>
        </is>
      </c>
      <c r="D12" t="n">
        <v>0</v>
      </c>
      <c r="E12" t="n">
        <v>0.001</v>
      </c>
      <c r="F12" t="n">
        <v>0.001</v>
      </c>
      <c r="G12" t="n">
        <v>0.002</v>
      </c>
      <c r="H12" t="n">
        <v>0.002</v>
      </c>
    </row>
    <row r="13">
      <c r="A13" t="inlineStr">
        <is>
          <t>masterReg_n_58: masterReg/register_reg_r1_0_31_30_31_i_5/O to ALU1/register_reg_r1_0_31_30_31_i_3/I5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masterReg_n_58: masterReg/register_reg_r1_0_31_30_31_i_5/O to ALU1/register_reg_r1_0_31_30_31_i_3/I5sum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masterReg_n_58: masterReg/register_reg_r1_0_31_30_31_i_5/O to ALU1/register_reg_r1_0_31_30_31_i_3/I5Total delay (from Vivado)</t>
        </is>
      </c>
      <c r="E16" t="inlineStr">
        <is>
          <t>60</t>
        </is>
      </c>
      <c r="F16" t="inlineStr">
        <is>
          <t>51</t>
        </is>
      </c>
      <c r="G16" t="inlineStr">
        <is>
          <t>115</t>
        </is>
      </c>
      <c r="H16" t="inlineStr">
        <is>
          <t>97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CLBLM_L_X10Y54/CLBLM_L_AMUX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CLBLM_L_X10Y54/CLBLM_L_AMUX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CLBLM_L_X10Y54/CLBLM_L.CLBLM_L_AMUX-&gt;CLBLM_LOGIC_OUTS16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CLBLM_L_X10Y54/CLBLM_LOGIC_OUTS16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INT_L_X10Y54/LOGIC_OUTS_L16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INT_L_X10Y54/INT_L.LOGIC_OUTS_L16-&gt;&gt;FAN_ALT5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INT_L_X10Y54/FAN_ALT5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INT_L_X10Y54/INT_L.FAN_ALT5-&gt;&gt;FAN_BOUNCE5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((D11) + (D10))</f>
        <v/>
      </c>
      <c r="J9">
        <f>(((D11) + (D10))*C9)</f>
        <v/>
      </c>
    </row>
    <row r="10">
      <c r="A10" t="inlineStr">
        <is>
          <t>INT_L_X10Y54/FAN_BOUNCE5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INT_L_X10Y54/INT_L.FAN_BOUNCE5-&gt;&gt;IMUX_L17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INT_L_X10Y54/IMUX_L17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CLBLM_L_X10Y54/CLBLM_IMUX17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CLBLM_L_X10Y54/CLBLM_L.CLBLM_IMUX17-&gt;CLBLM_M_B3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CLBLM_L_X10Y54/CLBLM_M_B3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ALU1/register_reg_r1_0_31_24_29_i_16/I5</t>
        </is>
      </c>
      <c r="B16" t="inlineStr">
        <is>
          <t>Inpin</t>
        </is>
      </c>
      <c r="D16" t="n">
        <v>0</v>
      </c>
      <c r="E16" t="n">
        <v>0.141</v>
      </c>
      <c r="F16" t="n">
        <v>0.114</v>
      </c>
      <c r="G16" t="n">
        <v>0.37</v>
      </c>
      <c r="H16" t="n">
        <v>0.298</v>
      </c>
    </row>
    <row r="17">
      <c r="A17" t="inlineStr">
        <is>
          <t>masterReg_n_59: masterReg/register_reg_r1_0_31_24_29_i_28/O to ALU1/register_reg_r1_0_31_24_29_i_16/I5 sum delays</t>
        </is>
      </c>
      <c r="E17">
        <f>(E2 + E4 + E7 + E9 + E11 + E14 + E16)</f>
        <v/>
      </c>
      <c r="F17">
        <f>(F2 + F4 + F7 + F9 + F11 + F14 + F16)</f>
        <v/>
      </c>
      <c r="G17">
        <f>(G2 + G4 + G7 + G9 + G11 + G14 + G16)</f>
        <v/>
      </c>
      <c r="H17">
        <f>(H2 + H4 + H7 + H9 + H11 + H14 + H16)</f>
        <v/>
      </c>
      <c r="J17">
        <f>(J2 + J3 + J4 + J6 + J7 + J8 + J9 + J10 + J11 + J13 + J14 + J15 + J16)</f>
        <v/>
      </c>
    </row>
    <row r="18">
      <c r="A18" t="inlineStr">
        <is>
          <t>masterReg_n_59: masterReg/register_reg_r1_0_31_24_29_i_28/O to ALU1/register_reg_r1_0_31_24_29_i_16/I5sum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masterReg_n_59: masterReg/register_reg_r1_0_31_24_29_i_28/O to ALU1/register_reg_r1_0_31_24_29_i_16/I5Total delay (from Vivado)</t>
        </is>
      </c>
      <c r="E20" t="inlineStr">
        <is>
          <t>269</t>
        </is>
      </c>
      <c r="F20" t="inlineStr">
        <is>
          <t>223</t>
        </is>
      </c>
      <c r="G20" t="inlineStr">
        <is>
          <t>561</t>
        </is>
      </c>
      <c r="H20" t="inlineStr">
        <is>
          <t>459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CLBLM_R_X5Y54/CLBLM_L_AMUX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CLBLM_R_X5Y54/CLBLM_L_AMUX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CLBLM_R_X5Y54/CLBLM_R.CLBLM_L_AMUX-&gt;CLBLM_LOGIC_OUTS16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CLBLM_R_X5Y54/CLBLM_LOGIC_OUTS16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INT_R_X5Y54/LOGIC_OUTS16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INT_R_X5Y54/INT_R.LOGIC_OUTS16-&gt;&gt;IMUX13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INT_R_X5Y54/IMUX13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CLBLM_R_X5Y54/CLBLM_IMUX13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CLBLM_R_X5Y54/CLBLM_R.CLBLM_IMUX13-&gt;CLBLM_L_B6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CLBLM_R_X5Y54/CLBLM_L_B6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ALU1/register_reg_r1_0_31_24_29_i_18/I5</t>
        </is>
      </c>
      <c r="B12" t="inlineStr">
        <is>
          <t>Inpin</t>
        </is>
      </c>
      <c r="D12" t="n">
        <v>0</v>
      </c>
      <c r="E12" t="n">
        <v>0.001</v>
      </c>
      <c r="F12" t="n">
        <v>0.001</v>
      </c>
      <c r="G12" t="n">
        <v>0.002</v>
      </c>
      <c r="H12" t="n">
        <v>0.002</v>
      </c>
    </row>
    <row r="13">
      <c r="A13" t="inlineStr">
        <is>
          <t>masterReg_n_60: masterReg/register_reg_r1_0_31_24_29_i_30/O to ALU1/register_reg_r1_0_31_24_29_i_18/I5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masterReg_n_60: masterReg/register_reg_r1_0_31_24_29_i_30/O to ALU1/register_reg_r1_0_31_24_29_i_18/I5sum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masterReg_n_60: masterReg/register_reg_r1_0_31_24_29_i_30/O to ALU1/register_reg_r1_0_31_24_29_i_18/I5Total delay (from Vivado)</t>
        </is>
      </c>
      <c r="E16" t="inlineStr">
        <is>
          <t>60</t>
        </is>
      </c>
      <c r="F16" t="inlineStr">
        <is>
          <t>51</t>
        </is>
      </c>
      <c r="G16" t="inlineStr">
        <is>
          <t>115</t>
        </is>
      </c>
      <c r="H16" t="inlineStr">
        <is>
          <t>97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CLBLM_R_X11Y52/CLBLM_M_BMUX</t>
        </is>
      </c>
      <c r="B2" t="inlineStr">
        <is>
          <t>Outpin</t>
        </is>
      </c>
      <c r="C2" t="n">
        <v>1.8988096875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CLBLM_R_X11Y52/CLBLM_M_BMUX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CLBLM_R_X11Y52/CLBLM_R.CLBLM_M_BMUX-&gt;CLBLM_LOGIC_OUTS21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CLBLM_R_X11Y52/CLBLM_LOGIC_OUTS21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INT_R_X11Y52/LOGIC_OUTS21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INT_R_X11Y52/INT_R.LOGIC_OUTS21-&gt;&gt;IMUX31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INT_R_X11Y52/IMUX31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CLBLM_R_X11Y52/CLBLM_IMUX31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CLBLM_R_X11Y52/CLBLM_R.CLBLM_IMUX31-&gt;CLBLM_M_C5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CLBLM_R_X11Y52/CLBLM_M_C5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ALU1/register_reg_r1_0_31_24_29_i_12/I5</t>
        </is>
      </c>
      <c r="B12" t="inlineStr">
        <is>
          <t>Inpin</t>
        </is>
      </c>
      <c r="D12" t="n">
        <v>0</v>
      </c>
      <c r="E12" t="n">
        <v>0.05</v>
      </c>
      <c r="F12" t="n">
        <v>0.04</v>
      </c>
      <c r="G12" t="n">
        <v>0.133</v>
      </c>
      <c r="H12" t="n">
        <v>0.107</v>
      </c>
    </row>
    <row r="13">
      <c r="A13" t="inlineStr">
        <is>
          <t>masterReg_n_61: masterReg/register_reg_r1_0_31_24_29_i_24/O to ALU1/register_reg_r1_0_31_24_29_i_12/I5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masterReg_n_61: masterReg/register_reg_r1_0_31_24_29_i_24/O to ALU1/register_reg_r1_0_31_24_29_i_12/I5sum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masterReg_n_61: masterReg/register_reg_r1_0_31_24_29_i_24/O to ALU1/register_reg_r1_0_31_24_29_i_12/I5Total delay (from Vivado)</t>
        </is>
      </c>
      <c r="E16" t="inlineStr">
        <is>
          <t>110</t>
        </is>
      </c>
      <c r="F16" t="inlineStr">
        <is>
          <t>91</t>
        </is>
      </c>
      <c r="G16" t="inlineStr">
        <is>
          <t>223</t>
        </is>
      </c>
      <c r="H16" t="inlineStr">
        <is>
          <t>184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CLBLM_R_X11Y54/CLBLM_M_BMUX</t>
        </is>
      </c>
      <c r="B2" t="inlineStr">
        <is>
          <t>Outpin</t>
        </is>
      </c>
      <c r="C2" t="n">
        <v>1.8988096875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CLBLM_R_X11Y54/CLBLM_M_BMUX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CLBLM_R_X11Y54/CLBLM_R.CLBLM_M_BMUX-&gt;CLBLM_LOGIC_OUTS21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CLBLM_R_X11Y54/CLBLM_LOGIC_OUTS21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INT_R_X11Y54/LOGIC_OUTS21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INT_R_X11Y54/INT_R.LOGIC_OUTS21-&gt;&gt;IMUX31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INT_R_X11Y54/IMUX31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CLBLM_R_X11Y54/CLBLM_IMUX31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CLBLM_R_X11Y54/CLBLM_R.CLBLM_IMUX31-&gt;CLBLM_M_C5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CLBLM_R_X11Y54/CLBLM_M_C5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ALU1/register_reg_r1_0_31_24_29_i_14/I5</t>
        </is>
      </c>
      <c r="B12" t="inlineStr">
        <is>
          <t>Inpin</t>
        </is>
      </c>
      <c r="D12" t="n">
        <v>0</v>
      </c>
      <c r="E12" t="n">
        <v>0.05</v>
      </c>
      <c r="F12" t="n">
        <v>0.04</v>
      </c>
      <c r="G12" t="n">
        <v>0.133</v>
      </c>
      <c r="H12" t="n">
        <v>0.107</v>
      </c>
    </row>
    <row r="13">
      <c r="A13" t="inlineStr">
        <is>
          <t>masterReg_n_62: masterReg/register_reg_r1_0_31_24_29_i_26/O to ALU1/register_reg_r1_0_31_24_29_i_14/I5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masterReg_n_62: masterReg/register_reg_r1_0_31_24_29_i_26/O to ALU1/register_reg_r1_0_31_24_29_i_14/I5sum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masterReg_n_62: masterReg/register_reg_r1_0_31_24_29_i_26/O to ALU1/register_reg_r1_0_31_24_29_i_14/I5Total delay (from Vivado)</t>
        </is>
      </c>
      <c r="E16" t="inlineStr">
        <is>
          <t>110</t>
        </is>
      </c>
      <c r="F16" t="inlineStr">
        <is>
          <t>91</t>
        </is>
      </c>
      <c r="G16" t="inlineStr">
        <is>
          <t>223</t>
        </is>
      </c>
      <c r="H16" t="inlineStr">
        <is>
          <t>184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CLBLM_R_X11Y51/CLBLM_M_BMUX</t>
        </is>
      </c>
      <c r="B2" t="inlineStr">
        <is>
          <t>Outpin</t>
        </is>
      </c>
      <c r="C2" t="n">
        <v>1.8988096875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CLBLM_R_X11Y51/CLBLM_M_BMUX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CLBLM_R_X11Y51/CLBLM_R.CLBLM_M_BMUX-&gt;CLBLM_LOGIC_OUTS21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CLBLM_R_X11Y51/CLBLM_LOGIC_OUTS21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INT_R_X11Y51/LOGIC_OUTS21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INT_R_X11Y51/INT_R.LOGIC_OUTS21-&gt;&gt;IMUX31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INT_R_X11Y51/IMUX31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CLBLM_R_X11Y51/CLBLM_IMUX31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CLBLM_R_X11Y51/CLBLM_R.CLBLM_IMUX31-&gt;CLBLM_M_C5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CLBLM_R_X11Y51/CLBLM_M_C5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ALU1/register_reg_r1_0_31_24_29_i_8/I5</t>
        </is>
      </c>
      <c r="B12" t="inlineStr">
        <is>
          <t>Inpin</t>
        </is>
      </c>
      <c r="D12" t="n">
        <v>0</v>
      </c>
      <c r="E12" t="n">
        <v>0.05</v>
      </c>
      <c r="F12" t="n">
        <v>0.04</v>
      </c>
      <c r="G12" t="n">
        <v>0.133</v>
      </c>
      <c r="H12" t="n">
        <v>0.107</v>
      </c>
    </row>
    <row r="13">
      <c r="A13" t="inlineStr">
        <is>
          <t>masterReg_n_63: masterReg/register_reg_r1_0_31_24_29_i_20/O to ALU1/register_reg_r1_0_31_24_29_i_8/I5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masterReg_n_63: masterReg/register_reg_r1_0_31_24_29_i_20/O to ALU1/register_reg_r1_0_31_24_29_i_8/I5sum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masterReg_n_63: masterReg/register_reg_r1_0_31_24_29_i_20/O to ALU1/register_reg_r1_0_31_24_29_i_8/I5Total delay (from Vivado)</t>
        </is>
      </c>
      <c r="E16" t="inlineStr">
        <is>
          <t>110</t>
        </is>
      </c>
      <c r="F16" t="inlineStr">
        <is>
          <t>91</t>
        </is>
      </c>
      <c r="G16" t="inlineStr">
        <is>
          <t>223</t>
        </is>
      </c>
      <c r="H16" t="inlineStr">
        <is>
          <t>184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CLBLM_R_X5Y55/CLBLM_L_AMUX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CLBLM_R_X5Y55/CLBLM_L_AMUX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CLBLM_R_X5Y55/CLBLM_R.CLBLM_L_AMUX-&gt;CLBLM_LOGIC_OUTS16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CLBLM_R_X5Y55/CLBLM_LOGIC_OUTS16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INT_R_X5Y55/LOGIC_OUTS16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INT_R_X5Y55/INT_R.LOGIC_OUTS16-&gt;&gt;IMUX13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INT_R_X5Y55/IMUX13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CLBLM_R_X5Y55/CLBLM_IMUX13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CLBLM_R_X5Y55/CLBLM_R.CLBLM_IMUX13-&gt;CLBLM_L_B6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CLBLM_R_X5Y55/CLBLM_L_B6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ALU1/register_reg_r1_0_31_24_29_i_10/I5</t>
        </is>
      </c>
      <c r="B12" t="inlineStr">
        <is>
          <t>Inpin</t>
        </is>
      </c>
      <c r="D12" t="n">
        <v>0</v>
      </c>
      <c r="E12" t="n">
        <v>0.001</v>
      </c>
      <c r="F12" t="n">
        <v>0.001</v>
      </c>
      <c r="G12" t="n">
        <v>0.002</v>
      </c>
      <c r="H12" t="n">
        <v>0.002</v>
      </c>
    </row>
    <row r="13">
      <c r="A13" t="inlineStr">
        <is>
          <t>masterReg_n_64: masterReg/register_reg_r1_0_31_24_29_i_22/O to ALU1/register_reg_r1_0_31_24_29_i_10/I5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masterReg_n_64: masterReg/register_reg_r1_0_31_24_29_i_22/O to ALU1/register_reg_r1_0_31_24_29_i_10/I5sum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masterReg_n_64: masterReg/register_reg_r1_0_31_24_29_i_22/O to ALU1/register_reg_r1_0_31_24_29_i_10/I5Total delay (from Vivado)</t>
        </is>
      </c>
      <c r="E16" t="inlineStr">
        <is>
          <t>60</t>
        </is>
      </c>
      <c r="F16" t="inlineStr">
        <is>
          <t>51</t>
        </is>
      </c>
      <c r="G16" t="inlineStr">
        <is>
          <t>115</t>
        </is>
      </c>
      <c r="H16" t="inlineStr">
        <is>
          <t>97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CLBLM_R_X5Y54/CLBLM_M_BMUX</t>
        </is>
      </c>
      <c r="B2" t="inlineStr">
        <is>
          <t>Outpin</t>
        </is>
      </c>
      <c r="C2" t="n">
        <v>1.8988096875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CLBLM_R_X5Y54/CLBLM_M_BMUX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CLBLM_R_X5Y54/CLBLM_R.CLBLM_M_BMUX-&gt;CLBLM_LOGIC_OUTS21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CLBLM_R_X5Y54/CLBLM_LOGIC_OUTS21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INT_R_X5Y54/LOGIC_OUTS21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INT_R_X5Y54/INT_R.LOGIC_OUTS21-&gt;&gt;IMUX31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INT_R_X5Y54/IMUX31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CLBLM_R_X5Y54/CLBLM_IMUX31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CLBLM_R_X5Y54/CLBLM_R.CLBLM_IMUX31-&gt;CLBLM_M_C5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CLBLM_R_X5Y54/CLBLM_M_C5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ALU1/register_reg_r1_0_31_18_23_i_16/I5</t>
        </is>
      </c>
      <c r="B12" t="inlineStr">
        <is>
          <t>Inpin</t>
        </is>
      </c>
      <c r="D12" t="n">
        <v>0</v>
      </c>
      <c r="E12" t="n">
        <v>0.05</v>
      </c>
      <c r="F12" t="n">
        <v>0.04</v>
      </c>
      <c r="G12" t="n">
        <v>0.133</v>
      </c>
      <c r="H12" t="n">
        <v>0.107</v>
      </c>
    </row>
    <row r="13">
      <c r="A13" t="inlineStr">
        <is>
          <t>masterReg_n_65: masterReg/register_reg_r1_0_31_18_23_i_28/O to ALU1/register_reg_r1_0_31_18_23_i_16/I5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masterReg_n_65: masterReg/register_reg_r1_0_31_18_23_i_28/O to ALU1/register_reg_r1_0_31_18_23_i_16/I5sum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masterReg_n_65: masterReg/register_reg_r1_0_31_18_23_i_28/O to ALU1/register_reg_r1_0_31_18_23_i_16/I5Total delay (from Vivado)</t>
        </is>
      </c>
      <c r="E16" t="inlineStr">
        <is>
          <t>110</t>
        </is>
      </c>
      <c r="F16" t="inlineStr">
        <is>
          <t>91</t>
        </is>
      </c>
      <c r="G16" t="inlineStr">
        <is>
          <t>223</t>
        </is>
      </c>
      <c r="H16" t="inlineStr">
        <is>
          <t>184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CLBLL_L_X4Y54/CLBLL_LL_AMUX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CLBLL_L_X4Y54/CLBLL_LL_AMUX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CLBLL_L_X4Y54/CLBLL_L.CLBLL_LL_AMUX-&gt;CLBLL_LOGIC_OUTS20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CLBLL_L_X4Y54/CLBLL_LOGIC_OUTS20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INT_L_X4Y54/LOGIC_OUTS_L20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INT_L_X4Y54/INT_L.LOGIC_OUTS_L20-&gt;&gt;IMUX_L12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INT_L_X4Y54/IMUX_L12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CLBLL_L_X4Y54/CLBLL_IMUX12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CLBLL_L_X4Y54/CLBLL_L.CLBLL_IMUX12-&gt;CLBLL_LL_B6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CLBLL_L_X4Y54/CLBLL_LL_B6</t>
        </is>
      </c>
      <c r="B11" t="inlineStr">
        <is>
          <t>Part of wire</t>
        </is>
      </c>
      <c r="C11" t="n">
        <v>0</v>
      </c>
      <c r="D11" t="n">
        <v>0.004545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ALU1/register_reg_r1_0_31_18_23_i_18/I5</t>
        </is>
      </c>
      <c r="B12" t="inlineStr">
        <is>
          <t>Inpin</t>
        </is>
      </c>
      <c r="D12" t="n">
        <v>0</v>
      </c>
      <c r="E12" t="n">
        <v>0.001</v>
      </c>
      <c r="F12" t="n">
        <v>0.001</v>
      </c>
      <c r="G12" t="n">
        <v>0.002</v>
      </c>
      <c r="H12" t="n">
        <v>0.002</v>
      </c>
    </row>
    <row r="13">
      <c r="A13" t="inlineStr">
        <is>
          <t>masterReg_n_66: masterReg/register_reg_r1_0_31_18_23_i_30/O to ALU1/register_reg_r1_0_31_18_23_i_18/I5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masterReg_n_66: masterReg/register_reg_r1_0_31_18_23_i_30/O to ALU1/register_reg_r1_0_31_18_23_i_18/I5sum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masterReg_n_66: masterReg/register_reg_r1_0_31_18_23_i_30/O to ALU1/register_reg_r1_0_31_18_23_i_18/I5Total delay (from Vivado)</t>
        </is>
      </c>
      <c r="E16" t="inlineStr">
        <is>
          <t>68</t>
        </is>
      </c>
      <c r="F16" t="inlineStr">
        <is>
          <t>59</t>
        </is>
      </c>
      <c r="G16" t="inlineStr">
        <is>
          <t>123</t>
        </is>
      </c>
      <c r="H16" t="inlineStr">
        <is>
          <t>105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CLBLM_R_X3Y52/CLBLM_L_BMUX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CLBLM_R_X3Y52/CLBLM_L_BMUX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CLBLM_R_X3Y52/CLBLM_R.CLBLM_L_BMUX-&gt;CLBLM_LOGIC_OUTS17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CLBLM_R_X3Y52/CLBLM_LOGIC_OUTS17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INT_R_X3Y52/LOGIC_OUTS17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INT_R_X3Y52/INT_R.LOGIC_OUTS17-&gt;&gt;IMUX30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INT_R_X3Y52/IMUX30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CLBLM_R_X3Y52/CLBLM_IMUX30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CLBLM_R_X3Y52/CLBLM_R.CLBLM_IMUX30-&gt;CLBLM_L_C5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CLBLM_R_X3Y52/CLBLM_L_C5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ALU1/register_reg_r1_0_31_18_23_i_12/I5</t>
        </is>
      </c>
      <c r="B12" t="inlineStr">
        <is>
          <t>Inpin</t>
        </is>
      </c>
      <c r="D12" t="n">
        <v>0</v>
      </c>
      <c r="E12" t="n">
        <v>0.042</v>
      </c>
      <c r="F12" t="n">
        <v>0.033</v>
      </c>
      <c r="G12" t="n">
        <v>0.114</v>
      </c>
      <c r="H12" t="n">
        <v>0.092</v>
      </c>
    </row>
    <row r="13">
      <c r="A13" t="inlineStr">
        <is>
          <t>masterReg_n_67: masterReg/register_reg_r1_0_31_18_23_i_24/O to ALU1/register_reg_r1_0_31_18_23_i_12/I5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masterReg_n_67: masterReg/register_reg_r1_0_31_18_23_i_24/O to ALU1/register_reg_r1_0_31_18_23_i_12/I5sum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masterReg_n_67: masterReg/register_reg_r1_0_31_18_23_i_24/O to ALU1/register_reg_r1_0_31_18_23_i_12/I5Total delay (from Vivado)</t>
        </is>
      </c>
      <c r="E16" t="inlineStr">
        <is>
          <t>101</t>
        </is>
      </c>
      <c r="F16" t="inlineStr">
        <is>
          <t>83</t>
        </is>
      </c>
      <c r="G16" t="inlineStr">
        <is>
          <t>207</t>
        </is>
      </c>
      <c r="H16" t="inlineStr">
        <is>
          <t>170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CLBLL_L_X4Y53/CLBLL_LL_CMUX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CLBLL_L_X4Y53/CLBLL_LL_CMUX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CLBLL_L_X4Y53/CLBLL_L.CLBLL_LL_CMUX-&gt;CLBLL_LOGIC_OUTS22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CLBLL_L_X4Y53/CLBLL_LOGIC_OUTS22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INT_L_X4Y53/LOGIC_OUTS_L22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INT_L_X4Y53/INT_L.LOGIC_OUTS_L22-&gt;&gt;IMUX_L40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INT_L_X4Y53/IMUX_L40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CLBLL_L_X4Y53/CLBLL_IMUX40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CLBLL_L_X4Y53/CLBLL_L.CLBLL_IMUX40-&gt;CLBLL_LL_D1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CLBLL_L_X4Y53/CLBLL_LL_D1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ALU1/register_reg_r1_0_31_18_23_i_14/I5</t>
        </is>
      </c>
      <c r="B12" t="inlineStr">
        <is>
          <t>Inpin</t>
        </is>
      </c>
      <c r="D12" t="n">
        <v>0</v>
      </c>
      <c r="E12" t="n">
        <v>0.216</v>
      </c>
      <c r="F12" t="n">
        <v>0.174</v>
      </c>
      <c r="G12" t="n">
        <v>0.522</v>
      </c>
      <c r="H12" t="n">
        <v>0.421</v>
      </c>
    </row>
    <row r="13">
      <c r="A13" t="inlineStr">
        <is>
          <t>masterReg_n_68: masterReg/register_reg_r1_0_31_18_23_i_26/O to ALU1/register_reg_r1_0_31_18_23_i_14/I5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masterReg_n_68: masterReg/register_reg_r1_0_31_18_23_i_26/O to ALU1/register_reg_r1_0_31_18_23_i_14/I5sum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masterReg_n_68: masterReg/register_reg_r1_0_31_18_23_i_26/O to ALU1/register_reg_r1_0_31_18_23_i_14/I5Total delay (from Vivado)</t>
        </is>
      </c>
      <c r="E16" t="inlineStr">
        <is>
          <t>275</t>
        </is>
      </c>
      <c r="F16" t="inlineStr">
        <is>
          <t>224</t>
        </is>
      </c>
      <c r="G16" t="inlineStr">
        <is>
          <t>554</t>
        </is>
      </c>
      <c r="H16" t="inlineStr">
        <is>
          <t>449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CLBLM_R_X3Y50/CLBLM_M_AMUX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CLBLM_R_X3Y50/CLBLM_M_AMUX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CLBLM_R_X3Y50/CLBLM_R.CLBLM_M_AMUX-&gt;CLBLM_LOGIC_OUTS20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CLBLM_R_X3Y50/CLBLM_LOGIC_OUTS20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INT_R_X3Y50/LOGIC_OUTS20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INT_R_X3Y50/INT_R.LOGIC_OUTS20-&gt;&gt;IMUX12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INT_R_X3Y50/IMUX12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CLBLM_R_X3Y50/CLBLM_IMUX12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CLBLM_R_X3Y50/CLBLM_R.CLBLM_IMUX12-&gt;CLBLM_M_B6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CLBLM_R_X3Y50/CLBLM_M_B6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ALU1/register_reg_r1_0_31_18_23_i_8/I5</t>
        </is>
      </c>
      <c r="B12" t="inlineStr">
        <is>
          <t>Inpin</t>
        </is>
      </c>
      <c r="D12" t="n">
        <v>0</v>
      </c>
      <c r="E12" t="n">
        <v>0.006</v>
      </c>
      <c r="F12" t="n">
        <v>0.005</v>
      </c>
      <c r="G12" t="n">
        <v>0.013</v>
      </c>
      <c r="H12" t="n">
        <v>0.011</v>
      </c>
    </row>
    <row r="13">
      <c r="A13" t="inlineStr">
        <is>
          <t>masterReg_n_69: masterReg/register_reg_r1_0_31_18_23_i_20/O to ALU1/register_reg_r1_0_31_18_23_i_8/I5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masterReg_n_69: masterReg/register_reg_r1_0_31_18_23_i_20/O to ALU1/register_reg_r1_0_31_18_23_i_8/I5sum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masterReg_n_69: masterReg/register_reg_r1_0_31_18_23_i_20/O to ALU1/register_reg_r1_0_31_18_23_i_8/I5Total delay (from Vivado)</t>
        </is>
      </c>
      <c r="E16" t="inlineStr">
        <is>
          <t>65</t>
        </is>
      </c>
      <c r="F16" t="inlineStr">
        <is>
          <t>55</t>
        </is>
      </c>
      <c r="G16" t="inlineStr">
        <is>
          <t>124</t>
        </is>
      </c>
      <c r="H16" t="inlineStr">
        <is>
          <t>104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CLBLL_L_X2Y51/CLBLL_LL_AMUX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CLBLL_L_X2Y51/CLBLL_LL_AMUX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CLBLL_L_X2Y51/CLBLL_L.CLBLL_LL_AMUX-&gt;CLBLL_LOGIC_OUTS20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CLBLL_L_X2Y51/CLBLL_LOGIC_OUTS20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INT_L_X2Y51/LOGIC_OUTS_L20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INT_L_X2Y51/INT_L.LOGIC_OUTS_L20-&gt;&gt;SR1BEG3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0.057</v>
      </c>
      <c r="F7" t="n">
        <v>0.047</v>
      </c>
      <c r="G7" t="n">
        <v>0.14</v>
      </c>
      <c r="H7" t="n">
        <v>0.116</v>
      </c>
      <c r="I7">
        <f>((D11) + (D8 + D9 + D10))</f>
        <v/>
      </c>
      <c r="J7">
        <f>(((D11) + (D8 + D9 + D10))*C7)</f>
        <v/>
      </c>
    </row>
    <row r="8">
      <c r="A8" t="inlineStr">
        <is>
          <t>INT_L_X2Y51/SR1BEG3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INT_L_X2Y50/SR1END3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INT_L_X2Y51/SR1END_N3_3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INT_L_X2Y50/INT_L.SR1END3-&gt;&gt;IMUX_L15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INT_L_X2Y50/IMUX_L15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CLBLL_L_X2Y50/CLBLL_IMUX15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CLBLL_L_X2Y50/CLBLL_L.CLBLL_IMUX15-&gt;CLBLL_LL_B1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CLBLL_L_X2Y50/CLBLL_LL_B1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ALU1/register_reg_r1_0_31_18_23_i_10/I5</t>
        </is>
      </c>
      <c r="B16" t="inlineStr">
        <is>
          <t>Inpin</t>
        </is>
      </c>
      <c r="D16" t="n">
        <v>0</v>
      </c>
      <c r="E16" t="n">
        <v>0.213</v>
      </c>
      <c r="F16" t="n">
        <v>0.171</v>
      </c>
      <c r="G16" t="n">
        <v>0.518</v>
      </c>
      <c r="H16" t="n">
        <v>0.417</v>
      </c>
    </row>
    <row r="17">
      <c r="A17" t="inlineStr">
        <is>
          <t>masterReg_n_70: masterReg/register_reg_r1_0_31_18_23_i_22/O to ALU1/register_reg_r1_0_31_18_23_i_10/I5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masterReg_n_70: masterReg/register_reg_r1_0_31_18_23_i_22/O to ALU1/register_reg_r1_0_31_18_23_i_10/I5sum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masterReg_n_70: masterReg/register_reg_r1_0_31_18_23_i_22/O to ALU1/register_reg_r1_0_31_18_23_i_10/I5Total delay (from Vivado)</t>
        </is>
      </c>
      <c r="E20" t="inlineStr">
        <is>
          <t>339</t>
        </is>
      </c>
      <c r="F20" t="inlineStr">
        <is>
          <t>278</t>
        </is>
      </c>
      <c r="G20" t="inlineStr">
        <is>
          <t>666</t>
        </is>
      </c>
      <c r="H20" t="inlineStr">
        <is>
          <t>543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CLBLM_R_X3Y50/CLBLM_L_BMUX</t>
        </is>
      </c>
      <c r="B2" t="inlineStr">
        <is>
          <t>Outpin</t>
        </is>
      </c>
      <c r="C2" t="n">
        <v>1.8693455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CLBLM_R_X3Y50/CLBLM_L_BMUX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CLBLM_R_X3Y50/CLBLM_R.CLBLM_L_BMUX-&gt;CLBLM_LOGIC_OUTS17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CLBLM_R_X3Y50/CLBLM_LOGIC_OUTS17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INT_R_X3Y50/LOGIC_OUTS17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INT_R_X3Y50/INT_R.LOGIC_OUTS17-&gt;&gt;SW2BEG3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INT_R_X3Y50/SW2BEG3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INT_L_X2Y49/SW2END3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INT_L_X2Y50/SW2END_N0_3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BRKH_INT_X3Y49/BRKH_INT_SW2A3</t>
        </is>
      </c>
      <c r="B11" t="inlineStr">
        <is>
          <t>Part of wire</t>
        </is>
      </c>
      <c r="C11" t="n">
        <v>0.00523</v>
      </c>
      <c r="D11" t="n">
        <v>0.001</v>
      </c>
    </row>
    <row r="12">
      <c r="A12" t="inlineStr">
        <is>
          <t>INT_R_X3Y49/SW2A3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BRKH_INT_X2Y49/BRKH_INT_SW2END3</t>
        </is>
      </c>
      <c r="B13" t="inlineStr">
        <is>
          <t>Part of wire</t>
        </is>
      </c>
      <c r="C13" t="n">
        <v>0.00523</v>
      </c>
      <c r="D13" t="n">
        <v>0.001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INT_L_X2Y50/INT_L.SW2END_N0_3-&gt;&gt;IMUX_L16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INT_L_X2Y50/IMUX_L16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CLBLL_L_X2Y50/CLBLL_IMUX16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CLBLL_L_X2Y50/CLBLL_L.CLBLL_IMUX16-&gt;CLBLL_L_B3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CLBLL_L_X2Y50/CLBLL_L_B3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ALU1/register_reg_r1_0_31_12_17_i_16/I5</t>
        </is>
      </c>
      <c r="B19" t="inlineStr">
        <is>
          <t>Inpin</t>
        </is>
      </c>
      <c r="D19" t="n">
        <v>0</v>
      </c>
      <c r="E19" t="n">
        <v>0.136</v>
      </c>
      <c r="F19" t="n">
        <v>0.109</v>
      </c>
      <c r="G19" t="n">
        <v>0.349</v>
      </c>
      <c r="H19" t="n">
        <v>0.281</v>
      </c>
    </row>
    <row r="20">
      <c r="A20" t="inlineStr">
        <is>
          <t>masterReg_n_71: masterReg/register_reg_r1_0_31_12_17_i_28/O to ALU1/register_reg_r1_0_31_12_17_i_16/I5 sum delays</t>
        </is>
      </c>
      <c r="E20">
        <f>(E2 + E4 + E7 + E14 + E17 + E19)</f>
        <v/>
      </c>
      <c r="F20">
        <f>(F2 + F4 + F7 + F14 + F17 + F19)</f>
        <v/>
      </c>
      <c r="G20">
        <f>(G2 + G4 + G7 + G14 + G17 + G19)</f>
        <v/>
      </c>
      <c r="H20">
        <f>(H2 + H4 + H7 + H14 + H17 + H19)</f>
        <v/>
      </c>
      <c r="J20">
        <f>(J2 + J3 + J4 + J6 + J7 + J13 + J14 + J16 + J17 + J18 + J19)</f>
        <v/>
      </c>
    </row>
    <row r="21">
      <c r="A21" t="inlineStr">
        <is>
          <t>masterReg_n_71: masterReg/register_reg_r1_0_31_12_17_i_28/O to ALU1/register_reg_r1_0_31_12_17_i_16/I5sum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masterReg_n_71: masterReg/register_reg_r1_0_31_12_17_i_28/O to ALU1/register_reg_r1_0_31_12_17_i_16/I5Total delay (from Vivado)</t>
        </is>
      </c>
      <c r="E23" t="inlineStr">
        <is>
          <t>248</t>
        </is>
      </c>
      <c r="F23" t="inlineStr">
        <is>
          <t>204</t>
        </is>
      </c>
      <c r="G23" t="inlineStr">
        <is>
          <t>525</t>
        </is>
      </c>
      <c r="H23" t="inlineStr">
        <is>
          <t>431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CLBLM_R_X3Y49/CLBLM_M_BMUX</t>
        </is>
      </c>
      <c r="B2" t="inlineStr">
        <is>
          <t>Outpin</t>
        </is>
      </c>
      <c r="C2" t="n">
        <v>1.8988096875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CLBLM_R_X3Y49/CLBLM_M_BMUX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CLBLM_R_X3Y49/CLBLM_R.CLBLM_M_BMUX-&gt;CLBLM_LOGIC_OUTS21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CLBLM_R_X3Y49/CLBLM_LOGIC_OUTS21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INT_R_X3Y49/LOGIC_OUTS21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INT_R_X3Y49/INT_R.LOGIC_OUTS21-&gt;&gt;IMUX31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INT_R_X3Y49/IMUX31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CLBLM_R_X3Y49/CLBLM_IMUX31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CLBLM_R_X3Y49/CLBLM_R.CLBLM_IMUX31-&gt;CLBLM_M_C5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CLBLM_R_X3Y49/CLBLM_M_C5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ALU1/register_reg_r1_0_31_12_17_i_18/I5</t>
        </is>
      </c>
      <c r="B12" t="inlineStr">
        <is>
          <t>Inpin</t>
        </is>
      </c>
      <c r="D12" t="n">
        <v>0</v>
      </c>
      <c r="E12" t="n">
        <v>0.05</v>
      </c>
      <c r="F12" t="n">
        <v>0.04</v>
      </c>
      <c r="G12" t="n">
        <v>0.133</v>
      </c>
      <c r="H12" t="n">
        <v>0.107</v>
      </c>
    </row>
    <row r="13">
      <c r="A13" t="inlineStr">
        <is>
          <t>masterReg_n_72: masterReg/register_reg_r1_0_31_12_17_i_30/O to ALU1/register_reg_r1_0_31_12_17_i_18/I5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masterReg_n_72: masterReg/register_reg_r1_0_31_12_17_i_30/O to ALU1/register_reg_r1_0_31_12_17_i_18/I5sum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masterReg_n_72: masterReg/register_reg_r1_0_31_12_17_i_30/O to ALU1/register_reg_r1_0_31_12_17_i_18/I5Total delay (from Vivado)</t>
        </is>
      </c>
      <c r="E16" t="inlineStr">
        <is>
          <t>110</t>
        </is>
      </c>
      <c r="F16" t="inlineStr">
        <is>
          <t>91</t>
        </is>
      </c>
      <c r="G16" t="inlineStr">
        <is>
          <t>223</t>
        </is>
      </c>
      <c r="H16" t="inlineStr">
        <is>
          <t>184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CLBLM_L_X10Y49/CLBLM_M_AMUX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CLBLM_L_X10Y49/CLBLM_M_AMUX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CLBLM_L_X10Y49/CLBLM_L.CLBLM_M_AMUX-&gt;CLBLM_LOGIC_OUTS20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CLBLM_L_X10Y49/CLBLM_LOGIC_OUTS20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INT_L_X10Y49/LOGIC_OUTS_L20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INT_L_X10Y49/INT_L.LOGIC_OUTS_L20-&gt;&gt;IMUX_L12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INT_L_X10Y49/IMUX_L12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CLBLM_L_X10Y49/CLBLM_IMUX12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CLBLM_L_X10Y49/CLBLM_L.CLBLM_IMUX12-&gt;CLBLM_M_B6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CLBLM_L_X10Y49/CLBLM_M_B6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ALU1/register_reg_r1_0_31_12_17_i_12/I5</t>
        </is>
      </c>
      <c r="B12" t="inlineStr">
        <is>
          <t>Inpin</t>
        </is>
      </c>
      <c r="D12" t="n">
        <v>0</v>
      </c>
      <c r="E12" t="n">
        <v>0.006</v>
      </c>
      <c r="F12" t="n">
        <v>0.005</v>
      </c>
      <c r="G12" t="n">
        <v>0.013</v>
      </c>
      <c r="H12" t="n">
        <v>0.011</v>
      </c>
    </row>
    <row r="13">
      <c r="A13" t="inlineStr">
        <is>
          <t>masterReg_n_73: masterReg/register_reg_r1_0_31_12_17_i_24/O to ALU1/register_reg_r1_0_31_12_17_i_12/I5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masterReg_n_73: masterReg/register_reg_r1_0_31_12_17_i_24/O to ALU1/register_reg_r1_0_31_12_17_i_12/I5sum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masterReg_n_73: masterReg/register_reg_r1_0_31_12_17_i_24/O to ALU1/register_reg_r1_0_31_12_17_i_12/I5Total delay (from Vivado)</t>
        </is>
      </c>
      <c r="E16" t="inlineStr">
        <is>
          <t>65</t>
        </is>
      </c>
      <c r="F16" t="inlineStr">
        <is>
          <t>55</t>
        </is>
      </c>
      <c r="G16" t="inlineStr">
        <is>
          <t>124</t>
        </is>
      </c>
      <c r="H16" t="inlineStr">
        <is>
          <t>104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CLBLM_R_X11Y48/CLBLM_M_AMUX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CLBLM_R_X11Y48/CLBLM_M_AMUX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CLBLM_R_X11Y48/CLBLM_R.CLBLM_M_AMUX-&gt;CLBLM_LOGIC_OUTS20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CLBLM_R_X11Y48/CLBLM_LOGIC_OUTS20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INT_R_X11Y48/LOGIC_OUTS20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INT_R_X11Y48/INT_R.LOGIC_OUTS20-&gt;&gt;WR1BEG3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0.123</v>
      </c>
      <c r="H7" t="n">
        <v>0.102</v>
      </c>
      <c r="I7">
        <f>((D10) + (D8 + D9))</f>
        <v/>
      </c>
      <c r="J7">
        <f>(((D10) + (D8 + D9))*C7)</f>
        <v/>
      </c>
    </row>
    <row r="8">
      <c r="A8" t="inlineStr">
        <is>
          <t>INT_R_X11Y48/WR1BEG3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INT_L_X10Y48/WR1END3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INT_L_X10Y48/INT_L.WR1END3-&gt;&gt;IMUX_L46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INT_L_X10Y48/IMUX_L46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CLBLM_L_X10Y48/CLBLM_IMUX46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CLBLM_L_X10Y48/CLBLM_L.CLBLM_IMUX46-&gt;CLBLM_L_D5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CLBLM_L_X10Y48/CLBLM_L_D5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ALU1/register_reg_r1_0_31_12_17_i_14/I5</t>
        </is>
      </c>
      <c r="B15" t="inlineStr">
        <is>
          <t>Inpin</t>
        </is>
      </c>
      <c r="D15" t="n">
        <v>0</v>
      </c>
      <c r="E15" t="n">
        <v>0.042</v>
      </c>
      <c r="F15" t="n">
        <v>0.033</v>
      </c>
      <c r="G15" t="n">
        <v>0.113</v>
      </c>
      <c r="H15" t="n">
        <v>0.091</v>
      </c>
    </row>
    <row r="16">
      <c r="A16" t="inlineStr">
        <is>
          <t>masterReg_n_74: masterReg/register_reg_r1_0_31_12_17_i_26/O to ALU1/register_reg_r1_0_31_12_17_i_14/I5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masterReg_n_74: masterReg/register_reg_r1_0_31_12_17_i_26/O to ALU1/register_reg_r1_0_31_12_17_i_14/I5sum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masterReg_n_74: masterReg/register_reg_r1_0_31_12_17_i_26/O to ALU1/register_reg_r1_0_31_12_17_i_14/I5Total delay (from Vivado)</t>
        </is>
      </c>
      <c r="E19" t="inlineStr">
        <is>
          <t>153</t>
        </is>
      </c>
      <c r="F19" t="inlineStr">
        <is>
          <t>127</t>
        </is>
      </c>
      <c r="G19" t="inlineStr">
        <is>
          <t>317</t>
        </is>
      </c>
      <c r="H19" t="inlineStr">
        <is>
          <t>262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CLBLM_R_X11Y49/CLBLM_M_AMUX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CLBLM_R_X11Y49/CLBLM_M_AMUX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CLBLM_R_X11Y49/CLBLM_R.CLBLM_M_AMUX-&gt;CLBLM_LOGIC_OUTS20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CLBLM_R_X11Y49/CLBLM_LOGIC_OUTS20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INT_R_X11Y49/LOGIC_OUTS20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INT_R_X11Y49/INT_R.LOGIC_OUTS20-&gt;&gt;WR1BEG3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0.123</v>
      </c>
      <c r="H7" t="n">
        <v>0.102</v>
      </c>
      <c r="I7">
        <f>((D10) + (D8 + D9))</f>
        <v/>
      </c>
      <c r="J7">
        <f>(((D10) + (D8 + D9))*C7)</f>
        <v/>
      </c>
    </row>
    <row r="8">
      <c r="A8" t="inlineStr">
        <is>
          <t>INT_R_X11Y49/WR1BEG3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INT_L_X10Y49/WR1END3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INT_L_X10Y49/INT_L.WR1END3-&gt;&gt;IMUX_L14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INT_L_X10Y49/IMUX_L14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CLBLM_L_X10Y49/CLBLM_IMUX14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CLBLM_L_X10Y49/CLBLM_L.CLBLM_IMUX14-&gt;CLBLM_L_B1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CLBLM_L_X10Y49/CLBLM_L_B1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ALU1/register_reg_r1_0_31_12_17_i_8/I5</t>
        </is>
      </c>
      <c r="B15" t="inlineStr">
        <is>
          <t>Inpin</t>
        </is>
      </c>
      <c r="D15" t="n">
        <v>0</v>
      </c>
      <c r="E15" t="n">
        <v>0.213</v>
      </c>
      <c r="F15" t="n">
        <v>0.171</v>
      </c>
      <c r="G15" t="n">
        <v>0.518</v>
      </c>
      <c r="H15" t="n">
        <v>0.417</v>
      </c>
    </row>
    <row r="16">
      <c r="A16" t="inlineStr">
        <is>
          <t>masterReg_n_75: masterReg/register_reg_r1_0_31_12_17_i_20/O to ALU1/register_reg_r1_0_31_12_17_i_8/I5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masterReg_n_75: masterReg/register_reg_r1_0_31_12_17_i_20/O to ALU1/register_reg_r1_0_31_12_17_i_8/I5sum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masterReg_n_75: masterReg/register_reg_r1_0_31_12_17_i_20/O to ALU1/register_reg_r1_0_31_12_17_i_8/I5Total delay (from Vivado)</t>
        </is>
      </c>
      <c r="E19" t="inlineStr">
        <is>
          <t>324</t>
        </is>
      </c>
      <c r="F19" t="inlineStr">
        <is>
          <t>265</t>
        </is>
      </c>
      <c r="G19" t="inlineStr">
        <is>
          <t>660</t>
        </is>
      </c>
      <c r="H19" t="inlineStr">
        <is>
          <t>538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CLBLM_R_X7Y46/CLBLM_M_AMUX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CLBLM_R_X7Y46/CLBLM_M_AMUX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CLBLM_R_X7Y46/CLBLM_R.CLBLM_M_AMUX-&gt;CLBLM_LOGIC_OUTS20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CLBLM_R_X7Y46/CLBLM_LOGIC_OUTS20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INT_R_X7Y46/LOGIC_OUTS20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INT_R_X7Y46/INT_R.LOGIC_OUTS20-&gt;&gt;IMUX28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INT_R_X7Y46/IMUX28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CLBLM_R_X7Y46/CLBLM_IMUX28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CLBLM_R_X7Y46/CLBLM_R.CLBLM_IMUX28-&gt;CLBLM_M_C4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CLBLM_R_X7Y46/CLBLM_M_C4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ALU1/register_reg_r1_0_31_12_17_i_10/I5</t>
        </is>
      </c>
      <c r="B12" t="inlineStr">
        <is>
          <t>Inpin</t>
        </is>
      </c>
      <c r="D12" t="n">
        <v>0</v>
      </c>
      <c r="E12" t="n">
        <v>0.111</v>
      </c>
      <c r="F12" t="n">
        <v>0.089</v>
      </c>
      <c r="G12" t="n">
        <v>0.3</v>
      </c>
      <c r="H12" t="n">
        <v>0.242</v>
      </c>
    </row>
    <row r="13">
      <c r="A13" t="inlineStr">
        <is>
          <t>masterReg_n_76: masterReg/register_reg_r1_0_31_12_17_i_22/O to ALU1/register_reg_r1_0_31_12_17_i_10/I5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masterReg_n_76: masterReg/register_reg_r1_0_31_12_17_i_22/O to ALU1/register_reg_r1_0_31_12_17_i_10/I5sum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masterReg_n_76: masterReg/register_reg_r1_0_31_12_17_i_22/O to ALU1/register_reg_r1_0_31_12_17_i_10/I5Total delay (from Vivado)</t>
        </is>
      </c>
      <c r="E16" t="inlineStr">
        <is>
          <t>170</t>
        </is>
      </c>
      <c r="F16" t="inlineStr">
        <is>
          <t>139</t>
        </is>
      </c>
      <c r="G16" t="inlineStr">
        <is>
          <t>359</t>
        </is>
      </c>
      <c r="H16" t="inlineStr">
        <is>
          <t>293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CLBLM_L_X10Y45/CLBLM_M_AMUX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CLBLM_L_X10Y45/CLBLM_M_AMUX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CLBLM_L_X10Y45/CLBLM_L.CLBLM_M_AMUX-&gt;CLBLM_LOGIC_OUTS20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CLBLM_L_X10Y45/CLBLM_LOGIC_OUTS20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INT_L_X10Y45/LOGIC_OUTS_L20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INT_L_X10Y45/INT_L.LOGIC_OUTS_L20-&gt;&gt;BYP_ALT2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INT_L_X10Y45/BYP_ALT2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INT_L_X10Y45/INT_L.BYP_ALT2-&gt;&gt;BYP_BOUNCE2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((D12) + (D10 + D11))</f>
        <v/>
      </c>
      <c r="J9">
        <f>(((D12) + (D10 + D11))*C9)</f>
        <v/>
      </c>
    </row>
    <row r="10">
      <c r="A10" t="inlineStr">
        <is>
          <t>INT_L_X10Y45/BYP_BOUNCE2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INT_L_X10Y46/BYP_BOUNCE_N3_2</t>
        </is>
      </c>
      <c r="B11" t="inlineStr">
        <is>
          <t>Part of wire</t>
        </is>
      </c>
      <c r="C11" t="n">
        <v>0</v>
      </c>
      <c r="D11" t="n">
        <v>0</v>
      </c>
      <c r="I11">
        <f>(((D10 + D11)/2) + (D12))</f>
        <v/>
      </c>
      <c r="J11">
        <f>((C10 + C11)*(((D10 + D11)/2) + (D12)))</f>
        <v/>
      </c>
    </row>
    <row r="12">
      <c r="A12" t="inlineStr">
        <is>
          <t>INT_L_X10Y45/INT_L.BYP_BOUNCE2-&gt;&gt;IMUX_L6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INT_L_X10Y45/IMUX_L6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CLBLM_L_X10Y45/CLBLM_IMUX6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CLBLM_L_X10Y45/CLBLM_L.CLBLM_IMUX6-&gt;CLBLM_L_A1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CLBLM_L_X10Y45/CLBLM_L_A1</t>
        </is>
      </c>
      <c r="B16" t="inlineStr">
        <is>
          <t>Part of wire</t>
        </is>
      </c>
      <c r="C16" t="n">
        <v>0</v>
      </c>
      <c r="D16" t="n">
        <v>0</v>
      </c>
      <c r="I16">
        <f>(((D16)/2) + (D17))</f>
        <v/>
      </c>
      <c r="J16">
        <f>((C16)*(((D16)/2) + (D17)))</f>
        <v/>
      </c>
    </row>
    <row r="17">
      <c r="A17" t="inlineStr">
        <is>
          <t>ALU1/register_reg_r1_0_31_6_11_i_16/I5</t>
        </is>
      </c>
      <c r="B17" t="inlineStr">
        <is>
          <t>Inpin</t>
        </is>
      </c>
      <c r="D17" t="n">
        <v>0</v>
      </c>
      <c r="E17" t="n">
        <v>0.214</v>
      </c>
      <c r="F17" t="n">
        <v>0.172</v>
      </c>
      <c r="G17" t="n">
        <v>0.516</v>
      </c>
      <c r="H17" t="n">
        <v>0.416</v>
      </c>
    </row>
    <row r="18">
      <c r="A18" t="inlineStr">
        <is>
          <t>masterReg_n_77: masterReg/register_reg_r1_0_31_6_11_i_28/O to ALU1/register_reg_r1_0_31_6_11_i_16/I5 sum delays</t>
        </is>
      </c>
      <c r="E18">
        <f>(E2 + E4 + E7 + E9 + E12 + E15 + E17)</f>
        <v/>
      </c>
      <c r="F18">
        <f>(F2 + F4 + F7 + F9 + F12 + F15 + F17)</f>
        <v/>
      </c>
      <c r="G18">
        <f>(G2 + G4 + G7 + G9 + G12 + G15 + G17)</f>
        <v/>
      </c>
      <c r="H18">
        <f>(H2 + H4 + H7 + H9 + H12 + H15 + H17)</f>
        <v/>
      </c>
      <c r="J18">
        <f>(J2 + J3 + J4 + J6 + J7 + J8 + J9 + J11 + J12 + J14 + J15 + J16 + J17)</f>
        <v/>
      </c>
    </row>
    <row r="19">
      <c r="A19" t="inlineStr">
        <is>
          <t>masterReg_n_77: masterReg/register_reg_r1_0_31_6_11_i_28/O to ALU1/register_reg_r1_0_31_6_11_i_16/I5sum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masterReg_n_77: masterReg/register_reg_r1_0_31_6_11_i_28/O to ALU1/register_reg_r1_0_31_6_11_i_16/I5Total delay (from Vivado)</t>
        </is>
      </c>
      <c r="E21" t="inlineStr">
        <is>
          <t>342</t>
        </is>
      </c>
      <c r="F21" t="inlineStr">
        <is>
          <t>281</t>
        </is>
      </c>
      <c r="G21" t="inlineStr">
        <is>
          <t>692</t>
        </is>
      </c>
      <c r="H21" t="inlineStr">
        <is>
          <t>564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CLBLM_L_X8Y44/CLBLM_L_A</t>
        </is>
      </c>
      <c r="B2" t="inlineStr">
        <is>
          <t>Outpin</t>
        </is>
      </c>
      <c r="C2" t="n">
        <v>1.3261875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CLBLM_L_X8Y44/CLBLM_L_A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CLBLM_L_X8Y44/CLBLM_L.CLBLM_L_A-&gt;CLBLM_LOGIC_OUTS8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CLBLM_L_X8Y44/CLBLM_LOGIC_OUTS8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INT_L_X8Y44/LOGIC_OUTS_L8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INT_L_X8Y44/INT_L.LOGIC_OUTS_L8-&gt;&gt;IMUX_L25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INT_L_X8Y44/IMUX_L25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CLBLM_L_X8Y44/CLBLM_IMUX25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CLBLM_L_X8Y44/CLBLM_L.CLBLM_IMUX25-&gt;CLBLM_L_B5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CLBLM_L_X8Y44/CLBLM_L_B5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ALU1/register_reg_r1_0_31_6_11_i_18/I5</t>
        </is>
      </c>
      <c r="B12" t="inlineStr">
        <is>
          <t>Inpin</t>
        </is>
      </c>
      <c r="D12" t="n">
        <v>0</v>
      </c>
      <c r="E12" t="n">
        <v>0.043</v>
      </c>
      <c r="F12" t="n">
        <v>0.034</v>
      </c>
      <c r="G12" t="n">
        <v>0.116</v>
      </c>
      <c r="H12" t="n">
        <v>0.093</v>
      </c>
    </row>
    <row r="13">
      <c r="A13" t="inlineStr">
        <is>
          <t>masterReg_n_78: masterReg/register_reg_r1_0_31_6_11_i_30/O to ALU1/register_reg_r1_0_31_6_11_i_18/I5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masterReg_n_78: masterReg/register_reg_r1_0_31_6_11_i_30/O to ALU1/register_reg_r1_0_31_6_11_i_18/I5sum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masterReg_n_78: masterReg/register_reg_r1_0_31_6_11_i_30/O to ALU1/register_reg_r1_0_31_6_11_i_18/I5Total delay (from Vivado)</t>
        </is>
      </c>
      <c r="E16" t="inlineStr">
        <is>
          <t>99</t>
        </is>
      </c>
      <c r="F16" t="inlineStr">
        <is>
          <t>81</t>
        </is>
      </c>
      <c r="G16" t="inlineStr">
        <is>
          <t>205</t>
        </is>
      </c>
      <c r="H16" t="inlineStr">
        <is>
          <t>168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CLBLM_L_X10Y46/CLBLM_M_AMUX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CLBLM_L_X10Y46/CLBLM_M_AMUX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CLBLM_L_X10Y46/CLBLM_L.CLBLM_M_AMUX-&gt;CLBLM_LOGIC_OUTS20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CLBLM_L_X10Y46/CLBLM_LOGIC_OUTS20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INT_L_X10Y46/LOGIC_OUTS_L20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INT_L_X10Y46/INT_L.LOGIC_OUTS_L20-&gt;&gt;FAN_ALT7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INT_L_X10Y46/FAN_ALT7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INT_L_X10Y46/INT_L.FAN_ALT7-&gt;&gt;FAN_BOUNCE7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((D11) + (D10))</f>
        <v/>
      </c>
      <c r="J9">
        <f>(((D11) + (D10))*C9)</f>
        <v/>
      </c>
    </row>
    <row r="10">
      <c r="A10" t="inlineStr">
        <is>
          <t>INT_L_X10Y46/FAN_BOUNCE7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INT_L_X10Y46/INT_L.FAN_BOUNCE7-&gt;&gt;IMUX_L24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INT_L_X10Y46/IMUX_L24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CLBLM_L_X10Y46/CLBLM_IMUX24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CLBLM_L_X10Y46/CLBLM_L.CLBLM_IMUX24-&gt;CLBLM_M_B5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CLBLM_L_X10Y46/CLBLM_M_B5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ALU1/register_reg_r1_0_31_6_11_i_12/I5</t>
        </is>
      </c>
      <c r="B16" t="inlineStr">
        <is>
          <t>Inpin</t>
        </is>
      </c>
      <c r="D16" t="n">
        <v>0</v>
      </c>
      <c r="E16" t="n">
        <v>0.052</v>
      </c>
      <c r="F16" t="n">
        <v>0.042</v>
      </c>
      <c r="G16" t="n">
        <v>0.137</v>
      </c>
      <c r="H16" t="n">
        <v>0.111</v>
      </c>
    </row>
    <row r="17">
      <c r="A17" t="inlineStr">
        <is>
          <t>masterReg_n_79: masterReg/register_reg_r1_0_31_6_11_i_24/O to ALU1/register_reg_r1_0_31_6_11_i_12/I5 sum delays</t>
        </is>
      </c>
      <c r="E17">
        <f>(E2 + E4 + E7 + E9 + E11 + E14 + E16)</f>
        <v/>
      </c>
      <c r="F17">
        <f>(F2 + F4 + F7 + F9 + F11 + F14 + F16)</f>
        <v/>
      </c>
      <c r="G17">
        <f>(G2 + G4 + G7 + G9 + G11 + G14 + G16)</f>
        <v/>
      </c>
      <c r="H17">
        <f>(H2 + H4 + H7 + H9 + H11 + H14 + H16)</f>
        <v/>
      </c>
      <c r="J17">
        <f>(J2 + J3 + J4 + J6 + J7 + J8 + J9 + J10 + J11 + J13 + J14 + J15 + J16)</f>
        <v/>
      </c>
    </row>
    <row r="18">
      <c r="A18" t="inlineStr">
        <is>
          <t>masterReg_n_79: masterReg/register_reg_r1_0_31_6_11_i_24/O to ALU1/register_reg_r1_0_31_6_11_i_12/I5sum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masterReg_n_79: masterReg/register_reg_r1_0_31_6_11_i_24/O to ALU1/register_reg_r1_0_31_6_11_i_12/I5Total delay (from Vivado)</t>
        </is>
      </c>
      <c r="E20" t="inlineStr">
        <is>
          <t>180</t>
        </is>
      </c>
      <c r="F20" t="inlineStr">
        <is>
          <t>151</t>
        </is>
      </c>
      <c r="G20" t="inlineStr">
        <is>
          <t>367</t>
        </is>
      </c>
      <c r="H20" t="inlineStr">
        <is>
          <t>304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CLBLM_R_X7Y44/CLBLM_L_AMUX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CLBLM_R_X7Y44/CLBLM_L_AMUX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CLBLM_R_X7Y44/CLBLM_R.CLBLM_L_AMUX-&gt;CLBLM_LOGIC_OUTS16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CLBLM_R_X7Y44/CLBLM_LOGIC_OUTS16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INT_R_X7Y44/LOGIC_OUTS16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INT_R_X7Y44/INT_R.LOGIC_OUTS16-&gt;&gt;IMUX13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INT_R_X7Y44/IMUX13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CLBLM_R_X7Y44/CLBLM_IMUX13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CLBLM_R_X7Y44/CLBLM_R.CLBLM_IMUX13-&gt;CLBLM_L_B6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CLBLM_R_X7Y44/CLBLM_L_B6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ALU1/register_reg_r1_0_31_6_11_i_14/I5</t>
        </is>
      </c>
      <c r="B12" t="inlineStr">
        <is>
          <t>Inpin</t>
        </is>
      </c>
      <c r="D12" t="n">
        <v>0</v>
      </c>
      <c r="E12" t="n">
        <v>0.001</v>
      </c>
      <c r="F12" t="n">
        <v>0.001</v>
      </c>
      <c r="G12" t="n">
        <v>0.002</v>
      </c>
      <c r="H12" t="n">
        <v>0.002</v>
      </c>
    </row>
    <row r="13">
      <c r="A13" t="inlineStr">
        <is>
          <t>masterReg_n_80: masterReg/register_reg_r1_0_31_6_11_i_26/O to ALU1/register_reg_r1_0_31_6_11_i_14/I5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masterReg_n_80: masterReg/register_reg_r1_0_31_6_11_i_26/O to ALU1/register_reg_r1_0_31_6_11_i_14/I5sum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masterReg_n_80: masterReg/register_reg_r1_0_31_6_11_i_26/O to ALU1/register_reg_r1_0_31_6_11_i_14/I5Total delay (from Vivado)</t>
        </is>
      </c>
      <c r="E16" t="inlineStr">
        <is>
          <t>60</t>
        </is>
      </c>
      <c r="F16" t="inlineStr">
        <is>
          <t>51</t>
        </is>
      </c>
      <c r="G16" t="inlineStr">
        <is>
          <t>115</t>
        </is>
      </c>
      <c r="H16" t="inlineStr">
        <is>
          <t>97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CLBLM_R_X5Y44/CLBLM_L_AMUX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CLBLM_R_X5Y44/CLBLM_L_AMUX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CLBLM_R_X5Y44/CLBLM_R.CLBLM_L_AMUX-&gt;CLBLM_LOGIC_OUTS16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CLBLM_R_X5Y44/CLBLM_LOGIC_OUTS16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INT_R_X5Y44/LOGIC_OUTS16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INT_R_X5Y44/INT_R.LOGIC_OUTS16-&gt;&gt;IMUX13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INT_R_X5Y44/IMUX13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CLBLM_R_X5Y44/CLBLM_IMUX13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CLBLM_R_X5Y44/CLBLM_R.CLBLM_IMUX13-&gt;CLBLM_L_B6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CLBLM_R_X5Y44/CLBLM_L_B6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ALU1/register_reg_r1_0_31_6_11_i_8/I5</t>
        </is>
      </c>
      <c r="B12" t="inlineStr">
        <is>
          <t>Inpin</t>
        </is>
      </c>
      <c r="D12" t="n">
        <v>0</v>
      </c>
      <c r="E12" t="n">
        <v>0.001</v>
      </c>
      <c r="F12" t="n">
        <v>0.001</v>
      </c>
      <c r="G12" t="n">
        <v>0.002</v>
      </c>
      <c r="H12" t="n">
        <v>0.002</v>
      </c>
    </row>
    <row r="13">
      <c r="A13" t="inlineStr">
        <is>
          <t>masterReg_n_81: masterReg/register_reg_r1_0_31_6_11_i_20/O to ALU1/register_reg_r1_0_31_6_11_i_8/I5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masterReg_n_81: masterReg/register_reg_r1_0_31_6_11_i_20/O to ALU1/register_reg_r1_0_31_6_11_i_8/I5sum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masterReg_n_81: masterReg/register_reg_r1_0_31_6_11_i_20/O to ALU1/register_reg_r1_0_31_6_11_i_8/I5Total delay (from Vivado)</t>
        </is>
      </c>
      <c r="E16" t="inlineStr">
        <is>
          <t>60</t>
        </is>
      </c>
      <c r="F16" t="inlineStr">
        <is>
          <t>51</t>
        </is>
      </c>
      <c r="G16" t="inlineStr">
        <is>
          <t>115</t>
        </is>
      </c>
      <c r="H16" t="inlineStr">
        <is>
          <t>97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CLBLM_R_X7Y45/CLBLM_M_AMUX</t>
        </is>
      </c>
      <c r="B2" t="inlineStr">
        <is>
          <t>Outpin</t>
        </is>
      </c>
      <c r="C2" t="n">
        <v>1.8333335625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CLBLM_R_X7Y45/CLBLM_M_AMUX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CLBLM_R_X7Y45/CLBLM_R.CLBLM_M_AMUX-&gt;CLBLM_LOGIC_OUTS20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CLBLM_R_X7Y45/CLBLM_LOGIC_OUTS20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INT_R_X7Y45/LOGIC_OUTS20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INT_R_X7Y45/INT_R.LOGIC_OUTS20-&gt;&gt;FAN_ALT7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INT_R_X7Y45/FAN_ALT7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INT_R_X7Y45/INT_R.FAN_ALT7-&gt;&gt;FAN_BOUNCE7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((D11) + (D10))</f>
        <v/>
      </c>
      <c r="J9">
        <f>(((D11) + (D10))*C9)</f>
        <v/>
      </c>
    </row>
    <row r="10">
      <c r="A10" t="inlineStr">
        <is>
          <t>INT_R_X7Y45/FAN_BOUNCE7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INT_R_X7Y45/INT_R.FAN_BOUNCE7-&gt;&gt;IMUX18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INT_R_X7Y45/IMUX18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CLBLM_R_X7Y45/CLBLM_IMUX18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CLBLM_R_X7Y45/CLBLM_R.CLBLM_IMUX18-&gt;CLBLM_M_B2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CLBLM_R_X7Y45/CLBLM_M_B2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ALU1/register_reg_r1_0_31_6_11_i_10/I5</t>
        </is>
      </c>
      <c r="B16" t="inlineStr">
        <is>
          <t>Inpin</t>
        </is>
      </c>
      <c r="D16" t="n">
        <v>0</v>
      </c>
      <c r="E16" t="n">
        <v>0.214</v>
      </c>
      <c r="F16" t="n">
        <v>0.172</v>
      </c>
      <c r="G16" t="n">
        <v>0.504</v>
      </c>
      <c r="H16" t="n">
        <v>0.406</v>
      </c>
    </row>
    <row r="17">
      <c r="A17" t="inlineStr">
        <is>
          <t>masterReg_n_82: masterReg/register_reg_r1_0_31_6_11_i_22/O to ALU1/register_reg_r1_0_31_6_11_i_10/I5 sum delays</t>
        </is>
      </c>
      <c r="E17">
        <f>(E2 + E4 + E7 + E9 + E11 + E14 + E16)</f>
        <v/>
      </c>
      <c r="F17">
        <f>(F2 + F4 + F7 + F9 + F11 + F14 + F16)</f>
        <v/>
      </c>
      <c r="G17">
        <f>(G2 + G4 + G7 + G9 + G11 + G14 + G16)</f>
        <v/>
      </c>
      <c r="H17">
        <f>(H2 + H4 + H7 + H9 + H11 + H14 + H16)</f>
        <v/>
      </c>
      <c r="J17">
        <f>(J2 + J3 + J4 + J6 + J7 + J8 + J9 + J10 + J11 + J13 + J14 + J15 + J16)</f>
        <v/>
      </c>
    </row>
    <row r="18">
      <c r="A18" t="inlineStr">
        <is>
          <t>masterReg_n_82: masterReg/register_reg_r1_0_31_6_11_i_22/O to ALU1/register_reg_r1_0_31_6_11_i_10/I5sum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masterReg_n_82: masterReg/register_reg_r1_0_31_6_11_i_22/O to ALU1/register_reg_r1_0_31_6_11_i_10/I5Total delay (from Vivado)</t>
        </is>
      </c>
      <c r="E20" t="inlineStr">
        <is>
          <t>342</t>
        </is>
      </c>
      <c r="F20" t="inlineStr">
        <is>
          <t>281</t>
        </is>
      </c>
      <c r="G20" t="inlineStr">
        <is>
          <t>685</t>
        </is>
      </c>
      <c r="H20" t="inlineStr">
        <is>
          <t>559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CLBLL_L_X4Y44/CLBLL_L_AMUX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CLBLL_L_X4Y44/CLBLL_L_AMUX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CLBLL_L_X4Y44/CLBLL_L.CLBLL_L_AMUX-&gt;CLBLL_LOGIC_OUTS16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CLBLL_L_X4Y44/CLBLL_LOGIC_OUTS16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INT_L_X4Y44/LOGIC_OUTS_L16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INT_L_X4Y44/INT_L.LOGIC_OUTS_L16-&gt;&gt;IMUX_L13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INT_L_X4Y44/IMUX_L13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CLBLL_L_X4Y44/CLBLL_IMUX13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CLBLL_L_X4Y44/CLBLL_L.CLBLL_IMUX13-&gt;CLBLL_L_B6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CLBLL_L_X4Y44/CLBLL_L_B6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ALU1/register_reg_r1_0_31_0_5_i_20/I5</t>
        </is>
      </c>
      <c r="B12" t="inlineStr">
        <is>
          <t>Inpin</t>
        </is>
      </c>
      <c r="D12" t="n">
        <v>0</v>
      </c>
      <c r="E12" t="n">
        <v>0.001</v>
      </c>
      <c r="F12" t="n">
        <v>0.001</v>
      </c>
      <c r="G12" t="n">
        <v>0.002</v>
      </c>
      <c r="H12" t="n">
        <v>0.002</v>
      </c>
    </row>
    <row r="13">
      <c r="A13" t="inlineStr">
        <is>
          <t>masterReg_n_83: masterReg/register_reg_r1_0_31_0_5_i_34/O to ALU1/register_reg_r1_0_31_0_5_i_20/I5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masterReg_n_83: masterReg/register_reg_r1_0_31_0_5_i_34/O to ALU1/register_reg_r1_0_31_0_5_i_20/I5sum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masterReg_n_83: masterReg/register_reg_r1_0_31_0_5_i_34/O to ALU1/register_reg_r1_0_31_0_5_i_20/I5Total delay (from Vivado)</t>
        </is>
      </c>
      <c r="E16" t="inlineStr">
        <is>
          <t>60</t>
        </is>
      </c>
      <c r="F16" t="inlineStr">
        <is>
          <t>51</t>
        </is>
      </c>
      <c r="G16" t="inlineStr">
        <is>
          <t>115</t>
        </is>
      </c>
      <c r="H16" t="inlineStr">
        <is>
          <t>97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CLBLM_R_X3Y44/CLBLM_L_AMUX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CLBLM_R_X3Y44/CLBLM_L_AMUX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CLBLM_R_X3Y44/CLBLM_R.CLBLM_L_AMUX-&gt;CLBLM_LOGIC_OUTS16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CLBLM_R_X3Y44/CLBLM_LOGIC_OUTS16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INT_R_X3Y44/LOGIC_OUTS16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INT_R_X3Y44/INT_R.LOGIC_OUTS16-&gt;&gt;IMUX13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INT_R_X3Y44/IMUX13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CLBLM_R_X3Y44/CLBLM_IMUX13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CLBLM_R_X3Y44/CLBLM_R.CLBLM_IMUX13-&gt;CLBLM_L_B6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CLBLM_R_X3Y44/CLBLM_L_B6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ALU1/register_reg_r1_0_31_0_5_i_22/I5</t>
        </is>
      </c>
      <c r="B12" t="inlineStr">
        <is>
          <t>Inpin</t>
        </is>
      </c>
      <c r="D12" t="n">
        <v>0</v>
      </c>
      <c r="E12" t="n">
        <v>0.001</v>
      </c>
      <c r="F12" t="n">
        <v>0.001</v>
      </c>
      <c r="G12" t="n">
        <v>0.002</v>
      </c>
      <c r="H12" t="n">
        <v>0.002</v>
      </c>
    </row>
    <row r="13">
      <c r="A13" t="inlineStr">
        <is>
          <t>masterReg_n_84: masterReg/register_reg_r1_0_31_0_5_i_36/O to ALU1/register_reg_r1_0_31_0_5_i_22/I5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masterReg_n_84: masterReg/register_reg_r1_0_31_0_5_i_36/O to ALU1/register_reg_r1_0_31_0_5_i_22/I5sum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masterReg_n_84: masterReg/register_reg_r1_0_31_0_5_i_36/O to ALU1/register_reg_r1_0_31_0_5_i_22/I5Total delay (from Vivado)</t>
        </is>
      </c>
      <c r="E16" t="inlineStr">
        <is>
          <t>60</t>
        </is>
      </c>
      <c r="F16" t="inlineStr">
        <is>
          <t>51</t>
        </is>
      </c>
      <c r="G16" t="inlineStr">
        <is>
          <t>115</t>
        </is>
      </c>
      <c r="H16" t="inlineStr">
        <is>
          <t>97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CLBLM_R_X5Y43/CLBLM_M_BMUX</t>
        </is>
      </c>
      <c r="B2" t="inlineStr">
        <is>
          <t>Outpin</t>
        </is>
      </c>
      <c r="C2" t="n">
        <v>1.8988096875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CLBLM_R_X5Y43/CLBLM_M_BMUX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CLBLM_R_X5Y43/CLBLM_R.CLBLM_M_BMUX-&gt;CLBLM_LOGIC_OUTS21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CLBLM_R_X5Y43/CLBLM_LOGIC_OUTS21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INT_R_X5Y43/LOGIC_OUTS21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INT_R_X5Y43/INT_R.LOGIC_OUTS21-&gt;&gt;IMUX31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INT_R_X5Y43/IMUX31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CLBLM_R_X5Y43/CLBLM_IMUX31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CLBLM_R_X5Y43/CLBLM_R.CLBLM_IMUX31-&gt;CLBLM_M_C5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CLBLM_R_X5Y43/CLBLM_M_C5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ALU1/register_reg_r1_0_31_0_5_i_15/I5</t>
        </is>
      </c>
      <c r="B12" t="inlineStr">
        <is>
          <t>Inpin</t>
        </is>
      </c>
      <c r="D12" t="n">
        <v>0</v>
      </c>
      <c r="E12" t="n">
        <v>0.05</v>
      </c>
      <c r="F12" t="n">
        <v>0.04</v>
      </c>
      <c r="G12" t="n">
        <v>0.133</v>
      </c>
      <c r="H12" t="n">
        <v>0.107</v>
      </c>
    </row>
    <row r="13">
      <c r="A13" t="inlineStr">
        <is>
          <t>masterReg_n_85: masterReg/register_reg_r1_0_31_0_5_i_29/O to ALU1/register_reg_r1_0_31_0_5_i_15/I5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masterReg_n_85: masterReg/register_reg_r1_0_31_0_5_i_29/O to ALU1/register_reg_r1_0_31_0_5_i_15/I5sum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masterReg_n_85: masterReg/register_reg_r1_0_31_0_5_i_29/O to ALU1/register_reg_r1_0_31_0_5_i_15/I5Total delay (from Vivado)</t>
        </is>
      </c>
      <c r="E16" t="inlineStr">
        <is>
          <t>110</t>
        </is>
      </c>
      <c r="F16" t="inlineStr">
        <is>
          <t>91</t>
        </is>
      </c>
      <c r="G16" t="inlineStr">
        <is>
          <t>223</t>
        </is>
      </c>
      <c r="H16" t="inlineStr">
        <is>
          <t>184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CLBLM_R_X5Y43/CLBLM_L_AMUX</t>
        </is>
      </c>
      <c r="B2" t="inlineStr">
        <is>
          <t>Outpin</t>
        </is>
      </c>
      <c r="C2" t="n">
        <v>1.852976125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CLBLM_R_X5Y43/CLBLM_L_AMUX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CLBLM_R_X5Y43/CLBLM_R.CLBLM_L_AMUX-&gt;CLBLM_LOGIC_OUTS16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CLBLM_R_X5Y43/CLBLM_LOGIC_OUTS16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INT_R_X5Y43/LOGIC_OUTS16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INT_R_X5Y43/INT_R.LOGIC_OUTS16-&gt;&gt;FAN_ALT5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INT_R_X5Y43/FAN_ALT5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INT_R_X5Y43/INT_R.FAN_ALT5-&gt;&gt;FAN_BOUNCE5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((D11) + (D10))</f>
        <v/>
      </c>
      <c r="J9">
        <f>(((D11) + (D10))*C9)</f>
        <v/>
      </c>
    </row>
    <row r="10">
      <c r="A10" t="inlineStr">
        <is>
          <t>INT_R_X5Y43/FAN_BOUNCE5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INT_R_X5Y43/INT_R.FAN_BOUNCE5-&gt;&gt;IMUX19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INT_R_X5Y43/IMUX19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CLBLM_R_X5Y43/CLBLM_IMUX19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CLBLM_R_X5Y43/CLBLM_R.CLBLM_IMUX19-&gt;CLBLM_L_B2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CLBLM_R_X5Y43/CLBLM_L_B2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ALU1/register_reg_r1_0_31_0_5_i_18/I5</t>
        </is>
      </c>
      <c r="B16" t="inlineStr">
        <is>
          <t>Inpin</t>
        </is>
      </c>
      <c r="D16" t="n">
        <v>0</v>
      </c>
      <c r="E16" t="n">
        <v>0.212</v>
      </c>
      <c r="F16" t="n">
        <v>0.17</v>
      </c>
      <c r="G16" t="n">
        <v>0.506</v>
      </c>
      <c r="H16" t="n">
        <v>0.408</v>
      </c>
    </row>
    <row r="17">
      <c r="A17" t="inlineStr">
        <is>
          <t>masterReg_n_86: masterReg/register_reg_r1_0_31_0_5_i_32/O to ALU1/register_reg_r1_0_31_0_5_i_18/I5 sum delays</t>
        </is>
      </c>
      <c r="E17">
        <f>(E2 + E4 + E7 + E9 + E11 + E14 + E16)</f>
        <v/>
      </c>
      <c r="F17">
        <f>(F2 + F4 + F7 + F9 + F11 + F14 + F16)</f>
        <v/>
      </c>
      <c r="G17">
        <f>(G2 + G4 + G7 + G9 + G11 + G14 + G16)</f>
        <v/>
      </c>
      <c r="H17">
        <f>(H2 + H4 + H7 + H9 + H11 + H14 + H16)</f>
        <v/>
      </c>
      <c r="J17">
        <f>(J2 + J3 + J4 + J6 + J7 + J8 + J9 + J10 + J11 + J13 + J14 + J15 + J16)</f>
        <v/>
      </c>
    </row>
    <row r="18">
      <c r="A18" t="inlineStr">
        <is>
          <t>masterReg_n_86: masterReg/register_reg_r1_0_31_0_5_i_32/O to ALU1/register_reg_r1_0_31_0_5_i_18/I5sum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masterReg_n_86: masterReg/register_reg_r1_0_31_0_5_i_32/O to ALU1/register_reg_r1_0_31_0_5_i_18/I5Total delay (from Vivado)</t>
        </is>
      </c>
      <c r="E20" t="inlineStr">
        <is>
          <t>340</t>
        </is>
      </c>
      <c r="F20" t="inlineStr">
        <is>
          <t>279</t>
        </is>
      </c>
      <c r="G20" t="inlineStr">
        <is>
          <t>685</t>
        </is>
      </c>
      <c r="H20" t="inlineStr">
        <is>
          <t>559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CLBLL_L_X4Y44/CLBLL_LL_CMUX</t>
        </is>
      </c>
      <c r="B2" t="inlineStr">
        <is>
          <t>Outpin</t>
        </is>
      </c>
      <c r="C2" t="n">
        <v>1.8267858125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CLBLL_L_X4Y44/CLBLL_LL_CMUX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CLBLL_L_X4Y44/CLBLL_L.CLBLL_LL_CMUX-&gt;CLBLL_LOGIC_OUTS22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CLBLL_L_X4Y44/CLBLL_LOGIC_OUTS22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INT_L_X4Y44/LOGIC_OUTS_L22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INT_L_X4Y44/INT_L.LOGIC_OUTS_L22-&gt;&gt;FAN_ALT0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INT_L_X4Y44/FAN_ALT0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INT_L_X4Y44/INT_L.FAN_ALT0-&gt;&gt;FAN_BOUNCE0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((D12) + (D10 + D11))</f>
        <v/>
      </c>
      <c r="J9">
        <f>(((D12) + (D10 + D11))*C9)</f>
        <v/>
      </c>
    </row>
    <row r="10">
      <c r="A10" t="inlineStr">
        <is>
          <t>INT_L_X4Y44/FAN_BOUNCE0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INT_L_X4Y43/FAN_BOUNCE_S3_0</t>
        </is>
      </c>
      <c r="B11" t="inlineStr">
        <is>
          <t>Part of wire</t>
        </is>
      </c>
      <c r="C11" t="n">
        <v>0</v>
      </c>
      <c r="D11" t="n">
        <v>0</v>
      </c>
      <c r="I11">
        <f>(((D10 + D11)/2) + (D12))</f>
        <v/>
      </c>
      <c r="J11">
        <f>((C10 + C11)*(((D10 + D11)/2) + (D12)))</f>
        <v/>
      </c>
    </row>
    <row r="12">
      <c r="A12" t="inlineStr">
        <is>
          <t>INT_L_X4Y43/INT_L.FAN_BOUNCE_S3_0-&gt;&gt;IMUX_L38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INT_L_X4Y43/IMUX_L38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CLBLL_L_X4Y43/CLBLL_IMUX38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CLBLL_L_X4Y43/CLBLL_L.CLBLL_IMUX38-&gt;CLBLL_LL_D3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CLBLL_L_X4Y43/CLBLL_LL_D3</t>
        </is>
      </c>
      <c r="B16" t="inlineStr">
        <is>
          <t>Part of wire</t>
        </is>
      </c>
      <c r="C16" t="n">
        <v>0</v>
      </c>
      <c r="D16" t="n">
        <v>0</v>
      </c>
      <c r="I16">
        <f>(((D16)/2) + (D17))</f>
        <v/>
      </c>
      <c r="J16">
        <f>((C16)*(((D16)/2) + (D17)))</f>
        <v/>
      </c>
    </row>
    <row r="17">
      <c r="A17" t="inlineStr">
        <is>
          <t>ALU1/register_reg_r1_0_31_0_5_i_10/I5</t>
        </is>
      </c>
      <c r="B17" t="inlineStr">
        <is>
          <t>Inpin</t>
        </is>
      </c>
      <c r="D17" t="n">
        <v>0</v>
      </c>
      <c r="E17" t="n">
        <v>0.136</v>
      </c>
      <c r="F17" t="n">
        <v>0.109</v>
      </c>
      <c r="G17" t="n">
        <v>0.346</v>
      </c>
      <c r="H17" t="n">
        <v>0.279</v>
      </c>
    </row>
    <row r="18">
      <c r="A18" t="inlineStr">
        <is>
          <t>masterReg_n_87: masterReg/register_reg_r1_0_31_0_5_i_25/O to ALU1/register_reg_r1_0_31_0_5_i_10/I5 sum delays</t>
        </is>
      </c>
      <c r="E18">
        <f>(E2 + E4 + E7 + E9 + E12 + E15 + E17)</f>
        <v/>
      </c>
      <c r="F18">
        <f>(F2 + F4 + F7 + F9 + F12 + F15 + F17)</f>
        <v/>
      </c>
      <c r="G18">
        <f>(G2 + G4 + G7 + G9 + G12 + G15 + G17)</f>
        <v/>
      </c>
      <c r="H18">
        <f>(H2 + H4 + H7 + H9 + H12 + H15 + H17)</f>
        <v/>
      </c>
      <c r="J18">
        <f>(J2 + J3 + J4 + J6 + J7 + J8 + J9 + J11 + J12 + J14 + J15 + J16 + J17)</f>
        <v/>
      </c>
    </row>
    <row r="19">
      <c r="A19" t="inlineStr">
        <is>
          <t>masterReg_n_87: masterReg/register_reg_r1_0_31_0_5_i_25/O to ALU1/register_reg_r1_0_31_0_5_i_10/I5sum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masterReg_n_87: masterReg/register_reg_r1_0_31_0_5_i_25/O to ALU1/register_reg_r1_0_31_0_5_i_10/I5Total delay (from Vivado)</t>
        </is>
      </c>
      <c r="E21" t="inlineStr">
        <is>
          <t>264</t>
        </is>
      </c>
      <c r="F21" t="inlineStr">
        <is>
          <t>218</t>
        </is>
      </c>
      <c r="G21" t="inlineStr">
        <is>
          <t>542</t>
        </is>
      </c>
      <c r="H21" t="inlineStr">
        <is>
          <t>444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CLBLL_L_X4Y45/CLBLL_LL_B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CLBLL_L_X4Y45/CLBLL_LL_B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CLBLL_L_X4Y45/CLBLL_L.CLBLL_LL_B-&gt;CLBLL_LOGIC_OUTS13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CLBLL_L_X4Y45/CLBLL_LOGIC_OUTS13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INT_L_X4Y45/LOGIC_OUTS_L13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INT_L_X4Y45/INT_L.LOGIC_OUTS_L13-&gt;&gt;IMUX_L35</t>
        </is>
      </c>
      <c r="B7" t="inlineStr">
        <is>
          <t>Buffer</t>
        </is>
      </c>
      <c r="C7" t="n">
        <v>1.6107141875</v>
      </c>
      <c r="D7" t="n">
        <v>0.007713</v>
      </c>
      <c r="E7" t="n">
        <v>0.047</v>
      </c>
      <c r="F7" t="n">
        <v>0.038</v>
      </c>
      <c r="G7" t="n">
        <v>0.138</v>
      </c>
      <c r="H7" t="n">
        <v>0.114</v>
      </c>
      <c r="I7">
        <f>((((D12) + (D11))) + (D8 + D9))</f>
        <v/>
      </c>
      <c r="J7">
        <f>(((((D12) + (D11))) + (D8 + D9))*C7)</f>
        <v/>
      </c>
    </row>
    <row r="8">
      <c r="A8" t="inlineStr">
        <is>
          <t>INT_L_X4Y45/IMUX_L35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CLBLL_L_X4Y45/CLBLL_IMUX35</t>
        </is>
      </c>
      <c r="B9" t="inlineStr">
        <is>
          <t>Part of wire</t>
        </is>
      </c>
      <c r="C9" t="n">
        <v>0</v>
      </c>
      <c r="D9" t="n">
        <v>0</v>
      </c>
      <c r="I9">
        <f>(((D8 + D9)/2) + (((D12) + (D11))))</f>
        <v/>
      </c>
      <c r="J9">
        <f>((C8 + C9)*(((D8 + D9)/2) + (((D12) + (D11)))))</f>
        <v/>
      </c>
    </row>
    <row r="10">
      <c r="A10" t="inlineStr">
        <is>
          <t>CLBLL_L_X4Y45/CLBLL_L.CLBLL_IMUX35-&gt;CLBLL_LL_C6</t>
        </is>
      </c>
      <c r="B10" t="inlineStr">
        <is>
          <t>PassTransistor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CLBLL_L_X4Y45/CLBLL_LL_C6</t>
        </is>
      </c>
      <c r="B11" t="inlineStr">
        <is>
          <t>Part of wire</t>
        </is>
      </c>
      <c r="C11" t="n">
        <v>0</v>
      </c>
      <c r="D11" t="n">
        <v>0.005682</v>
      </c>
      <c r="I11">
        <f>(((D11)/2) + (D12))</f>
        <v/>
      </c>
      <c r="J11">
        <f>((C11)*(((D11)/2) + (D12)))</f>
        <v/>
      </c>
    </row>
    <row r="12">
      <c r="A12" t="inlineStr">
        <is>
          <t>ALU1/readData2[0]_i_3/I4</t>
        </is>
      </c>
      <c r="B12" t="inlineStr">
        <is>
          <t>Inpin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inlineStr">
        <is>
          <t>masterReg_n_88: masterReg/readData2[0]_i_7/O to ALU1/readData2[0]_i_3/I4 sum delays</t>
        </is>
      </c>
      <c r="E13">
        <f>(E2 + E4 + E7 + E10 + E12)</f>
        <v/>
      </c>
      <c r="F13">
        <f>(F2 + F4 + F7 + F10 + F12)</f>
        <v/>
      </c>
      <c r="G13">
        <f>(G2 + G4 + G7 + G10 + G12)</f>
        <v/>
      </c>
      <c r="H13">
        <f>(H2 + H4 + H7 + H10 + H12)</f>
        <v/>
      </c>
      <c r="J13">
        <f>(J2 + J3 + J4 + J6 + J7 + J9 + J10 + J11 + J12)</f>
        <v/>
      </c>
    </row>
    <row r="14">
      <c r="A14" t="inlineStr">
        <is>
          <t>masterReg_n_88: masterReg/readData2[0]_i_7/O to ALU1/readData2[0]_i_3/I4sum delays + cap delay</t>
        </is>
      </c>
      <c r="E14">
        <f>1000*(E13 + J13)</f>
        <v/>
      </c>
      <c r="F14">
        <f>1000*(F13 + J13)</f>
        <v/>
      </c>
      <c r="G14">
        <f>1000*(G13 + J13)</f>
        <v/>
      </c>
      <c r="H14">
        <f>1000*(H13 + J13)</f>
        <v/>
      </c>
    </row>
    <row r="16">
      <c r="A16" t="inlineStr">
        <is>
          <t>masterReg_n_88: masterReg/readData2[0]_i_7/O to ALU1/readData2[0]_i_3/I4Total delay (from Vivado)</t>
        </is>
      </c>
      <c r="E16" t="inlineStr">
        <is>
          <t>64</t>
        </is>
      </c>
      <c r="F16" t="inlineStr">
        <is>
          <t>55</t>
        </is>
      </c>
      <c r="G16" t="inlineStr">
        <is>
          <t>119</t>
        </is>
      </c>
      <c r="H16" t="inlineStr">
        <is>
          <t>101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1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CLBLL_L_X2Y54/CLBLL_L_B</t>
        </is>
      </c>
      <c r="B2" t="inlineStr">
        <is>
          <t>Outpin</t>
        </is>
      </c>
      <c r="C2" t="n">
        <v>1.4045625</v>
      </c>
      <c r="E2" t="n">
        <v>0</v>
      </c>
      <c r="F2" t="n">
        <v>0</v>
      </c>
      <c r="G2" t="n">
        <v>0</v>
      </c>
      <c r="H2" t="n">
        <v>0</v>
      </c>
      <c r="I2">
        <f>((((D7 + D41 + D187 + D221 + D946) + (D5 + D6))) + (D3))</f>
        <v/>
      </c>
      <c r="J2">
        <f>(C2*((((D7 + D41 + D187 + D221 + D946) + (D5 + D6))) + (D3)))</f>
        <v/>
      </c>
    </row>
    <row r="3">
      <c r="A3" t="inlineStr">
        <is>
          <t>CLBLL_L_X2Y54/CLBLL_L_B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D41 + D187 + D221 + D946) + (D5 + D6))))</f>
        <v/>
      </c>
      <c r="J3">
        <f>((C3)*(((D3)/2) + (((D7 + D41 + D187 + D221 + D946) + (D5 + D6)))))</f>
        <v/>
      </c>
    </row>
    <row r="4">
      <c r="A4" t="inlineStr">
        <is>
          <t>CLBLL_L_X2Y54/CLBLL_L.CLBLL_L_B-&gt;CLBLL_LOGIC_OUTS9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D41 + D187 + D221 + D946) + (D5 + D6))</f>
        <v/>
      </c>
      <c r="J4">
        <f>(((D7 + D41 + D187 + D221 + D946) + (D5 + D6))*C4)</f>
        <v/>
      </c>
    </row>
    <row r="5">
      <c r="A5" t="inlineStr">
        <is>
          <t>CLBLL_L_X2Y54/CLBLL_LOGIC_OUTS9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INT_L_X2Y54/LOGIC_OUTS_L9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D41 + D187 + D221 + D946))</f>
        <v/>
      </c>
      <c r="J6">
        <f>((C5 + C6)*(((D5 + D6)/2) + (D7 + D41 + D187 + D221 + D946)))</f>
        <v/>
      </c>
    </row>
    <row r="7">
      <c r="A7" t="inlineStr">
        <is>
          <t>INT_L_X2Y54/INT_L.LOGIC_OUTS_L9-&gt;&gt;WW4BEG1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0.07199999999999999</v>
      </c>
      <c r="F7" t="n">
        <v>0.059</v>
      </c>
      <c r="G7" t="n">
        <v>0.168</v>
      </c>
      <c r="H7" t="n">
        <v>0.139</v>
      </c>
      <c r="I7">
        <f>((D21) + (D8 + D9 + D10 + D11 + D12 + D13 + D14 + D15 + D16 + D17 + D18 + D19 + D20))</f>
        <v/>
      </c>
      <c r="J7">
        <f>(((D21) + (D8 + D9 + D10 + D11 + D12 + D13 + D14 + D15 + D16 + D17 + D18 + D19 + D20))*C7)</f>
        <v/>
      </c>
    </row>
    <row r="8">
      <c r="A8" t="inlineStr">
        <is>
          <t>INT_L_X2Y54/WW4BEG1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INT_R_X1Y54/EE4END1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CLBLL_L_X2Y54/CLBLL_WW4A1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VBRK_X9Y57/VBRK_WW4A1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CMT_TOP_R_LOWER_B_X8Y61/CMT_TOP_WW4A1_4</t>
        </is>
      </c>
      <c r="B12" t="inlineStr">
        <is>
          <t>Part of wire</t>
        </is>
      </c>
      <c r="C12" t="n">
        <v>0.31751</v>
      </c>
      <c r="D12" t="n">
        <v>0.018</v>
      </c>
    </row>
    <row r="13">
      <c r="A13" t="inlineStr">
        <is>
          <t>CMT_FIFO_R_X7Y60/CMT_FIFO_WW4A1_3</t>
        </is>
      </c>
      <c r="B13" t="inlineStr">
        <is>
          <t>Part of wire</t>
        </is>
      </c>
      <c r="C13" t="n">
        <v>0.31751</v>
      </c>
      <c r="D13" t="n">
        <v>0.018</v>
      </c>
    </row>
    <row r="14">
      <c r="A14" t="inlineStr">
        <is>
          <t>INT_INTERFACE_R_X1Y54/INT_INTERFACE_WW4A1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INT_R_X1Y54/WW4A1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INT_L_X0Y54/WW4B1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IO_INT_INTERFACE_L_X0Y54/INT_INTERFACE_WW4C1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L_TERM_INT_X2Y57/L_TERM_INT_WW4B1</t>
        </is>
      </c>
      <c r="B18" t="inlineStr">
        <is>
          <t>Part of wire</t>
        </is>
      </c>
      <c r="C18" t="n">
        <v>0.08729000000000001</v>
      </c>
      <c r="D18" t="n">
        <v>0.004200000000000001</v>
      </c>
    </row>
    <row r="19">
      <c r="A19" t="inlineStr">
        <is>
          <t>IO_INT_INTERFACE_L_X0Y54/INT_INTERFACE_EE4B1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INT_L_X0Y54/EE4C1</t>
        </is>
      </c>
      <c r="B20" t="inlineStr">
        <is>
          <t>Part of wire</t>
        </is>
      </c>
      <c r="C20" t="n">
        <v>0</v>
      </c>
      <c r="D20" t="n">
        <v>0</v>
      </c>
      <c r="I20">
        <f>(((D8 + D9 + D10 + D11 + D12 + D13 + D14 + D15 + D16 + D17 + D18 + D19 + D20)/2) + (D21))</f>
        <v/>
      </c>
      <c r="J20">
        <f>((C8 + C9 + C10 + C11 + C12 + C13 + C14 + C15 + C16 + C17 + C18 + C19 + C20)*(((D8 + D9 + D10 + D11 + D12 + D13 + D14 + D15 + D16 + D17 + D18 + D19 + D20)/2) + (D21)))</f>
        <v/>
      </c>
    </row>
    <row r="21">
      <c r="A21" t="inlineStr">
        <is>
          <t>INT_R_X1Y54/INT_R.EE4END1-&gt;&gt;EE2BEG1</t>
        </is>
      </c>
      <c r="B21" t="inlineStr">
        <is>
          <t>Buffer</t>
        </is>
      </c>
      <c r="C21" t="n">
        <v>1.1851186875</v>
      </c>
      <c r="D21" t="n">
        <v>0.008473000000000001</v>
      </c>
      <c r="E21" t="n">
        <v>0.061</v>
      </c>
      <c r="F21" t="n">
        <v>0.05</v>
      </c>
      <c r="G21" t="n">
        <v>0.139</v>
      </c>
      <c r="H21" t="n">
        <v>0.115</v>
      </c>
      <c r="I21">
        <f>((D30) + (D22 + D23 + D24 + D25 + D26 + D27 + D28 + D29))</f>
        <v/>
      </c>
      <c r="J21">
        <f>(((D30) + (D22 + D23 + D24 + D25 + D26 + D27 + D28 + D29))*C21)</f>
        <v/>
      </c>
    </row>
    <row r="22">
      <c r="A22" t="inlineStr">
        <is>
          <t>INT_R_X1Y54/EE2BEG1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INT_R_X3Y54/EE2END1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INT_INTERFACE_R_X1Y54/INT_INTERFACE_EE2BEG1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CMT_FIFO_R_X7Y60/CMT_FIFO_EE2BEG1_3</t>
        </is>
      </c>
      <c r="B25" t="inlineStr">
        <is>
          <t>Part of wire</t>
        </is>
      </c>
      <c r="C25" t="n">
        <v>0.31751</v>
      </c>
      <c r="D25" t="n">
        <v>0.022067</v>
      </c>
    </row>
    <row r="26">
      <c r="A26" t="inlineStr">
        <is>
          <t>CMT_TOP_R_LOWER_B_X8Y61/CMT_TOP_EE2BEG1_4</t>
        </is>
      </c>
      <c r="B26" t="inlineStr">
        <is>
          <t>Part of wire</t>
        </is>
      </c>
      <c r="C26" t="n">
        <v>0.31751</v>
      </c>
      <c r="D26" t="n">
        <v>0.022067</v>
      </c>
    </row>
    <row r="27">
      <c r="A27" t="inlineStr">
        <is>
          <t>VBRK_X9Y57/VBRK_EE2BEG1</t>
        </is>
      </c>
      <c r="B27" t="inlineStr">
        <is>
          <t>Part of wire</t>
        </is>
      </c>
      <c r="C27" t="n">
        <v>0.01211</v>
      </c>
      <c r="D27" t="n">
        <v>0.00162</v>
      </c>
    </row>
    <row r="28">
      <c r="A28" t="inlineStr">
        <is>
          <t>CLBLL_L_X2Y54/CLBLL_EE2BEG1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INT_L_X2Y54/EE2A1</t>
        </is>
      </c>
      <c r="B29" t="inlineStr">
        <is>
          <t>Part of wire</t>
        </is>
      </c>
      <c r="C29" t="n">
        <v>0</v>
      </c>
      <c r="D29" t="n">
        <v>0</v>
      </c>
      <c r="I29">
        <f>(((D22 + D23 + D24 + D25 + D26 + D27 + D28 + D29)/2) + (D30))</f>
        <v/>
      </c>
      <c r="J29">
        <f>((C22 + C23 + C24 + C25 + C26 + C27 + C28 + C29)*(((D22 + D23 + D24 + D25 + D26 + D27 + D28 + D29)/2) + (D30)))</f>
        <v/>
      </c>
    </row>
    <row r="30">
      <c r="A30" t="inlineStr">
        <is>
          <t>INT_R_X3Y54/INT_R.EE2END1-&gt;&gt;IMUX19</t>
        </is>
      </c>
      <c r="B30" t="inlineStr">
        <is>
          <t>Buffer</t>
        </is>
      </c>
      <c r="C30" t="n">
        <v>1.6107141875</v>
      </c>
      <c r="D30" t="n">
        <v>0.007713</v>
      </c>
      <c r="E30" t="n">
        <v>0.047</v>
      </c>
      <c r="F30" t="n">
        <v>0.038</v>
      </c>
      <c r="G30" t="n">
        <v>0.138</v>
      </c>
      <c r="H30" t="n">
        <v>0.114</v>
      </c>
      <c r="I30">
        <f>((((D35) + (D34))) + (D31 + D32))</f>
        <v/>
      </c>
      <c r="J30">
        <f>(((((D35) + (D34))) + (D31 + D32))*C30)</f>
        <v/>
      </c>
    </row>
    <row r="31">
      <c r="A31" t="inlineStr">
        <is>
          <t>INT_R_X3Y54/IMUX19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CLBLM_R_X3Y54/CLBLM_IMUX19</t>
        </is>
      </c>
      <c r="B32" t="inlineStr">
        <is>
          <t>Part of wire</t>
        </is>
      </c>
      <c r="C32" t="n">
        <v>0</v>
      </c>
      <c r="D32" t="n">
        <v>0</v>
      </c>
      <c r="I32">
        <f>(((D31 + D32)/2) + (((D35) + (D34))))</f>
        <v/>
      </c>
      <c r="J32">
        <f>((C31 + C32)*(((D31 + D32)/2) + (((D35) + (D34)))))</f>
        <v/>
      </c>
    </row>
    <row r="33">
      <c r="A33" t="inlineStr">
        <is>
          <t>CLBLM_R_X3Y54/CLBLM_R.CLBLM_IMUX19-&gt;CLBLM_L_B2</t>
        </is>
      </c>
      <c r="B33" t="inlineStr">
        <is>
          <t>PassTransistor</t>
        </is>
      </c>
      <c r="C33" t="n">
        <v>0</v>
      </c>
      <c r="E33" t="n">
        <v>0</v>
      </c>
      <c r="F33" t="n">
        <v>0</v>
      </c>
      <c r="G33" t="n">
        <v>0</v>
      </c>
      <c r="H33" t="n">
        <v>0</v>
      </c>
      <c r="I33">
        <f>((D35) + (D34))</f>
        <v/>
      </c>
      <c r="J33">
        <f>(((D35) + (D34))*C33)</f>
        <v/>
      </c>
    </row>
    <row r="34">
      <c r="A34" t="inlineStr">
        <is>
          <t>CLBLM_R_X3Y54/CLBLM_L_B2</t>
        </is>
      </c>
      <c r="B34" t="inlineStr">
        <is>
          <t>Part of wire</t>
        </is>
      </c>
      <c r="C34" t="n">
        <v>0</v>
      </c>
      <c r="D34" t="n">
        <v>0</v>
      </c>
      <c r="I34">
        <f>(((D34)/2) + (D35))</f>
        <v/>
      </c>
      <c r="J34">
        <f>((C34)*(((D34)/2) + (D35)))</f>
        <v/>
      </c>
    </row>
    <row r="35">
      <c r="A35" t="inlineStr">
        <is>
          <t>masterReg/readData1[23]_i_1/I4</t>
        </is>
      </c>
      <c r="B35" t="inlineStr">
        <is>
          <t>Inpin</t>
        </is>
      </c>
      <c r="D35" t="n">
        <v>0</v>
      </c>
      <c r="E35" t="n">
        <v>0.212</v>
      </c>
      <c r="F35" t="n">
        <v>0.17</v>
      </c>
      <c r="G35" t="n">
        <v>0.506</v>
      </c>
      <c r="H35" t="n">
        <v>0.408</v>
      </c>
    </row>
    <row r="36">
      <c r="A36" t="inlineStr">
        <is>
          <t>p_0_in: osc/register_reg_r1_0_31_0_5_i_1/O to masterReg/readData1[23]_i_1/I4 sum delays</t>
        </is>
      </c>
      <c r="E36">
        <f>(E2 + E4 + E7 + E21 + E30 + E33 + E35)</f>
        <v/>
      </c>
      <c r="F36">
        <f>(F2 + F4 + F7 + F21 + F30 + F33 + F35)</f>
        <v/>
      </c>
      <c r="G36">
        <f>(G2 + G4 + G7 + G21 + G30 + G33 + G35)</f>
        <v/>
      </c>
      <c r="H36">
        <f>(H2 + H4 + H7 + H21 + H30 + H33 + H35)</f>
        <v/>
      </c>
      <c r="J36">
        <f>(J2 + J3 + J4 + J6 + J7 + J20 + J21 + J29 + J30 + J32 + J33 + J34 + J35)</f>
        <v/>
      </c>
    </row>
    <row r="37">
      <c r="A37" t="inlineStr">
        <is>
          <t>p_0_in: osc/register_reg_r1_0_31_0_5_i_1/O to masterReg/readData1[23]_i_1/I4sum delays + cap delay</t>
        </is>
      </c>
      <c r="E37">
        <f>1000*(E36 + J36)</f>
        <v/>
      </c>
      <c r="F37">
        <f>1000*(F36 + J36)</f>
        <v/>
      </c>
      <c r="G37">
        <f>1000*(G36 + J36)</f>
        <v/>
      </c>
      <c r="H37">
        <f>1000*(H36 + J36)</f>
        <v/>
      </c>
    </row>
    <row r="39">
      <c r="A39" t="inlineStr">
        <is>
          <t>p_0_in: osc/register_reg_r1_0_31_0_5_i_1/O to masterReg/readData1[23]_i_1/I4Total delay (from Vivado)</t>
        </is>
      </c>
      <c r="E39" t="inlineStr">
        <is>
          <t>599</t>
        </is>
      </c>
      <c r="F39" t="inlineStr">
        <is>
          <t>524</t>
        </is>
      </c>
      <c r="G39" t="inlineStr">
        <is>
          <t>978</t>
        </is>
      </c>
      <c r="H39" t="inlineStr">
        <is>
          <t>834</t>
        </is>
      </c>
    </row>
    <row r="41">
      <c r="A41" t="inlineStr">
        <is>
          <t>INT_L_X2Y54/INT_L.LOGIC_OUTS_L9-&gt;&gt;SE6BEG1</t>
        </is>
      </c>
      <c r="B41" t="inlineStr">
        <is>
          <t>Buffer</t>
        </is>
      </c>
      <c r="C41" t="n">
        <v>1.5845231875</v>
      </c>
      <c r="D41" t="n">
        <v>0.009979</v>
      </c>
      <c r="E41" t="n">
        <v>0.077</v>
      </c>
      <c r="F41" t="n">
        <v>0.063</v>
      </c>
      <c r="G41" t="n">
        <v>0.177</v>
      </c>
      <c r="H41" t="n">
        <v>0.146</v>
      </c>
      <c r="I41">
        <f>((D51) + (D42 + D43 + D44 + D45 + D46 + D47 + D48 + D49 + D50))</f>
        <v/>
      </c>
      <c r="J41">
        <f>(((D51) + (D42 + D43 + D44 + D45 + D46 + D47 + D48 + D49 + D50))*C41)</f>
        <v/>
      </c>
    </row>
    <row r="42">
      <c r="A42" t="inlineStr">
        <is>
          <t>INT_L_X2Y54/SE6BEG1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INT_L_X4Y50/SE6END1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INT_R_X3Y54/SE6A1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INT_R_X3Y53/SE6B1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INT_R_X3Y52/SE6C1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INT_R_X3Y51/SE6D1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INT_R_X3Y50/SE6E1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CLBLM_R_X3Y50/CLBLM_SE4C1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CLBLL_L_X4Y50/CLBLL_SE4C1</t>
        </is>
      </c>
      <c r="B50" t="inlineStr">
        <is>
          <t>Part of wire</t>
        </is>
      </c>
      <c r="C50" t="n">
        <v>0</v>
      </c>
      <c r="D50" t="n">
        <v>0</v>
      </c>
      <c r="I50">
        <f>(((D42 + D43 + D44 + D45 + D46 + D47 + D48 + D49 + D50)/2) + (D51))</f>
        <v/>
      </c>
      <c r="J50">
        <f>((C42 + C43 + C44 + C45 + C46 + C47 + C48 + C49 + C50)*(((D42 + D43 + D44 + D45 + D46 + D47 + D48 + D49 + D50)/2) + (D51)))</f>
        <v/>
      </c>
    </row>
    <row r="51">
      <c r="A51" t="inlineStr">
        <is>
          <t>INT_L_X4Y50/INT_L.SE6END1-&gt;&gt;SS6BEG1</t>
        </is>
      </c>
      <c r="B51" t="inlineStr">
        <is>
          <t>Buffer</t>
        </is>
      </c>
      <c r="C51" t="n">
        <v>1.5845231875</v>
      </c>
      <c r="D51" t="n">
        <v>0.009979</v>
      </c>
      <c r="E51" t="n">
        <v>0.08500000000000001</v>
      </c>
      <c r="F51" t="n">
        <v>0.07000000000000001</v>
      </c>
      <c r="G51" t="n">
        <v>0.189</v>
      </c>
      <c r="H51" t="n">
        <v>0.156</v>
      </c>
      <c r="I51">
        <f>((D60 + D146) + (D52 + D53 + D54 + D55 + D56 + D57 + D58 + D59))</f>
        <v/>
      </c>
      <c r="J51">
        <f>(((D60 + D146) + (D52 + D53 + D54 + D55 + D56 + D57 + D58 + D59))*C51)</f>
        <v/>
      </c>
    </row>
    <row r="52">
      <c r="A52" t="inlineStr">
        <is>
          <t>INT_L_X4Y50/SS6BEG1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INT_L_X4Y44/SS6END1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BRKH_INT_X4Y49/BRKH_INT_SS6A1</t>
        </is>
      </c>
      <c r="B54" t="inlineStr">
        <is>
          <t>Part of wire</t>
        </is>
      </c>
      <c r="C54" t="n">
        <v>0.00523</v>
      </c>
      <c r="D54" t="n">
        <v>0.001</v>
      </c>
    </row>
    <row r="55">
      <c r="A55" t="inlineStr">
        <is>
          <t>INT_L_X4Y49/SS6A1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INT_L_X4Y48/SS6B1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INT_L_X4Y47/SS6C1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INT_L_X4Y46/SS6D1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INT_L_X4Y45/SS6E1</t>
        </is>
      </c>
      <c r="B59" t="inlineStr">
        <is>
          <t>Part of wire</t>
        </is>
      </c>
      <c r="C59" t="n">
        <v>0</v>
      </c>
      <c r="D59" t="n">
        <v>0</v>
      </c>
      <c r="I59">
        <f>(((D52 + D53 + D54 + D55 + D56 + D57 + D58 + D59)/2) + (D60 + D146))</f>
        <v/>
      </c>
      <c r="J59">
        <f>((C52 + C53 + C54 + C55 + C56 + C57 + C58 + C59)*(((D52 + D53 + D54 + D55 + D56 + D57 + D58 + D59)/2) + (D60 + D146)))</f>
        <v/>
      </c>
    </row>
    <row r="60">
      <c r="A60" t="inlineStr">
        <is>
          <t>INT_L_X4Y44/INT_L.SS6END1-&gt;&gt;SL1BEG1</t>
        </is>
      </c>
      <c r="B60" t="inlineStr">
        <is>
          <t>Buffer</t>
        </is>
      </c>
      <c r="C60" t="n">
        <v>1.16220225</v>
      </c>
      <c r="D60" t="n">
        <v>0.008429000000000001</v>
      </c>
      <c r="E60" t="n">
        <v>0.054</v>
      </c>
      <c r="F60" t="n">
        <v>0.044</v>
      </c>
      <c r="G60" t="n">
        <v>0.131</v>
      </c>
      <c r="H60" t="n">
        <v>0.108</v>
      </c>
      <c r="I60">
        <f>((D63 + D74 + D85 + D96 + D107) + (D61 + D62))</f>
        <v/>
      </c>
      <c r="J60">
        <f>(((D63 + D74 + D85 + D96 + D107) + (D61 + D62))*C60)</f>
        <v/>
      </c>
    </row>
    <row r="61">
      <c r="A61" t="inlineStr">
        <is>
          <t>INT_L_X4Y44/SL1BEG1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INT_L_X4Y43/SL1END1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(D63 + D74 + D85 + D96 + D107))</f>
        <v/>
      </c>
      <c r="J62">
        <f>((C61 + C62)*(((D61 + D62)/2) + (D63 + D74 + D85 + D96 + D107)))</f>
        <v/>
      </c>
    </row>
    <row r="63">
      <c r="A63" t="inlineStr">
        <is>
          <t>INT_L_X4Y43/INT_L.SL1END1-&gt;&gt;IMUX_L3</t>
        </is>
      </c>
      <c r="B63" t="inlineStr">
        <is>
          <t>Buffer</t>
        </is>
      </c>
      <c r="C63" t="n">
        <v>1.6107141875</v>
      </c>
      <c r="D63" t="n">
        <v>0.007713</v>
      </c>
      <c r="E63" t="n">
        <v>0.047</v>
      </c>
      <c r="F63" t="n">
        <v>0.038</v>
      </c>
      <c r="G63" t="n">
        <v>0.138</v>
      </c>
      <c r="H63" t="n">
        <v>0.114</v>
      </c>
      <c r="I63">
        <f>((((D68) + (D67))) + (D64 + D65))</f>
        <v/>
      </c>
      <c r="J63">
        <f>(((((D68) + (D67))) + (D64 + D65))*C63)</f>
        <v/>
      </c>
    </row>
    <row r="64">
      <c r="A64" t="inlineStr">
        <is>
          <t>INT_L_X4Y43/IMUX_L3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CLBLL_L_X4Y43/CLBLL_IMUX3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(((D68) + (D67))))</f>
        <v/>
      </c>
      <c r="J65">
        <f>((C64 + C65)*(((D64 + D65)/2) + (((D68) + (D67)))))</f>
        <v/>
      </c>
    </row>
    <row r="66">
      <c r="A66" t="inlineStr">
        <is>
          <t>CLBLL_L_X4Y43/CLBLL_L.CLBLL_IMUX3-&gt;CLBLL_L_A2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CLBLL_L_X4Y43/CLBLL_L_A2</t>
        </is>
      </c>
      <c r="B67" t="inlineStr">
        <is>
          <t>Part of wire</t>
        </is>
      </c>
      <c r="C67" t="n">
        <v>0</v>
      </c>
      <c r="D67" t="n">
        <v>0</v>
      </c>
      <c r="I67">
        <f>(((D67)/2) + (D68))</f>
        <v/>
      </c>
      <c r="J67">
        <f>((C67)*(((D67)/2) + (D68)))</f>
        <v/>
      </c>
    </row>
    <row r="68">
      <c r="A68" t="inlineStr">
        <is>
          <t>masterReg/readData1[5]_i_1/I4</t>
        </is>
      </c>
      <c r="B68" t="inlineStr">
        <is>
          <t>Inpin</t>
        </is>
      </c>
      <c r="D68" t="n">
        <v>0</v>
      </c>
      <c r="E68" t="n">
        <v>0.212</v>
      </c>
      <c r="F68" t="n">
        <v>0.17</v>
      </c>
      <c r="G68" t="n">
        <v>0.507</v>
      </c>
      <c r="H68" t="n">
        <v>0.409</v>
      </c>
    </row>
    <row r="69">
      <c r="A69" t="inlineStr">
        <is>
          <t>p_0_in: osc/register_reg_r1_0_31_0_5_i_1/O to masterReg/readData1[5]_i_1/I4 sum delays</t>
        </is>
      </c>
      <c r="E69">
        <f>(E2 + E4 + E41 + E51 + E60 + E63 + E66 + E68)</f>
        <v/>
      </c>
      <c r="F69">
        <f>(F2 + F4 + F41 + F51 + F60 + F63 + F66 + F68)</f>
        <v/>
      </c>
      <c r="G69">
        <f>(G2 + G4 + G41 + G51 + G60 + G63 + G66 + G68)</f>
        <v/>
      </c>
      <c r="H69">
        <f>(H2 + H4 + H41 + H51 + H60 + H63 + H66 + H68)</f>
        <v/>
      </c>
      <c r="J69">
        <f>(J2 + J3 + J4 + J6 + J41 + J50 + J51 + J59 + J60 + J62 + J63 + J65 + J66 + J67 + J68)</f>
        <v/>
      </c>
    </row>
    <row r="70">
      <c r="A70" t="inlineStr">
        <is>
          <t>p_0_in: osc/register_reg_r1_0_31_0_5_i_1/O to masterReg/readData1[5]_i_1/I4sum delays + cap delay</t>
        </is>
      </c>
      <c r="E70">
        <f>1000*(E69 + J69)</f>
        <v/>
      </c>
      <c r="F70">
        <f>1000*(F69 + J69)</f>
        <v/>
      </c>
      <c r="G70">
        <f>1000*(G69 + J69)</f>
        <v/>
      </c>
      <c r="H70">
        <f>1000*(H69 + J69)</f>
        <v/>
      </c>
    </row>
    <row r="72">
      <c r="A72" t="inlineStr">
        <is>
          <t>p_0_in: osc/register_reg_r1_0_31_0_5_i_1/O to masterReg/readData1[5]_i_1/I4Total delay (from Vivado)</t>
        </is>
      </c>
      <c r="E72" t="inlineStr">
        <is>
          <t>616</t>
        </is>
      </c>
      <c r="F72" t="inlineStr">
        <is>
          <t>526</t>
        </is>
      </c>
      <c r="G72" t="inlineStr">
        <is>
          <t>1072</t>
        </is>
      </c>
      <c r="H72" t="inlineStr">
        <is>
          <t>898</t>
        </is>
      </c>
    </row>
    <row r="74">
      <c r="A74" t="inlineStr">
        <is>
          <t>INT_L_X4Y43/INT_L.SL1END1-&gt;&gt;IMUX_L2</t>
        </is>
      </c>
      <c r="B74" t="inlineStr">
        <is>
          <t>Buffer</t>
        </is>
      </c>
      <c r="C74" t="n">
        <v>1.6107141875</v>
      </c>
      <c r="D74" t="n">
        <v>0.007713</v>
      </c>
      <c r="E74" t="n">
        <v>0.047</v>
      </c>
      <c r="F74" t="n">
        <v>0.038</v>
      </c>
      <c r="G74" t="n">
        <v>0.138</v>
      </c>
      <c r="H74" t="n">
        <v>0.114</v>
      </c>
      <c r="I74">
        <f>((((D79) + (D78))) + (D75 + D76))</f>
        <v/>
      </c>
      <c r="J74">
        <f>(((((D79) + (D78))) + (D75 + D76))*C74)</f>
        <v/>
      </c>
    </row>
    <row r="75">
      <c r="A75" t="inlineStr">
        <is>
          <t>INT_L_X4Y43/IMUX_L2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CLBLL_L_X4Y43/CLBLL_IMUX2</t>
        </is>
      </c>
      <c r="B76" t="inlineStr">
        <is>
          <t>Part of wire</t>
        </is>
      </c>
      <c r="C76" t="n">
        <v>0</v>
      </c>
      <c r="D76" t="n">
        <v>0</v>
      </c>
      <c r="I76">
        <f>(((D75 + D76)/2) + (((D79) + (D78))))</f>
        <v/>
      </c>
      <c r="J76">
        <f>((C75 + C76)*(((D75 + D76)/2) + (((D79) + (D78)))))</f>
        <v/>
      </c>
    </row>
    <row r="77">
      <c r="A77" t="inlineStr">
        <is>
          <t>CLBLL_L_X4Y43/CLBLL_L.CLBLL_IMUX2-&gt;CLBLL_LL_A2</t>
        </is>
      </c>
      <c r="B77" t="inlineStr">
        <is>
          <t>PassTransistor</t>
        </is>
      </c>
      <c r="C77" t="n">
        <v>0</v>
      </c>
      <c r="E77" t="n">
        <v>0</v>
      </c>
      <c r="F77" t="n">
        <v>0</v>
      </c>
      <c r="G77" t="n">
        <v>0</v>
      </c>
      <c r="H77" t="n">
        <v>0</v>
      </c>
      <c r="I77">
        <f>((D79) + (D78))</f>
        <v/>
      </c>
      <c r="J77">
        <f>(((D79) + (D78))*C77)</f>
        <v/>
      </c>
    </row>
    <row r="78">
      <c r="A78" t="inlineStr">
        <is>
          <t>CLBLL_L_X4Y43/CLBLL_LL_A2</t>
        </is>
      </c>
      <c r="B78" t="inlineStr">
        <is>
          <t>Part of wire</t>
        </is>
      </c>
      <c r="C78" t="n">
        <v>0</v>
      </c>
      <c r="D78" t="n">
        <v>0</v>
      </c>
      <c r="I78">
        <f>(((D78)/2) + (D79))</f>
        <v/>
      </c>
      <c r="J78">
        <f>((C78)*(((D78)/2) + (D79)))</f>
        <v/>
      </c>
    </row>
    <row r="79">
      <c r="A79" t="inlineStr">
        <is>
          <t>masterReg/readData1[1]_i_1/I4</t>
        </is>
      </c>
      <c r="B79" t="inlineStr">
        <is>
          <t>Inpin</t>
        </is>
      </c>
      <c r="D79" t="n">
        <v>0</v>
      </c>
      <c r="E79" t="n">
        <v>0.212</v>
      </c>
      <c r="F79" t="n">
        <v>0.17</v>
      </c>
      <c r="G79" t="n">
        <v>0.507</v>
      </c>
      <c r="H79" t="n">
        <v>0.409</v>
      </c>
    </row>
    <row r="80">
      <c r="A80" t="inlineStr">
        <is>
          <t>p_0_in: osc/register_reg_r1_0_31_0_5_i_1/O to masterReg/readData1[1]_i_1/I4 sum delays</t>
        </is>
      </c>
      <c r="E80">
        <f>(E2 + E4 + E41 + E51 + E60 + E74 + E77 + E79)</f>
        <v/>
      </c>
      <c r="F80">
        <f>(F2 + F4 + F41 + F51 + F60 + F74 + F77 + F79)</f>
        <v/>
      </c>
      <c r="G80">
        <f>(G2 + G4 + G41 + G51 + G60 + G74 + G77 + G79)</f>
        <v/>
      </c>
      <c r="H80">
        <f>(H2 + H4 + H41 + H51 + H60 + H74 + H77 + H79)</f>
        <v/>
      </c>
      <c r="J80">
        <f>(J2 + J3 + J4 + J6 + J41 + J50 + J51 + J59 + J60 + J62 + J74 + J76 + J77 + J78 + J79)</f>
        <v/>
      </c>
    </row>
    <row r="81">
      <c r="A81" t="inlineStr">
        <is>
          <t>p_0_in: osc/register_reg_r1_0_31_0_5_i_1/O to masterReg/readData1[1]_i_1/I4sum delays + cap delay</t>
        </is>
      </c>
      <c r="E81">
        <f>1000*(E80 + J80)</f>
        <v/>
      </c>
      <c r="F81">
        <f>1000*(F80 + J80)</f>
        <v/>
      </c>
      <c r="G81">
        <f>1000*(G80 + J80)</f>
        <v/>
      </c>
      <c r="H81">
        <f>1000*(H80 + J80)</f>
        <v/>
      </c>
    </row>
    <row r="83">
      <c r="A83" t="inlineStr">
        <is>
          <t>p_0_in: osc/register_reg_r1_0_31_0_5_i_1/O to masterReg/readData1[1]_i_1/I4Total delay (from Vivado)</t>
        </is>
      </c>
      <c r="E83" t="inlineStr">
        <is>
          <t>616</t>
        </is>
      </c>
      <c r="F83" t="inlineStr">
        <is>
          <t>526</t>
        </is>
      </c>
      <c r="G83" t="inlineStr">
        <is>
          <t>1072</t>
        </is>
      </c>
      <c r="H83" t="inlineStr">
        <is>
          <t>898</t>
        </is>
      </c>
    </row>
    <row r="85">
      <c r="A85" t="inlineStr">
        <is>
          <t>INT_L_X4Y43/INT_L.SL1END1-&gt;&gt;IMUX_L27</t>
        </is>
      </c>
      <c r="B85" t="inlineStr">
        <is>
          <t>Buffer</t>
        </is>
      </c>
      <c r="C85" t="n">
        <v>1.6107141875</v>
      </c>
      <c r="D85" t="n">
        <v>0.007713</v>
      </c>
      <c r="E85" t="n">
        <v>0.047</v>
      </c>
      <c r="F85" t="n">
        <v>0.038</v>
      </c>
      <c r="G85" t="n">
        <v>0.138</v>
      </c>
      <c r="H85" t="n">
        <v>0.114</v>
      </c>
      <c r="I85">
        <f>((((D90) + (D89))) + (D86 + D87))</f>
        <v/>
      </c>
      <c r="J85">
        <f>(((((D90) + (D89))) + (D86 + D87))*C85)</f>
        <v/>
      </c>
    </row>
    <row r="86">
      <c r="A86" t="inlineStr">
        <is>
          <t>INT_L_X4Y43/IMUX_L27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CLBLL_L_X4Y43/CLBLL_IMUX27</t>
        </is>
      </c>
      <c r="B87" t="inlineStr">
        <is>
          <t>Part of wire</t>
        </is>
      </c>
      <c r="C87" t="n">
        <v>0</v>
      </c>
      <c r="D87" t="n">
        <v>0</v>
      </c>
      <c r="I87">
        <f>(((D86 + D87)/2) + (((D90) + (D89))))</f>
        <v/>
      </c>
      <c r="J87">
        <f>((C86 + C87)*(((D86 + D87)/2) + (((D90) + (D89)))))</f>
        <v/>
      </c>
    </row>
    <row r="88">
      <c r="A88" t="inlineStr">
        <is>
          <t>CLBLL_L_X4Y43/CLBLL_L.CLBLL_IMUX27-&gt;CLBLL_LL_B4</t>
        </is>
      </c>
      <c r="B88" t="inlineStr">
        <is>
          <t>PassTransistor</t>
        </is>
      </c>
      <c r="C88" t="n">
        <v>0</v>
      </c>
      <c r="E88" t="n">
        <v>0</v>
      </c>
      <c r="F88" t="n">
        <v>0</v>
      </c>
      <c r="G88" t="n">
        <v>0</v>
      </c>
      <c r="H88" t="n">
        <v>0</v>
      </c>
      <c r="I88">
        <f>((D90) + (D89))</f>
        <v/>
      </c>
      <c r="J88">
        <f>(((D90) + (D89))*C88)</f>
        <v/>
      </c>
    </row>
    <row r="89">
      <c r="A89" t="inlineStr">
        <is>
          <t>CLBLL_L_X4Y43/CLBLL_LL_B4</t>
        </is>
      </c>
      <c r="B89" t="inlineStr">
        <is>
          <t>Part of wire</t>
        </is>
      </c>
      <c r="C89" t="n">
        <v>0</v>
      </c>
      <c r="D89" t="n">
        <v>0.001136</v>
      </c>
      <c r="I89">
        <f>(((D89)/2) + (D90))</f>
        <v/>
      </c>
      <c r="J89">
        <f>((C89)*(((D89)/2) + (D90)))</f>
        <v/>
      </c>
    </row>
    <row r="90">
      <c r="A90" t="inlineStr">
        <is>
          <t>masterReg/readData2[1]_i_1/I4</t>
        </is>
      </c>
      <c r="B90" t="inlineStr">
        <is>
          <t>Inpin</t>
        </is>
      </c>
      <c r="D90" t="n">
        <v>0</v>
      </c>
      <c r="E90" t="n">
        <v>0.107</v>
      </c>
      <c r="F90" t="n">
        <v>0.08599999999999999</v>
      </c>
      <c r="G90" t="n">
        <v>0.282</v>
      </c>
      <c r="H90" t="n">
        <v>0.228</v>
      </c>
    </row>
    <row r="91">
      <c r="A91" t="inlineStr">
        <is>
          <t>p_0_in: osc/register_reg_r1_0_31_0_5_i_1/O to masterReg/readData2[1]_i_1/I4 sum delays</t>
        </is>
      </c>
      <c r="E91">
        <f>(E2 + E4 + E41 + E51 + E60 + E85 + E88 + E90)</f>
        <v/>
      </c>
      <c r="F91">
        <f>(F2 + F4 + F41 + F51 + F60 + F85 + F88 + F90)</f>
        <v/>
      </c>
      <c r="G91">
        <f>(G2 + G4 + G41 + G51 + G60 + G85 + G88 + G90)</f>
        <v/>
      </c>
      <c r="H91">
        <f>(H2 + H4 + H41 + H51 + H60 + H85 + H88 + H90)</f>
        <v/>
      </c>
      <c r="J91">
        <f>(J2 + J3 + J4 + J6 + J41 + J50 + J51 + J59 + J60 + J62 + J85 + J87 + J88 + J89 + J90)</f>
        <v/>
      </c>
    </row>
    <row r="92">
      <c r="A92" t="inlineStr">
        <is>
          <t>p_0_in: osc/register_reg_r1_0_31_0_5_i_1/O to masterReg/readData2[1]_i_1/I4sum delays + cap delay</t>
        </is>
      </c>
      <c r="E92">
        <f>1000*(E91 + J91)</f>
        <v/>
      </c>
      <c r="F92">
        <f>1000*(F91 + J91)</f>
        <v/>
      </c>
      <c r="G92">
        <f>1000*(G91 + J91)</f>
        <v/>
      </c>
      <c r="H92">
        <f>1000*(H91 + J91)</f>
        <v/>
      </c>
    </row>
    <row r="94">
      <c r="A94" t="inlineStr">
        <is>
          <t>p_0_in: osc/register_reg_r1_0_31_0_5_i_1/O to masterReg/readData2[1]_i_1/I4Total delay (from Vivado)</t>
        </is>
      </c>
      <c r="E94" t="inlineStr">
        <is>
          <t>514</t>
        </is>
      </c>
      <c r="F94" t="inlineStr">
        <is>
          <t>445</t>
        </is>
      </c>
      <c r="G94" t="inlineStr">
        <is>
          <t>878</t>
        </is>
      </c>
      <c r="H94" t="inlineStr">
        <is>
          <t>742</t>
        </is>
      </c>
    </row>
    <row r="96">
      <c r="A96" t="inlineStr">
        <is>
          <t>INT_L_X4Y43/INT_L.SL1END1-&gt;&gt;IMUX_L19</t>
        </is>
      </c>
      <c r="B96" t="inlineStr">
        <is>
          <t>Buffer</t>
        </is>
      </c>
      <c r="C96" t="n">
        <v>1.6107141875</v>
      </c>
      <c r="D96" t="n">
        <v>0.007713</v>
      </c>
      <c r="E96" t="n">
        <v>0.047</v>
      </c>
      <c r="F96" t="n">
        <v>0.038</v>
      </c>
      <c r="G96" t="n">
        <v>0.138</v>
      </c>
      <c r="H96" t="n">
        <v>0.114</v>
      </c>
      <c r="I96">
        <f>((((D101) + (D100))) + (D97 + D98))</f>
        <v/>
      </c>
      <c r="J96">
        <f>(((((D101) + (D100))) + (D97 + D98))*C96)</f>
        <v/>
      </c>
    </row>
    <row r="97">
      <c r="A97" t="inlineStr">
        <is>
          <t>INT_L_X4Y43/IMUX_L19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CLBLL_L_X4Y43/CLBLL_IMUX19</t>
        </is>
      </c>
      <c r="B98" t="inlineStr">
        <is>
          <t>Part of wire</t>
        </is>
      </c>
      <c r="C98" t="n">
        <v>0</v>
      </c>
      <c r="D98" t="n">
        <v>0</v>
      </c>
      <c r="I98">
        <f>(((D97 + D98)/2) + (((D101) + (D100))))</f>
        <v/>
      </c>
      <c r="J98">
        <f>((C97 + C98)*(((D97 + D98)/2) + (((D101) + (D100)))))</f>
        <v/>
      </c>
    </row>
    <row r="99">
      <c r="A99" t="inlineStr">
        <is>
          <t>CLBLL_L_X4Y43/CLBLL_L.CLBLL_IMUX19-&gt;CLBLL_L_B2</t>
        </is>
      </c>
      <c r="B99" t="inlineStr">
        <is>
          <t>PassTransistor</t>
        </is>
      </c>
      <c r="C99" t="n">
        <v>0</v>
      </c>
      <c r="E99" t="n">
        <v>0</v>
      </c>
      <c r="F99" t="n">
        <v>0</v>
      </c>
      <c r="G99" t="n">
        <v>0</v>
      </c>
      <c r="H99" t="n">
        <v>0</v>
      </c>
      <c r="I99">
        <f>((D101) + (D100))</f>
        <v/>
      </c>
      <c r="J99">
        <f>(((D101) + (D100))*C99)</f>
        <v/>
      </c>
    </row>
    <row r="100">
      <c r="A100" t="inlineStr">
        <is>
          <t>CLBLL_L_X4Y43/CLBLL_L_B2</t>
        </is>
      </c>
      <c r="B100" t="inlineStr">
        <is>
          <t>Part of wire</t>
        </is>
      </c>
      <c r="C100" t="n">
        <v>0</v>
      </c>
      <c r="D100" t="n">
        <v>0</v>
      </c>
      <c r="I100">
        <f>(((D100)/2) + (D101))</f>
        <v/>
      </c>
      <c r="J100">
        <f>((C100)*(((D100)/2) + (D101)))</f>
        <v/>
      </c>
    </row>
    <row r="101">
      <c r="A101" t="inlineStr">
        <is>
          <t>masterReg/readData2[5]_i_1/I4</t>
        </is>
      </c>
      <c r="B101" t="inlineStr">
        <is>
          <t>Inpin</t>
        </is>
      </c>
      <c r="D101" t="n">
        <v>0</v>
      </c>
      <c r="E101" t="n">
        <v>0.212</v>
      </c>
      <c r="F101" t="n">
        <v>0.17</v>
      </c>
      <c r="G101" t="n">
        <v>0.506</v>
      </c>
      <c r="H101" t="n">
        <v>0.408</v>
      </c>
    </row>
    <row r="102">
      <c r="A102" t="inlineStr">
        <is>
          <t>p_0_in: osc/register_reg_r1_0_31_0_5_i_1/O to masterReg/readData2[5]_i_1/I4 sum delays</t>
        </is>
      </c>
      <c r="E102">
        <f>(E2 + E4 + E41 + E51 + E60 + E96 + E99 + E101)</f>
        <v/>
      </c>
      <c r="F102">
        <f>(F2 + F4 + F41 + F51 + F60 + F96 + F99 + F101)</f>
        <v/>
      </c>
      <c r="G102">
        <f>(G2 + G4 + G41 + G51 + G60 + G96 + G99 + G101)</f>
        <v/>
      </c>
      <c r="H102">
        <f>(H2 + H4 + H41 + H51 + H60 + H96 + H99 + H101)</f>
        <v/>
      </c>
      <c r="J102">
        <f>(J2 + J3 + J4 + J6 + J41 + J50 + J51 + J59 + J60 + J62 + J96 + J98 + J99 + J100 + J101)</f>
        <v/>
      </c>
    </row>
    <row r="103">
      <c r="A103" t="inlineStr">
        <is>
          <t>p_0_in: osc/register_reg_r1_0_31_0_5_i_1/O to masterReg/readData2[5]_i_1/I4sum delays + cap delay</t>
        </is>
      </c>
      <c r="E103">
        <f>1000*(E102 + J102)</f>
        <v/>
      </c>
      <c r="F103">
        <f>1000*(F102 + J102)</f>
        <v/>
      </c>
      <c r="G103">
        <f>1000*(G102 + J102)</f>
        <v/>
      </c>
      <c r="H103">
        <f>1000*(H102 + J102)</f>
        <v/>
      </c>
    </row>
    <row r="105">
      <c r="A105" t="inlineStr">
        <is>
          <t>p_0_in: osc/register_reg_r1_0_31_0_5_i_1/O to masterReg/readData2[5]_i_1/I4Total delay (from Vivado)</t>
        </is>
      </c>
      <c r="E105" t="inlineStr">
        <is>
          <t>616</t>
        </is>
      </c>
      <c r="F105" t="inlineStr">
        <is>
          <t>526</t>
        </is>
      </c>
      <c r="G105" t="inlineStr">
        <is>
          <t>1072</t>
        </is>
      </c>
      <c r="H105" t="inlineStr">
        <is>
          <t>898</t>
        </is>
      </c>
    </row>
    <row r="107">
      <c r="A107" t="inlineStr">
        <is>
          <t>INT_L_X4Y43/INT_L.SL1END1-&gt;&gt;SW2BEG1</t>
        </is>
      </c>
      <c r="B107" t="inlineStr">
        <is>
          <t>Buffer</t>
        </is>
      </c>
      <c r="C107" t="n">
        <v>1.1851186875</v>
      </c>
      <c r="D107" t="n">
        <v>0.008473000000000001</v>
      </c>
      <c r="E107" t="n">
        <v>0.041</v>
      </c>
      <c r="F107" t="n">
        <v>0.033</v>
      </c>
      <c r="G107" t="n">
        <v>0.132</v>
      </c>
      <c r="H107" t="n">
        <v>0.109</v>
      </c>
      <c r="I107">
        <f>((D113 + D124 + D135) + (D108 + D109 + D110 + D111 + D112))</f>
        <v/>
      </c>
      <c r="J107">
        <f>(((D113 + D124 + D135) + (D108 + D109 + D110 + D111 + D112))*C107)</f>
        <v/>
      </c>
    </row>
    <row r="108">
      <c r="A108" t="inlineStr">
        <is>
          <t>INT_L_X4Y43/SW2BEG1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INT_R_X3Y42/SW2END1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INT_L_X4Y42/SW2A1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CLBLL_L_X4Y42/CLBLL_SW2A1</t>
        </is>
      </c>
      <c r="B111" t="inlineStr">
        <is>
          <t>Part of wire</t>
        </is>
      </c>
      <c r="C111" t="n">
        <v>0.078932</v>
      </c>
      <c r="D111" t="n">
        <v>0.005896</v>
      </c>
    </row>
    <row r="112">
      <c r="A112" t="inlineStr">
        <is>
          <t>CLBLM_R_X3Y42/CLBLM_SW2A1</t>
        </is>
      </c>
      <c r="B112" t="inlineStr">
        <is>
          <t>Part of wire</t>
        </is>
      </c>
      <c r="C112" t="n">
        <v>0.090208</v>
      </c>
      <c r="D112" t="n">
        <v>0.005896</v>
      </c>
      <c r="I112">
        <f>(((D108 + D109 + D110 + D111 + D112)/2) + (D113 + D124 + D135))</f>
        <v/>
      </c>
      <c r="J112">
        <f>((C108 + C109 + C110 + C111 + C112)*(((D108 + D109 + D110 + D111 + D112)/2) + (D113 + D124 + D135)))</f>
        <v/>
      </c>
    </row>
    <row r="113">
      <c r="A113" t="inlineStr">
        <is>
          <t>INT_R_X3Y42/INT_R.SW2END1-&gt;&gt;IMUX26</t>
        </is>
      </c>
      <c r="B113" t="inlineStr">
        <is>
          <t>Buffer</t>
        </is>
      </c>
      <c r="C113" t="n">
        <v>1.6107141875</v>
      </c>
      <c r="D113" t="n">
        <v>0.007713</v>
      </c>
      <c r="E113" t="n">
        <v>0.047</v>
      </c>
      <c r="F113" t="n">
        <v>0.038</v>
      </c>
      <c r="G113" t="n">
        <v>0.138</v>
      </c>
      <c r="H113" t="n">
        <v>0.114</v>
      </c>
      <c r="I113">
        <f>((((D118) + (D117))) + (D114 + D115))</f>
        <v/>
      </c>
      <c r="J113">
        <f>(((((D118) + (D117))) + (D114 + D115))*C113)</f>
        <v/>
      </c>
    </row>
    <row r="114">
      <c r="A114" t="inlineStr">
        <is>
          <t>INT_R_X3Y42/IMUX26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CLBLM_R_X3Y42/CLBLM_IMUX26</t>
        </is>
      </c>
      <c r="B115" t="inlineStr">
        <is>
          <t>Part of wire</t>
        </is>
      </c>
      <c r="C115" t="n">
        <v>0</v>
      </c>
      <c r="D115" t="n">
        <v>0</v>
      </c>
      <c r="I115">
        <f>(((D114 + D115)/2) + (((D118) + (D117))))</f>
        <v/>
      </c>
      <c r="J115">
        <f>((C114 + C115)*(((D114 + D115)/2) + (((D118) + (D117)))))</f>
        <v/>
      </c>
    </row>
    <row r="116">
      <c r="A116" t="inlineStr">
        <is>
          <t>CLBLM_R_X3Y42/CLBLM_R.CLBLM_IMUX26-&gt;CLBLM_L_B4</t>
        </is>
      </c>
      <c r="B116" t="inlineStr">
        <is>
          <t>PassTransistor</t>
        </is>
      </c>
      <c r="C116" t="n">
        <v>0</v>
      </c>
      <c r="E116" t="n">
        <v>0</v>
      </c>
      <c r="F116" t="n">
        <v>0</v>
      </c>
      <c r="G116" t="n">
        <v>0</v>
      </c>
      <c r="H116" t="n">
        <v>0</v>
      </c>
      <c r="I116">
        <f>((D118) + (D117))</f>
        <v/>
      </c>
      <c r="J116">
        <f>(((D118) + (D117))*C116)</f>
        <v/>
      </c>
    </row>
    <row r="117">
      <c r="A117" t="inlineStr">
        <is>
          <t>CLBLM_R_X3Y42/CLBLM_L_B4</t>
        </is>
      </c>
      <c r="B117" t="inlineStr">
        <is>
          <t>Part of wire</t>
        </is>
      </c>
      <c r="C117" t="n">
        <v>0</v>
      </c>
      <c r="D117" t="n">
        <v>0</v>
      </c>
      <c r="I117">
        <f>(((D117)/2) + (D118))</f>
        <v/>
      </c>
      <c r="J117">
        <f>((C117)*(((D117)/2) + (D118)))</f>
        <v/>
      </c>
    </row>
    <row r="118">
      <c r="A118" t="inlineStr">
        <is>
          <t>masterReg/readData1[2]_i_1/I2</t>
        </is>
      </c>
      <c r="B118" t="inlineStr">
        <is>
          <t>Inpin</t>
        </is>
      </c>
      <c r="D118" t="n">
        <v>0</v>
      </c>
      <c r="E118" t="n">
        <v>0.107</v>
      </c>
      <c r="F118" t="n">
        <v>0.08599999999999999</v>
      </c>
      <c r="G118" t="n">
        <v>0.282</v>
      </c>
      <c r="H118" t="n">
        <v>0.228</v>
      </c>
    </row>
    <row r="119">
      <c r="A119" t="inlineStr">
        <is>
          <t>p_0_in: osc/register_reg_r1_0_31_0_5_i_1/O to masterReg/readData1[2]_i_1/I2 sum delays</t>
        </is>
      </c>
      <c r="E119">
        <f>(E2 + E4 + E41 + E51 + E60 + E107 + E113 + E116 + E118)</f>
        <v/>
      </c>
      <c r="F119">
        <f>(F2 + F4 + F41 + F51 + F60 + F107 + F113 + F116 + F118)</f>
        <v/>
      </c>
      <c r="G119">
        <f>(G2 + G4 + G41 + G51 + G60 + G107 + G113 + G116 + G118)</f>
        <v/>
      </c>
      <c r="H119">
        <f>(H2 + H4 + H41 + H51 + H60 + H107 + H113 + H116 + H118)</f>
        <v/>
      </c>
      <c r="J119">
        <f>(J2 + J3 + J4 + J6 + J41 + J50 + J51 + J59 + J60 + J62 + J107 + J112 + J113 + J115 + J116 + J117 + J118)</f>
        <v/>
      </c>
    </row>
    <row r="120">
      <c r="A120" t="inlineStr">
        <is>
          <t>p_0_in: osc/register_reg_r1_0_31_0_5_i_1/O to masterReg/readData1[2]_i_1/I2sum delays + cap delay</t>
        </is>
      </c>
      <c r="E120">
        <f>1000*(E119 + J119)</f>
        <v/>
      </c>
      <c r="F120">
        <f>1000*(F119 + J119)</f>
        <v/>
      </c>
      <c r="G120">
        <f>1000*(G119 + J119)</f>
        <v/>
      </c>
      <c r="H120">
        <f>1000*(H119 + J119)</f>
        <v/>
      </c>
    </row>
    <row r="122">
      <c r="A122" t="inlineStr">
        <is>
          <t>p_0_in: osc/register_reg_r1_0_31_0_5_i_1/O to masterReg/readData1[2]_i_1/I2Total delay (from Vivado)</t>
        </is>
      </c>
      <c r="E122" t="inlineStr">
        <is>
          <t>597</t>
        </is>
      </c>
      <c r="F122" t="inlineStr">
        <is>
          <t>520</t>
        </is>
      </c>
      <c r="G122" t="inlineStr">
        <is>
          <t>1031</t>
        </is>
      </c>
      <c r="H122" t="inlineStr">
        <is>
          <t>875</t>
        </is>
      </c>
    </row>
    <row r="124">
      <c r="A124" t="inlineStr">
        <is>
          <t>INT_R_X3Y42/INT_R.SW2END1-&gt;&gt;IMUX20</t>
        </is>
      </c>
      <c r="B124" t="inlineStr">
        <is>
          <t>Buffer</t>
        </is>
      </c>
      <c r="C124" t="n">
        <v>1.6107141875</v>
      </c>
      <c r="D124" t="n">
        <v>0.007713</v>
      </c>
      <c r="E124" t="n">
        <v>0.047</v>
      </c>
      <c r="F124" t="n">
        <v>0.038</v>
      </c>
      <c r="G124" t="n">
        <v>0.138</v>
      </c>
      <c r="H124" t="n">
        <v>0.114</v>
      </c>
      <c r="I124">
        <f>((((D129) + (D128))) + (D125 + D126))</f>
        <v/>
      </c>
      <c r="J124">
        <f>(((((D129) + (D128))) + (D125 + D126))*C124)</f>
        <v/>
      </c>
    </row>
    <row r="125">
      <c r="A125" t="inlineStr">
        <is>
          <t>INT_R_X3Y42/IMUX20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CLBLM_R_X3Y42/CLBLM_IMUX20</t>
        </is>
      </c>
      <c r="B126" t="inlineStr">
        <is>
          <t>Part of wire</t>
        </is>
      </c>
      <c r="C126" t="n">
        <v>0</v>
      </c>
      <c r="D126" t="n">
        <v>0</v>
      </c>
      <c r="I126">
        <f>(((D125 + D126)/2) + (((D129) + (D128))))</f>
        <v/>
      </c>
      <c r="J126">
        <f>((C125 + C126)*(((D125 + D126)/2) + (((D129) + (D128)))))</f>
        <v/>
      </c>
    </row>
    <row r="127">
      <c r="A127" t="inlineStr">
        <is>
          <t>CLBLM_R_X3Y42/CLBLM_R.CLBLM_IMUX20-&gt;CLBLM_L_C2</t>
        </is>
      </c>
      <c r="B127" t="inlineStr">
        <is>
          <t>PassTransistor</t>
        </is>
      </c>
      <c r="C127" t="n">
        <v>0</v>
      </c>
      <c r="E127" t="n">
        <v>0</v>
      </c>
      <c r="F127" t="n">
        <v>0</v>
      </c>
      <c r="G127" t="n">
        <v>0</v>
      </c>
      <c r="H127" t="n">
        <v>0</v>
      </c>
      <c r="I127">
        <f>((D129) + (D128))</f>
        <v/>
      </c>
      <c r="J127">
        <f>(((D129) + (D128))*C127)</f>
        <v/>
      </c>
    </row>
    <row r="128">
      <c r="A128" t="inlineStr">
        <is>
          <t>CLBLM_R_X3Y42/CLBLM_L_C2</t>
        </is>
      </c>
      <c r="B128" t="inlineStr">
        <is>
          <t>Part of wire</t>
        </is>
      </c>
      <c r="C128" t="n">
        <v>0</v>
      </c>
      <c r="D128" t="n">
        <v>0</v>
      </c>
      <c r="I128">
        <f>(((D128)/2) + (D129))</f>
        <v/>
      </c>
      <c r="J128">
        <f>((C128)*(((D128)/2) + (D129)))</f>
        <v/>
      </c>
    </row>
    <row r="129">
      <c r="A129" t="inlineStr">
        <is>
          <t>masterReg/readData2[2]_i_1/I2</t>
        </is>
      </c>
      <c r="B129" t="inlineStr">
        <is>
          <t>Inpin</t>
        </is>
      </c>
      <c r="D129" t="n">
        <v>0</v>
      </c>
      <c r="E129" t="n">
        <v>0.213</v>
      </c>
      <c r="F129" t="n">
        <v>0.171</v>
      </c>
      <c r="G129" t="n">
        <v>0.507</v>
      </c>
      <c r="H129" t="n">
        <v>0.409</v>
      </c>
    </row>
    <row r="130">
      <c r="A130" t="inlineStr">
        <is>
          <t>p_0_in: osc/register_reg_r1_0_31_0_5_i_1/O to masterReg/readData2[2]_i_1/I2 sum delays</t>
        </is>
      </c>
      <c r="E130">
        <f>(E2 + E4 + E41 + E51 + E60 + E107 + E124 + E127 + E129)</f>
        <v/>
      </c>
      <c r="F130">
        <f>(F2 + F4 + F41 + F51 + F60 + F107 + F124 + F127 + F129)</f>
        <v/>
      </c>
      <c r="G130">
        <f>(G2 + G4 + G41 + G51 + G60 + G107 + G124 + G127 + G129)</f>
        <v/>
      </c>
      <c r="H130">
        <f>(H2 + H4 + H41 + H51 + H60 + H107 + H124 + H127 + H129)</f>
        <v/>
      </c>
      <c r="J130">
        <f>(J2 + J3 + J4 + J6 + J41 + J50 + J51 + J59 + J60 + J62 + J107 + J112 + J124 + J126 + J127 + J128 + J129)</f>
        <v/>
      </c>
    </row>
    <row r="131">
      <c r="A131" t="inlineStr">
        <is>
          <t>p_0_in: osc/register_reg_r1_0_31_0_5_i_1/O to masterReg/readData2[2]_i_1/I2sum delays + cap delay</t>
        </is>
      </c>
      <c r="E131">
        <f>1000*(E130 + J130)</f>
        <v/>
      </c>
      <c r="F131">
        <f>1000*(F130 + J130)</f>
        <v/>
      </c>
      <c r="G131">
        <f>1000*(G130 + J130)</f>
        <v/>
      </c>
      <c r="H131">
        <f>1000*(H130 + J130)</f>
        <v/>
      </c>
    </row>
    <row r="133">
      <c r="A133" t="inlineStr">
        <is>
          <t>p_0_in: osc/register_reg_r1_0_31_0_5_i_1/O to masterReg/readData2[2]_i_1/I2Total delay (from Vivado)</t>
        </is>
      </c>
      <c r="E133" t="inlineStr">
        <is>
          <t>703</t>
        </is>
      </c>
      <c r="F133" t="inlineStr">
        <is>
          <t>605</t>
        </is>
      </c>
      <c r="G133" t="inlineStr">
        <is>
          <t>1230</t>
        </is>
      </c>
      <c r="H133" t="inlineStr">
        <is>
          <t>1035</t>
        </is>
      </c>
    </row>
    <row r="135">
      <c r="A135" t="inlineStr">
        <is>
          <t>INT_R_X3Y42/INT_R.SW2END1-&gt;&gt;IMUX42</t>
        </is>
      </c>
      <c r="B135" t="inlineStr">
        <is>
          <t>Buffer</t>
        </is>
      </c>
      <c r="C135" t="n">
        <v>1.6107141875</v>
      </c>
      <c r="D135" t="n">
        <v>0.007713</v>
      </c>
      <c r="E135" t="n">
        <v>0.047</v>
      </c>
      <c r="F135" t="n">
        <v>0.038</v>
      </c>
      <c r="G135" t="n">
        <v>0.138</v>
      </c>
      <c r="H135" t="n">
        <v>0.114</v>
      </c>
      <c r="I135">
        <f>((((D140) + (D139))) + (D136 + D137))</f>
        <v/>
      </c>
      <c r="J135">
        <f>(((((D140) + (D139))) + (D136 + D137))*C135)</f>
        <v/>
      </c>
    </row>
    <row r="136">
      <c r="A136" t="inlineStr">
        <is>
          <t>INT_R_X3Y42/IMUX42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CLBLM_R_X3Y42/CLBLM_IMUX42</t>
        </is>
      </c>
      <c r="B137" t="inlineStr">
        <is>
          <t>Part of wire</t>
        </is>
      </c>
      <c r="C137" t="n">
        <v>0</v>
      </c>
      <c r="D137" t="n">
        <v>0</v>
      </c>
      <c r="I137">
        <f>(((D136 + D137)/2) + (((D140) + (D139))))</f>
        <v/>
      </c>
      <c r="J137">
        <f>((C136 + C137)*(((D136 + D137)/2) + (((D140) + (D139)))))</f>
        <v/>
      </c>
    </row>
    <row r="138">
      <c r="A138" t="inlineStr">
        <is>
          <t>CLBLM_R_X3Y42/CLBLM_R.CLBLM_IMUX42-&gt;CLBLM_L_D6</t>
        </is>
      </c>
      <c r="B138" t="inlineStr">
        <is>
          <t>PassTransistor</t>
        </is>
      </c>
      <c r="C138" t="n">
        <v>0</v>
      </c>
      <c r="E138" t="n">
        <v>0</v>
      </c>
      <c r="F138" t="n">
        <v>0</v>
      </c>
      <c r="G138" t="n">
        <v>0</v>
      </c>
      <c r="H138" t="n">
        <v>0</v>
      </c>
      <c r="I138">
        <f>((D140) + (D139))</f>
        <v/>
      </c>
      <c r="J138">
        <f>(((D140) + (D139))*C138)</f>
        <v/>
      </c>
    </row>
    <row r="139">
      <c r="A139" t="inlineStr">
        <is>
          <t>CLBLM_R_X3Y42/CLBLM_L_D6</t>
        </is>
      </c>
      <c r="B139" t="inlineStr">
        <is>
          <t>Part of wire</t>
        </is>
      </c>
      <c r="C139" t="n">
        <v>0</v>
      </c>
      <c r="D139" t="n">
        <v>0</v>
      </c>
      <c r="I139">
        <f>(((D139)/2) + (D140))</f>
        <v/>
      </c>
      <c r="J139">
        <f>((C139)*(((D139)/2) + (D140)))</f>
        <v/>
      </c>
    </row>
    <row r="140">
      <c r="A140" t="inlineStr">
        <is>
          <t>masterReg/readData2[3]_i_1/I2</t>
        </is>
      </c>
      <c r="B140" t="inlineStr">
        <is>
          <t>Inpin</t>
        </is>
      </c>
      <c r="D140" t="n">
        <v>0</v>
      </c>
      <c r="E140" t="n">
        <v>0.003</v>
      </c>
      <c r="F140" t="n">
        <v>0.003</v>
      </c>
      <c r="G140" t="n">
        <v>0.005</v>
      </c>
      <c r="H140" t="n">
        <v>0.004</v>
      </c>
    </row>
    <row r="141">
      <c r="A141" t="inlineStr">
        <is>
          <t>p_0_in: osc/register_reg_r1_0_31_0_5_i_1/O to masterReg/readData2[3]_i_1/I2 sum delays</t>
        </is>
      </c>
      <c r="E141">
        <f>(E2 + E4 + E41 + E51 + E60 + E107 + E135 + E138 + E140)</f>
        <v/>
      </c>
      <c r="F141">
        <f>(F2 + F4 + F41 + F51 + F60 + F107 + F135 + F138 + F140)</f>
        <v/>
      </c>
      <c r="G141">
        <f>(G2 + G4 + G41 + G51 + G60 + G107 + G135 + G138 + G140)</f>
        <v/>
      </c>
      <c r="H141">
        <f>(H2 + H4 + H41 + H51 + H60 + H107 + H135 + H138 + H140)</f>
        <v/>
      </c>
      <c r="J141">
        <f>(J2 + J3 + J4 + J6 + J41 + J50 + J51 + J59 + J60 + J62 + J107 + J112 + J135 + J137 + J138 + J139 + J140)</f>
        <v/>
      </c>
    </row>
    <row r="142">
      <c r="A142" t="inlineStr">
        <is>
          <t>p_0_in: osc/register_reg_r1_0_31_0_5_i_1/O to masterReg/readData2[3]_i_1/I2sum delays + cap delay</t>
        </is>
      </c>
      <c r="E142">
        <f>1000*(E141 + J141)</f>
        <v/>
      </c>
      <c r="F142">
        <f>1000*(F141 + J141)</f>
        <v/>
      </c>
      <c r="G142">
        <f>1000*(G141 + J141)</f>
        <v/>
      </c>
      <c r="H142">
        <f>1000*(H141 + J141)</f>
        <v/>
      </c>
    </row>
    <row r="144">
      <c r="A144" t="inlineStr">
        <is>
          <t>p_0_in: osc/register_reg_r1_0_31_0_5_i_1/O to masterReg/readData2[3]_i_1/I2Total delay (from Vivado)</t>
        </is>
      </c>
      <c r="E144" t="inlineStr">
        <is>
          <t>493</t>
        </is>
      </c>
      <c r="F144" t="inlineStr">
        <is>
          <t>437</t>
        </is>
      </c>
      <c r="G144" t="inlineStr">
        <is>
          <t>804</t>
        </is>
      </c>
      <c r="H144" t="inlineStr">
        <is>
          <t>693</t>
        </is>
      </c>
    </row>
    <row r="146">
      <c r="A146" t="inlineStr">
        <is>
          <t>INT_L_X4Y44/INT_L.SS6END1-&gt;&gt;SW2BEG1</t>
        </is>
      </c>
      <c r="B146" t="inlineStr">
        <is>
          <t>Buffer</t>
        </is>
      </c>
      <c r="C146" t="n">
        <v>1.1851186875</v>
      </c>
      <c r="D146" t="n">
        <v>0.008473000000000001</v>
      </c>
      <c r="E146" t="n">
        <v>0.041</v>
      </c>
      <c r="F146" t="n">
        <v>0.033</v>
      </c>
      <c r="G146" t="n">
        <v>0.132</v>
      </c>
      <c r="H146" t="n">
        <v>0.109</v>
      </c>
      <c r="I146">
        <f>((D152 + D165 + D176) + (D147 + D148 + D149 + D150 + D151))</f>
        <v/>
      </c>
      <c r="J146">
        <f>(((D152 + D165 + D176) + (D147 + D148 + D149 + D150 + D151))*C146)</f>
        <v/>
      </c>
    </row>
    <row r="147">
      <c r="A147" t="inlineStr">
        <is>
          <t>INT_L_X4Y44/SW2BEG1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INT_R_X3Y43/SW2END1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INT_L_X4Y43/SW2A1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CLBLL_L_X4Y43/CLBLL_SW2A1</t>
        </is>
      </c>
      <c r="B150" t="inlineStr">
        <is>
          <t>Part of wire</t>
        </is>
      </c>
      <c r="C150" t="n">
        <v>0.078932</v>
      </c>
      <c r="D150" t="n">
        <v>0.005896</v>
      </c>
    </row>
    <row r="151">
      <c r="A151" t="inlineStr">
        <is>
          <t>CLBLM_R_X3Y43/CLBLM_SW2A1</t>
        </is>
      </c>
      <c r="B151" t="inlineStr">
        <is>
          <t>Part of wire</t>
        </is>
      </c>
      <c r="C151" t="n">
        <v>0.090208</v>
      </c>
      <c r="D151" t="n">
        <v>0.005896</v>
      </c>
      <c r="I151">
        <f>(((D147 + D148 + D149 + D150 + D151)/2) + (D152 + D165 + D176))</f>
        <v/>
      </c>
      <c r="J151">
        <f>((C147 + C148 + C149 + C150 + C151)*(((D147 + D148 + D149 + D150 + D151)/2) + (D152 + D165 + D176)))</f>
        <v/>
      </c>
    </row>
    <row r="152">
      <c r="A152" t="inlineStr">
        <is>
          <t>INT_R_X3Y43/INT_R.SW2END1-&gt;&gt;FAN_ALT7</t>
        </is>
      </c>
      <c r="B152" t="inlineStr">
        <is>
          <t>Buffer</t>
        </is>
      </c>
      <c r="C152" t="n">
        <v>0</v>
      </c>
      <c r="D152" t="n">
        <v>0.00757</v>
      </c>
      <c r="E152" t="n">
        <v>0</v>
      </c>
      <c r="F152" t="n">
        <v>0</v>
      </c>
      <c r="G152" t="n">
        <v>0</v>
      </c>
      <c r="H152" t="n">
        <v>0</v>
      </c>
      <c r="I152">
        <f>((D154) + (D153))</f>
        <v/>
      </c>
      <c r="J152">
        <f>(((D154) + (D153))*C152)</f>
        <v/>
      </c>
    </row>
    <row r="153">
      <c r="A153" t="inlineStr">
        <is>
          <t>INT_R_X3Y43/FAN_ALT7</t>
        </is>
      </c>
      <c r="B153" t="inlineStr">
        <is>
          <t>Part of wire</t>
        </is>
      </c>
      <c r="C153" t="n">
        <v>0</v>
      </c>
      <c r="D153" t="n">
        <v>0</v>
      </c>
      <c r="I153">
        <f>(((D153)/2) + (D154))</f>
        <v/>
      </c>
      <c r="J153">
        <f>((C153)*(((D153)/2) + (D154)))</f>
        <v/>
      </c>
    </row>
    <row r="154">
      <c r="A154" t="inlineStr">
        <is>
          <t>INT_R_X3Y43/INT_R.FAN_ALT7-&gt;&gt;FAN7</t>
        </is>
      </c>
      <c r="B154" t="inlineStr">
        <is>
          <t>Buffer</t>
        </is>
      </c>
      <c r="C154" t="n">
        <v>3.489880625</v>
      </c>
      <c r="D154" t="n">
        <v>0</v>
      </c>
      <c r="E154" t="n">
        <v>0.055</v>
      </c>
      <c r="F154" t="n">
        <v>0.045</v>
      </c>
      <c r="G154" t="n">
        <v>0.179</v>
      </c>
      <c r="H154" t="n">
        <v>0.148</v>
      </c>
      <c r="I154">
        <f>((((D159) + (D158))) + (D155 + D156))</f>
        <v/>
      </c>
      <c r="J154">
        <f>(((((D159) + (D158))) + (D155 + D156))*C154)</f>
        <v/>
      </c>
    </row>
    <row r="155">
      <c r="A155" t="inlineStr">
        <is>
          <t>INT_R_X3Y43/FAN7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CLBLM_R_X3Y43/CLBLM_FAN7</t>
        </is>
      </c>
      <c r="B156" t="inlineStr">
        <is>
          <t>Part of wire</t>
        </is>
      </c>
      <c r="C156" t="n">
        <v>0</v>
      </c>
      <c r="D156" t="n">
        <v>0</v>
      </c>
      <c r="I156">
        <f>(((D155 + D156)/2) + (((D159) + (D158))))</f>
        <v/>
      </c>
      <c r="J156">
        <f>((C155 + C156)*(((D155 + D156)/2) + (((D159) + (D158)))))</f>
        <v/>
      </c>
    </row>
    <row r="157">
      <c r="A157" t="inlineStr">
        <is>
          <t>CLBLM_R_X3Y43/CLBLM_R.CLBLM_FAN7-&gt;CLBLM_M_CE</t>
        </is>
      </c>
      <c r="B157" t="inlineStr">
        <is>
          <t>PassTransistor</t>
        </is>
      </c>
      <c r="C157" t="n">
        <v>0</v>
      </c>
      <c r="E157" t="n">
        <v>0</v>
      </c>
      <c r="F157" t="n">
        <v>0</v>
      </c>
      <c r="G157" t="n">
        <v>0</v>
      </c>
      <c r="H157" t="n">
        <v>0</v>
      </c>
      <c r="I157">
        <f>((D159) + (D158))</f>
        <v/>
      </c>
      <c r="J157">
        <f>(((D159) + (D158))*C157)</f>
        <v/>
      </c>
    </row>
    <row r="158">
      <c r="A158" t="inlineStr">
        <is>
          <t>CLBLM_R_X3Y43/CLBLM_M_CE</t>
        </is>
      </c>
      <c r="B158" t="inlineStr">
        <is>
          <t>Part of wire</t>
        </is>
      </c>
      <c r="C158" t="n">
        <v>0</v>
      </c>
      <c r="D158" t="n">
        <v>0</v>
      </c>
      <c r="I158">
        <f>(((D158)/2) + (D159))</f>
        <v/>
      </c>
      <c r="J158">
        <f>((C158)*(((D158)/2) + (D159)))</f>
        <v/>
      </c>
    </row>
    <row r="159">
      <c r="A159" t="inlineStr">
        <is>
          <t>masterReg/register_reg_r1_0_31_0_5/RAMD_D1/WE</t>
        </is>
      </c>
      <c r="B159" t="inlineStr">
        <is>
          <t>Inpin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t="inlineStr">
        <is>
          <t>p_0_in: osc/register_reg_r1_0_31_0_5_i_1/O to masterReg/register_reg_r1_0_31_0_5/RAMD_D1/WE sum delays</t>
        </is>
      </c>
      <c r="E160">
        <f>(E2 + E4 + E41 + E51 + E146 + E152 + E154 + E157 + E159)</f>
        <v/>
      </c>
      <c r="F160">
        <f>(F2 + F4 + F41 + F51 + F146 + F152 + F154 + F157 + F159)</f>
        <v/>
      </c>
      <c r="G160">
        <f>(G2 + G4 + G41 + G51 + G146 + G152 + G154 + G157 + G159)</f>
        <v/>
      </c>
      <c r="H160">
        <f>(H2 + H4 + H41 + H51 + H146 + H152 + H154 + H157 + H159)</f>
        <v/>
      </c>
      <c r="J160">
        <f>(J2 + J3 + J4 + J6 + J41 + J50 + J51 + J59 + J146 + J151 + J152 + J153 + J154 + J156 + J157 + J158 + J159)</f>
        <v/>
      </c>
    </row>
    <row r="161">
      <c r="A161" t="inlineStr">
        <is>
          <t>p_0_in: osc/register_reg_r1_0_31_0_5_i_1/O to masterReg/register_reg_r1_0_31_0_5/RAMD_D1/WEsum delays + cap delay</t>
        </is>
      </c>
      <c r="E161">
        <f>1000*(E160 + J160)</f>
        <v/>
      </c>
      <c r="F161">
        <f>1000*(F160 + J160)</f>
        <v/>
      </c>
      <c r="G161">
        <f>1000*(G160 + J160)</f>
        <v/>
      </c>
      <c r="H161">
        <f>1000*(H160 + J160)</f>
        <v/>
      </c>
    </row>
    <row r="163">
      <c r="A163" t="inlineStr">
        <is>
          <t>p_0_in: osc/register_reg_r1_0_31_0_5_i_1/O to masterReg/register_reg_r1_0_31_0_5/RAMD_D1/WETotal delay (from Vivado)</t>
        </is>
      </c>
      <c r="E163" t="inlineStr">
        <is>
          <t>403</t>
        </is>
      </c>
      <c r="F163" t="inlineStr">
        <is>
          <t>356</t>
        </is>
      </c>
      <c r="G163" t="inlineStr">
        <is>
          <t>691</t>
        </is>
      </c>
      <c r="H163" t="inlineStr">
        <is>
          <t>593</t>
        </is>
      </c>
    </row>
    <row r="165">
      <c r="A165" t="inlineStr">
        <is>
          <t>INT_R_X3Y43/INT_R.SW2END1-&gt;&gt;IMUX19</t>
        </is>
      </c>
      <c r="B165" t="inlineStr">
        <is>
          <t>Buffer</t>
        </is>
      </c>
      <c r="C165" t="n">
        <v>1.6107141875</v>
      </c>
      <c r="D165" t="n">
        <v>0.007713</v>
      </c>
      <c r="E165" t="n">
        <v>0.047</v>
      </c>
      <c r="F165" t="n">
        <v>0.038</v>
      </c>
      <c r="G165" t="n">
        <v>0.138</v>
      </c>
      <c r="H165" t="n">
        <v>0.114</v>
      </c>
      <c r="I165">
        <f>((((D170) + (D169))) + (D166 + D167))</f>
        <v/>
      </c>
      <c r="J165">
        <f>(((((D170) + (D169))) + (D166 + D167))*C165)</f>
        <v/>
      </c>
    </row>
    <row r="166">
      <c r="A166" t="inlineStr">
        <is>
          <t>INT_R_X3Y43/IMUX19</t>
        </is>
      </c>
      <c r="B166" t="inlineStr">
        <is>
          <t>Part of wire</t>
        </is>
      </c>
      <c r="C166" t="n">
        <v>0</v>
      </c>
      <c r="D166" t="n">
        <v>0</v>
      </c>
    </row>
    <row r="167">
      <c r="A167" t="inlineStr">
        <is>
          <t>CLBLM_R_X3Y43/CLBLM_IMUX19</t>
        </is>
      </c>
      <c r="B167" t="inlineStr">
        <is>
          <t>Part of wire</t>
        </is>
      </c>
      <c r="C167" t="n">
        <v>0</v>
      </c>
      <c r="D167" t="n">
        <v>0</v>
      </c>
      <c r="I167">
        <f>(((D166 + D167)/2) + (((D170) + (D169))))</f>
        <v/>
      </c>
      <c r="J167">
        <f>((C166 + C167)*(((D166 + D167)/2) + (((D170) + (D169)))))</f>
        <v/>
      </c>
    </row>
    <row r="168">
      <c r="A168" t="inlineStr">
        <is>
          <t>CLBLM_R_X3Y43/CLBLM_R.CLBLM_IMUX19-&gt;CLBLM_L_B2</t>
        </is>
      </c>
      <c r="B168" t="inlineStr">
        <is>
          <t>PassTransistor</t>
        </is>
      </c>
      <c r="C168" t="n">
        <v>0</v>
      </c>
      <c r="E168" t="n">
        <v>0</v>
      </c>
      <c r="F168" t="n">
        <v>0</v>
      </c>
      <c r="G168" t="n">
        <v>0</v>
      </c>
      <c r="H168" t="n">
        <v>0</v>
      </c>
      <c r="I168">
        <f>((D170) + (D169))</f>
        <v/>
      </c>
      <c r="J168">
        <f>(((D170) + (D169))*C168)</f>
        <v/>
      </c>
    </row>
    <row r="169">
      <c r="A169" t="inlineStr">
        <is>
          <t>CLBLM_R_X3Y43/CLBLM_L_B2</t>
        </is>
      </c>
      <c r="B169" t="inlineStr">
        <is>
          <t>Part of wire</t>
        </is>
      </c>
      <c r="C169" t="n">
        <v>0</v>
      </c>
      <c r="D169" t="n">
        <v>0</v>
      </c>
      <c r="I169">
        <f>(((D169)/2) + (D170))</f>
        <v/>
      </c>
      <c r="J169">
        <f>((C169)*(((D169)/2) + (D170)))</f>
        <v/>
      </c>
    </row>
    <row r="170">
      <c r="A170" t="inlineStr">
        <is>
          <t>masterReg/readData1[4]_i_1/I4</t>
        </is>
      </c>
      <c r="B170" t="inlineStr">
        <is>
          <t>Inpin</t>
        </is>
      </c>
      <c r="D170" t="n">
        <v>0</v>
      </c>
      <c r="E170" t="n">
        <v>0.212</v>
      </c>
      <c r="F170" t="n">
        <v>0.17</v>
      </c>
      <c r="G170" t="n">
        <v>0.506</v>
      </c>
      <c r="H170" t="n">
        <v>0.408</v>
      </c>
    </row>
    <row r="171">
      <c r="A171" t="inlineStr">
        <is>
          <t>p_0_in: osc/register_reg_r1_0_31_0_5_i_1/O to masterReg/readData1[4]_i_1/I4 sum delays</t>
        </is>
      </c>
      <c r="E171">
        <f>(E2 + E4 + E41 + E51 + E146 + E165 + E168 + E170)</f>
        <v/>
      </c>
      <c r="F171">
        <f>(F2 + F4 + F41 + F51 + F146 + F165 + F168 + F170)</f>
        <v/>
      </c>
      <c r="G171">
        <f>(G2 + G4 + G41 + G51 + G146 + G165 + G168 + G170)</f>
        <v/>
      </c>
      <c r="H171">
        <f>(H2 + H4 + H41 + H51 + H146 + H165 + H168 + H170)</f>
        <v/>
      </c>
      <c r="J171">
        <f>(J2 + J3 + J4 + J6 + J41 + J50 + J51 + J59 + J146 + J151 + J165 + J167 + J168 + J169 + J170)</f>
        <v/>
      </c>
    </row>
    <row r="172">
      <c r="A172" t="inlineStr">
        <is>
          <t>p_0_in: osc/register_reg_r1_0_31_0_5_i_1/O to masterReg/readData1[4]_i_1/I4sum delays + cap delay</t>
        </is>
      </c>
      <c r="E172">
        <f>1000*(E171 + J171)</f>
        <v/>
      </c>
      <c r="F172">
        <f>1000*(F171 + J171)</f>
        <v/>
      </c>
      <c r="G172">
        <f>1000*(G171 + J171)</f>
        <v/>
      </c>
      <c r="H172">
        <f>1000*(H171 + J171)</f>
        <v/>
      </c>
    </row>
    <row r="174">
      <c r="A174" t="inlineStr">
        <is>
          <t>p_0_in: osc/register_reg_r1_0_31_0_5_i_1/O to masterReg/readData1[4]_i_1/I4Total delay (from Vivado)</t>
        </is>
      </c>
      <c r="E174" t="inlineStr">
        <is>
          <t>607</t>
        </is>
      </c>
      <c r="F174" t="inlineStr">
        <is>
          <t>519</t>
        </is>
      </c>
      <c r="G174" t="inlineStr">
        <is>
          <t>1087</t>
        </is>
      </c>
      <c r="H174" t="inlineStr">
        <is>
          <t>911</t>
        </is>
      </c>
    </row>
    <row r="176">
      <c r="A176" t="inlineStr">
        <is>
          <t>INT_R_X3Y43/INT_R.SW2END1-&gt;&gt;IMUX34</t>
        </is>
      </c>
      <c r="B176" t="inlineStr">
        <is>
          <t>Buffer</t>
        </is>
      </c>
      <c r="C176" t="n">
        <v>1.6107141875</v>
      </c>
      <c r="D176" t="n">
        <v>0.007713</v>
      </c>
      <c r="E176" t="n">
        <v>0.047</v>
      </c>
      <c r="F176" t="n">
        <v>0.038</v>
      </c>
      <c r="G176" t="n">
        <v>0.138</v>
      </c>
      <c r="H176" t="n">
        <v>0.114</v>
      </c>
      <c r="I176">
        <f>((((D181) + (D180))) + (D177 + D178))</f>
        <v/>
      </c>
      <c r="J176">
        <f>(((((D181) + (D180))) + (D177 + D178))*C176)</f>
        <v/>
      </c>
    </row>
    <row r="177">
      <c r="A177" t="inlineStr">
        <is>
          <t>INT_R_X3Y43/IMUX34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CLBLM_R_X3Y43/CLBLM_IMUX34</t>
        </is>
      </c>
      <c r="B178" t="inlineStr">
        <is>
          <t>Part of wire</t>
        </is>
      </c>
      <c r="C178" t="n">
        <v>0</v>
      </c>
      <c r="D178" t="n">
        <v>0</v>
      </c>
      <c r="I178">
        <f>(((D177 + D178)/2) + (((D181) + (D180))))</f>
        <v/>
      </c>
      <c r="J178">
        <f>((C177 + C178)*(((D177 + D178)/2) + (((D181) + (D180)))))</f>
        <v/>
      </c>
    </row>
    <row r="179">
      <c r="A179" t="inlineStr">
        <is>
          <t>CLBLM_R_X3Y43/CLBLM_R.CLBLM_IMUX34-&gt;CLBLM_L_C6</t>
        </is>
      </c>
      <c r="B179" t="inlineStr">
        <is>
          <t>PassTransistor</t>
        </is>
      </c>
      <c r="C179" t="n">
        <v>0</v>
      </c>
      <c r="E179" t="n">
        <v>0</v>
      </c>
      <c r="F179" t="n">
        <v>0</v>
      </c>
      <c r="G179" t="n">
        <v>0</v>
      </c>
      <c r="H179" t="n">
        <v>0</v>
      </c>
      <c r="I179">
        <f>((D181) + (D180))</f>
        <v/>
      </c>
      <c r="J179">
        <f>(((D181) + (D180))*C179)</f>
        <v/>
      </c>
    </row>
    <row r="180">
      <c r="A180" t="inlineStr">
        <is>
          <t>CLBLM_R_X3Y43/CLBLM_L_C6</t>
        </is>
      </c>
      <c r="B180" t="inlineStr">
        <is>
          <t>Part of wire</t>
        </is>
      </c>
      <c r="C180" t="n">
        <v>0</v>
      </c>
      <c r="D180" t="n">
        <v>0</v>
      </c>
      <c r="I180">
        <f>(((D180)/2) + (D181))</f>
        <v/>
      </c>
      <c r="J180">
        <f>((C180)*(((D180)/2) + (D181)))</f>
        <v/>
      </c>
    </row>
    <row r="181">
      <c r="A181" t="inlineStr">
        <is>
          <t>masterReg/readData2[4]_i_1/I4</t>
        </is>
      </c>
      <c r="B181" t="inlineStr">
        <is>
          <t>Inpin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t="inlineStr">
        <is>
          <t>p_0_in: osc/register_reg_r1_0_31_0_5_i_1/O to masterReg/readData2[4]_i_1/I4 sum delays</t>
        </is>
      </c>
      <c r="E182">
        <f>(E2 + E4 + E41 + E51 + E146 + E176 + E179 + E181)</f>
        <v/>
      </c>
      <c r="F182">
        <f>(F2 + F4 + F41 + F51 + F146 + F176 + F179 + F181)</f>
        <v/>
      </c>
      <c r="G182">
        <f>(G2 + G4 + G41 + G51 + G146 + G176 + G179 + G181)</f>
        <v/>
      </c>
      <c r="H182">
        <f>(H2 + H4 + H41 + H51 + H146 + H176 + H179 + H181)</f>
        <v/>
      </c>
      <c r="J182">
        <f>(J2 + J3 + J4 + J6 + J41 + J50 + J51 + J59 + J146 + J151 + J176 + J178 + J179 + J180 + J181)</f>
        <v/>
      </c>
    </row>
    <row r="183">
      <c r="A183" t="inlineStr">
        <is>
          <t>p_0_in: osc/register_reg_r1_0_31_0_5_i_1/O to masterReg/readData2[4]_i_1/I4sum delays + cap delay</t>
        </is>
      </c>
      <c r="E183">
        <f>1000*(E182 + J182)</f>
        <v/>
      </c>
      <c r="F183">
        <f>1000*(F182 + J182)</f>
        <v/>
      </c>
      <c r="G183">
        <f>1000*(G182 + J182)</f>
        <v/>
      </c>
      <c r="H183">
        <f>1000*(H182 + J182)</f>
        <v/>
      </c>
    </row>
    <row r="185">
      <c r="A185" t="inlineStr">
        <is>
          <t>p_0_in: osc/register_reg_r1_0_31_0_5_i_1/O to masterReg/readData2[4]_i_1/I4Total delay (from Vivado)</t>
        </is>
      </c>
      <c r="E185" t="inlineStr">
        <is>
          <t>395</t>
        </is>
      </c>
      <c r="F185" t="inlineStr">
        <is>
          <t>349</t>
        </is>
      </c>
      <c r="G185" t="inlineStr">
        <is>
          <t>659</t>
        </is>
      </c>
      <c r="H185" t="inlineStr">
        <is>
          <t>567</t>
        </is>
      </c>
    </row>
    <row r="187">
      <c r="A187" t="inlineStr">
        <is>
          <t>INT_L_X2Y54/INT_L.LOGIC_OUTS_L9-&gt;&gt;SS6BEG1</t>
        </is>
      </c>
      <c r="B187" t="inlineStr">
        <is>
          <t>Buffer</t>
        </is>
      </c>
      <c r="C187" t="n">
        <v>1.5845231875</v>
      </c>
      <c r="D187" t="n">
        <v>0.009979</v>
      </c>
      <c r="E187" t="n">
        <v>0.08500000000000001</v>
      </c>
      <c r="F187" t="n">
        <v>0.07000000000000001</v>
      </c>
      <c r="G187" t="n">
        <v>0.189</v>
      </c>
      <c r="H187" t="n">
        <v>0.156</v>
      </c>
      <c r="I187">
        <f>((D196) + (D188 + D189 + D190 + D191 + D192 + D193 + D194 + D195))</f>
        <v/>
      </c>
      <c r="J187">
        <f>(((D196) + (D188 + D189 + D190 + D191 + D192 + D193 + D194 + D195))*C187)</f>
        <v/>
      </c>
    </row>
    <row r="188">
      <c r="A188" t="inlineStr">
        <is>
          <t>INT_L_X2Y54/SS6BEG1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INT_L_X2Y48/SS6END1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INT_L_X2Y53/SS6A1</t>
        </is>
      </c>
      <c r="B190" t="inlineStr">
        <is>
          <t>Part of wire</t>
        </is>
      </c>
      <c r="C190" t="n">
        <v>0</v>
      </c>
      <c r="D190" t="n">
        <v>0</v>
      </c>
    </row>
    <row r="191">
      <c r="A191" t="inlineStr">
        <is>
          <t>INT_L_X2Y52/SS6B1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INT_L_X2Y51/SS6C1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INT_L_X2Y50/SS6D1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BRKH_INT_X2Y49/BRKH_INT_SS6E1</t>
        </is>
      </c>
      <c r="B194" t="inlineStr">
        <is>
          <t>Part of wire</t>
        </is>
      </c>
      <c r="C194" t="n">
        <v>0.00523</v>
      </c>
      <c r="D194" t="n">
        <v>0.001</v>
      </c>
    </row>
    <row r="195">
      <c r="A195" t="inlineStr">
        <is>
          <t>INT_L_X2Y49/SS6E1</t>
        </is>
      </c>
      <c r="B195" t="inlineStr">
        <is>
          <t>Part of wire</t>
        </is>
      </c>
      <c r="C195" t="n">
        <v>0</v>
      </c>
      <c r="D195" t="n">
        <v>0</v>
      </c>
      <c r="I195">
        <f>(((D188 + D189 + D190 + D191 + D192 + D193 + D194 + D195)/2) + (D196))</f>
        <v/>
      </c>
      <c r="J195">
        <f>((C188 + C189 + C190 + C191 + C192 + C193 + C194 + C195)*(((D188 + D189 + D190 + D191 + D192 + D193 + D194 + D195)/2) + (D196)))</f>
        <v/>
      </c>
    </row>
    <row r="196">
      <c r="A196" t="inlineStr">
        <is>
          <t>INT_L_X2Y48/INT_L.SS6END1-&gt;&gt;NR1BEG1</t>
        </is>
      </c>
      <c r="B196" t="inlineStr">
        <is>
          <t>Buffer</t>
        </is>
      </c>
      <c r="C196" t="n">
        <v>1.16220225</v>
      </c>
      <c r="D196" t="n">
        <v>0.008429000000000001</v>
      </c>
      <c r="E196" t="n">
        <v>0.056</v>
      </c>
      <c r="F196" t="n">
        <v>0.046</v>
      </c>
      <c r="G196" t="n">
        <v>0.132</v>
      </c>
      <c r="H196" t="n">
        <v>0.109</v>
      </c>
      <c r="I196">
        <f>((D199 + D210) + (D197 + D198))</f>
        <v/>
      </c>
      <c r="J196">
        <f>(((D199 + D210) + (D197 + D198))*C196)</f>
        <v/>
      </c>
    </row>
    <row r="197">
      <c r="A197" t="inlineStr">
        <is>
          <t>INT_L_X2Y48/NR1BEG1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INT_L_X2Y49/NR1END1</t>
        </is>
      </c>
      <c r="B198" t="inlineStr">
        <is>
          <t>Part of wire</t>
        </is>
      </c>
      <c r="C198" t="n">
        <v>0</v>
      </c>
      <c r="D198" t="n">
        <v>0</v>
      </c>
      <c r="I198">
        <f>(((D197 + D198)/2) + (D199 + D210))</f>
        <v/>
      </c>
      <c r="J198">
        <f>((C197 + C198)*(((D197 + D198)/2) + (D199 + D210)))</f>
        <v/>
      </c>
    </row>
    <row r="199">
      <c r="A199" t="inlineStr">
        <is>
          <t>INT_L_X2Y49/INT_L.NR1END1-&gt;&gt;IMUX_L3</t>
        </is>
      </c>
      <c r="B199" t="inlineStr">
        <is>
          <t>Buffer</t>
        </is>
      </c>
      <c r="C199" t="n">
        <v>1.6107141875</v>
      </c>
      <c r="D199" t="n">
        <v>0.007713</v>
      </c>
      <c r="E199" t="n">
        <v>0.047</v>
      </c>
      <c r="F199" t="n">
        <v>0.038</v>
      </c>
      <c r="G199" t="n">
        <v>0.138</v>
      </c>
      <c r="H199" t="n">
        <v>0.114</v>
      </c>
      <c r="I199">
        <f>((((D204) + (D203))) + (D200 + D201))</f>
        <v/>
      </c>
      <c r="J199">
        <f>(((((D204) + (D203))) + (D200 + D201))*C199)</f>
        <v/>
      </c>
    </row>
    <row r="200">
      <c r="A200" t="inlineStr">
        <is>
          <t>INT_L_X2Y49/IMUX_L3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CLBLL_L_X2Y49/CLBLL_IMUX3</t>
        </is>
      </c>
      <c r="B201" t="inlineStr">
        <is>
          <t>Part of wire</t>
        </is>
      </c>
      <c r="C201" t="n">
        <v>0</v>
      </c>
      <c r="D201" t="n">
        <v>0</v>
      </c>
      <c r="I201">
        <f>(((D200 + D201)/2) + (((D204) + (D203))))</f>
        <v/>
      </c>
      <c r="J201">
        <f>((C200 + C201)*(((D200 + D201)/2) + (((D204) + (D203)))))</f>
        <v/>
      </c>
    </row>
    <row r="202">
      <c r="A202" t="inlineStr">
        <is>
          <t>CLBLL_L_X2Y49/CLBLL_L.CLBLL_IMUX3-&gt;CLBLL_L_A2</t>
        </is>
      </c>
      <c r="B202" t="inlineStr">
        <is>
          <t>PassTransistor</t>
        </is>
      </c>
      <c r="C202" t="n">
        <v>0</v>
      </c>
      <c r="E202" t="n">
        <v>0</v>
      </c>
      <c r="F202" t="n">
        <v>0</v>
      </c>
      <c r="G202" t="n">
        <v>0</v>
      </c>
      <c r="H202" t="n">
        <v>0</v>
      </c>
      <c r="I202">
        <f>((D204) + (D203))</f>
        <v/>
      </c>
      <c r="J202">
        <f>(((D204) + (D203))*C202)</f>
        <v/>
      </c>
    </row>
    <row r="203">
      <c r="A203" t="inlineStr">
        <is>
          <t>CLBLL_L_X2Y49/CLBLL_L_A2</t>
        </is>
      </c>
      <c r="B203" t="inlineStr">
        <is>
          <t>Part of wire</t>
        </is>
      </c>
      <c r="C203" t="n">
        <v>0</v>
      </c>
      <c r="D203" t="n">
        <v>0</v>
      </c>
      <c r="I203">
        <f>(((D203)/2) + (D204))</f>
        <v/>
      </c>
      <c r="J203">
        <f>((C203)*(((D203)/2) + (D204)))</f>
        <v/>
      </c>
    </row>
    <row r="204">
      <c r="A204" t="inlineStr">
        <is>
          <t>masterReg/readData1[16]_i_1/I4</t>
        </is>
      </c>
      <c r="B204" t="inlineStr">
        <is>
          <t>Inpin</t>
        </is>
      </c>
      <c r="D204" t="n">
        <v>0</v>
      </c>
      <c r="E204" t="n">
        <v>0.212</v>
      </c>
      <c r="F204" t="n">
        <v>0.17</v>
      </c>
      <c r="G204" t="n">
        <v>0.507</v>
      </c>
      <c r="H204" t="n">
        <v>0.409</v>
      </c>
    </row>
    <row r="205">
      <c r="A205" t="inlineStr">
        <is>
          <t>p_0_in: osc/register_reg_r1_0_31_0_5_i_1/O to masterReg/readData1[16]_i_1/I4 sum delays</t>
        </is>
      </c>
      <c r="E205">
        <f>(E2 + E4 + E187 + E196 + E199 + E202 + E204)</f>
        <v/>
      </c>
      <c r="F205">
        <f>(F2 + F4 + F187 + F196 + F199 + F202 + F204)</f>
        <v/>
      </c>
      <c r="G205">
        <f>(G2 + G4 + G187 + G196 + G199 + G202 + G204)</f>
        <v/>
      </c>
      <c r="H205">
        <f>(H2 + H4 + H187 + H196 + H199 + H202 + H204)</f>
        <v/>
      </c>
      <c r="J205">
        <f>(J2 + J3 + J4 + J6 + J187 + J195 + J196 + J198 + J199 + J201 + J202 + J203 + J204)</f>
        <v/>
      </c>
    </row>
    <row r="206">
      <c r="A206" t="inlineStr">
        <is>
          <t>p_0_in: osc/register_reg_r1_0_31_0_5_i_1/O to masterReg/readData1[16]_i_1/I4sum delays + cap delay</t>
        </is>
      </c>
      <c r="E206">
        <f>1000*(E205 + J205)</f>
        <v/>
      </c>
      <c r="F206">
        <f>1000*(F205 + J205)</f>
        <v/>
      </c>
      <c r="G206">
        <f>1000*(G205 + J205)</f>
        <v/>
      </c>
      <c r="H206">
        <f>1000*(H205 + J205)</f>
        <v/>
      </c>
    </row>
    <row r="208">
      <c r="A208" t="inlineStr">
        <is>
          <t>p_0_in: osc/register_reg_r1_0_31_0_5_i_1/O to masterReg/readData1[16]_i_1/I4Total delay (from Vivado)</t>
        </is>
      </c>
      <c r="E208" t="inlineStr">
        <is>
          <t>489</t>
        </is>
      </c>
      <c r="F208" t="inlineStr">
        <is>
          <t>413</t>
        </is>
      </c>
      <c r="G208" t="inlineStr">
        <is>
          <t>878</t>
        </is>
      </c>
      <c r="H208" t="inlineStr">
        <is>
          <t>730</t>
        </is>
      </c>
    </row>
    <row r="210">
      <c r="A210" t="inlineStr">
        <is>
          <t>INT_L_X2Y49/INT_L.NR1END1-&gt;&gt;IMUX_L19</t>
        </is>
      </c>
      <c r="B210" t="inlineStr">
        <is>
          <t>Buffer</t>
        </is>
      </c>
      <c r="C210" t="n">
        <v>1.6107141875</v>
      </c>
      <c r="D210" t="n">
        <v>0.007713</v>
      </c>
      <c r="E210" t="n">
        <v>0.047</v>
      </c>
      <c r="F210" t="n">
        <v>0.038</v>
      </c>
      <c r="G210" t="n">
        <v>0.138</v>
      </c>
      <c r="H210" t="n">
        <v>0.114</v>
      </c>
      <c r="I210">
        <f>((((D215) + (D214))) + (D211 + D212))</f>
        <v/>
      </c>
      <c r="J210">
        <f>(((((D215) + (D214))) + (D211 + D212))*C210)</f>
        <v/>
      </c>
    </row>
    <row r="211">
      <c r="A211" t="inlineStr">
        <is>
          <t>INT_L_X2Y49/IMUX_L19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CLBLL_L_X2Y49/CLBLL_IMUX19</t>
        </is>
      </c>
      <c r="B212" t="inlineStr">
        <is>
          <t>Part of wire</t>
        </is>
      </c>
      <c r="C212" t="n">
        <v>0</v>
      </c>
      <c r="D212" t="n">
        <v>0</v>
      </c>
      <c r="I212">
        <f>(((D211 + D212)/2) + (((D215) + (D214))))</f>
        <v/>
      </c>
      <c r="J212">
        <f>((C211 + C212)*(((D211 + D212)/2) + (((D215) + (D214)))))</f>
        <v/>
      </c>
    </row>
    <row r="213">
      <c r="A213" t="inlineStr">
        <is>
          <t>CLBLL_L_X2Y49/CLBLL_L.CLBLL_IMUX19-&gt;CLBLL_L_B2</t>
        </is>
      </c>
      <c r="B213" t="inlineStr">
        <is>
          <t>PassTransistor</t>
        </is>
      </c>
      <c r="C213" t="n">
        <v>0</v>
      </c>
      <c r="E213" t="n">
        <v>0</v>
      </c>
      <c r="F213" t="n">
        <v>0</v>
      </c>
      <c r="G213" t="n">
        <v>0</v>
      </c>
      <c r="H213" t="n">
        <v>0</v>
      </c>
      <c r="I213">
        <f>((D215) + (D214))</f>
        <v/>
      </c>
      <c r="J213">
        <f>(((D215) + (D214))*C213)</f>
        <v/>
      </c>
    </row>
    <row r="214">
      <c r="A214" t="inlineStr">
        <is>
          <t>CLBLL_L_X2Y49/CLBLL_L_B2</t>
        </is>
      </c>
      <c r="B214" t="inlineStr">
        <is>
          <t>Part of wire</t>
        </is>
      </c>
      <c r="C214" t="n">
        <v>0</v>
      </c>
      <c r="D214" t="n">
        <v>0</v>
      </c>
      <c r="I214">
        <f>(((D214)/2) + (D215))</f>
        <v/>
      </c>
      <c r="J214">
        <f>((C214)*(((D214)/2) + (D215)))</f>
        <v/>
      </c>
    </row>
    <row r="215">
      <c r="A215" t="inlineStr">
        <is>
          <t>masterReg/readData2[16]_i_1/I4</t>
        </is>
      </c>
      <c r="B215" t="inlineStr">
        <is>
          <t>Inpin</t>
        </is>
      </c>
      <c r="D215" t="n">
        <v>0</v>
      </c>
      <c r="E215" t="n">
        <v>0.212</v>
      </c>
      <c r="F215" t="n">
        <v>0.17</v>
      </c>
      <c r="G215" t="n">
        <v>0.506</v>
      </c>
      <c r="H215" t="n">
        <v>0.408</v>
      </c>
    </row>
    <row r="216">
      <c r="A216" t="inlineStr">
        <is>
          <t>p_0_in: osc/register_reg_r1_0_31_0_5_i_1/O to masterReg/readData2[16]_i_1/I4 sum delays</t>
        </is>
      </c>
      <c r="E216">
        <f>(E2 + E4 + E187 + E196 + E210 + E213 + E215)</f>
        <v/>
      </c>
      <c r="F216">
        <f>(F2 + F4 + F187 + F196 + F210 + F213 + F215)</f>
        <v/>
      </c>
      <c r="G216">
        <f>(G2 + G4 + G187 + G196 + G210 + G213 + G215)</f>
        <v/>
      </c>
      <c r="H216">
        <f>(H2 + H4 + H187 + H196 + H210 + H213 + H215)</f>
        <v/>
      </c>
      <c r="J216">
        <f>(J2 + J3 + J4 + J6 + J187 + J195 + J196 + J198 + J210 + J212 + J213 + J214 + J215)</f>
        <v/>
      </c>
    </row>
    <row r="217">
      <c r="A217" t="inlineStr">
        <is>
          <t>p_0_in: osc/register_reg_r1_0_31_0_5_i_1/O to masterReg/readData2[16]_i_1/I4sum delays + cap delay</t>
        </is>
      </c>
      <c r="E217">
        <f>1000*(E216 + J216)</f>
        <v/>
      </c>
      <c r="F217">
        <f>1000*(F216 + J216)</f>
        <v/>
      </c>
      <c r="G217">
        <f>1000*(G216 + J216)</f>
        <v/>
      </c>
      <c r="H217">
        <f>1000*(H216 + J216)</f>
        <v/>
      </c>
    </row>
    <row r="219">
      <c r="A219" t="inlineStr">
        <is>
          <t>p_0_in: osc/register_reg_r1_0_31_0_5_i_1/O to masterReg/readData2[16]_i_1/I4Total delay (from Vivado)</t>
        </is>
      </c>
      <c r="E219" t="inlineStr">
        <is>
          <t>489</t>
        </is>
      </c>
      <c r="F219" t="inlineStr">
        <is>
          <t>413</t>
        </is>
      </c>
      <c r="G219" t="inlineStr">
        <is>
          <t>878</t>
        </is>
      </c>
      <c r="H219" t="inlineStr">
        <is>
          <t>730</t>
        </is>
      </c>
    </row>
    <row r="221">
      <c r="A221" t="inlineStr">
        <is>
          <t>INT_L_X2Y54/INT_L.LOGIC_OUTS_L9-&gt;&gt;ER1BEG2</t>
        </is>
      </c>
      <c r="B221" t="inlineStr">
        <is>
          <t>Buffer</t>
        </is>
      </c>
      <c r="C221" t="n">
        <v>1.16220225</v>
      </c>
      <c r="D221" t="n">
        <v>0.008429000000000001</v>
      </c>
      <c r="E221" t="n">
        <v>0.044</v>
      </c>
      <c r="F221" t="n">
        <v>0.036</v>
      </c>
      <c r="G221" t="n">
        <v>0.122</v>
      </c>
      <c r="H221" t="n">
        <v>0.101</v>
      </c>
      <c r="I221">
        <f>((D224 + D235 + D246 + D257) + (D222 + D223))</f>
        <v/>
      </c>
      <c r="J221">
        <f>(((D224 + D235 + D246 + D257) + (D222 + D223))*C221)</f>
        <v/>
      </c>
    </row>
    <row r="222">
      <c r="A222" t="inlineStr">
        <is>
          <t>INT_L_X2Y54/ER1BEG2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INT_R_X3Y54/ER1END2</t>
        </is>
      </c>
      <c r="B223" t="inlineStr">
        <is>
          <t>Part of wire</t>
        </is>
      </c>
      <c r="C223" t="n">
        <v>0</v>
      </c>
      <c r="D223" t="n">
        <v>0</v>
      </c>
      <c r="I223">
        <f>(((D222 + D223)/2) + (D224 + D235 + D246 + D257))</f>
        <v/>
      </c>
      <c r="J223">
        <f>((C222 + C223)*(((D222 + D223)/2) + (D224 + D235 + D246 + D257)))</f>
        <v/>
      </c>
    </row>
    <row r="224">
      <c r="A224" t="inlineStr">
        <is>
          <t>INT_R_X3Y54/INT_R.ER1END2-&gt;&gt;IMUX6</t>
        </is>
      </c>
      <c r="B224" t="inlineStr">
        <is>
          <t>Buffer</t>
        </is>
      </c>
      <c r="C224" t="n">
        <v>1.6107141875</v>
      </c>
      <c r="D224" t="n">
        <v>0.007713</v>
      </c>
      <c r="E224" t="n">
        <v>0.047</v>
      </c>
      <c r="F224" t="n">
        <v>0.038</v>
      </c>
      <c r="G224" t="n">
        <v>0.138</v>
      </c>
      <c r="H224" t="n">
        <v>0.114</v>
      </c>
      <c r="I224">
        <f>((((D229) + (D228))) + (D225 + D226))</f>
        <v/>
      </c>
      <c r="J224">
        <f>(((((D229) + (D228))) + (D225 + D226))*C224)</f>
        <v/>
      </c>
    </row>
    <row r="225">
      <c r="A225" t="inlineStr">
        <is>
          <t>INT_R_X3Y54/IMUX6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CLBLM_R_X3Y54/CLBLM_IMUX6</t>
        </is>
      </c>
      <c r="B226" t="inlineStr">
        <is>
          <t>Part of wire</t>
        </is>
      </c>
      <c r="C226" t="n">
        <v>0</v>
      </c>
      <c r="D226" t="n">
        <v>0</v>
      </c>
      <c r="I226">
        <f>(((D225 + D226)/2) + (((D229) + (D228))))</f>
        <v/>
      </c>
      <c r="J226">
        <f>((C225 + C226)*(((D225 + D226)/2) + (((D229) + (D228)))))</f>
        <v/>
      </c>
    </row>
    <row r="227">
      <c r="A227" t="inlineStr">
        <is>
          <t>CLBLM_R_X3Y54/CLBLM_R.CLBLM_IMUX6-&gt;CLBLM_L_A1</t>
        </is>
      </c>
      <c r="B227" t="inlineStr">
        <is>
          <t>PassTransistor</t>
        </is>
      </c>
      <c r="C227" t="n">
        <v>0</v>
      </c>
      <c r="E227" t="n">
        <v>0</v>
      </c>
      <c r="F227" t="n">
        <v>0</v>
      </c>
      <c r="G227" t="n">
        <v>0</v>
      </c>
      <c r="H227" t="n">
        <v>0</v>
      </c>
      <c r="I227">
        <f>((D229) + (D228))</f>
        <v/>
      </c>
      <c r="J227">
        <f>(((D229) + (D228))*C227)</f>
        <v/>
      </c>
    </row>
    <row r="228">
      <c r="A228" t="inlineStr">
        <is>
          <t>CLBLM_R_X3Y54/CLBLM_L_A1</t>
        </is>
      </c>
      <c r="B228" t="inlineStr">
        <is>
          <t>Part of wire</t>
        </is>
      </c>
      <c r="C228" t="n">
        <v>0</v>
      </c>
      <c r="D228" t="n">
        <v>0</v>
      </c>
      <c r="I228">
        <f>(((D228)/2) + (D229))</f>
        <v/>
      </c>
      <c r="J228">
        <f>((C228)*(((D228)/2) + (D229)))</f>
        <v/>
      </c>
    </row>
    <row r="229">
      <c r="A229" t="inlineStr">
        <is>
          <t>masterReg/readData1[22]_i_1/I4</t>
        </is>
      </c>
      <c r="B229" t="inlineStr">
        <is>
          <t>Inpin</t>
        </is>
      </c>
      <c r="D229" t="n">
        <v>0</v>
      </c>
      <c r="E229" t="n">
        <v>0.214</v>
      </c>
      <c r="F229" t="n">
        <v>0.172</v>
      </c>
      <c r="G229" t="n">
        <v>0.516</v>
      </c>
      <c r="H229" t="n">
        <v>0.416</v>
      </c>
    </row>
    <row r="230">
      <c r="A230" t="inlineStr">
        <is>
          <t>p_0_in: osc/register_reg_r1_0_31_0_5_i_1/O to masterReg/readData1[22]_i_1/I4 sum delays</t>
        </is>
      </c>
      <c r="E230">
        <f>(E2 + E4 + E221 + E224 + E227 + E229)</f>
        <v/>
      </c>
      <c r="F230">
        <f>(F2 + F4 + F221 + F224 + F227 + F229)</f>
        <v/>
      </c>
      <c r="G230">
        <f>(G2 + G4 + G221 + G224 + G227 + G229)</f>
        <v/>
      </c>
      <c r="H230">
        <f>(H2 + H4 + H221 + H224 + H227 + H229)</f>
        <v/>
      </c>
      <c r="J230">
        <f>(J2 + J3 + J4 + J6 + J221 + J223 + J224 + J226 + J227 + J228 + J229)</f>
        <v/>
      </c>
    </row>
    <row r="231">
      <c r="A231" t="inlineStr">
        <is>
          <t>p_0_in: osc/register_reg_r1_0_31_0_5_i_1/O to masterReg/readData1[22]_i_1/I4sum delays + cap delay</t>
        </is>
      </c>
      <c r="E231">
        <f>1000*(E230 + J230)</f>
        <v/>
      </c>
      <c r="F231">
        <f>1000*(F230 + J230)</f>
        <v/>
      </c>
      <c r="G231">
        <f>1000*(G230 + J230)</f>
        <v/>
      </c>
      <c r="H231">
        <f>1000*(H230 + J230)</f>
        <v/>
      </c>
    </row>
    <row r="233">
      <c r="A233" t="inlineStr">
        <is>
          <t>p_0_in: osc/register_reg_r1_0_31_0_5_i_1/O to masterReg/readData1[22]_i_1/I4Total delay (from Vivado)</t>
        </is>
      </c>
      <c r="E233" t="inlineStr">
        <is>
          <t>397</t>
        </is>
      </c>
      <c r="F233" t="inlineStr">
        <is>
          <t>338</t>
        </is>
      </c>
      <c r="G233" t="inlineStr">
        <is>
          <t>731</t>
        </is>
      </c>
      <c r="H233" t="inlineStr">
        <is>
          <t>609</t>
        </is>
      </c>
    </row>
    <row r="235">
      <c r="A235" t="inlineStr">
        <is>
          <t>INT_R_X3Y54/INT_R.ER1END2-&gt;&gt;IMUX21</t>
        </is>
      </c>
      <c r="B235" t="inlineStr">
        <is>
          <t>Buffer</t>
        </is>
      </c>
      <c r="C235" t="n">
        <v>1.6107141875</v>
      </c>
      <c r="D235" t="n">
        <v>0.007713</v>
      </c>
      <c r="E235" t="n">
        <v>0.047</v>
      </c>
      <c r="F235" t="n">
        <v>0.038</v>
      </c>
      <c r="G235" t="n">
        <v>0.138</v>
      </c>
      <c r="H235" t="n">
        <v>0.114</v>
      </c>
      <c r="I235">
        <f>((((D240) + (D239))) + (D236 + D237))</f>
        <v/>
      </c>
      <c r="J235">
        <f>(((((D240) + (D239))) + (D236 + D237))*C235)</f>
        <v/>
      </c>
    </row>
    <row r="236">
      <c r="A236" t="inlineStr">
        <is>
          <t>INT_R_X3Y54/IMUX21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CLBLM_R_X3Y54/CLBLM_IMUX21</t>
        </is>
      </c>
      <c r="B237" t="inlineStr">
        <is>
          <t>Part of wire</t>
        </is>
      </c>
      <c r="C237" t="n">
        <v>0</v>
      </c>
      <c r="D237" t="n">
        <v>0</v>
      </c>
      <c r="I237">
        <f>(((D236 + D237)/2) + (((D240) + (D239))))</f>
        <v/>
      </c>
      <c r="J237">
        <f>((C236 + C237)*(((D236 + D237)/2) + (((D240) + (D239)))))</f>
        <v/>
      </c>
    </row>
    <row r="238">
      <c r="A238" t="inlineStr">
        <is>
          <t>CLBLM_R_X3Y54/CLBLM_R.CLBLM_IMUX21-&gt;CLBLM_L_C4</t>
        </is>
      </c>
      <c r="B238" t="inlineStr">
        <is>
          <t>PassTransistor</t>
        </is>
      </c>
      <c r="C238" t="n">
        <v>0</v>
      </c>
      <c r="E238" t="n">
        <v>0</v>
      </c>
      <c r="F238" t="n">
        <v>0</v>
      </c>
      <c r="G238" t="n">
        <v>0</v>
      </c>
      <c r="H238" t="n">
        <v>0</v>
      </c>
      <c r="I238">
        <f>((D240) + (D239))</f>
        <v/>
      </c>
      <c r="J238">
        <f>(((D240) + (D239))*C238)</f>
        <v/>
      </c>
    </row>
    <row r="239">
      <c r="A239" t="inlineStr">
        <is>
          <t>CLBLM_R_X3Y54/CLBLM_L_C4</t>
        </is>
      </c>
      <c r="B239" t="inlineStr">
        <is>
          <t>Part of wire</t>
        </is>
      </c>
      <c r="C239" t="n">
        <v>0</v>
      </c>
      <c r="D239" t="n">
        <v>0</v>
      </c>
      <c r="I239">
        <f>(((D239)/2) + (D240))</f>
        <v/>
      </c>
      <c r="J239">
        <f>((C239)*(((D239)/2) + (D240)))</f>
        <v/>
      </c>
    </row>
    <row r="240">
      <c r="A240" t="inlineStr">
        <is>
          <t>masterReg/readData2[22]_i_1/I4</t>
        </is>
      </c>
      <c r="B240" t="inlineStr">
        <is>
          <t>Inpin</t>
        </is>
      </c>
      <c r="D240" t="n">
        <v>0</v>
      </c>
      <c r="E240" t="n">
        <v>0.108</v>
      </c>
      <c r="F240" t="n">
        <v>0.08699999999999999</v>
      </c>
      <c r="G240" t="n">
        <v>0.281</v>
      </c>
      <c r="H240" t="n">
        <v>0.227</v>
      </c>
    </row>
    <row r="241">
      <c r="A241" t="inlineStr">
        <is>
          <t>p_0_in: osc/register_reg_r1_0_31_0_5_i_1/O to masterReg/readData2[22]_i_1/I4 sum delays</t>
        </is>
      </c>
      <c r="E241">
        <f>(E2 + E4 + E221 + E235 + E238 + E240)</f>
        <v/>
      </c>
      <c r="F241">
        <f>(F2 + F4 + F221 + F235 + F238 + F240)</f>
        <v/>
      </c>
      <c r="G241">
        <f>(G2 + G4 + G221 + G235 + G238 + G240)</f>
        <v/>
      </c>
      <c r="H241">
        <f>(H2 + H4 + H221 + H235 + H238 + H240)</f>
        <v/>
      </c>
      <c r="J241">
        <f>(J2 + J3 + J4 + J6 + J221 + J223 + J235 + J237 + J238 + J239 + J240)</f>
        <v/>
      </c>
    </row>
    <row r="242">
      <c r="A242" t="inlineStr">
        <is>
          <t>p_0_in: osc/register_reg_r1_0_31_0_5_i_1/O to masterReg/readData2[22]_i_1/I4sum delays + cap delay</t>
        </is>
      </c>
      <c r="E242">
        <f>1000*(E241 + J241)</f>
        <v/>
      </c>
      <c r="F242">
        <f>1000*(F241 + J241)</f>
        <v/>
      </c>
      <c r="G242">
        <f>1000*(G241 + J241)</f>
        <v/>
      </c>
      <c r="H242">
        <f>1000*(H241 + J241)</f>
        <v/>
      </c>
    </row>
    <row r="244">
      <c r="A244" t="inlineStr">
        <is>
          <t>p_0_in: osc/register_reg_r1_0_31_0_5_i_1/O to masterReg/readData2[22]_i_1/I4Total delay (from Vivado)</t>
        </is>
      </c>
      <c r="E244" t="inlineStr">
        <is>
          <t>291</t>
        </is>
      </c>
      <c r="F244" t="inlineStr">
        <is>
          <t>253</t>
        </is>
      </c>
      <c r="G244" t="inlineStr">
        <is>
          <t>526</t>
        </is>
      </c>
      <c r="H244" t="inlineStr">
        <is>
          <t>445</t>
        </is>
      </c>
    </row>
    <row r="246">
      <c r="A246" t="inlineStr">
        <is>
          <t>INT_R_X3Y54/INT_R.ER1END2-&gt;&gt;IMUX37</t>
        </is>
      </c>
      <c r="B246" t="inlineStr">
        <is>
          <t>Buffer</t>
        </is>
      </c>
      <c r="C246" t="n">
        <v>1.6107141875</v>
      </c>
      <c r="D246" t="n">
        <v>0.007713</v>
      </c>
      <c r="E246" t="n">
        <v>0.047</v>
      </c>
      <c r="F246" t="n">
        <v>0.038</v>
      </c>
      <c r="G246" t="n">
        <v>0.138</v>
      </c>
      <c r="H246" t="n">
        <v>0.114</v>
      </c>
      <c r="I246">
        <f>((((D251) + (D250))) + (D247 + D248))</f>
        <v/>
      </c>
      <c r="J246">
        <f>(((((D251) + (D250))) + (D247 + D248))*C246)</f>
        <v/>
      </c>
    </row>
    <row r="247">
      <c r="A247" t="inlineStr">
        <is>
          <t>INT_R_X3Y54/IMUX37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CLBLM_R_X3Y54/CLBLM_IMUX37</t>
        </is>
      </c>
      <c r="B248" t="inlineStr">
        <is>
          <t>Part of wire</t>
        </is>
      </c>
      <c r="C248" t="n">
        <v>0</v>
      </c>
      <c r="D248" t="n">
        <v>0</v>
      </c>
      <c r="I248">
        <f>(((D247 + D248)/2) + (((D251) + (D250))))</f>
        <v/>
      </c>
      <c r="J248">
        <f>((C247 + C248)*(((D247 + D248)/2) + (((D251) + (D250)))))</f>
        <v/>
      </c>
    </row>
    <row r="249">
      <c r="A249" t="inlineStr">
        <is>
          <t>CLBLM_R_X3Y54/CLBLM_R.CLBLM_IMUX37-&gt;CLBLM_L_D4</t>
        </is>
      </c>
      <c r="B249" t="inlineStr">
        <is>
          <t>PassTransistor</t>
        </is>
      </c>
      <c r="C249" t="n">
        <v>0</v>
      </c>
      <c r="E249" t="n">
        <v>0</v>
      </c>
      <c r="F249" t="n">
        <v>0</v>
      </c>
      <c r="G249" t="n">
        <v>0</v>
      </c>
      <c r="H249" t="n">
        <v>0</v>
      </c>
      <c r="I249">
        <f>((D251) + (D250))</f>
        <v/>
      </c>
      <c r="J249">
        <f>(((D251) + (D250))*C249)</f>
        <v/>
      </c>
    </row>
    <row r="250">
      <c r="A250" t="inlineStr">
        <is>
          <t>CLBLM_R_X3Y54/CLBLM_L_D4</t>
        </is>
      </c>
      <c r="B250" t="inlineStr">
        <is>
          <t>Part of wire</t>
        </is>
      </c>
      <c r="C250" t="n">
        <v>0</v>
      </c>
      <c r="D250" t="n">
        <v>0</v>
      </c>
      <c r="I250">
        <f>(((D250)/2) + (D251))</f>
        <v/>
      </c>
      <c r="J250">
        <f>((C250)*(((D250)/2) + (D251)))</f>
        <v/>
      </c>
    </row>
    <row r="251">
      <c r="A251" t="inlineStr">
        <is>
          <t>masterReg/readData2[23]_i_1/I4</t>
        </is>
      </c>
      <c r="B251" t="inlineStr">
        <is>
          <t>Inpin</t>
        </is>
      </c>
      <c r="D251" t="n">
        <v>0</v>
      </c>
      <c r="E251" t="n">
        <v>0.109</v>
      </c>
      <c r="F251" t="n">
        <v>0.08799999999999999</v>
      </c>
      <c r="G251" t="n">
        <v>0.284</v>
      </c>
      <c r="H251" t="n">
        <v>0.229</v>
      </c>
    </row>
    <row r="252">
      <c r="A252" t="inlineStr">
        <is>
          <t>p_0_in: osc/register_reg_r1_0_31_0_5_i_1/O to masterReg/readData2[23]_i_1/I4 sum delays</t>
        </is>
      </c>
      <c r="E252">
        <f>(E2 + E4 + E221 + E246 + E249 + E251)</f>
        <v/>
      </c>
      <c r="F252">
        <f>(F2 + F4 + F221 + F246 + F249 + F251)</f>
        <v/>
      </c>
      <c r="G252">
        <f>(G2 + G4 + G221 + G246 + G249 + G251)</f>
        <v/>
      </c>
      <c r="H252">
        <f>(H2 + H4 + H221 + H246 + H249 + H251)</f>
        <v/>
      </c>
      <c r="J252">
        <f>(J2 + J3 + J4 + J6 + J221 + J223 + J246 + J248 + J249 + J250 + J251)</f>
        <v/>
      </c>
    </row>
    <row r="253">
      <c r="A253" t="inlineStr">
        <is>
          <t>p_0_in: osc/register_reg_r1_0_31_0_5_i_1/O to masterReg/readData2[23]_i_1/I4sum delays + cap delay</t>
        </is>
      </c>
      <c r="E253">
        <f>1000*(E252 + J252)</f>
        <v/>
      </c>
      <c r="F253">
        <f>1000*(F252 + J252)</f>
        <v/>
      </c>
      <c r="G253">
        <f>1000*(G252 + J252)</f>
        <v/>
      </c>
      <c r="H253">
        <f>1000*(H252 + J252)</f>
        <v/>
      </c>
    </row>
    <row r="255">
      <c r="A255" t="inlineStr">
        <is>
          <t>p_0_in: osc/register_reg_r1_0_31_0_5_i_1/O to masterReg/readData2[23]_i_1/I4Total delay (from Vivado)</t>
        </is>
      </c>
      <c r="E255" t="inlineStr">
        <is>
          <t>292</t>
        </is>
      </c>
      <c r="F255" t="inlineStr">
        <is>
          <t>254</t>
        </is>
      </c>
      <c r="G255" t="inlineStr">
        <is>
          <t>530</t>
        </is>
      </c>
      <c r="H255" t="inlineStr">
        <is>
          <t>448</t>
        </is>
      </c>
    </row>
    <row r="257">
      <c r="A257" t="inlineStr">
        <is>
          <t>INT_R_X3Y54/INT_R.ER1END2-&gt;&gt;SE2BEG2</t>
        </is>
      </c>
      <c r="B257" t="inlineStr">
        <is>
          <t>Buffer</t>
        </is>
      </c>
      <c r="C257" t="n">
        <v>1.1851186875</v>
      </c>
      <c r="D257" t="n">
        <v>0.008473000000000001</v>
      </c>
      <c r="E257" t="n">
        <v>0.042</v>
      </c>
      <c r="F257" t="n">
        <v>0.034</v>
      </c>
      <c r="G257" t="n">
        <v>0.138</v>
      </c>
      <c r="H257" t="n">
        <v>0.114</v>
      </c>
      <c r="I257">
        <f>((D263 + D281 + D316 + D657) + (D258 + D259 + D260 + D261 + D262))</f>
        <v/>
      </c>
      <c r="J257">
        <f>(((D263 + D281 + D316 + D657) + (D258 + D259 + D260 + D261 + D262))*C257)</f>
        <v/>
      </c>
    </row>
    <row r="258">
      <c r="A258" t="inlineStr">
        <is>
          <t>INT_R_X3Y54/SE2BEG2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INT_L_X4Y53/SE2END2</t>
        </is>
      </c>
      <c r="B259" t="inlineStr">
        <is>
          <t>Part of wire</t>
        </is>
      </c>
      <c r="C259" t="n">
        <v>0</v>
      </c>
      <c r="D259" t="n">
        <v>0</v>
      </c>
    </row>
    <row r="260">
      <c r="A260" t="inlineStr">
        <is>
          <t>INT_R_X3Y53/SE2A2</t>
        </is>
      </c>
      <c r="B260" t="inlineStr">
        <is>
          <t>Part of wire</t>
        </is>
      </c>
      <c r="C260" t="n">
        <v>0</v>
      </c>
      <c r="D260" t="n">
        <v>0</v>
      </c>
    </row>
    <row r="261">
      <c r="A261" t="inlineStr">
        <is>
          <t>CLBLM_R_X3Y53/CLBLM_SE2A2</t>
        </is>
      </c>
      <c r="B261" t="inlineStr">
        <is>
          <t>Part of wire</t>
        </is>
      </c>
      <c r="C261" t="n">
        <v>0.090332</v>
      </c>
      <c r="D261" t="n">
        <v>0.005065</v>
      </c>
    </row>
    <row r="262">
      <c r="A262" t="inlineStr">
        <is>
          <t>CLBLL_L_X4Y53/CLBLL_SE2A2</t>
        </is>
      </c>
      <c r="B262" t="inlineStr">
        <is>
          <t>Part of wire</t>
        </is>
      </c>
      <c r="C262" t="n">
        <v>0.07904000000000001</v>
      </c>
      <c r="D262" t="n">
        <v>0.005065</v>
      </c>
      <c r="I262">
        <f>(((D258 + D259 + D260 + D261 + D262)/2) + (D263 + D281 + D316 + D657))</f>
        <v/>
      </c>
      <c r="J262">
        <f>((C258 + C259 + C260 + C261 + C262)*(((D258 + D259 + D260 + D261 + D262)/2) + (D263 + D281 + D316 + D657)))</f>
        <v/>
      </c>
    </row>
    <row r="263">
      <c r="A263" t="inlineStr">
        <is>
          <t>INT_L_X4Y53/INT_L.SE2END2-&gt;&gt;WL1BEG1</t>
        </is>
      </c>
      <c r="B263" t="inlineStr">
        <is>
          <t>Buffer</t>
        </is>
      </c>
      <c r="C263" t="n">
        <v>1.16220225</v>
      </c>
      <c r="D263" t="n">
        <v>0.008429000000000001</v>
      </c>
      <c r="E263" t="n">
        <v>0.042</v>
      </c>
      <c r="F263" t="n">
        <v>0.034</v>
      </c>
      <c r="G263" t="n">
        <v>0.123</v>
      </c>
      <c r="H263" t="n">
        <v>0.102</v>
      </c>
      <c r="I263">
        <f>((D268) + (D264 + D265 + D266 + D267))</f>
        <v/>
      </c>
      <c r="J263">
        <f>(((D268) + (D264 + D265 + D266 + D267))*C263)</f>
        <v/>
      </c>
    </row>
    <row r="264">
      <c r="A264" t="inlineStr">
        <is>
          <t>INT_L_X4Y53/WL1BEG1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INT_R_X3Y53/WL1END1</t>
        </is>
      </c>
      <c r="B265" t="inlineStr">
        <is>
          <t>Part of wire</t>
        </is>
      </c>
      <c r="C265" t="n">
        <v>0</v>
      </c>
      <c r="D265" t="n">
        <v>0</v>
      </c>
    </row>
    <row r="266">
      <c r="A266" t="inlineStr">
        <is>
          <t>CLBLL_L_X4Y53/CLBLL_WL1END1</t>
        </is>
      </c>
      <c r="B266" t="inlineStr">
        <is>
          <t>Part of wire</t>
        </is>
      </c>
      <c r="C266" t="n">
        <v>0.051272</v>
      </c>
      <c r="D266" t="n">
        <v>0.006105</v>
      </c>
    </row>
    <row r="267">
      <c r="A267" t="inlineStr">
        <is>
          <t>CLBLM_R_X3Y53/CLBLM_WL1END1</t>
        </is>
      </c>
      <c r="B267" t="inlineStr">
        <is>
          <t>Part of wire</t>
        </is>
      </c>
      <c r="C267" t="n">
        <v>0.058596</v>
      </c>
      <c r="D267" t="n">
        <v>0.006105</v>
      </c>
      <c r="I267">
        <f>(((D264 + D265 + D266 + D267)/2) + (D268))</f>
        <v/>
      </c>
      <c r="J267">
        <f>((C264 + C265 + C266 + C267)*(((D264 + D265 + D266 + D267)/2) + (D268)))</f>
        <v/>
      </c>
    </row>
    <row r="268">
      <c r="A268" t="inlineStr">
        <is>
          <t>INT_R_X3Y53/INT_R.WL1END1-&gt;&gt;FAN_ALT7</t>
        </is>
      </c>
      <c r="B268" t="inlineStr">
        <is>
          <t>Buffer</t>
        </is>
      </c>
      <c r="C268" t="n">
        <v>0</v>
      </c>
      <c r="D268" t="n">
        <v>0.00757</v>
      </c>
      <c r="E268" t="n">
        <v>0</v>
      </c>
      <c r="F268" t="n">
        <v>0</v>
      </c>
      <c r="G268" t="n">
        <v>0</v>
      </c>
      <c r="H268" t="n">
        <v>0</v>
      </c>
      <c r="I268">
        <f>((D270) + (D269))</f>
        <v/>
      </c>
      <c r="J268">
        <f>(((D270) + (D269))*C268)</f>
        <v/>
      </c>
    </row>
    <row r="269">
      <c r="A269" t="inlineStr">
        <is>
          <t>INT_R_X3Y53/FAN_ALT7</t>
        </is>
      </c>
      <c r="B269" t="inlineStr">
        <is>
          <t>Part of wire</t>
        </is>
      </c>
      <c r="C269" t="n">
        <v>0</v>
      </c>
      <c r="D269" t="n">
        <v>0</v>
      </c>
      <c r="I269">
        <f>(((D269)/2) + (D270))</f>
        <v/>
      </c>
      <c r="J269">
        <f>((C269)*(((D269)/2) + (D270)))</f>
        <v/>
      </c>
    </row>
    <row r="270">
      <c r="A270" t="inlineStr">
        <is>
          <t>INT_R_X3Y53/INT_R.FAN_ALT7-&gt;&gt;FAN7</t>
        </is>
      </c>
      <c r="B270" t="inlineStr">
        <is>
          <t>Buffer</t>
        </is>
      </c>
      <c r="C270" t="n">
        <v>3.489880625</v>
      </c>
      <c r="D270" t="n">
        <v>0</v>
      </c>
      <c r="E270" t="n">
        <v>0.055</v>
      </c>
      <c r="F270" t="n">
        <v>0.045</v>
      </c>
      <c r="G270" t="n">
        <v>0.179</v>
      </c>
      <c r="H270" t="n">
        <v>0.148</v>
      </c>
      <c r="I270">
        <f>((((D275) + (D274))) + (D271 + D272))</f>
        <v/>
      </c>
      <c r="J270">
        <f>(((((D275) + (D274))) + (D271 + D272))*C270)</f>
        <v/>
      </c>
    </row>
    <row r="271">
      <c r="A271" t="inlineStr">
        <is>
          <t>INT_R_X3Y53/FAN7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CLBLM_R_X3Y53/CLBLM_FAN7</t>
        </is>
      </c>
      <c r="B272" t="inlineStr">
        <is>
          <t>Part of wire</t>
        </is>
      </c>
      <c r="C272" t="n">
        <v>0</v>
      </c>
      <c r="D272" t="n">
        <v>0</v>
      </c>
      <c r="I272">
        <f>(((D271 + D272)/2) + (((D275) + (D274))))</f>
        <v/>
      </c>
      <c r="J272">
        <f>((C271 + C272)*(((D271 + D272)/2) + (((D275) + (D274)))))</f>
        <v/>
      </c>
    </row>
    <row r="273">
      <c r="A273" t="inlineStr">
        <is>
          <t>CLBLM_R_X3Y53/CLBLM_R.CLBLM_FAN7-&gt;CLBLM_M_CE</t>
        </is>
      </c>
      <c r="B273" t="inlineStr">
        <is>
          <t>PassTransistor</t>
        </is>
      </c>
      <c r="C273" t="n">
        <v>0</v>
      </c>
      <c r="E273" t="n">
        <v>0</v>
      </c>
      <c r="F273" t="n">
        <v>0</v>
      </c>
      <c r="G273" t="n">
        <v>0</v>
      </c>
      <c r="H273" t="n">
        <v>0</v>
      </c>
      <c r="I273">
        <f>((D275) + (D274))</f>
        <v/>
      </c>
      <c r="J273">
        <f>(((D275) + (D274))*C273)</f>
        <v/>
      </c>
    </row>
    <row r="274">
      <c r="A274" t="inlineStr">
        <is>
          <t>CLBLM_R_X3Y53/CLBLM_M_CE</t>
        </is>
      </c>
      <c r="B274" t="inlineStr">
        <is>
          <t>Part of wire</t>
        </is>
      </c>
      <c r="C274" t="n">
        <v>0</v>
      </c>
      <c r="D274" t="n">
        <v>0</v>
      </c>
      <c r="I274">
        <f>(((D274)/2) + (D275))</f>
        <v/>
      </c>
      <c r="J274">
        <f>((C274)*(((D274)/2) + (D275)))</f>
        <v/>
      </c>
    </row>
    <row r="275">
      <c r="A275" t="inlineStr">
        <is>
          <t>masterReg/register_reg_r2_0_31_18_23/RAMD_D1/WE</t>
        </is>
      </c>
      <c r="B275" t="inlineStr">
        <is>
          <t>Inpin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t="inlineStr">
        <is>
          <t>p_0_in: osc/register_reg_r1_0_31_0_5_i_1/O to masterReg/register_reg_r2_0_31_18_23/RAMD_D1/WE sum delays</t>
        </is>
      </c>
      <c r="E276">
        <f>(E2 + E4 + E221 + E257 + E263 + E268 + E270 + E273 + E275)</f>
        <v/>
      </c>
      <c r="F276">
        <f>(F2 + F4 + F221 + F257 + F263 + F268 + F270 + F273 + F275)</f>
        <v/>
      </c>
      <c r="G276">
        <f>(G2 + G4 + G221 + G257 + G263 + G268 + G270 + G273 + G275)</f>
        <v/>
      </c>
      <c r="H276">
        <f>(H2 + H4 + H221 + H257 + H263 + H268 + H270 + H273 + H275)</f>
        <v/>
      </c>
      <c r="J276">
        <f>(J2 + J3 + J4 + J6 + J221 + J223 + J257 + J262 + J263 + J267 + J268 + J269 + J270 + J272 + J273 + J274 + J275)</f>
        <v/>
      </c>
    </row>
    <row r="277">
      <c r="A277" t="inlineStr">
        <is>
          <t>p_0_in: osc/register_reg_r1_0_31_0_5_i_1/O to masterReg/register_reg_r2_0_31_18_23/RAMD_D1/WEsum delays + cap delay</t>
        </is>
      </c>
      <c r="E277">
        <f>1000*(E276 + J276)</f>
        <v/>
      </c>
      <c r="F277">
        <f>1000*(F276 + J276)</f>
        <v/>
      </c>
      <c r="G277">
        <f>1000*(G276 + J276)</f>
        <v/>
      </c>
      <c r="H277">
        <f>1000*(H276 + J276)</f>
        <v/>
      </c>
    </row>
    <row r="279">
      <c r="A279" t="inlineStr">
        <is>
          <t>p_0_in: osc/register_reg_r1_0_31_0_5_i_1/O to masterReg/register_reg_r2_0_31_18_23/RAMD_D1/WETotal delay (from Vivado)</t>
        </is>
      </c>
      <c r="E279" t="inlineStr">
        <is>
          <t>357</t>
        </is>
      </c>
      <c r="F279" t="inlineStr">
        <is>
          <t>323</t>
        </is>
      </c>
      <c r="G279" t="inlineStr">
        <is>
          <t>623</t>
        </is>
      </c>
      <c r="H279" t="inlineStr">
        <is>
          <t>543</t>
        </is>
      </c>
    </row>
    <row r="281">
      <c r="A281" t="inlineStr">
        <is>
          <t>INT_L_X4Y53/INT_L.SE2END2-&gt;&gt;SS2BEG2</t>
        </is>
      </c>
      <c r="B281" t="inlineStr">
        <is>
          <t>Buffer</t>
        </is>
      </c>
      <c r="C281" t="n">
        <v>1.1851186875</v>
      </c>
      <c r="D281" t="n">
        <v>0.008473000000000001</v>
      </c>
      <c r="E281" t="n">
        <v>0.059</v>
      </c>
      <c r="F281" t="n">
        <v>0.049</v>
      </c>
      <c r="G281" t="n">
        <v>0.131</v>
      </c>
      <c r="H281" t="n">
        <v>0.108</v>
      </c>
      <c r="I281">
        <f>((D285) + (D282 + D283 + D284))</f>
        <v/>
      </c>
      <c r="J281">
        <f>(((D285) + (D282 + D283 + D284))*C281)</f>
        <v/>
      </c>
    </row>
    <row r="282">
      <c r="A282" t="inlineStr">
        <is>
          <t>INT_L_X4Y53/SS2BEG2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INT_L_X4Y51/SS2END2</t>
        </is>
      </c>
      <c r="B283" t="inlineStr">
        <is>
          <t>Part of wire</t>
        </is>
      </c>
      <c r="C283" t="n">
        <v>0</v>
      </c>
      <c r="D283" t="n">
        <v>0</v>
      </c>
    </row>
    <row r="284">
      <c r="A284" t="inlineStr">
        <is>
          <t>INT_L_X4Y52/SS2A2</t>
        </is>
      </c>
      <c r="B284" t="inlineStr">
        <is>
          <t>Part of wire</t>
        </is>
      </c>
      <c r="C284" t="n">
        <v>0</v>
      </c>
      <c r="D284" t="n">
        <v>0</v>
      </c>
      <c r="I284">
        <f>(((D282 + D283 + D284)/2) + (D285))</f>
        <v/>
      </c>
      <c r="J284">
        <f>((C282 + C283 + C284)*(((D282 + D283 + D284)/2) + (D285)))</f>
        <v/>
      </c>
    </row>
    <row r="285">
      <c r="A285" t="inlineStr">
        <is>
          <t>INT_L_X4Y51/INT_L.SS2END2-&gt;&gt;SS2BEG2</t>
        </is>
      </c>
      <c r="B285" t="inlineStr">
        <is>
          <t>Buffer</t>
        </is>
      </c>
      <c r="C285" t="n">
        <v>1.1851186875</v>
      </c>
      <c r="D285" t="n">
        <v>0.008473000000000001</v>
      </c>
      <c r="E285" t="n">
        <v>0.059</v>
      </c>
      <c r="F285" t="n">
        <v>0.049</v>
      </c>
      <c r="G285" t="n">
        <v>0.131</v>
      </c>
      <c r="H285" t="n">
        <v>0.108</v>
      </c>
      <c r="I285">
        <f>((D290 + D301) + (D286 + D287 + D288 + D289))</f>
        <v/>
      </c>
      <c r="J285">
        <f>(((D290 + D301) + (D286 + D287 + D288 + D289))*C285)</f>
        <v/>
      </c>
    </row>
    <row r="286">
      <c r="A286" t="inlineStr">
        <is>
          <t>INT_L_X4Y51/SS2BEG2</t>
        </is>
      </c>
      <c r="B286" t="inlineStr">
        <is>
          <t>Part of wire</t>
        </is>
      </c>
      <c r="C286" t="n">
        <v>0</v>
      </c>
      <c r="D286" t="n">
        <v>0</v>
      </c>
    </row>
    <row r="287">
      <c r="A287" t="inlineStr">
        <is>
          <t>INT_L_X4Y49/SS2END2</t>
        </is>
      </c>
      <c r="B287" t="inlineStr">
        <is>
          <t>Part of wire</t>
        </is>
      </c>
      <c r="C287" t="n">
        <v>0</v>
      </c>
      <c r="D287" t="n">
        <v>0</v>
      </c>
    </row>
    <row r="288">
      <c r="A288" t="inlineStr">
        <is>
          <t>INT_L_X4Y50/SS2A2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BRKH_INT_X4Y49/BRKH_INT_SS2END2</t>
        </is>
      </c>
      <c r="B289" t="inlineStr">
        <is>
          <t>Part of wire</t>
        </is>
      </c>
      <c r="C289" t="n">
        <v>0.00523</v>
      </c>
      <c r="D289" t="n">
        <v>0.001</v>
      </c>
      <c r="I289">
        <f>(((D286 + D287 + D288 + D289)/2) + (D290 + D301))</f>
        <v/>
      </c>
      <c r="J289">
        <f>((C286 + C287 + C288 + C289)*(((D286 + D287 + D288 + D289)/2) + (D290 + D301)))</f>
        <v/>
      </c>
    </row>
    <row r="290">
      <c r="A290" t="inlineStr">
        <is>
          <t>INT_L_X4Y49/INT_L.SS2END2-&gt;&gt;IMUX_L5</t>
        </is>
      </c>
      <c r="B290" t="inlineStr">
        <is>
          <t>Buffer</t>
        </is>
      </c>
      <c r="C290" t="n">
        <v>1.6107141875</v>
      </c>
      <c r="D290" t="n">
        <v>0.007713</v>
      </c>
      <c r="E290" t="n">
        <v>0.047</v>
      </c>
      <c r="F290" t="n">
        <v>0.038</v>
      </c>
      <c r="G290" t="n">
        <v>0.138</v>
      </c>
      <c r="H290" t="n">
        <v>0.114</v>
      </c>
      <c r="I290">
        <f>((((D295) + (D294))) + (D291 + D292))</f>
        <v/>
      </c>
      <c r="J290">
        <f>(((((D295) + (D294))) + (D291 + D292))*C290)</f>
        <v/>
      </c>
    </row>
    <row r="291">
      <c r="A291" t="inlineStr">
        <is>
          <t>INT_L_X4Y49/IMUX_L5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CLBLL_L_X4Y49/CLBLL_IMUX5</t>
        </is>
      </c>
      <c r="B292" t="inlineStr">
        <is>
          <t>Part of wire</t>
        </is>
      </c>
      <c r="C292" t="n">
        <v>0</v>
      </c>
      <c r="D292" t="n">
        <v>0</v>
      </c>
      <c r="I292">
        <f>(((D291 + D292)/2) + (((D295) + (D294))))</f>
        <v/>
      </c>
      <c r="J292">
        <f>((C291 + C292)*(((D291 + D292)/2) + (((D295) + (D294)))))</f>
        <v/>
      </c>
    </row>
    <row r="293">
      <c r="A293" t="inlineStr">
        <is>
          <t>CLBLL_L_X4Y49/CLBLL_L.CLBLL_IMUX5-&gt;CLBLL_L_A6</t>
        </is>
      </c>
      <c r="B293" t="inlineStr">
        <is>
          <t>PassTransistor</t>
        </is>
      </c>
      <c r="C293" t="n">
        <v>0</v>
      </c>
      <c r="E293" t="n">
        <v>0</v>
      </c>
      <c r="F293" t="n">
        <v>0</v>
      </c>
      <c r="G293" t="n">
        <v>0</v>
      </c>
      <c r="H293" t="n">
        <v>0</v>
      </c>
      <c r="I293">
        <f>((D295) + (D294))</f>
        <v/>
      </c>
      <c r="J293">
        <f>(((D295) + (D294))*C293)</f>
        <v/>
      </c>
    </row>
    <row r="294">
      <c r="A294" t="inlineStr">
        <is>
          <t>CLBLL_L_X4Y49/CLBLL_L_A6</t>
        </is>
      </c>
      <c r="B294" t="inlineStr">
        <is>
          <t>Part of wire</t>
        </is>
      </c>
      <c r="C294" t="n">
        <v>0</v>
      </c>
      <c r="D294" t="n">
        <v>0</v>
      </c>
      <c r="I294">
        <f>(((D294)/2) + (D295))</f>
        <v/>
      </c>
      <c r="J294">
        <f>((C294)*(((D294)/2) + (D295)))</f>
        <v/>
      </c>
    </row>
    <row r="295">
      <c r="A295" t="inlineStr">
        <is>
          <t>masterReg/readData1[17]_i_1/I4</t>
        </is>
      </c>
      <c r="B295" t="inlineStr">
        <is>
          <t>Inpin</t>
        </is>
      </c>
      <c r="D295" t="n">
        <v>0</v>
      </c>
      <c r="E295" t="n">
        <v>0.002</v>
      </c>
      <c r="F295" t="n">
        <v>0.002</v>
      </c>
      <c r="G295" t="n">
        <v>0.005</v>
      </c>
      <c r="H295" t="n">
        <v>0.004</v>
      </c>
    </row>
    <row r="296">
      <c r="A296" t="inlineStr">
        <is>
          <t>p_0_in: osc/register_reg_r1_0_31_0_5_i_1/O to masterReg/readData1[17]_i_1/I4 sum delays</t>
        </is>
      </c>
      <c r="E296">
        <f>(E2 + E4 + E221 + E257 + E281 + E285 + E290 + E293 + E295)</f>
        <v/>
      </c>
      <c r="F296">
        <f>(F2 + F4 + F221 + F257 + F281 + F285 + F290 + F293 + F295)</f>
        <v/>
      </c>
      <c r="G296">
        <f>(G2 + G4 + G221 + G257 + G281 + G285 + G290 + G293 + G295)</f>
        <v/>
      </c>
      <c r="H296">
        <f>(H2 + H4 + H221 + H257 + H281 + H285 + H290 + H293 + H295)</f>
        <v/>
      </c>
      <c r="J296">
        <f>(J2 + J3 + J4 + J6 + J221 + J223 + J257 + J262 + J281 + J284 + J285 + J289 + J290 + J292 + J293 + J294 + J295)</f>
        <v/>
      </c>
    </row>
    <row r="297">
      <c r="A297" t="inlineStr">
        <is>
          <t>p_0_in: osc/register_reg_r1_0_31_0_5_i_1/O to masterReg/readData1[17]_i_1/I4sum delays + cap delay</t>
        </is>
      </c>
      <c r="E297">
        <f>1000*(E296 + J296)</f>
        <v/>
      </c>
      <c r="F297">
        <f>1000*(F296 + J296)</f>
        <v/>
      </c>
      <c r="G297">
        <f>1000*(G296 + J296)</f>
        <v/>
      </c>
      <c r="H297">
        <f>1000*(H296 + J296)</f>
        <v/>
      </c>
    </row>
    <row r="299">
      <c r="A299" t="inlineStr">
        <is>
          <t>p_0_in: osc/register_reg_r1_0_31_0_5_i_1/O to masterReg/readData1[17]_i_1/I4Total delay (from Vivado)</t>
        </is>
      </c>
      <c r="E299" t="inlineStr">
        <is>
          <t>429</t>
        </is>
      </c>
      <c r="F299" t="inlineStr">
        <is>
          <t>384</t>
        </is>
      </c>
      <c r="G299" t="inlineStr">
        <is>
          <t>716</t>
        </is>
      </c>
      <c r="H299" t="inlineStr">
        <is>
          <t>621</t>
        </is>
      </c>
    </row>
    <row r="301">
      <c r="A301" t="inlineStr">
        <is>
          <t>INT_L_X4Y49/INT_L.SS2END2-&gt;&gt;FAN_ALT5</t>
        </is>
      </c>
      <c r="B301" t="inlineStr">
        <is>
          <t>Buffer</t>
        </is>
      </c>
      <c r="C301" t="n">
        <v>0</v>
      </c>
      <c r="D301" t="n">
        <v>0.00757</v>
      </c>
      <c r="E301" t="n">
        <v>0</v>
      </c>
      <c r="F301" t="n">
        <v>0</v>
      </c>
      <c r="G301" t="n">
        <v>0</v>
      </c>
      <c r="H301" t="n">
        <v>0</v>
      </c>
      <c r="I301">
        <f>((D303) + (D302))</f>
        <v/>
      </c>
      <c r="J301">
        <f>(((D303) + (D302))*C301)</f>
        <v/>
      </c>
    </row>
    <row r="302">
      <c r="A302" t="inlineStr">
        <is>
          <t>INT_L_X4Y49/FAN_ALT5</t>
        </is>
      </c>
      <c r="B302" t="inlineStr">
        <is>
          <t>Part of wire</t>
        </is>
      </c>
      <c r="C302" t="n">
        <v>0</v>
      </c>
      <c r="D302" t="n">
        <v>0</v>
      </c>
      <c r="I302">
        <f>(((D302)/2) + (D303))</f>
        <v/>
      </c>
      <c r="J302">
        <f>((C302)*(((D302)/2) + (D303)))</f>
        <v/>
      </c>
    </row>
    <row r="303">
      <c r="A303" t="inlineStr">
        <is>
          <t>INT_L_X4Y49/INT_L.FAN_ALT5-&gt;&gt;FAN_BOUNCE5</t>
        </is>
      </c>
      <c r="B303" t="inlineStr">
        <is>
          <t>Buffer</t>
        </is>
      </c>
      <c r="C303" t="n">
        <v>1.4764880625</v>
      </c>
      <c r="D303" t="n">
        <v>0</v>
      </c>
      <c r="E303" t="n">
        <v>0.059</v>
      </c>
      <c r="F303" t="n">
        <v>0.049</v>
      </c>
      <c r="G303" t="n">
        <v>0.178</v>
      </c>
      <c r="H303" t="n">
        <v>0.147</v>
      </c>
      <c r="I303">
        <f>((D305) + (D304))</f>
        <v/>
      </c>
      <c r="J303">
        <f>(((D305) + (D304))*C303)</f>
        <v/>
      </c>
    </row>
    <row r="304">
      <c r="A304" t="inlineStr">
        <is>
          <t>INT_L_X4Y49/FAN_BOUNCE5</t>
        </is>
      </c>
      <c r="B304" t="inlineStr">
        <is>
          <t>Part of wire</t>
        </is>
      </c>
      <c r="C304" t="n">
        <v>0</v>
      </c>
      <c r="D304" t="n">
        <v>0</v>
      </c>
      <c r="I304">
        <f>(((D304)/2) + (D305))</f>
        <v/>
      </c>
      <c r="J304">
        <f>((C304)*(((D304)/2) + (D305)))</f>
        <v/>
      </c>
    </row>
    <row r="305">
      <c r="A305" t="inlineStr">
        <is>
          <t>INT_L_X4Y49/INT_L.FAN_BOUNCE5-&gt;&gt;IMUX_L19</t>
        </is>
      </c>
      <c r="B305" t="inlineStr">
        <is>
          <t>Buffer</t>
        </is>
      </c>
      <c r="C305" t="n">
        <v>1.6107141875</v>
      </c>
      <c r="D305" t="n">
        <v>0.007713</v>
      </c>
      <c r="E305" t="n">
        <v>0.047</v>
      </c>
      <c r="F305" t="n">
        <v>0.038</v>
      </c>
      <c r="G305" t="n">
        <v>0.138</v>
      </c>
      <c r="H305" t="n">
        <v>0.114</v>
      </c>
      <c r="I305">
        <f>((((D310) + (D309))) + (D306 + D307))</f>
        <v/>
      </c>
      <c r="J305">
        <f>(((((D310) + (D309))) + (D306 + D307))*C305)</f>
        <v/>
      </c>
    </row>
    <row r="306">
      <c r="A306" t="inlineStr">
        <is>
          <t>INT_L_X4Y49/IMUX_L19</t>
        </is>
      </c>
      <c r="B306" t="inlineStr">
        <is>
          <t>Part of wire</t>
        </is>
      </c>
      <c r="C306" t="n">
        <v>0</v>
      </c>
      <c r="D306" t="n">
        <v>0</v>
      </c>
    </row>
    <row r="307">
      <c r="A307" t="inlineStr">
        <is>
          <t>CLBLL_L_X4Y49/CLBLL_IMUX19</t>
        </is>
      </c>
      <c r="B307" t="inlineStr">
        <is>
          <t>Part of wire</t>
        </is>
      </c>
      <c r="C307" t="n">
        <v>0</v>
      </c>
      <c r="D307" t="n">
        <v>0</v>
      </c>
      <c r="I307">
        <f>(((D306 + D307)/2) + (((D310) + (D309))))</f>
        <v/>
      </c>
      <c r="J307">
        <f>((C306 + C307)*(((D306 + D307)/2) + (((D310) + (D309)))))</f>
        <v/>
      </c>
    </row>
    <row r="308">
      <c r="A308" t="inlineStr">
        <is>
          <t>CLBLL_L_X4Y49/CLBLL_L.CLBLL_IMUX19-&gt;CLBLL_L_B2</t>
        </is>
      </c>
      <c r="B308" t="inlineStr">
        <is>
          <t>PassTransistor</t>
        </is>
      </c>
      <c r="C308" t="n">
        <v>0</v>
      </c>
      <c r="E308" t="n">
        <v>0</v>
      </c>
      <c r="F308" t="n">
        <v>0</v>
      </c>
      <c r="G308" t="n">
        <v>0</v>
      </c>
      <c r="H308" t="n">
        <v>0</v>
      </c>
      <c r="I308">
        <f>((D310) + (D309))</f>
        <v/>
      </c>
      <c r="J308">
        <f>(((D310) + (D309))*C308)</f>
        <v/>
      </c>
    </row>
    <row r="309">
      <c r="A309" t="inlineStr">
        <is>
          <t>CLBLL_L_X4Y49/CLBLL_L_B2</t>
        </is>
      </c>
      <c r="B309" t="inlineStr">
        <is>
          <t>Part of wire</t>
        </is>
      </c>
      <c r="C309" t="n">
        <v>0</v>
      </c>
      <c r="D309" t="n">
        <v>0</v>
      </c>
      <c r="I309">
        <f>(((D309)/2) + (D310))</f>
        <v/>
      </c>
      <c r="J309">
        <f>((C309)*(((D309)/2) + (D310)))</f>
        <v/>
      </c>
    </row>
    <row r="310">
      <c r="A310" t="inlineStr">
        <is>
          <t>masterReg/readData2[17]_i_1/I4</t>
        </is>
      </c>
      <c r="B310" t="inlineStr">
        <is>
          <t>Inpin</t>
        </is>
      </c>
      <c r="D310" t="n">
        <v>0</v>
      </c>
      <c r="E310" t="n">
        <v>0.212</v>
      </c>
      <c r="F310" t="n">
        <v>0.17</v>
      </c>
      <c r="G310" t="n">
        <v>0.506</v>
      </c>
      <c r="H310" t="n">
        <v>0.408</v>
      </c>
    </row>
    <row r="311">
      <c r="A311" t="inlineStr">
        <is>
          <t>p_0_in: osc/register_reg_r1_0_31_0_5_i_1/O to masterReg/readData2[17]_i_1/I4 sum delays</t>
        </is>
      </c>
      <c r="E311">
        <f>(E2 + E4 + E221 + E257 + E281 + E285 + E301 + E303 + E305 + E308 + E310)</f>
        <v/>
      </c>
      <c r="F311">
        <f>(F2 + F4 + F221 + F257 + F281 + F285 + F301 + F303 + F305 + F308 + F310)</f>
        <v/>
      </c>
      <c r="G311">
        <f>(G2 + G4 + G221 + G257 + G281 + G285 + G301 + G303 + G305 + G308 + G310)</f>
        <v/>
      </c>
      <c r="H311">
        <f>(H2 + H4 + H221 + H257 + H281 + H285 + H301 + H303 + H305 + H308 + H310)</f>
        <v/>
      </c>
      <c r="J311">
        <f>(J2 + J3 + J4 + J6 + J221 + J223 + J257 + J262 + J281 + J284 + J285 + J289 + J301 + J302 + J303 + J304 + J305 + J307 + J308 + J309 + J310)</f>
        <v/>
      </c>
    </row>
    <row r="312">
      <c r="A312" t="inlineStr">
        <is>
          <t>p_0_in: osc/register_reg_r1_0_31_0_5_i_1/O to masterReg/readData2[17]_i_1/I4sum delays + cap delay</t>
        </is>
      </c>
      <c r="E312">
        <f>1000*(E311 + J311)</f>
        <v/>
      </c>
      <c r="F312">
        <f>1000*(F311 + J311)</f>
        <v/>
      </c>
      <c r="G312">
        <f>1000*(G311 + J311)</f>
        <v/>
      </c>
      <c r="H312">
        <f>1000*(H311 + J311)</f>
        <v/>
      </c>
    </row>
    <row r="314">
      <c r="A314" t="inlineStr">
        <is>
          <t>p_0_in: osc/register_reg_r1_0_31_0_5_i_1/O to masterReg/readData2[17]_i_1/I4Total delay (from Vivado)</t>
        </is>
      </c>
      <c r="E314" t="inlineStr">
        <is>
          <t>708</t>
        </is>
      </c>
      <c r="F314" t="inlineStr">
        <is>
          <t>611</t>
        </is>
      </c>
      <c r="G314" t="inlineStr">
        <is>
          <t>1283</t>
        </is>
      </c>
      <c r="H314" t="inlineStr">
        <is>
          <t>1081</t>
        </is>
      </c>
    </row>
    <row r="316">
      <c r="A316" t="inlineStr">
        <is>
          <t>INT_L_X4Y53/INT_L.SE2END2-&gt;&gt;SS6BEG2</t>
        </is>
      </c>
      <c r="B316" t="inlineStr">
        <is>
          <t>Buffer</t>
        </is>
      </c>
      <c r="C316" t="n">
        <v>1.5845231875</v>
      </c>
      <c r="D316" t="n">
        <v>0.009979</v>
      </c>
      <c r="E316" t="n">
        <v>0.08599999999999999</v>
      </c>
      <c r="F316" t="n">
        <v>0.07099999999999999</v>
      </c>
      <c r="G316" t="n">
        <v>0.189</v>
      </c>
      <c r="H316" t="n">
        <v>0.156</v>
      </c>
      <c r="I316">
        <f>((D325) + (D317 + D318 + D319 + D320 + D321 + D322 + D323 + D324))</f>
        <v/>
      </c>
      <c r="J316">
        <f>(((D325) + (D317 + D318 + D319 + D320 + D321 + D322 + D323 + D324))*C316)</f>
        <v/>
      </c>
    </row>
    <row r="317">
      <c r="A317" t="inlineStr">
        <is>
          <t>INT_L_X4Y53/SS6BEG2</t>
        </is>
      </c>
      <c r="B317" t="inlineStr">
        <is>
          <t>Part of wire</t>
        </is>
      </c>
      <c r="C317" t="n">
        <v>0</v>
      </c>
      <c r="D317" t="n">
        <v>0</v>
      </c>
    </row>
    <row r="318">
      <c r="A318" t="inlineStr">
        <is>
          <t>INT_L_X4Y47/SS6END2</t>
        </is>
      </c>
      <c r="B318" t="inlineStr">
        <is>
          <t>Part of wire</t>
        </is>
      </c>
      <c r="C318" t="n">
        <v>0</v>
      </c>
      <c r="D318" t="n">
        <v>0</v>
      </c>
    </row>
    <row r="319">
      <c r="A319" t="inlineStr">
        <is>
          <t>INT_L_X4Y52/SS6A2</t>
        </is>
      </c>
      <c r="B319" t="inlineStr">
        <is>
          <t>Part of wire</t>
        </is>
      </c>
      <c r="C319" t="n">
        <v>0</v>
      </c>
      <c r="D319" t="n">
        <v>0</v>
      </c>
    </row>
    <row r="320">
      <c r="A320" t="inlineStr">
        <is>
          <t>INT_L_X4Y51/SS6B2</t>
        </is>
      </c>
      <c r="B320" t="inlineStr">
        <is>
          <t>Part of wire</t>
        </is>
      </c>
      <c r="C320" t="n">
        <v>0</v>
      </c>
      <c r="D320" t="n">
        <v>0</v>
      </c>
    </row>
    <row r="321">
      <c r="A321" t="inlineStr">
        <is>
          <t>INT_L_X4Y50/SS6C2</t>
        </is>
      </c>
      <c r="B321" t="inlineStr">
        <is>
          <t>Part of wire</t>
        </is>
      </c>
      <c r="C321" t="n">
        <v>0</v>
      </c>
      <c r="D321" t="n">
        <v>0</v>
      </c>
    </row>
    <row r="322">
      <c r="A322" t="inlineStr">
        <is>
          <t>BRKH_INT_X4Y49/BRKH_INT_SS6D2</t>
        </is>
      </c>
      <c r="B322" t="inlineStr">
        <is>
          <t>Part of wire</t>
        </is>
      </c>
      <c r="C322" t="n">
        <v>0.00523</v>
      </c>
      <c r="D322" t="n">
        <v>0.001</v>
      </c>
    </row>
    <row r="323">
      <c r="A323" t="inlineStr">
        <is>
          <t>INT_L_X4Y49/SS6D2</t>
        </is>
      </c>
      <c r="B323" t="inlineStr">
        <is>
          <t>Part of wire</t>
        </is>
      </c>
      <c r="C323" t="n">
        <v>0</v>
      </c>
      <c r="D323" t="n">
        <v>0</v>
      </c>
    </row>
    <row r="324">
      <c r="A324" t="inlineStr">
        <is>
          <t>INT_L_X4Y48/SS6E2</t>
        </is>
      </c>
      <c r="B324" t="inlineStr">
        <is>
          <t>Part of wire</t>
        </is>
      </c>
      <c r="C324" t="n">
        <v>0</v>
      </c>
      <c r="D324" t="n">
        <v>0</v>
      </c>
      <c r="I324">
        <f>(((D317 + D318 + D319 + D320 + D321 + D322 + D323 + D324)/2) + (D325))</f>
        <v/>
      </c>
      <c r="J324">
        <f>((C317 + C318 + C319 + C320 + C321 + C322 + C323 + C324)*(((D317 + D318 + D319 + D320 + D321 + D322 + D323 + D324)/2) + (D325)))</f>
        <v/>
      </c>
    </row>
    <row r="325">
      <c r="A325" t="inlineStr">
        <is>
          <t>INT_L_X4Y47/INT_L.SS6END2-&gt;&gt;SW6BEG2</t>
        </is>
      </c>
      <c r="B325" t="inlineStr">
        <is>
          <t>Buffer</t>
        </is>
      </c>
      <c r="C325" t="n">
        <v>1.5845231875</v>
      </c>
      <c r="D325" t="n">
        <v>0.009979</v>
      </c>
      <c r="E325" t="n">
        <v>0.079</v>
      </c>
      <c r="F325" t="n">
        <v>0.065</v>
      </c>
      <c r="G325" t="n">
        <v>0.18</v>
      </c>
      <c r="H325" t="n">
        <v>0.149</v>
      </c>
      <c r="I325">
        <f>((D335) + (D326 + D327 + D328 + D329 + D330 + D331 + D332 + D333 + D334))</f>
        <v/>
      </c>
      <c r="J325">
        <f>(((D335) + (D326 + D327 + D328 + D329 + D330 + D331 + D332 + D333 + D334))*C325)</f>
        <v/>
      </c>
    </row>
    <row r="326">
      <c r="A326" t="inlineStr">
        <is>
          <t>INT_L_X4Y47/SW6BEG2</t>
        </is>
      </c>
      <c r="B326" t="inlineStr">
        <is>
          <t>Part of wire</t>
        </is>
      </c>
      <c r="C326" t="n">
        <v>0</v>
      </c>
      <c r="D326" t="n">
        <v>0</v>
      </c>
    </row>
    <row r="327">
      <c r="A327" t="inlineStr">
        <is>
          <t>INT_L_X2Y43/SW6END2</t>
        </is>
      </c>
      <c r="B327" t="inlineStr">
        <is>
          <t>Part of wire</t>
        </is>
      </c>
      <c r="C327" t="n">
        <v>0</v>
      </c>
      <c r="D327" t="n">
        <v>0</v>
      </c>
    </row>
    <row r="328">
      <c r="A328" t="inlineStr">
        <is>
          <t>CLBLL_L_X4Y47/CLBLL_SW4A2</t>
        </is>
      </c>
      <c r="B328" t="inlineStr">
        <is>
          <t>Part of wire</t>
        </is>
      </c>
      <c r="C328" t="n">
        <v>0</v>
      </c>
      <c r="D328" t="n">
        <v>0</v>
      </c>
    </row>
    <row r="329">
      <c r="A329" t="inlineStr">
        <is>
          <t>CLBLM_R_X3Y47/CLBLM_SW4A2</t>
        </is>
      </c>
      <c r="B329" t="inlineStr">
        <is>
          <t>Part of wire</t>
        </is>
      </c>
      <c r="C329" t="n">
        <v>0</v>
      </c>
      <c r="D329" t="n">
        <v>0</v>
      </c>
    </row>
    <row r="330">
      <c r="A330" t="inlineStr">
        <is>
          <t>INT_R_X3Y47/SW6A2</t>
        </is>
      </c>
      <c r="B330" t="inlineStr">
        <is>
          <t>Part of wire</t>
        </is>
      </c>
      <c r="C330" t="n">
        <v>0</v>
      </c>
      <c r="D330" t="n">
        <v>0</v>
      </c>
    </row>
    <row r="331">
      <c r="A331" t="inlineStr">
        <is>
          <t>INT_R_X3Y46/SW6B2</t>
        </is>
      </c>
      <c r="B331" t="inlineStr">
        <is>
          <t>Part of wire</t>
        </is>
      </c>
      <c r="C331" t="n">
        <v>0</v>
      </c>
      <c r="D331" t="n">
        <v>0</v>
      </c>
    </row>
    <row r="332">
      <c r="A332" t="inlineStr">
        <is>
          <t>INT_R_X3Y45/SW6C2</t>
        </is>
      </c>
      <c r="B332" t="inlineStr">
        <is>
          <t>Part of wire</t>
        </is>
      </c>
      <c r="C332" t="n">
        <v>0</v>
      </c>
      <c r="D332" t="n">
        <v>0</v>
      </c>
    </row>
    <row r="333">
      <c r="A333" t="inlineStr">
        <is>
          <t>INT_R_X3Y44/SW6D2</t>
        </is>
      </c>
      <c r="B333" t="inlineStr">
        <is>
          <t>Part of wire</t>
        </is>
      </c>
      <c r="C333" t="n">
        <v>0</v>
      </c>
      <c r="D333" t="n">
        <v>0</v>
      </c>
    </row>
    <row r="334">
      <c r="A334" t="inlineStr">
        <is>
          <t>INT_R_X3Y43/SW6E2</t>
        </is>
      </c>
      <c r="B334" t="inlineStr">
        <is>
          <t>Part of wire</t>
        </is>
      </c>
      <c r="C334" t="n">
        <v>0</v>
      </c>
      <c r="D334" t="n">
        <v>0</v>
      </c>
      <c r="I334">
        <f>(((D326 + D327 + D328 + D329 + D330 + D331 + D332 + D333 + D334)/2) + (D335))</f>
        <v/>
      </c>
      <c r="J334">
        <f>((C326 + C327 + C328 + C329 + C330 + C331 + C332 + C333 + C334)*(((D326 + D327 + D328 + D329 + D330 + D331 + D332 + D333 + D334)/2) + (D335)))</f>
        <v/>
      </c>
    </row>
    <row r="335">
      <c r="A335" t="inlineStr">
        <is>
          <t>INT_L_X2Y43/INT_L.SW6END2-&gt;&gt;SE2BEG2</t>
        </is>
      </c>
      <c r="B335" t="inlineStr">
        <is>
          <t>Buffer</t>
        </is>
      </c>
      <c r="C335" t="n">
        <v>1.1851186875</v>
      </c>
      <c r="D335" t="n">
        <v>0.008473000000000001</v>
      </c>
      <c r="E335" t="n">
        <v>0.042</v>
      </c>
      <c r="F335" t="n">
        <v>0.034</v>
      </c>
      <c r="G335" t="n">
        <v>0.138</v>
      </c>
      <c r="H335" t="n">
        <v>0.114</v>
      </c>
      <c r="I335">
        <f>((D339 + D352 + D363) + (D336 + D337 + D338))</f>
        <v/>
      </c>
      <c r="J335">
        <f>(((D339 + D352 + D363) + (D336 + D337 + D338))*C335)</f>
        <v/>
      </c>
    </row>
    <row r="336">
      <c r="A336" t="inlineStr">
        <is>
          <t>INT_L_X2Y43/SE2BEG2</t>
        </is>
      </c>
      <c r="B336" t="inlineStr">
        <is>
          <t>Part of wire</t>
        </is>
      </c>
      <c r="C336" t="n">
        <v>0</v>
      </c>
      <c r="D336" t="n">
        <v>0</v>
      </c>
    </row>
    <row r="337">
      <c r="A337" t="inlineStr">
        <is>
          <t>INT_R_X3Y42/SE2END2</t>
        </is>
      </c>
      <c r="B337" t="inlineStr">
        <is>
          <t>Part of wire</t>
        </is>
      </c>
      <c r="C337" t="n">
        <v>0</v>
      </c>
      <c r="D337" t="n">
        <v>0</v>
      </c>
    </row>
    <row r="338">
      <c r="A338" t="inlineStr">
        <is>
          <t>INT_L_X2Y42/SE2A2</t>
        </is>
      </c>
      <c r="B338" t="inlineStr">
        <is>
          <t>Part of wire</t>
        </is>
      </c>
      <c r="C338" t="n">
        <v>0</v>
      </c>
      <c r="D338" t="n">
        <v>0</v>
      </c>
      <c r="I338">
        <f>(((D336 + D337 + D338)/2) + (D339 + D352 + D363))</f>
        <v/>
      </c>
      <c r="J338">
        <f>((C336 + C337 + C338)*(((D336 + D337 + D338)/2) + (D339 + D352 + D363)))</f>
        <v/>
      </c>
    </row>
    <row r="339">
      <c r="A339" t="inlineStr">
        <is>
          <t>INT_R_X3Y42/INT_R.SE2END2-&gt;&gt;FAN_ALT7</t>
        </is>
      </c>
      <c r="B339" t="inlineStr">
        <is>
          <t>Buffer</t>
        </is>
      </c>
      <c r="C339" t="n">
        <v>0</v>
      </c>
      <c r="D339" t="n">
        <v>0.00757</v>
      </c>
      <c r="E339" t="n">
        <v>0</v>
      </c>
      <c r="F339" t="n">
        <v>0</v>
      </c>
      <c r="G339" t="n">
        <v>0</v>
      </c>
      <c r="H339" t="n">
        <v>0</v>
      </c>
      <c r="I339">
        <f>((D341) + (D340))</f>
        <v/>
      </c>
      <c r="J339">
        <f>(((D341) + (D340))*C339)</f>
        <v/>
      </c>
    </row>
    <row r="340">
      <c r="A340" t="inlineStr">
        <is>
          <t>INT_R_X3Y42/FAN_ALT7</t>
        </is>
      </c>
      <c r="B340" t="inlineStr">
        <is>
          <t>Part of wire</t>
        </is>
      </c>
      <c r="C340" t="n">
        <v>0</v>
      </c>
      <c r="D340" t="n">
        <v>0</v>
      </c>
      <c r="I340">
        <f>(((D340)/2) + (D341))</f>
        <v/>
      </c>
      <c r="J340">
        <f>((C340)*(((D340)/2) + (D341)))</f>
        <v/>
      </c>
    </row>
    <row r="341">
      <c r="A341" t="inlineStr">
        <is>
          <t>INT_R_X3Y42/INT_R.FAN_ALT7-&gt;&gt;FAN7</t>
        </is>
      </c>
      <c r="B341" t="inlineStr">
        <is>
          <t>Buffer</t>
        </is>
      </c>
      <c r="C341" t="n">
        <v>3.489880625</v>
      </c>
      <c r="D341" t="n">
        <v>0</v>
      </c>
      <c r="E341" t="n">
        <v>0.055</v>
      </c>
      <c r="F341" t="n">
        <v>0.045</v>
      </c>
      <c r="G341" t="n">
        <v>0.179</v>
      </c>
      <c r="H341" t="n">
        <v>0.148</v>
      </c>
      <c r="I341">
        <f>((((D346) + (D345))) + (D342 + D343))</f>
        <v/>
      </c>
      <c r="J341">
        <f>(((((D346) + (D345))) + (D342 + D343))*C341)</f>
        <v/>
      </c>
    </row>
    <row r="342">
      <c r="A342" t="inlineStr">
        <is>
          <t>INT_R_X3Y42/FAN7</t>
        </is>
      </c>
      <c r="B342" t="inlineStr">
        <is>
          <t>Part of wire</t>
        </is>
      </c>
      <c r="C342" t="n">
        <v>0</v>
      </c>
      <c r="D342" t="n">
        <v>0</v>
      </c>
    </row>
    <row r="343">
      <c r="A343" t="inlineStr">
        <is>
          <t>CLBLM_R_X3Y42/CLBLM_FAN7</t>
        </is>
      </c>
      <c r="B343" t="inlineStr">
        <is>
          <t>Part of wire</t>
        </is>
      </c>
      <c r="C343" t="n">
        <v>0</v>
      </c>
      <c r="D343" t="n">
        <v>0</v>
      </c>
      <c r="I343">
        <f>(((D342 + D343)/2) + (((D346) + (D345))))</f>
        <v/>
      </c>
      <c r="J343">
        <f>((C342 + C343)*(((D342 + D343)/2) + (((D346) + (D345)))))</f>
        <v/>
      </c>
    </row>
    <row r="344">
      <c r="A344" t="inlineStr">
        <is>
          <t>CLBLM_R_X3Y42/CLBLM_R.CLBLM_FAN7-&gt;CLBLM_M_CE</t>
        </is>
      </c>
      <c r="B344" t="inlineStr">
        <is>
          <t>PassTransistor</t>
        </is>
      </c>
      <c r="C344" t="n">
        <v>0</v>
      </c>
      <c r="E344" t="n">
        <v>0</v>
      </c>
      <c r="F344" t="n">
        <v>0</v>
      </c>
      <c r="G344" t="n">
        <v>0</v>
      </c>
      <c r="H344" t="n">
        <v>0</v>
      </c>
      <c r="I344">
        <f>((D346) + (D345))</f>
        <v/>
      </c>
      <c r="J344">
        <f>(((D346) + (D345))*C344)</f>
        <v/>
      </c>
    </row>
    <row r="345">
      <c r="A345" t="inlineStr">
        <is>
          <t>CLBLM_R_X3Y42/CLBLM_M_CE</t>
        </is>
      </c>
      <c r="B345" t="inlineStr">
        <is>
          <t>Part of wire</t>
        </is>
      </c>
      <c r="C345" t="n">
        <v>0</v>
      </c>
      <c r="D345" t="n">
        <v>0</v>
      </c>
      <c r="I345">
        <f>(((D345)/2) + (D346))</f>
        <v/>
      </c>
      <c r="J345">
        <f>((C345)*(((D345)/2) + (D346)))</f>
        <v/>
      </c>
    </row>
    <row r="346">
      <c r="A346" t="inlineStr">
        <is>
          <t>masterReg/register_reg_r2_0_31_0_5/RAMD_D1/WE</t>
        </is>
      </c>
      <c r="B346" t="inlineStr">
        <is>
          <t>Inpin</t>
        </is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t="inlineStr">
        <is>
          <t>p_0_in: osc/register_reg_r1_0_31_0_5_i_1/O to masterReg/register_reg_r2_0_31_0_5/RAMD_D1/WE sum delays</t>
        </is>
      </c>
      <c r="E347">
        <f>(E2 + E4 + E221 + E257 + E316 + E325 + E335 + E339 + E341 + E344 + E346)</f>
        <v/>
      </c>
      <c r="F347">
        <f>(F2 + F4 + F221 + F257 + F316 + F325 + F335 + F339 + F341 + F344 + F346)</f>
        <v/>
      </c>
      <c r="G347">
        <f>(G2 + G4 + G221 + G257 + G316 + G325 + G335 + G339 + G341 + G344 + G346)</f>
        <v/>
      </c>
      <c r="H347">
        <f>(H2 + H4 + H221 + H257 + H316 + H325 + H335 + H339 + H341 + H344 + H346)</f>
        <v/>
      </c>
      <c r="J347">
        <f>(J2 + J3 + J4 + J6 + J221 + J223 + J257 + J262 + J316 + J324 + J325 + J334 + J335 + J338 + J339 + J340 + J341 + J343 + J344 + J345 + J346)</f>
        <v/>
      </c>
    </row>
    <row r="348">
      <c r="A348" t="inlineStr">
        <is>
          <t>p_0_in: osc/register_reg_r1_0_31_0_5_i_1/O to masterReg/register_reg_r2_0_31_0_5/RAMD_D1/WEsum delays + cap delay</t>
        </is>
      </c>
      <c r="E348">
        <f>1000*(E347 + J347)</f>
        <v/>
      </c>
      <c r="F348">
        <f>1000*(F347 + J347)</f>
        <v/>
      </c>
      <c r="G348">
        <f>1000*(G347 + J347)</f>
        <v/>
      </c>
      <c r="H348">
        <f>1000*(H347 + J347)</f>
        <v/>
      </c>
    </row>
    <row r="350">
      <c r="A350" t="inlineStr">
        <is>
          <t>p_0_in: osc/register_reg_r1_0_31_0_5_i_1/O to masterReg/register_reg_r2_0_31_0_5/RAMD_D1/WETotal delay (from Vivado)</t>
        </is>
      </c>
      <c r="E350" t="inlineStr">
        <is>
          <t>552</t>
        </is>
      </c>
      <c r="F350" t="inlineStr">
        <is>
          <t>489</t>
        </is>
      </c>
      <c r="G350" t="inlineStr">
        <is>
          <t>970</t>
        </is>
      </c>
      <c r="H350" t="inlineStr">
        <is>
          <t>833</t>
        </is>
      </c>
    </row>
    <row r="352">
      <c r="A352" t="inlineStr">
        <is>
          <t>INT_R_X3Y42/INT_R.SE2END2-&gt;&gt;IMUX5</t>
        </is>
      </c>
      <c r="B352" t="inlineStr">
        <is>
          <t>Buffer</t>
        </is>
      </c>
      <c r="C352" t="n">
        <v>1.6107141875</v>
      </c>
      <c r="D352" t="n">
        <v>0.007713</v>
      </c>
      <c r="E352" t="n">
        <v>0.047</v>
      </c>
      <c r="F352" t="n">
        <v>0.038</v>
      </c>
      <c r="G352" t="n">
        <v>0.138</v>
      </c>
      <c r="H352" t="n">
        <v>0.114</v>
      </c>
      <c r="I352">
        <f>((((D357) + (D356))) + (D353 + D354))</f>
        <v/>
      </c>
      <c r="J352">
        <f>(((((D357) + (D356))) + (D353 + D354))*C352)</f>
        <v/>
      </c>
    </row>
    <row r="353">
      <c r="A353" t="inlineStr">
        <is>
          <t>INT_R_X3Y42/IMUX5</t>
        </is>
      </c>
      <c r="B353" t="inlineStr">
        <is>
          <t>Part of wire</t>
        </is>
      </c>
      <c r="C353" t="n">
        <v>0</v>
      </c>
      <c r="D353" t="n">
        <v>0</v>
      </c>
    </row>
    <row r="354">
      <c r="A354" t="inlineStr">
        <is>
          <t>CLBLM_R_X3Y42/CLBLM_IMUX5</t>
        </is>
      </c>
      <c r="B354" t="inlineStr">
        <is>
          <t>Part of wire</t>
        </is>
      </c>
      <c r="C354" t="n">
        <v>0</v>
      </c>
      <c r="D354" t="n">
        <v>0</v>
      </c>
      <c r="I354">
        <f>(((D353 + D354)/2) + (((D357) + (D356))))</f>
        <v/>
      </c>
      <c r="J354">
        <f>((C353 + C354)*(((D353 + D354)/2) + (((D357) + (D356)))))</f>
        <v/>
      </c>
    </row>
    <row r="355">
      <c r="A355" t="inlineStr">
        <is>
          <t>CLBLM_R_X3Y42/CLBLM_R.CLBLM_IMUX5-&gt;CLBLM_L_A6</t>
        </is>
      </c>
      <c r="B355" t="inlineStr">
        <is>
          <t>PassTransistor</t>
        </is>
      </c>
      <c r="C355" t="n">
        <v>0</v>
      </c>
      <c r="E355" t="n">
        <v>0</v>
      </c>
      <c r="F355" t="n">
        <v>0</v>
      </c>
      <c r="G355" t="n">
        <v>0</v>
      </c>
      <c r="H355" t="n">
        <v>0</v>
      </c>
      <c r="I355">
        <f>((D357) + (D356))</f>
        <v/>
      </c>
      <c r="J355">
        <f>(((D357) + (D356))*C355)</f>
        <v/>
      </c>
    </row>
    <row r="356">
      <c r="A356" t="inlineStr">
        <is>
          <t>CLBLM_R_X3Y42/CLBLM_L_A6</t>
        </is>
      </c>
      <c r="B356" t="inlineStr">
        <is>
          <t>Part of wire</t>
        </is>
      </c>
      <c r="C356" t="n">
        <v>0</v>
      </c>
      <c r="D356" t="n">
        <v>0</v>
      </c>
      <c r="I356">
        <f>(((D356)/2) + (D357))</f>
        <v/>
      </c>
      <c r="J356">
        <f>((C356)*(((D356)/2) + (D357)))</f>
        <v/>
      </c>
    </row>
    <row r="357">
      <c r="A357" t="inlineStr">
        <is>
          <t>masterReg/readData1[3]_i_1/I2</t>
        </is>
      </c>
      <c r="B357" t="inlineStr">
        <is>
          <t>Inpin</t>
        </is>
      </c>
      <c r="D357" t="n">
        <v>0</v>
      </c>
      <c r="E357" t="n">
        <v>0.002</v>
      </c>
      <c r="F357" t="n">
        <v>0.002</v>
      </c>
      <c r="G357" t="n">
        <v>0.005</v>
      </c>
      <c r="H357" t="n">
        <v>0.004</v>
      </c>
    </row>
    <row r="358">
      <c r="A358" t="inlineStr">
        <is>
          <t>p_0_in: osc/register_reg_r1_0_31_0_5_i_1/O to masterReg/readData1[3]_i_1/I2 sum delays</t>
        </is>
      </c>
      <c r="E358">
        <f>(E2 + E4 + E221 + E257 + E316 + E325 + E335 + E352 + E355 + E357)</f>
        <v/>
      </c>
      <c r="F358">
        <f>(F2 + F4 + F221 + F257 + F316 + F325 + F335 + F352 + F355 + F357)</f>
        <v/>
      </c>
      <c r="G358">
        <f>(G2 + G4 + G221 + G257 + G316 + G325 + G335 + G352 + G355 + G357)</f>
        <v/>
      </c>
      <c r="H358">
        <f>(H2 + H4 + H221 + H257 + H316 + H325 + H335 + H352 + H355 + H357)</f>
        <v/>
      </c>
      <c r="J358">
        <f>(J2 + J3 + J4 + J6 + J221 + J223 + J257 + J262 + J316 + J324 + J325 + J334 + J335 + J338 + J352 + J354 + J355 + J356 + J357)</f>
        <v/>
      </c>
    </row>
    <row r="359">
      <c r="A359" t="inlineStr">
        <is>
          <t>p_0_in: osc/register_reg_r1_0_31_0_5_i_1/O to masterReg/readData1[3]_i_1/I2sum delays + cap delay</t>
        </is>
      </c>
      <c r="E359">
        <f>1000*(E358 + J358)</f>
        <v/>
      </c>
      <c r="F359">
        <f>1000*(F358 + J358)</f>
        <v/>
      </c>
      <c r="G359">
        <f>1000*(G358 + J358)</f>
        <v/>
      </c>
      <c r="H359">
        <f>1000*(H358 + J358)</f>
        <v/>
      </c>
    </row>
    <row r="361">
      <c r="A361" t="inlineStr">
        <is>
          <t>p_0_in: osc/register_reg_r1_0_31_0_5_i_1/O to masterReg/readData1[3]_i_1/I2Total delay (from Vivado)</t>
        </is>
      </c>
      <c r="E361" t="inlineStr">
        <is>
          <t>546</t>
        </is>
      </c>
      <c r="F361" t="inlineStr">
        <is>
          <t>484</t>
        </is>
      </c>
      <c r="G361" t="inlineStr">
        <is>
          <t>942</t>
        </is>
      </c>
      <c r="H361" t="inlineStr">
        <is>
          <t>810</t>
        </is>
      </c>
    </row>
    <row r="363">
      <c r="A363" t="inlineStr">
        <is>
          <t>INT_R_X3Y42/INT_R.SE2END2-&gt;&gt;EE2BEG2</t>
        </is>
      </c>
      <c r="B363" t="inlineStr">
        <is>
          <t>Buffer</t>
        </is>
      </c>
      <c r="C363" t="n">
        <v>1.1851186875</v>
      </c>
      <c r="D363" t="n">
        <v>0.008473000000000001</v>
      </c>
      <c r="E363" t="n">
        <v>0.06</v>
      </c>
      <c r="F363" t="n">
        <v>0.05</v>
      </c>
      <c r="G363" t="n">
        <v>0.134</v>
      </c>
      <c r="H363" t="n">
        <v>0.111</v>
      </c>
      <c r="I363">
        <f>((D369 + D380 + D391 + D420) + (D364 + D365 + D366 + D367 + D368))</f>
        <v/>
      </c>
      <c r="J363">
        <f>(((D369 + D380 + D391 + D420) + (D364 + D365 + D366 + D367 + D368))*C363)</f>
        <v/>
      </c>
    </row>
    <row r="364">
      <c r="A364" t="inlineStr">
        <is>
          <t>INT_R_X3Y42/EE2BEG2</t>
        </is>
      </c>
      <c r="B364" t="inlineStr">
        <is>
          <t>Part of wire</t>
        </is>
      </c>
      <c r="C364" t="n">
        <v>0</v>
      </c>
      <c r="D364" t="n">
        <v>0</v>
      </c>
    </row>
    <row r="365">
      <c r="A365" t="inlineStr">
        <is>
          <t>INT_R_X5Y42/EE2END2</t>
        </is>
      </c>
      <c r="B365" t="inlineStr">
        <is>
          <t>Part of wire</t>
        </is>
      </c>
      <c r="C365" t="n">
        <v>0</v>
      </c>
      <c r="D365" t="n">
        <v>0</v>
      </c>
    </row>
    <row r="366">
      <c r="A366" t="inlineStr">
        <is>
          <t>CLBLM_R_X3Y42/CLBLM_EE2BEG2</t>
        </is>
      </c>
      <c r="B366" t="inlineStr">
        <is>
          <t>Part of wire</t>
        </is>
      </c>
      <c r="C366" t="n">
        <v>0</v>
      </c>
      <c r="D366" t="n">
        <v>0</v>
      </c>
    </row>
    <row r="367">
      <c r="A367" t="inlineStr">
        <is>
          <t>CLBLL_L_X4Y42/CLBLL_EE2BEG2</t>
        </is>
      </c>
      <c r="B367" t="inlineStr">
        <is>
          <t>Part of wire</t>
        </is>
      </c>
      <c r="C367" t="n">
        <v>0</v>
      </c>
      <c r="D367" t="n">
        <v>0</v>
      </c>
    </row>
    <row r="368">
      <c r="A368" t="inlineStr">
        <is>
          <t>INT_L_X4Y42/EE2A2</t>
        </is>
      </c>
      <c r="B368" t="inlineStr">
        <is>
          <t>Part of wire</t>
        </is>
      </c>
      <c r="C368" t="n">
        <v>0</v>
      </c>
      <c r="D368" t="n">
        <v>0</v>
      </c>
      <c r="I368">
        <f>(((D364 + D365 + D366 + D367 + D368)/2) + (D369 + D380 + D391 + D420))</f>
        <v/>
      </c>
      <c r="J368">
        <f>((C364 + C365 + C366 + C367 + C368)*(((D364 + D365 + D366 + D367 + D368)/2) + (D369 + D380 + D391 + D420)))</f>
        <v/>
      </c>
    </row>
    <row r="369">
      <c r="A369" t="inlineStr">
        <is>
          <t>INT_R_X5Y42/INT_R.EE2END2-&gt;&gt;IMUX4</t>
        </is>
      </c>
      <c r="B369" t="inlineStr">
        <is>
          <t>Buffer</t>
        </is>
      </c>
      <c r="C369" t="n">
        <v>1.6107141875</v>
      </c>
      <c r="D369" t="n">
        <v>0.007713</v>
      </c>
      <c r="E369" t="n">
        <v>0.047</v>
      </c>
      <c r="F369" t="n">
        <v>0.038</v>
      </c>
      <c r="G369" t="n">
        <v>0.138</v>
      </c>
      <c r="H369" t="n">
        <v>0.114</v>
      </c>
      <c r="I369">
        <f>((((D374) + (D373))) + (D370 + D371))</f>
        <v/>
      </c>
      <c r="J369">
        <f>(((((D374) + (D373))) + (D370 + D371))*C369)</f>
        <v/>
      </c>
    </row>
    <row r="370">
      <c r="A370" t="inlineStr">
        <is>
          <t>INT_R_X5Y42/IMUX4</t>
        </is>
      </c>
      <c r="B370" t="inlineStr">
        <is>
          <t>Part of wire</t>
        </is>
      </c>
      <c r="C370" t="n">
        <v>0</v>
      </c>
      <c r="D370" t="n">
        <v>0</v>
      </c>
    </row>
    <row r="371">
      <c r="A371" t="inlineStr">
        <is>
          <t>CLBLM_R_X5Y42/CLBLM_IMUX4</t>
        </is>
      </c>
      <c r="B371" t="inlineStr">
        <is>
          <t>Part of wire</t>
        </is>
      </c>
      <c r="C371" t="n">
        <v>0</v>
      </c>
      <c r="D371" t="n">
        <v>0</v>
      </c>
      <c r="I371">
        <f>(((D370 + D371)/2) + (((D374) + (D373))))</f>
        <v/>
      </c>
      <c r="J371">
        <f>((C370 + C371)*(((D370 + D371)/2) + (((D374) + (D373)))))</f>
        <v/>
      </c>
    </row>
    <row r="372">
      <c r="A372" t="inlineStr">
        <is>
          <t>CLBLM_R_X5Y42/CLBLM_R.CLBLM_IMUX4-&gt;CLBLM_M_A6</t>
        </is>
      </c>
      <c r="B372" t="inlineStr">
        <is>
          <t>PassTransistor</t>
        </is>
      </c>
      <c r="C372" t="n">
        <v>0</v>
      </c>
      <c r="E372" t="n">
        <v>0</v>
      </c>
      <c r="F372" t="n">
        <v>0</v>
      </c>
      <c r="G372" t="n">
        <v>0</v>
      </c>
      <c r="H372" t="n">
        <v>0</v>
      </c>
      <c r="I372">
        <f>((D374) + (D373))</f>
        <v/>
      </c>
      <c r="J372">
        <f>(((D374) + (D373))*C372)</f>
        <v/>
      </c>
    </row>
    <row r="373">
      <c r="A373" t="inlineStr">
        <is>
          <t>CLBLM_R_X5Y42/CLBLM_M_A6</t>
        </is>
      </c>
      <c r="B373" t="inlineStr">
        <is>
          <t>Part of wire</t>
        </is>
      </c>
      <c r="C373" t="n">
        <v>0</v>
      </c>
      <c r="D373" t="n">
        <v>0</v>
      </c>
      <c r="I373">
        <f>(((D373)/2) + (D374))</f>
        <v/>
      </c>
      <c r="J373">
        <f>((C373)*(((D373)/2) + (D374)))</f>
        <v/>
      </c>
    </row>
    <row r="374">
      <c r="A374" t="inlineStr">
        <is>
          <t>masterReg/readData1[7]_i_1/I4</t>
        </is>
      </c>
      <c r="B374" t="inlineStr">
        <is>
          <t>Inpin</t>
        </is>
      </c>
      <c r="D374" t="n">
        <v>0</v>
      </c>
      <c r="E374" t="n">
        <v>0.008</v>
      </c>
      <c r="F374" t="n">
        <v>0.007</v>
      </c>
      <c r="G374" t="n">
        <v>0.016</v>
      </c>
      <c r="H374" t="n">
        <v>0.013</v>
      </c>
    </row>
    <row r="375">
      <c r="A375" t="inlineStr">
        <is>
          <t>p_0_in: osc/register_reg_r1_0_31_0_5_i_1/O to masterReg/readData1[7]_i_1/I4 sum delays</t>
        </is>
      </c>
      <c r="E375">
        <f>(E2 + E4 + E221 + E257 + E316 + E325 + E335 + E363 + E369 + E372 + E374)</f>
        <v/>
      </c>
      <c r="F375">
        <f>(F2 + F4 + F221 + F257 + F316 + F325 + F335 + F363 + F369 + F372 + F374)</f>
        <v/>
      </c>
      <c r="G375">
        <f>(G2 + G4 + G221 + G257 + G316 + G325 + G335 + G363 + G369 + G372 + G374)</f>
        <v/>
      </c>
      <c r="H375">
        <f>(H2 + H4 + H221 + H257 + H316 + H325 + H335 + H363 + H369 + H372 + H374)</f>
        <v/>
      </c>
      <c r="J375">
        <f>(J2 + J3 + J4 + J6 + J221 + J223 + J257 + J262 + J316 + J324 + J325 + J334 + J335 + J338 + J363 + J368 + J369 + J371 + J372 + J373 + J374)</f>
        <v/>
      </c>
    </row>
    <row r="376">
      <c r="A376" t="inlineStr">
        <is>
          <t>p_0_in: osc/register_reg_r1_0_31_0_5_i_1/O to masterReg/readData1[7]_i_1/I4sum delays + cap delay</t>
        </is>
      </c>
      <c r="E376">
        <f>1000*(E375 + J375)</f>
        <v/>
      </c>
      <c r="F376">
        <f>1000*(F375 + J375)</f>
        <v/>
      </c>
      <c r="G376">
        <f>1000*(G375 + J375)</f>
        <v/>
      </c>
      <c r="H376">
        <f>1000*(H375 + J375)</f>
        <v/>
      </c>
    </row>
    <row r="378">
      <c r="A378" t="inlineStr">
        <is>
          <t>p_0_in: osc/register_reg_r1_0_31_0_5_i_1/O to masterReg/readData1[7]_i_1/I4Total delay (from Vivado)</t>
        </is>
      </c>
      <c r="E378" t="inlineStr">
        <is>
          <t>646</t>
        </is>
      </c>
      <c r="F378" t="inlineStr">
        <is>
          <t>573</t>
        </is>
      </c>
      <c r="G378" t="inlineStr">
        <is>
          <t>1093</t>
        </is>
      </c>
      <c r="H378" t="inlineStr">
        <is>
          <t>940</t>
        </is>
      </c>
    </row>
    <row r="380">
      <c r="A380" t="inlineStr">
        <is>
          <t>INT_R_X5Y42/INT_R.EE2END2-&gt;&gt;IMUX12</t>
        </is>
      </c>
      <c r="B380" t="inlineStr">
        <is>
          <t>Buffer</t>
        </is>
      </c>
      <c r="C380" t="n">
        <v>1.6107141875</v>
      </c>
      <c r="D380" t="n">
        <v>0.007713</v>
      </c>
      <c r="E380" t="n">
        <v>0.047</v>
      </c>
      <c r="F380" t="n">
        <v>0.038</v>
      </c>
      <c r="G380" t="n">
        <v>0.138</v>
      </c>
      <c r="H380" t="n">
        <v>0.114</v>
      </c>
      <c r="I380">
        <f>((((D385) + (D384))) + (D381 + D382))</f>
        <v/>
      </c>
      <c r="J380">
        <f>(((((D385) + (D384))) + (D381 + D382))*C380)</f>
        <v/>
      </c>
    </row>
    <row r="381">
      <c r="A381" t="inlineStr">
        <is>
          <t>INT_R_X5Y42/IMUX12</t>
        </is>
      </c>
      <c r="B381" t="inlineStr">
        <is>
          <t>Part of wire</t>
        </is>
      </c>
      <c r="C381" t="n">
        <v>0</v>
      </c>
      <c r="D381" t="n">
        <v>0</v>
      </c>
    </row>
    <row r="382">
      <c r="A382" t="inlineStr">
        <is>
          <t>CLBLM_R_X5Y42/CLBLM_IMUX12</t>
        </is>
      </c>
      <c r="B382" t="inlineStr">
        <is>
          <t>Part of wire</t>
        </is>
      </c>
      <c r="C382" t="n">
        <v>0</v>
      </c>
      <c r="D382" t="n">
        <v>0</v>
      </c>
      <c r="I382">
        <f>(((D381 + D382)/2) + (((D385) + (D384))))</f>
        <v/>
      </c>
      <c r="J382">
        <f>((C381 + C382)*(((D381 + D382)/2) + (((D385) + (D384)))))</f>
        <v/>
      </c>
    </row>
    <row r="383">
      <c r="A383" t="inlineStr">
        <is>
          <t>CLBLM_R_X5Y42/CLBLM_R.CLBLM_IMUX12-&gt;CLBLM_M_B6</t>
        </is>
      </c>
      <c r="B383" t="inlineStr">
        <is>
          <t>PassTransistor</t>
        </is>
      </c>
      <c r="C383" t="n">
        <v>0</v>
      </c>
      <c r="E383" t="n">
        <v>0</v>
      </c>
      <c r="F383" t="n">
        <v>0</v>
      </c>
      <c r="G383" t="n">
        <v>0</v>
      </c>
      <c r="H383" t="n">
        <v>0</v>
      </c>
      <c r="I383">
        <f>((D385) + (D384))</f>
        <v/>
      </c>
      <c r="J383">
        <f>(((D385) + (D384))*C383)</f>
        <v/>
      </c>
    </row>
    <row r="384">
      <c r="A384" t="inlineStr">
        <is>
          <t>CLBLM_R_X5Y42/CLBLM_M_B6</t>
        </is>
      </c>
      <c r="B384" t="inlineStr">
        <is>
          <t>Part of wire</t>
        </is>
      </c>
      <c r="C384" t="n">
        <v>0</v>
      </c>
      <c r="D384" t="n">
        <v>0</v>
      </c>
      <c r="I384">
        <f>(((D384)/2) + (D385))</f>
        <v/>
      </c>
      <c r="J384">
        <f>((C384)*(((D384)/2) + (D385)))</f>
        <v/>
      </c>
    </row>
    <row r="385">
      <c r="A385" t="inlineStr">
        <is>
          <t>masterReg/readData2[7]_i_1/I4</t>
        </is>
      </c>
      <c r="B385" t="inlineStr">
        <is>
          <t>Inpin</t>
        </is>
      </c>
      <c r="D385" t="n">
        <v>0</v>
      </c>
      <c r="E385" t="n">
        <v>0.006</v>
      </c>
      <c r="F385" t="n">
        <v>0.005</v>
      </c>
      <c r="G385" t="n">
        <v>0.013</v>
      </c>
      <c r="H385" t="n">
        <v>0.011</v>
      </c>
    </row>
    <row r="386">
      <c r="A386" t="inlineStr">
        <is>
          <t>p_0_in: osc/register_reg_r1_0_31_0_5_i_1/O to masterReg/readData2[7]_i_1/I4 sum delays</t>
        </is>
      </c>
      <c r="E386">
        <f>(E2 + E4 + E221 + E257 + E316 + E325 + E335 + E363 + E380 + E383 + E385)</f>
        <v/>
      </c>
      <c r="F386">
        <f>(F2 + F4 + F221 + F257 + F316 + F325 + F335 + F363 + F380 + F383 + F385)</f>
        <v/>
      </c>
      <c r="G386">
        <f>(G2 + G4 + G221 + G257 + G316 + G325 + G335 + G363 + G380 + G383 + G385)</f>
        <v/>
      </c>
      <c r="H386">
        <f>(H2 + H4 + H221 + H257 + H316 + H325 + H335 + H363 + H380 + H383 + H385)</f>
        <v/>
      </c>
      <c r="J386">
        <f>(J2 + J3 + J4 + J6 + J221 + J223 + J257 + J262 + J316 + J324 + J325 + J334 + J335 + J338 + J363 + J368 + J380 + J382 + J383 + J384 + J385)</f>
        <v/>
      </c>
    </row>
    <row r="387">
      <c r="A387" t="inlineStr">
        <is>
          <t>p_0_in: osc/register_reg_r1_0_31_0_5_i_1/O to masterReg/readData2[7]_i_1/I4sum delays + cap delay</t>
        </is>
      </c>
      <c r="E387">
        <f>1000*(E386 + J386)</f>
        <v/>
      </c>
      <c r="F387">
        <f>1000*(F386 + J386)</f>
        <v/>
      </c>
      <c r="G387">
        <f>1000*(G386 + J386)</f>
        <v/>
      </c>
      <c r="H387">
        <f>1000*(H386 + J386)</f>
        <v/>
      </c>
    </row>
    <row r="389">
      <c r="A389" t="inlineStr">
        <is>
          <t>p_0_in: osc/register_reg_r1_0_31_0_5_i_1/O to masterReg/readData2[7]_i_1/I4Total delay (from Vivado)</t>
        </is>
      </c>
      <c r="E389" t="inlineStr">
        <is>
          <t>644</t>
        </is>
      </c>
      <c r="F389" t="inlineStr">
        <is>
          <t>571</t>
        </is>
      </c>
      <c r="G389" t="inlineStr">
        <is>
          <t>1089</t>
        </is>
      </c>
      <c r="H389" t="inlineStr">
        <is>
          <t>937</t>
        </is>
      </c>
    </row>
    <row r="391">
      <c r="A391" t="inlineStr">
        <is>
          <t>INT_R_X5Y42/INT_R.EE2END2-&gt;&gt;NN2BEG2</t>
        </is>
      </c>
      <c r="B391" t="inlineStr">
        <is>
          <t>Buffer</t>
        </is>
      </c>
      <c r="C391" t="n">
        <v>1.1851186875</v>
      </c>
      <c r="D391" t="n">
        <v>0.008473000000000001</v>
      </c>
      <c r="E391" t="n">
        <v>0.06</v>
      </c>
      <c r="F391" t="n">
        <v>0.05</v>
      </c>
      <c r="G391" t="n">
        <v>0.133</v>
      </c>
      <c r="H391" t="n">
        <v>0.11</v>
      </c>
      <c r="I391">
        <f>((D395) + (D392 + D393 + D394))</f>
        <v/>
      </c>
      <c r="J391">
        <f>(((D395) + (D392 + D393 + D394))*C391)</f>
        <v/>
      </c>
    </row>
    <row r="392">
      <c r="A392" t="inlineStr">
        <is>
          <t>INT_R_X5Y42/NN2BEG2</t>
        </is>
      </c>
      <c r="B392" t="inlineStr">
        <is>
          <t>Part of wire</t>
        </is>
      </c>
      <c r="C392" t="n">
        <v>0</v>
      </c>
      <c r="D392" t="n">
        <v>0</v>
      </c>
    </row>
    <row r="393">
      <c r="A393" t="inlineStr">
        <is>
          <t>INT_R_X5Y44/NN2END2</t>
        </is>
      </c>
      <c r="B393" t="inlineStr">
        <is>
          <t>Part of wire</t>
        </is>
      </c>
      <c r="C393" t="n">
        <v>0</v>
      </c>
      <c r="D393" t="n">
        <v>0</v>
      </c>
    </row>
    <row r="394">
      <c r="A394" t="inlineStr">
        <is>
          <t>INT_R_X5Y43/NN2A2</t>
        </is>
      </c>
      <c r="B394" t="inlineStr">
        <is>
          <t>Part of wire</t>
        </is>
      </c>
      <c r="C394" t="n">
        <v>0</v>
      </c>
      <c r="D394" t="n">
        <v>0</v>
      </c>
      <c r="I394">
        <f>(((D392 + D393 + D394)/2) + (D395))</f>
        <v/>
      </c>
      <c r="J394">
        <f>((C392 + C393 + C394)*(((D392 + D393 + D394)/2) + (D395)))</f>
        <v/>
      </c>
    </row>
    <row r="395">
      <c r="A395" t="inlineStr">
        <is>
          <t>INT_R_X5Y44/INT_R.NN2END2-&gt;&gt;WR1BEG3</t>
        </is>
      </c>
      <c r="B395" t="inlineStr">
        <is>
          <t>Buffer</t>
        </is>
      </c>
      <c r="C395" t="n">
        <v>1.16220225</v>
      </c>
      <c r="D395" t="n">
        <v>0.008429000000000001</v>
      </c>
      <c r="E395" t="n">
        <v>0.043</v>
      </c>
      <c r="F395" t="n">
        <v>0.035</v>
      </c>
      <c r="G395" t="n">
        <v>0.123</v>
      </c>
      <c r="H395" t="n">
        <v>0.102</v>
      </c>
      <c r="I395">
        <f>((D398 + D409) + (D396 + D397))</f>
        <v/>
      </c>
      <c r="J395">
        <f>(((D398 + D409) + (D396 + D397))*C395)</f>
        <v/>
      </c>
    </row>
    <row r="396">
      <c r="A396" t="inlineStr">
        <is>
          <t>INT_R_X5Y44/WR1BEG3</t>
        </is>
      </c>
      <c r="B396" t="inlineStr">
        <is>
          <t>Part of wire</t>
        </is>
      </c>
      <c r="C396" t="n">
        <v>0</v>
      </c>
      <c r="D396" t="n">
        <v>0</v>
      </c>
    </row>
    <row r="397">
      <c r="A397" t="inlineStr">
        <is>
          <t>INT_L_X4Y44/WR1END3</t>
        </is>
      </c>
      <c r="B397" t="inlineStr">
        <is>
          <t>Part of wire</t>
        </is>
      </c>
      <c r="C397" t="n">
        <v>0</v>
      </c>
      <c r="D397" t="n">
        <v>0</v>
      </c>
      <c r="I397">
        <f>(((D396 + D397)/2) + (D398 + D409))</f>
        <v/>
      </c>
      <c r="J397">
        <f>((C396 + C397)*(((D396 + D397)/2) + (D398 + D409)))</f>
        <v/>
      </c>
    </row>
    <row r="398">
      <c r="A398" t="inlineStr">
        <is>
          <t>INT_L_X4Y44/INT_L.WR1END3-&gt;&gt;IMUX_L7</t>
        </is>
      </c>
      <c r="B398" t="inlineStr">
        <is>
          <t>Buffer</t>
        </is>
      </c>
      <c r="C398" t="n">
        <v>1.6107141875</v>
      </c>
      <c r="D398" t="n">
        <v>0.007713</v>
      </c>
      <c r="E398" t="n">
        <v>0.047</v>
      </c>
      <c r="F398" t="n">
        <v>0.038</v>
      </c>
      <c r="G398" t="n">
        <v>0.138</v>
      </c>
      <c r="H398" t="n">
        <v>0.114</v>
      </c>
      <c r="I398">
        <f>((((D403) + (D402))) + (D399 + D400))</f>
        <v/>
      </c>
      <c r="J398">
        <f>(((((D403) + (D402))) + (D399 + D400))*C398)</f>
        <v/>
      </c>
    </row>
    <row r="399">
      <c r="A399" t="inlineStr">
        <is>
          <t>INT_L_X4Y44/IMUX_L7</t>
        </is>
      </c>
      <c r="B399" t="inlineStr">
        <is>
          <t>Part of wire</t>
        </is>
      </c>
      <c r="C399" t="n">
        <v>0</v>
      </c>
      <c r="D399" t="n">
        <v>0</v>
      </c>
    </row>
    <row r="400">
      <c r="A400" t="inlineStr">
        <is>
          <t>CLBLL_L_X4Y44/CLBLL_IMUX7</t>
        </is>
      </c>
      <c r="B400" t="inlineStr">
        <is>
          <t>Part of wire</t>
        </is>
      </c>
      <c r="C400" t="n">
        <v>0</v>
      </c>
      <c r="D400" t="n">
        <v>0</v>
      </c>
      <c r="I400">
        <f>(((D399 + D400)/2) + (((D403) + (D402))))</f>
        <v/>
      </c>
      <c r="J400">
        <f>((C399 + C400)*(((D399 + D400)/2) + (((D403) + (D402)))))</f>
        <v/>
      </c>
    </row>
    <row r="401">
      <c r="A401" t="inlineStr">
        <is>
          <t>CLBLL_L_X4Y44/CLBLL_L.CLBLL_IMUX7-&gt;CLBLL_LL_A1</t>
        </is>
      </c>
      <c r="B401" t="inlineStr">
        <is>
          <t>PassTransistor</t>
        </is>
      </c>
      <c r="C401" t="n">
        <v>0</v>
      </c>
      <c r="E401" t="n">
        <v>0</v>
      </c>
      <c r="F401" t="n">
        <v>0</v>
      </c>
      <c r="G401" t="n">
        <v>0</v>
      </c>
      <c r="H401" t="n">
        <v>0</v>
      </c>
      <c r="I401">
        <f>((D403) + (D402))</f>
        <v/>
      </c>
      <c r="J401">
        <f>(((D403) + (D402))*C401)</f>
        <v/>
      </c>
    </row>
    <row r="402">
      <c r="A402" t="inlineStr">
        <is>
          <t>CLBLL_L_X4Y44/CLBLL_LL_A1</t>
        </is>
      </c>
      <c r="B402" t="inlineStr">
        <is>
          <t>Part of wire</t>
        </is>
      </c>
      <c r="C402" t="n">
        <v>0</v>
      </c>
      <c r="D402" t="n">
        <v>0.005682</v>
      </c>
      <c r="I402">
        <f>(((D402)/2) + (D403))</f>
        <v/>
      </c>
      <c r="J402">
        <f>((C402)*(((D402)/2) + (D403)))</f>
        <v/>
      </c>
    </row>
    <row r="403">
      <c r="A403" t="inlineStr">
        <is>
          <t>masterReg/readData1[0]_i_1/I4</t>
        </is>
      </c>
      <c r="B403" t="inlineStr">
        <is>
          <t>Inpin</t>
        </is>
      </c>
      <c r="D403" t="n">
        <v>0</v>
      </c>
      <c r="E403" t="n">
        <v>0.214</v>
      </c>
      <c r="F403" t="n">
        <v>0.172</v>
      </c>
      <c r="G403" t="n">
        <v>0.516</v>
      </c>
      <c r="H403" t="n">
        <v>0.416</v>
      </c>
    </row>
    <row r="404">
      <c r="A404" t="inlineStr">
        <is>
          <t>p_0_in: osc/register_reg_r1_0_31_0_5_i_1/O to masterReg/readData1[0]_i_1/I4 sum delays</t>
        </is>
      </c>
      <c r="E404">
        <f>(E2 + E4 + E221 + E257 + E316 + E325 + E335 + E363 + E391 + E395 + E398 + E401 + E403)</f>
        <v/>
      </c>
      <c r="F404">
        <f>(F2 + F4 + F221 + F257 + F316 + F325 + F335 + F363 + F391 + F395 + F398 + F401 + F403)</f>
        <v/>
      </c>
      <c r="G404">
        <f>(G2 + G4 + G221 + G257 + G316 + G325 + G335 + G363 + G391 + G395 + G398 + G401 + G403)</f>
        <v/>
      </c>
      <c r="H404">
        <f>(H2 + H4 + H221 + H257 + H316 + H325 + H335 + H363 + H391 + H395 + H398 + H401 + H403)</f>
        <v/>
      </c>
      <c r="J404">
        <f>(J2 + J3 + J4 + J6 + J221 + J223 + J257 + J262 + J316 + J324 + J325 + J334 + J335 + J338 + J363 + J368 + J391 + J394 + J395 + J397 + J398 + J400 + J401 + J402 + J403)</f>
        <v/>
      </c>
    </row>
    <row r="405">
      <c r="A405" t="inlineStr">
        <is>
          <t>p_0_in: osc/register_reg_r1_0_31_0_5_i_1/O to masterReg/readData1[0]_i_1/I4sum delays + cap delay</t>
        </is>
      </c>
      <c r="E405">
        <f>1000*(E404 + J404)</f>
        <v/>
      </c>
      <c r="F405">
        <f>1000*(F404 + J404)</f>
        <v/>
      </c>
      <c r="G405">
        <f>1000*(G404 + J404)</f>
        <v/>
      </c>
      <c r="H405">
        <f>1000*(H404 + J404)</f>
        <v/>
      </c>
    </row>
    <row r="407">
      <c r="A407" t="inlineStr">
        <is>
          <t>p_0_in: osc/register_reg_r1_0_31_0_5_i_1/O to masterReg/readData1[0]_i_1/I4Total delay (from Vivado)</t>
        </is>
      </c>
      <c r="E407" t="inlineStr">
        <is>
          <t>988</t>
        </is>
      </c>
      <c r="F407" t="inlineStr">
        <is>
          <t>856</t>
        </is>
      </c>
      <c r="G407" t="inlineStr">
        <is>
          <t>1761</t>
        </is>
      </c>
      <c r="H407" t="inlineStr">
        <is>
          <t>1487</t>
        </is>
      </c>
    </row>
    <row r="409">
      <c r="A409" t="inlineStr">
        <is>
          <t>INT_L_X4Y44/INT_L.WR1END3-&gt;&gt;IMUX_L15</t>
        </is>
      </c>
      <c r="B409" t="inlineStr">
        <is>
          <t>Buffer</t>
        </is>
      </c>
      <c r="C409" t="n">
        <v>1.6107141875</v>
      </c>
      <c r="D409" t="n">
        <v>0.007713</v>
      </c>
      <c r="E409" t="n">
        <v>0.047</v>
      </c>
      <c r="F409" t="n">
        <v>0.038</v>
      </c>
      <c r="G409" t="n">
        <v>0.138</v>
      </c>
      <c r="H409" t="n">
        <v>0.114</v>
      </c>
      <c r="I409">
        <f>((((D414) + (D413))) + (D410 + D411))</f>
        <v/>
      </c>
      <c r="J409">
        <f>(((((D414) + (D413))) + (D410 + D411))*C409)</f>
        <v/>
      </c>
    </row>
    <row r="410">
      <c r="A410" t="inlineStr">
        <is>
          <t>INT_L_X4Y44/IMUX_L15</t>
        </is>
      </c>
      <c r="B410" t="inlineStr">
        <is>
          <t>Part of wire</t>
        </is>
      </c>
      <c r="C410" t="n">
        <v>0</v>
      </c>
      <c r="D410" t="n">
        <v>0</v>
      </c>
    </row>
    <row r="411">
      <c r="A411" t="inlineStr">
        <is>
          <t>CLBLL_L_X4Y44/CLBLL_IMUX15</t>
        </is>
      </c>
      <c r="B411" t="inlineStr">
        <is>
          <t>Part of wire</t>
        </is>
      </c>
      <c r="C411" t="n">
        <v>0</v>
      </c>
      <c r="D411" t="n">
        <v>0</v>
      </c>
      <c r="I411">
        <f>(((D410 + D411)/2) + (((D414) + (D413))))</f>
        <v/>
      </c>
      <c r="J411">
        <f>((C410 + C411)*(((D410 + D411)/2) + (((D414) + (D413)))))</f>
        <v/>
      </c>
    </row>
    <row r="412">
      <c r="A412" t="inlineStr">
        <is>
          <t>CLBLL_L_X4Y44/CLBLL_L.CLBLL_IMUX15-&gt;CLBLL_LL_B1</t>
        </is>
      </c>
      <c r="B412" t="inlineStr">
        <is>
          <t>PassTransistor</t>
        </is>
      </c>
      <c r="C412" t="n">
        <v>0</v>
      </c>
      <c r="E412" t="n">
        <v>0</v>
      </c>
      <c r="F412" t="n">
        <v>0</v>
      </c>
      <c r="G412" t="n">
        <v>0</v>
      </c>
      <c r="H412" t="n">
        <v>0</v>
      </c>
      <c r="I412">
        <f>((D414) + (D413))</f>
        <v/>
      </c>
      <c r="J412">
        <f>(((D414) + (D413))*C412)</f>
        <v/>
      </c>
    </row>
    <row r="413">
      <c r="A413" t="inlineStr">
        <is>
          <t>CLBLL_L_X4Y44/CLBLL_LL_B1</t>
        </is>
      </c>
      <c r="B413" t="inlineStr">
        <is>
          <t>Part of wire</t>
        </is>
      </c>
      <c r="C413" t="n">
        <v>0</v>
      </c>
      <c r="D413" t="n">
        <v>0</v>
      </c>
      <c r="I413">
        <f>(((D413)/2) + (D414))</f>
        <v/>
      </c>
      <c r="J413">
        <f>((C413)*(((D413)/2) + (D414)))</f>
        <v/>
      </c>
    </row>
    <row r="414">
      <c r="A414" t="inlineStr">
        <is>
          <t>masterReg/readData2[0]_i_1/I4</t>
        </is>
      </c>
      <c r="B414" t="inlineStr">
        <is>
          <t>Inpin</t>
        </is>
      </c>
      <c r="D414" t="n">
        <v>0</v>
      </c>
      <c r="E414" t="n">
        <v>0.213</v>
      </c>
      <c r="F414" t="n">
        <v>0.171</v>
      </c>
      <c r="G414" t="n">
        <v>0.518</v>
      </c>
      <c r="H414" t="n">
        <v>0.417</v>
      </c>
    </row>
    <row r="415">
      <c r="A415" t="inlineStr">
        <is>
          <t>p_0_in: osc/register_reg_r1_0_31_0_5_i_1/O to masterReg/readData2[0]_i_1/I4 sum delays</t>
        </is>
      </c>
      <c r="E415">
        <f>(E2 + E4 + E221 + E257 + E316 + E325 + E335 + E363 + E391 + E395 + E409 + E412 + E414)</f>
        <v/>
      </c>
      <c r="F415">
        <f>(F2 + F4 + F221 + F257 + F316 + F325 + F335 + F363 + F391 + F395 + F409 + F412 + F414)</f>
        <v/>
      </c>
      <c r="G415">
        <f>(G2 + G4 + G221 + G257 + G316 + G325 + G335 + G363 + G391 + G395 + G409 + G412 + G414)</f>
        <v/>
      </c>
      <c r="H415">
        <f>(H2 + H4 + H221 + H257 + H316 + H325 + H335 + H363 + H391 + H395 + H409 + H412 + H414)</f>
        <v/>
      </c>
      <c r="J415">
        <f>(J2 + J3 + J4 + J6 + J221 + J223 + J257 + J262 + J316 + J324 + J325 + J334 + J335 + J338 + J363 + J368 + J391 + J394 + J395 + J397 + J409 + J411 + J412 + J413 + J414)</f>
        <v/>
      </c>
    </row>
    <row r="416">
      <c r="A416" t="inlineStr">
        <is>
          <t>p_0_in: osc/register_reg_r1_0_31_0_5_i_1/O to masterReg/readData2[0]_i_1/I4sum delays + cap delay</t>
        </is>
      </c>
      <c r="E416">
        <f>1000*(E415 + J415)</f>
        <v/>
      </c>
      <c r="F416">
        <f>1000*(F415 + J415)</f>
        <v/>
      </c>
      <c r="G416">
        <f>1000*(G415 + J415)</f>
        <v/>
      </c>
      <c r="H416">
        <f>1000*(H415 + J415)</f>
        <v/>
      </c>
    </row>
    <row r="418">
      <c r="A418" t="inlineStr">
        <is>
          <t>p_0_in: osc/register_reg_r1_0_31_0_5_i_1/O to masterReg/readData2[0]_i_1/I4Total delay (from Vivado)</t>
        </is>
      </c>
      <c r="E418" t="inlineStr">
        <is>
          <t>980</t>
        </is>
      </c>
      <c r="F418" t="inlineStr">
        <is>
          <t>848</t>
        </is>
      </c>
      <c r="G418" t="inlineStr">
        <is>
          <t>1754</t>
        </is>
      </c>
      <c r="H418" t="inlineStr">
        <is>
          <t>1480</t>
        </is>
      </c>
    </row>
    <row r="420">
      <c r="A420" t="inlineStr">
        <is>
          <t>INT_R_X5Y42/INT_R.EE2END2-&gt;&gt;EE2BEG2</t>
        </is>
      </c>
      <c r="B420" t="inlineStr">
        <is>
          <t>Buffer</t>
        </is>
      </c>
      <c r="C420" t="n">
        <v>1.1851186875</v>
      </c>
      <c r="D420" t="n">
        <v>0.008473000000000001</v>
      </c>
      <c r="E420" t="n">
        <v>0.06</v>
      </c>
      <c r="F420" t="n">
        <v>0.05</v>
      </c>
      <c r="G420" t="n">
        <v>0.134</v>
      </c>
      <c r="H420" t="n">
        <v>0.111</v>
      </c>
      <c r="I420">
        <f>((D428 + D455 + D569 + D630) + (D421 + D422 + D423 + D424 + D425 + D426 + D427))</f>
        <v/>
      </c>
      <c r="J420">
        <f>(((D428 + D455 + D569 + D630) + (D421 + D422 + D423 + D424 + D425 + D426 + D427))*C420)</f>
        <v/>
      </c>
    </row>
    <row r="421">
      <c r="A421" t="inlineStr">
        <is>
          <t>INT_R_X5Y42/EE2BEG2</t>
        </is>
      </c>
      <c r="B421" t="inlineStr">
        <is>
          <t>Part of wire</t>
        </is>
      </c>
      <c r="C421" t="n">
        <v>0</v>
      </c>
      <c r="D421" t="n">
        <v>0</v>
      </c>
    </row>
    <row r="422">
      <c r="A422" t="inlineStr">
        <is>
          <t>INT_R_X7Y42/EE2END2</t>
        </is>
      </c>
      <c r="B422" t="inlineStr">
        <is>
          <t>Part of wire</t>
        </is>
      </c>
      <c r="C422" t="n">
        <v>0</v>
      </c>
      <c r="D422" t="n">
        <v>0</v>
      </c>
    </row>
    <row r="423">
      <c r="A423" t="inlineStr">
        <is>
          <t>CLBLM_R_X5Y42/CLBLM_EE2BEG2</t>
        </is>
      </c>
      <c r="B423" t="inlineStr">
        <is>
          <t>Part of wire</t>
        </is>
      </c>
      <c r="C423" t="n">
        <v>0</v>
      </c>
      <c r="D423" t="n">
        <v>0</v>
      </c>
    </row>
    <row r="424">
      <c r="A424" t="inlineStr">
        <is>
          <t>VBRK_X18Y44/VBRK_EE2BEG2</t>
        </is>
      </c>
      <c r="B424" t="inlineStr">
        <is>
          <t>Part of wire</t>
        </is>
      </c>
      <c r="C424" t="n">
        <v>0.01211</v>
      </c>
      <c r="D424" t="n">
        <v>0.00162</v>
      </c>
    </row>
    <row r="425">
      <c r="A425" t="inlineStr">
        <is>
          <t>BRAM_L_X6Y40/BRAM_EE2BEG2_2</t>
        </is>
      </c>
      <c r="B425" t="inlineStr">
        <is>
          <t>Part of wire</t>
        </is>
      </c>
      <c r="C425" t="n">
        <v>0.26892</v>
      </c>
      <c r="D425" t="n">
        <v>0.06043</v>
      </c>
    </row>
    <row r="426">
      <c r="A426" t="inlineStr">
        <is>
          <t>BRAM_INT_INTERFACE_L_X6Y42/INT_INTERFACE_EE2BEG2</t>
        </is>
      </c>
      <c r="B426" t="inlineStr">
        <is>
          <t>Part of wire</t>
        </is>
      </c>
      <c r="C426" t="n">
        <v>0</v>
      </c>
      <c r="D426" t="n">
        <v>0</v>
      </c>
    </row>
    <row r="427">
      <c r="A427" t="inlineStr">
        <is>
          <t>INT_L_X6Y42/EE2A2</t>
        </is>
      </c>
      <c r="B427" t="inlineStr">
        <is>
          <t>Part of wire</t>
        </is>
      </c>
      <c r="C427" t="n">
        <v>0</v>
      </c>
      <c r="D427" t="n">
        <v>0</v>
      </c>
      <c r="I427">
        <f>(((D421 + D422 + D423 + D424 + D425 + D426 + D427)/2) + (D428 + D455 + D569 + D630))</f>
        <v/>
      </c>
      <c r="J427">
        <f>((C421 + C422 + C423 + C424 + C425 + C426 + C427)*(((D421 + D422 + D423 + D424 + D425 + D426 + D427)/2) + (D428 + D455 + D569 + D630)))</f>
        <v/>
      </c>
    </row>
    <row r="428">
      <c r="A428" t="inlineStr">
        <is>
          <t>INT_R_X7Y42/INT_R.EE2END2-&gt;&gt;NN6BEG2</t>
        </is>
      </c>
      <c r="B428" t="inlineStr">
        <is>
          <t>Buffer</t>
        </is>
      </c>
      <c r="C428" t="n">
        <v>1.5845231875</v>
      </c>
      <c r="D428" t="n">
        <v>0.009979</v>
      </c>
      <c r="E428" t="n">
        <v>0.08400000000000001</v>
      </c>
      <c r="F428" t="n">
        <v>0.06900000000000001</v>
      </c>
      <c r="G428" t="n">
        <v>0.185</v>
      </c>
      <c r="H428" t="n">
        <v>0.153</v>
      </c>
      <c r="I428">
        <f>((D436) + (D429 + D430 + D431 + D432 + D433 + D434 + D435))</f>
        <v/>
      </c>
      <c r="J428">
        <f>(((D436) + (D429 + D430 + D431 + D432 + D433 + D434 + D435))*C428)</f>
        <v/>
      </c>
    </row>
    <row r="429">
      <c r="A429" t="inlineStr">
        <is>
          <t>INT_R_X7Y42/NN6BEG2</t>
        </is>
      </c>
      <c r="B429" t="inlineStr">
        <is>
          <t>Part of wire</t>
        </is>
      </c>
      <c r="C429" t="n">
        <v>0</v>
      </c>
      <c r="D429" t="n">
        <v>0</v>
      </c>
    </row>
    <row r="430">
      <c r="A430" t="inlineStr">
        <is>
          <t>INT_R_X7Y48/NN6END2</t>
        </is>
      </c>
      <c r="B430" t="inlineStr">
        <is>
          <t>Part of wire</t>
        </is>
      </c>
      <c r="C430" t="n">
        <v>0</v>
      </c>
      <c r="D430" t="n">
        <v>0</v>
      </c>
    </row>
    <row r="431">
      <c r="A431" t="inlineStr">
        <is>
          <t>INT_R_X7Y43/NN6A2</t>
        </is>
      </c>
      <c r="B431" t="inlineStr">
        <is>
          <t>Part of wire</t>
        </is>
      </c>
      <c r="C431" t="n">
        <v>0</v>
      </c>
      <c r="D431" t="n">
        <v>0</v>
      </c>
    </row>
    <row r="432">
      <c r="A432" t="inlineStr">
        <is>
          <t>INT_R_X7Y44/NN6B2</t>
        </is>
      </c>
      <c r="B432" t="inlineStr">
        <is>
          <t>Part of wire</t>
        </is>
      </c>
      <c r="C432" t="n">
        <v>0</v>
      </c>
      <c r="D432" t="n">
        <v>0</v>
      </c>
    </row>
    <row r="433">
      <c r="A433" t="inlineStr">
        <is>
          <t>INT_R_X7Y45/NN6C2</t>
        </is>
      </c>
      <c r="B433" t="inlineStr">
        <is>
          <t>Part of wire</t>
        </is>
      </c>
      <c r="C433" t="n">
        <v>0</v>
      </c>
      <c r="D433" t="n">
        <v>0</v>
      </c>
    </row>
    <row r="434">
      <c r="A434" t="inlineStr">
        <is>
          <t>INT_R_X7Y46/NN6D2</t>
        </is>
      </c>
      <c r="B434" t="inlineStr">
        <is>
          <t>Part of wire</t>
        </is>
      </c>
      <c r="C434" t="n">
        <v>0</v>
      </c>
      <c r="D434" t="n">
        <v>0</v>
      </c>
    </row>
    <row r="435">
      <c r="A435" t="inlineStr">
        <is>
          <t>INT_R_X7Y47/NN6E2</t>
        </is>
      </c>
      <c r="B435" t="inlineStr">
        <is>
          <t>Part of wire</t>
        </is>
      </c>
      <c r="C435" t="n">
        <v>0</v>
      </c>
      <c r="D435" t="n">
        <v>0</v>
      </c>
      <c r="I435">
        <f>(((D429 + D430 + D431 + D432 + D433 + D434 + D435)/2) + (D436))</f>
        <v/>
      </c>
      <c r="J435">
        <f>((C429 + C430 + C431 + C432 + C433 + C434 + C435)*(((D429 + D430 + D431 + D432 + D433 + D434 + D435)/2) + (D436)))</f>
        <v/>
      </c>
    </row>
    <row r="436">
      <c r="A436" t="inlineStr">
        <is>
          <t>INT_R_X7Y48/INT_R.NN6END2-&gt;&gt;NE2BEG2</t>
        </is>
      </c>
      <c r="B436" t="inlineStr">
        <is>
          <t>Buffer</t>
        </is>
      </c>
      <c r="C436" t="n">
        <v>1.1851186875</v>
      </c>
      <c r="D436" t="n">
        <v>0.008473000000000001</v>
      </c>
      <c r="E436" t="n">
        <v>0.042</v>
      </c>
      <c r="F436" t="n">
        <v>0.034</v>
      </c>
      <c r="G436" t="n">
        <v>0.139</v>
      </c>
      <c r="H436" t="n">
        <v>0.115</v>
      </c>
      <c r="I436">
        <f>((D442) + (D437 + D438 + D439 + D440 + D441))</f>
        <v/>
      </c>
      <c r="J436">
        <f>(((D442) + (D437 + D438 + D439 + D440 + D441))*C436)</f>
        <v/>
      </c>
    </row>
    <row r="437">
      <c r="A437" t="inlineStr">
        <is>
          <t>INT_R_X7Y48/NE2BEG2</t>
        </is>
      </c>
      <c r="B437" t="inlineStr">
        <is>
          <t>Part of wire</t>
        </is>
      </c>
      <c r="C437" t="n">
        <v>0</v>
      </c>
      <c r="D437" t="n">
        <v>0</v>
      </c>
    </row>
    <row r="438">
      <c r="A438" t="inlineStr">
        <is>
          <t>INT_L_X8Y49/NE2END2</t>
        </is>
      </c>
      <c r="B438" t="inlineStr">
        <is>
          <t>Part of wire</t>
        </is>
      </c>
      <c r="C438" t="n">
        <v>0</v>
      </c>
      <c r="D438" t="n">
        <v>0</v>
      </c>
    </row>
    <row r="439">
      <c r="A439" t="inlineStr">
        <is>
          <t>INT_R_X7Y49/NE2A2</t>
        </is>
      </c>
      <c r="B439" t="inlineStr">
        <is>
          <t>Part of wire</t>
        </is>
      </c>
      <c r="C439" t="n">
        <v>0</v>
      </c>
      <c r="D439" t="n">
        <v>0</v>
      </c>
    </row>
    <row r="440">
      <c r="A440" t="inlineStr">
        <is>
          <t>CLBLM_R_X7Y49/CLBLM_NE2A2</t>
        </is>
      </c>
      <c r="B440" t="inlineStr">
        <is>
          <t>Part of wire</t>
        </is>
      </c>
      <c r="C440" t="n">
        <v>0.100092</v>
      </c>
      <c r="D440" t="n">
        <v>0.005469</v>
      </c>
    </row>
    <row r="441">
      <c r="A441" t="inlineStr">
        <is>
          <t>CLBLM_L_X8Y49/CLBLM_NE2A2</t>
        </is>
      </c>
      <c r="B441" t="inlineStr">
        <is>
          <t>Part of wire</t>
        </is>
      </c>
      <c r="C441" t="n">
        <v>0.100092</v>
      </c>
      <c r="D441" t="n">
        <v>0.005469</v>
      </c>
      <c r="I441">
        <f>(((D437 + D438 + D439 + D440 + D441)/2) + (D442))</f>
        <v/>
      </c>
      <c r="J441">
        <f>((C437 + C438 + C439 + C440 + C441)*(((D437 + D438 + D439 + D440 + D441)/2) + (D442)))</f>
        <v/>
      </c>
    </row>
    <row r="442">
      <c r="A442" t="inlineStr">
        <is>
          <t>INT_L_X8Y49/INT_L.NE2END2-&gt;&gt;FAN_ALT7</t>
        </is>
      </c>
      <c r="B442" t="inlineStr">
        <is>
          <t>Buffer</t>
        </is>
      </c>
      <c r="C442" t="n">
        <v>0</v>
      </c>
      <c r="D442" t="n">
        <v>0.00757</v>
      </c>
      <c r="E442" t="n">
        <v>0</v>
      </c>
      <c r="F442" t="n">
        <v>0</v>
      </c>
      <c r="G442" t="n">
        <v>0</v>
      </c>
      <c r="H442" t="n">
        <v>0</v>
      </c>
      <c r="I442">
        <f>((D444) + (D443))</f>
        <v/>
      </c>
      <c r="J442">
        <f>(((D444) + (D443))*C442)</f>
        <v/>
      </c>
    </row>
    <row r="443">
      <c r="A443" t="inlineStr">
        <is>
          <t>INT_L_X8Y49/FAN_ALT7</t>
        </is>
      </c>
      <c r="B443" t="inlineStr">
        <is>
          <t>Part of wire</t>
        </is>
      </c>
      <c r="C443" t="n">
        <v>0</v>
      </c>
      <c r="D443" t="n">
        <v>0</v>
      </c>
      <c r="I443">
        <f>(((D443)/2) + (D444))</f>
        <v/>
      </c>
      <c r="J443">
        <f>((C443)*(((D443)/2) + (D444)))</f>
        <v/>
      </c>
    </row>
    <row r="444">
      <c r="A444" t="inlineStr">
        <is>
          <t>INT_L_X8Y49/INT_L.FAN_ALT7-&gt;&gt;FAN_L7</t>
        </is>
      </c>
      <c r="B444" t="inlineStr">
        <is>
          <t>Buffer</t>
        </is>
      </c>
      <c r="C444" t="n">
        <v>3.489880625</v>
      </c>
      <c r="D444" t="n">
        <v>0</v>
      </c>
      <c r="E444" t="n">
        <v>0.055</v>
      </c>
      <c r="F444" t="n">
        <v>0.045</v>
      </c>
      <c r="G444" t="n">
        <v>0.179</v>
      </c>
      <c r="H444" t="n">
        <v>0.148</v>
      </c>
      <c r="I444">
        <f>((((D449) + (D448))) + (D445 + D446))</f>
        <v/>
      </c>
      <c r="J444">
        <f>(((((D449) + (D448))) + (D445 + D446))*C444)</f>
        <v/>
      </c>
    </row>
    <row r="445">
      <c r="A445" t="inlineStr">
        <is>
          <t>INT_L_X8Y49/FAN_L7</t>
        </is>
      </c>
      <c r="B445" t="inlineStr">
        <is>
          <t>Part of wire</t>
        </is>
      </c>
      <c r="C445" t="n">
        <v>0</v>
      </c>
      <c r="D445" t="n">
        <v>0</v>
      </c>
    </row>
    <row r="446">
      <c r="A446" t="inlineStr">
        <is>
          <t>CLBLM_L_X8Y49/CLBLM_FAN7</t>
        </is>
      </c>
      <c r="B446" t="inlineStr">
        <is>
          <t>Part of wire</t>
        </is>
      </c>
      <c r="C446" t="n">
        <v>0</v>
      </c>
      <c r="D446" t="n">
        <v>0</v>
      </c>
      <c r="I446">
        <f>(((D445 + D446)/2) + (((D449) + (D448))))</f>
        <v/>
      </c>
      <c r="J446">
        <f>((C445 + C446)*(((D445 + D446)/2) + (((D449) + (D448)))))</f>
        <v/>
      </c>
    </row>
    <row r="447">
      <c r="A447" t="inlineStr">
        <is>
          <t>CLBLM_L_X8Y49/CLBLM_L.CLBLM_FAN7-&gt;CLBLM_M_CE</t>
        </is>
      </c>
      <c r="B447" t="inlineStr">
        <is>
          <t>PassTransistor</t>
        </is>
      </c>
      <c r="C447" t="n">
        <v>0</v>
      </c>
      <c r="E447" t="n">
        <v>0</v>
      </c>
      <c r="F447" t="n">
        <v>0</v>
      </c>
      <c r="G447" t="n">
        <v>0</v>
      </c>
      <c r="H447" t="n">
        <v>0</v>
      </c>
      <c r="I447">
        <f>((D449) + (D448))</f>
        <v/>
      </c>
      <c r="J447">
        <f>(((D449) + (D448))*C447)</f>
        <v/>
      </c>
    </row>
    <row r="448">
      <c r="A448" t="inlineStr">
        <is>
          <t>CLBLM_L_X8Y49/CLBLM_M_CE</t>
        </is>
      </c>
      <c r="B448" t="inlineStr">
        <is>
          <t>Part of wire</t>
        </is>
      </c>
      <c r="C448" t="n">
        <v>0</v>
      </c>
      <c r="D448" t="n">
        <v>0</v>
      </c>
      <c r="I448">
        <f>(((D448)/2) + (D449))</f>
        <v/>
      </c>
      <c r="J448">
        <f>((C448)*(((D448)/2) + (D449)))</f>
        <v/>
      </c>
    </row>
    <row r="449">
      <c r="A449" t="inlineStr">
        <is>
          <t>masterReg/register_reg_r2_0_31_12_17/RAMD_D1/WE</t>
        </is>
      </c>
      <c r="B449" t="inlineStr">
        <is>
          <t>Inpin</t>
        </is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t="inlineStr">
        <is>
          <t>p_0_in: osc/register_reg_r1_0_31_0_5_i_1/O to masterReg/register_reg_r2_0_31_12_17/RAMD_D1/WE sum delays</t>
        </is>
      </c>
      <c r="E450">
        <f>(E2 + E4 + E221 + E257 + E316 + E325 + E335 + E363 + E420 + E428 + E436 + E442 + E444 + E447 + E449)</f>
        <v/>
      </c>
      <c r="F450">
        <f>(F2 + F4 + F221 + F257 + F316 + F325 + F335 + F363 + F420 + F428 + F436 + F442 + F444 + F447 + F449)</f>
        <v/>
      </c>
      <c r="G450">
        <f>(G2 + G4 + G221 + G257 + G316 + G325 + G335 + G363 + G420 + G428 + G436 + G442 + G444 + G447 + G449)</f>
        <v/>
      </c>
      <c r="H450">
        <f>(H2 + H4 + H221 + H257 + H316 + H325 + H335 + H363 + H420 + H428 + H436 + H442 + H444 + H447 + H449)</f>
        <v/>
      </c>
      <c r="J450">
        <f>(J2 + J3 + J4 + J6 + J221 + J223 + J257 + J262 + J316 + J324 + J325 + J334 + J335 + J338 + J363 + J368 + J420 + J427 + J428 + J435 + J436 + J441 + J442 + J443 + J444 + J446 + J447 + J448 + J449)</f>
        <v/>
      </c>
    </row>
    <row r="451">
      <c r="A451" t="inlineStr">
        <is>
          <t>p_0_in: osc/register_reg_r1_0_31_0_5_i_1/O to masterReg/register_reg_r2_0_31_12_17/RAMD_D1/WEsum delays + cap delay</t>
        </is>
      </c>
      <c r="E451">
        <f>1000*(E450 + J450)</f>
        <v/>
      </c>
      <c r="F451">
        <f>1000*(F450 + J450)</f>
        <v/>
      </c>
      <c r="G451">
        <f>1000*(G450 + J450)</f>
        <v/>
      </c>
      <c r="H451">
        <f>1000*(H450 + J450)</f>
        <v/>
      </c>
    </row>
    <row r="453">
      <c r="A453" t="inlineStr">
        <is>
          <t>p_0_in: osc/register_reg_r1_0_31_0_5_i_1/O to masterReg/register_reg_r2_0_31_12_17/RAMD_D1/WETotal delay (from Vivado)</t>
        </is>
      </c>
      <c r="E453" t="inlineStr">
        <is>
          <t>991</t>
        </is>
      </c>
      <c r="F453" t="inlineStr">
        <is>
          <t>885</t>
        </is>
      </c>
      <c r="G453" t="inlineStr">
        <is>
          <t>1644</t>
        </is>
      </c>
      <c r="H453" t="inlineStr">
        <is>
          <t>1421</t>
        </is>
      </c>
    </row>
    <row r="455">
      <c r="A455" t="inlineStr">
        <is>
          <t>INT_R_X7Y42/INT_R.EE2END2-&gt;&gt;NR1BEG2</t>
        </is>
      </c>
      <c r="B455" t="inlineStr">
        <is>
          <t>Buffer</t>
        </is>
      </c>
      <c r="C455" t="n">
        <v>1.16220225</v>
      </c>
      <c r="D455" t="n">
        <v>0.008429000000000001</v>
      </c>
      <c r="E455" t="n">
        <v>0.056</v>
      </c>
      <c r="F455" t="n">
        <v>0.046</v>
      </c>
      <c r="G455" t="n">
        <v>0.131</v>
      </c>
      <c r="H455" t="n">
        <v>0.108</v>
      </c>
      <c r="I455">
        <f>((D458 + D471 + D544) + (D456 + D457))</f>
        <v/>
      </c>
      <c r="J455">
        <f>(((D458 + D471 + D544) + (D456 + D457))*C455)</f>
        <v/>
      </c>
    </row>
    <row r="456">
      <c r="A456" t="inlineStr">
        <is>
          <t>INT_R_X7Y42/NR1BEG2</t>
        </is>
      </c>
      <c r="B456" t="inlineStr">
        <is>
          <t>Part of wire</t>
        </is>
      </c>
      <c r="C456" t="n">
        <v>0</v>
      </c>
      <c r="D456" t="n">
        <v>0</v>
      </c>
    </row>
    <row r="457">
      <c r="A457" t="inlineStr">
        <is>
          <t>INT_R_X7Y43/NR1END2</t>
        </is>
      </c>
      <c r="B457" t="inlineStr">
        <is>
          <t>Part of wire</t>
        </is>
      </c>
      <c r="C457" t="n">
        <v>0</v>
      </c>
      <c r="D457" t="n">
        <v>0</v>
      </c>
      <c r="I457">
        <f>(((D456 + D457)/2) + (D458 + D471 + D544))</f>
        <v/>
      </c>
      <c r="J457">
        <f>((C456 + C457)*(((D456 + D457)/2) + (D458 + D471 + D544)))</f>
        <v/>
      </c>
    </row>
    <row r="458">
      <c r="A458" t="inlineStr">
        <is>
          <t>INT_R_X7Y43/INT_R.NR1END2-&gt;&gt;FAN_ALT7</t>
        </is>
      </c>
      <c r="B458" t="inlineStr">
        <is>
          <t>Buffer</t>
        </is>
      </c>
      <c r="C458" t="n">
        <v>0</v>
      </c>
      <c r="D458" t="n">
        <v>0.00757</v>
      </c>
      <c r="E458" t="n">
        <v>0</v>
      </c>
      <c r="F458" t="n">
        <v>0</v>
      </c>
      <c r="G458" t="n">
        <v>0</v>
      </c>
      <c r="H458" t="n">
        <v>0</v>
      </c>
      <c r="I458">
        <f>((D460) + (D459))</f>
        <v/>
      </c>
      <c r="J458">
        <f>(((D460) + (D459))*C458)</f>
        <v/>
      </c>
    </row>
    <row r="459">
      <c r="A459" t="inlineStr">
        <is>
          <t>INT_R_X7Y43/FAN_ALT7</t>
        </is>
      </c>
      <c r="B459" t="inlineStr">
        <is>
          <t>Part of wire</t>
        </is>
      </c>
      <c r="C459" t="n">
        <v>0</v>
      </c>
      <c r="D459" t="n">
        <v>0</v>
      </c>
      <c r="I459">
        <f>(((D459)/2) + (D460))</f>
        <v/>
      </c>
      <c r="J459">
        <f>((C459)*(((D459)/2) + (D460)))</f>
        <v/>
      </c>
    </row>
    <row r="460">
      <c r="A460" t="inlineStr">
        <is>
          <t>INT_R_X7Y43/INT_R.FAN_ALT7-&gt;&gt;FAN7</t>
        </is>
      </c>
      <c r="B460" t="inlineStr">
        <is>
          <t>Buffer</t>
        </is>
      </c>
      <c r="C460" t="n">
        <v>3.489880625</v>
      </c>
      <c r="D460" t="n">
        <v>0</v>
      </c>
      <c r="E460" t="n">
        <v>0.055</v>
      </c>
      <c r="F460" t="n">
        <v>0.045</v>
      </c>
      <c r="G460" t="n">
        <v>0.179</v>
      </c>
      <c r="H460" t="n">
        <v>0.148</v>
      </c>
      <c r="I460">
        <f>((((D465) + (D464))) + (D461 + D462))</f>
        <v/>
      </c>
      <c r="J460">
        <f>(((((D465) + (D464))) + (D461 + D462))*C460)</f>
        <v/>
      </c>
    </row>
    <row r="461">
      <c r="A461" t="inlineStr">
        <is>
          <t>INT_R_X7Y43/FAN7</t>
        </is>
      </c>
      <c r="B461" t="inlineStr">
        <is>
          <t>Part of wire</t>
        </is>
      </c>
      <c r="C461" t="n">
        <v>0</v>
      </c>
      <c r="D461" t="n">
        <v>0</v>
      </c>
    </row>
    <row r="462">
      <c r="A462" t="inlineStr">
        <is>
          <t>CLBLM_R_X7Y43/CLBLM_FAN7</t>
        </is>
      </c>
      <c r="B462" t="inlineStr">
        <is>
          <t>Part of wire</t>
        </is>
      </c>
      <c r="C462" t="n">
        <v>0</v>
      </c>
      <c r="D462" t="n">
        <v>0</v>
      </c>
      <c r="I462">
        <f>(((D461 + D462)/2) + (((D465) + (D464))))</f>
        <v/>
      </c>
      <c r="J462">
        <f>((C461 + C462)*(((D461 + D462)/2) + (((D465) + (D464)))))</f>
        <v/>
      </c>
    </row>
    <row r="463">
      <c r="A463" t="inlineStr">
        <is>
          <t>CLBLM_R_X7Y43/CLBLM_R.CLBLM_FAN7-&gt;CLBLM_M_CE</t>
        </is>
      </c>
      <c r="B463" t="inlineStr">
        <is>
          <t>PassTransistor</t>
        </is>
      </c>
      <c r="C463" t="n">
        <v>0</v>
      </c>
      <c r="E463" t="n">
        <v>0</v>
      </c>
      <c r="F463" t="n">
        <v>0</v>
      </c>
      <c r="G463" t="n">
        <v>0</v>
      </c>
      <c r="H463" t="n">
        <v>0</v>
      </c>
      <c r="I463">
        <f>((D465) + (D464))</f>
        <v/>
      </c>
      <c r="J463">
        <f>(((D465) + (D464))*C463)</f>
        <v/>
      </c>
    </row>
    <row r="464">
      <c r="A464" t="inlineStr">
        <is>
          <t>CLBLM_R_X7Y43/CLBLM_M_CE</t>
        </is>
      </c>
      <c r="B464" t="inlineStr">
        <is>
          <t>Part of wire</t>
        </is>
      </c>
      <c r="C464" t="n">
        <v>0</v>
      </c>
      <c r="D464" t="n">
        <v>0</v>
      </c>
      <c r="I464">
        <f>(((D464)/2) + (D465))</f>
        <v/>
      </c>
      <c r="J464">
        <f>((C464)*(((D464)/2) + (D465)))</f>
        <v/>
      </c>
    </row>
    <row r="465">
      <c r="A465" t="inlineStr">
        <is>
          <t>masterReg/register_reg_r1_0_31_6_11/RAMD_D1/WE</t>
        </is>
      </c>
      <c r="B465" t="inlineStr">
        <is>
          <t>Inpin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t="inlineStr">
        <is>
          <t>p_0_in: osc/register_reg_r1_0_31_0_5_i_1/O to masterReg/register_reg_r1_0_31_6_11/RAMD_D1/WE sum delays</t>
        </is>
      </c>
      <c r="E466">
        <f>(E2 + E4 + E221 + E257 + E316 + E325 + E335 + E363 + E420 + E455 + E458 + E460 + E463 + E465)</f>
        <v/>
      </c>
      <c r="F466">
        <f>(F2 + F4 + F221 + F257 + F316 + F325 + F335 + F363 + F420 + F455 + F458 + F460 + F463 + F465)</f>
        <v/>
      </c>
      <c r="G466">
        <f>(G2 + G4 + G221 + G257 + G316 + G325 + G335 + G363 + G420 + G455 + G458 + G460 + G463 + G465)</f>
        <v/>
      </c>
      <c r="H466">
        <f>(H2 + H4 + H221 + H257 + H316 + H325 + H335 + H363 + H420 + H455 + H458 + H460 + H463 + H465)</f>
        <v/>
      </c>
      <c r="J466">
        <f>(J2 + J3 + J4 + J6 + J221 + J223 + J257 + J262 + J316 + J324 + J325 + J334 + J335 + J338 + J363 + J368 + J420 + J427 + J455 + J457 + J458 + J459 + J460 + J462 + J463 + J464 + J465)</f>
        <v/>
      </c>
    </row>
    <row r="467">
      <c r="A467" t="inlineStr">
        <is>
          <t>p_0_in: osc/register_reg_r1_0_31_0_5_i_1/O to masterReg/register_reg_r1_0_31_6_11/RAMD_D1/WEsum delays + cap delay</t>
        </is>
      </c>
      <c r="E467">
        <f>1000*(E466 + J466)</f>
        <v/>
      </c>
      <c r="F467">
        <f>1000*(F466 + J466)</f>
        <v/>
      </c>
      <c r="G467">
        <f>1000*(G466 + J466)</f>
        <v/>
      </c>
      <c r="H467">
        <f>1000*(H466 + J466)</f>
        <v/>
      </c>
    </row>
    <row r="469">
      <c r="A469" t="inlineStr">
        <is>
          <t>p_0_in: osc/register_reg_r1_0_31_0_5_i_1/O to masterReg/register_reg_r1_0_31_6_11/RAMD_D1/WETotal delay (from Vivado)</t>
        </is>
      </c>
      <c r="E469" t="inlineStr">
        <is>
          <t>908</t>
        </is>
      </c>
      <c r="F469" t="inlineStr">
        <is>
          <t>815</t>
        </is>
      </c>
      <c r="G469" t="inlineStr">
        <is>
          <t>1466</t>
        </is>
      </c>
      <c r="H469" t="inlineStr">
        <is>
          <t>1273</t>
        </is>
      </c>
    </row>
    <row r="471">
      <c r="A471" t="inlineStr">
        <is>
          <t>INT_R_X7Y43/INT_R.NR1END2-&gt;&gt;EL1BEG1</t>
        </is>
      </c>
      <c r="B471" t="inlineStr">
        <is>
          <t>Buffer</t>
        </is>
      </c>
      <c r="C471" t="n">
        <v>1.16220225</v>
      </c>
      <c r="D471" t="n">
        <v>0.008429000000000001</v>
      </c>
      <c r="E471" t="n">
        <v>0.043</v>
      </c>
      <c r="F471" t="n">
        <v>0.035</v>
      </c>
      <c r="G471" t="n">
        <v>0.124</v>
      </c>
      <c r="H471" t="n">
        <v>0.103</v>
      </c>
      <c r="I471">
        <f>((D476 + D487) + (D472 + D473 + D474 + D475))</f>
        <v/>
      </c>
      <c r="J471">
        <f>(((D476 + D487) + (D472 + D473 + D474 + D475))*C471)</f>
        <v/>
      </c>
    </row>
    <row r="472">
      <c r="A472" t="inlineStr">
        <is>
          <t>INT_R_X7Y43/EL1BEG1</t>
        </is>
      </c>
      <c r="B472" t="inlineStr">
        <is>
          <t>Part of wire</t>
        </is>
      </c>
      <c r="C472" t="n">
        <v>0</v>
      </c>
      <c r="D472" t="n">
        <v>0</v>
      </c>
    </row>
    <row r="473">
      <c r="A473" t="inlineStr">
        <is>
          <t>INT_L_X8Y43/EL1END1</t>
        </is>
      </c>
      <c r="B473" t="inlineStr">
        <is>
          <t>Part of wire</t>
        </is>
      </c>
      <c r="C473" t="n">
        <v>0</v>
      </c>
      <c r="D473" t="n">
        <v>0</v>
      </c>
    </row>
    <row r="474">
      <c r="A474" t="inlineStr">
        <is>
          <t>CLBLM_R_X7Y43/CLBLM_EL1BEG1</t>
        </is>
      </c>
      <c r="B474" t="inlineStr">
        <is>
          <t>Part of wire</t>
        </is>
      </c>
      <c r="C474" t="n">
        <v>0.052151</v>
      </c>
      <c r="D474" t="n">
        <v>0.004690000000000001</v>
      </c>
    </row>
    <row r="475">
      <c r="A475" t="inlineStr">
        <is>
          <t>CLBLM_L_X8Y43/CLBLM_EL1BEG1</t>
        </is>
      </c>
      <c r="B475" t="inlineStr">
        <is>
          <t>Part of wire</t>
        </is>
      </c>
      <c r="C475" t="n">
        <v>0.052151</v>
      </c>
      <c r="D475" t="n">
        <v>0.004690000000000001</v>
      </c>
      <c r="I475">
        <f>(((D472 + D473 + D474 + D475)/2) + (D476 + D487))</f>
        <v/>
      </c>
      <c r="J475">
        <f>((C472 + C473 + C474 + C475)*(((D472 + D473 + D474 + D475)/2) + (D476 + D487)))</f>
        <v/>
      </c>
    </row>
    <row r="476">
      <c r="A476" t="inlineStr">
        <is>
          <t>INT_L_X8Y43/INT_L.EL1END1-&gt;&gt;IMUX_L25</t>
        </is>
      </c>
      <c r="B476" t="inlineStr">
        <is>
          <t>Buffer</t>
        </is>
      </c>
      <c r="C476" t="n">
        <v>1.6107141875</v>
      </c>
      <c r="D476" t="n">
        <v>0.007713</v>
      </c>
      <c r="E476" t="n">
        <v>0.047</v>
      </c>
      <c r="F476" t="n">
        <v>0.038</v>
      </c>
      <c r="G476" t="n">
        <v>0.138</v>
      </c>
      <c r="H476" t="n">
        <v>0.114</v>
      </c>
      <c r="I476">
        <f>((((D481) + (D480))) + (D477 + D478))</f>
        <v/>
      </c>
      <c r="J476">
        <f>(((((D481) + (D480))) + (D477 + D478))*C476)</f>
        <v/>
      </c>
    </row>
    <row r="477">
      <c r="A477" t="inlineStr">
        <is>
          <t>INT_L_X8Y43/IMUX_L25</t>
        </is>
      </c>
      <c r="B477" t="inlineStr">
        <is>
          <t>Part of wire</t>
        </is>
      </c>
      <c r="C477" t="n">
        <v>0</v>
      </c>
      <c r="D477" t="n">
        <v>0</v>
      </c>
    </row>
    <row r="478">
      <c r="A478" t="inlineStr">
        <is>
          <t>CLBLM_L_X8Y43/CLBLM_IMUX25</t>
        </is>
      </c>
      <c r="B478" t="inlineStr">
        <is>
          <t>Part of wire</t>
        </is>
      </c>
      <c r="C478" t="n">
        <v>0</v>
      </c>
      <c r="D478" t="n">
        <v>0</v>
      </c>
      <c r="I478">
        <f>(((D477 + D478)/2) + (((D481) + (D480))))</f>
        <v/>
      </c>
      <c r="J478">
        <f>((C477 + C478)*(((D477 + D478)/2) + (((D481) + (D480)))))</f>
        <v/>
      </c>
    </row>
    <row r="479">
      <c r="A479" t="inlineStr">
        <is>
          <t>CLBLM_L_X8Y43/CLBLM_L.CLBLM_IMUX25-&gt;CLBLM_L_B5</t>
        </is>
      </c>
      <c r="B479" t="inlineStr">
        <is>
          <t>PassTransistor</t>
        </is>
      </c>
      <c r="C479" t="n">
        <v>0</v>
      </c>
      <c r="E479" t="n">
        <v>0</v>
      </c>
      <c r="F479" t="n">
        <v>0</v>
      </c>
      <c r="G479" t="n">
        <v>0</v>
      </c>
      <c r="H479" t="n">
        <v>0</v>
      </c>
      <c r="I479">
        <f>((D481) + (D480))</f>
        <v/>
      </c>
      <c r="J479">
        <f>(((D481) + (D480))*C479)</f>
        <v/>
      </c>
    </row>
    <row r="480">
      <c r="A480" t="inlineStr">
        <is>
          <t>CLBLM_L_X8Y43/CLBLM_L_B5</t>
        </is>
      </c>
      <c r="B480" t="inlineStr">
        <is>
          <t>Part of wire</t>
        </is>
      </c>
      <c r="C480" t="n">
        <v>0</v>
      </c>
      <c r="D480" t="n">
        <v>0</v>
      </c>
      <c r="I480">
        <f>(((D480)/2) + (D481))</f>
        <v/>
      </c>
      <c r="J480">
        <f>((C480)*(((D480)/2) + (D481)))</f>
        <v/>
      </c>
    </row>
    <row r="481">
      <c r="A481" t="inlineStr">
        <is>
          <t>masterReg/readData2[10]_i_1/I4</t>
        </is>
      </c>
      <c r="B481" t="inlineStr">
        <is>
          <t>Inpin</t>
        </is>
      </c>
      <c r="D481" t="n">
        <v>0</v>
      </c>
      <c r="E481" t="n">
        <v>0.043</v>
      </c>
      <c r="F481" t="n">
        <v>0.034</v>
      </c>
      <c r="G481" t="n">
        <v>0.116</v>
      </c>
      <c r="H481" t="n">
        <v>0.093</v>
      </c>
    </row>
    <row r="482">
      <c r="A482" t="inlineStr">
        <is>
          <t>p_0_in: osc/register_reg_r1_0_31_0_5_i_1/O to masterReg/readData2[10]_i_1/I4 sum delays</t>
        </is>
      </c>
      <c r="E482">
        <f>(E2 + E4 + E221 + E257 + E316 + E325 + E335 + E363 + E420 + E455 + E471 + E476 + E479 + E481)</f>
        <v/>
      </c>
      <c r="F482">
        <f>(F2 + F4 + F221 + F257 + F316 + F325 + F335 + F363 + F420 + F455 + F471 + F476 + F479 + F481)</f>
        <v/>
      </c>
      <c r="G482">
        <f>(G2 + G4 + G221 + G257 + G316 + G325 + G335 + G363 + G420 + G455 + G471 + G476 + G479 + G481)</f>
        <v/>
      </c>
      <c r="H482">
        <f>(H2 + H4 + H221 + H257 + H316 + H325 + H335 + H363 + H420 + H455 + H471 + H476 + H479 + H481)</f>
        <v/>
      </c>
      <c r="J482">
        <f>(J2 + J3 + J4 + J6 + J221 + J223 + J257 + J262 + J316 + J324 + J325 + J334 + J335 + J338 + J363 + J368 + J420 + J427 + J455 + J457 + J471 + J475 + J476 + J478 + J479 + J480 + J481)</f>
        <v/>
      </c>
    </row>
    <row r="483">
      <c r="A483" t="inlineStr">
        <is>
          <t>p_0_in: osc/register_reg_r1_0_31_0_5_i_1/O to masterReg/readData2[10]_i_1/I4sum delays + cap delay</t>
        </is>
      </c>
      <c r="E483">
        <f>1000*(E482 + J482)</f>
        <v/>
      </c>
      <c r="F483">
        <f>1000*(F482 + J482)</f>
        <v/>
      </c>
      <c r="G483">
        <f>1000*(G482 + J482)</f>
        <v/>
      </c>
      <c r="H483">
        <f>1000*(H482 + J482)</f>
        <v/>
      </c>
    </row>
    <row r="485">
      <c r="A485" t="inlineStr">
        <is>
          <t>p_0_in: osc/register_reg_r1_0_31_0_5_i_1/O to masterReg/readData2[10]_i_1/I4Total delay (from Vivado)</t>
        </is>
      </c>
      <c r="E485" t="inlineStr">
        <is>
          <t>1017</t>
        </is>
      </c>
      <c r="F485" t="inlineStr">
        <is>
          <t>908</t>
        </is>
      </c>
      <c r="G485" t="inlineStr">
        <is>
          <t>1662</t>
        </is>
      </c>
      <c r="H485" t="inlineStr">
        <is>
          <t>1438</t>
        </is>
      </c>
    </row>
    <row r="487">
      <c r="A487" t="inlineStr">
        <is>
          <t>INT_L_X8Y43/INT_L.EL1END1-&gt;&gt;EE2BEG1</t>
        </is>
      </c>
      <c r="B487" t="inlineStr">
        <is>
          <t>Buffer</t>
        </is>
      </c>
      <c r="C487" t="n">
        <v>1.1851186875</v>
      </c>
      <c r="D487" t="n">
        <v>0.008473000000000001</v>
      </c>
      <c r="E487" t="n">
        <v>0.061</v>
      </c>
      <c r="F487" t="n">
        <v>0.05</v>
      </c>
      <c r="G487" t="n">
        <v>0.139</v>
      </c>
      <c r="H487" t="n">
        <v>0.115</v>
      </c>
      <c r="I487">
        <f>((D495 + D506 + D517) + (D488 + D489 + D490 + D491 + D492 + D493 + D494))</f>
        <v/>
      </c>
      <c r="J487">
        <f>(((D495 + D506 + D517) + (D488 + D489 + D490 + D491 + D492 + D493 + D494))*C487)</f>
        <v/>
      </c>
    </row>
    <row r="488">
      <c r="A488" t="inlineStr">
        <is>
          <t>INT_L_X8Y43/EE2BEG1</t>
        </is>
      </c>
      <c r="B488" t="inlineStr">
        <is>
          <t>Part of wire</t>
        </is>
      </c>
      <c r="C488" t="n">
        <v>0</v>
      </c>
      <c r="D488" t="n">
        <v>0</v>
      </c>
    </row>
    <row r="489">
      <c r="A489" t="inlineStr">
        <is>
          <t>INT_L_X10Y43/EE2END1</t>
        </is>
      </c>
      <c r="B489" t="inlineStr">
        <is>
          <t>Part of wire</t>
        </is>
      </c>
      <c r="C489" t="n">
        <v>0</v>
      </c>
      <c r="D489" t="n">
        <v>0</v>
      </c>
    </row>
    <row r="490">
      <c r="A490" t="inlineStr">
        <is>
          <t>INT_R_X9Y43/EE2A1</t>
        </is>
      </c>
      <c r="B490" t="inlineStr">
        <is>
          <t>Part of wire</t>
        </is>
      </c>
      <c r="C490" t="n">
        <v>0</v>
      </c>
      <c r="D490" t="n">
        <v>0</v>
      </c>
    </row>
    <row r="491">
      <c r="A491" t="inlineStr">
        <is>
          <t>INT_INTERFACE_R_X9Y43/INT_INTERFACE_EE2A1</t>
        </is>
      </c>
      <c r="B491" t="inlineStr">
        <is>
          <t>Part of wire</t>
        </is>
      </c>
      <c r="C491" t="n">
        <v>0</v>
      </c>
      <c r="D491" t="n">
        <v>0</v>
      </c>
    </row>
    <row r="492">
      <c r="A492" t="inlineStr">
        <is>
          <t>DSP_R_X9Y40/DSP_EE2A1_3</t>
        </is>
      </c>
      <c r="B492" t="inlineStr">
        <is>
          <t>Part of wire</t>
        </is>
      </c>
      <c r="C492" t="n">
        <v>0.04743</v>
      </c>
      <c r="D492" t="n">
        <v>0.011</v>
      </c>
    </row>
    <row r="493">
      <c r="A493" t="inlineStr">
        <is>
          <t>VBRK_X29Y45/VBRK_EE2A1</t>
        </is>
      </c>
      <c r="B493" t="inlineStr">
        <is>
          <t>Part of wire</t>
        </is>
      </c>
      <c r="C493" t="n">
        <v>0.01211</v>
      </c>
      <c r="D493" t="n">
        <v>0.00162</v>
      </c>
    </row>
    <row r="494">
      <c r="A494" t="inlineStr">
        <is>
          <t>CLBLM_L_X10Y43/CLBLM_EE2A1</t>
        </is>
      </c>
      <c r="B494" t="inlineStr">
        <is>
          <t>Part of wire</t>
        </is>
      </c>
      <c r="C494" t="n">
        <v>0</v>
      </c>
      <c r="D494" t="n">
        <v>0</v>
      </c>
      <c r="I494">
        <f>(((D488 + D489 + D490 + D491 + D492 + D493 + D494)/2) + (D495 + D506 + D517))</f>
        <v/>
      </c>
      <c r="J494">
        <f>((C488 + C489 + C490 + C491 + C492 + C493 + C494)*(((D488 + D489 + D490 + D491 + D492 + D493 + D494)/2) + (D495 + D506 + D517)))</f>
        <v/>
      </c>
    </row>
    <row r="495">
      <c r="A495" t="inlineStr">
        <is>
          <t>INT_L_X10Y43/INT_L.EE2END1-&gt;&gt;IMUX_L11</t>
        </is>
      </c>
      <c r="B495" t="inlineStr">
        <is>
          <t>Buffer</t>
        </is>
      </c>
      <c r="C495" t="n">
        <v>1.6107141875</v>
      </c>
      <c r="D495" t="n">
        <v>0.007713</v>
      </c>
      <c r="E495" t="n">
        <v>0.047</v>
      </c>
      <c r="F495" t="n">
        <v>0.038</v>
      </c>
      <c r="G495" t="n">
        <v>0.138</v>
      </c>
      <c r="H495" t="n">
        <v>0.114</v>
      </c>
      <c r="I495">
        <f>((((D500) + (D499))) + (D496 + D497))</f>
        <v/>
      </c>
      <c r="J495">
        <f>(((((D500) + (D499))) + (D496 + D497))*C495)</f>
        <v/>
      </c>
    </row>
    <row r="496">
      <c r="A496" t="inlineStr">
        <is>
          <t>INT_L_X10Y43/IMUX_L11</t>
        </is>
      </c>
      <c r="B496" t="inlineStr">
        <is>
          <t>Part of wire</t>
        </is>
      </c>
      <c r="C496" t="n">
        <v>0</v>
      </c>
      <c r="D496" t="n">
        <v>0</v>
      </c>
    </row>
    <row r="497">
      <c r="A497" t="inlineStr">
        <is>
          <t>CLBLM_L_X10Y43/CLBLM_IMUX11</t>
        </is>
      </c>
      <c r="B497" t="inlineStr">
        <is>
          <t>Part of wire</t>
        </is>
      </c>
      <c r="C497" t="n">
        <v>0</v>
      </c>
      <c r="D497" t="n">
        <v>0</v>
      </c>
      <c r="I497">
        <f>(((D496 + D497)/2) + (((D500) + (D499))))</f>
        <v/>
      </c>
      <c r="J497">
        <f>((C496 + C497)*(((D496 + D497)/2) + (((D500) + (D499)))))</f>
        <v/>
      </c>
    </row>
    <row r="498">
      <c r="A498" t="inlineStr">
        <is>
          <t>CLBLM_L_X10Y43/CLBLM_L.CLBLM_IMUX11-&gt;CLBLM_M_A4</t>
        </is>
      </c>
      <c r="B498" t="inlineStr">
        <is>
          <t>PassTransistor</t>
        </is>
      </c>
      <c r="C498" t="n">
        <v>0</v>
      </c>
      <c r="E498" t="n">
        <v>0</v>
      </c>
      <c r="F498" t="n">
        <v>0</v>
      </c>
      <c r="G498" t="n">
        <v>0</v>
      </c>
      <c r="H498" t="n">
        <v>0</v>
      </c>
      <c r="I498">
        <f>((D500) + (D499))</f>
        <v/>
      </c>
      <c r="J498">
        <f>(((D500) + (D499))*C498)</f>
        <v/>
      </c>
    </row>
    <row r="499">
      <c r="A499" t="inlineStr">
        <is>
          <t>CLBLM_L_X10Y43/CLBLM_M_A4</t>
        </is>
      </c>
      <c r="B499" t="inlineStr">
        <is>
          <t>Part of wire</t>
        </is>
      </c>
      <c r="C499" t="n">
        <v>0</v>
      </c>
      <c r="D499" t="n">
        <v>0</v>
      </c>
      <c r="I499">
        <f>(((D499)/2) + (D500))</f>
        <v/>
      </c>
      <c r="J499">
        <f>((C499)*(((D499)/2) + (D500)))</f>
        <v/>
      </c>
    </row>
    <row r="500">
      <c r="A500" t="inlineStr">
        <is>
          <t>masterReg/readData1[9]_i_1/I4</t>
        </is>
      </c>
      <c r="B500" t="inlineStr">
        <is>
          <t>Inpin</t>
        </is>
      </c>
      <c r="D500" t="n">
        <v>0</v>
      </c>
      <c r="E500" t="n">
        <v>0.113</v>
      </c>
      <c r="F500" t="n">
        <v>0.091</v>
      </c>
      <c r="G500" t="n">
        <v>0.303</v>
      </c>
      <c r="H500" t="n">
        <v>0.244</v>
      </c>
    </row>
    <row r="501">
      <c r="A501" t="inlineStr">
        <is>
          <t>p_0_in: osc/register_reg_r1_0_31_0_5_i_1/O to masterReg/readData1[9]_i_1/I4 sum delays</t>
        </is>
      </c>
      <c r="E501">
        <f>(E2 + E4 + E221 + E257 + E316 + E325 + E335 + E363 + E420 + E455 + E471 + E487 + E495 + E498 + E500)</f>
        <v/>
      </c>
      <c r="F501">
        <f>(F2 + F4 + F221 + F257 + F316 + F325 + F335 + F363 + F420 + F455 + F471 + F487 + F495 + F498 + F500)</f>
        <v/>
      </c>
      <c r="G501">
        <f>(G2 + G4 + G221 + G257 + G316 + G325 + G335 + G363 + G420 + G455 + G471 + G487 + G495 + G498 + G500)</f>
        <v/>
      </c>
      <c r="H501">
        <f>(H2 + H4 + H221 + H257 + H316 + H325 + H335 + H363 + H420 + H455 + H471 + H487 + H495 + H498 + H500)</f>
        <v/>
      </c>
      <c r="J501">
        <f>(J2 + J3 + J4 + J6 + J221 + J223 + J257 + J262 + J316 + J324 + J325 + J334 + J335 + J338 + J363 + J368 + J420 + J427 + J455 + J457 + J471 + J475 + J487 + J494 + J495 + J497 + J498 + J499 + J500)</f>
        <v/>
      </c>
    </row>
    <row r="502">
      <c r="A502" t="inlineStr">
        <is>
          <t>p_0_in: osc/register_reg_r1_0_31_0_5_i_1/O to masterReg/readData1[9]_i_1/I4sum delays + cap delay</t>
        </is>
      </c>
      <c r="E502">
        <f>1000*(E501 + J501)</f>
        <v/>
      </c>
      <c r="F502">
        <f>1000*(F501 + J501)</f>
        <v/>
      </c>
      <c r="G502">
        <f>1000*(G501 + J501)</f>
        <v/>
      </c>
      <c r="H502">
        <f>1000*(H501 + J501)</f>
        <v/>
      </c>
    </row>
    <row r="504">
      <c r="A504" t="inlineStr">
        <is>
          <t>p_0_in: osc/register_reg_r1_0_31_0_5_i_1/O to masterReg/readData1[9]_i_1/I4Total delay (from Vivado)</t>
        </is>
      </c>
      <c r="E504" t="inlineStr">
        <is>
          <t>1188</t>
        </is>
      </c>
      <c r="F504" t="inlineStr">
        <is>
          <t>1055</t>
        </is>
      </c>
      <c r="G504" t="inlineStr">
        <is>
          <t>1967</t>
        </is>
      </c>
      <c r="H504" t="inlineStr">
        <is>
          <t>1694</t>
        </is>
      </c>
    </row>
    <row r="506">
      <c r="A506" t="inlineStr">
        <is>
          <t>INT_L_X10Y43/INT_L.EE2END1-&gt;&gt;IMUX_L27</t>
        </is>
      </c>
      <c r="B506" t="inlineStr">
        <is>
          <t>Buffer</t>
        </is>
      </c>
      <c r="C506" t="n">
        <v>1.6107141875</v>
      </c>
      <c r="D506" t="n">
        <v>0.007713</v>
      </c>
      <c r="E506" t="n">
        <v>0.047</v>
      </c>
      <c r="F506" t="n">
        <v>0.038</v>
      </c>
      <c r="G506" t="n">
        <v>0.138</v>
      </c>
      <c r="H506" t="n">
        <v>0.114</v>
      </c>
      <c r="I506">
        <f>((((D511) + (D510))) + (D507 + D508))</f>
        <v/>
      </c>
      <c r="J506">
        <f>(((((D511) + (D510))) + (D507 + D508))*C506)</f>
        <v/>
      </c>
    </row>
    <row r="507">
      <c r="A507" t="inlineStr">
        <is>
          <t>INT_L_X10Y43/IMUX_L27</t>
        </is>
      </c>
      <c r="B507" t="inlineStr">
        <is>
          <t>Part of wire</t>
        </is>
      </c>
      <c r="C507" t="n">
        <v>0</v>
      </c>
      <c r="D507" t="n">
        <v>0</v>
      </c>
    </row>
    <row r="508">
      <c r="A508" t="inlineStr">
        <is>
          <t>CLBLM_L_X10Y43/CLBLM_IMUX27</t>
        </is>
      </c>
      <c r="B508" t="inlineStr">
        <is>
          <t>Part of wire</t>
        </is>
      </c>
      <c r="C508" t="n">
        <v>0</v>
      </c>
      <c r="D508" t="n">
        <v>0</v>
      </c>
      <c r="I508">
        <f>(((D507 + D508)/2) + (((D511) + (D510))))</f>
        <v/>
      </c>
      <c r="J508">
        <f>((C507 + C508)*(((D507 + D508)/2) + (((D511) + (D510)))))</f>
        <v/>
      </c>
    </row>
    <row r="509">
      <c r="A509" t="inlineStr">
        <is>
          <t>CLBLM_L_X10Y43/CLBLM_L.CLBLM_IMUX27-&gt;CLBLM_M_B4</t>
        </is>
      </c>
      <c r="B509" t="inlineStr">
        <is>
          <t>PassTransistor</t>
        </is>
      </c>
      <c r="C509" t="n">
        <v>0</v>
      </c>
      <c r="E509" t="n">
        <v>0</v>
      </c>
      <c r="F509" t="n">
        <v>0</v>
      </c>
      <c r="G509" t="n">
        <v>0</v>
      </c>
      <c r="H509" t="n">
        <v>0</v>
      </c>
      <c r="I509">
        <f>((D511) + (D510))</f>
        <v/>
      </c>
      <c r="J509">
        <f>(((D511) + (D510))*C509)</f>
        <v/>
      </c>
    </row>
    <row r="510">
      <c r="A510" t="inlineStr">
        <is>
          <t>CLBLM_L_X10Y43/CLBLM_M_B4</t>
        </is>
      </c>
      <c r="B510" t="inlineStr">
        <is>
          <t>Part of wire</t>
        </is>
      </c>
      <c r="C510" t="n">
        <v>0</v>
      </c>
      <c r="D510" t="n">
        <v>0</v>
      </c>
      <c r="I510">
        <f>(((D510)/2) + (D511))</f>
        <v/>
      </c>
      <c r="J510">
        <f>((C510)*(((D510)/2) + (D511)))</f>
        <v/>
      </c>
    </row>
    <row r="511">
      <c r="A511" t="inlineStr">
        <is>
          <t>masterReg/readData2[9]_i_1/I4</t>
        </is>
      </c>
      <c r="B511" t="inlineStr">
        <is>
          <t>Inpin</t>
        </is>
      </c>
      <c r="D511" t="n">
        <v>0</v>
      </c>
      <c r="E511" t="n">
        <v>0.112</v>
      </c>
      <c r="F511" t="n">
        <v>0.09</v>
      </c>
      <c r="G511" t="n">
        <v>0.3</v>
      </c>
      <c r="H511" t="n">
        <v>0.242</v>
      </c>
    </row>
    <row r="512">
      <c r="A512" t="inlineStr">
        <is>
          <t>p_0_in: osc/register_reg_r1_0_31_0_5_i_1/O to masterReg/readData2[9]_i_1/I4 sum delays</t>
        </is>
      </c>
      <c r="E512">
        <f>(E2 + E4 + E221 + E257 + E316 + E325 + E335 + E363 + E420 + E455 + E471 + E487 + E506 + E509 + E511)</f>
        <v/>
      </c>
      <c r="F512">
        <f>(F2 + F4 + F221 + F257 + F316 + F325 + F335 + F363 + F420 + F455 + F471 + F487 + F506 + F509 + F511)</f>
        <v/>
      </c>
      <c r="G512">
        <f>(G2 + G4 + G221 + G257 + G316 + G325 + G335 + G363 + G420 + G455 + G471 + G487 + G506 + G509 + G511)</f>
        <v/>
      </c>
      <c r="H512">
        <f>(H2 + H4 + H221 + H257 + H316 + H325 + H335 + H363 + H420 + H455 + H471 + H487 + H506 + H509 + H511)</f>
        <v/>
      </c>
      <c r="J512">
        <f>(J2 + J3 + J4 + J6 + J221 + J223 + J257 + J262 + J316 + J324 + J325 + J334 + J335 + J338 + J363 + J368 + J420 + J427 + J455 + J457 + J471 + J475 + J487 + J494 + J506 + J508 + J509 + J510 + J511)</f>
        <v/>
      </c>
    </row>
    <row r="513">
      <c r="A513" t="inlineStr">
        <is>
          <t>p_0_in: osc/register_reg_r1_0_31_0_5_i_1/O to masterReg/readData2[9]_i_1/I4sum delays + cap delay</t>
        </is>
      </c>
      <c r="E513">
        <f>1000*(E512 + J512)</f>
        <v/>
      </c>
      <c r="F513">
        <f>1000*(F512 + J512)</f>
        <v/>
      </c>
      <c r="G513">
        <f>1000*(G512 + J512)</f>
        <v/>
      </c>
      <c r="H513">
        <f>1000*(H512 + J512)</f>
        <v/>
      </c>
    </row>
    <row r="515">
      <c r="A515" t="inlineStr">
        <is>
          <t>p_0_in: osc/register_reg_r1_0_31_0_5_i_1/O to masterReg/readData2[9]_i_1/I4Total delay (from Vivado)</t>
        </is>
      </c>
      <c r="E515" t="inlineStr">
        <is>
          <t>1187</t>
        </is>
      </c>
      <c r="F515" t="inlineStr">
        <is>
          <t>1054</t>
        </is>
      </c>
      <c r="G515" t="inlineStr">
        <is>
          <t>1963</t>
        </is>
      </c>
      <c r="H515" t="inlineStr">
        <is>
          <t>1691</t>
        </is>
      </c>
    </row>
    <row r="517">
      <c r="A517" t="inlineStr">
        <is>
          <t>INT_L_X10Y43/INT_L.EE2END1-&gt;&gt;NR1BEG1</t>
        </is>
      </c>
      <c r="B517" t="inlineStr">
        <is>
          <t>Buffer</t>
        </is>
      </c>
      <c r="C517" t="n">
        <v>1.16220225</v>
      </c>
      <c r="D517" t="n">
        <v>0.008429000000000001</v>
      </c>
      <c r="E517" t="n">
        <v>0.056</v>
      </c>
      <c r="F517" t="n">
        <v>0.046</v>
      </c>
      <c r="G517" t="n">
        <v>0.132</v>
      </c>
      <c r="H517" t="n">
        <v>0.109</v>
      </c>
      <c r="I517">
        <f>((D520) + (D518 + D519))</f>
        <v/>
      </c>
      <c r="J517">
        <f>(((D520) + (D518 + D519))*C517)</f>
        <v/>
      </c>
    </row>
    <row r="518">
      <c r="A518" t="inlineStr">
        <is>
          <t>INT_L_X10Y43/NR1BEG1</t>
        </is>
      </c>
      <c r="B518" t="inlineStr">
        <is>
          <t>Part of wire</t>
        </is>
      </c>
      <c r="C518" t="n">
        <v>0</v>
      </c>
      <c r="D518" t="n">
        <v>0</v>
      </c>
    </row>
    <row r="519">
      <c r="A519" t="inlineStr">
        <is>
          <t>INT_L_X10Y44/NR1END1</t>
        </is>
      </c>
      <c r="B519" t="inlineStr">
        <is>
          <t>Part of wire</t>
        </is>
      </c>
      <c r="C519" t="n">
        <v>0</v>
      </c>
      <c r="D519" t="n">
        <v>0</v>
      </c>
      <c r="I519">
        <f>(((D518 + D519)/2) + (D520))</f>
        <v/>
      </c>
      <c r="J519">
        <f>((C518 + C519)*(((D518 + D519)/2) + (D520)))</f>
        <v/>
      </c>
    </row>
    <row r="520">
      <c r="A520" t="inlineStr">
        <is>
          <t>INT_L_X10Y44/INT_L.NR1END1-&gt;&gt;GFAN1</t>
        </is>
      </c>
      <c r="B520" t="inlineStr">
        <is>
          <t>Buffer</t>
        </is>
      </c>
      <c r="C520" t="n">
        <v>1.64345225</v>
      </c>
      <c r="D520" t="n">
        <v>0.007485</v>
      </c>
      <c r="E520" t="n">
        <v>0.07199999999999999</v>
      </c>
      <c r="F520" t="n">
        <v>0.059</v>
      </c>
      <c r="G520" t="n">
        <v>0.17</v>
      </c>
      <c r="H520" t="n">
        <v>0.141</v>
      </c>
      <c r="I520">
        <f>((D522 + D533) + (D521))</f>
        <v/>
      </c>
      <c r="J520">
        <f>(((D522 + D533) + (D521))*C520)</f>
        <v/>
      </c>
    </row>
    <row r="521">
      <c r="A521" t="inlineStr">
        <is>
          <t>INT_L_X10Y44/GFAN1</t>
        </is>
      </c>
      <c r="B521" t="inlineStr">
        <is>
          <t>Part of wire</t>
        </is>
      </c>
      <c r="C521" t="n">
        <v>0</v>
      </c>
      <c r="D521" t="n">
        <v>0</v>
      </c>
      <c r="I521">
        <f>(((D521)/2) + (D522 + D533))</f>
        <v/>
      </c>
      <c r="J521">
        <f>((C521)*(((D521)/2) + (D522 + D533)))</f>
        <v/>
      </c>
    </row>
    <row r="522">
      <c r="A522" t="inlineStr">
        <is>
          <t>INT_L_X10Y44/INT_L.GFAN1-&gt;&gt;IMUX_L12</t>
        </is>
      </c>
      <c r="B522" t="inlineStr">
        <is>
          <t>Buffer</t>
        </is>
      </c>
      <c r="C522" t="n">
        <v>1.6107141875</v>
      </c>
      <c r="D522" t="n">
        <v>0.007713</v>
      </c>
      <c r="E522" t="n">
        <v>0.047</v>
      </c>
      <c r="F522" t="n">
        <v>0.038</v>
      </c>
      <c r="G522" t="n">
        <v>0.138</v>
      </c>
      <c r="H522" t="n">
        <v>0.114</v>
      </c>
      <c r="I522">
        <f>((((D527) + (D526))) + (D523 + D524))</f>
        <v/>
      </c>
      <c r="J522">
        <f>(((((D527) + (D526))) + (D523 + D524))*C522)</f>
        <v/>
      </c>
    </row>
    <row r="523">
      <c r="A523" t="inlineStr">
        <is>
          <t>INT_L_X10Y44/IMUX_L12</t>
        </is>
      </c>
      <c r="B523" t="inlineStr">
        <is>
          <t>Part of wire</t>
        </is>
      </c>
      <c r="C523" t="n">
        <v>0</v>
      </c>
      <c r="D523" t="n">
        <v>0</v>
      </c>
    </row>
    <row r="524">
      <c r="A524" t="inlineStr">
        <is>
          <t>CLBLM_L_X10Y44/CLBLM_IMUX12</t>
        </is>
      </c>
      <c r="B524" t="inlineStr">
        <is>
          <t>Part of wire</t>
        </is>
      </c>
      <c r="C524" t="n">
        <v>0</v>
      </c>
      <c r="D524" t="n">
        <v>0</v>
      </c>
      <c r="I524">
        <f>(((D523 + D524)/2) + (((D527) + (D526))))</f>
        <v/>
      </c>
      <c r="J524">
        <f>((C523 + C524)*(((D523 + D524)/2) + (((D527) + (D526)))))</f>
        <v/>
      </c>
    </row>
    <row r="525">
      <c r="A525" t="inlineStr">
        <is>
          <t>CLBLM_L_X10Y44/CLBLM_L.CLBLM_IMUX12-&gt;CLBLM_M_B6</t>
        </is>
      </c>
      <c r="B525" t="inlineStr">
        <is>
          <t>PassTransistor</t>
        </is>
      </c>
      <c r="C525" t="n">
        <v>0</v>
      </c>
      <c r="E525" t="n">
        <v>0</v>
      </c>
      <c r="F525" t="n">
        <v>0</v>
      </c>
      <c r="G525" t="n">
        <v>0</v>
      </c>
      <c r="H525" t="n">
        <v>0</v>
      </c>
      <c r="I525">
        <f>((D527) + (D526))</f>
        <v/>
      </c>
      <c r="J525">
        <f>(((D527) + (D526))*C525)</f>
        <v/>
      </c>
    </row>
    <row r="526">
      <c r="A526" t="inlineStr">
        <is>
          <t>CLBLM_L_X10Y44/CLBLM_M_B6</t>
        </is>
      </c>
      <c r="B526" t="inlineStr">
        <is>
          <t>Part of wire</t>
        </is>
      </c>
      <c r="C526" t="n">
        <v>0</v>
      </c>
      <c r="D526" t="n">
        <v>0</v>
      </c>
      <c r="I526">
        <f>(((D526)/2) + (D527))</f>
        <v/>
      </c>
      <c r="J526">
        <f>((C526)*(((D526)/2) + (D527)))</f>
        <v/>
      </c>
    </row>
    <row r="527">
      <c r="A527" t="inlineStr">
        <is>
          <t>masterReg/readData1[11]_i_1/I4</t>
        </is>
      </c>
      <c r="B527" t="inlineStr">
        <is>
          <t>Inpin</t>
        </is>
      </c>
      <c r="D527" t="n">
        <v>0</v>
      </c>
      <c r="E527" t="n">
        <v>0.006</v>
      </c>
      <c r="F527" t="n">
        <v>0.005</v>
      </c>
      <c r="G527" t="n">
        <v>0.013</v>
      </c>
      <c r="H527" t="n">
        <v>0.011</v>
      </c>
    </row>
    <row r="528">
      <c r="A528" t="inlineStr">
        <is>
          <t>p_0_in: osc/register_reg_r1_0_31_0_5_i_1/O to masterReg/readData1[11]_i_1/I4 sum delays</t>
        </is>
      </c>
      <c r="E528">
        <f>(E2 + E4 + E221 + E257 + E316 + E325 + E335 + E363 + E420 + E455 + E471 + E487 + E517 + E520 + E522 + E525 + E527)</f>
        <v/>
      </c>
      <c r="F528">
        <f>(F2 + F4 + F221 + F257 + F316 + F325 + F335 + F363 + F420 + F455 + F471 + F487 + F517 + F520 + F522 + F525 + F527)</f>
        <v/>
      </c>
      <c r="G528">
        <f>(G2 + G4 + G221 + G257 + G316 + G325 + G335 + G363 + G420 + G455 + G471 + G487 + G517 + G520 + G522 + G525 + G527)</f>
        <v/>
      </c>
      <c r="H528">
        <f>(H2 + H4 + H221 + H257 + H316 + H325 + H335 + H363 + H420 + H455 + H471 + H487 + H517 + H520 + H522 + H525 + H527)</f>
        <v/>
      </c>
      <c r="J528">
        <f>(J2 + J3 + J4 + J6 + J221 + J223 + J257 + J262 + J316 + J324 + J325 + J334 + J335 + J338 + J363 + J368 + J420 + J427 + J455 + J457 + J471 + J475 + J487 + J494 + J517 + J519 + J520 + J521 + J522 + J524 + J525 + J526 + J527)</f>
        <v/>
      </c>
    </row>
    <row r="529">
      <c r="A529" t="inlineStr">
        <is>
          <t>p_0_in: osc/register_reg_r1_0_31_0_5_i_1/O to masterReg/readData1[11]_i_1/I4sum delays + cap delay</t>
        </is>
      </c>
      <c r="E529">
        <f>1000*(E528 + J528)</f>
        <v/>
      </c>
      <c r="F529">
        <f>1000*(F528 + J528)</f>
        <v/>
      </c>
      <c r="G529">
        <f>1000*(G528 + J528)</f>
        <v/>
      </c>
      <c r="H529">
        <f>1000*(H528 + J528)</f>
        <v/>
      </c>
    </row>
    <row r="531">
      <c r="A531" t="inlineStr">
        <is>
          <t>p_0_in: osc/register_reg_r1_0_31_0_5_i_1/O to masterReg/readData1[11]_i_1/I4Total delay (from Vivado)</t>
        </is>
      </c>
      <c r="E531" t="inlineStr">
        <is>
          <t>1240</t>
        </is>
      </c>
      <c r="F531" t="inlineStr">
        <is>
          <t>1105</t>
        </is>
      </c>
      <c r="G531" t="inlineStr">
        <is>
          <t>1994</t>
        </is>
      </c>
      <c r="H531" t="inlineStr">
        <is>
          <t>1727</t>
        </is>
      </c>
    </row>
    <row r="533">
      <c r="A533" t="inlineStr">
        <is>
          <t>INT_L_X10Y44/INT_L.GFAN1-&gt;&gt;IMUX_L31</t>
        </is>
      </c>
      <c r="B533" t="inlineStr">
        <is>
          <t>Buffer</t>
        </is>
      </c>
      <c r="C533" t="n">
        <v>1.6107141875</v>
      </c>
      <c r="D533" t="n">
        <v>0.007713</v>
      </c>
      <c r="E533" t="n">
        <v>0.047</v>
      </c>
      <c r="F533" t="n">
        <v>0.038</v>
      </c>
      <c r="G533" t="n">
        <v>0.138</v>
      </c>
      <c r="H533" t="n">
        <v>0.114</v>
      </c>
      <c r="I533">
        <f>((((D538) + (D537))) + (D534 + D535))</f>
        <v/>
      </c>
      <c r="J533">
        <f>(((((D538) + (D537))) + (D534 + D535))*C533)</f>
        <v/>
      </c>
    </row>
    <row r="534">
      <c r="A534" t="inlineStr">
        <is>
          <t>INT_L_X10Y44/IMUX_L31</t>
        </is>
      </c>
      <c r="B534" t="inlineStr">
        <is>
          <t>Part of wire</t>
        </is>
      </c>
      <c r="C534" t="n">
        <v>0</v>
      </c>
      <c r="D534" t="n">
        <v>0</v>
      </c>
    </row>
    <row r="535">
      <c r="A535" t="inlineStr">
        <is>
          <t>CLBLM_L_X10Y44/CLBLM_IMUX31</t>
        </is>
      </c>
      <c r="B535" t="inlineStr">
        <is>
          <t>Part of wire</t>
        </is>
      </c>
      <c r="C535" t="n">
        <v>0</v>
      </c>
      <c r="D535" t="n">
        <v>0</v>
      </c>
      <c r="I535">
        <f>(((D534 + D535)/2) + (((D538) + (D537))))</f>
        <v/>
      </c>
      <c r="J535">
        <f>((C534 + C535)*(((D534 + D535)/2) + (((D538) + (D537)))))</f>
        <v/>
      </c>
    </row>
    <row r="536">
      <c r="A536" t="inlineStr">
        <is>
          <t>CLBLM_L_X10Y44/CLBLM_L.CLBLM_IMUX31-&gt;CLBLM_M_C5</t>
        </is>
      </c>
      <c r="B536" t="inlineStr">
        <is>
          <t>PassTransistor</t>
        </is>
      </c>
      <c r="C536" t="n">
        <v>0</v>
      </c>
      <c r="E536" t="n">
        <v>0</v>
      </c>
      <c r="F536" t="n">
        <v>0</v>
      </c>
      <c r="G536" t="n">
        <v>0</v>
      </c>
      <c r="H536" t="n">
        <v>0</v>
      </c>
      <c r="I536">
        <f>((D538) + (D537))</f>
        <v/>
      </c>
      <c r="J536">
        <f>(((D538) + (D537))*C536)</f>
        <v/>
      </c>
    </row>
    <row r="537">
      <c r="A537" t="inlineStr">
        <is>
          <t>CLBLM_L_X10Y44/CLBLM_M_C5</t>
        </is>
      </c>
      <c r="B537" t="inlineStr">
        <is>
          <t>Part of wire</t>
        </is>
      </c>
      <c r="C537" t="n">
        <v>0</v>
      </c>
      <c r="D537" t="n">
        <v>0</v>
      </c>
      <c r="I537">
        <f>(((D537)/2) + (D538))</f>
        <v/>
      </c>
      <c r="J537">
        <f>((C537)*(((D537)/2) + (D538)))</f>
        <v/>
      </c>
    </row>
    <row r="538">
      <c r="A538" t="inlineStr">
        <is>
          <t>masterReg/readData2[11]_i_1/I4</t>
        </is>
      </c>
      <c r="B538" t="inlineStr">
        <is>
          <t>Inpin</t>
        </is>
      </c>
      <c r="D538" t="n">
        <v>0</v>
      </c>
      <c r="E538" t="n">
        <v>0.05</v>
      </c>
      <c r="F538" t="n">
        <v>0.04</v>
      </c>
      <c r="G538" t="n">
        <v>0.133</v>
      </c>
      <c r="H538" t="n">
        <v>0.107</v>
      </c>
    </row>
    <row r="539">
      <c r="A539" t="inlineStr">
        <is>
          <t>p_0_in: osc/register_reg_r1_0_31_0_5_i_1/O to masterReg/readData2[11]_i_1/I4 sum delays</t>
        </is>
      </c>
      <c r="E539">
        <f>(E2 + E4 + E221 + E257 + E316 + E325 + E335 + E363 + E420 + E455 + E471 + E487 + E517 + E520 + E533 + E536 + E538)</f>
        <v/>
      </c>
      <c r="F539">
        <f>(F2 + F4 + F221 + F257 + F316 + F325 + F335 + F363 + F420 + F455 + F471 + F487 + F517 + F520 + F533 + F536 + F538)</f>
        <v/>
      </c>
      <c r="G539">
        <f>(G2 + G4 + G221 + G257 + G316 + G325 + G335 + G363 + G420 + G455 + G471 + G487 + G517 + G520 + G533 + G536 + G538)</f>
        <v/>
      </c>
      <c r="H539">
        <f>(H2 + H4 + H221 + H257 + H316 + H325 + H335 + H363 + H420 + H455 + H471 + H487 + H517 + H520 + H533 + H536 + H538)</f>
        <v/>
      </c>
      <c r="J539">
        <f>(J2 + J3 + J4 + J6 + J221 + J223 + J257 + J262 + J316 + J324 + J325 + J334 + J335 + J338 + J363 + J368 + J420 + J427 + J455 + J457 + J471 + J475 + J487 + J494 + J517 + J519 + J520 + J521 + J533 + J535 + J536 + J537 + J538)</f>
        <v/>
      </c>
    </row>
    <row r="540">
      <c r="A540" t="inlineStr">
        <is>
          <t>p_0_in: osc/register_reg_r1_0_31_0_5_i_1/O to masterReg/readData2[11]_i_1/I4sum delays + cap delay</t>
        </is>
      </c>
      <c r="E540">
        <f>1000*(E539 + J539)</f>
        <v/>
      </c>
      <c r="F540">
        <f>1000*(F539 + J539)</f>
        <v/>
      </c>
      <c r="G540">
        <f>1000*(G539 + J539)</f>
        <v/>
      </c>
      <c r="H540">
        <f>1000*(H539 + J539)</f>
        <v/>
      </c>
    </row>
    <row r="542">
      <c r="A542" t="inlineStr">
        <is>
          <t>p_0_in: osc/register_reg_r1_0_31_0_5_i_1/O to masterReg/readData2[11]_i_1/I4Total delay (from Vivado)</t>
        </is>
      </c>
      <c r="E542" t="inlineStr">
        <is>
          <t>1284</t>
        </is>
      </c>
      <c r="F542" t="inlineStr">
        <is>
          <t>1140</t>
        </is>
      </c>
      <c r="G542" t="inlineStr">
        <is>
          <t>2092</t>
        </is>
      </c>
      <c r="H542" t="inlineStr">
        <is>
          <t>1806</t>
        </is>
      </c>
    </row>
    <row r="544">
      <c r="A544" t="inlineStr">
        <is>
          <t>INT_R_X7Y43/INT_R.NR1END2-&gt;&gt;NL1BEG1</t>
        </is>
      </c>
      <c r="B544" t="inlineStr">
        <is>
          <t>Buffer</t>
        </is>
      </c>
      <c r="C544" t="n">
        <v>1.16220225</v>
      </c>
      <c r="D544" t="n">
        <v>0.008429000000000001</v>
      </c>
      <c r="E544" t="n">
        <v>0.053</v>
      </c>
      <c r="F544" t="n">
        <v>0.044</v>
      </c>
      <c r="G544" t="n">
        <v>0.13</v>
      </c>
      <c r="H544" t="n">
        <v>0.107</v>
      </c>
      <c r="I544">
        <f>((D547 + D558) + (D545 + D546))</f>
        <v/>
      </c>
      <c r="J544">
        <f>(((D547 + D558) + (D545 + D546))*C544)</f>
        <v/>
      </c>
    </row>
    <row r="545">
      <c r="A545" t="inlineStr">
        <is>
          <t>INT_R_X7Y43/NL1BEG1</t>
        </is>
      </c>
      <c r="B545" t="inlineStr">
        <is>
          <t>Part of wire</t>
        </is>
      </c>
      <c r="C545" t="n">
        <v>0</v>
      </c>
      <c r="D545" t="n">
        <v>0</v>
      </c>
    </row>
    <row r="546">
      <c r="A546" t="inlineStr">
        <is>
          <t>INT_R_X7Y44/NL1END1</t>
        </is>
      </c>
      <c r="B546" t="inlineStr">
        <is>
          <t>Part of wire</t>
        </is>
      </c>
      <c r="C546" t="n">
        <v>0</v>
      </c>
      <c r="D546" t="n">
        <v>0</v>
      </c>
      <c r="I546">
        <f>(((D545 + D546)/2) + (D547 + D558))</f>
        <v/>
      </c>
      <c r="J546">
        <f>((C545 + C546)*(((D545 + D546)/2) + (D547 + D558)))</f>
        <v/>
      </c>
    </row>
    <row r="547">
      <c r="A547" t="inlineStr">
        <is>
          <t>INT_R_X7Y44/INT_R.NL1END1-&gt;&gt;IMUX1</t>
        </is>
      </c>
      <c r="B547" t="inlineStr">
        <is>
          <t>Buffer</t>
        </is>
      </c>
      <c r="C547" t="n">
        <v>1.6107141875</v>
      </c>
      <c r="D547" t="n">
        <v>0.007713</v>
      </c>
      <c r="E547" t="n">
        <v>0.047</v>
      </c>
      <c r="F547" t="n">
        <v>0.038</v>
      </c>
      <c r="G547" t="n">
        <v>0.138</v>
      </c>
      <c r="H547" t="n">
        <v>0.114</v>
      </c>
      <c r="I547">
        <f>((((D552) + (D551))) + (D548 + D549))</f>
        <v/>
      </c>
      <c r="J547">
        <f>(((((D552) + (D551))) + (D548 + D549))*C547)</f>
        <v/>
      </c>
    </row>
    <row r="548">
      <c r="A548" t="inlineStr">
        <is>
          <t>INT_R_X7Y44/IMUX1</t>
        </is>
      </c>
      <c r="B548" t="inlineStr">
        <is>
          <t>Part of wire</t>
        </is>
      </c>
      <c r="C548" t="n">
        <v>0</v>
      </c>
      <c r="D548" t="n">
        <v>0</v>
      </c>
    </row>
    <row r="549">
      <c r="A549" t="inlineStr">
        <is>
          <t>CLBLM_R_X7Y44/CLBLM_IMUX1</t>
        </is>
      </c>
      <c r="B549" t="inlineStr">
        <is>
          <t>Part of wire</t>
        </is>
      </c>
      <c r="C549" t="n">
        <v>0</v>
      </c>
      <c r="D549" t="n">
        <v>0</v>
      </c>
      <c r="I549">
        <f>(((D548 + D549)/2) + (((D552) + (D551))))</f>
        <v/>
      </c>
      <c r="J549">
        <f>((C548 + C549)*(((D548 + D549)/2) + (((D552) + (D551)))))</f>
        <v/>
      </c>
    </row>
    <row r="550">
      <c r="A550" t="inlineStr">
        <is>
          <t>CLBLM_R_X7Y44/CLBLM_R.CLBLM_IMUX1-&gt;CLBLM_M_A3</t>
        </is>
      </c>
      <c r="B550" t="inlineStr">
        <is>
          <t>PassTransistor</t>
        </is>
      </c>
      <c r="C550" t="n">
        <v>0</v>
      </c>
      <c r="E550" t="n">
        <v>0</v>
      </c>
      <c r="F550" t="n">
        <v>0</v>
      </c>
      <c r="G550" t="n">
        <v>0</v>
      </c>
      <c r="H550" t="n">
        <v>0</v>
      </c>
      <c r="I550">
        <f>((D552) + (D551))</f>
        <v/>
      </c>
      <c r="J550">
        <f>(((D552) + (D551))*C550)</f>
        <v/>
      </c>
    </row>
    <row r="551">
      <c r="A551" t="inlineStr">
        <is>
          <t>CLBLM_R_X7Y44/CLBLM_M_A3</t>
        </is>
      </c>
      <c r="B551" t="inlineStr">
        <is>
          <t>Part of wire</t>
        </is>
      </c>
      <c r="C551" t="n">
        <v>0</v>
      </c>
      <c r="D551" t="n">
        <v>0</v>
      </c>
      <c r="I551">
        <f>(((D551)/2) + (D552))</f>
        <v/>
      </c>
      <c r="J551">
        <f>((C551)*(((D551)/2) + (D552)))</f>
        <v/>
      </c>
    </row>
    <row r="552">
      <c r="A552" t="inlineStr">
        <is>
          <t>masterReg/readData1[6]_i_1/I4</t>
        </is>
      </c>
      <c r="B552" t="inlineStr">
        <is>
          <t>Inpin</t>
        </is>
      </c>
      <c r="D552" t="n">
        <v>0</v>
      </c>
      <c r="E552" t="n">
        <v>0.141</v>
      </c>
      <c r="F552" t="n">
        <v>0.114</v>
      </c>
      <c r="G552" t="n">
        <v>0.372</v>
      </c>
      <c r="H552" t="n">
        <v>0.3</v>
      </c>
    </row>
    <row r="553">
      <c r="A553" t="inlineStr">
        <is>
          <t>p_0_in: osc/register_reg_r1_0_31_0_5_i_1/O to masterReg/readData1[6]_i_1/I4 sum delays</t>
        </is>
      </c>
      <c r="E553">
        <f>(E2 + E4 + E221 + E257 + E316 + E325 + E335 + E363 + E420 + E455 + E544 + E547 + E550 + E552)</f>
        <v/>
      </c>
      <c r="F553">
        <f>(F2 + F4 + F221 + F257 + F316 + F325 + F335 + F363 + F420 + F455 + F544 + F547 + F550 + F552)</f>
        <v/>
      </c>
      <c r="G553">
        <f>(G2 + G4 + G221 + G257 + G316 + G325 + G335 + G363 + G420 + G455 + G544 + G547 + G550 + G552)</f>
        <v/>
      </c>
      <c r="H553">
        <f>(H2 + H4 + H221 + H257 + H316 + H325 + H335 + H363 + H420 + H455 + H544 + H547 + H550 + H552)</f>
        <v/>
      </c>
      <c r="J553">
        <f>(J2 + J3 + J4 + J6 + J221 + J223 + J257 + J262 + J316 + J324 + J325 + J334 + J335 + J338 + J363 + J368 + J420 + J427 + J455 + J457 + J544 + J546 + J547 + J549 + J550 + J551 + J552)</f>
        <v/>
      </c>
    </row>
    <row r="554">
      <c r="A554" t="inlineStr">
        <is>
          <t>p_0_in: osc/register_reg_r1_0_31_0_5_i_1/O to masterReg/readData1[6]_i_1/I4sum delays + cap delay</t>
        </is>
      </c>
      <c r="E554">
        <f>1000*(E553 + J553)</f>
        <v/>
      </c>
      <c r="F554">
        <f>1000*(F553 + J553)</f>
        <v/>
      </c>
      <c r="G554">
        <f>1000*(G553 + J553)</f>
        <v/>
      </c>
      <c r="H554">
        <f>1000*(H553 + J553)</f>
        <v/>
      </c>
    </row>
    <row r="556">
      <c r="A556" t="inlineStr">
        <is>
          <t>p_0_in: osc/register_reg_r1_0_31_0_5_i_1/O to masterReg/readData1[6]_i_1/I4Total delay (from Vivado)</t>
        </is>
      </c>
      <c r="E556" t="inlineStr">
        <is>
          <t>1110</t>
        </is>
      </c>
      <c r="F556" t="inlineStr">
        <is>
          <t>982</t>
        </is>
      </c>
      <c r="G556" t="inlineStr">
        <is>
          <t>1852</t>
        </is>
      </c>
      <c r="H556" t="inlineStr">
        <is>
          <t>1587</t>
        </is>
      </c>
    </row>
    <row r="558">
      <c r="A558" t="inlineStr">
        <is>
          <t>INT_R_X7Y44/INT_R.NL1END1-&gt;&gt;IMUX17</t>
        </is>
      </c>
      <c r="B558" t="inlineStr">
        <is>
          <t>Buffer</t>
        </is>
      </c>
      <c r="C558" t="n">
        <v>1.6107141875</v>
      </c>
      <c r="D558" t="n">
        <v>0.007713</v>
      </c>
      <c r="E558" t="n">
        <v>0.047</v>
      </c>
      <c r="F558" t="n">
        <v>0.038</v>
      </c>
      <c r="G558" t="n">
        <v>0.138</v>
      </c>
      <c r="H558" t="n">
        <v>0.114</v>
      </c>
      <c r="I558">
        <f>((((D563) + (D562))) + (D559 + D560))</f>
        <v/>
      </c>
      <c r="J558">
        <f>(((((D563) + (D562))) + (D559 + D560))*C558)</f>
        <v/>
      </c>
    </row>
    <row r="559">
      <c r="A559" t="inlineStr">
        <is>
          <t>INT_R_X7Y44/IMUX17</t>
        </is>
      </c>
      <c r="B559" t="inlineStr">
        <is>
          <t>Part of wire</t>
        </is>
      </c>
      <c r="C559" t="n">
        <v>0</v>
      </c>
      <c r="D559" t="n">
        <v>0</v>
      </c>
    </row>
    <row r="560">
      <c r="A560" t="inlineStr">
        <is>
          <t>CLBLM_R_X7Y44/CLBLM_IMUX17</t>
        </is>
      </c>
      <c r="B560" t="inlineStr">
        <is>
          <t>Part of wire</t>
        </is>
      </c>
      <c r="C560" t="n">
        <v>0</v>
      </c>
      <c r="D560" t="n">
        <v>0</v>
      </c>
      <c r="I560">
        <f>(((D559 + D560)/2) + (((D563) + (D562))))</f>
        <v/>
      </c>
      <c r="J560">
        <f>((C559 + C560)*(((D559 + D560)/2) + (((D563) + (D562)))))</f>
        <v/>
      </c>
    </row>
    <row r="561">
      <c r="A561" t="inlineStr">
        <is>
          <t>CLBLM_R_X7Y44/CLBLM_R.CLBLM_IMUX17-&gt;CLBLM_M_B3</t>
        </is>
      </c>
      <c r="B561" t="inlineStr">
        <is>
          <t>PassTransistor</t>
        </is>
      </c>
      <c r="C561" t="n">
        <v>0</v>
      </c>
      <c r="E561" t="n">
        <v>0</v>
      </c>
      <c r="F561" t="n">
        <v>0</v>
      </c>
      <c r="G561" t="n">
        <v>0</v>
      </c>
      <c r="H561" t="n">
        <v>0</v>
      </c>
      <c r="I561">
        <f>((D563) + (D562))</f>
        <v/>
      </c>
      <c r="J561">
        <f>(((D563) + (D562))*C561)</f>
        <v/>
      </c>
    </row>
    <row r="562">
      <c r="A562" t="inlineStr">
        <is>
          <t>CLBLM_R_X7Y44/CLBLM_M_B3</t>
        </is>
      </c>
      <c r="B562" t="inlineStr">
        <is>
          <t>Part of wire</t>
        </is>
      </c>
      <c r="C562" t="n">
        <v>0</v>
      </c>
      <c r="D562" t="n">
        <v>0</v>
      </c>
      <c r="I562">
        <f>(((D562)/2) + (D563))</f>
        <v/>
      </c>
      <c r="J562">
        <f>((C562)*(((D562)/2) + (D563)))</f>
        <v/>
      </c>
    </row>
    <row r="563">
      <c r="A563" t="inlineStr">
        <is>
          <t>masterReg/readData2[6]_i_1/I4</t>
        </is>
      </c>
      <c r="B563" t="inlineStr">
        <is>
          <t>Inpin</t>
        </is>
      </c>
      <c r="D563" t="n">
        <v>0</v>
      </c>
      <c r="E563" t="n">
        <v>0.141</v>
      </c>
      <c r="F563" t="n">
        <v>0.114</v>
      </c>
      <c r="G563" t="n">
        <v>0.37</v>
      </c>
      <c r="H563" t="n">
        <v>0.298</v>
      </c>
    </row>
    <row r="564">
      <c r="A564" t="inlineStr">
        <is>
          <t>p_0_in: osc/register_reg_r1_0_31_0_5_i_1/O to masterReg/readData2[6]_i_1/I4 sum delays</t>
        </is>
      </c>
      <c r="E564">
        <f>(E2 + E4 + E221 + E257 + E316 + E325 + E335 + E363 + E420 + E455 + E544 + E558 + E561 + E563)</f>
        <v/>
      </c>
      <c r="F564">
        <f>(F2 + F4 + F221 + F257 + F316 + F325 + F335 + F363 + F420 + F455 + F544 + F558 + F561 + F563)</f>
        <v/>
      </c>
      <c r="G564">
        <f>(G2 + G4 + G221 + G257 + G316 + G325 + G335 + G363 + G420 + G455 + G544 + G558 + G561 + G563)</f>
        <v/>
      </c>
      <c r="H564">
        <f>(H2 + H4 + H221 + H257 + H316 + H325 + H335 + H363 + H420 + H455 + H544 + H558 + H561 + H563)</f>
        <v/>
      </c>
      <c r="J564">
        <f>(J2 + J3 + J4 + J6 + J221 + J223 + J257 + J262 + J316 + J324 + J325 + J334 + J335 + J338 + J363 + J368 + J420 + J427 + J455 + J457 + J544 + J546 + J558 + J560 + J561 + J562 + J563)</f>
        <v/>
      </c>
    </row>
    <row r="565">
      <c r="A565" t="inlineStr">
        <is>
          <t>p_0_in: osc/register_reg_r1_0_31_0_5_i_1/O to masterReg/readData2[6]_i_1/I4sum delays + cap delay</t>
        </is>
      </c>
      <c r="E565">
        <f>1000*(E564 + J564)</f>
        <v/>
      </c>
      <c r="F565">
        <f>1000*(F564 + J564)</f>
        <v/>
      </c>
      <c r="G565">
        <f>1000*(G564 + J564)</f>
        <v/>
      </c>
      <c r="H565">
        <f>1000*(H564 + J564)</f>
        <v/>
      </c>
    </row>
    <row r="567">
      <c r="A567" t="inlineStr">
        <is>
          <t>p_0_in: osc/register_reg_r1_0_31_0_5_i_1/O to masterReg/readData2[6]_i_1/I4Total delay (from Vivado)</t>
        </is>
      </c>
      <c r="E567" t="inlineStr">
        <is>
          <t>1110</t>
        </is>
      </c>
      <c r="F567" t="inlineStr">
        <is>
          <t>982</t>
        </is>
      </c>
      <c r="G567" t="inlineStr">
        <is>
          <t>1853</t>
        </is>
      </c>
      <c r="H567" t="inlineStr">
        <is>
          <t>1588</t>
        </is>
      </c>
    </row>
    <row r="569">
      <c r="A569" t="inlineStr">
        <is>
          <t>INT_R_X7Y42/INT_R.EE2END2-&gt;&gt;NE2BEG2</t>
        </is>
      </c>
      <c r="B569" t="inlineStr">
        <is>
          <t>Buffer</t>
        </is>
      </c>
      <c r="C569" t="n">
        <v>1.1851186875</v>
      </c>
      <c r="D569" t="n">
        <v>0.008473000000000001</v>
      </c>
      <c r="E569" t="n">
        <v>0.042</v>
      </c>
      <c r="F569" t="n">
        <v>0.034</v>
      </c>
      <c r="G569" t="n">
        <v>0.139</v>
      </c>
      <c r="H569" t="n">
        <v>0.115</v>
      </c>
      <c r="I569">
        <f>((D575 + D601) + (D570 + D571 + D572 + D573 + D574))</f>
        <v/>
      </c>
      <c r="J569">
        <f>(((D575 + D601) + (D570 + D571 + D572 + D573 + D574))*C569)</f>
        <v/>
      </c>
    </row>
    <row r="570">
      <c r="A570" t="inlineStr">
        <is>
          <t>INT_R_X7Y42/NE2BEG2</t>
        </is>
      </c>
      <c r="B570" t="inlineStr">
        <is>
          <t>Part of wire</t>
        </is>
      </c>
      <c r="C570" t="n">
        <v>0</v>
      </c>
      <c r="D570" t="n">
        <v>0</v>
      </c>
    </row>
    <row r="571">
      <c r="A571" t="inlineStr">
        <is>
          <t>INT_L_X8Y43/NE2END2</t>
        </is>
      </c>
      <c r="B571" t="inlineStr">
        <is>
          <t>Part of wire</t>
        </is>
      </c>
      <c r="C571" t="n">
        <v>0</v>
      </c>
      <c r="D571" t="n">
        <v>0</v>
      </c>
    </row>
    <row r="572">
      <c r="A572" t="inlineStr">
        <is>
          <t>INT_R_X7Y43/NE2A2</t>
        </is>
      </c>
      <c r="B572" t="inlineStr">
        <is>
          <t>Part of wire</t>
        </is>
      </c>
      <c r="C572" t="n">
        <v>0</v>
      </c>
      <c r="D572" t="n">
        <v>0</v>
      </c>
    </row>
    <row r="573">
      <c r="A573" t="inlineStr">
        <is>
          <t>CLBLM_R_X7Y43/CLBLM_NE2A2</t>
        </is>
      </c>
      <c r="B573" t="inlineStr">
        <is>
          <t>Part of wire</t>
        </is>
      </c>
      <c r="C573" t="n">
        <v>0.100092</v>
      </c>
      <c r="D573" t="n">
        <v>0.005469</v>
      </c>
    </row>
    <row r="574">
      <c r="A574" t="inlineStr">
        <is>
          <t>CLBLM_L_X8Y43/CLBLM_NE2A2</t>
        </is>
      </c>
      <c r="B574" t="inlineStr">
        <is>
          <t>Part of wire</t>
        </is>
      </c>
      <c r="C574" t="n">
        <v>0.100092</v>
      </c>
      <c r="D574" t="n">
        <v>0.005469</v>
      </c>
      <c r="I574">
        <f>(((D570 + D571 + D572 + D573 + D574)/2) + (D575 + D601))</f>
        <v/>
      </c>
      <c r="J574">
        <f>((C570 + C571 + C572 + C573 + C574)*(((D570 + D571 + D572 + D573 + D574)/2) + (D575 + D601)))</f>
        <v/>
      </c>
    </row>
    <row r="575">
      <c r="A575" t="inlineStr">
        <is>
          <t>INT_L_X8Y43/INT_L.NE2END2-&gt;&gt;FAN_ALT7</t>
        </is>
      </c>
      <c r="B575" t="inlineStr">
        <is>
          <t>Buffer</t>
        </is>
      </c>
      <c r="C575" t="n">
        <v>0</v>
      </c>
      <c r="D575" t="n">
        <v>0.00757</v>
      </c>
      <c r="E575" t="n">
        <v>0</v>
      </c>
      <c r="F575" t="n">
        <v>0</v>
      </c>
      <c r="G575" t="n">
        <v>0</v>
      </c>
      <c r="H575" t="n">
        <v>0</v>
      </c>
      <c r="I575">
        <f>((D577 + D588) + (D576))</f>
        <v/>
      </c>
      <c r="J575">
        <f>(((D577 + D588) + (D576))*C575)</f>
        <v/>
      </c>
    </row>
    <row r="576">
      <c r="A576" t="inlineStr">
        <is>
          <t>INT_L_X8Y43/FAN_ALT7</t>
        </is>
      </c>
      <c r="B576" t="inlineStr">
        <is>
          <t>Part of wire</t>
        </is>
      </c>
      <c r="C576" t="n">
        <v>0</v>
      </c>
      <c r="D576" t="n">
        <v>0</v>
      </c>
      <c r="I576">
        <f>(((D576)/2) + (D577 + D588))</f>
        <v/>
      </c>
      <c r="J576">
        <f>((C576)*(((D576)/2) + (D577 + D588)))</f>
        <v/>
      </c>
    </row>
    <row r="577">
      <c r="A577" t="inlineStr">
        <is>
          <t>INT_L_X8Y43/INT_L.FAN_ALT7-&gt;&gt;FAN_L7</t>
        </is>
      </c>
      <c r="B577" t="inlineStr">
        <is>
          <t>Buffer</t>
        </is>
      </c>
      <c r="C577" t="n">
        <v>3.489880625</v>
      </c>
      <c r="D577" t="n">
        <v>0</v>
      </c>
      <c r="E577" t="n">
        <v>0.055</v>
      </c>
      <c r="F577" t="n">
        <v>0.045</v>
      </c>
      <c r="G577" t="n">
        <v>0.179</v>
      </c>
      <c r="H577" t="n">
        <v>0.148</v>
      </c>
      <c r="I577">
        <f>((((D582) + (D581))) + (D578 + D579))</f>
        <v/>
      </c>
      <c r="J577">
        <f>(((((D582) + (D581))) + (D578 + D579))*C577)</f>
        <v/>
      </c>
    </row>
    <row r="578">
      <c r="A578" t="inlineStr">
        <is>
          <t>INT_L_X8Y43/FAN_L7</t>
        </is>
      </c>
      <c r="B578" t="inlineStr">
        <is>
          <t>Part of wire</t>
        </is>
      </c>
      <c r="C578" t="n">
        <v>0</v>
      </c>
      <c r="D578" t="n">
        <v>0</v>
      </c>
    </row>
    <row r="579">
      <c r="A579" t="inlineStr">
        <is>
          <t>CLBLM_L_X8Y43/CLBLM_FAN7</t>
        </is>
      </c>
      <c r="B579" t="inlineStr">
        <is>
          <t>Part of wire</t>
        </is>
      </c>
      <c r="C579" t="n">
        <v>0</v>
      </c>
      <c r="D579" t="n">
        <v>0</v>
      </c>
      <c r="I579">
        <f>(((D578 + D579)/2) + (((D582) + (D581))))</f>
        <v/>
      </c>
      <c r="J579">
        <f>((C578 + C579)*(((D578 + D579)/2) + (((D582) + (D581)))))</f>
        <v/>
      </c>
    </row>
    <row r="580">
      <c r="A580" t="inlineStr">
        <is>
          <t>CLBLM_L_X8Y43/CLBLM_L.CLBLM_FAN7-&gt;CLBLM_M_CE</t>
        </is>
      </c>
      <c r="B580" t="inlineStr">
        <is>
          <t>PassTransistor</t>
        </is>
      </c>
      <c r="C580" t="n">
        <v>0</v>
      </c>
      <c r="E580" t="n">
        <v>0</v>
      </c>
      <c r="F580" t="n">
        <v>0</v>
      </c>
      <c r="G580" t="n">
        <v>0</v>
      </c>
      <c r="H580" t="n">
        <v>0</v>
      </c>
      <c r="I580">
        <f>((D582) + (D581))</f>
        <v/>
      </c>
      <c r="J580">
        <f>(((D582) + (D581))*C580)</f>
        <v/>
      </c>
    </row>
    <row r="581">
      <c r="A581" t="inlineStr">
        <is>
          <t>CLBLM_L_X8Y43/CLBLM_M_CE</t>
        </is>
      </c>
      <c r="B581" t="inlineStr">
        <is>
          <t>Part of wire</t>
        </is>
      </c>
      <c r="C581" t="n">
        <v>0</v>
      </c>
      <c r="D581" t="n">
        <v>0</v>
      </c>
      <c r="I581">
        <f>(((D581)/2) + (D582))</f>
        <v/>
      </c>
      <c r="J581">
        <f>((C581)*(((D581)/2) + (D582)))</f>
        <v/>
      </c>
    </row>
    <row r="582">
      <c r="A582" t="inlineStr">
        <is>
          <t>masterReg/register_reg_r2_0_31_6_11/RAMD_D1/WE</t>
        </is>
      </c>
      <c r="B582" t="inlineStr">
        <is>
          <t>Inpin</t>
        </is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t="inlineStr">
        <is>
          <t>p_0_in: osc/register_reg_r1_0_31_0_5_i_1/O to masterReg/register_reg_r2_0_31_6_11/RAMD_D1/WE sum delays</t>
        </is>
      </c>
      <c r="E583">
        <f>(E2 + E4 + E221 + E257 + E316 + E325 + E335 + E363 + E420 + E569 + E575 + E577 + E580 + E582)</f>
        <v/>
      </c>
      <c r="F583">
        <f>(F2 + F4 + F221 + F257 + F316 + F325 + F335 + F363 + F420 + F569 + F575 + F577 + F580 + F582)</f>
        <v/>
      </c>
      <c r="G583">
        <f>(G2 + G4 + G221 + G257 + G316 + G325 + G335 + G363 + G420 + G569 + G575 + G577 + G580 + G582)</f>
        <v/>
      </c>
      <c r="H583">
        <f>(H2 + H4 + H221 + H257 + H316 + H325 + H335 + H363 + H420 + H569 + H575 + H577 + H580 + H582)</f>
        <v/>
      </c>
      <c r="J583">
        <f>(J2 + J3 + J4 + J6 + J221 + J223 + J257 + J262 + J316 + J324 + J325 + J334 + J335 + J338 + J363 + J368 + J420 + J427 + J569 + J574 + J575 + J576 + J577 + J579 + J580 + J581 + J582)</f>
        <v/>
      </c>
    </row>
    <row r="584">
      <c r="A584" t="inlineStr">
        <is>
          <t>p_0_in: osc/register_reg_r1_0_31_0_5_i_1/O to masterReg/register_reg_r2_0_31_6_11/RAMD_D1/WEsum delays + cap delay</t>
        </is>
      </c>
      <c r="E584">
        <f>1000*(E583 + J583)</f>
        <v/>
      </c>
      <c r="F584">
        <f>1000*(F583 + J583)</f>
        <v/>
      </c>
      <c r="G584">
        <f>1000*(G583 + J583)</f>
        <v/>
      </c>
      <c r="H584">
        <f>1000*(H583 + J583)</f>
        <v/>
      </c>
    </row>
    <row r="586">
      <c r="A586" t="inlineStr">
        <is>
          <t>p_0_in: osc/register_reg_r1_0_31_0_5_i_1/O to masterReg/register_reg_r2_0_31_6_11/RAMD_D1/WETotal delay (from Vivado)</t>
        </is>
      </c>
      <c r="E586" t="inlineStr">
        <is>
          <t>905</t>
        </is>
      </c>
      <c r="F586" t="inlineStr">
        <is>
          <t>814</t>
        </is>
      </c>
      <c r="G586" t="inlineStr">
        <is>
          <t>1488</t>
        </is>
      </c>
      <c r="H586" t="inlineStr">
        <is>
          <t>1293</t>
        </is>
      </c>
    </row>
    <row r="588">
      <c r="A588" t="inlineStr">
        <is>
          <t>INT_L_X8Y43/INT_L.FAN_ALT7-&gt;&gt;FAN_BOUNCE7</t>
        </is>
      </c>
      <c r="B588" t="inlineStr">
        <is>
          <t>Buffer</t>
        </is>
      </c>
      <c r="C588" t="n">
        <v>1.4764880625</v>
      </c>
      <c r="D588" t="n">
        <v>0</v>
      </c>
      <c r="E588" t="n">
        <v>0.059</v>
      </c>
      <c r="F588" t="n">
        <v>0.049</v>
      </c>
      <c r="G588" t="n">
        <v>0.178</v>
      </c>
      <c r="H588" t="n">
        <v>0.147</v>
      </c>
      <c r="I588">
        <f>((D590) + (D589))</f>
        <v/>
      </c>
      <c r="J588">
        <f>(((D590) + (D589))*C588)</f>
        <v/>
      </c>
    </row>
    <row r="589">
      <c r="A589" t="inlineStr">
        <is>
          <t>INT_L_X8Y43/FAN_BOUNCE7</t>
        </is>
      </c>
      <c r="B589" t="inlineStr">
        <is>
          <t>Part of wire</t>
        </is>
      </c>
      <c r="C589" t="n">
        <v>0</v>
      </c>
      <c r="D589" t="n">
        <v>0</v>
      </c>
      <c r="I589">
        <f>(((D589)/2) + (D590))</f>
        <v/>
      </c>
      <c r="J589">
        <f>((C589)*(((D589)/2) + (D590)))</f>
        <v/>
      </c>
    </row>
    <row r="590">
      <c r="A590" t="inlineStr">
        <is>
          <t>INT_L_X8Y43/INT_L.FAN_BOUNCE7-&gt;&gt;IMUX_L0</t>
        </is>
      </c>
      <c r="B590" t="inlineStr">
        <is>
          <t>Buffer</t>
        </is>
      </c>
      <c r="C590" t="n">
        <v>1.6107141875</v>
      </c>
      <c r="D590" t="n">
        <v>0.007713</v>
      </c>
      <c r="E590" t="n">
        <v>0.047</v>
      </c>
      <c r="F590" t="n">
        <v>0.038</v>
      </c>
      <c r="G590" t="n">
        <v>0.138</v>
      </c>
      <c r="H590" t="n">
        <v>0.114</v>
      </c>
      <c r="I590">
        <f>((((D595) + (D594))) + (D591 + D592))</f>
        <v/>
      </c>
      <c r="J590">
        <f>(((((D595) + (D594))) + (D591 + D592))*C590)</f>
        <v/>
      </c>
    </row>
    <row r="591">
      <c r="A591" t="inlineStr">
        <is>
          <t>INT_L_X8Y43/IMUX_L0</t>
        </is>
      </c>
      <c r="B591" t="inlineStr">
        <is>
          <t>Part of wire</t>
        </is>
      </c>
      <c r="C591" t="n">
        <v>0</v>
      </c>
      <c r="D591" t="n">
        <v>0</v>
      </c>
    </row>
    <row r="592">
      <c r="A592" t="inlineStr">
        <is>
          <t>CLBLM_L_X8Y43/CLBLM_IMUX0</t>
        </is>
      </c>
      <c r="B592" t="inlineStr">
        <is>
          <t>Part of wire</t>
        </is>
      </c>
      <c r="C592" t="n">
        <v>0</v>
      </c>
      <c r="D592" t="n">
        <v>0</v>
      </c>
      <c r="I592">
        <f>(((D591 + D592)/2) + (((D595) + (D594))))</f>
        <v/>
      </c>
      <c r="J592">
        <f>((C591 + C592)*(((D591 + D592)/2) + (((D595) + (D594)))))</f>
        <v/>
      </c>
    </row>
    <row r="593">
      <c r="A593" t="inlineStr">
        <is>
          <t>CLBLM_L_X8Y43/CLBLM_L.CLBLM_IMUX0-&gt;CLBLM_L_A3</t>
        </is>
      </c>
      <c r="B593" t="inlineStr">
        <is>
          <t>PassTransistor</t>
        </is>
      </c>
      <c r="C593" t="n">
        <v>0</v>
      </c>
      <c r="E593" t="n">
        <v>0</v>
      </c>
      <c r="F593" t="n">
        <v>0</v>
      </c>
      <c r="G593" t="n">
        <v>0</v>
      </c>
      <c r="H593" t="n">
        <v>0</v>
      </c>
      <c r="I593">
        <f>((D595) + (D594))</f>
        <v/>
      </c>
      <c r="J593">
        <f>(((D595) + (D594))*C593)</f>
        <v/>
      </c>
    </row>
    <row r="594">
      <c r="A594" t="inlineStr">
        <is>
          <t>CLBLM_L_X8Y43/CLBLM_L_A3</t>
        </is>
      </c>
      <c r="B594" t="inlineStr">
        <is>
          <t>Part of wire</t>
        </is>
      </c>
      <c r="C594" t="n">
        <v>0</v>
      </c>
      <c r="D594" t="n">
        <v>0</v>
      </c>
      <c r="I594">
        <f>(((D594)/2) + (D595))</f>
        <v/>
      </c>
      <c r="J594">
        <f>((C594)*(((D594)/2) + (D595)))</f>
        <v/>
      </c>
    </row>
    <row r="595">
      <c r="A595" t="inlineStr">
        <is>
          <t>masterReg/readData1[10]_i_1/I4</t>
        </is>
      </c>
      <c r="B595" t="inlineStr">
        <is>
          <t>Inpin</t>
        </is>
      </c>
      <c r="D595" t="n">
        <v>0</v>
      </c>
      <c r="E595" t="n">
        <v>0.133</v>
      </c>
      <c r="F595" t="n">
        <v>0.107</v>
      </c>
      <c r="G595" t="n">
        <v>0.344</v>
      </c>
      <c r="H595" t="n">
        <v>0.278</v>
      </c>
    </row>
    <row r="596">
      <c r="A596" t="inlineStr">
        <is>
          <t>p_0_in: osc/register_reg_r1_0_31_0_5_i_1/O to masterReg/readData1[10]_i_1/I4 sum delays</t>
        </is>
      </c>
      <c r="E596">
        <f>(E2 + E4 + E221 + E257 + E316 + E325 + E335 + E363 + E420 + E569 + E575 + E588 + E590 + E593 + E595)</f>
        <v/>
      </c>
      <c r="F596">
        <f>(F2 + F4 + F221 + F257 + F316 + F325 + F335 + F363 + F420 + F569 + F575 + F588 + F590 + F593 + F595)</f>
        <v/>
      </c>
      <c r="G596">
        <f>(G2 + G4 + G221 + G257 + G316 + G325 + G335 + G363 + G420 + G569 + G575 + G588 + G590 + G593 + G595)</f>
        <v/>
      </c>
      <c r="H596">
        <f>(H2 + H4 + H221 + H257 + H316 + H325 + H335 + H363 + H420 + H569 + H575 + H588 + H590 + H593 + H595)</f>
        <v/>
      </c>
      <c r="J596">
        <f>(J2 + J3 + J4 + J6 + J221 + J223 + J257 + J262 + J316 + J324 + J325 + J334 + J335 + J338 + J363 + J368 + J420 + J427 + J569 + J574 + J575 + J576 + J588 + J589 + J590 + J592 + J593 + J594 + J595)</f>
        <v/>
      </c>
    </row>
    <row r="597">
      <c r="A597" t="inlineStr">
        <is>
          <t>p_0_in: osc/register_reg_r1_0_31_0_5_i_1/O to masterReg/readData1[10]_i_1/I4sum delays + cap delay</t>
        </is>
      </c>
      <c r="E597">
        <f>1000*(E596 + J596)</f>
        <v/>
      </c>
      <c r="F597">
        <f>1000*(F596 + J596)</f>
        <v/>
      </c>
      <c r="G597">
        <f>1000*(G596 + J596)</f>
        <v/>
      </c>
      <c r="H597">
        <f>1000*(H596 + J596)</f>
        <v/>
      </c>
    </row>
    <row r="599">
      <c r="A599" t="inlineStr">
        <is>
          <t>p_0_in: osc/register_reg_r1_0_31_0_5_i_1/O to masterReg/readData1[10]_i_1/I4Total delay (from Vivado)</t>
        </is>
      </c>
      <c r="E599" t="inlineStr">
        <is>
          <t>1099</t>
        </is>
      </c>
      <c r="F599" t="inlineStr">
        <is>
          <t>973</t>
        </is>
      </c>
      <c r="G599" t="inlineStr">
        <is>
          <t>1882</t>
        </is>
      </c>
      <c r="H599" t="inlineStr">
        <is>
          <t>1613</t>
        </is>
      </c>
    </row>
    <row r="601">
      <c r="A601" t="inlineStr">
        <is>
          <t>INT_L_X8Y43/INT_L.NE2END2-&gt;&gt;NL1BEG1</t>
        </is>
      </c>
      <c r="B601" t="inlineStr">
        <is>
          <t>Buffer</t>
        </is>
      </c>
      <c r="C601" t="n">
        <v>1.16220225</v>
      </c>
      <c r="D601" t="n">
        <v>0.008429000000000001</v>
      </c>
      <c r="E601" t="n">
        <v>0.053</v>
      </c>
      <c r="F601" t="n">
        <v>0.044</v>
      </c>
      <c r="G601" t="n">
        <v>0.13</v>
      </c>
      <c r="H601" t="n">
        <v>0.107</v>
      </c>
      <c r="I601">
        <f>((D604) + (D602 + D603))</f>
        <v/>
      </c>
      <c r="J601">
        <f>(((D604) + (D602 + D603))*C601)</f>
        <v/>
      </c>
    </row>
    <row r="602">
      <c r="A602" t="inlineStr">
        <is>
          <t>INT_L_X8Y43/NL1BEG1</t>
        </is>
      </c>
      <c r="B602" t="inlineStr">
        <is>
          <t>Part of wire</t>
        </is>
      </c>
      <c r="C602" t="n">
        <v>0</v>
      </c>
      <c r="D602" t="n">
        <v>0</v>
      </c>
    </row>
    <row r="603">
      <c r="A603" t="inlineStr">
        <is>
          <t>INT_L_X8Y44/NL1END1</t>
        </is>
      </c>
      <c r="B603" t="inlineStr">
        <is>
          <t>Part of wire</t>
        </is>
      </c>
      <c r="C603" t="n">
        <v>0</v>
      </c>
      <c r="D603" t="n">
        <v>0</v>
      </c>
      <c r="I603">
        <f>(((D602 + D603)/2) + (D604))</f>
        <v/>
      </c>
      <c r="J603">
        <f>((C602 + C603)*(((D602 + D603)/2) + (D604)))</f>
        <v/>
      </c>
    </row>
    <row r="604">
      <c r="A604" t="inlineStr">
        <is>
          <t>INT_L_X8Y44/INT_L.NL1END1-&gt;&gt;NN2BEG1</t>
        </is>
      </c>
      <c r="B604" t="inlineStr">
        <is>
          <t>Buffer</t>
        </is>
      </c>
      <c r="C604" t="n">
        <v>1.1851186875</v>
      </c>
      <c r="D604" t="n">
        <v>0.008473000000000001</v>
      </c>
      <c r="E604" t="n">
        <v>0.06</v>
      </c>
      <c r="F604" t="n">
        <v>0.05</v>
      </c>
      <c r="G604" t="n">
        <v>0.132</v>
      </c>
      <c r="H604" t="n">
        <v>0.109</v>
      </c>
      <c r="I604">
        <f>((D608 + D619) + (D605 + D606 + D607))</f>
        <v/>
      </c>
      <c r="J604">
        <f>(((D608 + D619) + (D605 + D606 + D607))*C604)</f>
        <v/>
      </c>
    </row>
    <row r="605">
      <c r="A605" t="inlineStr">
        <is>
          <t>INT_L_X8Y44/NN2BEG1</t>
        </is>
      </c>
      <c r="B605" t="inlineStr">
        <is>
          <t>Part of wire</t>
        </is>
      </c>
      <c r="C605" t="n">
        <v>0</v>
      </c>
      <c r="D605" t="n">
        <v>0</v>
      </c>
    </row>
    <row r="606">
      <c r="A606" t="inlineStr">
        <is>
          <t>INT_L_X8Y46/NN2END1</t>
        </is>
      </c>
      <c r="B606" t="inlineStr">
        <is>
          <t>Part of wire</t>
        </is>
      </c>
      <c r="C606" t="n">
        <v>0</v>
      </c>
      <c r="D606" t="n">
        <v>0</v>
      </c>
    </row>
    <row r="607">
      <c r="A607" t="inlineStr">
        <is>
          <t>INT_L_X8Y45/NN2A1</t>
        </is>
      </c>
      <c r="B607" t="inlineStr">
        <is>
          <t>Part of wire</t>
        </is>
      </c>
      <c r="C607" t="n">
        <v>0</v>
      </c>
      <c r="D607" t="n">
        <v>0</v>
      </c>
      <c r="I607">
        <f>(((D605 + D606 + D607)/2) + (D608 + D619))</f>
        <v/>
      </c>
      <c r="J607">
        <f>((C605 + C606 + C607)*(((D605 + D606 + D607)/2) + (D608 + D619)))</f>
        <v/>
      </c>
    </row>
    <row r="608">
      <c r="A608" t="inlineStr">
        <is>
          <t>INT_L_X8Y46/INT_L.NN2END1-&gt;&gt;IMUX_L3</t>
        </is>
      </c>
      <c r="B608" t="inlineStr">
        <is>
          <t>Buffer</t>
        </is>
      </c>
      <c r="C608" t="n">
        <v>1.6107141875</v>
      </c>
      <c r="D608" t="n">
        <v>0.007713</v>
      </c>
      <c r="E608" t="n">
        <v>0.047</v>
      </c>
      <c r="F608" t="n">
        <v>0.038</v>
      </c>
      <c r="G608" t="n">
        <v>0.138</v>
      </c>
      <c r="H608" t="n">
        <v>0.114</v>
      </c>
      <c r="I608">
        <f>((((D613) + (D612))) + (D609 + D610))</f>
        <v/>
      </c>
      <c r="J608">
        <f>(((((D613) + (D612))) + (D609 + D610))*C608)</f>
        <v/>
      </c>
    </row>
    <row r="609">
      <c r="A609" t="inlineStr">
        <is>
          <t>INT_L_X8Y46/IMUX_L3</t>
        </is>
      </c>
      <c r="B609" t="inlineStr">
        <is>
          <t>Part of wire</t>
        </is>
      </c>
      <c r="C609" t="n">
        <v>0</v>
      </c>
      <c r="D609" t="n">
        <v>0</v>
      </c>
    </row>
    <row r="610">
      <c r="A610" t="inlineStr">
        <is>
          <t>CLBLM_L_X8Y46/CLBLM_IMUX3</t>
        </is>
      </c>
      <c r="B610" t="inlineStr">
        <is>
          <t>Part of wire</t>
        </is>
      </c>
      <c r="C610" t="n">
        <v>0</v>
      </c>
      <c r="D610" t="n">
        <v>0</v>
      </c>
      <c r="I610">
        <f>(((D609 + D610)/2) + (((D613) + (D612))))</f>
        <v/>
      </c>
      <c r="J610">
        <f>((C609 + C610)*(((D609 + D610)/2) + (((D613) + (D612)))))</f>
        <v/>
      </c>
    </row>
    <row r="611">
      <c r="A611" t="inlineStr">
        <is>
          <t>CLBLM_L_X8Y46/CLBLM_L.CLBLM_IMUX3-&gt;CLBLM_L_A2</t>
        </is>
      </c>
      <c r="B611" t="inlineStr">
        <is>
          <t>PassTransistor</t>
        </is>
      </c>
      <c r="C611" t="n">
        <v>0</v>
      </c>
      <c r="E611" t="n">
        <v>0</v>
      </c>
      <c r="F611" t="n">
        <v>0</v>
      </c>
      <c r="G611" t="n">
        <v>0</v>
      </c>
      <c r="H611" t="n">
        <v>0</v>
      </c>
      <c r="I611">
        <f>((D613) + (D612))</f>
        <v/>
      </c>
      <c r="J611">
        <f>(((D613) + (D612))*C611)</f>
        <v/>
      </c>
    </row>
    <row r="612">
      <c r="A612" t="inlineStr">
        <is>
          <t>CLBLM_L_X8Y46/CLBLM_L_A2</t>
        </is>
      </c>
      <c r="B612" t="inlineStr">
        <is>
          <t>Part of wire</t>
        </is>
      </c>
      <c r="C612" t="n">
        <v>0</v>
      </c>
      <c r="D612" t="n">
        <v>0</v>
      </c>
      <c r="I612">
        <f>(((D612)/2) + (D613))</f>
        <v/>
      </c>
      <c r="J612">
        <f>((C612)*(((D612)/2) + (D613)))</f>
        <v/>
      </c>
    </row>
    <row r="613">
      <c r="A613" t="inlineStr">
        <is>
          <t>masterReg/readData1[12]_i_1/I4</t>
        </is>
      </c>
      <c r="B613" t="inlineStr">
        <is>
          <t>Inpin</t>
        </is>
      </c>
      <c r="D613" t="n">
        <v>0</v>
      </c>
      <c r="E613" t="n">
        <v>0.212</v>
      </c>
      <c r="F613" t="n">
        <v>0.17</v>
      </c>
      <c r="G613" t="n">
        <v>0.507</v>
      </c>
      <c r="H613" t="n">
        <v>0.409</v>
      </c>
    </row>
    <row r="614">
      <c r="A614" t="inlineStr">
        <is>
          <t>p_0_in: osc/register_reg_r1_0_31_0_5_i_1/O to masterReg/readData1[12]_i_1/I4 sum delays</t>
        </is>
      </c>
      <c r="E614">
        <f>(E2 + E4 + E221 + E257 + E316 + E325 + E335 + E363 + E420 + E569 + E601 + E604 + E608 + E611 + E613)</f>
        <v/>
      </c>
      <c r="F614">
        <f>(F2 + F4 + F221 + F257 + F316 + F325 + F335 + F363 + F420 + F569 + F601 + F604 + F608 + F611 + F613)</f>
        <v/>
      </c>
      <c r="G614">
        <f>(G2 + G4 + G221 + G257 + G316 + G325 + G335 + G363 + G420 + G569 + G601 + G604 + G608 + G611 + G613)</f>
        <v/>
      </c>
      <c r="H614">
        <f>(H2 + H4 + H221 + H257 + H316 + H325 + H335 + H363 + H420 + H569 + H601 + H604 + H608 + H611 + H613)</f>
        <v/>
      </c>
      <c r="J614">
        <f>(J2 + J3 + J4 + J6 + J221 + J223 + J257 + J262 + J316 + J324 + J325 + J334 + J335 + J338 + J363 + J368 + J420 + J427 + J569 + J574 + J601 + J603 + J604 + J607 + J608 + J610 + J611 + J612 + J613)</f>
        <v/>
      </c>
    </row>
    <row r="615">
      <c r="A615" t="inlineStr">
        <is>
          <t>p_0_in: osc/register_reg_r1_0_31_0_5_i_1/O to masterReg/readData1[12]_i_1/I4sum delays + cap delay</t>
        </is>
      </c>
      <c r="E615">
        <f>1000*(E614 + J614)</f>
        <v/>
      </c>
      <c r="F615">
        <f>1000*(F614 + J614)</f>
        <v/>
      </c>
      <c r="G615">
        <f>1000*(G614 + J614)</f>
        <v/>
      </c>
      <c r="H615">
        <f>1000*(H614 + J614)</f>
        <v/>
      </c>
    </row>
    <row r="617">
      <c r="A617" t="inlineStr">
        <is>
          <t>p_0_in: osc/register_reg_r1_0_31_0_5_i_1/O to masterReg/readData1[12]_i_1/I4Total delay (from Vivado)</t>
        </is>
      </c>
      <c r="E617" t="inlineStr">
        <is>
          <t>1247</t>
        </is>
      </c>
      <c r="F617" t="inlineStr">
        <is>
          <t>1096</t>
        </is>
      </c>
      <c r="G617" t="inlineStr">
        <is>
          <t>2119</t>
        </is>
      </c>
      <c r="H617" t="inlineStr">
        <is>
          <t>1808</t>
        </is>
      </c>
    </row>
    <row r="619">
      <c r="A619" t="inlineStr">
        <is>
          <t>INT_L_X8Y46/INT_L.NN2END1-&gt;&gt;IMUX_L19</t>
        </is>
      </c>
      <c r="B619" t="inlineStr">
        <is>
          <t>Buffer</t>
        </is>
      </c>
      <c r="C619" t="n">
        <v>1.6107141875</v>
      </c>
      <c r="D619" t="n">
        <v>0.007713</v>
      </c>
      <c r="E619" t="n">
        <v>0.047</v>
      </c>
      <c r="F619" t="n">
        <v>0.038</v>
      </c>
      <c r="G619" t="n">
        <v>0.138</v>
      </c>
      <c r="H619" t="n">
        <v>0.114</v>
      </c>
      <c r="I619">
        <f>((((D624) + (D623))) + (D620 + D621))</f>
        <v/>
      </c>
      <c r="J619">
        <f>(((((D624) + (D623))) + (D620 + D621))*C619)</f>
        <v/>
      </c>
    </row>
    <row r="620">
      <c r="A620" t="inlineStr">
        <is>
          <t>INT_L_X8Y46/IMUX_L19</t>
        </is>
      </c>
      <c r="B620" t="inlineStr">
        <is>
          <t>Part of wire</t>
        </is>
      </c>
      <c r="C620" t="n">
        <v>0</v>
      </c>
      <c r="D620" t="n">
        <v>0</v>
      </c>
    </row>
    <row r="621">
      <c r="A621" t="inlineStr">
        <is>
          <t>CLBLM_L_X8Y46/CLBLM_IMUX19</t>
        </is>
      </c>
      <c r="B621" t="inlineStr">
        <is>
          <t>Part of wire</t>
        </is>
      </c>
      <c r="C621" t="n">
        <v>0</v>
      </c>
      <c r="D621" t="n">
        <v>0</v>
      </c>
      <c r="I621">
        <f>(((D620 + D621)/2) + (((D624) + (D623))))</f>
        <v/>
      </c>
      <c r="J621">
        <f>((C620 + C621)*(((D620 + D621)/2) + (((D624) + (D623)))))</f>
        <v/>
      </c>
    </row>
    <row r="622">
      <c r="A622" t="inlineStr">
        <is>
          <t>CLBLM_L_X8Y46/CLBLM_L.CLBLM_IMUX19-&gt;CLBLM_L_B2</t>
        </is>
      </c>
      <c r="B622" t="inlineStr">
        <is>
          <t>PassTransistor</t>
        </is>
      </c>
      <c r="C622" t="n">
        <v>0</v>
      </c>
      <c r="E622" t="n">
        <v>0</v>
      </c>
      <c r="F622" t="n">
        <v>0</v>
      </c>
      <c r="G622" t="n">
        <v>0</v>
      </c>
      <c r="H622" t="n">
        <v>0</v>
      </c>
      <c r="I622">
        <f>((D624) + (D623))</f>
        <v/>
      </c>
      <c r="J622">
        <f>(((D624) + (D623))*C622)</f>
        <v/>
      </c>
    </row>
    <row r="623">
      <c r="A623" t="inlineStr">
        <is>
          <t>CLBLM_L_X8Y46/CLBLM_L_B2</t>
        </is>
      </c>
      <c r="B623" t="inlineStr">
        <is>
          <t>Part of wire</t>
        </is>
      </c>
      <c r="C623" t="n">
        <v>0</v>
      </c>
      <c r="D623" t="n">
        <v>0</v>
      </c>
      <c r="I623">
        <f>(((D623)/2) + (D624))</f>
        <v/>
      </c>
      <c r="J623">
        <f>((C623)*(((D623)/2) + (D624)))</f>
        <v/>
      </c>
    </row>
    <row r="624">
      <c r="A624" t="inlineStr">
        <is>
          <t>masterReg/readData2[12]_i_1/I4</t>
        </is>
      </c>
      <c r="B624" t="inlineStr">
        <is>
          <t>Inpin</t>
        </is>
      </c>
      <c r="D624" t="n">
        <v>0</v>
      </c>
      <c r="E624" t="n">
        <v>0.212</v>
      </c>
      <c r="F624" t="n">
        <v>0.17</v>
      </c>
      <c r="G624" t="n">
        <v>0.506</v>
      </c>
      <c r="H624" t="n">
        <v>0.408</v>
      </c>
    </row>
    <row r="625">
      <c r="A625" t="inlineStr">
        <is>
          <t>p_0_in: osc/register_reg_r1_0_31_0_5_i_1/O to masterReg/readData2[12]_i_1/I4 sum delays</t>
        </is>
      </c>
      <c r="E625">
        <f>(E2 + E4 + E221 + E257 + E316 + E325 + E335 + E363 + E420 + E569 + E601 + E604 + E619 + E622 + E624)</f>
        <v/>
      </c>
      <c r="F625">
        <f>(F2 + F4 + F221 + F257 + F316 + F325 + F335 + F363 + F420 + F569 + F601 + F604 + F619 + F622 + F624)</f>
        <v/>
      </c>
      <c r="G625">
        <f>(G2 + G4 + G221 + G257 + G316 + G325 + G335 + G363 + G420 + G569 + G601 + G604 + G619 + G622 + G624)</f>
        <v/>
      </c>
      <c r="H625">
        <f>(H2 + H4 + H221 + H257 + H316 + H325 + H335 + H363 + H420 + H569 + H601 + H604 + H619 + H622 + H624)</f>
        <v/>
      </c>
      <c r="J625">
        <f>(J2 + J3 + J4 + J6 + J221 + J223 + J257 + J262 + J316 + J324 + J325 + J334 + J335 + J338 + J363 + J368 + J420 + J427 + J569 + J574 + J601 + J603 + J604 + J607 + J619 + J621 + J622 + J623 + J624)</f>
        <v/>
      </c>
    </row>
    <row r="626">
      <c r="A626" t="inlineStr">
        <is>
          <t>p_0_in: osc/register_reg_r1_0_31_0_5_i_1/O to masterReg/readData2[12]_i_1/I4sum delays + cap delay</t>
        </is>
      </c>
      <c r="E626">
        <f>1000*(E625 + J625)</f>
        <v/>
      </c>
      <c r="F626">
        <f>1000*(F625 + J625)</f>
        <v/>
      </c>
      <c r="G626">
        <f>1000*(G625 + J625)</f>
        <v/>
      </c>
      <c r="H626">
        <f>1000*(H625 + J625)</f>
        <v/>
      </c>
    </row>
    <row r="628">
      <c r="A628" t="inlineStr">
        <is>
          <t>p_0_in: osc/register_reg_r1_0_31_0_5_i_1/O to masterReg/readData2[12]_i_1/I4Total delay (from Vivado)</t>
        </is>
      </c>
      <c r="E628" t="inlineStr">
        <is>
          <t>1247</t>
        </is>
      </c>
      <c r="F628" t="inlineStr">
        <is>
          <t>1096</t>
        </is>
      </c>
      <c r="G628" t="inlineStr">
        <is>
          <t>2119</t>
        </is>
      </c>
      <c r="H628" t="inlineStr">
        <is>
          <t>1808</t>
        </is>
      </c>
    </row>
    <row r="630">
      <c r="A630" t="inlineStr">
        <is>
          <t>INT_R_X7Y42/INT_R.EE2END2-&gt;&gt;EL1BEG1</t>
        </is>
      </c>
      <c r="B630" t="inlineStr">
        <is>
          <t>Buffer</t>
        </is>
      </c>
      <c r="C630" t="n">
        <v>1.16220225</v>
      </c>
      <c r="D630" t="n">
        <v>0.008429000000000001</v>
      </c>
      <c r="E630" t="n">
        <v>0.043</v>
      </c>
      <c r="F630" t="n">
        <v>0.035</v>
      </c>
      <c r="G630" t="n">
        <v>0.124</v>
      </c>
      <c r="H630" t="n">
        <v>0.103</v>
      </c>
      <c r="I630">
        <f>((D635 + D646) + (D631 + D632 + D633 + D634))</f>
        <v/>
      </c>
      <c r="J630">
        <f>(((D635 + D646) + (D631 + D632 + D633 + D634))*C630)</f>
        <v/>
      </c>
    </row>
    <row r="631">
      <c r="A631" t="inlineStr">
        <is>
          <t>INT_R_X7Y42/EL1BEG1</t>
        </is>
      </c>
      <c r="B631" t="inlineStr">
        <is>
          <t>Part of wire</t>
        </is>
      </c>
      <c r="C631" t="n">
        <v>0</v>
      </c>
      <c r="D631" t="n">
        <v>0</v>
      </c>
    </row>
    <row r="632">
      <c r="A632" t="inlineStr">
        <is>
          <t>INT_L_X8Y42/EL1END1</t>
        </is>
      </c>
      <c r="B632" t="inlineStr">
        <is>
          <t>Part of wire</t>
        </is>
      </c>
      <c r="C632" t="n">
        <v>0</v>
      </c>
      <c r="D632" t="n">
        <v>0</v>
      </c>
    </row>
    <row r="633">
      <c r="A633" t="inlineStr">
        <is>
          <t>CLBLM_R_X7Y42/CLBLM_EL1BEG1</t>
        </is>
      </c>
      <c r="B633" t="inlineStr">
        <is>
          <t>Part of wire</t>
        </is>
      </c>
      <c r="C633" t="n">
        <v>0.052151</v>
      </c>
      <c r="D633" t="n">
        <v>0.004690000000000001</v>
      </c>
    </row>
    <row r="634">
      <c r="A634" t="inlineStr">
        <is>
          <t>CLBLM_L_X8Y42/CLBLM_EL1BEG1</t>
        </is>
      </c>
      <c r="B634" t="inlineStr">
        <is>
          <t>Part of wire</t>
        </is>
      </c>
      <c r="C634" t="n">
        <v>0.052151</v>
      </c>
      <c r="D634" t="n">
        <v>0.004690000000000001</v>
      </c>
      <c r="I634">
        <f>(((D631 + D632 + D633 + D634)/2) + (D635 + D646))</f>
        <v/>
      </c>
      <c r="J634">
        <f>((C631 + C632 + C633 + C634)*(((D631 + D632 + D633 + D634)/2) + (D635 + D646)))</f>
        <v/>
      </c>
    </row>
    <row r="635">
      <c r="A635" t="inlineStr">
        <is>
          <t>INT_L_X8Y42/INT_L.EL1END1-&gt;&gt;IMUX_L2</t>
        </is>
      </c>
      <c r="B635" t="inlineStr">
        <is>
          <t>Buffer</t>
        </is>
      </c>
      <c r="C635" t="n">
        <v>1.6107141875</v>
      </c>
      <c r="D635" t="n">
        <v>0.007713</v>
      </c>
      <c r="E635" t="n">
        <v>0.047</v>
      </c>
      <c r="F635" t="n">
        <v>0.038</v>
      </c>
      <c r="G635" t="n">
        <v>0.138</v>
      </c>
      <c r="H635" t="n">
        <v>0.114</v>
      </c>
      <c r="I635">
        <f>((((D640) + (D639))) + (D636 + D637))</f>
        <v/>
      </c>
      <c r="J635">
        <f>(((((D640) + (D639))) + (D636 + D637))*C635)</f>
        <v/>
      </c>
    </row>
    <row r="636">
      <c r="A636" t="inlineStr">
        <is>
          <t>INT_L_X8Y42/IMUX_L2</t>
        </is>
      </c>
      <c r="B636" t="inlineStr">
        <is>
          <t>Part of wire</t>
        </is>
      </c>
      <c r="C636" t="n">
        <v>0</v>
      </c>
      <c r="D636" t="n">
        <v>0</v>
      </c>
    </row>
    <row r="637">
      <c r="A637" t="inlineStr">
        <is>
          <t>CLBLM_L_X8Y42/CLBLM_IMUX2</t>
        </is>
      </c>
      <c r="B637" t="inlineStr">
        <is>
          <t>Part of wire</t>
        </is>
      </c>
      <c r="C637" t="n">
        <v>0</v>
      </c>
      <c r="D637" t="n">
        <v>0</v>
      </c>
      <c r="I637">
        <f>(((D636 + D637)/2) + (((D640) + (D639))))</f>
        <v/>
      </c>
      <c r="J637">
        <f>((C636 + C637)*(((D636 + D637)/2) + (((D640) + (D639)))))</f>
        <v/>
      </c>
    </row>
    <row r="638">
      <c r="A638" t="inlineStr">
        <is>
          <t>CLBLM_L_X8Y42/CLBLM_L.CLBLM_IMUX2-&gt;CLBLM_M_A2</t>
        </is>
      </c>
      <c r="B638" t="inlineStr">
        <is>
          <t>PassTransistor</t>
        </is>
      </c>
      <c r="C638" t="n">
        <v>0</v>
      </c>
      <c r="E638" t="n">
        <v>0</v>
      </c>
      <c r="F638" t="n">
        <v>0</v>
      </c>
      <c r="G638" t="n">
        <v>0</v>
      </c>
      <c r="H638" t="n">
        <v>0</v>
      </c>
      <c r="I638">
        <f>((D640) + (D639))</f>
        <v/>
      </c>
      <c r="J638">
        <f>(((D640) + (D639))*C638)</f>
        <v/>
      </c>
    </row>
    <row r="639">
      <c r="A639" t="inlineStr">
        <is>
          <t>CLBLM_L_X8Y42/CLBLM_M_A2</t>
        </is>
      </c>
      <c r="B639" t="inlineStr">
        <is>
          <t>Part of wire</t>
        </is>
      </c>
      <c r="C639" t="n">
        <v>0</v>
      </c>
      <c r="D639" t="n">
        <v>0</v>
      </c>
      <c r="I639">
        <f>(((D639)/2) + (D640))</f>
        <v/>
      </c>
      <c r="J639">
        <f>((C639)*(((D639)/2) + (D640)))</f>
        <v/>
      </c>
    </row>
    <row r="640">
      <c r="A640" t="inlineStr">
        <is>
          <t>masterReg/readData1[8]_i_1/I4</t>
        </is>
      </c>
      <c r="B640" t="inlineStr">
        <is>
          <t>Inpin</t>
        </is>
      </c>
      <c r="D640" t="n">
        <v>0</v>
      </c>
      <c r="E640" t="n">
        <v>0.216</v>
      </c>
      <c r="F640" t="n">
        <v>0.174</v>
      </c>
      <c r="G640" t="n">
        <v>0.512</v>
      </c>
      <c r="H640" t="n">
        <v>0.413</v>
      </c>
    </row>
    <row r="641">
      <c r="A641" t="inlineStr">
        <is>
          <t>p_0_in: osc/register_reg_r1_0_31_0_5_i_1/O to masterReg/readData1[8]_i_1/I4 sum delays</t>
        </is>
      </c>
      <c r="E641">
        <f>(E2 + E4 + E221 + E257 + E316 + E325 + E335 + E363 + E420 + E630 + E635 + E638 + E640)</f>
        <v/>
      </c>
      <c r="F641">
        <f>(F2 + F4 + F221 + F257 + F316 + F325 + F335 + F363 + F420 + F630 + F635 + F638 + F640)</f>
        <v/>
      </c>
      <c r="G641">
        <f>(G2 + G4 + G221 + G257 + G316 + G325 + G335 + G363 + G420 + G630 + G635 + G638 + G640)</f>
        <v/>
      </c>
      <c r="H641">
        <f>(H2 + H4 + H221 + H257 + H316 + H325 + H335 + H363 + H420 + H630 + H635 + H638 + H640)</f>
        <v/>
      </c>
      <c r="J641">
        <f>(J2 + J3 + J4 + J6 + J221 + J223 + J257 + J262 + J316 + J324 + J325 + J334 + J335 + J338 + J363 + J368 + J420 + J427 + J630 + J634 + J635 + J637 + J638 + J639 + J640)</f>
        <v/>
      </c>
    </row>
    <row r="642">
      <c r="A642" t="inlineStr">
        <is>
          <t>p_0_in: osc/register_reg_r1_0_31_0_5_i_1/O to masterReg/readData1[8]_i_1/I4sum delays + cap delay</t>
        </is>
      </c>
      <c r="E642">
        <f>1000*(E641 + J641)</f>
        <v/>
      </c>
      <c r="F642">
        <f>1000*(F641 + J641)</f>
        <v/>
      </c>
      <c r="G642">
        <f>1000*(G641 + J641)</f>
        <v/>
      </c>
      <c r="H642">
        <f>1000*(H641 + J641)</f>
        <v/>
      </c>
    </row>
    <row r="644">
      <c r="A644" t="inlineStr">
        <is>
          <t>p_0_in: osc/register_reg_r1_0_31_0_5_i_1/O to masterReg/readData1[8]_i_1/I4Total delay (from Vivado)</t>
        </is>
      </c>
      <c r="E644" t="inlineStr">
        <is>
          <t>1107</t>
        </is>
      </c>
      <c r="F644" t="inlineStr">
        <is>
          <t>975</t>
        </is>
      </c>
      <c r="G644" t="inlineStr">
        <is>
          <t>1873</t>
        </is>
      </c>
      <c r="H644" t="inlineStr">
        <is>
          <t>1600</t>
        </is>
      </c>
    </row>
    <row r="646">
      <c r="A646" t="inlineStr">
        <is>
          <t>INT_L_X8Y42/INT_L.EL1END1-&gt;&gt;IMUX_L18</t>
        </is>
      </c>
      <c r="B646" t="inlineStr">
        <is>
          <t>Buffer</t>
        </is>
      </c>
      <c r="C646" t="n">
        <v>1.6107141875</v>
      </c>
      <c r="D646" t="n">
        <v>0.007713</v>
      </c>
      <c r="E646" t="n">
        <v>0.047</v>
      </c>
      <c r="F646" t="n">
        <v>0.038</v>
      </c>
      <c r="G646" t="n">
        <v>0.138</v>
      </c>
      <c r="H646" t="n">
        <v>0.114</v>
      </c>
      <c r="I646">
        <f>((((D651) + (D650))) + (D647 + D648))</f>
        <v/>
      </c>
      <c r="J646">
        <f>(((((D651) + (D650))) + (D647 + D648))*C646)</f>
        <v/>
      </c>
    </row>
    <row r="647">
      <c r="A647" t="inlineStr">
        <is>
          <t>INT_L_X8Y42/IMUX_L18</t>
        </is>
      </c>
      <c r="B647" t="inlineStr">
        <is>
          <t>Part of wire</t>
        </is>
      </c>
      <c r="C647" t="n">
        <v>0</v>
      </c>
      <c r="D647" t="n">
        <v>0</v>
      </c>
    </row>
    <row r="648">
      <c r="A648" t="inlineStr">
        <is>
          <t>CLBLM_L_X8Y42/CLBLM_IMUX18</t>
        </is>
      </c>
      <c r="B648" t="inlineStr">
        <is>
          <t>Part of wire</t>
        </is>
      </c>
      <c r="C648" t="n">
        <v>0</v>
      </c>
      <c r="D648" t="n">
        <v>0</v>
      </c>
      <c r="I648">
        <f>(((D647 + D648)/2) + (((D651) + (D650))))</f>
        <v/>
      </c>
      <c r="J648">
        <f>((C647 + C648)*(((D647 + D648)/2) + (((D651) + (D650)))))</f>
        <v/>
      </c>
    </row>
    <row r="649">
      <c r="A649" t="inlineStr">
        <is>
          <t>CLBLM_L_X8Y42/CLBLM_L.CLBLM_IMUX18-&gt;CLBLM_M_B2</t>
        </is>
      </c>
      <c r="B649" t="inlineStr">
        <is>
          <t>PassTransistor</t>
        </is>
      </c>
      <c r="C649" t="n">
        <v>0</v>
      </c>
      <c r="E649" t="n">
        <v>0</v>
      </c>
      <c r="F649" t="n">
        <v>0</v>
      </c>
      <c r="G649" t="n">
        <v>0</v>
      </c>
      <c r="H649" t="n">
        <v>0</v>
      </c>
      <c r="I649">
        <f>((D651) + (D650))</f>
        <v/>
      </c>
      <c r="J649">
        <f>(((D651) + (D650))*C649)</f>
        <v/>
      </c>
    </row>
    <row r="650">
      <c r="A650" t="inlineStr">
        <is>
          <t>CLBLM_L_X8Y42/CLBLM_M_B2</t>
        </is>
      </c>
      <c r="B650" t="inlineStr">
        <is>
          <t>Part of wire</t>
        </is>
      </c>
      <c r="C650" t="n">
        <v>0</v>
      </c>
      <c r="D650" t="n">
        <v>0</v>
      </c>
      <c r="I650">
        <f>(((D650)/2) + (D651))</f>
        <v/>
      </c>
      <c r="J650">
        <f>((C650)*(((D650)/2) + (D651)))</f>
        <v/>
      </c>
    </row>
    <row r="651">
      <c r="A651" t="inlineStr">
        <is>
          <t>masterReg/readData2[8]_i_1/I4</t>
        </is>
      </c>
      <c r="B651" t="inlineStr">
        <is>
          <t>Inpin</t>
        </is>
      </c>
      <c r="D651" t="n">
        <v>0</v>
      </c>
      <c r="E651" t="n">
        <v>0.214</v>
      </c>
      <c r="F651" t="n">
        <v>0.172</v>
      </c>
      <c r="G651" t="n">
        <v>0.504</v>
      </c>
      <c r="H651" t="n">
        <v>0.406</v>
      </c>
    </row>
    <row r="652">
      <c r="A652" t="inlineStr">
        <is>
          <t>p_0_in: osc/register_reg_r1_0_31_0_5_i_1/O to masterReg/readData2[8]_i_1/I4 sum delays</t>
        </is>
      </c>
      <c r="E652">
        <f>(E2 + E4 + E221 + E257 + E316 + E325 + E335 + E363 + E420 + E630 + E646 + E649 + E651)</f>
        <v/>
      </c>
      <c r="F652">
        <f>(F2 + F4 + F221 + F257 + F316 + F325 + F335 + F363 + F420 + F630 + F646 + F649 + F651)</f>
        <v/>
      </c>
      <c r="G652">
        <f>(G2 + G4 + G221 + G257 + G316 + G325 + G335 + G363 + G420 + G630 + G646 + G649 + G651)</f>
        <v/>
      </c>
      <c r="H652">
        <f>(H2 + H4 + H221 + H257 + H316 + H325 + H335 + H363 + H420 + H630 + H646 + H649 + H651)</f>
        <v/>
      </c>
      <c r="J652">
        <f>(J2 + J3 + J4 + J6 + J221 + J223 + J257 + J262 + J316 + J324 + J325 + J334 + J335 + J338 + J363 + J368 + J420 + J427 + J630 + J634 + J646 + J648 + J649 + J650 + J651)</f>
        <v/>
      </c>
    </row>
    <row r="653">
      <c r="A653" t="inlineStr">
        <is>
          <t>p_0_in: osc/register_reg_r1_0_31_0_5_i_1/O to masterReg/readData2[8]_i_1/I4sum delays + cap delay</t>
        </is>
      </c>
      <c r="E653">
        <f>1000*(E652 + J652)</f>
        <v/>
      </c>
      <c r="F653">
        <f>1000*(F652 + J652)</f>
        <v/>
      </c>
      <c r="G653">
        <f>1000*(G652 + J652)</f>
        <v/>
      </c>
      <c r="H653">
        <f>1000*(H652 + J652)</f>
        <v/>
      </c>
    </row>
    <row r="655">
      <c r="A655" t="inlineStr">
        <is>
          <t>p_0_in: osc/register_reg_r1_0_31_0_5_i_1/O to masterReg/readData2[8]_i_1/I4Total delay (from Vivado)</t>
        </is>
      </c>
      <c r="E655" t="inlineStr">
        <is>
          <t>1105</t>
        </is>
      </c>
      <c r="F655" t="inlineStr">
        <is>
          <t>973</t>
        </is>
      </c>
      <c r="G655" t="inlineStr">
        <is>
          <t>1867</t>
        </is>
      </c>
      <c r="H655" t="inlineStr">
        <is>
          <t>1596</t>
        </is>
      </c>
    </row>
    <row r="657">
      <c r="A657" t="inlineStr">
        <is>
          <t>INT_L_X4Y53/INT_L.SE2END2-&gt;&gt;SW2BEG2</t>
        </is>
      </c>
      <c r="B657" t="inlineStr">
        <is>
          <t>Buffer</t>
        </is>
      </c>
      <c r="C657" t="n">
        <v>1.1851186875</v>
      </c>
      <c r="D657" t="n">
        <v>0.008473000000000001</v>
      </c>
      <c r="E657" t="n">
        <v>0.041</v>
      </c>
      <c r="F657" t="n">
        <v>0.033</v>
      </c>
      <c r="G657" t="n">
        <v>0.137</v>
      </c>
      <c r="H657" t="n">
        <v>0.113</v>
      </c>
      <c r="I657">
        <f>((D663 + D674 + D685 + D920) + (D658 + D659 + D660 + D661 + D662))</f>
        <v/>
      </c>
      <c r="J657">
        <f>(((D663 + D674 + D685 + D920) + (D658 + D659 + D660 + D661 + D662))*C657)</f>
        <v/>
      </c>
    </row>
    <row r="658">
      <c r="A658" t="inlineStr">
        <is>
          <t>INT_L_X4Y53/SW2BEG2</t>
        </is>
      </c>
      <c r="B658" t="inlineStr">
        <is>
          <t>Part of wire</t>
        </is>
      </c>
      <c r="C658" t="n">
        <v>0</v>
      </c>
      <c r="D658" t="n">
        <v>0</v>
      </c>
    </row>
    <row r="659">
      <c r="A659" t="inlineStr">
        <is>
          <t>INT_R_X3Y52/SW2END2</t>
        </is>
      </c>
      <c r="B659" t="inlineStr">
        <is>
          <t>Part of wire</t>
        </is>
      </c>
      <c r="C659" t="n">
        <v>0</v>
      </c>
      <c r="D659" t="n">
        <v>0</v>
      </c>
    </row>
    <row r="660">
      <c r="A660" t="inlineStr">
        <is>
          <t>INT_L_X4Y52/SW2A2</t>
        </is>
      </c>
      <c r="B660" t="inlineStr">
        <is>
          <t>Part of wire</t>
        </is>
      </c>
      <c r="C660" t="n">
        <v>0</v>
      </c>
      <c r="D660" t="n">
        <v>0</v>
      </c>
    </row>
    <row r="661">
      <c r="A661" t="inlineStr">
        <is>
          <t>CLBLL_L_X4Y52/CLBLL_SW2A2</t>
        </is>
      </c>
      <c r="B661" t="inlineStr">
        <is>
          <t>Part of wire</t>
        </is>
      </c>
      <c r="C661" t="n">
        <v>0.078932</v>
      </c>
      <c r="D661" t="n">
        <v>0.005896</v>
      </c>
    </row>
    <row r="662">
      <c r="A662" t="inlineStr">
        <is>
          <t>CLBLM_R_X3Y52/CLBLM_SW2A2</t>
        </is>
      </c>
      <c r="B662" t="inlineStr">
        <is>
          <t>Part of wire</t>
        </is>
      </c>
      <c r="C662" t="n">
        <v>0.090208</v>
      </c>
      <c r="D662" t="n">
        <v>0.005896</v>
      </c>
      <c r="I662">
        <f>(((D658 + D659 + D660 + D661 + D662)/2) + (D663 + D674 + D685 + D920))</f>
        <v/>
      </c>
      <c r="J662">
        <f>((C658 + C659 + C660 + C661 + C662)*(((D658 + D659 + D660 + D661 + D662)/2) + (D663 + D674 + D685 + D920)))</f>
        <v/>
      </c>
    </row>
    <row r="663">
      <c r="A663" t="inlineStr">
        <is>
          <t>INT_R_X3Y52/INT_R.SW2END2-&gt;&gt;IMUX28</t>
        </is>
      </c>
      <c r="B663" t="inlineStr">
        <is>
          <t>Buffer</t>
        </is>
      </c>
      <c r="C663" t="n">
        <v>1.6107141875</v>
      </c>
      <c r="D663" t="n">
        <v>0.007713</v>
      </c>
      <c r="E663" t="n">
        <v>0.047</v>
      </c>
      <c r="F663" t="n">
        <v>0.038</v>
      </c>
      <c r="G663" t="n">
        <v>0.138</v>
      </c>
      <c r="H663" t="n">
        <v>0.114</v>
      </c>
      <c r="I663">
        <f>((((D668) + (D667))) + (D664 + D665))</f>
        <v/>
      </c>
      <c r="J663">
        <f>(((((D668) + (D667))) + (D664 + D665))*C663)</f>
        <v/>
      </c>
    </row>
    <row r="664">
      <c r="A664" t="inlineStr">
        <is>
          <t>INT_R_X3Y52/IMUX28</t>
        </is>
      </c>
      <c r="B664" t="inlineStr">
        <is>
          <t>Part of wire</t>
        </is>
      </c>
      <c r="C664" t="n">
        <v>0</v>
      </c>
      <c r="D664" t="n">
        <v>0</v>
      </c>
    </row>
    <row r="665">
      <c r="A665" t="inlineStr">
        <is>
          <t>CLBLM_R_X3Y52/CLBLM_IMUX28</t>
        </is>
      </c>
      <c r="B665" t="inlineStr">
        <is>
          <t>Part of wire</t>
        </is>
      </c>
      <c r="C665" t="n">
        <v>0</v>
      </c>
      <c r="D665" t="n">
        <v>0</v>
      </c>
      <c r="I665">
        <f>(((D664 + D665)/2) + (((D668) + (D667))))</f>
        <v/>
      </c>
      <c r="J665">
        <f>((C664 + C665)*(((D664 + D665)/2) + (((D668) + (D667)))))</f>
        <v/>
      </c>
    </row>
    <row r="666">
      <c r="A666" t="inlineStr">
        <is>
          <t>CLBLM_R_X3Y52/CLBLM_R.CLBLM_IMUX28-&gt;CLBLM_M_C4</t>
        </is>
      </c>
      <c r="B666" t="inlineStr">
        <is>
          <t>PassTransistor</t>
        </is>
      </c>
      <c r="C666" t="n">
        <v>0</v>
      </c>
      <c r="E666" t="n">
        <v>0</v>
      </c>
      <c r="F666" t="n">
        <v>0</v>
      </c>
      <c r="G666" t="n">
        <v>0</v>
      </c>
      <c r="H666" t="n">
        <v>0</v>
      </c>
      <c r="I666">
        <f>((D668) + (D667))</f>
        <v/>
      </c>
      <c r="J666">
        <f>(((D668) + (D667))*C666)</f>
        <v/>
      </c>
    </row>
    <row r="667">
      <c r="A667" t="inlineStr">
        <is>
          <t>CLBLM_R_X3Y52/CLBLM_M_C4</t>
        </is>
      </c>
      <c r="B667" t="inlineStr">
        <is>
          <t>Part of wire</t>
        </is>
      </c>
      <c r="C667" t="n">
        <v>0</v>
      </c>
      <c r="D667" t="n">
        <v>0</v>
      </c>
      <c r="I667">
        <f>(((D667)/2) + (D668))</f>
        <v/>
      </c>
      <c r="J667">
        <f>((C667)*(((D667)/2) + (D668)))</f>
        <v/>
      </c>
    </row>
    <row r="668">
      <c r="A668" t="inlineStr">
        <is>
          <t>masterReg/readData2[18]_i_1/I4</t>
        </is>
      </c>
      <c r="B668" t="inlineStr">
        <is>
          <t>Inpin</t>
        </is>
      </c>
      <c r="D668" t="n">
        <v>0</v>
      </c>
      <c r="E668" t="n">
        <v>0.111</v>
      </c>
      <c r="F668" t="n">
        <v>0.089</v>
      </c>
      <c r="G668" t="n">
        <v>0.3</v>
      </c>
      <c r="H668" t="n">
        <v>0.242</v>
      </c>
    </row>
    <row r="669">
      <c r="A669" t="inlineStr">
        <is>
          <t>p_0_in: osc/register_reg_r1_0_31_0_5_i_1/O to masterReg/readData2[18]_i_1/I4 sum delays</t>
        </is>
      </c>
      <c r="E669">
        <f>(E2 + E4 + E221 + E257 + E657 + E663 + E666 + E668)</f>
        <v/>
      </c>
      <c r="F669">
        <f>(F2 + F4 + F221 + F257 + F657 + F663 + F666 + F668)</f>
        <v/>
      </c>
      <c r="G669">
        <f>(G2 + G4 + G221 + G257 + G657 + G663 + G666 + G668)</f>
        <v/>
      </c>
      <c r="H669">
        <f>(H2 + H4 + H221 + H257 + H657 + H663 + H666 + H668)</f>
        <v/>
      </c>
      <c r="J669">
        <f>(J2 + J3 + J4 + J6 + J221 + J223 + J257 + J262 + J657 + J662 + J663 + J665 + J666 + J667 + J668)</f>
        <v/>
      </c>
    </row>
    <row r="670">
      <c r="A670" t="inlineStr">
        <is>
          <t>p_0_in: osc/register_reg_r1_0_31_0_5_i_1/O to masterReg/readData2[18]_i_1/I4sum delays + cap delay</t>
        </is>
      </c>
      <c r="E670">
        <f>1000*(E669 + J669)</f>
        <v/>
      </c>
      <c r="F670">
        <f>1000*(F669 + J669)</f>
        <v/>
      </c>
      <c r="G670">
        <f>1000*(G669 + J669)</f>
        <v/>
      </c>
      <c r="H670">
        <f>1000*(H669 + J669)</f>
        <v/>
      </c>
    </row>
    <row r="672">
      <c r="A672" t="inlineStr">
        <is>
          <t>p_0_in: osc/register_reg_r1_0_31_0_5_i_1/O to masterReg/readData2[18]_i_1/I4Total delay (from Vivado)</t>
        </is>
      </c>
      <c r="E672" t="inlineStr">
        <is>
          <t>490</t>
        </is>
      </c>
      <c r="F672" t="inlineStr">
        <is>
          <t>435</t>
        </is>
      </c>
      <c r="G672" t="inlineStr">
        <is>
          <t>878</t>
        </is>
      </c>
      <c r="H672" t="inlineStr">
        <is>
          <t>754</t>
        </is>
      </c>
    </row>
    <row r="674">
      <c r="A674" t="inlineStr">
        <is>
          <t>INT_R_X3Y52/INT_R.SW2END2-&gt;&gt;IMUX45</t>
        </is>
      </c>
      <c r="B674" t="inlineStr">
        <is>
          <t>Buffer</t>
        </is>
      </c>
      <c r="C674" t="n">
        <v>1.6107141875</v>
      </c>
      <c r="D674" t="n">
        <v>0.007713</v>
      </c>
      <c r="E674" t="n">
        <v>0.047</v>
      </c>
      <c r="F674" t="n">
        <v>0.038</v>
      </c>
      <c r="G674" t="n">
        <v>0.138</v>
      </c>
      <c r="H674" t="n">
        <v>0.114</v>
      </c>
      <c r="I674">
        <f>((((D679) + (D678))) + (D675 + D676))</f>
        <v/>
      </c>
      <c r="J674">
        <f>(((((D679) + (D678))) + (D675 + D676))*C674)</f>
        <v/>
      </c>
    </row>
    <row r="675">
      <c r="A675" t="inlineStr">
        <is>
          <t>INT_R_X3Y52/IMUX45</t>
        </is>
      </c>
      <c r="B675" t="inlineStr">
        <is>
          <t>Part of wire</t>
        </is>
      </c>
      <c r="C675" t="n">
        <v>0</v>
      </c>
      <c r="D675" t="n">
        <v>0</v>
      </c>
    </row>
    <row r="676">
      <c r="A676" t="inlineStr">
        <is>
          <t>CLBLM_R_X3Y52/CLBLM_IMUX45</t>
        </is>
      </c>
      <c r="B676" t="inlineStr">
        <is>
          <t>Part of wire</t>
        </is>
      </c>
      <c r="C676" t="n">
        <v>0</v>
      </c>
      <c r="D676" t="n">
        <v>0</v>
      </c>
      <c r="I676">
        <f>(((D675 + D676)/2) + (((D679) + (D678))))</f>
        <v/>
      </c>
      <c r="J676">
        <f>((C675 + C676)*(((D675 + D676)/2) + (((D679) + (D678)))))</f>
        <v/>
      </c>
    </row>
    <row r="677">
      <c r="A677" t="inlineStr">
        <is>
          <t>CLBLM_R_X3Y52/CLBLM_R.CLBLM_IMUX45-&gt;CLBLM_M_D2</t>
        </is>
      </c>
      <c r="B677" t="inlineStr">
        <is>
          <t>PassTransistor</t>
        </is>
      </c>
      <c r="C677" t="n">
        <v>0</v>
      </c>
      <c r="E677" t="n">
        <v>0</v>
      </c>
      <c r="F677" t="n">
        <v>0</v>
      </c>
      <c r="G677" t="n">
        <v>0</v>
      </c>
      <c r="H677" t="n">
        <v>0</v>
      </c>
      <c r="I677">
        <f>((D679) + (D678))</f>
        <v/>
      </c>
      <c r="J677">
        <f>(((D679) + (D678))*C677)</f>
        <v/>
      </c>
    </row>
    <row r="678">
      <c r="A678" t="inlineStr">
        <is>
          <t>CLBLM_R_X3Y52/CLBLM_M_D2</t>
        </is>
      </c>
      <c r="B678" t="inlineStr">
        <is>
          <t>Part of wire</t>
        </is>
      </c>
      <c r="C678" t="n">
        <v>0</v>
      </c>
      <c r="D678" t="n">
        <v>0</v>
      </c>
      <c r="I678">
        <f>(((D678)/2) + (D679))</f>
        <v/>
      </c>
      <c r="J678">
        <f>((C678)*(((D678)/2) + (D679)))</f>
        <v/>
      </c>
    </row>
    <row r="679">
      <c r="A679" t="inlineStr">
        <is>
          <t>masterReg/readData2[19]_i_1/I4</t>
        </is>
      </c>
      <c r="B679" t="inlineStr">
        <is>
          <t>Inpin</t>
        </is>
      </c>
      <c r="D679" t="n">
        <v>0</v>
      </c>
      <c r="E679" t="n">
        <v>0.219</v>
      </c>
      <c r="F679" t="n">
        <v>0.141</v>
      </c>
      <c r="G679" t="n">
        <v>0.52</v>
      </c>
      <c r="H679" t="n">
        <v>0.293</v>
      </c>
    </row>
    <row r="680">
      <c r="A680" t="inlineStr">
        <is>
          <t>p_0_in: osc/register_reg_r1_0_31_0_5_i_1/O to masterReg/readData2[19]_i_1/I4 sum delays</t>
        </is>
      </c>
      <c r="E680">
        <f>(E2 + E4 + E221 + E257 + E657 + E674 + E677 + E679)</f>
        <v/>
      </c>
      <c r="F680">
        <f>(F2 + F4 + F221 + F257 + F657 + F674 + F677 + F679)</f>
        <v/>
      </c>
      <c r="G680">
        <f>(G2 + G4 + G221 + G257 + G657 + G674 + G677 + G679)</f>
        <v/>
      </c>
      <c r="H680">
        <f>(H2 + H4 + H221 + H257 + H657 + H674 + H677 + H679)</f>
        <v/>
      </c>
      <c r="J680">
        <f>(J2 + J3 + J4 + J6 + J221 + J223 + J257 + J262 + J657 + J662 + J674 + J676 + J677 + J678 + J679)</f>
        <v/>
      </c>
    </row>
    <row r="681">
      <c r="A681" t="inlineStr">
        <is>
          <t>p_0_in: osc/register_reg_r1_0_31_0_5_i_1/O to masterReg/readData2[19]_i_1/I4sum delays + cap delay</t>
        </is>
      </c>
      <c r="E681">
        <f>1000*(E680 + J680)</f>
        <v/>
      </c>
      <c r="F681">
        <f>1000*(F680 + J680)</f>
        <v/>
      </c>
      <c r="G681">
        <f>1000*(G680 + J680)</f>
        <v/>
      </c>
      <c r="H681">
        <f>1000*(H680 + J680)</f>
        <v/>
      </c>
    </row>
    <row r="683">
      <c r="A683" t="inlineStr">
        <is>
          <t>p_0_in: osc/register_reg_r1_0_31_0_5_i_1/O to masterReg/readData2[19]_i_1/I4Total delay (from Vivado)</t>
        </is>
      </c>
      <c r="E683" t="inlineStr">
        <is>
          <t>598</t>
        </is>
      </c>
      <c r="F683" t="inlineStr">
        <is>
          <t>487</t>
        </is>
      </c>
      <c r="G683" t="inlineStr">
        <is>
          <t>1074</t>
        </is>
      </c>
      <c r="H683" t="inlineStr">
        <is>
          <t>807</t>
        </is>
      </c>
    </row>
    <row r="685">
      <c r="A685" t="inlineStr">
        <is>
          <t>INT_R_X3Y52/INT_R.SW2END2-&gt;&gt;EE4BEG2</t>
        </is>
      </c>
      <c r="B685" t="inlineStr">
        <is>
          <t>Buffer</t>
        </is>
      </c>
      <c r="C685" t="n">
        <v>1.2375</v>
      </c>
      <c r="D685" t="n">
        <v>0.009403999999999999</v>
      </c>
      <c r="E685" t="n">
        <v>0.07199999999999999</v>
      </c>
      <c r="F685" t="n">
        <v>0.059</v>
      </c>
      <c r="G685" t="n">
        <v>0.167</v>
      </c>
      <c r="H685" t="n">
        <v>0.138</v>
      </c>
      <c r="I685">
        <f>((D697 + D716) + (D686 + D687 + D688 + D689 + D690 + D691 + D692 + D693 + D694 + D695 + D696))</f>
        <v/>
      </c>
      <c r="J685">
        <f>(((D697 + D716) + (D686 + D687 + D688 + D689 + D690 + D691 + D692 + D693 + D694 + D695 + D696))*C685)</f>
        <v/>
      </c>
    </row>
    <row r="686">
      <c r="A686" t="inlineStr">
        <is>
          <t>INT_R_X3Y52/EE4BEG2</t>
        </is>
      </c>
      <c r="B686" t="inlineStr">
        <is>
          <t>Part of wire</t>
        </is>
      </c>
      <c r="C686" t="n">
        <v>0</v>
      </c>
      <c r="D686" t="n">
        <v>0</v>
      </c>
    </row>
    <row r="687">
      <c r="A687" t="inlineStr">
        <is>
          <t>INT_R_X7Y52/EE4END2</t>
        </is>
      </c>
      <c r="B687" t="inlineStr">
        <is>
          <t>Part of wire</t>
        </is>
      </c>
      <c r="C687" t="n">
        <v>0</v>
      </c>
      <c r="D687" t="n">
        <v>0</v>
      </c>
    </row>
    <row r="688">
      <c r="A688" t="inlineStr">
        <is>
          <t>CLBLM_R_X3Y52/CLBLM_EE4BEG2</t>
        </is>
      </c>
      <c r="B688" t="inlineStr">
        <is>
          <t>Part of wire</t>
        </is>
      </c>
      <c r="C688" t="n">
        <v>0</v>
      </c>
      <c r="D688" t="n">
        <v>0</v>
      </c>
    </row>
    <row r="689">
      <c r="A689" t="inlineStr">
        <is>
          <t>CLBLL_L_X4Y52/CLBLL_EE4BEG2</t>
        </is>
      </c>
      <c r="B689" t="inlineStr">
        <is>
          <t>Part of wire</t>
        </is>
      </c>
      <c r="C689" t="n">
        <v>0</v>
      </c>
      <c r="D689" t="n">
        <v>0</v>
      </c>
    </row>
    <row r="690">
      <c r="A690" t="inlineStr">
        <is>
          <t>INT_L_X4Y52/EE4A2</t>
        </is>
      </c>
      <c r="B690" t="inlineStr">
        <is>
          <t>Part of wire</t>
        </is>
      </c>
      <c r="C690" t="n">
        <v>0</v>
      </c>
      <c r="D690" t="n">
        <v>0</v>
      </c>
    </row>
    <row r="691">
      <c r="A691" t="inlineStr">
        <is>
          <t>INT_R_X5Y52/EE4B2</t>
        </is>
      </c>
      <c r="B691" t="inlineStr">
        <is>
          <t>Part of wire</t>
        </is>
      </c>
      <c r="C691" t="n">
        <v>0</v>
      </c>
      <c r="D691" t="n">
        <v>0</v>
      </c>
    </row>
    <row r="692">
      <c r="A692" t="inlineStr">
        <is>
          <t>CLBLM_R_X5Y52/CLBLM_EE4B2</t>
        </is>
      </c>
      <c r="B692" t="inlineStr">
        <is>
          <t>Part of wire</t>
        </is>
      </c>
      <c r="C692" t="n">
        <v>0</v>
      </c>
      <c r="D692" t="n">
        <v>0</v>
      </c>
    </row>
    <row r="693">
      <c r="A693" t="inlineStr">
        <is>
          <t>VBRK_X18Y55/VBRK_EE4B2</t>
        </is>
      </c>
      <c r="B693" t="inlineStr">
        <is>
          <t>Part of wire</t>
        </is>
      </c>
      <c r="C693" t="n">
        <v>0.01211</v>
      </c>
      <c r="D693" t="n">
        <v>0.00162</v>
      </c>
    </row>
    <row r="694">
      <c r="A694" t="inlineStr">
        <is>
          <t>BRAM_L_X6Y50/BRAM_EE4B2_2</t>
        </is>
      </c>
      <c r="B694" t="inlineStr">
        <is>
          <t>Part of wire</t>
        </is>
      </c>
      <c r="C694" t="n">
        <v>0.26892</v>
      </c>
      <c r="D694" t="n">
        <v>0.05565999999999999</v>
      </c>
    </row>
    <row r="695">
      <c r="A695" t="inlineStr">
        <is>
          <t>BRAM_INT_INTERFACE_L_X6Y52/INT_INTERFACE_EE4B2</t>
        </is>
      </c>
      <c r="B695" t="inlineStr">
        <is>
          <t>Part of wire</t>
        </is>
      </c>
      <c r="C695" t="n">
        <v>0</v>
      </c>
      <c r="D695" t="n">
        <v>0</v>
      </c>
    </row>
    <row r="696">
      <c r="A696" t="inlineStr">
        <is>
          <t>INT_L_X6Y52/EE4C2</t>
        </is>
      </c>
      <c r="B696" t="inlineStr">
        <is>
          <t>Part of wire</t>
        </is>
      </c>
      <c r="C696" t="n">
        <v>0</v>
      </c>
      <c r="D696" t="n">
        <v>0</v>
      </c>
      <c r="I696">
        <f>(((D686 + D687 + D688 + D689 + D690 + D691 + D692 + D693 + D694 + D695 + D696)/2) + (D697 + D716))</f>
        <v/>
      </c>
      <c r="J696">
        <f>((C686 + C687 + C688 + C689 + C690 + C691 + C692 + C693 + C694 + C695 + C696)*(((D686 + D687 + D688 + D689 + D690 + D691 + D692 + D693 + D694 + D695 + D696)/2) + (D697 + D716)))</f>
        <v/>
      </c>
    </row>
    <row r="697">
      <c r="A697" t="inlineStr">
        <is>
          <t>INT_R_X7Y52/INT_R.EE4END2-&gt;&gt;NE2BEG2</t>
        </is>
      </c>
      <c r="B697" t="inlineStr">
        <is>
          <t>Buffer</t>
        </is>
      </c>
      <c r="C697" t="n">
        <v>1.1851186875</v>
      </c>
      <c r="D697" t="n">
        <v>0.008473000000000001</v>
      </c>
      <c r="E697" t="n">
        <v>0.042</v>
      </c>
      <c r="F697" t="n">
        <v>0.034</v>
      </c>
      <c r="G697" t="n">
        <v>0.139</v>
      </c>
      <c r="H697" t="n">
        <v>0.115</v>
      </c>
      <c r="I697">
        <f>((D703) + (D698 + D699 + D700 + D701 + D702))</f>
        <v/>
      </c>
      <c r="J697">
        <f>(((D703) + (D698 + D699 + D700 + D701 + D702))*C697)</f>
        <v/>
      </c>
    </row>
    <row r="698">
      <c r="A698" t="inlineStr">
        <is>
          <t>INT_R_X7Y52/NE2BEG2</t>
        </is>
      </c>
      <c r="B698" t="inlineStr">
        <is>
          <t>Part of wire</t>
        </is>
      </c>
      <c r="C698" t="n">
        <v>0</v>
      </c>
      <c r="D698" t="n">
        <v>0</v>
      </c>
    </row>
    <row r="699">
      <c r="A699" t="inlineStr">
        <is>
          <t>INT_L_X8Y53/NE2END2</t>
        </is>
      </c>
      <c r="B699" t="inlineStr">
        <is>
          <t>Part of wire</t>
        </is>
      </c>
      <c r="C699" t="n">
        <v>0</v>
      </c>
      <c r="D699" t="n">
        <v>0</v>
      </c>
    </row>
    <row r="700">
      <c r="A700" t="inlineStr">
        <is>
          <t>INT_R_X7Y53/NE2A2</t>
        </is>
      </c>
      <c r="B700" t="inlineStr">
        <is>
          <t>Part of wire</t>
        </is>
      </c>
      <c r="C700" t="n">
        <v>0</v>
      </c>
      <c r="D700" t="n">
        <v>0</v>
      </c>
    </row>
    <row r="701">
      <c r="A701" t="inlineStr">
        <is>
          <t>CLBLM_R_X7Y53/CLBLM_NE2A2</t>
        </is>
      </c>
      <c r="B701" t="inlineStr">
        <is>
          <t>Part of wire</t>
        </is>
      </c>
      <c r="C701" t="n">
        <v>0.100092</v>
      </c>
      <c r="D701" t="n">
        <v>0.005469</v>
      </c>
    </row>
    <row r="702">
      <c r="A702" t="inlineStr">
        <is>
          <t>CLBLM_L_X8Y53/CLBLM_NE2A2</t>
        </is>
      </c>
      <c r="B702" t="inlineStr">
        <is>
          <t>Part of wire</t>
        </is>
      </c>
      <c r="C702" t="n">
        <v>0.100092</v>
      </c>
      <c r="D702" t="n">
        <v>0.005469</v>
      </c>
      <c r="I702">
        <f>(((D698 + D699 + D700 + D701 + D702)/2) + (D703))</f>
        <v/>
      </c>
      <c r="J702">
        <f>((C698 + C699 + C700 + C701 + C702)*(((D698 + D699 + D700 + D701 + D702)/2) + (D703)))</f>
        <v/>
      </c>
    </row>
    <row r="703">
      <c r="A703" t="inlineStr">
        <is>
          <t>INT_L_X8Y53/INT_L.NE2END2-&gt;&gt;FAN_ALT7</t>
        </is>
      </c>
      <c r="B703" t="inlineStr">
        <is>
          <t>Buffer</t>
        </is>
      </c>
      <c r="C703" t="n">
        <v>0</v>
      </c>
      <c r="D703" t="n">
        <v>0.00757</v>
      </c>
      <c r="E703" t="n">
        <v>0</v>
      </c>
      <c r="F703" t="n">
        <v>0</v>
      </c>
      <c r="G703" t="n">
        <v>0</v>
      </c>
      <c r="H703" t="n">
        <v>0</v>
      </c>
      <c r="I703">
        <f>((D705) + (D704))</f>
        <v/>
      </c>
      <c r="J703">
        <f>(((D705) + (D704))*C703)</f>
        <v/>
      </c>
    </row>
    <row r="704">
      <c r="A704" t="inlineStr">
        <is>
          <t>INT_L_X8Y53/FAN_ALT7</t>
        </is>
      </c>
      <c r="B704" t="inlineStr">
        <is>
          <t>Part of wire</t>
        </is>
      </c>
      <c r="C704" t="n">
        <v>0</v>
      </c>
      <c r="D704" t="n">
        <v>0</v>
      </c>
      <c r="I704">
        <f>(((D704)/2) + (D705))</f>
        <v/>
      </c>
      <c r="J704">
        <f>((C704)*(((D704)/2) + (D705)))</f>
        <v/>
      </c>
    </row>
    <row r="705">
      <c r="A705" t="inlineStr">
        <is>
          <t>INT_L_X8Y53/INT_L.FAN_ALT7-&gt;&gt;FAN_L7</t>
        </is>
      </c>
      <c r="B705" t="inlineStr">
        <is>
          <t>Buffer</t>
        </is>
      </c>
      <c r="C705" t="n">
        <v>3.489880625</v>
      </c>
      <c r="D705" t="n">
        <v>0</v>
      </c>
      <c r="E705" t="n">
        <v>0.055</v>
      </c>
      <c r="F705" t="n">
        <v>0.045</v>
      </c>
      <c r="G705" t="n">
        <v>0.179</v>
      </c>
      <c r="H705" t="n">
        <v>0.148</v>
      </c>
      <c r="I705">
        <f>((((D710) + (D709))) + (D706 + D707))</f>
        <v/>
      </c>
      <c r="J705">
        <f>(((((D710) + (D709))) + (D706 + D707))*C705)</f>
        <v/>
      </c>
    </row>
    <row r="706">
      <c r="A706" t="inlineStr">
        <is>
          <t>INT_L_X8Y53/FAN_L7</t>
        </is>
      </c>
      <c r="B706" t="inlineStr">
        <is>
          <t>Part of wire</t>
        </is>
      </c>
      <c r="C706" t="n">
        <v>0</v>
      </c>
      <c r="D706" t="n">
        <v>0</v>
      </c>
    </row>
    <row r="707">
      <c r="A707" t="inlineStr">
        <is>
          <t>CLBLM_L_X8Y53/CLBLM_FAN7</t>
        </is>
      </c>
      <c r="B707" t="inlineStr">
        <is>
          <t>Part of wire</t>
        </is>
      </c>
      <c r="C707" t="n">
        <v>0</v>
      </c>
      <c r="D707" t="n">
        <v>0</v>
      </c>
      <c r="I707">
        <f>(((D706 + D707)/2) + (((D710) + (D709))))</f>
        <v/>
      </c>
      <c r="J707">
        <f>((C706 + C707)*(((D706 + D707)/2) + (((D710) + (D709)))))</f>
        <v/>
      </c>
    </row>
    <row r="708">
      <c r="A708" t="inlineStr">
        <is>
          <t>CLBLM_L_X8Y53/CLBLM_L.CLBLM_FAN7-&gt;CLBLM_M_CE</t>
        </is>
      </c>
      <c r="B708" t="inlineStr">
        <is>
          <t>PassTransistor</t>
        </is>
      </c>
      <c r="C708" t="n">
        <v>0</v>
      </c>
      <c r="E708" t="n">
        <v>0</v>
      </c>
      <c r="F708" t="n">
        <v>0</v>
      </c>
      <c r="G708" t="n">
        <v>0</v>
      </c>
      <c r="H708" t="n">
        <v>0</v>
      </c>
      <c r="I708">
        <f>((D710) + (D709))</f>
        <v/>
      </c>
      <c r="J708">
        <f>(((D710) + (D709))*C708)</f>
        <v/>
      </c>
    </row>
    <row r="709">
      <c r="A709" t="inlineStr">
        <is>
          <t>CLBLM_L_X8Y53/CLBLM_M_CE</t>
        </is>
      </c>
      <c r="B709" t="inlineStr">
        <is>
          <t>Part of wire</t>
        </is>
      </c>
      <c r="C709" t="n">
        <v>0</v>
      </c>
      <c r="D709" t="n">
        <v>0</v>
      </c>
      <c r="I709">
        <f>(((D709)/2) + (D710))</f>
        <v/>
      </c>
      <c r="J709">
        <f>((C709)*(((D709)/2) + (D710)))</f>
        <v/>
      </c>
    </row>
    <row r="710">
      <c r="A710" t="inlineStr">
        <is>
          <t>masterReg/register_reg_r1_0_31_24_29/RAMD_D1/WE</t>
        </is>
      </c>
      <c r="B710" t="inlineStr">
        <is>
          <t>Inpin</t>
        </is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t="inlineStr">
        <is>
          <t>p_0_in: osc/register_reg_r1_0_31_0_5_i_1/O to masterReg/register_reg_r1_0_31_24_29/RAMD_D1/WE sum delays</t>
        </is>
      </c>
      <c r="E711">
        <f>(E2 + E4 + E221 + E257 + E657 + E685 + E697 + E703 + E705 + E708 + E710)</f>
        <v/>
      </c>
      <c r="F711">
        <f>(F2 + F4 + F221 + F257 + F657 + F685 + F697 + F703 + F705 + F708 + F710)</f>
        <v/>
      </c>
      <c r="G711">
        <f>(G2 + G4 + G221 + G257 + G657 + G685 + G697 + G703 + G705 + G708 + G710)</f>
        <v/>
      </c>
      <c r="H711">
        <f>(H2 + H4 + H221 + H257 + H657 + H685 + H697 + H703 + H705 + H708 + H710)</f>
        <v/>
      </c>
      <c r="J711">
        <f>(J2 + J3 + J4 + J6 + J221 + J223 + J257 + J262 + J657 + J662 + J685 + J696 + J697 + J702 + J703 + J704 + J705 + J707 + J708 + J709 + J710)</f>
        <v/>
      </c>
    </row>
    <row r="712">
      <c r="A712" t="inlineStr">
        <is>
          <t>p_0_in: osc/register_reg_r1_0_31_0_5_i_1/O to masterReg/register_reg_r1_0_31_24_29/RAMD_D1/WEsum delays + cap delay</t>
        </is>
      </c>
      <c r="E712">
        <f>1000*(E711 + J711)</f>
        <v/>
      </c>
      <c r="F712">
        <f>1000*(F711 + J711)</f>
        <v/>
      </c>
      <c r="G712">
        <f>1000*(G711 + J711)</f>
        <v/>
      </c>
      <c r="H712">
        <f>1000*(H711 + J711)</f>
        <v/>
      </c>
    </row>
    <row r="714">
      <c r="A714" t="inlineStr">
        <is>
          <t>p_0_in: osc/register_reg_r1_0_31_0_5_i_1/O to masterReg/register_reg_r1_0_31_24_29/RAMD_D1/WETotal delay (from Vivado)</t>
        </is>
      </c>
      <c r="E714" t="inlineStr">
        <is>
          <t>623</t>
        </is>
      </c>
      <c r="F714" t="inlineStr">
        <is>
          <t>568</t>
        </is>
      </c>
      <c r="G714" t="inlineStr">
        <is>
          <t>1030</t>
        </is>
      </c>
      <c r="H714" t="inlineStr">
        <is>
          <t>905</t>
        </is>
      </c>
    </row>
    <row r="716">
      <c r="A716" t="inlineStr">
        <is>
          <t>INT_R_X7Y52/INT_R.EE4END2-&gt;&gt;ER1BEG3</t>
        </is>
      </c>
      <c r="B716" t="inlineStr">
        <is>
          <t>Buffer</t>
        </is>
      </c>
      <c r="C716" t="n">
        <v>1.16220225</v>
      </c>
      <c r="D716" t="n">
        <v>0.008429000000000001</v>
      </c>
      <c r="E716" t="n">
        <v>0.044</v>
      </c>
      <c r="F716" t="n">
        <v>0.036</v>
      </c>
      <c r="G716" t="n">
        <v>0.122</v>
      </c>
      <c r="H716" t="n">
        <v>0.101</v>
      </c>
      <c r="I716">
        <f>((D722) + (D717 + D718 + D719 + D720 + D721))</f>
        <v/>
      </c>
      <c r="J716">
        <f>(((D722) + (D717 + D718 + D719 + D720 + D721))*C716)</f>
        <v/>
      </c>
    </row>
    <row r="717">
      <c r="A717" t="inlineStr">
        <is>
          <t>INT_R_X7Y52/ER1BEG3</t>
        </is>
      </c>
      <c r="B717" t="inlineStr">
        <is>
          <t>Part of wire</t>
        </is>
      </c>
      <c r="C717" t="n">
        <v>0</v>
      </c>
      <c r="D717" t="n">
        <v>0</v>
      </c>
    </row>
    <row r="718">
      <c r="A718" t="inlineStr">
        <is>
          <t>INT_L_X8Y52/ER1END3</t>
        </is>
      </c>
      <c r="B718" t="inlineStr">
        <is>
          <t>Part of wire</t>
        </is>
      </c>
      <c r="C718" t="n">
        <v>0</v>
      </c>
      <c r="D718" t="n">
        <v>0</v>
      </c>
    </row>
    <row r="719">
      <c r="A719" t="inlineStr">
        <is>
          <t>INT_L_X8Y53/ER1END_N3_3</t>
        </is>
      </c>
      <c r="B719" t="inlineStr">
        <is>
          <t>Part of wire</t>
        </is>
      </c>
      <c r="C719" t="n">
        <v>0</v>
      </c>
      <c r="D719" t="n">
        <v>0</v>
      </c>
    </row>
    <row r="720">
      <c r="A720" t="inlineStr">
        <is>
          <t>CLBLM_R_X7Y52/CLBLM_ER1BEG3</t>
        </is>
      </c>
      <c r="B720" t="inlineStr">
        <is>
          <t>Part of wire</t>
        </is>
      </c>
      <c r="C720" t="n">
        <v>0.09049599999999999</v>
      </c>
      <c r="D720" t="n">
        <v>0.005564</v>
      </c>
    </row>
    <row r="721">
      <c r="A721" t="inlineStr">
        <is>
          <t>CLBLM_L_X8Y52/CLBLM_ER1BEG3</t>
        </is>
      </c>
      <c r="B721" t="inlineStr">
        <is>
          <t>Part of wire</t>
        </is>
      </c>
      <c r="C721" t="n">
        <v>0.09049599999999999</v>
      </c>
      <c r="D721" t="n">
        <v>0.005564</v>
      </c>
      <c r="I721">
        <f>(((D717 + D718 + D719 + D720 + D721)/2) + (D722))</f>
        <v/>
      </c>
      <c r="J721">
        <f>((C717 + C718 + C719 + C720 + C721)*(((D717 + D718 + D719 + D720 + D721)/2) + (D722)))</f>
        <v/>
      </c>
    </row>
    <row r="722">
      <c r="A722" t="inlineStr">
        <is>
          <t>INT_L_X8Y52/INT_L.ER1END3-&gt;&gt;ER1BEG_S0</t>
        </is>
      </c>
      <c r="B722" t="inlineStr">
        <is>
          <t>Buffer</t>
        </is>
      </c>
      <c r="C722" t="n">
        <v>1.16220225</v>
      </c>
      <c r="D722" t="n">
        <v>0.008429000000000001</v>
      </c>
      <c r="E722" t="n">
        <v>0.044</v>
      </c>
      <c r="F722" t="n">
        <v>0.036</v>
      </c>
      <c r="G722" t="n">
        <v>0.124</v>
      </c>
      <c r="H722" t="n">
        <v>0.103</v>
      </c>
      <c r="I722">
        <f>((D726) + (D723 + D724 + D725))</f>
        <v/>
      </c>
      <c r="J722">
        <f>(((D726) + (D723 + D724 + D725))*C722)</f>
        <v/>
      </c>
    </row>
    <row r="723">
      <c r="A723" t="inlineStr">
        <is>
          <t>INT_L_X8Y52/ER1BEG_S0</t>
        </is>
      </c>
      <c r="B723" t="inlineStr">
        <is>
          <t>Part of wire</t>
        </is>
      </c>
      <c r="C723" t="n">
        <v>0</v>
      </c>
      <c r="D723" t="n">
        <v>0</v>
      </c>
    </row>
    <row r="724">
      <c r="A724" t="inlineStr">
        <is>
          <t>INT_R_X9Y53/ER1END0</t>
        </is>
      </c>
      <c r="B724" t="inlineStr">
        <is>
          <t>Part of wire</t>
        </is>
      </c>
      <c r="C724" t="n">
        <v>0</v>
      </c>
      <c r="D724" t="n">
        <v>0</v>
      </c>
    </row>
    <row r="725">
      <c r="A725" t="inlineStr">
        <is>
          <t>INT_L_X8Y53/ER1BEG0</t>
        </is>
      </c>
      <c r="B725" t="inlineStr">
        <is>
          <t>Part of wire</t>
        </is>
      </c>
      <c r="C725" t="n">
        <v>0</v>
      </c>
      <c r="D725" t="n">
        <v>0</v>
      </c>
      <c r="I725">
        <f>(((D723 + D724 + D725)/2) + (D726))</f>
        <v/>
      </c>
      <c r="J725">
        <f>((C723 + C724 + C725)*(((D723 + D724 + D725)/2) + (D726)))</f>
        <v/>
      </c>
    </row>
    <row r="726">
      <c r="A726" t="inlineStr">
        <is>
          <t>INT_R_X9Y53/INT_R.ER1END0-&gt;&gt;ER1BEG1</t>
        </is>
      </c>
      <c r="B726" t="inlineStr">
        <is>
          <t>Buffer</t>
        </is>
      </c>
      <c r="C726" t="n">
        <v>1.16220225</v>
      </c>
      <c r="D726" t="n">
        <v>0.008429000000000001</v>
      </c>
      <c r="E726" t="n">
        <v>0.044</v>
      </c>
      <c r="F726" t="n">
        <v>0.036</v>
      </c>
      <c r="G726" t="n">
        <v>0.124</v>
      </c>
      <c r="H726" t="n">
        <v>0.103</v>
      </c>
      <c r="I726">
        <f>((D733 + D759 + D770 + D781) + (D727 + D728 + D729 + D730 + D731 + D732))</f>
        <v/>
      </c>
      <c r="J726">
        <f>(((D733 + D759 + D770 + D781) + (D727 + D728 + D729 + D730 + D731 + D732))*C726)</f>
        <v/>
      </c>
    </row>
    <row r="727">
      <c r="A727" t="inlineStr">
        <is>
          <t>INT_R_X9Y53/ER1BEG1</t>
        </is>
      </c>
      <c r="B727" t="inlineStr">
        <is>
          <t>Part of wire</t>
        </is>
      </c>
      <c r="C727" t="n">
        <v>0</v>
      </c>
      <c r="D727" t="n">
        <v>0</v>
      </c>
    </row>
    <row r="728">
      <c r="A728" t="inlineStr">
        <is>
          <t>INT_L_X10Y53/ER1END1</t>
        </is>
      </c>
      <c r="B728" t="inlineStr">
        <is>
          <t>Part of wire</t>
        </is>
      </c>
      <c r="C728" t="n">
        <v>0</v>
      </c>
      <c r="D728" t="n">
        <v>0</v>
      </c>
    </row>
    <row r="729">
      <c r="A729" t="inlineStr">
        <is>
          <t>INT_INTERFACE_R_X9Y53/INT_INTERFACE_ER1BEG1</t>
        </is>
      </c>
      <c r="B729" t="inlineStr">
        <is>
          <t>Part of wire</t>
        </is>
      </c>
      <c r="C729" t="n">
        <v>0</v>
      </c>
      <c r="D729" t="n">
        <v>0</v>
      </c>
    </row>
    <row r="730">
      <c r="A730" t="inlineStr">
        <is>
          <t>DSP_R_X9Y50/DSP_ER1BEG1_3</t>
        </is>
      </c>
      <c r="B730" t="inlineStr">
        <is>
          <t>Part of wire</t>
        </is>
      </c>
      <c r="C730" t="n">
        <v>0.04743</v>
      </c>
      <c r="D730" t="n">
        <v>0.0119</v>
      </c>
    </row>
    <row r="731">
      <c r="A731" t="inlineStr">
        <is>
          <t>VBRK_X29Y56/VBRK_ER1BEG1</t>
        </is>
      </c>
      <c r="B731" t="inlineStr">
        <is>
          <t>Part of wire</t>
        </is>
      </c>
      <c r="C731" t="n">
        <v>0.01211</v>
      </c>
      <c r="D731" t="n">
        <v>0.00162</v>
      </c>
    </row>
    <row r="732">
      <c r="A732" t="inlineStr">
        <is>
          <t>CLBLM_L_X10Y53/CLBLM_ER1BEG1</t>
        </is>
      </c>
      <c r="B732" t="inlineStr">
        <is>
          <t>Part of wire</t>
        </is>
      </c>
      <c r="C732" t="n">
        <v>0.09049599999999999</v>
      </c>
      <c r="D732" t="n">
        <v>0.005564</v>
      </c>
      <c r="I732">
        <f>(((D727 + D728 + D729 + D730 + D731 + D732)/2) + (D733 + D759 + D770 + D781))</f>
        <v/>
      </c>
      <c r="J732">
        <f>((C727 + C728 + C729 + C730 + C731 + C732)*(((D727 + D728 + D729 + D730 + D731 + D732)/2) + (D733 + D759 + D770 + D781)))</f>
        <v/>
      </c>
    </row>
    <row r="733">
      <c r="A733" t="inlineStr">
        <is>
          <t>INT_L_X10Y53/INT_L.ER1END1-&gt;&gt;BYP_ALT5</t>
        </is>
      </c>
      <c r="B733" t="inlineStr">
        <is>
          <t>Buffer</t>
        </is>
      </c>
      <c r="C733" t="n">
        <v>0</v>
      </c>
      <c r="D733" t="n">
        <v>0.00757</v>
      </c>
      <c r="E733" t="n">
        <v>0</v>
      </c>
      <c r="F733" t="n">
        <v>0</v>
      </c>
      <c r="G733" t="n">
        <v>0</v>
      </c>
      <c r="H733" t="n">
        <v>0</v>
      </c>
      <c r="I733">
        <f>((D735) + (D734))</f>
        <v/>
      </c>
      <c r="J733">
        <f>(((D735) + (D734))*C733)</f>
        <v/>
      </c>
    </row>
    <row r="734">
      <c r="A734" t="inlineStr">
        <is>
          <t>INT_L_X10Y53/BYP_ALT5</t>
        </is>
      </c>
      <c r="B734" t="inlineStr">
        <is>
          <t>Part of wire</t>
        </is>
      </c>
      <c r="C734" t="n">
        <v>0</v>
      </c>
      <c r="D734" t="n">
        <v>0</v>
      </c>
      <c r="I734">
        <f>(((D734)/2) + (D735))</f>
        <v/>
      </c>
      <c r="J734">
        <f>((C734)*(((D734)/2) + (D735)))</f>
        <v/>
      </c>
    </row>
    <row r="735">
      <c r="A735" t="inlineStr">
        <is>
          <t>INT_L_X10Y53/INT_L.BYP_ALT5-&gt;&gt;BYP_BOUNCE5</t>
        </is>
      </c>
      <c r="B735" t="inlineStr">
        <is>
          <t>Buffer</t>
        </is>
      </c>
      <c r="C735" t="n">
        <v>1.4764880625</v>
      </c>
      <c r="D735" t="n">
        <v>0</v>
      </c>
      <c r="E735" t="n">
        <v>0.059</v>
      </c>
      <c r="F735" t="n">
        <v>0.049</v>
      </c>
      <c r="G735" t="n">
        <v>0.178</v>
      </c>
      <c r="H735" t="n">
        <v>0.147</v>
      </c>
      <c r="I735">
        <f>((D737 + D748) + (D736))</f>
        <v/>
      </c>
      <c r="J735">
        <f>(((D737 + D748) + (D736))*C735)</f>
        <v/>
      </c>
    </row>
    <row r="736">
      <c r="A736" t="inlineStr">
        <is>
          <t>INT_L_X10Y53/BYP_BOUNCE5</t>
        </is>
      </c>
      <c r="B736" t="inlineStr">
        <is>
          <t>Part of wire</t>
        </is>
      </c>
      <c r="C736" t="n">
        <v>0</v>
      </c>
      <c r="D736" t="n">
        <v>0</v>
      </c>
      <c r="I736">
        <f>(((D736)/2) + (D737 + D748))</f>
        <v/>
      </c>
      <c r="J736">
        <f>((C736)*(((D736)/2) + (D737 + D748)))</f>
        <v/>
      </c>
    </row>
    <row r="737">
      <c r="A737" t="inlineStr">
        <is>
          <t>INT_L_X10Y53/INT_L.BYP_BOUNCE5-&gt;&gt;IMUX_L29</t>
        </is>
      </c>
      <c r="B737" t="inlineStr">
        <is>
          <t>Buffer</t>
        </is>
      </c>
      <c r="C737" t="n">
        <v>1.6107141875</v>
      </c>
      <c r="D737" t="n">
        <v>0.007713</v>
      </c>
      <c r="E737" t="n">
        <v>0.047</v>
      </c>
      <c r="F737" t="n">
        <v>0.038</v>
      </c>
      <c r="G737" t="n">
        <v>0.138</v>
      </c>
      <c r="H737" t="n">
        <v>0.114</v>
      </c>
      <c r="I737">
        <f>((((D742) + (D741))) + (D738 + D739))</f>
        <v/>
      </c>
      <c r="J737">
        <f>(((((D742) + (D741))) + (D738 + D739))*C737)</f>
        <v/>
      </c>
    </row>
    <row r="738">
      <c r="A738" t="inlineStr">
        <is>
          <t>INT_L_X10Y53/IMUX_L29</t>
        </is>
      </c>
      <c r="B738" t="inlineStr">
        <is>
          <t>Part of wire</t>
        </is>
      </c>
      <c r="C738" t="n">
        <v>0</v>
      </c>
      <c r="D738" t="n">
        <v>0</v>
      </c>
    </row>
    <row r="739">
      <c r="A739" t="inlineStr">
        <is>
          <t>CLBLM_L_X10Y53/CLBLM_IMUX29</t>
        </is>
      </c>
      <c r="B739" t="inlineStr">
        <is>
          <t>Part of wire</t>
        </is>
      </c>
      <c r="C739" t="n">
        <v>0</v>
      </c>
      <c r="D739" t="n">
        <v>0</v>
      </c>
      <c r="I739">
        <f>(((D738 + D739)/2) + (((D742) + (D741))))</f>
        <v/>
      </c>
      <c r="J739">
        <f>((C738 + C739)*(((D738 + D739)/2) + (((D742) + (D741)))))</f>
        <v/>
      </c>
    </row>
    <row r="740">
      <c r="A740" t="inlineStr">
        <is>
          <t>CLBLM_L_X10Y53/CLBLM_L.CLBLM_IMUX29-&gt;CLBLM_M_C2</t>
        </is>
      </c>
      <c r="B740" t="inlineStr">
        <is>
          <t>PassTransistor</t>
        </is>
      </c>
      <c r="C740" t="n">
        <v>0</v>
      </c>
      <c r="E740" t="n">
        <v>0</v>
      </c>
      <c r="F740" t="n">
        <v>0</v>
      </c>
      <c r="G740" t="n">
        <v>0</v>
      </c>
      <c r="H740" t="n">
        <v>0</v>
      </c>
      <c r="I740">
        <f>((D742) + (D741))</f>
        <v/>
      </c>
      <c r="J740">
        <f>(((D742) + (D741))*C740)</f>
        <v/>
      </c>
    </row>
    <row r="741">
      <c r="A741" t="inlineStr">
        <is>
          <t>CLBLM_L_X10Y53/CLBLM_M_C2</t>
        </is>
      </c>
      <c r="B741" t="inlineStr">
        <is>
          <t>Part of wire</t>
        </is>
      </c>
      <c r="C741" t="n">
        <v>0</v>
      </c>
      <c r="D741" t="n">
        <v>0</v>
      </c>
      <c r="I741">
        <f>(((D741)/2) + (D742))</f>
        <v/>
      </c>
      <c r="J741">
        <f>((C741)*(((D741)/2) + (D742)))</f>
        <v/>
      </c>
    </row>
    <row r="742">
      <c r="A742" t="inlineStr">
        <is>
          <t>masterReg/readData2[25]_i_1/I4</t>
        </is>
      </c>
      <c r="B742" t="inlineStr">
        <is>
          <t>Inpin</t>
        </is>
      </c>
      <c r="D742" t="n">
        <v>0</v>
      </c>
      <c r="E742" t="n">
        <v>0.214</v>
      </c>
      <c r="F742" t="n">
        <v>0.172</v>
      </c>
      <c r="G742" t="n">
        <v>0.506</v>
      </c>
      <c r="H742" t="n">
        <v>0.408</v>
      </c>
    </row>
    <row r="743">
      <c r="A743" t="inlineStr">
        <is>
          <t>p_0_in: osc/register_reg_r1_0_31_0_5_i_1/O to masterReg/readData2[25]_i_1/I4 sum delays</t>
        </is>
      </c>
      <c r="E743">
        <f>(E2 + E4 + E221 + E257 + E657 + E685 + E716 + E722 + E726 + E733 + E735 + E737 + E740 + E742)</f>
        <v/>
      </c>
      <c r="F743">
        <f>(F2 + F4 + F221 + F257 + F657 + F685 + F716 + F722 + F726 + F733 + F735 + F737 + F740 + F742)</f>
        <v/>
      </c>
      <c r="G743">
        <f>(G2 + G4 + G221 + G257 + G657 + G685 + G716 + G722 + G726 + G733 + G735 + G737 + G740 + G742)</f>
        <v/>
      </c>
      <c r="H743">
        <f>(H2 + H4 + H221 + H257 + H657 + H685 + H716 + H722 + H726 + H733 + H735 + H737 + H740 + H742)</f>
        <v/>
      </c>
      <c r="J743">
        <f>(J2 + J3 + J4 + J6 + J221 + J223 + J257 + J262 + J657 + J662 + J685 + J696 + J716 + J721 + J722 + J725 + J726 + J732 + J733 + J734 + J735 + J736 + J737 + J739 + J740 + J741 + J742)</f>
        <v/>
      </c>
    </row>
    <row r="744">
      <c r="A744" t="inlineStr">
        <is>
          <t>p_0_in: osc/register_reg_r1_0_31_0_5_i_1/O to masterReg/readData2[25]_i_1/I4sum delays + cap delay</t>
        </is>
      </c>
      <c r="E744">
        <f>1000*(E743 + J743)</f>
        <v/>
      </c>
      <c r="F744">
        <f>1000*(F743 + J743)</f>
        <v/>
      </c>
      <c r="G744">
        <f>1000*(G743 + J743)</f>
        <v/>
      </c>
      <c r="H744">
        <f>1000*(H743 + J743)</f>
        <v/>
      </c>
    </row>
    <row r="746">
      <c r="A746" t="inlineStr">
        <is>
          <t>p_0_in: osc/register_reg_r1_0_31_0_5_i_1/O to masterReg/readData2[25]_i_1/I4Total delay (from Vivado)</t>
        </is>
      </c>
      <c r="E746" t="inlineStr">
        <is>
          <t>1064</t>
        </is>
      </c>
      <c r="F746" t="inlineStr">
        <is>
          <t>942</t>
        </is>
      </c>
      <c r="G746" t="inlineStr">
        <is>
          <t>1842</t>
        </is>
      </c>
      <c r="H746" t="inlineStr">
        <is>
          <t>1580</t>
        </is>
      </c>
    </row>
    <row r="748">
      <c r="A748" t="inlineStr">
        <is>
          <t>INT_L_X10Y53/INT_L.BYP_BOUNCE5-&gt;&gt;IMUX_L47</t>
        </is>
      </c>
      <c r="B748" t="inlineStr">
        <is>
          <t>Buffer</t>
        </is>
      </c>
      <c r="C748" t="n">
        <v>1.6107141875</v>
      </c>
      <c r="D748" t="n">
        <v>0.007713</v>
      </c>
      <c r="E748" t="n">
        <v>0.047</v>
      </c>
      <c r="F748" t="n">
        <v>0.038</v>
      </c>
      <c r="G748" t="n">
        <v>0.138</v>
      </c>
      <c r="H748" t="n">
        <v>0.114</v>
      </c>
      <c r="I748">
        <f>((((D753) + (D752))) + (D749 + D750))</f>
        <v/>
      </c>
      <c r="J748">
        <f>(((((D753) + (D752))) + (D749 + D750))*C748)</f>
        <v/>
      </c>
    </row>
    <row r="749">
      <c r="A749" t="inlineStr">
        <is>
          <t>INT_L_X10Y53/IMUX_L47</t>
        </is>
      </c>
      <c r="B749" t="inlineStr">
        <is>
          <t>Part of wire</t>
        </is>
      </c>
      <c r="C749" t="n">
        <v>0</v>
      </c>
      <c r="D749" t="n">
        <v>0</v>
      </c>
    </row>
    <row r="750">
      <c r="A750" t="inlineStr">
        <is>
          <t>CLBLM_L_X10Y53/CLBLM_IMUX47</t>
        </is>
      </c>
      <c r="B750" t="inlineStr">
        <is>
          <t>Part of wire</t>
        </is>
      </c>
      <c r="C750" t="n">
        <v>0</v>
      </c>
      <c r="D750" t="n">
        <v>0</v>
      </c>
      <c r="I750">
        <f>(((D749 + D750)/2) + (((D753) + (D752))))</f>
        <v/>
      </c>
      <c r="J750">
        <f>((C749 + C750)*(((D749 + D750)/2) + (((D753) + (D752)))))</f>
        <v/>
      </c>
    </row>
    <row r="751">
      <c r="A751" t="inlineStr">
        <is>
          <t>CLBLM_L_X10Y53/CLBLM_L.CLBLM_IMUX47-&gt;CLBLM_M_D5</t>
        </is>
      </c>
      <c r="B751" t="inlineStr">
        <is>
          <t>PassTransistor</t>
        </is>
      </c>
      <c r="C751" t="n">
        <v>0</v>
      </c>
      <c r="E751" t="n">
        <v>0</v>
      </c>
      <c r="F751" t="n">
        <v>0</v>
      </c>
      <c r="G751" t="n">
        <v>0</v>
      </c>
      <c r="H751" t="n">
        <v>0</v>
      </c>
      <c r="I751">
        <f>((D753) + (D752))</f>
        <v/>
      </c>
      <c r="J751">
        <f>(((D753) + (D752))*C751)</f>
        <v/>
      </c>
    </row>
    <row r="752">
      <c r="A752" t="inlineStr">
        <is>
          <t>CLBLM_L_X10Y53/CLBLM_M_D5</t>
        </is>
      </c>
      <c r="B752" t="inlineStr">
        <is>
          <t>Part of wire</t>
        </is>
      </c>
      <c r="C752" t="n">
        <v>0</v>
      </c>
      <c r="D752" t="n">
        <v>0</v>
      </c>
      <c r="I752">
        <f>(((D752)/2) + (D753))</f>
        <v/>
      </c>
      <c r="J752">
        <f>((C752)*(((D752)/2) + (D753)))</f>
        <v/>
      </c>
    </row>
    <row r="753">
      <c r="A753" t="inlineStr">
        <is>
          <t>masterReg/readData2[27]_i_1/I4</t>
        </is>
      </c>
      <c r="B753" t="inlineStr">
        <is>
          <t>Inpin</t>
        </is>
      </c>
      <c r="D753" t="n">
        <v>0</v>
      </c>
      <c r="E753" t="n">
        <v>0.052</v>
      </c>
      <c r="F753" t="n">
        <v>0.031</v>
      </c>
      <c r="G753" t="n">
        <v>0.137</v>
      </c>
      <c r="H753" t="n">
        <v>0.07199999999999999</v>
      </c>
    </row>
    <row r="754">
      <c r="A754" t="inlineStr">
        <is>
          <t>p_0_in: osc/register_reg_r1_0_31_0_5_i_1/O to masterReg/readData2[27]_i_1/I4 sum delays</t>
        </is>
      </c>
      <c r="E754">
        <f>(E2 + E4 + E221 + E257 + E657 + E685 + E716 + E722 + E726 + E733 + E735 + E748 + E751 + E753)</f>
        <v/>
      </c>
      <c r="F754">
        <f>(F2 + F4 + F221 + F257 + F657 + F685 + F716 + F722 + F726 + F733 + F735 + F748 + F751 + F753)</f>
        <v/>
      </c>
      <c r="G754">
        <f>(G2 + G4 + G221 + G257 + G657 + G685 + G716 + G722 + G726 + G733 + G735 + G748 + G751 + G753)</f>
        <v/>
      </c>
      <c r="H754">
        <f>(H2 + H4 + H221 + H257 + H657 + H685 + H716 + H722 + H726 + H733 + H735 + H748 + H751 + H753)</f>
        <v/>
      </c>
      <c r="J754">
        <f>(J2 + J3 + J4 + J6 + J221 + J223 + J257 + J262 + J657 + J662 + J685 + J696 + J716 + J721 + J722 + J725 + J726 + J732 + J733 + J734 + J735 + J736 + J748 + J750 + J751 + J752 + J753)</f>
        <v/>
      </c>
    </row>
    <row r="755">
      <c r="A755" t="inlineStr">
        <is>
          <t>p_0_in: osc/register_reg_r1_0_31_0_5_i_1/O to masterReg/readData2[27]_i_1/I4sum delays + cap delay</t>
        </is>
      </c>
      <c r="E755">
        <f>1000*(E754 + J754)</f>
        <v/>
      </c>
      <c r="F755">
        <f>1000*(F754 + J754)</f>
        <v/>
      </c>
      <c r="G755">
        <f>1000*(G754 + J754)</f>
        <v/>
      </c>
      <c r="H755">
        <f>1000*(H754 + J754)</f>
        <v/>
      </c>
    </row>
    <row r="757">
      <c r="A757" t="inlineStr">
        <is>
          <t>p_0_in: osc/register_reg_r1_0_31_0_5_i_1/O to masterReg/readData2[27]_i_1/I4Total delay (from Vivado)</t>
        </is>
      </c>
      <c r="E757" t="inlineStr">
        <is>
          <t>902</t>
        </is>
      </c>
      <c r="F757" t="inlineStr">
        <is>
          <t>801</t>
        </is>
      </c>
      <c r="G757" t="inlineStr">
        <is>
          <t>1524</t>
        </is>
      </c>
      <c r="H757" t="inlineStr">
        <is>
          <t>1295</t>
        </is>
      </c>
    </row>
    <row r="759">
      <c r="A759" t="inlineStr">
        <is>
          <t>INT_L_X10Y53/INT_L.ER1END1-&gt;&gt;IMUX_L11</t>
        </is>
      </c>
      <c r="B759" t="inlineStr">
        <is>
          <t>Buffer</t>
        </is>
      </c>
      <c r="C759" t="n">
        <v>1.6107141875</v>
      </c>
      <c r="D759" t="n">
        <v>0.007713</v>
      </c>
      <c r="E759" t="n">
        <v>0.047</v>
      </c>
      <c r="F759" t="n">
        <v>0.038</v>
      </c>
      <c r="G759" t="n">
        <v>0.138</v>
      </c>
      <c r="H759" t="n">
        <v>0.114</v>
      </c>
      <c r="I759">
        <f>((((D764) + (D763))) + (D760 + D761))</f>
        <v/>
      </c>
      <c r="J759">
        <f>(((((D764) + (D763))) + (D760 + D761))*C759)</f>
        <v/>
      </c>
    </row>
    <row r="760">
      <c r="A760" t="inlineStr">
        <is>
          <t>INT_L_X10Y53/IMUX_L11</t>
        </is>
      </c>
      <c r="B760" t="inlineStr">
        <is>
          <t>Part of wire</t>
        </is>
      </c>
      <c r="C760" t="n">
        <v>0</v>
      </c>
      <c r="D760" t="n">
        <v>0</v>
      </c>
    </row>
    <row r="761">
      <c r="A761" t="inlineStr">
        <is>
          <t>CLBLM_L_X10Y53/CLBLM_IMUX11</t>
        </is>
      </c>
      <c r="B761" t="inlineStr">
        <is>
          <t>Part of wire</t>
        </is>
      </c>
      <c r="C761" t="n">
        <v>0</v>
      </c>
      <c r="D761" t="n">
        <v>0</v>
      </c>
      <c r="I761">
        <f>(((D760 + D761)/2) + (((D764) + (D763))))</f>
        <v/>
      </c>
      <c r="J761">
        <f>((C760 + C761)*(((D760 + D761)/2) + (((D764) + (D763)))))</f>
        <v/>
      </c>
    </row>
    <row r="762">
      <c r="A762" t="inlineStr">
        <is>
          <t>CLBLM_L_X10Y53/CLBLM_L.CLBLM_IMUX11-&gt;CLBLM_M_A4</t>
        </is>
      </c>
      <c r="B762" t="inlineStr">
        <is>
          <t>PassTransistor</t>
        </is>
      </c>
      <c r="C762" t="n">
        <v>0</v>
      </c>
      <c r="E762" t="n">
        <v>0</v>
      </c>
      <c r="F762" t="n">
        <v>0</v>
      </c>
      <c r="G762" t="n">
        <v>0</v>
      </c>
      <c r="H762" t="n">
        <v>0</v>
      </c>
      <c r="I762">
        <f>((D764) + (D763))</f>
        <v/>
      </c>
      <c r="J762">
        <f>(((D764) + (D763))*C762)</f>
        <v/>
      </c>
    </row>
    <row r="763">
      <c r="A763" t="inlineStr">
        <is>
          <t>CLBLM_L_X10Y53/CLBLM_M_A4</t>
        </is>
      </c>
      <c r="B763" t="inlineStr">
        <is>
          <t>Part of wire</t>
        </is>
      </c>
      <c r="C763" t="n">
        <v>0</v>
      </c>
      <c r="D763" t="n">
        <v>0</v>
      </c>
      <c r="I763">
        <f>(((D763)/2) + (D764))</f>
        <v/>
      </c>
      <c r="J763">
        <f>((C763)*(((D763)/2) + (D764)))</f>
        <v/>
      </c>
    </row>
    <row r="764">
      <c r="A764" t="inlineStr">
        <is>
          <t>masterReg/readData1[25]_i_1/I4</t>
        </is>
      </c>
      <c r="B764" t="inlineStr">
        <is>
          <t>Inpin</t>
        </is>
      </c>
      <c r="D764" t="n">
        <v>0</v>
      </c>
      <c r="E764" t="n">
        <v>0.113</v>
      </c>
      <c r="F764" t="n">
        <v>0.091</v>
      </c>
      <c r="G764" t="n">
        <v>0.303</v>
      </c>
      <c r="H764" t="n">
        <v>0.244</v>
      </c>
    </row>
    <row r="765">
      <c r="A765" t="inlineStr">
        <is>
          <t>p_0_in: osc/register_reg_r1_0_31_0_5_i_1/O to masterReg/readData1[25]_i_1/I4 sum delays</t>
        </is>
      </c>
      <c r="E765">
        <f>(E2 + E4 + E221 + E257 + E657 + E685 + E716 + E722 + E726 + E759 + E762 + E764)</f>
        <v/>
      </c>
      <c r="F765">
        <f>(F2 + F4 + F221 + F257 + F657 + F685 + F716 + F722 + F726 + F759 + F762 + F764)</f>
        <v/>
      </c>
      <c r="G765">
        <f>(G2 + G4 + G221 + G257 + G657 + G685 + G716 + G722 + G726 + G759 + G762 + G764)</f>
        <v/>
      </c>
      <c r="H765">
        <f>(H2 + H4 + H221 + H257 + H657 + H685 + H716 + H722 + H726 + H759 + H762 + H764)</f>
        <v/>
      </c>
      <c r="J765">
        <f>(J2 + J3 + J4 + J6 + J221 + J223 + J257 + J262 + J657 + J662 + J685 + J696 + J716 + J721 + J722 + J725 + J726 + J732 + J759 + J761 + J762 + J763 + J764)</f>
        <v/>
      </c>
    </row>
    <row r="766">
      <c r="A766" t="inlineStr">
        <is>
          <t>p_0_in: osc/register_reg_r1_0_31_0_5_i_1/O to masterReg/readData1[25]_i_1/I4sum delays + cap delay</t>
        </is>
      </c>
      <c r="E766">
        <f>1000*(E765 + J765)</f>
        <v/>
      </c>
      <c r="F766">
        <f>1000*(F765 + J765)</f>
        <v/>
      </c>
      <c r="G766">
        <f>1000*(G765 + J765)</f>
        <v/>
      </c>
      <c r="H766">
        <f>1000*(H765 + J765)</f>
        <v/>
      </c>
    </row>
    <row r="768">
      <c r="A768" t="inlineStr">
        <is>
          <t>p_0_in: osc/register_reg_r1_0_31_0_5_i_1/O to masterReg/readData1[25]_i_1/I4Total delay (from Vivado)</t>
        </is>
      </c>
      <c r="E768" t="inlineStr">
        <is>
          <t>885</t>
        </is>
      </c>
      <c r="F768" t="inlineStr">
        <is>
          <t>793</t>
        </is>
      </c>
      <c r="G768" t="inlineStr">
        <is>
          <t>1509</t>
        </is>
      </c>
      <c r="H768" t="inlineStr">
        <is>
          <t>1307</t>
        </is>
      </c>
    </row>
    <row r="770">
      <c r="A770" t="inlineStr">
        <is>
          <t>INT_L_X10Y53/INT_L.ER1END1-&gt;&gt;IMUX_L27</t>
        </is>
      </c>
      <c r="B770" t="inlineStr">
        <is>
          <t>Buffer</t>
        </is>
      </c>
      <c r="C770" t="n">
        <v>1.6107141875</v>
      </c>
      <c r="D770" t="n">
        <v>0.007713</v>
      </c>
      <c r="E770" t="n">
        <v>0.047</v>
      </c>
      <c r="F770" t="n">
        <v>0.038</v>
      </c>
      <c r="G770" t="n">
        <v>0.138</v>
      </c>
      <c r="H770" t="n">
        <v>0.114</v>
      </c>
      <c r="I770">
        <f>((((D775) + (D774))) + (D771 + D772))</f>
        <v/>
      </c>
      <c r="J770">
        <f>(((((D775) + (D774))) + (D771 + D772))*C770)</f>
        <v/>
      </c>
    </row>
    <row r="771">
      <c r="A771" t="inlineStr">
        <is>
          <t>INT_L_X10Y53/IMUX_L27</t>
        </is>
      </c>
      <c r="B771" t="inlineStr">
        <is>
          <t>Part of wire</t>
        </is>
      </c>
      <c r="C771" t="n">
        <v>0</v>
      </c>
      <c r="D771" t="n">
        <v>0</v>
      </c>
    </row>
    <row r="772">
      <c r="A772" t="inlineStr">
        <is>
          <t>CLBLM_L_X10Y53/CLBLM_IMUX27</t>
        </is>
      </c>
      <c r="B772" t="inlineStr">
        <is>
          <t>Part of wire</t>
        </is>
      </c>
      <c r="C772" t="n">
        <v>0</v>
      </c>
      <c r="D772" t="n">
        <v>0</v>
      </c>
      <c r="I772">
        <f>(((D771 + D772)/2) + (((D775) + (D774))))</f>
        <v/>
      </c>
      <c r="J772">
        <f>((C771 + C772)*(((D771 + D772)/2) + (((D775) + (D774)))))</f>
        <v/>
      </c>
    </row>
    <row r="773">
      <c r="A773" t="inlineStr">
        <is>
          <t>CLBLM_L_X10Y53/CLBLM_L.CLBLM_IMUX27-&gt;CLBLM_M_B4</t>
        </is>
      </c>
      <c r="B773" t="inlineStr">
        <is>
          <t>PassTransistor</t>
        </is>
      </c>
      <c r="C773" t="n">
        <v>0</v>
      </c>
      <c r="E773" t="n">
        <v>0</v>
      </c>
      <c r="F773" t="n">
        <v>0</v>
      </c>
      <c r="G773" t="n">
        <v>0</v>
      </c>
      <c r="H773" t="n">
        <v>0</v>
      </c>
      <c r="I773">
        <f>((D775) + (D774))</f>
        <v/>
      </c>
      <c r="J773">
        <f>(((D775) + (D774))*C773)</f>
        <v/>
      </c>
    </row>
    <row r="774">
      <c r="A774" t="inlineStr">
        <is>
          <t>CLBLM_L_X10Y53/CLBLM_M_B4</t>
        </is>
      </c>
      <c r="B774" t="inlineStr">
        <is>
          <t>Part of wire</t>
        </is>
      </c>
      <c r="C774" t="n">
        <v>0</v>
      </c>
      <c r="D774" t="n">
        <v>0</v>
      </c>
      <c r="I774">
        <f>(((D774)/2) + (D775))</f>
        <v/>
      </c>
      <c r="J774">
        <f>((C774)*(((D774)/2) + (D775)))</f>
        <v/>
      </c>
    </row>
    <row r="775">
      <c r="A775" t="inlineStr">
        <is>
          <t>masterReg/readData1[27]_i_1/I4</t>
        </is>
      </c>
      <c r="B775" t="inlineStr">
        <is>
          <t>Inpin</t>
        </is>
      </c>
      <c r="D775" t="n">
        <v>0</v>
      </c>
      <c r="E775" t="n">
        <v>0.112</v>
      </c>
      <c r="F775" t="n">
        <v>0.09</v>
      </c>
      <c r="G775" t="n">
        <v>0.3</v>
      </c>
      <c r="H775" t="n">
        <v>0.242</v>
      </c>
    </row>
    <row r="776">
      <c r="A776" t="inlineStr">
        <is>
          <t>p_0_in: osc/register_reg_r1_0_31_0_5_i_1/O to masterReg/readData1[27]_i_1/I4 sum delays</t>
        </is>
      </c>
      <c r="E776">
        <f>(E2 + E4 + E221 + E257 + E657 + E685 + E716 + E722 + E726 + E770 + E773 + E775)</f>
        <v/>
      </c>
      <c r="F776">
        <f>(F2 + F4 + F221 + F257 + F657 + F685 + F716 + F722 + F726 + F770 + F773 + F775)</f>
        <v/>
      </c>
      <c r="G776">
        <f>(G2 + G4 + G221 + G257 + G657 + G685 + G716 + G722 + G726 + G770 + G773 + G775)</f>
        <v/>
      </c>
      <c r="H776">
        <f>(H2 + H4 + H221 + H257 + H657 + H685 + H716 + H722 + H726 + H770 + H773 + H775)</f>
        <v/>
      </c>
      <c r="J776">
        <f>(J2 + J3 + J4 + J6 + J221 + J223 + J257 + J262 + J657 + J662 + J685 + J696 + J716 + J721 + J722 + J725 + J726 + J732 + J770 + J772 + J773 + J774 + J775)</f>
        <v/>
      </c>
    </row>
    <row r="777">
      <c r="A777" t="inlineStr">
        <is>
          <t>p_0_in: osc/register_reg_r1_0_31_0_5_i_1/O to masterReg/readData1[27]_i_1/I4sum delays + cap delay</t>
        </is>
      </c>
      <c r="E777">
        <f>1000*(E776 + J776)</f>
        <v/>
      </c>
      <c r="F777">
        <f>1000*(F776 + J776)</f>
        <v/>
      </c>
      <c r="G777">
        <f>1000*(G776 + J776)</f>
        <v/>
      </c>
      <c r="H777">
        <f>1000*(H776 + J776)</f>
        <v/>
      </c>
    </row>
    <row r="779">
      <c r="A779" t="inlineStr">
        <is>
          <t>p_0_in: osc/register_reg_r1_0_31_0_5_i_1/O to masterReg/readData1[27]_i_1/I4Total delay (from Vivado)</t>
        </is>
      </c>
      <c r="E779" t="inlineStr">
        <is>
          <t>884</t>
        </is>
      </c>
      <c r="F779" t="inlineStr">
        <is>
          <t>792</t>
        </is>
      </c>
      <c r="G779" t="inlineStr">
        <is>
          <t>1505</t>
        </is>
      </c>
      <c r="H779" t="inlineStr">
        <is>
          <t>1304</t>
        </is>
      </c>
    </row>
    <row r="781">
      <c r="A781" t="inlineStr">
        <is>
          <t>INT_L_X10Y53/INT_L.ER1END1-&gt;&gt;SL1BEG1</t>
        </is>
      </c>
      <c r="B781" t="inlineStr">
        <is>
          <t>Buffer</t>
        </is>
      </c>
      <c r="C781" t="n">
        <v>1.16220225</v>
      </c>
      <c r="D781" t="n">
        <v>0.008429000000000001</v>
      </c>
      <c r="E781" t="n">
        <v>0.054</v>
      </c>
      <c r="F781" t="n">
        <v>0.044</v>
      </c>
      <c r="G781" t="n">
        <v>0.131</v>
      </c>
      <c r="H781" t="n">
        <v>0.108</v>
      </c>
      <c r="I781">
        <f>((D784 + D890) + (D782 + D783))</f>
        <v/>
      </c>
      <c r="J781">
        <f>(((D784 + D890) + (D782 + D783))*C781)</f>
        <v/>
      </c>
    </row>
    <row r="782">
      <c r="A782" t="inlineStr">
        <is>
          <t>INT_L_X10Y53/SL1BEG1</t>
        </is>
      </c>
      <c r="B782" t="inlineStr">
        <is>
          <t>Part of wire</t>
        </is>
      </c>
      <c r="C782" t="n">
        <v>0</v>
      </c>
      <c r="D782" t="n">
        <v>0</v>
      </c>
    </row>
    <row r="783">
      <c r="A783" t="inlineStr">
        <is>
          <t>INT_L_X10Y52/SL1END1</t>
        </is>
      </c>
      <c r="B783" t="inlineStr">
        <is>
          <t>Part of wire</t>
        </is>
      </c>
      <c r="C783" t="n">
        <v>0</v>
      </c>
      <c r="D783" t="n">
        <v>0</v>
      </c>
      <c r="I783">
        <f>(((D782 + D783)/2) + (D784 + D890))</f>
        <v/>
      </c>
      <c r="J783">
        <f>((C782 + C783)*(((D782 + D783)/2) + (D784 + D890)))</f>
        <v/>
      </c>
    </row>
    <row r="784">
      <c r="A784" t="inlineStr">
        <is>
          <t>INT_L_X10Y52/INT_L.SL1END1-&gt;&gt;SS2BEG1</t>
        </is>
      </c>
      <c r="B784" t="inlineStr">
        <is>
          <t>Buffer</t>
        </is>
      </c>
      <c r="C784" t="n">
        <v>1.1851186875</v>
      </c>
      <c r="D784" t="n">
        <v>0.008473000000000001</v>
      </c>
      <c r="E784" t="n">
        <v>0.06</v>
      </c>
      <c r="F784" t="n">
        <v>0.05</v>
      </c>
      <c r="G784" t="n">
        <v>0.134</v>
      </c>
      <c r="H784" t="n">
        <v>0.111</v>
      </c>
      <c r="I784">
        <f>((D788 + D799 + D810 + D827) + (D785 + D786 + D787))</f>
        <v/>
      </c>
      <c r="J784">
        <f>(((D788 + D799 + D810 + D827) + (D785 + D786 + D787))*C784)</f>
        <v/>
      </c>
    </row>
    <row r="785">
      <c r="A785" t="inlineStr">
        <is>
          <t>INT_L_X10Y52/SS2BEG1</t>
        </is>
      </c>
      <c r="B785" t="inlineStr">
        <is>
          <t>Part of wire</t>
        </is>
      </c>
      <c r="C785" t="n">
        <v>0</v>
      </c>
      <c r="D785" t="n">
        <v>0</v>
      </c>
    </row>
    <row r="786">
      <c r="A786" t="inlineStr">
        <is>
          <t>INT_L_X10Y50/SS2END1</t>
        </is>
      </c>
      <c r="B786" t="inlineStr">
        <is>
          <t>Part of wire</t>
        </is>
      </c>
      <c r="C786" t="n">
        <v>0</v>
      </c>
      <c r="D786" t="n">
        <v>0</v>
      </c>
    </row>
    <row r="787">
      <c r="A787" t="inlineStr">
        <is>
          <t>INT_L_X10Y51/SS2A1</t>
        </is>
      </c>
      <c r="B787" t="inlineStr">
        <is>
          <t>Part of wire</t>
        </is>
      </c>
      <c r="C787" t="n">
        <v>0</v>
      </c>
      <c r="D787" t="n">
        <v>0</v>
      </c>
      <c r="I787">
        <f>(((D785 + D786 + D787)/2) + (D788 + D799 + D810 + D827))</f>
        <v/>
      </c>
      <c r="J787">
        <f>((C785 + C786 + C787)*(((D785 + D786 + D787)/2) + (D788 + D799 + D810 + D827)))</f>
        <v/>
      </c>
    </row>
    <row r="788">
      <c r="A788" t="inlineStr">
        <is>
          <t>INT_L_X10Y50/INT_L.SS2END1-&gt;&gt;IMUX_L3</t>
        </is>
      </c>
      <c r="B788" t="inlineStr">
        <is>
          <t>Buffer</t>
        </is>
      </c>
      <c r="C788" t="n">
        <v>1.6107141875</v>
      </c>
      <c r="D788" t="n">
        <v>0.007713</v>
      </c>
      <c r="E788" t="n">
        <v>0.047</v>
      </c>
      <c r="F788" t="n">
        <v>0.038</v>
      </c>
      <c r="G788" t="n">
        <v>0.138</v>
      </c>
      <c r="H788" t="n">
        <v>0.114</v>
      </c>
      <c r="I788">
        <f>((((D793) + (D792))) + (D789 + D790))</f>
        <v/>
      </c>
      <c r="J788">
        <f>(((((D793) + (D792))) + (D789 + D790))*C788)</f>
        <v/>
      </c>
    </row>
    <row r="789">
      <c r="A789" t="inlineStr">
        <is>
          <t>INT_L_X10Y50/IMUX_L3</t>
        </is>
      </c>
      <c r="B789" t="inlineStr">
        <is>
          <t>Part of wire</t>
        </is>
      </c>
      <c r="C789" t="n">
        <v>0</v>
      </c>
      <c r="D789" t="n">
        <v>0</v>
      </c>
    </row>
    <row r="790">
      <c r="A790" t="inlineStr">
        <is>
          <t>CLBLM_L_X10Y50/CLBLM_IMUX3</t>
        </is>
      </c>
      <c r="B790" t="inlineStr">
        <is>
          <t>Part of wire</t>
        </is>
      </c>
      <c r="C790" t="n">
        <v>0</v>
      </c>
      <c r="D790" t="n">
        <v>0</v>
      </c>
      <c r="I790">
        <f>(((D789 + D790)/2) + (((D793) + (D792))))</f>
        <v/>
      </c>
      <c r="J790">
        <f>((C789 + C790)*(((D789 + D790)/2) + (((D793) + (D792)))))</f>
        <v/>
      </c>
    </row>
    <row r="791">
      <c r="A791" t="inlineStr">
        <is>
          <t>CLBLM_L_X10Y50/CLBLM_L.CLBLM_IMUX3-&gt;CLBLM_L_A2</t>
        </is>
      </c>
      <c r="B791" t="inlineStr">
        <is>
          <t>PassTransistor</t>
        </is>
      </c>
      <c r="C791" t="n">
        <v>0</v>
      </c>
      <c r="E791" t="n">
        <v>0</v>
      </c>
      <c r="F791" t="n">
        <v>0</v>
      </c>
      <c r="G791" t="n">
        <v>0</v>
      </c>
      <c r="H791" t="n">
        <v>0</v>
      </c>
      <c r="I791">
        <f>((D793) + (D792))</f>
        <v/>
      </c>
      <c r="J791">
        <f>(((D793) + (D792))*C791)</f>
        <v/>
      </c>
    </row>
    <row r="792">
      <c r="A792" t="inlineStr">
        <is>
          <t>CLBLM_L_X10Y50/CLBLM_L_A2</t>
        </is>
      </c>
      <c r="B792" t="inlineStr">
        <is>
          <t>Part of wire</t>
        </is>
      </c>
      <c r="C792" t="n">
        <v>0</v>
      </c>
      <c r="D792" t="n">
        <v>0</v>
      </c>
      <c r="I792">
        <f>(((D792)/2) + (D793))</f>
        <v/>
      </c>
      <c r="J792">
        <f>((C792)*(((D792)/2) + (D793)))</f>
        <v/>
      </c>
    </row>
    <row r="793">
      <c r="A793" t="inlineStr">
        <is>
          <t>masterReg/readData1[13]_i_1/I4</t>
        </is>
      </c>
      <c r="B793" t="inlineStr">
        <is>
          <t>Inpin</t>
        </is>
      </c>
      <c r="D793" t="n">
        <v>0</v>
      </c>
      <c r="E793" t="n">
        <v>0.212</v>
      </c>
      <c r="F793" t="n">
        <v>0.17</v>
      </c>
      <c r="G793" t="n">
        <v>0.507</v>
      </c>
      <c r="H793" t="n">
        <v>0.409</v>
      </c>
    </row>
    <row r="794">
      <c r="A794" t="inlineStr">
        <is>
          <t>p_0_in: osc/register_reg_r1_0_31_0_5_i_1/O to masterReg/readData1[13]_i_1/I4 sum delays</t>
        </is>
      </c>
      <c r="E794">
        <f>(E2 + E4 + E221 + E257 + E657 + E685 + E716 + E722 + E726 + E781 + E784 + E788 + E791 + E793)</f>
        <v/>
      </c>
      <c r="F794">
        <f>(F2 + F4 + F221 + F257 + F657 + F685 + F716 + F722 + F726 + F781 + F784 + F788 + F791 + F793)</f>
        <v/>
      </c>
      <c r="G794">
        <f>(G2 + G4 + G221 + G257 + G657 + G685 + G716 + G722 + G726 + G781 + G784 + G788 + G791 + G793)</f>
        <v/>
      </c>
      <c r="H794">
        <f>(H2 + H4 + H221 + H257 + H657 + H685 + H716 + H722 + H726 + H781 + H784 + H788 + H791 + H793)</f>
        <v/>
      </c>
      <c r="J794">
        <f>(J2 + J3 + J4 + J6 + J221 + J223 + J257 + J262 + J657 + J662 + J685 + J696 + J716 + J721 + J722 + J725 + J726 + J732 + J781 + J783 + J784 + J787 + J788 + J790 + J791 + J792 + J793)</f>
        <v/>
      </c>
    </row>
    <row r="795">
      <c r="A795" t="inlineStr">
        <is>
          <t>p_0_in: osc/register_reg_r1_0_31_0_5_i_1/O to masterReg/readData1[13]_i_1/I4sum delays + cap delay</t>
        </is>
      </c>
      <c r="E795">
        <f>1000*(E794 + J794)</f>
        <v/>
      </c>
      <c r="F795">
        <f>1000*(F794 + J794)</f>
        <v/>
      </c>
      <c r="G795">
        <f>1000*(G794 + J794)</f>
        <v/>
      </c>
      <c r="H795">
        <f>1000*(H794 + J794)</f>
        <v/>
      </c>
    </row>
    <row r="797">
      <c r="A797" t="inlineStr">
        <is>
          <t>p_0_in: osc/register_reg_r1_0_31_0_5_i_1/O to masterReg/readData1[13]_i_1/I4Total delay (from Vivado)</t>
        </is>
      </c>
      <c r="E797" t="inlineStr">
        <is>
          <t>1149</t>
        </is>
      </c>
      <c r="F797" t="inlineStr">
        <is>
          <t>1017</t>
        </is>
      </c>
      <c r="G797" t="inlineStr">
        <is>
          <t>1951</t>
        </is>
      </c>
      <c r="H797" t="inlineStr">
        <is>
          <t>1676</t>
        </is>
      </c>
    </row>
    <row r="799">
      <c r="A799" t="inlineStr">
        <is>
          <t>INT_L_X10Y50/INT_L.SS2END1-&gt;&gt;IMUX_L26</t>
        </is>
      </c>
      <c r="B799" t="inlineStr">
        <is>
          <t>Buffer</t>
        </is>
      </c>
      <c r="C799" t="n">
        <v>1.6107141875</v>
      </c>
      <c r="D799" t="n">
        <v>0.007713</v>
      </c>
      <c r="E799" t="n">
        <v>0.047</v>
      </c>
      <c r="F799" t="n">
        <v>0.038</v>
      </c>
      <c r="G799" t="n">
        <v>0.138</v>
      </c>
      <c r="H799" t="n">
        <v>0.114</v>
      </c>
      <c r="I799">
        <f>((((D804) + (D803))) + (D800 + D801))</f>
        <v/>
      </c>
      <c r="J799">
        <f>(((((D804) + (D803))) + (D800 + D801))*C799)</f>
        <v/>
      </c>
    </row>
    <row r="800">
      <c r="A800" t="inlineStr">
        <is>
          <t>INT_L_X10Y50/IMUX_L26</t>
        </is>
      </c>
      <c r="B800" t="inlineStr">
        <is>
          <t>Part of wire</t>
        </is>
      </c>
      <c r="C800" t="n">
        <v>0</v>
      </c>
      <c r="D800" t="n">
        <v>0</v>
      </c>
    </row>
    <row r="801">
      <c r="A801" t="inlineStr">
        <is>
          <t>CLBLM_L_X10Y50/CLBLM_IMUX26</t>
        </is>
      </c>
      <c r="B801" t="inlineStr">
        <is>
          <t>Part of wire</t>
        </is>
      </c>
      <c r="C801" t="n">
        <v>0</v>
      </c>
      <c r="D801" t="n">
        <v>0</v>
      </c>
      <c r="I801">
        <f>(((D800 + D801)/2) + (((D804) + (D803))))</f>
        <v/>
      </c>
      <c r="J801">
        <f>((C800 + C801)*(((D800 + D801)/2) + (((D804) + (D803)))))</f>
        <v/>
      </c>
    </row>
    <row r="802">
      <c r="A802" t="inlineStr">
        <is>
          <t>CLBLM_L_X10Y50/CLBLM_L.CLBLM_IMUX26-&gt;CLBLM_L_B4</t>
        </is>
      </c>
      <c r="B802" t="inlineStr">
        <is>
          <t>PassTransistor</t>
        </is>
      </c>
      <c r="C802" t="n">
        <v>0</v>
      </c>
      <c r="E802" t="n">
        <v>0</v>
      </c>
      <c r="F802" t="n">
        <v>0</v>
      </c>
      <c r="G802" t="n">
        <v>0</v>
      </c>
      <c r="H802" t="n">
        <v>0</v>
      </c>
      <c r="I802">
        <f>((D804) + (D803))</f>
        <v/>
      </c>
      <c r="J802">
        <f>(((D804) + (D803))*C802)</f>
        <v/>
      </c>
    </row>
    <row r="803">
      <c r="A803" t="inlineStr">
        <is>
          <t>CLBLM_L_X10Y50/CLBLM_L_B4</t>
        </is>
      </c>
      <c r="B803" t="inlineStr">
        <is>
          <t>Part of wire</t>
        </is>
      </c>
      <c r="C803" t="n">
        <v>0</v>
      </c>
      <c r="D803" t="n">
        <v>0</v>
      </c>
      <c r="I803">
        <f>(((D803)/2) + (D804))</f>
        <v/>
      </c>
      <c r="J803">
        <f>((C803)*(((D803)/2) + (D804)))</f>
        <v/>
      </c>
    </row>
    <row r="804">
      <c r="A804" t="inlineStr">
        <is>
          <t>masterReg/readData2[13]_i_1/I4</t>
        </is>
      </c>
      <c r="B804" t="inlineStr">
        <is>
          <t>Inpin</t>
        </is>
      </c>
      <c r="D804" t="n">
        <v>0</v>
      </c>
      <c r="E804" t="n">
        <v>0.107</v>
      </c>
      <c r="F804" t="n">
        <v>0.08599999999999999</v>
      </c>
      <c r="G804" t="n">
        <v>0.282</v>
      </c>
      <c r="H804" t="n">
        <v>0.228</v>
      </c>
    </row>
    <row r="805">
      <c r="A805" t="inlineStr">
        <is>
          <t>p_0_in: osc/register_reg_r1_0_31_0_5_i_1/O to masterReg/readData2[13]_i_1/I4 sum delays</t>
        </is>
      </c>
      <c r="E805">
        <f>(E2 + E4 + E221 + E257 + E657 + E685 + E716 + E722 + E726 + E781 + E784 + E799 + E802 + E804)</f>
        <v/>
      </c>
      <c r="F805">
        <f>(F2 + F4 + F221 + F257 + F657 + F685 + F716 + F722 + F726 + F781 + F784 + F799 + F802 + F804)</f>
        <v/>
      </c>
      <c r="G805">
        <f>(G2 + G4 + G221 + G257 + G657 + G685 + G716 + G722 + G726 + G781 + G784 + G799 + G802 + G804)</f>
        <v/>
      </c>
      <c r="H805">
        <f>(H2 + H4 + H221 + H257 + H657 + H685 + H716 + H722 + H726 + H781 + H784 + H799 + H802 + H804)</f>
        <v/>
      </c>
      <c r="J805">
        <f>(J2 + J3 + J4 + J6 + J221 + J223 + J257 + J262 + J657 + J662 + J685 + J696 + J716 + J721 + J722 + J725 + J726 + J732 + J781 + J783 + J784 + J787 + J799 + J801 + J802 + J803 + J804)</f>
        <v/>
      </c>
    </row>
    <row r="806">
      <c r="A806" t="inlineStr">
        <is>
          <t>p_0_in: osc/register_reg_r1_0_31_0_5_i_1/O to masterReg/readData2[13]_i_1/I4sum delays + cap delay</t>
        </is>
      </c>
      <c r="E806">
        <f>1000*(E805 + J805)</f>
        <v/>
      </c>
      <c r="F806">
        <f>1000*(F805 + J805)</f>
        <v/>
      </c>
      <c r="G806">
        <f>1000*(G805 + J805)</f>
        <v/>
      </c>
      <c r="H806">
        <f>1000*(H805 + J805)</f>
        <v/>
      </c>
    </row>
    <row r="808">
      <c r="A808" t="inlineStr">
        <is>
          <t>p_0_in: osc/register_reg_r1_0_31_0_5_i_1/O to masterReg/readData2[13]_i_1/I4Total delay (from Vivado)</t>
        </is>
      </c>
      <c r="E808" t="inlineStr">
        <is>
          <t>1044</t>
        </is>
      </c>
      <c r="F808" t="inlineStr">
        <is>
          <t>933</t>
        </is>
      </c>
      <c r="G808" t="inlineStr">
        <is>
          <t>1754</t>
        </is>
      </c>
      <c r="H808" t="inlineStr">
        <is>
          <t>1517</t>
        </is>
      </c>
    </row>
    <row r="810">
      <c r="A810" t="inlineStr">
        <is>
          <t>INT_L_X10Y50/INT_L.SS2END1-&gt;&gt;FAN_ALT6</t>
        </is>
      </c>
      <c r="B810" t="inlineStr">
        <is>
          <t>Buffer</t>
        </is>
      </c>
      <c r="C810" t="n">
        <v>0</v>
      </c>
      <c r="D810" t="n">
        <v>0.00757</v>
      </c>
      <c r="E810" t="n">
        <v>0</v>
      </c>
      <c r="F810" t="n">
        <v>0</v>
      </c>
      <c r="G810" t="n">
        <v>0</v>
      </c>
      <c r="H810" t="n">
        <v>0</v>
      </c>
      <c r="I810">
        <f>((D812) + (D811))</f>
        <v/>
      </c>
      <c r="J810">
        <f>(((D812) + (D811))*C810)</f>
        <v/>
      </c>
    </row>
    <row r="811">
      <c r="A811" t="inlineStr">
        <is>
          <t>INT_L_X10Y50/FAN_ALT6</t>
        </is>
      </c>
      <c r="B811" t="inlineStr">
        <is>
          <t>Part of wire</t>
        </is>
      </c>
      <c r="C811" t="n">
        <v>0</v>
      </c>
      <c r="D811" t="n">
        <v>0</v>
      </c>
      <c r="I811">
        <f>(((D811)/2) + (D812))</f>
        <v/>
      </c>
      <c r="J811">
        <f>((C811)*(((D811)/2) + (D812)))</f>
        <v/>
      </c>
    </row>
    <row r="812">
      <c r="A812" t="inlineStr">
        <is>
          <t>INT_L_X10Y50/INT_L.FAN_ALT6-&gt;&gt;FAN_BOUNCE6</t>
        </is>
      </c>
      <c r="B812" t="inlineStr">
        <is>
          <t>Buffer</t>
        </is>
      </c>
      <c r="C812" t="n">
        <v>1.4764880625</v>
      </c>
      <c r="D812" t="n">
        <v>0</v>
      </c>
      <c r="E812" t="n">
        <v>0.059</v>
      </c>
      <c r="F812" t="n">
        <v>0.049</v>
      </c>
      <c r="G812" t="n">
        <v>0.178</v>
      </c>
      <c r="H812" t="n">
        <v>0.147</v>
      </c>
      <c r="I812">
        <f>((D816) + (D813 + D814 + D815))</f>
        <v/>
      </c>
      <c r="J812">
        <f>(((D816) + (D813 + D814 + D815))*C812)</f>
        <v/>
      </c>
    </row>
    <row r="813">
      <c r="A813" t="inlineStr">
        <is>
          <t>INT_L_X10Y50/FAN_BOUNCE6</t>
        </is>
      </c>
      <c r="B813" t="inlineStr">
        <is>
          <t>Part of wire</t>
        </is>
      </c>
      <c r="C813" t="n">
        <v>0</v>
      </c>
      <c r="D813" t="n">
        <v>0</v>
      </c>
    </row>
    <row r="814">
      <c r="A814" t="inlineStr">
        <is>
          <t>INT_L_X10Y49/FAN_BOUNCE_S3_6</t>
        </is>
      </c>
      <c r="B814" t="inlineStr">
        <is>
          <t>Part of wire</t>
        </is>
      </c>
      <c r="C814" t="n">
        <v>0</v>
      </c>
      <c r="D814" t="n">
        <v>0</v>
      </c>
    </row>
    <row r="815">
      <c r="A815" t="inlineStr">
        <is>
          <t>BRKH_INT_X10Y49/BRKH_INT_FAN_BOUNCE_S3_6</t>
        </is>
      </c>
      <c r="B815" t="inlineStr">
        <is>
          <t>Part of wire</t>
        </is>
      </c>
      <c r="C815" t="n">
        <v>0</v>
      </c>
      <c r="D815" t="n">
        <v>0.001</v>
      </c>
      <c r="I815">
        <f>(((D813 + D814 + D815)/2) + (D816))</f>
        <v/>
      </c>
      <c r="J815">
        <f>((C813 + C814 + C815)*(((D813 + D814 + D815)/2) + (D816)))</f>
        <v/>
      </c>
    </row>
    <row r="816">
      <c r="A816" t="inlineStr">
        <is>
          <t>INT_L_X10Y50/INT_L.FAN_BOUNCE6-&gt;&gt;IMUX_L33</t>
        </is>
      </c>
      <c r="B816" t="inlineStr">
        <is>
          <t>Buffer</t>
        </is>
      </c>
      <c r="C816" t="n">
        <v>1.6107141875</v>
      </c>
      <c r="D816" t="n">
        <v>0.007713</v>
      </c>
      <c r="E816" t="n">
        <v>0.047</v>
      </c>
      <c r="F816" t="n">
        <v>0.038</v>
      </c>
      <c r="G816" t="n">
        <v>0.138</v>
      </c>
      <c r="H816" t="n">
        <v>0.114</v>
      </c>
      <c r="I816">
        <f>((((D821) + (D820))) + (D817 + D818))</f>
        <v/>
      </c>
      <c r="J816">
        <f>(((((D821) + (D820))) + (D817 + D818))*C816)</f>
        <v/>
      </c>
    </row>
    <row r="817">
      <c r="A817" t="inlineStr">
        <is>
          <t>INT_L_X10Y50/IMUX_L33</t>
        </is>
      </c>
      <c r="B817" t="inlineStr">
        <is>
          <t>Part of wire</t>
        </is>
      </c>
      <c r="C817" t="n">
        <v>0</v>
      </c>
      <c r="D817" t="n">
        <v>0</v>
      </c>
    </row>
    <row r="818">
      <c r="A818" t="inlineStr">
        <is>
          <t>CLBLM_L_X10Y50/CLBLM_IMUX33</t>
        </is>
      </c>
      <c r="B818" t="inlineStr">
        <is>
          <t>Part of wire</t>
        </is>
      </c>
      <c r="C818" t="n">
        <v>0</v>
      </c>
      <c r="D818" t="n">
        <v>0</v>
      </c>
      <c r="I818">
        <f>(((D817 + D818)/2) + (((D821) + (D820))))</f>
        <v/>
      </c>
      <c r="J818">
        <f>((C817 + C818)*(((D817 + D818)/2) + (((D821) + (D820)))))</f>
        <v/>
      </c>
    </row>
    <row r="819">
      <c r="A819" t="inlineStr">
        <is>
          <t>CLBLM_L_X10Y50/CLBLM_L.CLBLM_IMUX33-&gt;CLBLM_L_C1</t>
        </is>
      </c>
      <c r="B819" t="inlineStr">
        <is>
          <t>PassTransistor</t>
        </is>
      </c>
      <c r="C819" t="n">
        <v>0</v>
      </c>
      <c r="E819" t="n">
        <v>0</v>
      </c>
      <c r="F819" t="n">
        <v>0</v>
      </c>
      <c r="G819" t="n">
        <v>0</v>
      </c>
      <c r="H819" t="n">
        <v>0</v>
      </c>
      <c r="I819">
        <f>((D821) + (D820))</f>
        <v/>
      </c>
      <c r="J819">
        <f>(((D821) + (D820))*C819)</f>
        <v/>
      </c>
    </row>
    <row r="820">
      <c r="A820" t="inlineStr">
        <is>
          <t>CLBLM_L_X10Y50/CLBLM_L_C1</t>
        </is>
      </c>
      <c r="B820" t="inlineStr">
        <is>
          <t>Part of wire</t>
        </is>
      </c>
      <c r="C820" t="n">
        <v>0</v>
      </c>
      <c r="D820" t="n">
        <v>0</v>
      </c>
      <c r="I820">
        <f>(((D820)/2) + (D821))</f>
        <v/>
      </c>
      <c r="J820">
        <f>((C820)*(((D820)/2) + (D821)))</f>
        <v/>
      </c>
    </row>
    <row r="821">
      <c r="A821" t="inlineStr">
        <is>
          <t>masterReg/readData2[15]_i_1/I4</t>
        </is>
      </c>
      <c r="B821" t="inlineStr">
        <is>
          <t>Inpin</t>
        </is>
      </c>
      <c r="D821" t="n">
        <v>0</v>
      </c>
      <c r="E821" t="n">
        <v>0.215</v>
      </c>
      <c r="F821" t="n">
        <v>0.173</v>
      </c>
      <c r="G821" t="n">
        <v>0.517</v>
      </c>
      <c r="H821" t="n">
        <v>0.417</v>
      </c>
    </row>
    <row r="822">
      <c r="A822" t="inlineStr">
        <is>
          <t>p_0_in: osc/register_reg_r1_0_31_0_5_i_1/O to masterReg/readData2[15]_i_1/I4 sum delays</t>
        </is>
      </c>
      <c r="E822">
        <f>(E2 + E4 + E221 + E257 + E657 + E685 + E716 + E722 + E726 + E781 + E784 + E810 + E812 + E816 + E819 + E821)</f>
        <v/>
      </c>
      <c r="F822">
        <f>(F2 + F4 + F221 + F257 + F657 + F685 + F716 + F722 + F726 + F781 + F784 + F810 + F812 + F816 + F819 + F821)</f>
        <v/>
      </c>
      <c r="G822">
        <f>(G2 + G4 + G221 + G257 + G657 + G685 + G716 + G722 + G726 + G781 + G784 + G810 + G812 + G816 + G819 + G821)</f>
        <v/>
      </c>
      <c r="H822">
        <f>(H2 + H4 + H221 + H257 + H657 + H685 + H716 + H722 + H726 + H781 + H784 + H810 + H812 + H816 + H819 + H821)</f>
        <v/>
      </c>
      <c r="J822">
        <f>(J2 + J3 + J4 + J6 + J221 + J223 + J257 + J262 + J657 + J662 + J685 + J696 + J716 + J721 + J722 + J725 + J726 + J732 + J781 + J783 + J784 + J787 + J810 + J811 + J812 + J815 + J816 + J818 + J819 + J820 + J821)</f>
        <v/>
      </c>
    </row>
    <row r="823">
      <c r="A823" t="inlineStr">
        <is>
          <t>p_0_in: osc/register_reg_r1_0_31_0_5_i_1/O to masterReg/readData2[15]_i_1/I4sum delays + cap delay</t>
        </is>
      </c>
      <c r="E823">
        <f>1000*(E822 + J822)</f>
        <v/>
      </c>
      <c r="F823">
        <f>1000*(F822 + J822)</f>
        <v/>
      </c>
      <c r="G823">
        <f>1000*(G822 + J822)</f>
        <v/>
      </c>
      <c r="H823">
        <f>1000*(H822 + J822)</f>
        <v/>
      </c>
    </row>
    <row r="825">
      <c r="A825" t="inlineStr">
        <is>
          <t>p_0_in: osc/register_reg_r1_0_31_0_5_i_1/O to masterReg/readData2[15]_i_1/I4Total delay (from Vivado)</t>
        </is>
      </c>
      <c r="E825" t="inlineStr">
        <is>
          <t>1222</t>
        </is>
      </c>
      <c r="F825" t="inlineStr">
        <is>
          <t>1080</t>
        </is>
      </c>
      <c r="G825" t="inlineStr">
        <is>
          <t>2103</t>
        </is>
      </c>
      <c r="H825" t="inlineStr">
        <is>
          <t>1802</t>
        </is>
      </c>
    </row>
    <row r="827">
      <c r="A827" t="inlineStr">
        <is>
          <t>INT_L_X10Y50/INT_L.SS2END1-&gt;&gt;SS2BEG1</t>
        </is>
      </c>
      <c r="B827" t="inlineStr">
        <is>
          <t>Buffer</t>
        </is>
      </c>
      <c r="C827" t="n">
        <v>1.1851186875</v>
      </c>
      <c r="D827" t="n">
        <v>0.008473000000000001</v>
      </c>
      <c r="E827" t="n">
        <v>0.06</v>
      </c>
      <c r="F827" t="n">
        <v>0.05</v>
      </c>
      <c r="G827" t="n">
        <v>0.134</v>
      </c>
      <c r="H827" t="n">
        <v>0.111</v>
      </c>
      <c r="I827">
        <f>((D832 + D853 + D864 + D875) + (D828 + D829 + D830 + D831))</f>
        <v/>
      </c>
      <c r="J827">
        <f>(((D832 + D853 + D864 + D875) + (D828 + D829 + D830 + D831))*C827)</f>
        <v/>
      </c>
    </row>
    <row r="828">
      <c r="A828" t="inlineStr">
        <is>
          <t>INT_L_X10Y50/SS2BEG1</t>
        </is>
      </c>
      <c r="B828" t="inlineStr">
        <is>
          <t>Part of wire</t>
        </is>
      </c>
      <c r="C828" t="n">
        <v>0</v>
      </c>
      <c r="D828" t="n">
        <v>0</v>
      </c>
    </row>
    <row r="829">
      <c r="A829" t="inlineStr">
        <is>
          <t>INT_L_X10Y48/SS2END1</t>
        </is>
      </c>
      <c r="B829" t="inlineStr">
        <is>
          <t>Part of wire</t>
        </is>
      </c>
      <c r="C829" t="n">
        <v>0</v>
      </c>
      <c r="D829" t="n">
        <v>0</v>
      </c>
    </row>
    <row r="830">
      <c r="A830" t="inlineStr">
        <is>
          <t>BRKH_INT_X10Y49/BRKH_INT_SS2A1</t>
        </is>
      </c>
      <c r="B830" t="inlineStr">
        <is>
          <t>Part of wire</t>
        </is>
      </c>
      <c r="C830" t="n">
        <v>0.00523</v>
      </c>
      <c r="D830" t="n">
        <v>0.001</v>
      </c>
    </row>
    <row r="831">
      <c r="A831" t="inlineStr">
        <is>
          <t>INT_L_X10Y49/SS2A1</t>
        </is>
      </c>
      <c r="B831" t="inlineStr">
        <is>
          <t>Part of wire</t>
        </is>
      </c>
      <c r="C831" t="n">
        <v>0</v>
      </c>
      <c r="D831" t="n">
        <v>0</v>
      </c>
      <c r="I831">
        <f>(((D828 + D829 + D830 + D831)/2) + (D832 + D853 + D864 + D875))</f>
        <v/>
      </c>
      <c r="J831">
        <f>((C828 + C829 + C830 + C831)*(((D828 + D829 + D830 + D831)/2) + (D832 + D853 + D864 + D875)))</f>
        <v/>
      </c>
    </row>
    <row r="832">
      <c r="A832" t="inlineStr">
        <is>
          <t>INT_L_X10Y48/INT_L.SS2END1-&gt;&gt;WW2BEG1</t>
        </is>
      </c>
      <c r="B832" t="inlineStr">
        <is>
          <t>Buffer</t>
        </is>
      </c>
      <c r="C832" t="n">
        <v>1.1851186875</v>
      </c>
      <c r="D832" t="n">
        <v>0.008473000000000001</v>
      </c>
      <c r="E832" t="n">
        <v>0.063</v>
      </c>
      <c r="F832" t="n">
        <v>0.052</v>
      </c>
      <c r="G832" t="n">
        <v>0.143</v>
      </c>
      <c r="H832" t="n">
        <v>0.118</v>
      </c>
      <c r="I832">
        <f>((D840) + (D833 + D834 + D835 + D836 + D837 + D838 + D839))</f>
        <v/>
      </c>
      <c r="J832">
        <f>(((D840) + (D833 + D834 + D835 + D836 + D837 + D838 + D839))*C832)</f>
        <v/>
      </c>
    </row>
    <row r="833">
      <c r="A833" t="inlineStr">
        <is>
          <t>INT_L_X10Y48/WW2BEG1</t>
        </is>
      </c>
      <c r="B833" t="inlineStr">
        <is>
          <t>Part of wire</t>
        </is>
      </c>
      <c r="C833" t="n">
        <v>0</v>
      </c>
      <c r="D833" t="n">
        <v>0</v>
      </c>
    </row>
    <row r="834">
      <c r="A834" t="inlineStr">
        <is>
          <t>INT_L_X8Y48/WW2END1</t>
        </is>
      </c>
      <c r="B834" t="inlineStr">
        <is>
          <t>Part of wire</t>
        </is>
      </c>
      <c r="C834" t="n">
        <v>0</v>
      </c>
      <c r="D834" t="n">
        <v>0</v>
      </c>
    </row>
    <row r="835">
      <c r="A835" t="inlineStr">
        <is>
          <t>CLBLM_L_X10Y48/CLBLM_WW2A1</t>
        </is>
      </c>
      <c r="B835" t="inlineStr">
        <is>
          <t>Part of wire</t>
        </is>
      </c>
      <c r="C835" t="n">
        <v>0</v>
      </c>
      <c r="D835" t="n">
        <v>0</v>
      </c>
    </row>
    <row r="836">
      <c r="A836" t="inlineStr">
        <is>
          <t>VBRK_X29Y50/VBRK_WW2A1</t>
        </is>
      </c>
      <c r="B836" t="inlineStr">
        <is>
          <t>Part of wire</t>
        </is>
      </c>
      <c r="C836" t="n">
        <v>0.01211</v>
      </c>
      <c r="D836" t="n">
        <v>0.00162</v>
      </c>
    </row>
    <row r="837">
      <c r="A837" t="inlineStr">
        <is>
          <t>DSP_R_X9Y45/DSP_WW2A1_3</t>
        </is>
      </c>
      <c r="B837" t="inlineStr">
        <is>
          <t>Part of wire</t>
        </is>
      </c>
      <c r="C837" t="n">
        <v>0.04743</v>
      </c>
      <c r="D837" t="n">
        <v>0.011</v>
      </c>
    </row>
    <row r="838">
      <c r="A838" t="inlineStr">
        <is>
          <t>INT_INTERFACE_R_X9Y48/INT_INTERFACE_WW2A1</t>
        </is>
      </c>
      <c r="B838" t="inlineStr">
        <is>
          <t>Part of wire</t>
        </is>
      </c>
      <c r="C838" t="n">
        <v>0</v>
      </c>
      <c r="D838" t="n">
        <v>0</v>
      </c>
    </row>
    <row r="839">
      <c r="A839" t="inlineStr">
        <is>
          <t>INT_R_X9Y48/WW2A1</t>
        </is>
      </c>
      <c r="B839" t="inlineStr">
        <is>
          <t>Part of wire</t>
        </is>
      </c>
      <c r="C839" t="n">
        <v>0</v>
      </c>
      <c r="D839" t="n">
        <v>0</v>
      </c>
      <c r="I839">
        <f>(((D833 + D834 + D835 + D836 + D837 + D838 + D839)/2) + (D840))</f>
        <v/>
      </c>
      <c r="J839">
        <f>((C833 + C834 + C835 + C836 + C837 + C838 + C839)*(((D833 + D834 + D835 + D836 + D837 + D838 + D839)/2) + (D840)))</f>
        <v/>
      </c>
    </row>
    <row r="840">
      <c r="A840" t="inlineStr">
        <is>
          <t>INT_L_X8Y48/INT_L.WW2END1-&gt;&gt;FAN_ALT7</t>
        </is>
      </c>
      <c r="B840" t="inlineStr">
        <is>
          <t>Buffer</t>
        </is>
      </c>
      <c r="C840" t="n">
        <v>0</v>
      </c>
      <c r="D840" t="n">
        <v>0.00757</v>
      </c>
      <c r="E840" t="n">
        <v>0</v>
      </c>
      <c r="F840" t="n">
        <v>0</v>
      </c>
      <c r="G840" t="n">
        <v>0</v>
      </c>
      <c r="H840" t="n">
        <v>0</v>
      </c>
      <c r="I840">
        <f>((D842) + (D841))</f>
        <v/>
      </c>
      <c r="J840">
        <f>(((D842) + (D841))*C840)</f>
        <v/>
      </c>
    </row>
    <row r="841">
      <c r="A841" t="inlineStr">
        <is>
          <t>INT_L_X8Y48/FAN_ALT7</t>
        </is>
      </c>
      <c r="B841" t="inlineStr">
        <is>
          <t>Part of wire</t>
        </is>
      </c>
      <c r="C841" t="n">
        <v>0</v>
      </c>
      <c r="D841" t="n">
        <v>0</v>
      </c>
      <c r="I841">
        <f>(((D841)/2) + (D842))</f>
        <v/>
      </c>
      <c r="J841">
        <f>((C841)*(((D841)/2) + (D842)))</f>
        <v/>
      </c>
    </row>
    <row r="842">
      <c r="A842" t="inlineStr">
        <is>
          <t>INT_L_X8Y48/INT_L.FAN_ALT7-&gt;&gt;FAN_L7</t>
        </is>
      </c>
      <c r="B842" t="inlineStr">
        <is>
          <t>Buffer</t>
        </is>
      </c>
      <c r="C842" t="n">
        <v>3.489880625</v>
      </c>
      <c r="D842" t="n">
        <v>0</v>
      </c>
      <c r="E842" t="n">
        <v>0.055</v>
      </c>
      <c r="F842" t="n">
        <v>0.045</v>
      </c>
      <c r="G842" t="n">
        <v>0.179</v>
      </c>
      <c r="H842" t="n">
        <v>0.148</v>
      </c>
      <c r="I842">
        <f>((((D847) + (D846))) + (D843 + D844))</f>
        <v/>
      </c>
      <c r="J842">
        <f>(((((D847) + (D846))) + (D843 + D844))*C842)</f>
        <v/>
      </c>
    </row>
    <row r="843">
      <c r="A843" t="inlineStr">
        <is>
          <t>INT_L_X8Y48/FAN_L7</t>
        </is>
      </c>
      <c r="B843" t="inlineStr">
        <is>
          <t>Part of wire</t>
        </is>
      </c>
      <c r="C843" t="n">
        <v>0</v>
      </c>
      <c r="D843" t="n">
        <v>0</v>
      </c>
    </row>
    <row r="844">
      <c r="A844" t="inlineStr">
        <is>
          <t>CLBLM_L_X8Y48/CLBLM_FAN7</t>
        </is>
      </c>
      <c r="B844" t="inlineStr">
        <is>
          <t>Part of wire</t>
        </is>
      </c>
      <c r="C844" t="n">
        <v>0</v>
      </c>
      <c r="D844" t="n">
        <v>0</v>
      </c>
      <c r="I844">
        <f>(((D843 + D844)/2) + (((D847) + (D846))))</f>
        <v/>
      </c>
      <c r="J844">
        <f>((C843 + C844)*(((D843 + D844)/2) + (((D847) + (D846)))))</f>
        <v/>
      </c>
    </row>
    <row r="845">
      <c r="A845" t="inlineStr">
        <is>
          <t>CLBLM_L_X8Y48/CLBLM_L.CLBLM_FAN7-&gt;CLBLM_M_CE</t>
        </is>
      </c>
      <c r="B845" t="inlineStr">
        <is>
          <t>PassTransistor</t>
        </is>
      </c>
      <c r="C845" t="n">
        <v>0</v>
      </c>
      <c r="E845" t="n">
        <v>0</v>
      </c>
      <c r="F845" t="n">
        <v>0</v>
      </c>
      <c r="G845" t="n">
        <v>0</v>
      </c>
      <c r="H845" t="n">
        <v>0</v>
      </c>
      <c r="I845">
        <f>((D847) + (D846))</f>
        <v/>
      </c>
      <c r="J845">
        <f>(((D847) + (D846))*C845)</f>
        <v/>
      </c>
    </row>
    <row r="846">
      <c r="A846" t="inlineStr">
        <is>
          <t>CLBLM_L_X8Y48/CLBLM_M_CE</t>
        </is>
      </c>
      <c r="B846" t="inlineStr">
        <is>
          <t>Part of wire</t>
        </is>
      </c>
      <c r="C846" t="n">
        <v>0</v>
      </c>
      <c r="D846" t="n">
        <v>0</v>
      </c>
      <c r="I846">
        <f>(((D846)/2) + (D847))</f>
        <v/>
      </c>
      <c r="J846">
        <f>((C846)*(((D846)/2) + (D847)))</f>
        <v/>
      </c>
    </row>
    <row r="847">
      <c r="A847" t="inlineStr">
        <is>
          <t>masterReg/register_reg_r1_0_31_12_17/RAMD_D1/WE</t>
        </is>
      </c>
      <c r="B847" t="inlineStr">
        <is>
          <t>Inpin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t="inlineStr">
        <is>
          <t>p_0_in: osc/register_reg_r1_0_31_0_5_i_1/O to masterReg/register_reg_r1_0_31_12_17/RAMD_D1/WE sum delays</t>
        </is>
      </c>
      <c r="E848">
        <f>(E2 + E4 + E221 + E257 + E657 + E685 + E716 + E722 + E726 + E781 + E784 + E827 + E832 + E840 + E842 + E845 + E847)</f>
        <v/>
      </c>
      <c r="F848">
        <f>(F2 + F4 + F221 + F257 + F657 + F685 + F716 + F722 + F726 + F781 + F784 + F827 + F832 + F840 + F842 + F845 + F847)</f>
        <v/>
      </c>
      <c r="G848">
        <f>(G2 + G4 + G221 + G257 + G657 + G685 + G716 + G722 + G726 + G781 + G784 + G827 + G832 + G840 + G842 + G845 + G847)</f>
        <v/>
      </c>
      <c r="H848">
        <f>(H2 + H4 + H221 + H257 + H657 + H685 + H716 + H722 + H726 + H781 + H784 + H827 + H832 + H840 + H842 + H845 + H847)</f>
        <v/>
      </c>
      <c r="J848">
        <f>(J2 + J3 + J4 + J6 + J221 + J223 + J257 + J262 + J657 + J662 + J685 + J696 + J716 + J721 + J722 + J725 + J726 + J732 + J781 + J783 + J784 + J787 + J827 + J831 + J832 + J839 + J840 + J841 + J842 + J844 + J845 + J846 + J847)</f>
        <v/>
      </c>
    </row>
    <row r="849">
      <c r="A849" t="inlineStr">
        <is>
          <t>p_0_in: osc/register_reg_r1_0_31_0_5_i_1/O to masterReg/register_reg_r1_0_31_12_17/RAMD_D1/WEsum delays + cap delay</t>
        </is>
      </c>
      <c r="E849">
        <f>1000*(E848 + J848)</f>
        <v/>
      </c>
      <c r="F849">
        <f>1000*(F848 + J848)</f>
        <v/>
      </c>
      <c r="G849">
        <f>1000*(G848 + J848)</f>
        <v/>
      </c>
      <c r="H849">
        <f>1000*(H848 + J848)</f>
        <v/>
      </c>
    </row>
    <row r="851">
      <c r="A851" t="inlineStr">
        <is>
          <t>p_0_in: osc/register_reg_r1_0_31_0_5_i_1/O to masterReg/register_reg_r1_0_31_12_17/RAMD_D1/WETotal delay (from Vivado)</t>
        </is>
      </c>
      <c r="E851" t="inlineStr">
        <is>
          <t>1125</t>
        </is>
      </c>
      <c r="F851" t="inlineStr">
        <is>
          <t>1013</t>
        </is>
      </c>
      <c r="G851" t="inlineStr">
        <is>
          <t>1838</t>
        </is>
      </c>
      <c r="H851" t="inlineStr">
        <is>
          <t>1601</t>
        </is>
      </c>
    </row>
    <row r="853">
      <c r="A853" t="inlineStr">
        <is>
          <t>INT_L_X10Y48/INT_L.SS2END1-&gt;&gt;IMUX_L3</t>
        </is>
      </c>
      <c r="B853" t="inlineStr">
        <is>
          <t>Buffer</t>
        </is>
      </c>
      <c r="C853" t="n">
        <v>1.6107141875</v>
      </c>
      <c r="D853" t="n">
        <v>0.007713</v>
      </c>
      <c r="E853" t="n">
        <v>0.047</v>
      </c>
      <c r="F853" t="n">
        <v>0.038</v>
      </c>
      <c r="G853" t="n">
        <v>0.138</v>
      </c>
      <c r="H853" t="n">
        <v>0.114</v>
      </c>
      <c r="I853">
        <f>((((D858) + (D857))) + (D854 + D855))</f>
        <v/>
      </c>
      <c r="J853">
        <f>(((((D858) + (D857))) + (D854 + D855))*C853)</f>
        <v/>
      </c>
    </row>
    <row r="854">
      <c r="A854" t="inlineStr">
        <is>
          <t>INT_L_X10Y48/IMUX_L3</t>
        </is>
      </c>
      <c r="B854" t="inlineStr">
        <is>
          <t>Part of wire</t>
        </is>
      </c>
      <c r="C854" t="n">
        <v>0</v>
      </c>
      <c r="D854" t="n">
        <v>0</v>
      </c>
    </row>
    <row r="855">
      <c r="A855" t="inlineStr">
        <is>
          <t>CLBLM_L_X10Y48/CLBLM_IMUX3</t>
        </is>
      </c>
      <c r="B855" t="inlineStr">
        <is>
          <t>Part of wire</t>
        </is>
      </c>
      <c r="C855" t="n">
        <v>0</v>
      </c>
      <c r="D855" t="n">
        <v>0</v>
      </c>
      <c r="I855">
        <f>(((D854 + D855)/2) + (((D858) + (D857))))</f>
        <v/>
      </c>
      <c r="J855">
        <f>((C854 + C855)*(((D854 + D855)/2) + (((D858) + (D857)))))</f>
        <v/>
      </c>
    </row>
    <row r="856">
      <c r="A856" t="inlineStr">
        <is>
          <t>CLBLM_L_X10Y48/CLBLM_L.CLBLM_IMUX3-&gt;CLBLM_L_A2</t>
        </is>
      </c>
      <c r="B856" t="inlineStr">
        <is>
          <t>PassTransistor</t>
        </is>
      </c>
      <c r="C856" t="n">
        <v>0</v>
      </c>
      <c r="E856" t="n">
        <v>0</v>
      </c>
      <c r="F856" t="n">
        <v>0</v>
      </c>
      <c r="G856" t="n">
        <v>0</v>
      </c>
      <c r="H856" t="n">
        <v>0</v>
      </c>
      <c r="I856">
        <f>((D858) + (D857))</f>
        <v/>
      </c>
      <c r="J856">
        <f>(((D858) + (D857))*C856)</f>
        <v/>
      </c>
    </row>
    <row r="857">
      <c r="A857" t="inlineStr">
        <is>
          <t>CLBLM_L_X10Y48/CLBLM_L_A2</t>
        </is>
      </c>
      <c r="B857" t="inlineStr">
        <is>
          <t>Part of wire</t>
        </is>
      </c>
      <c r="C857" t="n">
        <v>0</v>
      </c>
      <c r="D857" t="n">
        <v>0</v>
      </c>
      <c r="I857">
        <f>(((D857)/2) + (D858))</f>
        <v/>
      </c>
      <c r="J857">
        <f>((C857)*(((D857)/2) + (D858)))</f>
        <v/>
      </c>
    </row>
    <row r="858">
      <c r="A858" t="inlineStr">
        <is>
          <t>masterReg/readData1[14]_i_1/I4</t>
        </is>
      </c>
      <c r="B858" t="inlineStr">
        <is>
          <t>Inpin</t>
        </is>
      </c>
      <c r="D858" t="n">
        <v>0</v>
      </c>
      <c r="E858" t="n">
        <v>0.212</v>
      </c>
      <c r="F858" t="n">
        <v>0.17</v>
      </c>
      <c r="G858" t="n">
        <v>0.507</v>
      </c>
      <c r="H858" t="n">
        <v>0.409</v>
      </c>
    </row>
    <row r="859">
      <c r="A859" t="inlineStr">
        <is>
          <t>p_0_in: osc/register_reg_r1_0_31_0_5_i_1/O to masterReg/readData1[14]_i_1/I4 sum delays</t>
        </is>
      </c>
      <c r="E859">
        <f>(E2 + E4 + E221 + E257 + E657 + E685 + E716 + E722 + E726 + E781 + E784 + E827 + E853 + E856 + E858)</f>
        <v/>
      </c>
      <c r="F859">
        <f>(F2 + F4 + F221 + F257 + F657 + F685 + F716 + F722 + F726 + F781 + F784 + F827 + F853 + F856 + F858)</f>
        <v/>
      </c>
      <c r="G859">
        <f>(G2 + G4 + G221 + G257 + G657 + G685 + G716 + G722 + G726 + G781 + G784 + G827 + G853 + G856 + G858)</f>
        <v/>
      </c>
      <c r="H859">
        <f>(H2 + H4 + H221 + H257 + H657 + H685 + H716 + H722 + H726 + H781 + H784 + H827 + H853 + H856 + H858)</f>
        <v/>
      </c>
      <c r="J859">
        <f>(J2 + J3 + J4 + J6 + J221 + J223 + J257 + J262 + J657 + J662 + J685 + J696 + J716 + J721 + J722 + J725 + J726 + J732 + J781 + J783 + J784 + J787 + J827 + J831 + J853 + J855 + J856 + J857 + J858)</f>
        <v/>
      </c>
    </row>
    <row r="860">
      <c r="A860" t="inlineStr">
        <is>
          <t>p_0_in: osc/register_reg_r1_0_31_0_5_i_1/O to masterReg/readData1[14]_i_1/I4sum delays + cap delay</t>
        </is>
      </c>
      <c r="E860">
        <f>1000*(E859 + J859)</f>
        <v/>
      </c>
      <c r="F860">
        <f>1000*(F859 + J859)</f>
        <v/>
      </c>
      <c r="G860">
        <f>1000*(G859 + J859)</f>
        <v/>
      </c>
      <c r="H860">
        <f>1000*(H859 + J859)</f>
        <v/>
      </c>
    </row>
    <row r="862">
      <c r="A862" t="inlineStr">
        <is>
          <t>p_0_in: osc/register_reg_r1_0_31_0_5_i_1/O to masterReg/readData1[14]_i_1/I4Total delay (from Vivado)</t>
        </is>
      </c>
      <c r="E862" t="inlineStr">
        <is>
          <t>1244</t>
        </is>
      </c>
      <c r="F862" t="inlineStr">
        <is>
          <t>1102</t>
        </is>
      </c>
      <c r="G862" t="inlineStr">
        <is>
          <t>2098</t>
        </is>
      </c>
      <c r="H862" t="inlineStr">
        <is>
          <t>1803</t>
        </is>
      </c>
    </row>
    <row r="864">
      <c r="A864" t="inlineStr">
        <is>
          <t>INT_L_X10Y48/INT_L.SS2END1-&gt;&gt;IMUX_L26</t>
        </is>
      </c>
      <c r="B864" t="inlineStr">
        <is>
          <t>Buffer</t>
        </is>
      </c>
      <c r="C864" t="n">
        <v>1.6107141875</v>
      </c>
      <c r="D864" t="n">
        <v>0.007713</v>
      </c>
      <c r="E864" t="n">
        <v>0.047</v>
      </c>
      <c r="F864" t="n">
        <v>0.038</v>
      </c>
      <c r="G864" t="n">
        <v>0.138</v>
      </c>
      <c r="H864" t="n">
        <v>0.114</v>
      </c>
      <c r="I864">
        <f>((((D869) + (D868))) + (D865 + D866))</f>
        <v/>
      </c>
      <c r="J864">
        <f>(((((D869) + (D868))) + (D865 + D866))*C864)</f>
        <v/>
      </c>
    </row>
    <row r="865">
      <c r="A865" t="inlineStr">
        <is>
          <t>INT_L_X10Y48/IMUX_L26</t>
        </is>
      </c>
      <c r="B865" t="inlineStr">
        <is>
          <t>Part of wire</t>
        </is>
      </c>
      <c r="C865" t="n">
        <v>0</v>
      </c>
      <c r="D865" t="n">
        <v>0</v>
      </c>
    </row>
    <row r="866">
      <c r="A866" t="inlineStr">
        <is>
          <t>CLBLM_L_X10Y48/CLBLM_IMUX26</t>
        </is>
      </c>
      <c r="B866" t="inlineStr">
        <is>
          <t>Part of wire</t>
        </is>
      </c>
      <c r="C866" t="n">
        <v>0</v>
      </c>
      <c r="D866" t="n">
        <v>0</v>
      </c>
      <c r="I866">
        <f>(((D865 + D866)/2) + (((D869) + (D868))))</f>
        <v/>
      </c>
      <c r="J866">
        <f>((C865 + C866)*(((D865 + D866)/2) + (((D869) + (D868)))))</f>
        <v/>
      </c>
    </row>
    <row r="867">
      <c r="A867" t="inlineStr">
        <is>
          <t>CLBLM_L_X10Y48/CLBLM_L.CLBLM_IMUX26-&gt;CLBLM_L_B4</t>
        </is>
      </c>
      <c r="B867" t="inlineStr">
        <is>
          <t>PassTransistor</t>
        </is>
      </c>
      <c r="C867" t="n">
        <v>0</v>
      </c>
      <c r="E867" t="n">
        <v>0</v>
      </c>
      <c r="F867" t="n">
        <v>0</v>
      </c>
      <c r="G867" t="n">
        <v>0</v>
      </c>
      <c r="H867" t="n">
        <v>0</v>
      </c>
      <c r="I867">
        <f>((D869) + (D868))</f>
        <v/>
      </c>
      <c r="J867">
        <f>(((D869) + (D868))*C867)</f>
        <v/>
      </c>
    </row>
    <row r="868">
      <c r="A868" t="inlineStr">
        <is>
          <t>CLBLM_L_X10Y48/CLBLM_L_B4</t>
        </is>
      </c>
      <c r="B868" t="inlineStr">
        <is>
          <t>Part of wire</t>
        </is>
      </c>
      <c r="C868" t="n">
        <v>0</v>
      </c>
      <c r="D868" t="n">
        <v>0</v>
      </c>
      <c r="I868">
        <f>(((D868)/2) + (D869))</f>
        <v/>
      </c>
      <c r="J868">
        <f>((C868)*(((D868)/2) + (D869)))</f>
        <v/>
      </c>
    </row>
    <row r="869">
      <c r="A869" t="inlineStr">
        <is>
          <t>masterReg/readData1[15]_i_1/I4</t>
        </is>
      </c>
      <c r="B869" t="inlineStr">
        <is>
          <t>Inpin</t>
        </is>
      </c>
      <c r="D869" t="n">
        <v>0</v>
      </c>
      <c r="E869" t="n">
        <v>0.107</v>
      </c>
      <c r="F869" t="n">
        <v>0.08599999999999999</v>
      </c>
      <c r="G869" t="n">
        <v>0.282</v>
      </c>
      <c r="H869" t="n">
        <v>0.228</v>
      </c>
    </row>
    <row r="870">
      <c r="A870" t="inlineStr">
        <is>
          <t>p_0_in: osc/register_reg_r1_0_31_0_5_i_1/O to masterReg/readData1[15]_i_1/I4 sum delays</t>
        </is>
      </c>
      <c r="E870">
        <f>(E2 + E4 + E221 + E257 + E657 + E685 + E716 + E722 + E726 + E781 + E784 + E827 + E864 + E867 + E869)</f>
        <v/>
      </c>
      <c r="F870">
        <f>(F2 + F4 + F221 + F257 + F657 + F685 + F716 + F722 + F726 + F781 + F784 + F827 + F864 + F867 + F869)</f>
        <v/>
      </c>
      <c r="G870">
        <f>(G2 + G4 + G221 + G257 + G657 + G685 + G716 + G722 + G726 + G781 + G784 + G827 + G864 + G867 + G869)</f>
        <v/>
      </c>
      <c r="H870">
        <f>(H2 + H4 + H221 + H257 + H657 + H685 + H716 + H722 + H726 + H781 + H784 + H827 + H864 + H867 + H869)</f>
        <v/>
      </c>
      <c r="J870">
        <f>(J2 + J3 + J4 + J6 + J221 + J223 + J257 + J262 + J657 + J662 + J685 + J696 + J716 + J721 + J722 + J725 + J726 + J732 + J781 + J783 + J784 + J787 + J827 + J831 + J864 + J866 + J867 + J868 + J869)</f>
        <v/>
      </c>
    </row>
    <row r="871">
      <c r="A871" t="inlineStr">
        <is>
          <t>p_0_in: osc/register_reg_r1_0_31_0_5_i_1/O to masterReg/readData1[15]_i_1/I4sum delays + cap delay</t>
        </is>
      </c>
      <c r="E871">
        <f>1000*(E870 + J870)</f>
        <v/>
      </c>
      <c r="F871">
        <f>1000*(F870 + J870)</f>
        <v/>
      </c>
      <c r="G871">
        <f>1000*(G870 + J870)</f>
        <v/>
      </c>
      <c r="H871">
        <f>1000*(H870 + J870)</f>
        <v/>
      </c>
    </row>
    <row r="873">
      <c r="A873" t="inlineStr">
        <is>
          <t>p_0_in: osc/register_reg_r1_0_31_0_5_i_1/O to masterReg/readData1[15]_i_1/I4Total delay (from Vivado)</t>
        </is>
      </c>
      <c r="E873" t="inlineStr">
        <is>
          <t>1139</t>
        </is>
      </c>
      <c r="F873" t="inlineStr">
        <is>
          <t>1018</t>
        </is>
      </c>
      <c r="G873" t="inlineStr">
        <is>
          <t>1901</t>
        </is>
      </c>
      <c r="H873" t="inlineStr">
        <is>
          <t>1644</t>
        </is>
      </c>
    </row>
    <row r="875">
      <c r="A875" t="inlineStr">
        <is>
          <t>INT_L_X10Y48/INT_L.SS2END1-&gt;&gt;BYP_ALT5</t>
        </is>
      </c>
      <c r="B875" t="inlineStr">
        <is>
          <t>Buffer</t>
        </is>
      </c>
      <c r="C875" t="n">
        <v>0</v>
      </c>
      <c r="D875" t="n">
        <v>0.00757</v>
      </c>
      <c r="E875" t="n">
        <v>0</v>
      </c>
      <c r="F875" t="n">
        <v>0</v>
      </c>
      <c r="G875" t="n">
        <v>0</v>
      </c>
      <c r="H875" t="n">
        <v>0</v>
      </c>
      <c r="I875">
        <f>((D877) + (D876))</f>
        <v/>
      </c>
      <c r="J875">
        <f>(((D877) + (D876))*C875)</f>
        <v/>
      </c>
    </row>
    <row r="876">
      <c r="A876" t="inlineStr">
        <is>
          <t>INT_L_X10Y48/BYP_ALT5</t>
        </is>
      </c>
      <c r="B876" t="inlineStr">
        <is>
          <t>Part of wire</t>
        </is>
      </c>
      <c r="C876" t="n">
        <v>0</v>
      </c>
      <c r="D876" t="n">
        <v>0</v>
      </c>
      <c r="I876">
        <f>(((D876)/2) + (D877))</f>
        <v/>
      </c>
      <c r="J876">
        <f>((C876)*(((D876)/2) + (D877)))</f>
        <v/>
      </c>
    </row>
    <row r="877">
      <c r="A877" t="inlineStr">
        <is>
          <t>INT_L_X10Y48/INT_L.BYP_ALT5-&gt;&gt;BYP_BOUNCE5</t>
        </is>
      </c>
      <c r="B877" t="inlineStr">
        <is>
          <t>Buffer</t>
        </is>
      </c>
      <c r="C877" t="n">
        <v>1.4764880625</v>
      </c>
      <c r="D877" t="n">
        <v>0</v>
      </c>
      <c r="E877" t="n">
        <v>0.059</v>
      </c>
      <c r="F877" t="n">
        <v>0.049</v>
      </c>
      <c r="G877" t="n">
        <v>0.178</v>
      </c>
      <c r="H877" t="n">
        <v>0.147</v>
      </c>
      <c r="I877">
        <f>((D879) + (D878))</f>
        <v/>
      </c>
      <c r="J877">
        <f>(((D879) + (D878))*C877)</f>
        <v/>
      </c>
    </row>
    <row r="878">
      <c r="A878" t="inlineStr">
        <is>
          <t>INT_L_X10Y48/BYP_BOUNCE5</t>
        </is>
      </c>
      <c r="B878" t="inlineStr">
        <is>
          <t>Part of wire</t>
        </is>
      </c>
      <c r="C878" t="n">
        <v>0</v>
      </c>
      <c r="D878" t="n">
        <v>0</v>
      </c>
      <c r="I878">
        <f>(((D878)/2) + (D879))</f>
        <v/>
      </c>
      <c r="J878">
        <f>((C878)*(((D878)/2) + (D879)))</f>
        <v/>
      </c>
    </row>
    <row r="879">
      <c r="A879" t="inlineStr">
        <is>
          <t>INT_L_X10Y48/INT_L.BYP_BOUNCE5-&gt;&gt;IMUX_L23</t>
        </is>
      </c>
      <c r="B879" t="inlineStr">
        <is>
          <t>Buffer</t>
        </is>
      </c>
      <c r="C879" t="n">
        <v>1.6107141875</v>
      </c>
      <c r="D879" t="n">
        <v>0.007713</v>
      </c>
      <c r="E879" t="n">
        <v>0.047</v>
      </c>
      <c r="F879" t="n">
        <v>0.038</v>
      </c>
      <c r="G879" t="n">
        <v>0.138</v>
      </c>
      <c r="H879" t="n">
        <v>0.114</v>
      </c>
      <c r="I879">
        <f>((((D884) + (D883))) + (D880 + D881))</f>
        <v/>
      </c>
      <c r="J879">
        <f>(((((D884) + (D883))) + (D880 + D881))*C879)</f>
        <v/>
      </c>
    </row>
    <row r="880">
      <c r="A880" t="inlineStr">
        <is>
          <t>INT_L_X10Y48/IMUX_L23</t>
        </is>
      </c>
      <c r="B880" t="inlineStr">
        <is>
          <t>Part of wire</t>
        </is>
      </c>
      <c r="C880" t="n">
        <v>0</v>
      </c>
      <c r="D880" t="n">
        <v>0</v>
      </c>
    </row>
    <row r="881">
      <c r="A881" t="inlineStr">
        <is>
          <t>CLBLM_L_X10Y48/CLBLM_IMUX23</t>
        </is>
      </c>
      <c r="B881" t="inlineStr">
        <is>
          <t>Part of wire</t>
        </is>
      </c>
      <c r="C881" t="n">
        <v>0</v>
      </c>
      <c r="D881" t="n">
        <v>0</v>
      </c>
      <c r="I881">
        <f>(((D880 + D881)/2) + (((D884) + (D883))))</f>
        <v/>
      </c>
      <c r="J881">
        <f>((C880 + C881)*(((D880 + D881)/2) + (((D884) + (D883)))))</f>
        <v/>
      </c>
    </row>
    <row r="882">
      <c r="A882" t="inlineStr">
        <is>
          <t>CLBLM_L_X10Y48/CLBLM_L.CLBLM_IMUX23-&gt;CLBLM_L_C3</t>
        </is>
      </c>
      <c r="B882" t="inlineStr">
        <is>
          <t>PassTransistor</t>
        </is>
      </c>
      <c r="C882" t="n">
        <v>0</v>
      </c>
      <c r="E882" t="n">
        <v>0</v>
      </c>
      <c r="F882" t="n">
        <v>0</v>
      </c>
      <c r="G882" t="n">
        <v>0</v>
      </c>
      <c r="H882" t="n">
        <v>0</v>
      </c>
      <c r="I882">
        <f>((D884) + (D883))</f>
        <v/>
      </c>
      <c r="J882">
        <f>(((D884) + (D883))*C882)</f>
        <v/>
      </c>
    </row>
    <row r="883">
      <c r="A883" t="inlineStr">
        <is>
          <t>CLBLM_L_X10Y48/CLBLM_L_C3</t>
        </is>
      </c>
      <c r="B883" t="inlineStr">
        <is>
          <t>Part of wire</t>
        </is>
      </c>
      <c r="C883" t="n">
        <v>0</v>
      </c>
      <c r="D883" t="n">
        <v>0</v>
      </c>
      <c r="I883">
        <f>(((D883)/2) + (D884))</f>
        <v/>
      </c>
      <c r="J883">
        <f>((C883)*(((D883)/2) + (D884)))</f>
        <v/>
      </c>
    </row>
    <row r="884">
      <c r="A884" t="inlineStr">
        <is>
          <t>masterReg/readData2[14]_i_1/I4</t>
        </is>
      </c>
      <c r="B884" t="inlineStr">
        <is>
          <t>Inpin</t>
        </is>
      </c>
      <c r="D884" t="n">
        <v>0</v>
      </c>
      <c r="E884" t="n">
        <v>0.137</v>
      </c>
      <c r="F884" t="n">
        <v>0.11</v>
      </c>
      <c r="G884" t="n">
        <v>0.351</v>
      </c>
      <c r="H884" t="n">
        <v>0.283</v>
      </c>
    </row>
    <row r="885">
      <c r="A885" t="inlineStr">
        <is>
          <t>p_0_in: osc/register_reg_r1_0_31_0_5_i_1/O to masterReg/readData2[14]_i_1/I4 sum delays</t>
        </is>
      </c>
      <c r="E885">
        <f>(E2 + E4 + E221 + E257 + E657 + E685 + E716 + E722 + E726 + E781 + E784 + E827 + E875 + E877 + E879 + E882 + E884)</f>
        <v/>
      </c>
      <c r="F885">
        <f>(F2 + F4 + F221 + F257 + F657 + F685 + F716 + F722 + F726 + F781 + F784 + F827 + F875 + F877 + F879 + F882 + F884)</f>
        <v/>
      </c>
      <c r="G885">
        <f>(G2 + G4 + G221 + G257 + G657 + G685 + G716 + G722 + G726 + G781 + G784 + G827 + G875 + G877 + G879 + G882 + G884)</f>
        <v/>
      </c>
      <c r="H885">
        <f>(H2 + H4 + H221 + H257 + H657 + H685 + H716 + H722 + H726 + H781 + H784 + H827 + H875 + H877 + H879 + H882 + H884)</f>
        <v/>
      </c>
      <c r="J885">
        <f>(J2 + J3 + J4 + J6 + J221 + J223 + J257 + J262 + J657 + J662 + J685 + J696 + J716 + J721 + J722 + J725 + J726 + J732 + J781 + J783 + J784 + J787 + J827 + J831 + J875 + J876 + J877 + J878 + J879 + J881 + J882 + J883 + J884)</f>
        <v/>
      </c>
    </row>
    <row r="886">
      <c r="A886" t="inlineStr">
        <is>
          <t>p_0_in: osc/register_reg_r1_0_31_0_5_i_1/O to masterReg/readData2[14]_i_1/I4sum delays + cap delay</t>
        </is>
      </c>
      <c r="E886">
        <f>1000*(E885 + J885)</f>
        <v/>
      </c>
      <c r="F886">
        <f>1000*(F885 + J885)</f>
        <v/>
      </c>
      <c r="G886">
        <f>1000*(G885 + J885)</f>
        <v/>
      </c>
      <c r="H886">
        <f>1000*(H885 + J885)</f>
        <v/>
      </c>
    </row>
    <row r="888">
      <c r="A888" t="inlineStr">
        <is>
          <t>p_0_in: osc/register_reg_r1_0_31_0_5_i_1/O to masterReg/readData2[14]_i_1/I4Total delay (from Vivado)</t>
        </is>
      </c>
      <c r="E888" t="inlineStr">
        <is>
          <t>1238</t>
        </is>
      </c>
      <c r="F888" t="inlineStr">
        <is>
          <t>1101</t>
        </is>
      </c>
      <c r="G888" t="inlineStr">
        <is>
          <t>2100</t>
        </is>
      </c>
      <c r="H888" t="inlineStr">
        <is>
          <t>1809</t>
        </is>
      </c>
    </row>
    <row r="890">
      <c r="A890" t="inlineStr">
        <is>
          <t>INT_L_X10Y52/INT_L.SL1END1-&gt;&gt;WW2BEG1</t>
        </is>
      </c>
      <c r="B890" t="inlineStr">
        <is>
          <t>Buffer</t>
        </is>
      </c>
      <c r="C890" t="n">
        <v>1.1851186875</v>
      </c>
      <c r="D890" t="n">
        <v>0.008473000000000001</v>
      </c>
      <c r="E890" t="n">
        <v>0.063</v>
      </c>
      <c r="F890" t="n">
        <v>0.052</v>
      </c>
      <c r="G890" t="n">
        <v>0.143</v>
      </c>
      <c r="H890" t="n">
        <v>0.118</v>
      </c>
      <c r="I890">
        <f>((D898 + D909) + (D891 + D892 + D893 + D894 + D895 + D896 + D897))</f>
        <v/>
      </c>
      <c r="J890">
        <f>(((D898 + D909) + (D891 + D892 + D893 + D894 + D895 + D896 + D897))*C890)</f>
        <v/>
      </c>
    </row>
    <row r="891">
      <c r="A891" t="inlineStr">
        <is>
          <t>INT_L_X10Y52/WW2BEG1</t>
        </is>
      </c>
      <c r="B891" t="inlineStr">
        <is>
          <t>Part of wire</t>
        </is>
      </c>
      <c r="C891" t="n">
        <v>0</v>
      </c>
      <c r="D891" t="n">
        <v>0</v>
      </c>
    </row>
    <row r="892">
      <c r="A892" t="inlineStr">
        <is>
          <t>INT_L_X8Y52/WW2END1</t>
        </is>
      </c>
      <c r="B892" t="inlineStr">
        <is>
          <t>Part of wire</t>
        </is>
      </c>
      <c r="C892" t="n">
        <v>0</v>
      </c>
      <c r="D892" t="n">
        <v>0</v>
      </c>
    </row>
    <row r="893">
      <c r="A893" t="inlineStr">
        <is>
          <t>CLBLM_L_X10Y52/CLBLM_WW2A1</t>
        </is>
      </c>
      <c r="B893" t="inlineStr">
        <is>
          <t>Part of wire</t>
        </is>
      </c>
      <c r="C893" t="n">
        <v>0</v>
      </c>
      <c r="D893" t="n">
        <v>0</v>
      </c>
    </row>
    <row r="894">
      <c r="A894" t="inlineStr">
        <is>
          <t>VBRK_X29Y55/VBRK_WW2A1</t>
        </is>
      </c>
      <c r="B894" t="inlineStr">
        <is>
          <t>Part of wire</t>
        </is>
      </c>
      <c r="C894" t="n">
        <v>0.01211</v>
      </c>
      <c r="D894" t="n">
        <v>0.00162</v>
      </c>
    </row>
    <row r="895">
      <c r="A895" t="inlineStr">
        <is>
          <t>DSP_R_X9Y50/DSP_WW2A1_2</t>
        </is>
      </c>
      <c r="B895" t="inlineStr">
        <is>
          <t>Part of wire</t>
        </is>
      </c>
      <c r="C895" t="n">
        <v>0.04743</v>
      </c>
      <c r="D895" t="n">
        <v>0.011</v>
      </c>
    </row>
    <row r="896">
      <c r="A896" t="inlineStr">
        <is>
          <t>INT_INTERFACE_R_X9Y52/INT_INTERFACE_WW2A1</t>
        </is>
      </c>
      <c r="B896" t="inlineStr">
        <is>
          <t>Part of wire</t>
        </is>
      </c>
      <c r="C896" t="n">
        <v>0</v>
      </c>
      <c r="D896" t="n">
        <v>0</v>
      </c>
    </row>
    <row r="897">
      <c r="A897" t="inlineStr">
        <is>
          <t>INT_R_X9Y52/WW2A1</t>
        </is>
      </c>
      <c r="B897" t="inlineStr">
        <is>
          <t>Part of wire</t>
        </is>
      </c>
      <c r="C897" t="n">
        <v>0</v>
      </c>
      <c r="D897" t="n">
        <v>0</v>
      </c>
      <c r="I897">
        <f>(((D891 + D892 + D893 + D894 + D895 + D896 + D897)/2) + (D898 + D909))</f>
        <v/>
      </c>
      <c r="J897">
        <f>((C891 + C892 + C893 + C894 + C895 + C896 + C897)*(((D891 + D892 + D893 + D894 + D895 + D896 + D897)/2) + (D898 + D909)))</f>
        <v/>
      </c>
    </row>
    <row r="898">
      <c r="A898" t="inlineStr">
        <is>
          <t>INT_L_X8Y52/INT_L.WW2END1-&gt;&gt;IMUX_L11</t>
        </is>
      </c>
      <c r="B898" t="inlineStr">
        <is>
          <t>Buffer</t>
        </is>
      </c>
      <c r="C898" t="n">
        <v>1.6107141875</v>
      </c>
      <c r="D898" t="n">
        <v>0.007713</v>
      </c>
      <c r="E898" t="n">
        <v>0.047</v>
      </c>
      <c r="F898" t="n">
        <v>0.038</v>
      </c>
      <c r="G898" t="n">
        <v>0.138</v>
      </c>
      <c r="H898" t="n">
        <v>0.114</v>
      </c>
      <c r="I898">
        <f>((((D903) + (D902))) + (D899 + D900))</f>
        <v/>
      </c>
      <c r="J898">
        <f>(((((D903) + (D902))) + (D899 + D900))*C898)</f>
        <v/>
      </c>
    </row>
    <row r="899">
      <c r="A899" t="inlineStr">
        <is>
          <t>INT_L_X8Y52/IMUX_L11</t>
        </is>
      </c>
      <c r="B899" t="inlineStr">
        <is>
          <t>Part of wire</t>
        </is>
      </c>
      <c r="C899" t="n">
        <v>0</v>
      </c>
      <c r="D899" t="n">
        <v>0</v>
      </c>
    </row>
    <row r="900">
      <c r="A900" t="inlineStr">
        <is>
          <t>CLBLM_L_X8Y52/CLBLM_IMUX11</t>
        </is>
      </c>
      <c r="B900" t="inlineStr">
        <is>
          <t>Part of wire</t>
        </is>
      </c>
      <c r="C900" t="n">
        <v>0</v>
      </c>
      <c r="D900" t="n">
        <v>0</v>
      </c>
      <c r="I900">
        <f>(((D899 + D900)/2) + (((D903) + (D902))))</f>
        <v/>
      </c>
      <c r="J900">
        <f>((C899 + C900)*(((D899 + D900)/2) + (((D903) + (D902)))))</f>
        <v/>
      </c>
    </row>
    <row r="901">
      <c r="A901" t="inlineStr">
        <is>
          <t>CLBLM_L_X8Y52/CLBLM_L.CLBLM_IMUX11-&gt;CLBLM_M_A4</t>
        </is>
      </c>
      <c r="B901" t="inlineStr">
        <is>
          <t>PassTransistor</t>
        </is>
      </c>
      <c r="C901" t="n">
        <v>0</v>
      </c>
      <c r="E901" t="n">
        <v>0</v>
      </c>
      <c r="F901" t="n">
        <v>0</v>
      </c>
      <c r="G901" t="n">
        <v>0</v>
      </c>
      <c r="H901" t="n">
        <v>0</v>
      </c>
      <c r="I901">
        <f>((D903) + (D902))</f>
        <v/>
      </c>
      <c r="J901">
        <f>(((D903) + (D902))*C901)</f>
        <v/>
      </c>
    </row>
    <row r="902">
      <c r="A902" t="inlineStr">
        <is>
          <t>CLBLM_L_X8Y52/CLBLM_M_A4</t>
        </is>
      </c>
      <c r="B902" t="inlineStr">
        <is>
          <t>Part of wire</t>
        </is>
      </c>
      <c r="C902" t="n">
        <v>0</v>
      </c>
      <c r="D902" t="n">
        <v>0</v>
      </c>
      <c r="I902">
        <f>(((D902)/2) + (D903))</f>
        <v/>
      </c>
      <c r="J902">
        <f>((C902)*(((D902)/2) + (D903)))</f>
        <v/>
      </c>
    </row>
    <row r="903">
      <c r="A903" t="inlineStr">
        <is>
          <t>masterReg/readData1[30]_i_1/I4</t>
        </is>
      </c>
      <c r="B903" t="inlineStr">
        <is>
          <t>Inpin</t>
        </is>
      </c>
      <c r="D903" t="n">
        <v>0</v>
      </c>
      <c r="E903" t="n">
        <v>0.113</v>
      </c>
      <c r="F903" t="n">
        <v>0.091</v>
      </c>
      <c r="G903" t="n">
        <v>0.303</v>
      </c>
      <c r="H903" t="n">
        <v>0.244</v>
      </c>
    </row>
    <row r="904">
      <c r="A904" t="inlineStr">
        <is>
          <t>p_0_in: osc/register_reg_r1_0_31_0_5_i_1/O to masterReg/readData1[30]_i_1/I4 sum delays</t>
        </is>
      </c>
      <c r="E904">
        <f>(E2 + E4 + E221 + E257 + E657 + E685 + E716 + E722 + E726 + E781 + E890 + E898 + E901 + E903)</f>
        <v/>
      </c>
      <c r="F904">
        <f>(F2 + F4 + F221 + F257 + F657 + F685 + F716 + F722 + F726 + F781 + F890 + F898 + F901 + F903)</f>
        <v/>
      </c>
      <c r="G904">
        <f>(G2 + G4 + G221 + G257 + G657 + G685 + G716 + G722 + G726 + G781 + G890 + G898 + G901 + G903)</f>
        <v/>
      </c>
      <c r="H904">
        <f>(H2 + H4 + H221 + H257 + H657 + H685 + H716 + H722 + H726 + H781 + H890 + H898 + H901 + H903)</f>
        <v/>
      </c>
      <c r="J904">
        <f>(J2 + J3 + J4 + J6 + J221 + J223 + J257 + J262 + J657 + J662 + J685 + J696 + J716 + J721 + J722 + J725 + J726 + J732 + J781 + J783 + J890 + J897 + J898 + J900 + J901 + J902 + J903)</f>
        <v/>
      </c>
    </row>
    <row r="905">
      <c r="A905" t="inlineStr">
        <is>
          <t>p_0_in: osc/register_reg_r1_0_31_0_5_i_1/O to masterReg/readData1[30]_i_1/I4sum delays + cap delay</t>
        </is>
      </c>
      <c r="E905">
        <f>1000*(E904 + J904)</f>
        <v/>
      </c>
      <c r="F905">
        <f>1000*(F904 + J904)</f>
        <v/>
      </c>
      <c r="G905">
        <f>1000*(G904 + J904)</f>
        <v/>
      </c>
      <c r="H905">
        <f>1000*(H904 + J904)</f>
        <v/>
      </c>
    </row>
    <row r="907">
      <c r="A907" t="inlineStr">
        <is>
          <t>p_0_in: osc/register_reg_r1_0_31_0_5_i_1/O to masterReg/readData1[30]_i_1/I4Total delay (from Vivado)</t>
        </is>
      </c>
      <c r="E907" t="inlineStr">
        <is>
          <t>1051</t>
        </is>
      </c>
      <c r="F907" t="inlineStr">
        <is>
          <t>938</t>
        </is>
      </c>
      <c r="G907" t="inlineStr">
        <is>
          <t>1772</t>
        </is>
      </c>
      <c r="H907" t="inlineStr">
        <is>
          <t>1532</t>
        </is>
      </c>
    </row>
    <row r="909">
      <c r="A909" t="inlineStr">
        <is>
          <t>INT_L_X8Y52/INT_L.WW2END1-&gt;&gt;IMUX_L35</t>
        </is>
      </c>
      <c r="B909" t="inlineStr">
        <is>
          <t>Buffer</t>
        </is>
      </c>
      <c r="C909" t="n">
        <v>1.6107141875</v>
      </c>
      <c r="D909" t="n">
        <v>0.007713</v>
      </c>
      <c r="E909" t="n">
        <v>0.047</v>
      </c>
      <c r="F909" t="n">
        <v>0.038</v>
      </c>
      <c r="G909" t="n">
        <v>0.138</v>
      </c>
      <c r="H909" t="n">
        <v>0.114</v>
      </c>
      <c r="I909">
        <f>((((D914) + (D913))) + (D910 + D911))</f>
        <v/>
      </c>
      <c r="J909">
        <f>(((((D914) + (D913))) + (D910 + D911))*C909)</f>
        <v/>
      </c>
    </row>
    <row r="910">
      <c r="A910" t="inlineStr">
        <is>
          <t>INT_L_X8Y52/IMUX_L35</t>
        </is>
      </c>
      <c r="B910" t="inlineStr">
        <is>
          <t>Part of wire</t>
        </is>
      </c>
      <c r="C910" t="n">
        <v>0</v>
      </c>
      <c r="D910" t="n">
        <v>0</v>
      </c>
    </row>
    <row r="911">
      <c r="A911" t="inlineStr">
        <is>
          <t>CLBLM_L_X8Y52/CLBLM_IMUX35</t>
        </is>
      </c>
      <c r="B911" t="inlineStr">
        <is>
          <t>Part of wire</t>
        </is>
      </c>
      <c r="C911" t="n">
        <v>0</v>
      </c>
      <c r="D911" t="n">
        <v>0</v>
      </c>
      <c r="I911">
        <f>(((D910 + D911)/2) + (((D914) + (D913))))</f>
        <v/>
      </c>
      <c r="J911">
        <f>((C910 + C911)*(((D910 + D911)/2) + (((D914) + (D913)))))</f>
        <v/>
      </c>
    </row>
    <row r="912">
      <c r="A912" t="inlineStr">
        <is>
          <t>CLBLM_L_X8Y52/CLBLM_L.CLBLM_IMUX35-&gt;CLBLM_M_C6</t>
        </is>
      </c>
      <c r="B912" t="inlineStr">
        <is>
          <t>PassTransistor</t>
        </is>
      </c>
      <c r="C912" t="n">
        <v>0</v>
      </c>
      <c r="E912" t="n">
        <v>0</v>
      </c>
      <c r="F912" t="n">
        <v>0</v>
      </c>
      <c r="G912" t="n">
        <v>0</v>
      </c>
      <c r="H912" t="n">
        <v>0</v>
      </c>
      <c r="I912">
        <f>((D914) + (D913))</f>
        <v/>
      </c>
      <c r="J912">
        <f>(((D914) + (D913))*C912)</f>
        <v/>
      </c>
    </row>
    <row r="913">
      <c r="A913" t="inlineStr">
        <is>
          <t>CLBLM_L_X8Y52/CLBLM_M_C6</t>
        </is>
      </c>
      <c r="B913" t="inlineStr">
        <is>
          <t>Part of wire</t>
        </is>
      </c>
      <c r="C913" t="n">
        <v>0</v>
      </c>
      <c r="D913" t="n">
        <v>0</v>
      </c>
      <c r="I913">
        <f>(((D913)/2) + (D914))</f>
        <v/>
      </c>
      <c r="J913">
        <f>((C913)*(((D913)/2) + (D914)))</f>
        <v/>
      </c>
    </row>
    <row r="914">
      <c r="A914" t="inlineStr">
        <is>
          <t>masterReg/readData2[30]_i_1/I4</t>
        </is>
      </c>
      <c r="B914" t="inlineStr">
        <is>
          <t>Inpin</t>
        </is>
      </c>
      <c r="D914" t="n">
        <v>0</v>
      </c>
      <c r="E914" t="n">
        <v>0.006</v>
      </c>
      <c r="F914" t="n">
        <v>0.005</v>
      </c>
      <c r="G914" t="n">
        <v>0.012</v>
      </c>
      <c r="H914" t="n">
        <v>0.01</v>
      </c>
    </row>
    <row r="915">
      <c r="A915" t="inlineStr">
        <is>
          <t>p_0_in: osc/register_reg_r1_0_31_0_5_i_1/O to masterReg/readData2[30]_i_1/I4 sum delays</t>
        </is>
      </c>
      <c r="E915">
        <f>(E2 + E4 + E221 + E257 + E657 + E685 + E716 + E722 + E726 + E781 + E890 + E909 + E912 + E914)</f>
        <v/>
      </c>
      <c r="F915">
        <f>(F2 + F4 + F221 + F257 + F657 + F685 + F716 + F722 + F726 + F781 + F890 + F909 + F912 + F914)</f>
        <v/>
      </c>
      <c r="G915">
        <f>(G2 + G4 + G221 + G257 + G657 + G685 + G716 + G722 + G726 + G781 + G890 + G909 + G912 + G914)</f>
        <v/>
      </c>
      <c r="H915">
        <f>(H2 + H4 + H221 + H257 + H657 + H685 + H716 + H722 + H726 + H781 + H890 + H909 + H912 + H914)</f>
        <v/>
      </c>
      <c r="J915">
        <f>(J2 + J3 + J4 + J6 + J221 + J223 + J257 + J262 + J657 + J662 + J685 + J696 + J716 + J721 + J722 + J725 + J726 + J732 + J781 + J783 + J890 + J897 + J909 + J911 + J912 + J913 + J914)</f>
        <v/>
      </c>
    </row>
    <row r="916">
      <c r="A916" t="inlineStr">
        <is>
          <t>p_0_in: osc/register_reg_r1_0_31_0_5_i_1/O to masterReg/readData2[30]_i_1/I4sum delays + cap delay</t>
        </is>
      </c>
      <c r="E916">
        <f>1000*(E915 + J915)</f>
        <v/>
      </c>
      <c r="F916">
        <f>1000*(F915 + J915)</f>
        <v/>
      </c>
      <c r="G916">
        <f>1000*(G915 + J915)</f>
        <v/>
      </c>
      <c r="H916">
        <f>1000*(H915 + J915)</f>
        <v/>
      </c>
    </row>
    <row r="918">
      <c r="A918" t="inlineStr">
        <is>
          <t>p_0_in: osc/register_reg_r1_0_31_0_5_i_1/O to masterReg/readData2[30]_i_1/I4Total delay (from Vivado)</t>
        </is>
      </c>
      <c r="E918" t="inlineStr">
        <is>
          <t>944</t>
        </is>
      </c>
      <c r="F918" t="inlineStr">
        <is>
          <t>852</t>
        </is>
      </c>
      <c r="G918" t="inlineStr">
        <is>
          <t>1533</t>
        </is>
      </c>
      <c r="H918" t="inlineStr">
        <is>
          <t>1340</t>
        </is>
      </c>
    </row>
    <row r="920">
      <c r="A920" t="inlineStr">
        <is>
          <t>INT_R_X3Y52/INT_R.SW2END2-&gt;&gt;FAN_ALT5</t>
        </is>
      </c>
      <c r="B920" t="inlineStr">
        <is>
          <t>Buffer</t>
        </is>
      </c>
      <c r="C920" t="n">
        <v>0</v>
      </c>
      <c r="D920" t="n">
        <v>0.00757</v>
      </c>
      <c r="E920" t="n">
        <v>0</v>
      </c>
      <c r="F920" t="n">
        <v>0</v>
      </c>
      <c r="G920" t="n">
        <v>0</v>
      </c>
      <c r="H920" t="n">
        <v>0</v>
      </c>
      <c r="I920">
        <f>((D922) + (D921))</f>
        <v/>
      </c>
      <c r="J920">
        <f>(((D922) + (D921))*C920)</f>
        <v/>
      </c>
    </row>
    <row r="921">
      <c r="A921" t="inlineStr">
        <is>
          <t>INT_R_X3Y52/FAN_ALT5</t>
        </is>
      </c>
      <c r="B921" t="inlineStr">
        <is>
          <t>Part of wire</t>
        </is>
      </c>
      <c r="C921" t="n">
        <v>0</v>
      </c>
      <c r="D921" t="n">
        <v>0</v>
      </c>
      <c r="I921">
        <f>(((D921)/2) + (D922))</f>
        <v/>
      </c>
      <c r="J921">
        <f>((C921)*(((D921)/2) + (D922)))</f>
        <v/>
      </c>
    </row>
    <row r="922">
      <c r="A922" t="inlineStr">
        <is>
          <t>INT_R_X3Y52/INT_R.FAN_ALT5-&gt;&gt;FAN_BOUNCE5</t>
        </is>
      </c>
      <c r="B922" t="inlineStr">
        <is>
          <t>Buffer</t>
        </is>
      </c>
      <c r="C922" t="n">
        <v>1.4764880625</v>
      </c>
      <c r="D922" t="n">
        <v>0</v>
      </c>
      <c r="E922" t="n">
        <v>0.059</v>
      </c>
      <c r="F922" t="n">
        <v>0.049</v>
      </c>
      <c r="G922" t="n">
        <v>0.178</v>
      </c>
      <c r="H922" t="n">
        <v>0.147</v>
      </c>
      <c r="I922">
        <f>((D924 + D935) + (D923))</f>
        <v/>
      </c>
      <c r="J922">
        <f>(((D924 + D935) + (D923))*C922)</f>
        <v/>
      </c>
    </row>
    <row r="923">
      <c r="A923" t="inlineStr">
        <is>
          <t>INT_R_X3Y52/FAN_BOUNCE5</t>
        </is>
      </c>
      <c r="B923" t="inlineStr">
        <is>
          <t>Part of wire</t>
        </is>
      </c>
      <c r="C923" t="n">
        <v>0</v>
      </c>
      <c r="D923" t="n">
        <v>0</v>
      </c>
      <c r="I923">
        <f>(((D923)/2) + (D924 + D935))</f>
        <v/>
      </c>
      <c r="J923">
        <f>((C923)*(((D923)/2) + (D924 + D935)))</f>
        <v/>
      </c>
    </row>
    <row r="924">
      <c r="A924" t="inlineStr">
        <is>
          <t>INT_R_X3Y52/INT_R.FAN_BOUNCE5-&gt;&gt;IMUX1</t>
        </is>
      </c>
      <c r="B924" t="inlineStr">
        <is>
          <t>Buffer</t>
        </is>
      </c>
      <c r="C924" t="n">
        <v>1.6107141875</v>
      </c>
      <c r="D924" t="n">
        <v>0.007713</v>
      </c>
      <c r="E924" t="n">
        <v>0.047</v>
      </c>
      <c r="F924" t="n">
        <v>0.038</v>
      </c>
      <c r="G924" t="n">
        <v>0.138</v>
      </c>
      <c r="H924" t="n">
        <v>0.114</v>
      </c>
      <c r="I924">
        <f>((((D929) + (D928))) + (D925 + D926))</f>
        <v/>
      </c>
      <c r="J924">
        <f>(((((D929) + (D928))) + (D925 + D926))*C924)</f>
        <v/>
      </c>
    </row>
    <row r="925">
      <c r="A925" t="inlineStr">
        <is>
          <t>INT_R_X3Y52/IMUX1</t>
        </is>
      </c>
      <c r="B925" t="inlineStr">
        <is>
          <t>Part of wire</t>
        </is>
      </c>
      <c r="C925" t="n">
        <v>0</v>
      </c>
      <c r="D925" t="n">
        <v>0</v>
      </c>
    </row>
    <row r="926">
      <c r="A926" t="inlineStr">
        <is>
          <t>CLBLM_R_X3Y52/CLBLM_IMUX1</t>
        </is>
      </c>
      <c r="B926" t="inlineStr">
        <is>
          <t>Part of wire</t>
        </is>
      </c>
      <c r="C926" t="n">
        <v>0</v>
      </c>
      <c r="D926" t="n">
        <v>0</v>
      </c>
      <c r="I926">
        <f>(((D925 + D926)/2) + (((D929) + (D928))))</f>
        <v/>
      </c>
      <c r="J926">
        <f>((C925 + C926)*(((D925 + D926)/2) + (((D929) + (D928)))))</f>
        <v/>
      </c>
    </row>
    <row r="927">
      <c r="A927" t="inlineStr">
        <is>
          <t>CLBLM_R_X3Y52/CLBLM_R.CLBLM_IMUX1-&gt;CLBLM_M_A3</t>
        </is>
      </c>
      <c r="B927" t="inlineStr">
        <is>
          <t>PassTransistor</t>
        </is>
      </c>
      <c r="C927" t="n">
        <v>0</v>
      </c>
      <c r="E927" t="n">
        <v>0</v>
      </c>
      <c r="F927" t="n">
        <v>0</v>
      </c>
      <c r="G927" t="n">
        <v>0</v>
      </c>
      <c r="H927" t="n">
        <v>0</v>
      </c>
      <c r="I927">
        <f>((D929) + (D928))</f>
        <v/>
      </c>
      <c r="J927">
        <f>(((D929) + (D928))*C927)</f>
        <v/>
      </c>
    </row>
    <row r="928">
      <c r="A928" t="inlineStr">
        <is>
          <t>CLBLM_R_X3Y52/CLBLM_M_A3</t>
        </is>
      </c>
      <c r="B928" t="inlineStr">
        <is>
          <t>Part of wire</t>
        </is>
      </c>
      <c r="C928" t="n">
        <v>0</v>
      </c>
      <c r="D928" t="n">
        <v>0</v>
      </c>
      <c r="I928">
        <f>(((D928)/2) + (D929))</f>
        <v/>
      </c>
      <c r="J928">
        <f>((C928)*(((D928)/2) + (D929)))</f>
        <v/>
      </c>
    </row>
    <row r="929">
      <c r="A929" t="inlineStr">
        <is>
          <t>masterReg/readData1[18]_i_1/I4</t>
        </is>
      </c>
      <c r="B929" t="inlineStr">
        <is>
          <t>Inpin</t>
        </is>
      </c>
      <c r="D929" t="n">
        <v>0</v>
      </c>
      <c r="E929" t="n">
        <v>0.141</v>
      </c>
      <c r="F929" t="n">
        <v>0.114</v>
      </c>
      <c r="G929" t="n">
        <v>0.372</v>
      </c>
      <c r="H929" t="n">
        <v>0.3</v>
      </c>
    </row>
    <row r="930">
      <c r="A930" t="inlineStr">
        <is>
          <t>p_0_in: osc/register_reg_r1_0_31_0_5_i_1/O to masterReg/readData1[18]_i_1/I4 sum delays</t>
        </is>
      </c>
      <c r="E930">
        <f>(E2 + E4 + E221 + E257 + E657 + E920 + E922 + E924 + E927 + E929)</f>
        <v/>
      </c>
      <c r="F930">
        <f>(F2 + F4 + F221 + F257 + F657 + F920 + F922 + F924 + F927 + F929)</f>
        <v/>
      </c>
      <c r="G930">
        <f>(G2 + G4 + G221 + G257 + G657 + G920 + G922 + G924 + G927 + G929)</f>
        <v/>
      </c>
      <c r="H930">
        <f>(H2 + H4 + H221 + H257 + H657 + H920 + H922 + H924 + H927 + H929)</f>
        <v/>
      </c>
      <c r="J930">
        <f>(J2 + J3 + J4 + J6 + J221 + J223 + J257 + J262 + J657 + J662 + J920 + J921 + J922 + J923 + J924 + J926 + J927 + J928 + J929)</f>
        <v/>
      </c>
    </row>
    <row r="931">
      <c r="A931" t="inlineStr">
        <is>
          <t>p_0_in: osc/register_reg_r1_0_31_0_5_i_1/O to masterReg/readData1[18]_i_1/I4sum delays + cap delay</t>
        </is>
      </c>
      <c r="E931">
        <f>1000*(E930 + J930)</f>
        <v/>
      </c>
      <c r="F931">
        <f>1000*(F930 + J930)</f>
        <v/>
      </c>
      <c r="G931">
        <f>1000*(G930 + J930)</f>
        <v/>
      </c>
      <c r="H931">
        <f>1000*(H930 + J930)</f>
        <v/>
      </c>
    </row>
    <row r="933">
      <c r="A933" t="inlineStr">
        <is>
          <t>p_0_in: osc/register_reg_r1_0_31_0_5_i_1/O to masterReg/readData1[18]_i_1/I4Total delay (from Vivado)</t>
        </is>
      </c>
      <c r="E933" t="inlineStr">
        <is>
          <t>598</t>
        </is>
      </c>
      <c r="F933" t="inlineStr">
        <is>
          <t>528</t>
        </is>
      </c>
      <c r="G933" t="inlineStr">
        <is>
          <t>1088</t>
        </is>
      </c>
      <c r="H933" t="inlineStr">
        <is>
          <t>928</t>
        </is>
      </c>
    </row>
    <row r="935">
      <c r="A935" t="inlineStr">
        <is>
          <t>INT_R_X3Y52/INT_R.FAN_BOUNCE5-&gt;&gt;IMUX27</t>
        </is>
      </c>
      <c r="B935" t="inlineStr">
        <is>
          <t>Buffer</t>
        </is>
      </c>
      <c r="C935" t="n">
        <v>1.6107141875</v>
      </c>
      <c r="D935" t="n">
        <v>0.007713</v>
      </c>
      <c r="E935" t="n">
        <v>0.047</v>
      </c>
      <c r="F935" t="n">
        <v>0.038</v>
      </c>
      <c r="G935" t="n">
        <v>0.138</v>
      </c>
      <c r="H935" t="n">
        <v>0.114</v>
      </c>
      <c r="I935">
        <f>((((D940) + (D939))) + (D936 + D937))</f>
        <v/>
      </c>
      <c r="J935">
        <f>(((((D940) + (D939))) + (D936 + D937))*C935)</f>
        <v/>
      </c>
    </row>
    <row r="936">
      <c r="A936" t="inlineStr">
        <is>
          <t>INT_R_X3Y52/IMUX27</t>
        </is>
      </c>
      <c r="B936" t="inlineStr">
        <is>
          <t>Part of wire</t>
        </is>
      </c>
      <c r="C936" t="n">
        <v>0</v>
      </c>
      <c r="D936" t="n">
        <v>0</v>
      </c>
    </row>
    <row r="937">
      <c r="A937" t="inlineStr">
        <is>
          <t>CLBLM_R_X3Y52/CLBLM_IMUX27</t>
        </is>
      </c>
      <c r="B937" t="inlineStr">
        <is>
          <t>Part of wire</t>
        </is>
      </c>
      <c r="C937" t="n">
        <v>0</v>
      </c>
      <c r="D937" t="n">
        <v>0</v>
      </c>
      <c r="I937">
        <f>(((D936 + D937)/2) + (((D940) + (D939))))</f>
        <v/>
      </c>
      <c r="J937">
        <f>((C936 + C937)*(((D936 + D937)/2) + (((D940) + (D939)))))</f>
        <v/>
      </c>
    </row>
    <row r="938">
      <c r="A938" t="inlineStr">
        <is>
          <t>CLBLM_R_X3Y52/CLBLM_R.CLBLM_IMUX27-&gt;CLBLM_M_B4</t>
        </is>
      </c>
      <c r="B938" t="inlineStr">
        <is>
          <t>PassTransistor</t>
        </is>
      </c>
      <c r="C938" t="n">
        <v>0</v>
      </c>
      <c r="E938" t="n">
        <v>0</v>
      </c>
      <c r="F938" t="n">
        <v>0</v>
      </c>
      <c r="G938" t="n">
        <v>0</v>
      </c>
      <c r="H938" t="n">
        <v>0</v>
      </c>
      <c r="I938">
        <f>((D940) + (D939))</f>
        <v/>
      </c>
      <c r="J938">
        <f>(((D940) + (D939))*C938)</f>
        <v/>
      </c>
    </row>
    <row r="939">
      <c r="A939" t="inlineStr">
        <is>
          <t>CLBLM_R_X3Y52/CLBLM_M_B4</t>
        </is>
      </c>
      <c r="B939" t="inlineStr">
        <is>
          <t>Part of wire</t>
        </is>
      </c>
      <c r="C939" t="n">
        <v>0</v>
      </c>
      <c r="D939" t="n">
        <v>0</v>
      </c>
      <c r="I939">
        <f>(((D939)/2) + (D940))</f>
        <v/>
      </c>
      <c r="J939">
        <f>((C939)*(((D939)/2) + (D940)))</f>
        <v/>
      </c>
    </row>
    <row r="940">
      <c r="A940" t="inlineStr">
        <is>
          <t>masterReg/readData1[19]_i_1/I4</t>
        </is>
      </c>
      <c r="B940" t="inlineStr">
        <is>
          <t>Inpin</t>
        </is>
      </c>
      <c r="D940" t="n">
        <v>0</v>
      </c>
      <c r="E940" t="n">
        <v>0.112</v>
      </c>
      <c r="F940" t="n">
        <v>0.09</v>
      </c>
      <c r="G940" t="n">
        <v>0.3</v>
      </c>
      <c r="H940" t="n">
        <v>0.242</v>
      </c>
    </row>
    <row r="941">
      <c r="A941" t="inlineStr">
        <is>
          <t>p_0_in: osc/register_reg_r1_0_31_0_5_i_1/O to masterReg/readData1[19]_i_1/I4 sum delays</t>
        </is>
      </c>
      <c r="E941">
        <f>(E2 + E4 + E221 + E257 + E657 + E920 + E922 + E935 + E938 + E940)</f>
        <v/>
      </c>
      <c r="F941">
        <f>(F2 + F4 + F221 + F257 + F657 + F920 + F922 + F935 + F938 + F940)</f>
        <v/>
      </c>
      <c r="G941">
        <f>(G2 + G4 + G221 + G257 + G657 + G920 + G922 + G935 + G938 + G940)</f>
        <v/>
      </c>
      <c r="H941">
        <f>(H2 + H4 + H221 + H257 + H657 + H920 + H922 + H935 + H938 + H940)</f>
        <v/>
      </c>
      <c r="J941">
        <f>(J2 + J3 + J4 + J6 + J221 + J223 + J257 + J262 + J657 + J662 + J920 + J921 + J922 + J923 + J935 + J937 + J938 + J939 + J940)</f>
        <v/>
      </c>
    </row>
    <row r="942">
      <c r="A942" t="inlineStr">
        <is>
          <t>p_0_in: osc/register_reg_r1_0_31_0_5_i_1/O to masterReg/readData1[19]_i_1/I4sum delays + cap delay</t>
        </is>
      </c>
      <c r="E942">
        <f>1000*(E941 + J941)</f>
        <v/>
      </c>
      <c r="F942">
        <f>1000*(F941 + J941)</f>
        <v/>
      </c>
      <c r="G942">
        <f>1000*(G941 + J941)</f>
        <v/>
      </c>
      <c r="H942">
        <f>1000*(H941 + J941)</f>
        <v/>
      </c>
    </row>
    <row r="944">
      <c r="A944" t="inlineStr">
        <is>
          <t>p_0_in: osc/register_reg_r1_0_31_0_5_i_1/O to masterReg/readData1[19]_i_1/I4Total delay (from Vivado)</t>
        </is>
      </c>
      <c r="E944" t="inlineStr">
        <is>
          <t>569</t>
        </is>
      </c>
      <c r="F944" t="inlineStr">
        <is>
          <t>504</t>
        </is>
      </c>
      <c r="G944" t="inlineStr">
        <is>
          <t>1030</t>
        </is>
      </c>
      <c r="H944" t="inlineStr">
        <is>
          <t>882</t>
        </is>
      </c>
    </row>
    <row r="946">
      <c r="A946" t="inlineStr">
        <is>
          <t>INT_L_X2Y54/INT_L.LOGIC_OUTS_L9-&gt;&gt;EE2BEG1</t>
        </is>
      </c>
      <c r="B946" t="inlineStr">
        <is>
          <t>Buffer</t>
        </is>
      </c>
      <c r="C946" t="n">
        <v>1.1851186875</v>
      </c>
      <c r="D946" t="n">
        <v>0.008473000000000001</v>
      </c>
      <c r="E946" t="n">
        <v>0.061</v>
      </c>
      <c r="F946" t="n">
        <v>0.05</v>
      </c>
      <c r="G946" t="n">
        <v>0.139</v>
      </c>
      <c r="H946" t="n">
        <v>0.115</v>
      </c>
      <c r="I946">
        <f>((D952 + D1020) + (D947 + D948 + D949 + D950 + D951))</f>
        <v/>
      </c>
      <c r="J946">
        <f>(((D952 + D1020) + (D947 + D948 + D949 + D950 + D951))*C946)</f>
        <v/>
      </c>
    </row>
    <row r="947">
      <c r="A947" t="inlineStr">
        <is>
          <t>INT_L_X2Y54/EE2BEG1</t>
        </is>
      </c>
      <c r="B947" t="inlineStr">
        <is>
          <t>Part of wire</t>
        </is>
      </c>
      <c r="C947" t="n">
        <v>0</v>
      </c>
      <c r="D947" t="n">
        <v>0</v>
      </c>
    </row>
    <row r="948">
      <c r="A948" t="inlineStr">
        <is>
          <t>INT_L_X4Y54/EE2END1</t>
        </is>
      </c>
      <c r="B948" t="inlineStr">
        <is>
          <t>Part of wire</t>
        </is>
      </c>
      <c r="C948" t="n">
        <v>0</v>
      </c>
      <c r="D948" t="n">
        <v>0</v>
      </c>
    </row>
    <row r="949">
      <c r="A949" t="inlineStr">
        <is>
          <t>INT_R_X3Y54/EE2A1</t>
        </is>
      </c>
      <c r="B949" t="inlineStr">
        <is>
          <t>Part of wire</t>
        </is>
      </c>
      <c r="C949" t="n">
        <v>0</v>
      </c>
      <c r="D949" t="n">
        <v>0</v>
      </c>
    </row>
    <row r="950">
      <c r="A950" t="inlineStr">
        <is>
          <t>CLBLM_R_X3Y54/CLBLM_EE2A1</t>
        </is>
      </c>
      <c r="B950" t="inlineStr">
        <is>
          <t>Part of wire</t>
        </is>
      </c>
      <c r="C950" t="n">
        <v>0</v>
      </c>
      <c r="D950" t="n">
        <v>0</v>
      </c>
    </row>
    <row r="951">
      <c r="A951" t="inlineStr">
        <is>
          <t>CLBLL_L_X4Y54/CLBLL_EE2A1</t>
        </is>
      </c>
      <c r="B951" t="inlineStr">
        <is>
          <t>Part of wire</t>
        </is>
      </c>
      <c r="C951" t="n">
        <v>0</v>
      </c>
      <c r="D951" t="n">
        <v>0</v>
      </c>
      <c r="I951">
        <f>(((D947 + D948 + D949 + D950 + D951)/2) + (D952 + D1020))</f>
        <v/>
      </c>
      <c r="J951">
        <f>((C947 + C948 + C949 + C950 + C951)*(((D947 + D948 + D949 + D950 + D951)/2) + (D952 + D1020)))</f>
        <v/>
      </c>
    </row>
    <row r="952">
      <c r="A952" t="inlineStr">
        <is>
          <t>INT_L_X4Y54/INT_L.EE2END1-&gt;&gt;WR1BEG2</t>
        </is>
      </c>
      <c r="B952" t="inlineStr">
        <is>
          <t>Buffer</t>
        </is>
      </c>
      <c r="C952" t="n">
        <v>1.16220225</v>
      </c>
      <c r="D952" t="n">
        <v>0.008429000000000001</v>
      </c>
      <c r="E952" t="n">
        <v>0.043</v>
      </c>
      <c r="F952" t="n">
        <v>0.035</v>
      </c>
      <c r="G952" t="n">
        <v>0.123</v>
      </c>
      <c r="H952" t="n">
        <v>0.102</v>
      </c>
      <c r="I952">
        <f>((D957 + D970 + D995) + (D953 + D954 + D955 + D956))</f>
        <v/>
      </c>
      <c r="J952">
        <f>(((D957 + D970 + D995) + (D953 + D954 + D955 + D956))*C952)</f>
        <v/>
      </c>
    </row>
    <row r="953">
      <c r="A953" t="inlineStr">
        <is>
          <t>INT_L_X4Y54/WR1BEG2</t>
        </is>
      </c>
      <c r="B953" t="inlineStr">
        <is>
          <t>Part of wire</t>
        </is>
      </c>
      <c r="C953" t="n">
        <v>0</v>
      </c>
      <c r="D953" t="n">
        <v>0</v>
      </c>
    </row>
    <row r="954">
      <c r="A954" t="inlineStr">
        <is>
          <t>INT_R_X3Y54/WR1END2</t>
        </is>
      </c>
      <c r="B954" t="inlineStr">
        <is>
          <t>Part of wire</t>
        </is>
      </c>
      <c r="C954" t="n">
        <v>0</v>
      </c>
      <c r="D954" t="n">
        <v>0</v>
      </c>
    </row>
    <row r="955">
      <c r="A955" t="inlineStr">
        <is>
          <t>CLBLL_L_X4Y54/CLBLL_WR1END2</t>
        </is>
      </c>
      <c r="B955" t="inlineStr">
        <is>
          <t>Part of wire</t>
        </is>
      </c>
      <c r="C955" t="n">
        <v>0.08269599999999999</v>
      </c>
      <c r="D955" t="n">
        <v>0.005801</v>
      </c>
    </row>
    <row r="956">
      <c r="A956" t="inlineStr">
        <is>
          <t>CLBLM_R_X3Y54/CLBLM_WR1END2</t>
        </is>
      </c>
      <c r="B956" t="inlineStr">
        <is>
          <t>Part of wire</t>
        </is>
      </c>
      <c r="C956" t="n">
        <v>0.09451000000000001</v>
      </c>
      <c r="D956" t="n">
        <v>0.005801</v>
      </c>
      <c r="I956">
        <f>(((D953 + D954 + D955 + D956)/2) + (D957 + D970 + D995))</f>
        <v/>
      </c>
      <c r="J956">
        <f>((C953 + C954 + C955 + C956)*(((D953 + D954 + D955 + D956)/2) + (D957 + D970 + D995)))</f>
        <v/>
      </c>
    </row>
    <row r="957">
      <c r="A957" t="inlineStr">
        <is>
          <t>INT_R_X3Y54/INT_R.WR1END2-&gt;&gt;FAN_ALT7</t>
        </is>
      </c>
      <c r="B957" t="inlineStr">
        <is>
          <t>Buffer</t>
        </is>
      </c>
      <c r="C957" t="n">
        <v>0</v>
      </c>
      <c r="D957" t="n">
        <v>0.00757</v>
      </c>
      <c r="E957" t="n">
        <v>0</v>
      </c>
      <c r="F957" t="n">
        <v>0</v>
      </c>
      <c r="G957" t="n">
        <v>0</v>
      </c>
      <c r="H957" t="n">
        <v>0</v>
      </c>
      <c r="I957">
        <f>((D959) + (D958))</f>
        <v/>
      </c>
      <c r="J957">
        <f>(((D959) + (D958))*C957)</f>
        <v/>
      </c>
    </row>
    <row r="958">
      <c r="A958" t="inlineStr">
        <is>
          <t>INT_R_X3Y54/FAN_ALT7</t>
        </is>
      </c>
      <c r="B958" t="inlineStr">
        <is>
          <t>Part of wire</t>
        </is>
      </c>
      <c r="C958" t="n">
        <v>0</v>
      </c>
      <c r="D958" t="n">
        <v>0</v>
      </c>
      <c r="I958">
        <f>(((D958)/2) + (D959))</f>
        <v/>
      </c>
      <c r="J958">
        <f>((C958)*(((D958)/2) + (D959)))</f>
        <v/>
      </c>
    </row>
    <row r="959">
      <c r="A959" t="inlineStr">
        <is>
          <t>INT_R_X3Y54/INT_R.FAN_ALT7-&gt;&gt;FAN7</t>
        </is>
      </c>
      <c r="B959" t="inlineStr">
        <is>
          <t>Buffer</t>
        </is>
      </c>
      <c r="C959" t="n">
        <v>3.489880625</v>
      </c>
      <c r="D959" t="n">
        <v>0</v>
      </c>
      <c r="E959" t="n">
        <v>0.055</v>
      </c>
      <c r="F959" t="n">
        <v>0.045</v>
      </c>
      <c r="G959" t="n">
        <v>0.179</v>
      </c>
      <c r="H959" t="n">
        <v>0.148</v>
      </c>
      <c r="I959">
        <f>((((D964) + (D963))) + (D960 + D961))</f>
        <v/>
      </c>
      <c r="J959">
        <f>(((((D964) + (D963))) + (D960 + D961))*C959)</f>
        <v/>
      </c>
    </row>
    <row r="960">
      <c r="A960" t="inlineStr">
        <is>
          <t>INT_R_X3Y54/FAN7</t>
        </is>
      </c>
      <c r="B960" t="inlineStr">
        <is>
          <t>Part of wire</t>
        </is>
      </c>
      <c r="C960" t="n">
        <v>0</v>
      </c>
      <c r="D960" t="n">
        <v>0</v>
      </c>
    </row>
    <row r="961">
      <c r="A961" t="inlineStr">
        <is>
          <t>CLBLM_R_X3Y54/CLBLM_FAN7</t>
        </is>
      </c>
      <c r="B961" t="inlineStr">
        <is>
          <t>Part of wire</t>
        </is>
      </c>
      <c r="C961" t="n">
        <v>0</v>
      </c>
      <c r="D961" t="n">
        <v>0</v>
      </c>
      <c r="I961">
        <f>(((D960 + D961)/2) + (((D964) + (D963))))</f>
        <v/>
      </c>
      <c r="J961">
        <f>((C960 + C961)*(((D960 + D961)/2) + (((D964) + (D963)))))</f>
        <v/>
      </c>
    </row>
    <row r="962">
      <c r="A962" t="inlineStr">
        <is>
          <t>CLBLM_R_X3Y54/CLBLM_R.CLBLM_FAN7-&gt;CLBLM_M_CE</t>
        </is>
      </c>
      <c r="B962" t="inlineStr">
        <is>
          <t>PassTransistor</t>
        </is>
      </c>
      <c r="C962" t="n">
        <v>0</v>
      </c>
      <c r="E962" t="n">
        <v>0</v>
      </c>
      <c r="F962" t="n">
        <v>0</v>
      </c>
      <c r="G962" t="n">
        <v>0</v>
      </c>
      <c r="H962" t="n">
        <v>0</v>
      </c>
      <c r="I962">
        <f>((D964) + (D963))</f>
        <v/>
      </c>
      <c r="J962">
        <f>(((D964) + (D963))*C962)</f>
        <v/>
      </c>
    </row>
    <row r="963">
      <c r="A963" t="inlineStr">
        <is>
          <t>CLBLM_R_X3Y54/CLBLM_M_CE</t>
        </is>
      </c>
      <c r="B963" t="inlineStr">
        <is>
          <t>Part of wire</t>
        </is>
      </c>
      <c r="C963" t="n">
        <v>0</v>
      </c>
      <c r="D963" t="n">
        <v>0</v>
      </c>
      <c r="I963">
        <f>(((D963)/2) + (D964))</f>
        <v/>
      </c>
      <c r="J963">
        <f>((C963)*(((D963)/2) + (D964)))</f>
        <v/>
      </c>
    </row>
    <row r="964">
      <c r="A964" t="inlineStr">
        <is>
          <t>masterReg/register_reg_r1_0_31_18_23/RAMD_D1/WE</t>
        </is>
      </c>
      <c r="B964" t="inlineStr">
        <is>
          <t>Inpin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t="inlineStr">
        <is>
          <t>p_0_in: osc/register_reg_r1_0_31_0_5_i_1/O to masterReg/register_reg_r1_0_31_18_23/RAMD_D1/WE sum delays</t>
        </is>
      </c>
      <c r="E965">
        <f>(E2 + E4 + E946 + E952 + E957 + E959 + E962 + E964)</f>
        <v/>
      </c>
      <c r="F965">
        <f>(F2 + F4 + F946 + F952 + F957 + F959 + F962 + F964)</f>
        <v/>
      </c>
      <c r="G965">
        <f>(G2 + G4 + G946 + G952 + G957 + G959 + G962 + G964)</f>
        <v/>
      </c>
      <c r="H965">
        <f>(H2 + H4 + H946 + H952 + H957 + H959 + H962 + H964)</f>
        <v/>
      </c>
      <c r="J965">
        <f>(J2 + J3 + J4 + J6 + J946 + J951 + J952 + J956 + J957 + J958 + J959 + J961 + J962 + J963 + J964)</f>
        <v/>
      </c>
    </row>
    <row r="966">
      <c r="A966" t="inlineStr">
        <is>
          <t>p_0_in: osc/register_reg_r1_0_31_0_5_i_1/O to masterReg/register_reg_r1_0_31_18_23/RAMD_D1/WEsum delays + cap delay</t>
        </is>
      </c>
      <c r="E966">
        <f>1000*(E965 + J965)</f>
        <v/>
      </c>
      <c r="F966">
        <f>1000*(F965 + J965)</f>
        <v/>
      </c>
      <c r="G966">
        <f>1000*(G965 + J965)</f>
        <v/>
      </c>
      <c r="H966">
        <f>1000*(H965 + J965)</f>
        <v/>
      </c>
    </row>
    <row r="968">
      <c r="A968" t="inlineStr">
        <is>
          <t>p_0_in: osc/register_reg_r1_0_31_0_5_i_1/O to masterReg/register_reg_r1_0_31_18_23/RAMD_D1/WETotal delay (from Vivado)</t>
        </is>
      </c>
      <c r="E968" t="inlineStr">
        <is>
          <t>281</t>
        </is>
      </c>
      <c r="F968" t="inlineStr">
        <is>
          <t>252</t>
        </is>
      </c>
      <c r="G968" t="inlineStr">
        <is>
          <t>468</t>
        </is>
      </c>
      <c r="H968" t="inlineStr">
        <is>
          <t>407</t>
        </is>
      </c>
    </row>
    <row r="970">
      <c r="A970" t="inlineStr">
        <is>
          <t>INT_R_X3Y54/INT_R.WR1END2-&gt;&gt;SR1BEG2</t>
        </is>
      </c>
      <c r="B970" t="inlineStr">
        <is>
          <t>Buffer</t>
        </is>
      </c>
      <c r="C970" t="n">
        <v>1.16220225</v>
      </c>
      <c r="D970" t="n">
        <v>0.008429000000000001</v>
      </c>
      <c r="E970" t="n">
        <v>0.057</v>
      </c>
      <c r="F970" t="n">
        <v>0.047</v>
      </c>
      <c r="G970" t="n">
        <v>0.14</v>
      </c>
      <c r="H970" t="n">
        <v>0.116</v>
      </c>
      <c r="I970">
        <f>((D973 + D984) + (D971 + D972))</f>
        <v/>
      </c>
      <c r="J970">
        <f>(((D973 + D984) + (D971 + D972))*C970)</f>
        <v/>
      </c>
    </row>
    <row r="971">
      <c r="A971" t="inlineStr">
        <is>
          <t>INT_R_X3Y54/SR1BEG2</t>
        </is>
      </c>
      <c r="B971" t="inlineStr">
        <is>
          <t>Part of wire</t>
        </is>
      </c>
      <c r="C971" t="n">
        <v>0</v>
      </c>
      <c r="D971" t="n">
        <v>0</v>
      </c>
    </row>
    <row r="972">
      <c r="A972" t="inlineStr">
        <is>
          <t>INT_R_X3Y53/SR1END2</t>
        </is>
      </c>
      <c r="B972" t="inlineStr">
        <is>
          <t>Part of wire</t>
        </is>
      </c>
      <c r="C972" t="n">
        <v>0</v>
      </c>
      <c r="D972" t="n">
        <v>0</v>
      </c>
      <c r="I972">
        <f>(((D971 + D972)/2) + (D973 + D984))</f>
        <v/>
      </c>
      <c r="J972">
        <f>((C971 + C972)*(((D971 + D972)/2) + (D973 + D984)))</f>
        <v/>
      </c>
    </row>
    <row r="973">
      <c r="A973" t="inlineStr">
        <is>
          <t>INT_R_X3Y53/INT_R.SR1END2-&gt;&gt;IMUX13</t>
        </is>
      </c>
      <c r="B973" t="inlineStr">
        <is>
          <t>Buffer</t>
        </is>
      </c>
      <c r="C973" t="n">
        <v>1.6107141875</v>
      </c>
      <c r="D973" t="n">
        <v>0.007713</v>
      </c>
      <c r="E973" t="n">
        <v>0.047</v>
      </c>
      <c r="F973" t="n">
        <v>0.038</v>
      </c>
      <c r="G973" t="n">
        <v>0.138</v>
      </c>
      <c r="H973" t="n">
        <v>0.114</v>
      </c>
      <c r="I973">
        <f>((((D978) + (D977))) + (D974 + D975))</f>
        <v/>
      </c>
      <c r="J973">
        <f>(((((D978) + (D977))) + (D974 + D975))*C973)</f>
        <v/>
      </c>
    </row>
    <row r="974">
      <c r="A974" t="inlineStr">
        <is>
          <t>INT_R_X3Y53/IMUX13</t>
        </is>
      </c>
      <c r="B974" t="inlineStr">
        <is>
          <t>Part of wire</t>
        </is>
      </c>
      <c r="C974" t="n">
        <v>0</v>
      </c>
      <c r="D974" t="n">
        <v>0</v>
      </c>
    </row>
    <row r="975">
      <c r="A975" t="inlineStr">
        <is>
          <t>CLBLM_R_X3Y53/CLBLM_IMUX13</t>
        </is>
      </c>
      <c r="B975" t="inlineStr">
        <is>
          <t>Part of wire</t>
        </is>
      </c>
      <c r="C975" t="n">
        <v>0</v>
      </c>
      <c r="D975" t="n">
        <v>0</v>
      </c>
      <c r="I975">
        <f>(((D974 + D975)/2) + (((D978) + (D977))))</f>
        <v/>
      </c>
      <c r="J975">
        <f>((C974 + C975)*(((D974 + D975)/2) + (((D978) + (D977)))))</f>
        <v/>
      </c>
    </row>
    <row r="976">
      <c r="A976" t="inlineStr">
        <is>
          <t>CLBLM_R_X3Y53/CLBLM_R.CLBLM_IMUX13-&gt;CLBLM_L_B6</t>
        </is>
      </c>
      <c r="B976" t="inlineStr">
        <is>
          <t>PassTransistor</t>
        </is>
      </c>
      <c r="C976" t="n">
        <v>0</v>
      </c>
      <c r="E976" t="n">
        <v>0</v>
      </c>
      <c r="F976" t="n">
        <v>0</v>
      </c>
      <c r="G976" t="n">
        <v>0</v>
      </c>
      <c r="H976" t="n">
        <v>0</v>
      </c>
      <c r="I976">
        <f>((D978) + (D977))</f>
        <v/>
      </c>
      <c r="J976">
        <f>(((D978) + (D977))*C976)</f>
        <v/>
      </c>
    </row>
    <row r="977">
      <c r="A977" t="inlineStr">
        <is>
          <t>CLBLM_R_X3Y53/CLBLM_L_B6</t>
        </is>
      </c>
      <c r="B977" t="inlineStr">
        <is>
          <t>Part of wire</t>
        </is>
      </c>
      <c r="C977" t="n">
        <v>0</v>
      </c>
      <c r="D977" t="n">
        <v>0</v>
      </c>
      <c r="I977">
        <f>(((D977)/2) + (D978))</f>
        <v/>
      </c>
      <c r="J977">
        <f>((C977)*(((D977)/2) + (D978)))</f>
        <v/>
      </c>
    </row>
    <row r="978">
      <c r="A978" t="inlineStr">
        <is>
          <t>masterReg/readData1[20]_i_1/I4</t>
        </is>
      </c>
      <c r="B978" t="inlineStr">
        <is>
          <t>Inpin</t>
        </is>
      </c>
      <c r="D978" t="n">
        <v>0</v>
      </c>
      <c r="E978" t="n">
        <v>0.001</v>
      </c>
      <c r="F978" t="n">
        <v>0.001</v>
      </c>
      <c r="G978" t="n">
        <v>0.002</v>
      </c>
      <c r="H978" t="n">
        <v>0.002</v>
      </c>
    </row>
    <row r="979">
      <c r="A979" t="inlineStr">
        <is>
          <t>p_0_in: osc/register_reg_r1_0_31_0_5_i_1/O to masterReg/readData1[20]_i_1/I4 sum delays</t>
        </is>
      </c>
      <c r="E979">
        <f>(E2 + E4 + E946 + E952 + E970 + E973 + E976 + E978)</f>
        <v/>
      </c>
      <c r="F979">
        <f>(F2 + F4 + F946 + F952 + F970 + F973 + F976 + F978)</f>
        <v/>
      </c>
      <c r="G979">
        <f>(G2 + G4 + G946 + G952 + G970 + G973 + G976 + G978)</f>
        <v/>
      </c>
      <c r="H979">
        <f>(H2 + H4 + H946 + H952 + H970 + H973 + H976 + H978)</f>
        <v/>
      </c>
      <c r="J979">
        <f>(J2 + J3 + J4 + J6 + J946 + J951 + J952 + J956 + J970 + J972 + J973 + J975 + J976 + J977 + J978)</f>
        <v/>
      </c>
    </row>
    <row r="980">
      <c r="A980" t="inlineStr">
        <is>
          <t>p_0_in: osc/register_reg_r1_0_31_0_5_i_1/O to masterReg/readData1[20]_i_1/I4sum delays + cap delay</t>
        </is>
      </c>
      <c r="E980">
        <f>1000*(E979 + J979)</f>
        <v/>
      </c>
      <c r="F980">
        <f>1000*(F979 + J979)</f>
        <v/>
      </c>
      <c r="G980">
        <f>1000*(G979 + J979)</f>
        <v/>
      </c>
      <c r="H980">
        <f>1000*(H979 + J979)</f>
        <v/>
      </c>
    </row>
    <row r="982">
      <c r="A982" t="inlineStr">
        <is>
          <t>p_0_in: osc/register_reg_r1_0_31_0_5_i_1/O to masterReg/readData1[20]_i_1/I4Total delay (from Vivado)</t>
        </is>
      </c>
      <c r="E982" t="inlineStr">
        <is>
          <t>347</t>
        </is>
      </c>
      <c r="F982" t="inlineStr">
        <is>
          <t>309</t>
        </is>
      </c>
      <c r="G982" t="inlineStr">
        <is>
          <t>560</t>
        </is>
      </c>
      <c r="H982" t="inlineStr">
        <is>
          <t>486</t>
        </is>
      </c>
    </row>
    <row r="984">
      <c r="A984" t="inlineStr">
        <is>
          <t>INT_R_X3Y53/INT_R.SR1END2-&gt;&gt;IMUX21</t>
        </is>
      </c>
      <c r="B984" t="inlineStr">
        <is>
          <t>Buffer</t>
        </is>
      </c>
      <c r="C984" t="n">
        <v>1.6107141875</v>
      </c>
      <c r="D984" t="n">
        <v>0.007713</v>
      </c>
      <c r="E984" t="n">
        <v>0.047</v>
      </c>
      <c r="F984" t="n">
        <v>0.038</v>
      </c>
      <c r="G984" t="n">
        <v>0.138</v>
      </c>
      <c r="H984" t="n">
        <v>0.114</v>
      </c>
      <c r="I984">
        <f>((((D989) + (D988))) + (D985 + D986))</f>
        <v/>
      </c>
      <c r="J984">
        <f>(((((D989) + (D988))) + (D985 + D986))*C984)</f>
        <v/>
      </c>
    </row>
    <row r="985">
      <c r="A985" t="inlineStr">
        <is>
          <t>INT_R_X3Y53/IMUX21</t>
        </is>
      </c>
      <c r="B985" t="inlineStr">
        <is>
          <t>Part of wire</t>
        </is>
      </c>
      <c r="C985" t="n">
        <v>0</v>
      </c>
      <c r="D985" t="n">
        <v>0</v>
      </c>
    </row>
    <row r="986">
      <c r="A986" t="inlineStr">
        <is>
          <t>CLBLM_R_X3Y53/CLBLM_IMUX21</t>
        </is>
      </c>
      <c r="B986" t="inlineStr">
        <is>
          <t>Part of wire</t>
        </is>
      </c>
      <c r="C986" t="n">
        <v>0</v>
      </c>
      <c r="D986" t="n">
        <v>0</v>
      </c>
      <c r="I986">
        <f>(((D985 + D986)/2) + (((D989) + (D988))))</f>
        <v/>
      </c>
      <c r="J986">
        <f>((C985 + C986)*(((D985 + D986)/2) + (((D989) + (D988)))))</f>
        <v/>
      </c>
    </row>
    <row r="987">
      <c r="A987" t="inlineStr">
        <is>
          <t>CLBLM_R_X3Y53/CLBLM_R.CLBLM_IMUX21-&gt;CLBLM_L_C4</t>
        </is>
      </c>
      <c r="B987" t="inlineStr">
        <is>
          <t>PassTransistor</t>
        </is>
      </c>
      <c r="C987" t="n">
        <v>0</v>
      </c>
      <c r="E987" t="n">
        <v>0</v>
      </c>
      <c r="F987" t="n">
        <v>0</v>
      </c>
      <c r="G987" t="n">
        <v>0</v>
      </c>
      <c r="H987" t="n">
        <v>0</v>
      </c>
      <c r="I987">
        <f>((D989) + (D988))</f>
        <v/>
      </c>
      <c r="J987">
        <f>(((D989) + (D988))*C987)</f>
        <v/>
      </c>
    </row>
    <row r="988">
      <c r="A988" t="inlineStr">
        <is>
          <t>CLBLM_R_X3Y53/CLBLM_L_C4</t>
        </is>
      </c>
      <c r="B988" t="inlineStr">
        <is>
          <t>Part of wire</t>
        </is>
      </c>
      <c r="C988" t="n">
        <v>0</v>
      </c>
      <c r="D988" t="n">
        <v>0</v>
      </c>
      <c r="I988">
        <f>(((D988)/2) + (D989))</f>
        <v/>
      </c>
      <c r="J988">
        <f>((C988)*(((D988)/2) + (D989)))</f>
        <v/>
      </c>
    </row>
    <row r="989">
      <c r="A989" t="inlineStr">
        <is>
          <t>masterReg/readData2[20]_i_1/I4</t>
        </is>
      </c>
      <c r="B989" t="inlineStr">
        <is>
          <t>Inpin</t>
        </is>
      </c>
      <c r="D989" t="n">
        <v>0</v>
      </c>
      <c r="E989" t="n">
        <v>0.108</v>
      </c>
      <c r="F989" t="n">
        <v>0.08699999999999999</v>
      </c>
      <c r="G989" t="n">
        <v>0.281</v>
      </c>
      <c r="H989" t="n">
        <v>0.227</v>
      </c>
    </row>
    <row r="990">
      <c r="A990" t="inlineStr">
        <is>
          <t>p_0_in: osc/register_reg_r1_0_31_0_5_i_1/O to masterReg/readData2[20]_i_1/I4 sum delays</t>
        </is>
      </c>
      <c r="E990">
        <f>(E2 + E4 + E946 + E952 + E970 + E984 + E987 + E989)</f>
        <v/>
      </c>
      <c r="F990">
        <f>(F2 + F4 + F946 + F952 + F970 + F984 + F987 + F989)</f>
        <v/>
      </c>
      <c r="G990">
        <f>(G2 + G4 + G946 + G952 + G970 + G984 + G987 + G989)</f>
        <v/>
      </c>
      <c r="H990">
        <f>(H2 + H4 + H946 + H952 + H970 + H984 + H987 + H989)</f>
        <v/>
      </c>
      <c r="J990">
        <f>(J2 + J3 + J4 + J6 + J946 + J951 + J952 + J956 + J970 + J972 + J984 + J986 + J987 + J988 + J989)</f>
        <v/>
      </c>
    </row>
    <row r="991">
      <c r="A991" t="inlineStr">
        <is>
          <t>p_0_in: osc/register_reg_r1_0_31_0_5_i_1/O to masterReg/readData2[20]_i_1/I4sum delays + cap delay</t>
        </is>
      </c>
      <c r="E991">
        <f>1000*(E990 + J990)</f>
        <v/>
      </c>
      <c r="F991">
        <f>1000*(F990 + J990)</f>
        <v/>
      </c>
      <c r="G991">
        <f>1000*(G990 + J990)</f>
        <v/>
      </c>
      <c r="H991">
        <f>1000*(H990 + J990)</f>
        <v/>
      </c>
    </row>
    <row r="993">
      <c r="A993" t="inlineStr">
        <is>
          <t>p_0_in: osc/register_reg_r1_0_31_0_5_i_1/O to masterReg/readData2[20]_i_1/I4Total delay (from Vivado)</t>
        </is>
      </c>
      <c r="E993" t="inlineStr">
        <is>
          <t>454</t>
        </is>
      </c>
      <c r="F993" t="inlineStr">
        <is>
          <t>395</t>
        </is>
      </c>
      <c r="G993" t="inlineStr">
        <is>
          <t>789</t>
        </is>
      </c>
      <c r="H993" t="inlineStr">
        <is>
          <t>670</t>
        </is>
      </c>
    </row>
    <row r="995">
      <c r="A995" t="inlineStr">
        <is>
          <t>INT_R_X3Y54/INT_R.WR1END2-&gt;&gt;NL1BEG1</t>
        </is>
      </c>
      <c r="B995" t="inlineStr">
        <is>
          <t>Buffer</t>
        </is>
      </c>
      <c r="C995" t="n">
        <v>1.16220225</v>
      </c>
      <c r="D995" t="n">
        <v>0.008429000000000001</v>
      </c>
      <c r="E995" t="n">
        <v>0.053</v>
      </c>
      <c r="F995" t="n">
        <v>0.044</v>
      </c>
      <c r="G995" t="n">
        <v>0.13</v>
      </c>
      <c r="H995" t="n">
        <v>0.107</v>
      </c>
      <c r="I995">
        <f>((D998 + D1009) + (D996 + D997))</f>
        <v/>
      </c>
      <c r="J995">
        <f>(((D998 + D1009) + (D996 + D997))*C995)</f>
        <v/>
      </c>
    </row>
    <row r="996">
      <c r="A996" t="inlineStr">
        <is>
          <t>INT_R_X3Y54/NL1BEG1</t>
        </is>
      </c>
      <c r="B996" t="inlineStr">
        <is>
          <t>Part of wire</t>
        </is>
      </c>
      <c r="C996" t="n">
        <v>0</v>
      </c>
      <c r="D996" t="n">
        <v>0</v>
      </c>
    </row>
    <row r="997">
      <c r="A997" t="inlineStr">
        <is>
          <t>INT_R_X3Y55/NL1END1</t>
        </is>
      </c>
      <c r="B997" t="inlineStr">
        <is>
          <t>Part of wire</t>
        </is>
      </c>
      <c r="C997" t="n">
        <v>0</v>
      </c>
      <c r="D997" t="n">
        <v>0</v>
      </c>
      <c r="I997">
        <f>(((D996 + D997)/2) + (D998 + D1009))</f>
        <v/>
      </c>
      <c r="J997">
        <f>((C996 + C997)*(((D996 + D997)/2) + (D998 + D1009)))</f>
        <v/>
      </c>
    </row>
    <row r="998">
      <c r="A998" t="inlineStr">
        <is>
          <t>INT_R_X3Y55/INT_R.NL1END1-&gt;&gt;IMUX10</t>
        </is>
      </c>
      <c r="B998" t="inlineStr">
        <is>
          <t>Buffer</t>
        </is>
      </c>
      <c r="C998" t="n">
        <v>1.6107141875</v>
      </c>
      <c r="D998" t="n">
        <v>0.007713</v>
      </c>
      <c r="E998" t="n">
        <v>0.047</v>
      </c>
      <c r="F998" t="n">
        <v>0.038</v>
      </c>
      <c r="G998" t="n">
        <v>0.138</v>
      </c>
      <c r="H998" t="n">
        <v>0.114</v>
      </c>
      <c r="I998">
        <f>((((D1003) + (D1002))) + (D999 + D1000))</f>
        <v/>
      </c>
      <c r="J998">
        <f>(((((D1003) + (D1002))) + (D999 + D1000))*C998)</f>
        <v/>
      </c>
    </row>
    <row r="999">
      <c r="A999" t="inlineStr">
        <is>
          <t>INT_R_X3Y55/IMUX10</t>
        </is>
      </c>
      <c r="B999" t="inlineStr">
        <is>
          <t>Part of wire</t>
        </is>
      </c>
      <c r="C999" t="n">
        <v>0</v>
      </c>
      <c r="D999" t="n">
        <v>0</v>
      </c>
    </row>
    <row r="1000">
      <c r="A1000" t="inlineStr">
        <is>
          <t>CLBLM_R_X3Y55/CLBLM_IMUX10</t>
        </is>
      </c>
      <c r="B1000" t="inlineStr">
        <is>
          <t>Part of wire</t>
        </is>
      </c>
      <c r="C1000" t="n">
        <v>0</v>
      </c>
      <c r="D1000" t="n">
        <v>0</v>
      </c>
      <c r="I1000">
        <f>(((D999 + D1000)/2) + (((D1003) + (D1002))))</f>
        <v/>
      </c>
      <c r="J1000">
        <f>((C999 + C1000)*(((D999 + D1000)/2) + (((D1003) + (D1002)))))</f>
        <v/>
      </c>
    </row>
    <row r="1001">
      <c r="A1001" t="inlineStr">
        <is>
          <t>CLBLM_R_X3Y55/CLBLM_R.CLBLM_IMUX10-&gt;CLBLM_L_A4</t>
        </is>
      </c>
      <c r="B1001" t="inlineStr">
        <is>
          <t>PassTransistor</t>
        </is>
      </c>
      <c r="C1001" t="n">
        <v>0</v>
      </c>
      <c r="E1001" t="n">
        <v>0</v>
      </c>
      <c r="F1001" t="n">
        <v>0</v>
      </c>
      <c r="G1001" t="n">
        <v>0</v>
      </c>
      <c r="H1001" t="n">
        <v>0</v>
      </c>
      <c r="I1001">
        <f>((D1003) + (D1002))</f>
        <v/>
      </c>
      <c r="J1001">
        <f>(((D1003) + (D1002))*C1001)</f>
        <v/>
      </c>
    </row>
    <row r="1002">
      <c r="A1002" t="inlineStr">
        <is>
          <t>CLBLM_R_X3Y55/CLBLM_L_A4</t>
        </is>
      </c>
      <c r="B1002" t="inlineStr">
        <is>
          <t>Part of wire</t>
        </is>
      </c>
      <c r="C1002" t="n">
        <v>0</v>
      </c>
      <c r="D1002" t="n">
        <v>0</v>
      </c>
      <c r="I1002">
        <f>(((D1002)/2) + (D1003))</f>
        <v/>
      </c>
      <c r="J1002">
        <f>((C1002)*(((D1002)/2) + (D1003)))</f>
        <v/>
      </c>
    </row>
    <row r="1003">
      <c r="A1003" t="inlineStr">
        <is>
          <t>masterReg/readData1[21]_i_1/I4</t>
        </is>
      </c>
      <c r="B1003" t="inlineStr">
        <is>
          <t>Inpin</t>
        </is>
      </c>
      <c r="D1003" t="n">
        <v>0</v>
      </c>
      <c r="E1003" t="n">
        <v>0.107</v>
      </c>
      <c r="F1003" t="n">
        <v>0.08599999999999999</v>
      </c>
      <c r="G1003" t="n">
        <v>0.284</v>
      </c>
      <c r="H1003" t="n">
        <v>0.229</v>
      </c>
    </row>
    <row r="1004">
      <c r="A1004" t="inlineStr">
        <is>
          <t>p_0_in: osc/register_reg_r1_0_31_0_5_i_1/O to masterReg/readData1[21]_i_1/I4 sum delays</t>
        </is>
      </c>
      <c r="E1004">
        <f>(E2 + E4 + E946 + E952 + E995 + E998 + E1001 + E1003)</f>
        <v/>
      </c>
      <c r="F1004">
        <f>(F2 + F4 + F946 + F952 + F995 + F998 + F1001 + F1003)</f>
        <v/>
      </c>
      <c r="G1004">
        <f>(G2 + G4 + G946 + G952 + G995 + G998 + G1001 + G1003)</f>
        <v/>
      </c>
      <c r="H1004">
        <f>(H2 + H4 + H946 + H952 + H995 + H998 + H1001 + H1003)</f>
        <v/>
      </c>
      <c r="J1004">
        <f>(J2 + J3 + J4 + J6 + J946 + J951 + J952 + J956 + J995 + J997 + J998 + J1000 + J1001 + J1002 + J1003)</f>
        <v/>
      </c>
    </row>
    <row r="1005">
      <c r="A1005" t="inlineStr">
        <is>
          <t>p_0_in: osc/register_reg_r1_0_31_0_5_i_1/O to masterReg/readData1[21]_i_1/I4sum delays + cap delay</t>
        </is>
      </c>
      <c r="E1005">
        <f>1000*(E1004 + J1004)</f>
        <v/>
      </c>
      <c r="F1005">
        <f>1000*(F1004 + J1004)</f>
        <v/>
      </c>
      <c r="G1005">
        <f>1000*(G1004 + J1004)</f>
        <v/>
      </c>
      <c r="H1005">
        <f>1000*(H1004 + J1004)</f>
        <v/>
      </c>
    </row>
    <row r="1007">
      <c r="A1007" t="inlineStr">
        <is>
          <t>p_0_in: osc/register_reg_r1_0_31_0_5_i_1/O to masterReg/readData1[21]_i_1/I4Total delay (from Vivado)</t>
        </is>
      </c>
      <c r="E1007" t="inlineStr">
        <is>
          <t>449</t>
        </is>
      </c>
      <c r="F1007" t="inlineStr">
        <is>
          <t>391</t>
        </is>
      </c>
      <c r="G1007" t="inlineStr">
        <is>
          <t>782</t>
        </is>
      </c>
      <c r="H1007" t="inlineStr">
        <is>
          <t>663</t>
        </is>
      </c>
    </row>
    <row r="1009">
      <c r="A1009" t="inlineStr">
        <is>
          <t>INT_R_X3Y55/INT_R.NL1END1-&gt;&gt;IMUX25</t>
        </is>
      </c>
      <c r="B1009" t="inlineStr">
        <is>
          <t>Buffer</t>
        </is>
      </c>
      <c r="C1009" t="n">
        <v>1.6107141875</v>
      </c>
      <c r="D1009" t="n">
        <v>0.007713</v>
      </c>
      <c r="E1009" t="n">
        <v>0.047</v>
      </c>
      <c r="F1009" t="n">
        <v>0.038</v>
      </c>
      <c r="G1009" t="n">
        <v>0.138</v>
      </c>
      <c r="H1009" t="n">
        <v>0.114</v>
      </c>
      <c r="I1009">
        <f>((((D1014) + (D1013))) + (D1010 + D1011))</f>
        <v/>
      </c>
      <c r="J1009">
        <f>(((((D1014) + (D1013))) + (D1010 + D1011))*C1009)</f>
        <v/>
      </c>
    </row>
    <row r="1010">
      <c r="A1010" t="inlineStr">
        <is>
          <t>INT_R_X3Y55/IMUX25</t>
        </is>
      </c>
      <c r="B1010" t="inlineStr">
        <is>
          <t>Part of wire</t>
        </is>
      </c>
      <c r="C1010" t="n">
        <v>0</v>
      </c>
      <c r="D1010" t="n">
        <v>0</v>
      </c>
    </row>
    <row r="1011">
      <c r="A1011" t="inlineStr">
        <is>
          <t>CLBLM_R_X3Y55/CLBLM_IMUX25</t>
        </is>
      </c>
      <c r="B1011" t="inlineStr">
        <is>
          <t>Part of wire</t>
        </is>
      </c>
      <c r="C1011" t="n">
        <v>0</v>
      </c>
      <c r="D1011" t="n">
        <v>0</v>
      </c>
      <c r="I1011">
        <f>(((D1010 + D1011)/2) + (((D1014) + (D1013))))</f>
        <v/>
      </c>
      <c r="J1011">
        <f>((C1010 + C1011)*(((D1010 + D1011)/2) + (((D1014) + (D1013)))))</f>
        <v/>
      </c>
    </row>
    <row r="1012">
      <c r="A1012" t="inlineStr">
        <is>
          <t>CLBLM_R_X3Y55/CLBLM_R.CLBLM_IMUX25-&gt;CLBLM_L_B5</t>
        </is>
      </c>
      <c r="B1012" t="inlineStr">
        <is>
          <t>PassTransistor</t>
        </is>
      </c>
      <c r="C1012" t="n">
        <v>0</v>
      </c>
      <c r="E1012" t="n">
        <v>0</v>
      </c>
      <c r="F1012" t="n">
        <v>0</v>
      </c>
      <c r="G1012" t="n">
        <v>0</v>
      </c>
      <c r="H1012" t="n">
        <v>0</v>
      </c>
      <c r="I1012">
        <f>((D1014) + (D1013))</f>
        <v/>
      </c>
      <c r="J1012">
        <f>(((D1014) + (D1013))*C1012)</f>
        <v/>
      </c>
    </row>
    <row r="1013">
      <c r="A1013" t="inlineStr">
        <is>
          <t>CLBLM_R_X3Y55/CLBLM_L_B5</t>
        </is>
      </c>
      <c r="B1013" t="inlineStr">
        <is>
          <t>Part of wire</t>
        </is>
      </c>
      <c r="C1013" t="n">
        <v>0</v>
      </c>
      <c r="D1013" t="n">
        <v>0</v>
      </c>
      <c r="I1013">
        <f>(((D1013)/2) + (D1014))</f>
        <v/>
      </c>
      <c r="J1013">
        <f>((C1013)*(((D1013)/2) + (D1014)))</f>
        <v/>
      </c>
    </row>
    <row r="1014">
      <c r="A1014" t="inlineStr">
        <is>
          <t>masterReg/readData2[21]_i_1/I4</t>
        </is>
      </c>
      <c r="B1014" t="inlineStr">
        <is>
          <t>Inpin</t>
        </is>
      </c>
      <c r="D1014" t="n">
        <v>0</v>
      </c>
      <c r="E1014" t="n">
        <v>0.043</v>
      </c>
      <c r="F1014" t="n">
        <v>0.034</v>
      </c>
      <c r="G1014" t="n">
        <v>0.116</v>
      </c>
      <c r="H1014" t="n">
        <v>0.093</v>
      </c>
    </row>
    <row r="1015">
      <c r="A1015" t="inlineStr">
        <is>
          <t>p_0_in: osc/register_reg_r1_0_31_0_5_i_1/O to masterReg/readData2[21]_i_1/I4 sum delays</t>
        </is>
      </c>
      <c r="E1015">
        <f>(E2 + E4 + E946 + E952 + E995 + E1009 + E1012 + E1014)</f>
        <v/>
      </c>
      <c r="F1015">
        <f>(F2 + F4 + F946 + F952 + F995 + F1009 + F1012 + F1014)</f>
        <v/>
      </c>
      <c r="G1015">
        <f>(G2 + G4 + G946 + G952 + G995 + G1009 + G1012 + G1014)</f>
        <v/>
      </c>
      <c r="H1015">
        <f>(H2 + H4 + H946 + H952 + H995 + H1009 + H1012 + H1014)</f>
        <v/>
      </c>
      <c r="J1015">
        <f>(J2 + J3 + J4 + J6 + J946 + J951 + J952 + J956 + J995 + J997 + J1009 + J1011 + J1012 + J1013 + J1014)</f>
        <v/>
      </c>
    </row>
    <row r="1016">
      <c r="A1016" t="inlineStr">
        <is>
          <t>p_0_in: osc/register_reg_r1_0_31_0_5_i_1/O to masterReg/readData2[21]_i_1/I4sum delays + cap delay</t>
        </is>
      </c>
      <c r="E1016">
        <f>1000*(E1015 + J1015)</f>
        <v/>
      </c>
      <c r="F1016">
        <f>1000*(F1015 + J1015)</f>
        <v/>
      </c>
      <c r="G1016">
        <f>1000*(G1015 + J1015)</f>
        <v/>
      </c>
      <c r="H1016">
        <f>1000*(H1015 + J1015)</f>
        <v/>
      </c>
    </row>
    <row r="1018">
      <c r="A1018" t="inlineStr">
        <is>
          <t>p_0_in: osc/register_reg_r1_0_31_0_5_i_1/O to masterReg/readData2[21]_i_1/I4Total delay (from Vivado)</t>
        </is>
      </c>
      <c r="E1018" t="inlineStr">
        <is>
          <t>385</t>
        </is>
      </c>
      <c r="F1018" t="inlineStr">
        <is>
          <t>339</t>
        </is>
      </c>
      <c r="G1018" t="inlineStr">
        <is>
          <t>645</t>
        </is>
      </c>
      <c r="H1018" t="inlineStr">
        <is>
          <t>553</t>
        </is>
      </c>
    </row>
    <row r="1020">
      <c r="A1020" t="inlineStr">
        <is>
          <t>INT_L_X4Y54/INT_L.EE2END1-&gt;&gt;EL1BEG0</t>
        </is>
      </c>
      <c r="B1020" t="inlineStr">
        <is>
          <t>Buffer</t>
        </is>
      </c>
      <c r="C1020" t="n">
        <v>1.16220225</v>
      </c>
      <c r="D1020" t="n">
        <v>0.008429000000000001</v>
      </c>
      <c r="E1020" t="n">
        <v>0.043</v>
      </c>
      <c r="F1020" t="n">
        <v>0.035</v>
      </c>
      <c r="G1020" t="n">
        <v>0.124</v>
      </c>
      <c r="H1020" t="n">
        <v>0.103</v>
      </c>
      <c r="I1020">
        <f>((D1024 + D1130) + (D1021 + D1022 + D1023))</f>
        <v/>
      </c>
      <c r="J1020">
        <f>(((D1024 + D1130) + (D1021 + D1022 + D1023))*C1020)</f>
        <v/>
      </c>
    </row>
    <row r="1021">
      <c r="A1021" t="inlineStr">
        <is>
          <t>INT_L_X4Y54/EL1BEG0</t>
        </is>
      </c>
      <c r="B1021" t="inlineStr">
        <is>
          <t>Part of wire</t>
        </is>
      </c>
      <c r="C1021" t="n">
        <v>0</v>
      </c>
      <c r="D1021" t="n">
        <v>0</v>
      </c>
    </row>
    <row r="1022">
      <c r="A1022" t="inlineStr">
        <is>
          <t>INT_R_X5Y54/EL1END0</t>
        </is>
      </c>
      <c r="B1022" t="inlineStr">
        <is>
          <t>Part of wire</t>
        </is>
      </c>
      <c r="C1022" t="n">
        <v>0</v>
      </c>
      <c r="D1022" t="n">
        <v>0</v>
      </c>
    </row>
    <row r="1023">
      <c r="A1023" t="inlineStr">
        <is>
          <t>INT_R_X5Y53/EL1END_S3_0</t>
        </is>
      </c>
      <c r="B1023" t="inlineStr">
        <is>
          <t>Part of wire</t>
        </is>
      </c>
      <c r="C1023" t="n">
        <v>0</v>
      </c>
      <c r="D1023" t="n">
        <v>0</v>
      </c>
      <c r="I1023">
        <f>(((D1021 + D1022 + D1023)/2) + (D1024 + D1130))</f>
        <v/>
      </c>
      <c r="J1023">
        <f>((C1021 + C1022 + C1023)*(((D1021 + D1022 + D1023)/2) + (D1024 + D1130)))</f>
        <v/>
      </c>
    </row>
    <row r="1024">
      <c r="A1024" t="inlineStr">
        <is>
          <t>INT_R_X5Y54/INT_R.EL1END0-&gt;&gt;EE2BEG0</t>
        </is>
      </c>
      <c r="B1024" t="inlineStr">
        <is>
          <t>Buffer</t>
        </is>
      </c>
      <c r="C1024" t="n">
        <v>1.1851186875</v>
      </c>
      <c r="D1024" t="n">
        <v>0.008473000000000001</v>
      </c>
      <c r="E1024" t="n">
        <v>0.061</v>
      </c>
      <c r="F1024" t="n">
        <v>0.05</v>
      </c>
      <c r="G1024" t="n">
        <v>0.139</v>
      </c>
      <c r="H1024" t="n">
        <v>0.115</v>
      </c>
      <c r="I1024">
        <f>((D1032 + D1043 + D1090) + (D1025 + D1026 + D1027 + D1028 + D1029 + D1030 + D1031))</f>
        <v/>
      </c>
      <c r="J1024">
        <f>(((D1032 + D1043 + D1090) + (D1025 + D1026 + D1027 + D1028 + D1029 + D1030 + D1031))*C1024)</f>
        <v/>
      </c>
    </row>
    <row r="1025">
      <c r="A1025" t="inlineStr">
        <is>
          <t>INT_R_X5Y54/EE2BEG0</t>
        </is>
      </c>
      <c r="B1025" t="inlineStr">
        <is>
          <t>Part of wire</t>
        </is>
      </c>
      <c r="C1025" t="n">
        <v>0</v>
      </c>
      <c r="D1025" t="n">
        <v>0</v>
      </c>
    </row>
    <row r="1026">
      <c r="A1026" t="inlineStr">
        <is>
          <t>INT_R_X7Y54/EE2END0</t>
        </is>
      </c>
      <c r="B1026" t="inlineStr">
        <is>
          <t>Part of wire</t>
        </is>
      </c>
      <c r="C1026" t="n">
        <v>0</v>
      </c>
      <c r="D1026" t="n">
        <v>0</v>
      </c>
    </row>
    <row r="1027">
      <c r="A1027" t="inlineStr">
        <is>
          <t>CLBLM_R_X5Y54/CLBLM_EE2BEG0</t>
        </is>
      </c>
      <c r="B1027" t="inlineStr">
        <is>
          <t>Part of wire</t>
        </is>
      </c>
      <c r="C1027" t="n">
        <v>0</v>
      </c>
      <c r="D1027" t="n">
        <v>0</v>
      </c>
    </row>
    <row r="1028">
      <c r="A1028" t="inlineStr">
        <is>
          <t>VBRK_X18Y57/VBRK_EE2BEG0</t>
        </is>
      </c>
      <c r="B1028" t="inlineStr">
        <is>
          <t>Part of wire</t>
        </is>
      </c>
      <c r="C1028" t="n">
        <v>0.01211</v>
      </c>
      <c r="D1028" t="n">
        <v>0.00162</v>
      </c>
    </row>
    <row r="1029">
      <c r="A1029" t="inlineStr">
        <is>
          <t>BRAM_L_X6Y50/BRAM_EE2BEG0_4</t>
        </is>
      </c>
      <c r="B1029" t="inlineStr">
        <is>
          <t>Part of wire</t>
        </is>
      </c>
      <c r="C1029" t="n">
        <v>0.26892</v>
      </c>
      <c r="D1029" t="n">
        <v>0.06043</v>
      </c>
    </row>
    <row r="1030">
      <c r="A1030" t="inlineStr">
        <is>
          <t>BRAM_INT_INTERFACE_L_X6Y54/INT_INTERFACE_EE2BEG0</t>
        </is>
      </c>
      <c r="B1030" t="inlineStr">
        <is>
          <t>Part of wire</t>
        </is>
      </c>
      <c r="C1030" t="n">
        <v>0</v>
      </c>
      <c r="D1030" t="n">
        <v>0</v>
      </c>
    </row>
    <row r="1031">
      <c r="A1031" t="inlineStr">
        <is>
          <t>INT_L_X6Y54/EE2A0</t>
        </is>
      </c>
      <c r="B1031" t="inlineStr">
        <is>
          <t>Part of wire</t>
        </is>
      </c>
      <c r="C1031" t="n">
        <v>0</v>
      </c>
      <c r="D1031" t="n">
        <v>0</v>
      </c>
      <c r="I1031">
        <f>(((D1025 + D1026 + D1027 + D1028 + D1029 + D1030 + D1031)/2) + (D1032 + D1043 + D1090))</f>
        <v/>
      </c>
      <c r="J1031">
        <f>((C1025 + C1026 + C1027 + C1028 + C1029 + C1030 + C1031)*(((D1025 + D1026 + D1027 + D1028 + D1029 + D1030 + D1031)/2) + (D1032 + D1043 + D1090)))</f>
        <v/>
      </c>
    </row>
    <row r="1032">
      <c r="A1032" t="inlineStr">
        <is>
          <t>INT_R_X7Y54/INT_R.EE2END0-&gt;&gt;IMUX16</t>
        </is>
      </c>
      <c r="B1032" t="inlineStr">
        <is>
          <t>Buffer</t>
        </is>
      </c>
      <c r="C1032" t="n">
        <v>1.6107141875</v>
      </c>
      <c r="D1032" t="n">
        <v>0.007713</v>
      </c>
      <c r="E1032" t="n">
        <v>0.047</v>
      </c>
      <c r="F1032" t="n">
        <v>0.038</v>
      </c>
      <c r="G1032" t="n">
        <v>0.138</v>
      </c>
      <c r="H1032" t="n">
        <v>0.114</v>
      </c>
      <c r="I1032">
        <f>((((D1037) + (D1036))) + (D1033 + D1034))</f>
        <v/>
      </c>
      <c r="J1032">
        <f>(((((D1037) + (D1036))) + (D1033 + D1034))*C1032)</f>
        <v/>
      </c>
    </row>
    <row r="1033">
      <c r="A1033" t="inlineStr">
        <is>
          <t>INT_R_X7Y54/IMUX16</t>
        </is>
      </c>
      <c r="B1033" t="inlineStr">
        <is>
          <t>Part of wire</t>
        </is>
      </c>
      <c r="C1033" t="n">
        <v>0</v>
      </c>
      <c r="D1033" t="n">
        <v>0</v>
      </c>
    </row>
    <row r="1034">
      <c r="A1034" t="inlineStr">
        <is>
          <t>CLBLM_R_X7Y54/CLBLM_IMUX16</t>
        </is>
      </c>
      <c r="B1034" t="inlineStr">
        <is>
          <t>Part of wire</t>
        </is>
      </c>
      <c r="C1034" t="n">
        <v>0</v>
      </c>
      <c r="D1034" t="n">
        <v>0</v>
      </c>
      <c r="I1034">
        <f>(((D1033 + D1034)/2) + (((D1037) + (D1036))))</f>
        <v/>
      </c>
      <c r="J1034">
        <f>((C1033 + C1034)*(((D1033 + D1034)/2) + (((D1037) + (D1036)))))</f>
        <v/>
      </c>
    </row>
    <row r="1035">
      <c r="A1035" t="inlineStr">
        <is>
          <t>CLBLM_R_X7Y54/CLBLM_R.CLBLM_IMUX16-&gt;CLBLM_L_B3</t>
        </is>
      </c>
      <c r="B1035" t="inlineStr">
        <is>
          <t>PassTransistor</t>
        </is>
      </c>
      <c r="C1035" t="n">
        <v>0</v>
      </c>
      <c r="E1035" t="n">
        <v>0</v>
      </c>
      <c r="F1035" t="n">
        <v>0</v>
      </c>
      <c r="G1035" t="n">
        <v>0</v>
      </c>
      <c r="H1035" t="n">
        <v>0</v>
      </c>
      <c r="I1035">
        <f>((D1037) + (D1036))</f>
        <v/>
      </c>
      <c r="J1035">
        <f>(((D1037) + (D1036))*C1035)</f>
        <v/>
      </c>
    </row>
    <row r="1036">
      <c r="A1036" t="inlineStr">
        <is>
          <t>CLBLM_R_X7Y54/CLBLM_L_B3</t>
        </is>
      </c>
      <c r="B1036" t="inlineStr">
        <is>
          <t>Part of wire</t>
        </is>
      </c>
      <c r="C1036" t="n">
        <v>0</v>
      </c>
      <c r="D1036" t="n">
        <v>0</v>
      </c>
      <c r="I1036">
        <f>(((D1036)/2) + (D1037))</f>
        <v/>
      </c>
      <c r="J1036">
        <f>((C1036)*(((D1036)/2) + (D1037)))</f>
        <v/>
      </c>
    </row>
    <row r="1037">
      <c r="A1037" t="inlineStr">
        <is>
          <t>masterReg/readData1[28]_i_1/I4</t>
        </is>
      </c>
      <c r="B1037" t="inlineStr">
        <is>
          <t>Inpin</t>
        </is>
      </c>
      <c r="D1037" t="n">
        <v>0</v>
      </c>
      <c r="E1037" t="n">
        <v>0.136</v>
      </c>
      <c r="F1037" t="n">
        <v>0.109</v>
      </c>
      <c r="G1037" t="n">
        <v>0.349</v>
      </c>
      <c r="H1037" t="n">
        <v>0.281</v>
      </c>
    </row>
    <row r="1038">
      <c r="A1038" t="inlineStr">
        <is>
          <t>p_0_in: osc/register_reg_r1_0_31_0_5_i_1/O to masterReg/readData1[28]_i_1/I4 sum delays</t>
        </is>
      </c>
      <c r="E1038">
        <f>(E2 + E4 + E946 + E1020 + E1024 + E1032 + E1035 + E1037)</f>
        <v/>
      </c>
      <c r="F1038">
        <f>(F2 + F4 + F946 + F1020 + F1024 + F1032 + F1035 + F1037)</f>
        <v/>
      </c>
      <c r="G1038">
        <f>(G2 + G4 + G946 + G1020 + G1024 + G1032 + G1035 + G1037)</f>
        <v/>
      </c>
      <c r="H1038">
        <f>(H2 + H4 + H946 + H1020 + H1024 + H1032 + H1035 + H1037)</f>
        <v/>
      </c>
      <c r="J1038">
        <f>(J2 + J3 + J4 + J6 + J946 + J951 + J1020 + J1023 + J1024 + J1031 + J1032 + J1034 + J1035 + J1036 + J1037)</f>
        <v/>
      </c>
    </row>
    <row r="1039">
      <c r="A1039" t="inlineStr">
        <is>
          <t>p_0_in: osc/register_reg_r1_0_31_0_5_i_1/O to masterReg/readData1[28]_i_1/I4sum delays + cap delay</t>
        </is>
      </c>
      <c r="E1039">
        <f>1000*(E1038 + J1038)</f>
        <v/>
      </c>
      <c r="F1039">
        <f>1000*(F1038 + J1038)</f>
        <v/>
      </c>
      <c r="G1039">
        <f>1000*(G1038 + J1038)</f>
        <v/>
      </c>
      <c r="H1039">
        <f>1000*(H1038 + J1038)</f>
        <v/>
      </c>
    </row>
    <row r="1041">
      <c r="A1041" t="inlineStr">
        <is>
          <t>p_0_in: osc/register_reg_r1_0_31_0_5_i_1/O to masterReg/readData1[28]_i_1/I4Total delay (from Vivado)</t>
        </is>
      </c>
      <c r="E1041" t="inlineStr">
        <is>
          <t>549</t>
        </is>
      </c>
      <c r="F1041" t="inlineStr">
        <is>
          <t>483</t>
        </is>
      </c>
      <c r="G1041" t="inlineStr">
        <is>
          <t>913</t>
        </is>
      </c>
      <c r="H1041" t="inlineStr">
        <is>
          <t>783</t>
        </is>
      </c>
    </row>
    <row r="1043">
      <c r="A1043" t="inlineStr">
        <is>
          <t>INT_R_X7Y54/INT_R.EE2END0-&gt;&gt;NR1BEG0</t>
        </is>
      </c>
      <c r="B1043" t="inlineStr">
        <is>
          <t>Buffer</t>
        </is>
      </c>
      <c r="C1043" t="n">
        <v>1.16220225</v>
      </c>
      <c r="D1043" t="n">
        <v>0.008429000000000001</v>
      </c>
      <c r="E1043" t="n">
        <v>0.056</v>
      </c>
      <c r="F1043" t="n">
        <v>0.046</v>
      </c>
      <c r="G1043" t="n">
        <v>0.132</v>
      </c>
      <c r="H1043" t="n">
        <v>0.109</v>
      </c>
      <c r="I1043">
        <f>((D1046 + D1057 + D1068 + D1079) + (D1044 + D1045))</f>
        <v/>
      </c>
      <c r="J1043">
        <f>(((D1046 + D1057 + D1068 + D1079) + (D1044 + D1045))*C1043)</f>
        <v/>
      </c>
    </row>
    <row r="1044">
      <c r="A1044" t="inlineStr">
        <is>
          <t>INT_R_X7Y54/NR1BEG0</t>
        </is>
      </c>
      <c r="B1044" t="inlineStr">
        <is>
          <t>Part of wire</t>
        </is>
      </c>
      <c r="C1044" t="n">
        <v>0</v>
      </c>
      <c r="D1044" t="n">
        <v>0</v>
      </c>
    </row>
    <row r="1045">
      <c r="A1045" t="inlineStr">
        <is>
          <t>INT_R_X7Y55/NR1END0</t>
        </is>
      </c>
      <c r="B1045" t="inlineStr">
        <is>
          <t>Part of wire</t>
        </is>
      </c>
      <c r="C1045" t="n">
        <v>0</v>
      </c>
      <c r="D1045" t="n">
        <v>0</v>
      </c>
      <c r="I1045">
        <f>(((D1044 + D1045)/2) + (D1046 + D1057 + D1068 + D1079))</f>
        <v/>
      </c>
      <c r="J1045">
        <f>((C1044 + C1045)*(((D1044 + D1045)/2) + (D1046 + D1057 + D1068 + D1079)))</f>
        <v/>
      </c>
    </row>
    <row r="1046">
      <c r="A1046" t="inlineStr">
        <is>
          <t>INT_R_X7Y55/INT_R.NR1END0-&gt;&gt;IMUX0</t>
        </is>
      </c>
      <c r="B1046" t="inlineStr">
        <is>
          <t>Buffer</t>
        </is>
      </c>
      <c r="C1046" t="n">
        <v>1.6107141875</v>
      </c>
      <c r="D1046" t="n">
        <v>0.007713</v>
      </c>
      <c r="E1046" t="n">
        <v>0.047</v>
      </c>
      <c r="F1046" t="n">
        <v>0.038</v>
      </c>
      <c r="G1046" t="n">
        <v>0.138</v>
      </c>
      <c r="H1046" t="n">
        <v>0.114</v>
      </c>
      <c r="I1046">
        <f>((((D1051) + (D1050))) + (D1047 + D1048))</f>
        <v/>
      </c>
      <c r="J1046">
        <f>(((((D1051) + (D1050))) + (D1047 + D1048))*C1046)</f>
        <v/>
      </c>
    </row>
    <row r="1047">
      <c r="A1047" t="inlineStr">
        <is>
          <t>INT_R_X7Y55/IMUX0</t>
        </is>
      </c>
      <c r="B1047" t="inlineStr">
        <is>
          <t>Part of wire</t>
        </is>
      </c>
      <c r="C1047" t="n">
        <v>0</v>
      </c>
      <c r="D1047" t="n">
        <v>0</v>
      </c>
    </row>
    <row r="1048">
      <c r="A1048" t="inlineStr">
        <is>
          <t>CLBLM_R_X7Y55/CLBLM_IMUX0</t>
        </is>
      </c>
      <c r="B1048" t="inlineStr">
        <is>
          <t>Part of wire</t>
        </is>
      </c>
      <c r="C1048" t="n">
        <v>0</v>
      </c>
      <c r="D1048" t="n">
        <v>0</v>
      </c>
      <c r="I1048">
        <f>(((D1047 + D1048)/2) + (((D1051) + (D1050))))</f>
        <v/>
      </c>
      <c r="J1048">
        <f>((C1047 + C1048)*(((D1047 + D1048)/2) + (((D1051) + (D1050)))))</f>
        <v/>
      </c>
    </row>
    <row r="1049">
      <c r="A1049" t="inlineStr">
        <is>
          <t>CLBLM_R_X7Y55/CLBLM_R.CLBLM_IMUX0-&gt;CLBLM_L_A3</t>
        </is>
      </c>
      <c r="B1049" t="inlineStr">
        <is>
          <t>PassTransistor</t>
        </is>
      </c>
      <c r="C1049" t="n">
        <v>0</v>
      </c>
      <c r="E1049" t="n">
        <v>0</v>
      </c>
      <c r="F1049" t="n">
        <v>0</v>
      </c>
      <c r="G1049" t="n">
        <v>0</v>
      </c>
      <c r="H1049" t="n">
        <v>0</v>
      </c>
      <c r="I1049">
        <f>((D1051) + (D1050))</f>
        <v/>
      </c>
      <c r="J1049">
        <f>(((D1051) + (D1050))*C1049)</f>
        <v/>
      </c>
    </row>
    <row r="1050">
      <c r="A1050" t="inlineStr">
        <is>
          <t>CLBLM_R_X7Y55/CLBLM_L_A3</t>
        </is>
      </c>
      <c r="B1050" t="inlineStr">
        <is>
          <t>Part of wire</t>
        </is>
      </c>
      <c r="C1050" t="n">
        <v>0</v>
      </c>
      <c r="D1050" t="n">
        <v>0</v>
      </c>
      <c r="I1050">
        <f>(((D1050)/2) + (D1051))</f>
        <v/>
      </c>
      <c r="J1050">
        <f>((C1050)*(((D1050)/2) + (D1051)))</f>
        <v/>
      </c>
    </row>
    <row r="1051">
      <c r="A1051" t="inlineStr">
        <is>
          <t>masterReg/readData1[26]_i_1/I4</t>
        </is>
      </c>
      <c r="B1051" t="inlineStr">
        <is>
          <t>Inpin</t>
        </is>
      </c>
      <c r="D1051" t="n">
        <v>0</v>
      </c>
      <c r="E1051" t="n">
        <v>0.133</v>
      </c>
      <c r="F1051" t="n">
        <v>0.107</v>
      </c>
      <c r="G1051" t="n">
        <v>0.344</v>
      </c>
      <c r="H1051" t="n">
        <v>0.278</v>
      </c>
    </row>
    <row r="1052">
      <c r="A1052" t="inlineStr">
        <is>
          <t>p_0_in: osc/register_reg_r1_0_31_0_5_i_1/O to masterReg/readData1[26]_i_1/I4 sum delays</t>
        </is>
      </c>
      <c r="E1052">
        <f>(E2 + E4 + E946 + E1020 + E1024 + E1043 + E1046 + E1049 + E1051)</f>
        <v/>
      </c>
      <c r="F1052">
        <f>(F2 + F4 + F946 + F1020 + F1024 + F1043 + F1046 + F1049 + F1051)</f>
        <v/>
      </c>
      <c r="G1052">
        <f>(G2 + G4 + G946 + G1020 + G1024 + G1043 + G1046 + G1049 + G1051)</f>
        <v/>
      </c>
      <c r="H1052">
        <f>(H2 + H4 + H946 + H1020 + H1024 + H1043 + H1046 + H1049 + H1051)</f>
        <v/>
      </c>
      <c r="J1052">
        <f>(J2 + J3 + J4 + J6 + J946 + J951 + J1020 + J1023 + J1024 + J1031 + J1043 + J1045 + J1046 + J1048 + J1049 + J1050 + J1051)</f>
        <v/>
      </c>
    </row>
    <row r="1053">
      <c r="A1053" t="inlineStr">
        <is>
          <t>p_0_in: osc/register_reg_r1_0_31_0_5_i_1/O to masterReg/readData1[26]_i_1/I4sum delays + cap delay</t>
        </is>
      </c>
      <c r="E1053">
        <f>1000*(E1052 + J1052)</f>
        <v/>
      </c>
      <c r="F1053">
        <f>1000*(F1052 + J1052)</f>
        <v/>
      </c>
      <c r="G1053">
        <f>1000*(G1052 + J1052)</f>
        <v/>
      </c>
      <c r="H1053">
        <f>1000*(H1052 + J1052)</f>
        <v/>
      </c>
    </row>
    <row r="1055">
      <c r="A1055" t="inlineStr">
        <is>
          <t>p_0_in: osc/register_reg_r1_0_31_0_5_i_1/O to masterReg/readData1[26]_i_1/I4Total delay (from Vivado)</t>
        </is>
      </c>
      <c r="E1055" t="inlineStr">
        <is>
          <t>634</t>
        </is>
      </c>
      <c r="F1055" t="inlineStr">
        <is>
          <t>559</t>
        </is>
      </c>
      <c r="G1055" t="inlineStr">
        <is>
          <t>1044</t>
        </is>
      </c>
      <c r="H1055" t="inlineStr">
        <is>
          <t>896</t>
        </is>
      </c>
    </row>
    <row r="1057">
      <c r="A1057" t="inlineStr">
        <is>
          <t>INT_R_X7Y55/INT_R.NR1END0-&gt;&gt;IMUX17</t>
        </is>
      </c>
      <c r="B1057" t="inlineStr">
        <is>
          <t>Buffer</t>
        </is>
      </c>
      <c r="C1057" t="n">
        <v>1.6107141875</v>
      </c>
      <c r="D1057" t="n">
        <v>0.007713</v>
      </c>
      <c r="E1057" t="n">
        <v>0.047</v>
      </c>
      <c r="F1057" t="n">
        <v>0.038</v>
      </c>
      <c r="G1057" t="n">
        <v>0.138</v>
      </c>
      <c r="H1057" t="n">
        <v>0.114</v>
      </c>
      <c r="I1057">
        <f>((((D1062) + (D1061))) + (D1058 + D1059))</f>
        <v/>
      </c>
      <c r="J1057">
        <f>(((((D1062) + (D1061))) + (D1058 + D1059))*C1057)</f>
        <v/>
      </c>
    </row>
    <row r="1058">
      <c r="A1058" t="inlineStr">
        <is>
          <t>INT_R_X7Y55/IMUX17</t>
        </is>
      </c>
      <c r="B1058" t="inlineStr">
        <is>
          <t>Part of wire</t>
        </is>
      </c>
      <c r="C1058" t="n">
        <v>0</v>
      </c>
      <c r="D1058" t="n">
        <v>0</v>
      </c>
    </row>
    <row r="1059">
      <c r="A1059" t="inlineStr">
        <is>
          <t>CLBLM_R_X7Y55/CLBLM_IMUX17</t>
        </is>
      </c>
      <c r="B1059" t="inlineStr">
        <is>
          <t>Part of wire</t>
        </is>
      </c>
      <c r="C1059" t="n">
        <v>0</v>
      </c>
      <c r="D1059" t="n">
        <v>0</v>
      </c>
      <c r="I1059">
        <f>(((D1058 + D1059)/2) + (((D1062) + (D1061))))</f>
        <v/>
      </c>
      <c r="J1059">
        <f>((C1058 + C1059)*(((D1058 + D1059)/2) + (((D1062) + (D1061)))))</f>
        <v/>
      </c>
    </row>
    <row r="1060">
      <c r="A1060" t="inlineStr">
        <is>
          <t>CLBLM_R_X7Y55/CLBLM_R.CLBLM_IMUX17-&gt;CLBLM_M_B3</t>
        </is>
      </c>
      <c r="B1060" t="inlineStr">
        <is>
          <t>PassTransistor</t>
        </is>
      </c>
      <c r="C1060" t="n">
        <v>0</v>
      </c>
      <c r="E1060" t="n">
        <v>0</v>
      </c>
      <c r="F1060" t="n">
        <v>0</v>
      </c>
      <c r="G1060" t="n">
        <v>0</v>
      </c>
      <c r="H1060" t="n">
        <v>0</v>
      </c>
      <c r="I1060">
        <f>((D1062) + (D1061))</f>
        <v/>
      </c>
      <c r="J1060">
        <f>(((D1062) + (D1061))*C1060)</f>
        <v/>
      </c>
    </row>
    <row r="1061">
      <c r="A1061" t="inlineStr">
        <is>
          <t>CLBLM_R_X7Y55/CLBLM_M_B3</t>
        </is>
      </c>
      <c r="B1061" t="inlineStr">
        <is>
          <t>Part of wire</t>
        </is>
      </c>
      <c r="C1061" t="n">
        <v>0</v>
      </c>
      <c r="D1061" t="n">
        <v>0</v>
      </c>
      <c r="I1061">
        <f>(((D1061)/2) + (D1062))</f>
        <v/>
      </c>
      <c r="J1061">
        <f>((C1061)*(((D1061)/2) + (D1062)))</f>
        <v/>
      </c>
    </row>
    <row r="1062">
      <c r="A1062" t="inlineStr">
        <is>
          <t>masterReg/readData1[24]_i_1/I4</t>
        </is>
      </c>
      <c r="B1062" t="inlineStr">
        <is>
          <t>Inpin</t>
        </is>
      </c>
      <c r="D1062" t="n">
        <v>0</v>
      </c>
      <c r="E1062" t="n">
        <v>0.141</v>
      </c>
      <c r="F1062" t="n">
        <v>0.114</v>
      </c>
      <c r="G1062" t="n">
        <v>0.37</v>
      </c>
      <c r="H1062" t="n">
        <v>0.298</v>
      </c>
    </row>
    <row r="1063">
      <c r="A1063" t="inlineStr">
        <is>
          <t>p_0_in: osc/register_reg_r1_0_31_0_5_i_1/O to masterReg/readData1[24]_i_1/I4 sum delays</t>
        </is>
      </c>
      <c r="E1063">
        <f>(E2 + E4 + E946 + E1020 + E1024 + E1043 + E1057 + E1060 + E1062)</f>
        <v/>
      </c>
      <c r="F1063">
        <f>(F2 + F4 + F946 + F1020 + F1024 + F1043 + F1057 + F1060 + F1062)</f>
        <v/>
      </c>
      <c r="G1063">
        <f>(G2 + G4 + G946 + G1020 + G1024 + G1043 + G1057 + G1060 + G1062)</f>
        <v/>
      </c>
      <c r="H1063">
        <f>(H2 + H4 + H946 + H1020 + H1024 + H1043 + H1057 + H1060 + H1062)</f>
        <v/>
      </c>
      <c r="J1063">
        <f>(J2 + J3 + J4 + J6 + J946 + J951 + J1020 + J1023 + J1024 + J1031 + J1043 + J1045 + J1057 + J1059 + J1060 + J1061 + J1062)</f>
        <v/>
      </c>
    </row>
    <row r="1064">
      <c r="A1064" t="inlineStr">
        <is>
          <t>p_0_in: osc/register_reg_r1_0_31_0_5_i_1/O to masterReg/readData1[24]_i_1/I4sum delays + cap delay</t>
        </is>
      </c>
      <c r="E1064">
        <f>1000*(E1063 + J1063)</f>
        <v/>
      </c>
      <c r="F1064">
        <f>1000*(F1063 + J1063)</f>
        <v/>
      </c>
      <c r="G1064">
        <f>1000*(G1063 + J1063)</f>
        <v/>
      </c>
      <c r="H1064">
        <f>1000*(H1063 + J1063)</f>
        <v/>
      </c>
    </row>
    <row r="1066">
      <c r="A1066" t="inlineStr">
        <is>
          <t>p_0_in: osc/register_reg_r1_0_31_0_5_i_1/O to masterReg/readData1[24]_i_1/I4Total delay (from Vivado)</t>
        </is>
      </c>
      <c r="E1066" t="inlineStr">
        <is>
          <t>642</t>
        </is>
      </c>
      <c r="F1066" t="inlineStr">
        <is>
          <t>566</t>
        </is>
      </c>
      <c r="G1066" t="inlineStr">
        <is>
          <t>1065</t>
        </is>
      </c>
      <c r="H1066" t="inlineStr">
        <is>
          <t>913</t>
        </is>
      </c>
    </row>
    <row r="1068">
      <c r="A1068" t="inlineStr">
        <is>
          <t>INT_R_X7Y55/INT_R.NR1END0-&gt;&gt;IMUX16</t>
        </is>
      </c>
      <c r="B1068" t="inlineStr">
        <is>
          <t>Buffer</t>
        </is>
      </c>
      <c r="C1068" t="n">
        <v>1.6107141875</v>
      </c>
      <c r="D1068" t="n">
        <v>0.007713</v>
      </c>
      <c r="E1068" t="n">
        <v>0.047</v>
      </c>
      <c r="F1068" t="n">
        <v>0.038</v>
      </c>
      <c r="G1068" t="n">
        <v>0.138</v>
      </c>
      <c r="H1068" t="n">
        <v>0.114</v>
      </c>
      <c r="I1068">
        <f>((((D1073) + (D1072))) + (D1069 + D1070))</f>
        <v/>
      </c>
      <c r="J1068">
        <f>(((((D1073) + (D1072))) + (D1069 + D1070))*C1068)</f>
        <v/>
      </c>
    </row>
    <row r="1069">
      <c r="A1069" t="inlineStr">
        <is>
          <t>INT_R_X7Y55/IMUX16</t>
        </is>
      </c>
      <c r="B1069" t="inlineStr">
        <is>
          <t>Part of wire</t>
        </is>
      </c>
      <c r="C1069" t="n">
        <v>0</v>
      </c>
      <c r="D1069" t="n">
        <v>0</v>
      </c>
    </row>
    <row r="1070">
      <c r="A1070" t="inlineStr">
        <is>
          <t>CLBLM_R_X7Y55/CLBLM_IMUX16</t>
        </is>
      </c>
      <c r="B1070" t="inlineStr">
        <is>
          <t>Part of wire</t>
        </is>
      </c>
      <c r="C1070" t="n">
        <v>0</v>
      </c>
      <c r="D1070" t="n">
        <v>0</v>
      </c>
      <c r="I1070">
        <f>(((D1069 + D1070)/2) + (((D1073) + (D1072))))</f>
        <v/>
      </c>
      <c r="J1070">
        <f>((C1069 + C1070)*(((D1069 + D1070)/2) + (((D1073) + (D1072)))))</f>
        <v/>
      </c>
    </row>
    <row r="1071">
      <c r="A1071" t="inlineStr">
        <is>
          <t>CLBLM_R_X7Y55/CLBLM_R.CLBLM_IMUX16-&gt;CLBLM_L_B3</t>
        </is>
      </c>
      <c r="B1071" t="inlineStr">
        <is>
          <t>PassTransistor</t>
        </is>
      </c>
      <c r="C1071" t="n">
        <v>0</v>
      </c>
      <c r="E1071" t="n">
        <v>0</v>
      </c>
      <c r="F1071" t="n">
        <v>0</v>
      </c>
      <c r="G1071" t="n">
        <v>0</v>
      </c>
      <c r="H1071" t="n">
        <v>0</v>
      </c>
      <c r="I1071">
        <f>((D1073) + (D1072))</f>
        <v/>
      </c>
      <c r="J1071">
        <f>(((D1073) + (D1072))*C1071)</f>
        <v/>
      </c>
    </row>
    <row r="1072">
      <c r="A1072" t="inlineStr">
        <is>
          <t>CLBLM_R_X7Y55/CLBLM_L_B3</t>
        </is>
      </c>
      <c r="B1072" t="inlineStr">
        <is>
          <t>Part of wire</t>
        </is>
      </c>
      <c r="C1072" t="n">
        <v>0</v>
      </c>
      <c r="D1072" t="n">
        <v>0</v>
      </c>
      <c r="I1072">
        <f>(((D1072)/2) + (D1073))</f>
        <v/>
      </c>
      <c r="J1072">
        <f>((C1072)*(((D1072)/2) + (D1073)))</f>
        <v/>
      </c>
    </row>
    <row r="1073">
      <c r="A1073" t="inlineStr">
        <is>
          <t>masterReg/readData2[26]_i_1/I4</t>
        </is>
      </c>
      <c r="B1073" t="inlineStr">
        <is>
          <t>Inpin</t>
        </is>
      </c>
      <c r="D1073" t="n">
        <v>0</v>
      </c>
      <c r="E1073" t="n">
        <v>0.136</v>
      </c>
      <c r="F1073" t="n">
        <v>0.109</v>
      </c>
      <c r="G1073" t="n">
        <v>0.349</v>
      </c>
      <c r="H1073" t="n">
        <v>0.281</v>
      </c>
    </row>
    <row r="1074">
      <c r="A1074" t="inlineStr">
        <is>
          <t>p_0_in: osc/register_reg_r1_0_31_0_5_i_1/O to masterReg/readData2[26]_i_1/I4 sum delays</t>
        </is>
      </c>
      <c r="E1074">
        <f>(E2 + E4 + E946 + E1020 + E1024 + E1043 + E1068 + E1071 + E1073)</f>
        <v/>
      </c>
      <c r="F1074">
        <f>(F2 + F4 + F946 + F1020 + F1024 + F1043 + F1068 + F1071 + F1073)</f>
        <v/>
      </c>
      <c r="G1074">
        <f>(G2 + G4 + G946 + G1020 + G1024 + G1043 + G1068 + G1071 + G1073)</f>
        <v/>
      </c>
      <c r="H1074">
        <f>(H2 + H4 + H946 + H1020 + H1024 + H1043 + H1068 + H1071 + H1073)</f>
        <v/>
      </c>
      <c r="J1074">
        <f>(J2 + J3 + J4 + J6 + J946 + J951 + J1020 + J1023 + J1024 + J1031 + J1043 + J1045 + J1068 + J1070 + J1071 + J1072 + J1073)</f>
        <v/>
      </c>
    </row>
    <row r="1075">
      <c r="A1075" t="inlineStr">
        <is>
          <t>p_0_in: osc/register_reg_r1_0_31_0_5_i_1/O to masterReg/readData2[26]_i_1/I4sum delays + cap delay</t>
        </is>
      </c>
      <c r="E1075">
        <f>1000*(E1074 + J1074)</f>
        <v/>
      </c>
      <c r="F1075">
        <f>1000*(F1074 + J1074)</f>
        <v/>
      </c>
      <c r="G1075">
        <f>1000*(G1074 + J1074)</f>
        <v/>
      </c>
      <c r="H1075">
        <f>1000*(H1074 + J1074)</f>
        <v/>
      </c>
    </row>
    <row r="1077">
      <c r="A1077" t="inlineStr">
        <is>
          <t>p_0_in: osc/register_reg_r1_0_31_0_5_i_1/O to masterReg/readData2[26]_i_1/I4Total delay (from Vivado)</t>
        </is>
      </c>
      <c r="E1077" t="inlineStr">
        <is>
          <t>637</t>
        </is>
      </c>
      <c r="F1077" t="inlineStr">
        <is>
          <t>561</t>
        </is>
      </c>
      <c r="G1077" t="inlineStr">
        <is>
          <t>1048</t>
        </is>
      </c>
      <c r="H1077" t="inlineStr">
        <is>
          <t>900</t>
        </is>
      </c>
    </row>
    <row r="1079">
      <c r="A1079" t="inlineStr">
        <is>
          <t>INT_R_X7Y55/INT_R.NR1END0-&gt;&gt;IMUX32</t>
        </is>
      </c>
      <c r="B1079" t="inlineStr">
        <is>
          <t>Buffer</t>
        </is>
      </c>
      <c r="C1079" t="n">
        <v>1.6107141875</v>
      </c>
      <c r="D1079" t="n">
        <v>0.007713</v>
      </c>
      <c r="E1079" t="n">
        <v>0.047</v>
      </c>
      <c r="F1079" t="n">
        <v>0.038</v>
      </c>
      <c r="G1079" t="n">
        <v>0.138</v>
      </c>
      <c r="H1079" t="n">
        <v>0.114</v>
      </c>
      <c r="I1079">
        <f>((((D1084) + (D1083))) + (D1080 + D1081))</f>
        <v/>
      </c>
      <c r="J1079">
        <f>(((((D1084) + (D1083))) + (D1080 + D1081))*C1079)</f>
        <v/>
      </c>
    </row>
    <row r="1080">
      <c r="A1080" t="inlineStr">
        <is>
          <t>INT_R_X7Y55/IMUX32</t>
        </is>
      </c>
      <c r="B1080" t="inlineStr">
        <is>
          <t>Part of wire</t>
        </is>
      </c>
      <c r="C1080" t="n">
        <v>0</v>
      </c>
      <c r="D1080" t="n">
        <v>0</v>
      </c>
    </row>
    <row r="1081">
      <c r="A1081" t="inlineStr">
        <is>
          <t>CLBLM_R_X7Y55/CLBLM_IMUX32</t>
        </is>
      </c>
      <c r="B1081" t="inlineStr">
        <is>
          <t>Part of wire</t>
        </is>
      </c>
      <c r="C1081" t="n">
        <v>0</v>
      </c>
      <c r="D1081" t="n">
        <v>0</v>
      </c>
      <c r="I1081">
        <f>(((D1080 + D1081)/2) + (((D1084) + (D1083))))</f>
        <v/>
      </c>
      <c r="J1081">
        <f>((C1080 + C1081)*(((D1080 + D1081)/2) + (((D1084) + (D1083)))))</f>
        <v/>
      </c>
    </row>
    <row r="1082">
      <c r="A1082" t="inlineStr">
        <is>
          <t>CLBLM_R_X7Y55/CLBLM_R.CLBLM_IMUX32-&gt;CLBLM_M_C1</t>
        </is>
      </c>
      <c r="B1082" t="inlineStr">
        <is>
          <t>PassTransistor</t>
        </is>
      </c>
      <c r="C1082" t="n">
        <v>0</v>
      </c>
      <c r="E1082" t="n">
        <v>0</v>
      </c>
      <c r="F1082" t="n">
        <v>0</v>
      </c>
      <c r="G1082" t="n">
        <v>0</v>
      </c>
      <c r="H1082" t="n">
        <v>0</v>
      </c>
      <c r="I1082">
        <f>((D1084) + (D1083))</f>
        <v/>
      </c>
      <c r="J1082">
        <f>(((D1084) + (D1083))*C1082)</f>
        <v/>
      </c>
    </row>
    <row r="1083">
      <c r="A1083" t="inlineStr">
        <is>
          <t>CLBLM_R_X7Y55/CLBLM_M_C1</t>
        </is>
      </c>
      <c r="B1083" t="inlineStr">
        <is>
          <t>Part of wire</t>
        </is>
      </c>
      <c r="C1083" t="n">
        <v>0</v>
      </c>
      <c r="D1083" t="n">
        <v>0</v>
      </c>
      <c r="I1083">
        <f>(((D1083)/2) + (D1084))</f>
        <v/>
      </c>
      <c r="J1083">
        <f>((C1083)*(((D1083)/2) + (D1084)))</f>
        <v/>
      </c>
    </row>
    <row r="1084">
      <c r="A1084" t="inlineStr">
        <is>
          <t>masterReg/readData2[24]_i_1/I4</t>
        </is>
      </c>
      <c r="B1084" t="inlineStr">
        <is>
          <t>Inpin</t>
        </is>
      </c>
      <c r="D1084" t="n">
        <v>0</v>
      </c>
      <c r="E1084" t="n">
        <v>0.219</v>
      </c>
      <c r="F1084" t="n">
        <v>0.176</v>
      </c>
      <c r="G1084" t="n">
        <v>0.521</v>
      </c>
      <c r="H1084" t="n">
        <v>0.42</v>
      </c>
    </row>
    <row r="1085">
      <c r="A1085" t="inlineStr">
        <is>
          <t>p_0_in: osc/register_reg_r1_0_31_0_5_i_1/O to masterReg/readData2[24]_i_1/I4 sum delays</t>
        </is>
      </c>
      <c r="E1085">
        <f>(E2 + E4 + E946 + E1020 + E1024 + E1043 + E1079 + E1082 + E1084)</f>
        <v/>
      </c>
      <c r="F1085">
        <f>(F2 + F4 + F946 + F1020 + F1024 + F1043 + F1079 + F1082 + F1084)</f>
        <v/>
      </c>
      <c r="G1085">
        <f>(G2 + G4 + G946 + G1020 + G1024 + G1043 + G1079 + G1082 + G1084)</f>
        <v/>
      </c>
      <c r="H1085">
        <f>(H2 + H4 + H946 + H1020 + H1024 + H1043 + H1079 + H1082 + H1084)</f>
        <v/>
      </c>
      <c r="J1085">
        <f>(J2 + J3 + J4 + J6 + J946 + J951 + J1020 + J1023 + J1024 + J1031 + J1043 + J1045 + J1079 + J1081 + J1082 + J1083 + J1084)</f>
        <v/>
      </c>
    </row>
    <row r="1086">
      <c r="A1086" t="inlineStr">
        <is>
          <t>p_0_in: osc/register_reg_r1_0_31_0_5_i_1/O to masterReg/readData2[24]_i_1/I4sum delays + cap delay</t>
        </is>
      </c>
      <c r="E1086">
        <f>1000*(E1085 + J1085)</f>
        <v/>
      </c>
      <c r="F1086">
        <f>1000*(F1085 + J1085)</f>
        <v/>
      </c>
      <c r="G1086">
        <f>1000*(G1085 + J1085)</f>
        <v/>
      </c>
      <c r="H1086">
        <f>1000*(H1085 + J1085)</f>
        <v/>
      </c>
    </row>
    <row r="1088">
      <c r="A1088" t="inlineStr">
        <is>
          <t>p_0_in: osc/register_reg_r1_0_31_0_5_i_1/O to masterReg/readData2[24]_i_1/I4Total delay (from Vivado)</t>
        </is>
      </c>
      <c r="E1088" t="inlineStr">
        <is>
          <t>720</t>
        </is>
      </c>
      <c r="F1088" t="inlineStr">
        <is>
          <t>628</t>
        </is>
      </c>
      <c r="G1088" t="inlineStr">
        <is>
          <t>1201</t>
        </is>
      </c>
      <c r="H1088" t="inlineStr">
        <is>
          <t>1022</t>
        </is>
      </c>
    </row>
    <row r="1090">
      <c r="A1090" t="inlineStr">
        <is>
          <t>INT_R_X7Y54/INT_R.EE2END0-&gt;&gt;ER1BEG1</t>
        </is>
      </c>
      <c r="B1090" t="inlineStr">
        <is>
          <t>Buffer</t>
        </is>
      </c>
      <c r="C1090" t="n">
        <v>1.16220225</v>
      </c>
      <c r="D1090" t="n">
        <v>0.008429000000000001</v>
      </c>
      <c r="E1090" t="n">
        <v>0.044</v>
      </c>
      <c r="F1090" t="n">
        <v>0.036</v>
      </c>
      <c r="G1090" t="n">
        <v>0.124</v>
      </c>
      <c r="H1090" t="n">
        <v>0.103</v>
      </c>
      <c r="I1090">
        <f>((D1095 + D1108 + D1119) + (D1091 + D1092 + D1093 + D1094))</f>
        <v/>
      </c>
      <c r="J1090">
        <f>(((D1095 + D1108 + D1119) + (D1091 + D1092 + D1093 + D1094))*C1090)</f>
        <v/>
      </c>
    </row>
    <row r="1091">
      <c r="A1091" t="inlineStr">
        <is>
          <t>INT_R_X7Y54/ER1BEG1</t>
        </is>
      </c>
      <c r="B1091" t="inlineStr">
        <is>
          <t>Part of wire</t>
        </is>
      </c>
      <c r="C1091" t="n">
        <v>0</v>
      </c>
      <c r="D1091" t="n">
        <v>0</v>
      </c>
    </row>
    <row r="1092">
      <c r="A1092" t="inlineStr">
        <is>
          <t>INT_L_X8Y54/ER1END1</t>
        </is>
      </c>
      <c r="B1092" t="inlineStr">
        <is>
          <t>Part of wire</t>
        </is>
      </c>
      <c r="C1092" t="n">
        <v>0</v>
      </c>
      <c r="D1092" t="n">
        <v>0</v>
      </c>
    </row>
    <row r="1093">
      <c r="A1093" t="inlineStr">
        <is>
          <t>CLBLM_R_X7Y54/CLBLM_ER1BEG1</t>
        </is>
      </c>
      <c r="B1093" t="inlineStr">
        <is>
          <t>Part of wire</t>
        </is>
      </c>
      <c r="C1093" t="n">
        <v>0.09049599999999999</v>
      </c>
      <c r="D1093" t="n">
        <v>0.005564</v>
      </c>
    </row>
    <row r="1094">
      <c r="A1094" t="inlineStr">
        <is>
          <t>CLBLM_L_X8Y54/CLBLM_ER1BEG1</t>
        </is>
      </c>
      <c r="B1094" t="inlineStr">
        <is>
          <t>Part of wire</t>
        </is>
      </c>
      <c r="C1094" t="n">
        <v>0.09049599999999999</v>
      </c>
      <c r="D1094" t="n">
        <v>0.005564</v>
      </c>
      <c r="I1094">
        <f>(((D1091 + D1092 + D1093 + D1094)/2) + (D1095 + D1108 + D1119))</f>
        <v/>
      </c>
      <c r="J1094">
        <f>((C1091 + C1092 + C1093 + C1094)*(((D1091 + D1092 + D1093 + D1094)/2) + (D1095 + D1108 + D1119)))</f>
        <v/>
      </c>
    </row>
    <row r="1095">
      <c r="A1095" t="inlineStr">
        <is>
          <t>INT_L_X8Y54/INT_L.ER1END1-&gt;&gt;FAN_ALT7</t>
        </is>
      </c>
      <c r="B1095" t="inlineStr">
        <is>
          <t>Buffer</t>
        </is>
      </c>
      <c r="C1095" t="n">
        <v>0</v>
      </c>
      <c r="D1095" t="n">
        <v>0.00757</v>
      </c>
      <c r="E1095" t="n">
        <v>0</v>
      </c>
      <c r="F1095" t="n">
        <v>0</v>
      </c>
      <c r="G1095" t="n">
        <v>0</v>
      </c>
      <c r="H1095" t="n">
        <v>0</v>
      </c>
      <c r="I1095">
        <f>((D1097) + (D1096))</f>
        <v/>
      </c>
      <c r="J1095">
        <f>(((D1097) + (D1096))*C1095)</f>
        <v/>
      </c>
    </row>
    <row r="1096">
      <c r="A1096" t="inlineStr">
        <is>
          <t>INT_L_X8Y54/FAN_ALT7</t>
        </is>
      </c>
      <c r="B1096" t="inlineStr">
        <is>
          <t>Part of wire</t>
        </is>
      </c>
      <c r="C1096" t="n">
        <v>0</v>
      </c>
      <c r="D1096" t="n">
        <v>0</v>
      </c>
      <c r="I1096">
        <f>(((D1096)/2) + (D1097))</f>
        <v/>
      </c>
      <c r="J1096">
        <f>((C1096)*(((D1096)/2) + (D1097)))</f>
        <v/>
      </c>
    </row>
    <row r="1097">
      <c r="A1097" t="inlineStr">
        <is>
          <t>INT_L_X8Y54/INT_L.FAN_ALT7-&gt;&gt;FAN_L7</t>
        </is>
      </c>
      <c r="B1097" t="inlineStr">
        <is>
          <t>Buffer</t>
        </is>
      </c>
      <c r="C1097" t="n">
        <v>3.489880625</v>
      </c>
      <c r="D1097" t="n">
        <v>0</v>
      </c>
      <c r="E1097" t="n">
        <v>0.055</v>
      </c>
      <c r="F1097" t="n">
        <v>0.045</v>
      </c>
      <c r="G1097" t="n">
        <v>0.179</v>
      </c>
      <c r="H1097" t="n">
        <v>0.148</v>
      </c>
      <c r="I1097">
        <f>((((D1102) + (D1101))) + (D1098 + D1099))</f>
        <v/>
      </c>
      <c r="J1097">
        <f>(((((D1102) + (D1101))) + (D1098 + D1099))*C1097)</f>
        <v/>
      </c>
    </row>
    <row r="1098">
      <c r="A1098" t="inlineStr">
        <is>
          <t>INT_L_X8Y54/FAN_L7</t>
        </is>
      </c>
      <c r="B1098" t="inlineStr">
        <is>
          <t>Part of wire</t>
        </is>
      </c>
      <c r="C1098" t="n">
        <v>0</v>
      </c>
      <c r="D1098" t="n">
        <v>0</v>
      </c>
    </row>
    <row r="1099">
      <c r="A1099" t="inlineStr">
        <is>
          <t>CLBLM_L_X8Y54/CLBLM_FAN7</t>
        </is>
      </c>
      <c r="B1099" t="inlineStr">
        <is>
          <t>Part of wire</t>
        </is>
      </c>
      <c r="C1099" t="n">
        <v>0</v>
      </c>
      <c r="D1099" t="n">
        <v>0</v>
      </c>
      <c r="I1099">
        <f>(((D1098 + D1099)/2) + (((D1102) + (D1101))))</f>
        <v/>
      </c>
      <c r="J1099">
        <f>((C1098 + C1099)*(((D1098 + D1099)/2) + (((D1102) + (D1101)))))</f>
        <v/>
      </c>
    </row>
    <row r="1100">
      <c r="A1100" t="inlineStr">
        <is>
          <t>CLBLM_L_X8Y54/CLBLM_L.CLBLM_FAN7-&gt;CLBLM_M_CE</t>
        </is>
      </c>
      <c r="B1100" t="inlineStr">
        <is>
          <t>PassTransistor</t>
        </is>
      </c>
      <c r="C1100" t="n">
        <v>0</v>
      </c>
      <c r="E1100" t="n">
        <v>0</v>
      </c>
      <c r="F1100" t="n">
        <v>0</v>
      </c>
      <c r="G1100" t="n">
        <v>0</v>
      </c>
      <c r="H1100" t="n">
        <v>0</v>
      </c>
      <c r="I1100">
        <f>((D1102) + (D1101))</f>
        <v/>
      </c>
      <c r="J1100">
        <f>(((D1102) + (D1101))*C1100)</f>
        <v/>
      </c>
    </row>
    <row r="1101">
      <c r="A1101" t="inlineStr">
        <is>
          <t>CLBLM_L_X8Y54/CLBLM_M_CE</t>
        </is>
      </c>
      <c r="B1101" t="inlineStr">
        <is>
          <t>Part of wire</t>
        </is>
      </c>
      <c r="C1101" t="n">
        <v>0</v>
      </c>
      <c r="D1101" t="n">
        <v>0</v>
      </c>
      <c r="I1101">
        <f>(((D1101)/2) + (D1102))</f>
        <v/>
      </c>
      <c r="J1101">
        <f>((C1101)*(((D1101)/2) + (D1102)))</f>
        <v/>
      </c>
    </row>
    <row r="1102">
      <c r="A1102" t="inlineStr">
        <is>
          <t>masterReg/register_reg_r2_0_31_30_31__0/SP/WE</t>
        </is>
      </c>
      <c r="B1102" t="inlineStr">
        <is>
          <t>Inpin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t="inlineStr">
        <is>
          <t>p_0_in: osc/register_reg_r1_0_31_0_5_i_1/O to masterReg/register_reg_r2_0_31_30_31__0/SP/WE sum delays</t>
        </is>
      </c>
      <c r="E1103">
        <f>(E2 + E4 + E946 + E1020 + E1024 + E1090 + E1095 + E1097 + E1100 + E1102)</f>
        <v/>
      </c>
      <c r="F1103">
        <f>(F2 + F4 + F946 + F1020 + F1024 + F1090 + F1095 + F1097 + F1100 + F1102)</f>
        <v/>
      </c>
      <c r="G1103">
        <f>(G2 + G4 + G946 + G1020 + G1024 + G1090 + G1095 + G1097 + G1100 + G1102)</f>
        <v/>
      </c>
      <c r="H1103">
        <f>(H2 + H4 + H946 + H1020 + H1024 + H1090 + H1095 + H1097 + H1100 + H1102)</f>
        <v/>
      </c>
      <c r="J1103">
        <f>(J2 + J3 + J4 + J6 + J946 + J951 + J1020 + J1023 + J1024 + J1031 + J1090 + J1094 + J1095 + J1096 + J1097 + J1099 + J1100 + J1101 + J1102)</f>
        <v/>
      </c>
    </row>
    <row r="1104">
      <c r="A1104" t="inlineStr">
        <is>
          <t>p_0_in: osc/register_reg_r1_0_31_0_5_i_1/O to masterReg/register_reg_r2_0_31_30_31__0/SP/WEsum delays + cap delay</t>
        </is>
      </c>
      <c r="E1104">
        <f>1000*(E1103 + J1103)</f>
        <v/>
      </c>
      <c r="F1104">
        <f>1000*(F1103 + J1103)</f>
        <v/>
      </c>
      <c r="G1104">
        <f>1000*(G1103 + J1103)</f>
        <v/>
      </c>
      <c r="H1104">
        <f>1000*(H1103 + J1103)</f>
        <v/>
      </c>
    </row>
    <row r="1106">
      <c r="A1106" t="inlineStr">
        <is>
          <t>p_0_in: osc/register_reg_r1_0_31_0_5_i_1/O to masterReg/register_reg_r2_0_31_30_31__0/SP/WETotal delay (from Vivado)</t>
        </is>
      </c>
      <c r="E1106" t="inlineStr">
        <is>
          <t>507</t>
        </is>
      </c>
      <c r="F1106" t="inlineStr">
        <is>
          <t>459</t>
        </is>
      </c>
      <c r="G1106" t="inlineStr">
        <is>
          <t>803</t>
        </is>
      </c>
      <c r="H1106" t="inlineStr">
        <is>
          <t>705</t>
        </is>
      </c>
    </row>
    <row r="1108">
      <c r="A1108" t="inlineStr">
        <is>
          <t>INT_L_X8Y54/INT_L.ER1END1-&gt;&gt;IMUX_L3</t>
        </is>
      </c>
      <c r="B1108" t="inlineStr">
        <is>
          <t>Buffer</t>
        </is>
      </c>
      <c r="C1108" t="n">
        <v>1.6107141875</v>
      </c>
      <c r="D1108" t="n">
        <v>0.007713</v>
      </c>
      <c r="E1108" t="n">
        <v>0.047</v>
      </c>
      <c r="F1108" t="n">
        <v>0.038</v>
      </c>
      <c r="G1108" t="n">
        <v>0.138</v>
      </c>
      <c r="H1108" t="n">
        <v>0.114</v>
      </c>
      <c r="I1108">
        <f>((((D1113) + (D1112))) + (D1109 + D1110))</f>
        <v/>
      </c>
      <c r="J1108">
        <f>(((((D1113) + (D1112))) + (D1109 + D1110))*C1108)</f>
        <v/>
      </c>
    </row>
    <row r="1109">
      <c r="A1109" t="inlineStr">
        <is>
          <t>INT_L_X8Y54/IMUX_L3</t>
        </is>
      </c>
      <c r="B1109" t="inlineStr">
        <is>
          <t>Part of wire</t>
        </is>
      </c>
      <c r="C1109" t="n">
        <v>0</v>
      </c>
      <c r="D1109" t="n">
        <v>0</v>
      </c>
    </row>
    <row r="1110">
      <c r="A1110" t="inlineStr">
        <is>
          <t>CLBLM_L_X8Y54/CLBLM_IMUX3</t>
        </is>
      </c>
      <c r="B1110" t="inlineStr">
        <is>
          <t>Part of wire</t>
        </is>
      </c>
      <c r="C1110" t="n">
        <v>0</v>
      </c>
      <c r="D1110" t="n">
        <v>0</v>
      </c>
      <c r="I1110">
        <f>(((D1109 + D1110)/2) + (((D1113) + (D1112))))</f>
        <v/>
      </c>
      <c r="J1110">
        <f>((C1109 + C1110)*(((D1109 + D1110)/2) + (((D1113) + (D1112)))))</f>
        <v/>
      </c>
    </row>
    <row r="1111">
      <c r="A1111" t="inlineStr">
        <is>
          <t>CLBLM_L_X8Y54/CLBLM_L.CLBLM_IMUX3-&gt;CLBLM_L_A2</t>
        </is>
      </c>
      <c r="B1111" t="inlineStr">
        <is>
          <t>PassTransistor</t>
        </is>
      </c>
      <c r="C1111" t="n">
        <v>0</v>
      </c>
      <c r="E1111" t="n">
        <v>0</v>
      </c>
      <c r="F1111" t="n">
        <v>0</v>
      </c>
      <c r="G1111" t="n">
        <v>0</v>
      </c>
      <c r="H1111" t="n">
        <v>0</v>
      </c>
      <c r="I1111">
        <f>((D1113) + (D1112))</f>
        <v/>
      </c>
      <c r="J1111">
        <f>(((D1113) + (D1112))*C1111)</f>
        <v/>
      </c>
    </row>
    <row r="1112">
      <c r="A1112" t="inlineStr">
        <is>
          <t>CLBLM_L_X8Y54/CLBLM_L_A2</t>
        </is>
      </c>
      <c r="B1112" t="inlineStr">
        <is>
          <t>Part of wire</t>
        </is>
      </c>
      <c r="C1112" t="n">
        <v>0</v>
      </c>
      <c r="D1112" t="n">
        <v>0</v>
      </c>
      <c r="I1112">
        <f>(((D1112)/2) + (D1113))</f>
        <v/>
      </c>
      <c r="J1112">
        <f>((C1112)*(((D1112)/2) + (D1113)))</f>
        <v/>
      </c>
    </row>
    <row r="1113">
      <c r="A1113" t="inlineStr">
        <is>
          <t>masterReg/readData1[29]_i_1/I4</t>
        </is>
      </c>
      <c r="B1113" t="inlineStr">
        <is>
          <t>Inpin</t>
        </is>
      </c>
      <c r="D1113" t="n">
        <v>0</v>
      </c>
      <c r="E1113" t="n">
        <v>0.212</v>
      </c>
      <c r="F1113" t="n">
        <v>0.17</v>
      </c>
      <c r="G1113" t="n">
        <v>0.507</v>
      </c>
      <c r="H1113" t="n">
        <v>0.409</v>
      </c>
    </row>
    <row r="1114">
      <c r="A1114" t="inlineStr">
        <is>
          <t>p_0_in: osc/register_reg_r1_0_31_0_5_i_1/O to masterReg/readData1[29]_i_1/I4 sum delays</t>
        </is>
      </c>
      <c r="E1114">
        <f>(E2 + E4 + E946 + E1020 + E1024 + E1090 + E1108 + E1111 + E1113)</f>
        <v/>
      </c>
      <c r="F1114">
        <f>(F2 + F4 + F946 + F1020 + F1024 + F1090 + F1108 + F1111 + F1113)</f>
        <v/>
      </c>
      <c r="G1114">
        <f>(G2 + G4 + G946 + G1020 + G1024 + G1090 + G1108 + G1111 + G1113)</f>
        <v/>
      </c>
      <c r="H1114">
        <f>(H2 + H4 + H946 + H1020 + H1024 + H1090 + H1108 + H1111 + H1113)</f>
        <v/>
      </c>
      <c r="J1114">
        <f>(J2 + J3 + J4 + J6 + J946 + J951 + J1020 + J1023 + J1024 + J1031 + J1090 + J1094 + J1108 + J1110 + J1111 + J1112 + J1113)</f>
        <v/>
      </c>
    </row>
    <row r="1115">
      <c r="A1115" t="inlineStr">
        <is>
          <t>p_0_in: osc/register_reg_r1_0_31_0_5_i_1/O to masterReg/readData1[29]_i_1/I4sum delays + cap delay</t>
        </is>
      </c>
      <c r="E1115">
        <f>1000*(E1114 + J1114)</f>
        <v/>
      </c>
      <c r="F1115">
        <f>1000*(F1114 + J1114)</f>
        <v/>
      </c>
      <c r="G1115">
        <f>1000*(G1114 + J1114)</f>
        <v/>
      </c>
      <c r="H1115">
        <f>1000*(H1114 + J1114)</f>
        <v/>
      </c>
    </row>
    <row r="1117">
      <c r="A1117" t="inlineStr">
        <is>
          <t>p_0_in: osc/register_reg_r1_0_31_0_5_i_1/O to masterReg/readData1[29]_i_1/I4Total delay (from Vivado)</t>
        </is>
      </c>
      <c r="E1117" t="inlineStr">
        <is>
          <t>711</t>
        </is>
      </c>
      <c r="F1117" t="inlineStr">
        <is>
          <t>622</t>
        </is>
      </c>
      <c r="G1117" t="inlineStr">
        <is>
          <t>1199</t>
        </is>
      </c>
      <c r="H1117" t="inlineStr">
        <is>
          <t>1023</t>
        </is>
      </c>
    </row>
    <row r="1119">
      <c r="A1119" t="inlineStr">
        <is>
          <t>INT_L_X8Y54/INT_L.ER1END1-&gt;&gt;IMUX_L19</t>
        </is>
      </c>
      <c r="B1119" t="inlineStr">
        <is>
          <t>Buffer</t>
        </is>
      </c>
      <c r="C1119" t="n">
        <v>1.6107141875</v>
      </c>
      <c r="D1119" t="n">
        <v>0.007713</v>
      </c>
      <c r="E1119" t="n">
        <v>0.047</v>
      </c>
      <c r="F1119" t="n">
        <v>0.038</v>
      </c>
      <c r="G1119" t="n">
        <v>0.138</v>
      </c>
      <c r="H1119" t="n">
        <v>0.114</v>
      </c>
      <c r="I1119">
        <f>((((D1124) + (D1123))) + (D1120 + D1121))</f>
        <v/>
      </c>
      <c r="J1119">
        <f>(((((D1124) + (D1123))) + (D1120 + D1121))*C1119)</f>
        <v/>
      </c>
    </row>
    <row r="1120">
      <c r="A1120" t="inlineStr">
        <is>
          <t>INT_L_X8Y54/IMUX_L19</t>
        </is>
      </c>
      <c r="B1120" t="inlineStr">
        <is>
          <t>Part of wire</t>
        </is>
      </c>
      <c r="C1120" t="n">
        <v>0</v>
      </c>
      <c r="D1120" t="n">
        <v>0</v>
      </c>
    </row>
    <row r="1121">
      <c r="A1121" t="inlineStr">
        <is>
          <t>CLBLM_L_X8Y54/CLBLM_IMUX19</t>
        </is>
      </c>
      <c r="B1121" t="inlineStr">
        <is>
          <t>Part of wire</t>
        </is>
      </c>
      <c r="C1121" t="n">
        <v>0</v>
      </c>
      <c r="D1121" t="n">
        <v>0</v>
      </c>
      <c r="I1121">
        <f>(((D1120 + D1121)/2) + (((D1124) + (D1123))))</f>
        <v/>
      </c>
      <c r="J1121">
        <f>((C1120 + C1121)*(((D1120 + D1121)/2) + (((D1124) + (D1123)))))</f>
        <v/>
      </c>
    </row>
    <row r="1122">
      <c r="A1122" t="inlineStr">
        <is>
          <t>CLBLM_L_X8Y54/CLBLM_L.CLBLM_IMUX19-&gt;CLBLM_L_B2</t>
        </is>
      </c>
      <c r="B1122" t="inlineStr">
        <is>
          <t>PassTransistor</t>
        </is>
      </c>
      <c r="C1122" t="n">
        <v>0</v>
      </c>
      <c r="E1122" t="n">
        <v>0</v>
      </c>
      <c r="F1122" t="n">
        <v>0</v>
      </c>
      <c r="G1122" t="n">
        <v>0</v>
      </c>
      <c r="H1122" t="n">
        <v>0</v>
      </c>
      <c r="I1122">
        <f>((D1124) + (D1123))</f>
        <v/>
      </c>
      <c r="J1122">
        <f>(((D1124) + (D1123))*C1122)</f>
        <v/>
      </c>
    </row>
    <row r="1123">
      <c r="A1123" t="inlineStr">
        <is>
          <t>CLBLM_L_X8Y54/CLBLM_L_B2</t>
        </is>
      </c>
      <c r="B1123" t="inlineStr">
        <is>
          <t>Part of wire</t>
        </is>
      </c>
      <c r="C1123" t="n">
        <v>0</v>
      </c>
      <c r="D1123" t="n">
        <v>0</v>
      </c>
      <c r="I1123">
        <f>(((D1123)/2) + (D1124))</f>
        <v/>
      </c>
      <c r="J1123">
        <f>((C1123)*(((D1123)/2) + (D1124)))</f>
        <v/>
      </c>
    </row>
    <row r="1124">
      <c r="A1124" t="inlineStr">
        <is>
          <t>masterReg/readData1[31]_i_1/I4</t>
        </is>
      </c>
      <c r="B1124" t="inlineStr">
        <is>
          <t>Inpin</t>
        </is>
      </c>
      <c r="D1124" t="n">
        <v>0</v>
      </c>
      <c r="E1124" t="n">
        <v>0.212</v>
      </c>
      <c r="F1124" t="n">
        <v>0.17</v>
      </c>
      <c r="G1124" t="n">
        <v>0.506</v>
      </c>
      <c r="H1124" t="n">
        <v>0.408</v>
      </c>
    </row>
    <row r="1125">
      <c r="A1125" t="inlineStr">
        <is>
          <t>p_0_in: osc/register_reg_r1_0_31_0_5_i_1/O to masterReg/readData1[31]_i_1/I4 sum delays</t>
        </is>
      </c>
      <c r="E1125">
        <f>(E2 + E4 + E946 + E1020 + E1024 + E1090 + E1119 + E1122 + E1124)</f>
        <v/>
      </c>
      <c r="F1125">
        <f>(F2 + F4 + F946 + F1020 + F1024 + F1090 + F1119 + F1122 + F1124)</f>
        <v/>
      </c>
      <c r="G1125">
        <f>(G2 + G4 + G946 + G1020 + G1024 + G1090 + G1119 + G1122 + G1124)</f>
        <v/>
      </c>
      <c r="H1125">
        <f>(H2 + H4 + H946 + H1020 + H1024 + H1090 + H1119 + H1122 + H1124)</f>
        <v/>
      </c>
      <c r="J1125">
        <f>(J2 + J3 + J4 + J6 + J946 + J951 + J1020 + J1023 + J1024 + J1031 + J1090 + J1094 + J1119 + J1121 + J1122 + J1123 + J1124)</f>
        <v/>
      </c>
    </row>
    <row r="1126">
      <c r="A1126" t="inlineStr">
        <is>
          <t>p_0_in: osc/register_reg_r1_0_31_0_5_i_1/O to masterReg/readData1[31]_i_1/I4sum delays + cap delay</t>
        </is>
      </c>
      <c r="E1126">
        <f>1000*(E1125 + J1125)</f>
        <v/>
      </c>
      <c r="F1126">
        <f>1000*(F1125 + J1125)</f>
        <v/>
      </c>
      <c r="G1126">
        <f>1000*(G1125 + J1125)</f>
        <v/>
      </c>
      <c r="H1126">
        <f>1000*(H1125 + J1125)</f>
        <v/>
      </c>
    </row>
    <row r="1128">
      <c r="A1128" t="inlineStr">
        <is>
          <t>p_0_in: osc/register_reg_r1_0_31_0_5_i_1/O to masterReg/readData1[31]_i_1/I4Total delay (from Vivado)</t>
        </is>
      </c>
      <c r="E1128" t="inlineStr">
        <is>
          <t>711</t>
        </is>
      </c>
      <c r="F1128" t="inlineStr">
        <is>
          <t>622</t>
        </is>
      </c>
      <c r="G1128" t="inlineStr">
        <is>
          <t>1199</t>
        </is>
      </c>
      <c r="H1128" t="inlineStr">
        <is>
          <t>1023</t>
        </is>
      </c>
    </row>
    <row r="1130">
      <c r="A1130" t="inlineStr">
        <is>
          <t>INT_R_X5Y54/INT_R.EL1END0-&gt;&gt;EL1BEG_N3</t>
        </is>
      </c>
      <c r="B1130" t="inlineStr">
        <is>
          <t>Buffer</t>
        </is>
      </c>
      <c r="C1130" t="n">
        <v>1.16220225</v>
      </c>
      <c r="D1130" t="n">
        <v>0.008429000000000001</v>
      </c>
      <c r="E1130" t="n">
        <v>0.043</v>
      </c>
      <c r="F1130" t="n">
        <v>0.035</v>
      </c>
      <c r="G1130" t="n">
        <v>0.123</v>
      </c>
      <c r="H1130" t="n">
        <v>0.102</v>
      </c>
      <c r="I1130">
        <f>((D1138) + (D1131 + D1132 + D1133 + D1134 + D1135 + D1136 + D1137))</f>
        <v/>
      </c>
      <c r="J1130">
        <f>(((D1138) + (D1131 + D1132 + D1133 + D1134 + D1135 + D1136 + D1137))*C1130)</f>
        <v/>
      </c>
    </row>
    <row r="1131">
      <c r="A1131" t="inlineStr">
        <is>
          <t>INT_R_X5Y54/EL1BEG_N3</t>
        </is>
      </c>
      <c r="B1131" t="inlineStr">
        <is>
          <t>Part of wire</t>
        </is>
      </c>
      <c r="C1131" t="n">
        <v>0</v>
      </c>
      <c r="D1131" t="n">
        <v>0</v>
      </c>
    </row>
    <row r="1132">
      <c r="A1132" t="inlineStr">
        <is>
          <t>INT_L_X6Y53/EL1END3</t>
        </is>
      </c>
      <c r="B1132" t="inlineStr">
        <is>
          <t>Part of wire</t>
        </is>
      </c>
      <c r="C1132" t="n">
        <v>0</v>
      </c>
      <c r="D1132" t="n">
        <v>0</v>
      </c>
    </row>
    <row r="1133">
      <c r="A1133" t="inlineStr">
        <is>
          <t>INT_R_X5Y53/EL1BEG3</t>
        </is>
      </c>
      <c r="B1133" t="inlineStr">
        <is>
          <t>Part of wire</t>
        </is>
      </c>
      <c r="C1133" t="n">
        <v>0</v>
      </c>
      <c r="D1133" t="n">
        <v>0</v>
      </c>
    </row>
    <row r="1134">
      <c r="A1134" t="inlineStr">
        <is>
          <t>CLBLM_R_X5Y53/CLBLM_EL1BEG3</t>
        </is>
      </c>
      <c r="B1134" t="inlineStr">
        <is>
          <t>Part of wire</t>
        </is>
      </c>
      <c r="C1134" t="n">
        <v>0.052151</v>
      </c>
      <c r="D1134" t="n">
        <v>0.004690000000000001</v>
      </c>
    </row>
    <row r="1135">
      <c r="A1135" t="inlineStr">
        <is>
          <t>VBRK_X18Y56/VBRK_EL1BEG3</t>
        </is>
      </c>
      <c r="B1135" t="inlineStr">
        <is>
          <t>Part of wire</t>
        </is>
      </c>
      <c r="C1135" t="n">
        <v>0.01211</v>
      </c>
      <c r="D1135" t="n">
        <v>0.00162</v>
      </c>
    </row>
    <row r="1136">
      <c r="A1136" t="inlineStr">
        <is>
          <t>BRAM_L_X6Y50/BRAM_EL1BEG3_3</t>
        </is>
      </c>
      <c r="B1136" t="inlineStr">
        <is>
          <t>Part of wire</t>
        </is>
      </c>
      <c r="C1136" t="n">
        <v>0.26892</v>
      </c>
      <c r="D1136" t="n">
        <v>0.064292</v>
      </c>
    </row>
    <row r="1137">
      <c r="A1137" t="inlineStr">
        <is>
          <t>BRAM_INT_INTERFACE_L_X6Y53/INT_INTERFACE_EL1BEG3</t>
        </is>
      </c>
      <c r="B1137" t="inlineStr">
        <is>
          <t>Part of wire</t>
        </is>
      </c>
      <c r="C1137" t="n">
        <v>0</v>
      </c>
      <c r="D1137" t="n">
        <v>0</v>
      </c>
      <c r="I1137">
        <f>(((D1131 + D1132 + D1133 + D1134 + D1135 + D1136 + D1137)/2) + (D1138))</f>
        <v/>
      </c>
      <c r="J1137">
        <f>((C1131 + C1132 + C1133 + C1134 + C1135 + C1136 + C1137)*(((D1131 + D1132 + D1133 + D1134 + D1135 + D1136 + D1137)/2) + (D1138)))</f>
        <v/>
      </c>
    </row>
    <row r="1138">
      <c r="A1138" t="inlineStr">
        <is>
          <t>INT_L_X6Y53/INT_L.EL1END3-&gt;&gt;EL1BEG2</t>
        </is>
      </c>
      <c r="B1138" t="inlineStr">
        <is>
          <t>Buffer</t>
        </is>
      </c>
      <c r="C1138" t="n">
        <v>1.16220225</v>
      </c>
      <c r="D1138" t="n">
        <v>0.008429000000000001</v>
      </c>
      <c r="E1138" t="n">
        <v>0.043</v>
      </c>
      <c r="F1138" t="n">
        <v>0.035</v>
      </c>
      <c r="G1138" t="n">
        <v>0.123</v>
      </c>
      <c r="H1138" t="n">
        <v>0.102</v>
      </c>
      <c r="I1138">
        <f>((D1141 + D1154 + D1168) + (D1139 + D1140))</f>
        <v/>
      </c>
      <c r="J1138">
        <f>(((D1141 + D1154 + D1168) + (D1139 + D1140))*C1138)</f>
        <v/>
      </c>
    </row>
    <row r="1139">
      <c r="A1139" t="inlineStr">
        <is>
          <t>INT_L_X6Y53/EL1BEG2</t>
        </is>
      </c>
      <c r="B1139" t="inlineStr">
        <is>
          <t>Part of wire</t>
        </is>
      </c>
      <c r="C1139" t="n">
        <v>0</v>
      </c>
      <c r="D1139" t="n">
        <v>0</v>
      </c>
    </row>
    <row r="1140">
      <c r="A1140" t="inlineStr">
        <is>
          <t>INT_R_X7Y53/EL1END2</t>
        </is>
      </c>
      <c r="B1140" t="inlineStr">
        <is>
          <t>Part of wire</t>
        </is>
      </c>
      <c r="C1140" t="n">
        <v>0</v>
      </c>
      <c r="D1140" t="n">
        <v>0</v>
      </c>
      <c r="I1140">
        <f>(((D1139 + D1140)/2) + (D1141 + D1154 + D1168))</f>
        <v/>
      </c>
      <c r="J1140">
        <f>((C1139 + C1140)*(((D1139 + D1140)/2) + (D1141 + D1154 + D1168)))</f>
        <v/>
      </c>
    </row>
    <row r="1141">
      <c r="A1141" t="inlineStr">
        <is>
          <t>INT_R_X7Y53/INT_R.EL1END2-&gt;&gt;FAN_ALT7</t>
        </is>
      </c>
      <c r="B1141" t="inlineStr">
        <is>
          <t>Buffer</t>
        </is>
      </c>
      <c r="C1141" t="n">
        <v>0</v>
      </c>
      <c r="D1141" t="n">
        <v>0.00757</v>
      </c>
      <c r="E1141" t="n">
        <v>0</v>
      </c>
      <c r="F1141" t="n">
        <v>0</v>
      </c>
      <c r="G1141" t="n">
        <v>0</v>
      </c>
      <c r="H1141" t="n">
        <v>0</v>
      </c>
      <c r="I1141">
        <f>((D1143) + (D1142))</f>
        <v/>
      </c>
      <c r="J1141">
        <f>(((D1143) + (D1142))*C1141)</f>
        <v/>
      </c>
    </row>
    <row r="1142">
      <c r="A1142" t="inlineStr">
        <is>
          <t>INT_R_X7Y53/FAN_ALT7</t>
        </is>
      </c>
      <c r="B1142" t="inlineStr">
        <is>
          <t>Part of wire</t>
        </is>
      </c>
      <c r="C1142" t="n">
        <v>0</v>
      </c>
      <c r="D1142" t="n">
        <v>0</v>
      </c>
      <c r="I1142">
        <f>(((D1142)/2) + (D1143))</f>
        <v/>
      </c>
      <c r="J1142">
        <f>((C1142)*(((D1142)/2) + (D1143)))</f>
        <v/>
      </c>
    </row>
    <row r="1143">
      <c r="A1143" t="inlineStr">
        <is>
          <t>INT_R_X7Y53/INT_R.FAN_ALT7-&gt;&gt;FAN7</t>
        </is>
      </c>
      <c r="B1143" t="inlineStr">
        <is>
          <t>Buffer</t>
        </is>
      </c>
      <c r="C1143" t="n">
        <v>3.489880625</v>
      </c>
      <c r="D1143" t="n">
        <v>0</v>
      </c>
      <c r="E1143" t="n">
        <v>0.055</v>
      </c>
      <c r="F1143" t="n">
        <v>0.045</v>
      </c>
      <c r="G1143" t="n">
        <v>0.179</v>
      </c>
      <c r="H1143" t="n">
        <v>0.148</v>
      </c>
      <c r="I1143">
        <f>((((D1148) + (D1147))) + (D1144 + D1145))</f>
        <v/>
      </c>
      <c r="J1143">
        <f>(((((D1148) + (D1147))) + (D1144 + D1145))*C1143)</f>
        <v/>
      </c>
    </row>
    <row r="1144">
      <c r="A1144" t="inlineStr">
        <is>
          <t>INT_R_X7Y53/FAN7</t>
        </is>
      </c>
      <c r="B1144" t="inlineStr">
        <is>
          <t>Part of wire</t>
        </is>
      </c>
      <c r="C1144" t="n">
        <v>0</v>
      </c>
      <c r="D1144" t="n">
        <v>0</v>
      </c>
    </row>
    <row r="1145">
      <c r="A1145" t="inlineStr">
        <is>
          <t>CLBLM_R_X7Y53/CLBLM_FAN7</t>
        </is>
      </c>
      <c r="B1145" t="inlineStr">
        <is>
          <t>Part of wire</t>
        </is>
      </c>
      <c r="C1145" t="n">
        <v>0</v>
      </c>
      <c r="D1145" t="n">
        <v>0</v>
      </c>
      <c r="I1145">
        <f>(((D1144 + D1145)/2) + (((D1148) + (D1147))))</f>
        <v/>
      </c>
      <c r="J1145">
        <f>((C1144 + C1145)*(((D1144 + D1145)/2) + (((D1148) + (D1147)))))</f>
        <v/>
      </c>
    </row>
    <row r="1146">
      <c r="A1146" t="inlineStr">
        <is>
          <t>CLBLM_R_X7Y53/CLBLM_R.CLBLM_FAN7-&gt;CLBLM_M_CE</t>
        </is>
      </c>
      <c r="B1146" t="inlineStr">
        <is>
          <t>PassTransistor</t>
        </is>
      </c>
      <c r="C1146" t="n">
        <v>0</v>
      </c>
      <c r="E1146" t="n">
        <v>0</v>
      </c>
      <c r="F1146" t="n">
        <v>0</v>
      </c>
      <c r="G1146" t="n">
        <v>0</v>
      </c>
      <c r="H1146" t="n">
        <v>0</v>
      </c>
      <c r="I1146">
        <f>((D1148) + (D1147))</f>
        <v/>
      </c>
      <c r="J1146">
        <f>(((D1148) + (D1147))*C1146)</f>
        <v/>
      </c>
    </row>
    <row r="1147">
      <c r="A1147" t="inlineStr">
        <is>
          <t>CLBLM_R_X7Y53/CLBLM_M_CE</t>
        </is>
      </c>
      <c r="B1147" t="inlineStr">
        <is>
          <t>Part of wire</t>
        </is>
      </c>
      <c r="C1147" t="n">
        <v>0</v>
      </c>
      <c r="D1147" t="n">
        <v>0</v>
      </c>
      <c r="I1147">
        <f>(((D1147)/2) + (D1148))</f>
        <v/>
      </c>
      <c r="J1147">
        <f>((C1147)*(((D1147)/2) + (D1148)))</f>
        <v/>
      </c>
    </row>
    <row r="1148">
      <c r="A1148" t="inlineStr">
        <is>
          <t>masterReg/register_reg_r2_0_31_24_29/RAMD_D1/WE</t>
        </is>
      </c>
      <c r="B1148" t="inlineStr">
        <is>
          <t>Inpin</t>
        </is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t="inlineStr">
        <is>
          <t>p_0_in: osc/register_reg_r1_0_31_0_5_i_1/O to masterReg/register_reg_r2_0_31_24_29/RAMD_D1/WE sum delays</t>
        </is>
      </c>
      <c r="E1149">
        <f>(E2 + E4 + E946 + E1020 + E1130 + E1138 + E1141 + E1143 + E1146 + E1148)</f>
        <v/>
      </c>
      <c r="F1149">
        <f>(F2 + F4 + F946 + F1020 + F1130 + F1138 + F1141 + F1143 + F1146 + F1148)</f>
        <v/>
      </c>
      <c r="G1149">
        <f>(G2 + G4 + G946 + G1020 + G1130 + G1138 + G1141 + G1143 + G1146 + G1148)</f>
        <v/>
      </c>
      <c r="H1149">
        <f>(H2 + H4 + H946 + H1020 + H1130 + H1138 + H1141 + H1143 + H1146 + H1148)</f>
        <v/>
      </c>
      <c r="J1149">
        <f>(J2 + J3 + J4 + J6 + J946 + J951 + J1020 + J1023 + J1130 + J1137 + J1138 + J1140 + J1141 + J1142 + J1143 + J1145 + J1146 + J1147 + J1148)</f>
        <v/>
      </c>
    </row>
    <row r="1150">
      <c r="A1150" t="inlineStr">
        <is>
          <t>p_0_in: osc/register_reg_r1_0_31_0_5_i_1/O to masterReg/register_reg_r2_0_31_24_29/RAMD_D1/WEsum delays + cap delay</t>
        </is>
      </c>
      <c r="E1150">
        <f>1000*(E1149 + J1149)</f>
        <v/>
      </c>
      <c r="F1150">
        <f>1000*(F1149 + J1149)</f>
        <v/>
      </c>
      <c r="G1150">
        <f>1000*(G1149 + J1149)</f>
        <v/>
      </c>
      <c r="H1150">
        <f>1000*(H1149 + J1149)</f>
        <v/>
      </c>
    </row>
    <row r="1152">
      <c r="A1152" t="inlineStr">
        <is>
          <t>p_0_in: osc/register_reg_r1_0_31_0_5_i_1/O to masterReg/register_reg_r2_0_31_24_29/RAMD_D1/WETotal delay (from Vivado)</t>
        </is>
      </c>
      <c r="E1152" t="inlineStr">
        <is>
          <t>463</t>
        </is>
      </c>
      <c r="F1152" t="inlineStr">
        <is>
          <t>418</t>
        </is>
      </c>
      <c r="G1152" t="inlineStr">
        <is>
          <t>769</t>
        </is>
      </c>
      <c r="H1152" t="inlineStr">
        <is>
          <t>672</t>
        </is>
      </c>
    </row>
    <row r="1154">
      <c r="A1154" t="inlineStr">
        <is>
          <t>INT_R_X7Y53/INT_R.EL1END2-&gt;&gt;NR1BEG2</t>
        </is>
      </c>
      <c r="B1154" t="inlineStr">
        <is>
          <t>Buffer</t>
        </is>
      </c>
      <c r="C1154" t="n">
        <v>1.16220225</v>
      </c>
      <c r="D1154" t="n">
        <v>0.008429000000000001</v>
      </c>
      <c r="E1154" t="n">
        <v>0.056</v>
      </c>
      <c r="F1154" t="n">
        <v>0.046</v>
      </c>
      <c r="G1154" t="n">
        <v>0.131</v>
      </c>
      <c r="H1154" t="n">
        <v>0.108</v>
      </c>
      <c r="I1154">
        <f>((D1157) + (D1155 + D1156))</f>
        <v/>
      </c>
      <c r="J1154">
        <f>(((D1157) + (D1155 + D1156))*C1154)</f>
        <v/>
      </c>
    </row>
    <row r="1155">
      <c r="A1155" t="inlineStr">
        <is>
          <t>INT_R_X7Y53/NR1BEG2</t>
        </is>
      </c>
      <c r="B1155" t="inlineStr">
        <is>
          <t>Part of wire</t>
        </is>
      </c>
      <c r="C1155" t="n">
        <v>0</v>
      </c>
      <c r="D1155" t="n">
        <v>0</v>
      </c>
    </row>
    <row r="1156">
      <c r="A1156" t="inlineStr">
        <is>
          <t>INT_R_X7Y54/NR1END2</t>
        </is>
      </c>
      <c r="B1156" t="inlineStr">
        <is>
          <t>Part of wire</t>
        </is>
      </c>
      <c r="C1156" t="n">
        <v>0</v>
      </c>
      <c r="D1156" t="n">
        <v>0</v>
      </c>
      <c r="I1156">
        <f>(((D1155 + D1156)/2) + (D1157))</f>
        <v/>
      </c>
      <c r="J1156">
        <f>((C1155 + C1156)*(((D1155 + D1156)/2) + (D1157)))</f>
        <v/>
      </c>
    </row>
    <row r="1157">
      <c r="A1157" t="inlineStr">
        <is>
          <t>INT_R_X7Y54/INT_R.NR1END2-&gt;&gt;IMUX21</t>
        </is>
      </c>
      <c r="B1157" t="inlineStr">
        <is>
          <t>Buffer</t>
        </is>
      </c>
      <c r="C1157" t="n">
        <v>1.6107141875</v>
      </c>
      <c r="D1157" t="n">
        <v>0.007713</v>
      </c>
      <c r="E1157" t="n">
        <v>0.047</v>
      </c>
      <c r="F1157" t="n">
        <v>0.038</v>
      </c>
      <c r="G1157" t="n">
        <v>0.138</v>
      </c>
      <c r="H1157" t="n">
        <v>0.114</v>
      </c>
      <c r="I1157">
        <f>((((D1162) + (D1161))) + (D1158 + D1159))</f>
        <v/>
      </c>
      <c r="J1157">
        <f>(((((D1162) + (D1161))) + (D1158 + D1159))*C1157)</f>
        <v/>
      </c>
    </row>
    <row r="1158">
      <c r="A1158" t="inlineStr">
        <is>
          <t>INT_R_X7Y54/IMUX21</t>
        </is>
      </c>
      <c r="B1158" t="inlineStr">
        <is>
          <t>Part of wire</t>
        </is>
      </c>
      <c r="C1158" t="n">
        <v>0</v>
      </c>
      <c r="D1158" t="n">
        <v>0</v>
      </c>
    </row>
    <row r="1159">
      <c r="A1159" t="inlineStr">
        <is>
          <t>CLBLM_R_X7Y54/CLBLM_IMUX21</t>
        </is>
      </c>
      <c r="B1159" t="inlineStr">
        <is>
          <t>Part of wire</t>
        </is>
      </c>
      <c r="C1159" t="n">
        <v>0</v>
      </c>
      <c r="D1159" t="n">
        <v>0</v>
      </c>
      <c r="I1159">
        <f>(((D1158 + D1159)/2) + (((D1162) + (D1161))))</f>
        <v/>
      </c>
      <c r="J1159">
        <f>((C1158 + C1159)*(((D1158 + D1159)/2) + (((D1162) + (D1161)))))</f>
        <v/>
      </c>
    </row>
    <row r="1160">
      <c r="A1160" t="inlineStr">
        <is>
          <t>CLBLM_R_X7Y54/CLBLM_R.CLBLM_IMUX21-&gt;CLBLM_L_C4</t>
        </is>
      </c>
      <c r="B1160" t="inlineStr">
        <is>
          <t>PassTransistor</t>
        </is>
      </c>
      <c r="C1160" t="n">
        <v>0</v>
      </c>
      <c r="E1160" t="n">
        <v>0</v>
      </c>
      <c r="F1160" t="n">
        <v>0</v>
      </c>
      <c r="G1160" t="n">
        <v>0</v>
      </c>
      <c r="H1160" t="n">
        <v>0</v>
      </c>
      <c r="I1160">
        <f>((D1162) + (D1161))</f>
        <v/>
      </c>
      <c r="J1160">
        <f>(((D1162) + (D1161))*C1160)</f>
        <v/>
      </c>
    </row>
    <row r="1161">
      <c r="A1161" t="inlineStr">
        <is>
          <t>CLBLM_R_X7Y54/CLBLM_L_C4</t>
        </is>
      </c>
      <c r="B1161" t="inlineStr">
        <is>
          <t>Part of wire</t>
        </is>
      </c>
      <c r="C1161" t="n">
        <v>0</v>
      </c>
      <c r="D1161" t="n">
        <v>0</v>
      </c>
      <c r="I1161">
        <f>(((D1161)/2) + (D1162))</f>
        <v/>
      </c>
      <c r="J1161">
        <f>((C1161)*(((D1161)/2) + (D1162)))</f>
        <v/>
      </c>
    </row>
    <row r="1162">
      <c r="A1162" t="inlineStr">
        <is>
          <t>masterReg/readData2[28]_i_1/I4</t>
        </is>
      </c>
      <c r="B1162" t="inlineStr">
        <is>
          <t>Inpin</t>
        </is>
      </c>
      <c r="D1162" t="n">
        <v>0</v>
      </c>
      <c r="E1162" t="n">
        <v>0.108</v>
      </c>
      <c r="F1162" t="n">
        <v>0.08699999999999999</v>
      </c>
      <c r="G1162" t="n">
        <v>0.281</v>
      </c>
      <c r="H1162" t="n">
        <v>0.227</v>
      </c>
    </row>
    <row r="1163">
      <c r="A1163" t="inlineStr">
        <is>
          <t>p_0_in: osc/register_reg_r1_0_31_0_5_i_1/O to masterReg/readData2[28]_i_1/I4 sum delays</t>
        </is>
      </c>
      <c r="E1163">
        <f>(E2 + E4 + E946 + E1020 + E1130 + E1138 + E1154 + E1157 + E1160 + E1162)</f>
        <v/>
      </c>
      <c r="F1163">
        <f>(F2 + F4 + F946 + F1020 + F1130 + F1138 + F1154 + F1157 + F1160 + F1162)</f>
        <v/>
      </c>
      <c r="G1163">
        <f>(G2 + G4 + G946 + G1020 + G1130 + G1138 + G1154 + G1157 + G1160 + G1162)</f>
        <v/>
      </c>
      <c r="H1163">
        <f>(H2 + H4 + H946 + H1020 + H1130 + H1138 + H1154 + H1157 + H1160 + H1162)</f>
        <v/>
      </c>
      <c r="J1163">
        <f>(J2 + J3 + J4 + J6 + J946 + J951 + J1020 + J1023 + J1130 + J1137 + J1138 + J1140 + J1154 + J1156 + J1157 + J1159 + J1160 + J1161 + J1162)</f>
        <v/>
      </c>
    </row>
    <row r="1164">
      <c r="A1164" t="inlineStr">
        <is>
          <t>p_0_in: osc/register_reg_r1_0_31_0_5_i_1/O to masterReg/readData2[28]_i_1/I4sum delays + cap delay</t>
        </is>
      </c>
      <c r="E1164">
        <f>1000*(E1163 + J1163)</f>
        <v/>
      </c>
      <c r="F1164">
        <f>1000*(F1163 + J1163)</f>
        <v/>
      </c>
      <c r="G1164">
        <f>1000*(G1163 + J1163)</f>
        <v/>
      </c>
      <c r="H1164">
        <f>1000*(H1163 + J1163)</f>
        <v/>
      </c>
    </row>
    <row r="1166">
      <c r="A1166" t="inlineStr">
        <is>
          <t>p_0_in: osc/register_reg_r1_0_31_0_5_i_1/O to masterReg/readData2[28]_i_1/I4Total delay (from Vivado)</t>
        </is>
      </c>
      <c r="E1166" t="inlineStr">
        <is>
          <t>627</t>
        </is>
      </c>
      <c r="F1166" t="inlineStr">
        <is>
          <t>552</t>
        </is>
      </c>
      <c r="G1166" t="inlineStr">
        <is>
          <t>1077</t>
        </is>
      </c>
      <c r="H1166" t="inlineStr">
        <is>
          <t>923</t>
        </is>
      </c>
    </row>
    <row r="1168">
      <c r="A1168" t="inlineStr">
        <is>
          <t>INT_R_X7Y53/INT_R.EL1END2-&gt;&gt;ER1BEG3</t>
        </is>
      </c>
      <c r="B1168" t="inlineStr">
        <is>
          <t>Buffer</t>
        </is>
      </c>
      <c r="C1168" t="n">
        <v>1.16220225</v>
      </c>
      <c r="D1168" t="n">
        <v>0.008429000000000001</v>
      </c>
      <c r="E1168" t="n">
        <v>0.044</v>
      </c>
      <c r="F1168" t="n">
        <v>0.036</v>
      </c>
      <c r="G1168" t="n">
        <v>0.122</v>
      </c>
      <c r="H1168" t="n">
        <v>0.101</v>
      </c>
      <c r="I1168">
        <f>((D1174) + (D1169 + D1170 + D1171 + D1172 + D1173))</f>
        <v/>
      </c>
      <c r="J1168">
        <f>(((D1174) + (D1169 + D1170 + D1171 + D1172 + D1173))*C1168)</f>
        <v/>
      </c>
    </row>
    <row r="1169">
      <c r="A1169" t="inlineStr">
        <is>
          <t>INT_R_X7Y53/ER1BEG3</t>
        </is>
      </c>
      <c r="B1169" t="inlineStr">
        <is>
          <t>Part of wire</t>
        </is>
      </c>
      <c r="C1169" t="n">
        <v>0</v>
      </c>
      <c r="D1169" t="n">
        <v>0</v>
      </c>
    </row>
    <row r="1170">
      <c r="A1170" t="inlineStr">
        <is>
          <t>INT_L_X8Y53/ER1END3</t>
        </is>
      </c>
      <c r="B1170" t="inlineStr">
        <is>
          <t>Part of wire</t>
        </is>
      </c>
      <c r="C1170" t="n">
        <v>0</v>
      </c>
      <c r="D1170" t="n">
        <v>0</v>
      </c>
    </row>
    <row r="1171">
      <c r="A1171" t="inlineStr">
        <is>
          <t>INT_L_X8Y54/ER1END_N3_3</t>
        </is>
      </c>
      <c r="B1171" t="inlineStr">
        <is>
          <t>Part of wire</t>
        </is>
      </c>
      <c r="C1171" t="n">
        <v>0</v>
      </c>
      <c r="D1171" t="n">
        <v>0</v>
      </c>
    </row>
    <row r="1172">
      <c r="A1172" t="inlineStr">
        <is>
          <t>CLBLM_R_X7Y53/CLBLM_ER1BEG3</t>
        </is>
      </c>
      <c r="B1172" t="inlineStr">
        <is>
          <t>Part of wire</t>
        </is>
      </c>
      <c r="C1172" t="n">
        <v>0.09049599999999999</v>
      </c>
      <c r="D1172" t="n">
        <v>0.005564</v>
      </c>
    </row>
    <row r="1173">
      <c r="A1173" t="inlineStr">
        <is>
          <t>CLBLM_L_X8Y53/CLBLM_ER1BEG3</t>
        </is>
      </c>
      <c r="B1173" t="inlineStr">
        <is>
          <t>Part of wire</t>
        </is>
      </c>
      <c r="C1173" t="n">
        <v>0.09049599999999999</v>
      </c>
      <c r="D1173" t="n">
        <v>0.005564</v>
      </c>
      <c r="I1173">
        <f>(((D1169 + D1170 + D1171 + D1172 + D1173)/2) + (D1174))</f>
        <v/>
      </c>
      <c r="J1173">
        <f>((C1169 + C1170 + C1171 + C1172 + C1173)*(((D1169 + D1170 + D1171 + D1172 + D1173)/2) + (D1174)))</f>
        <v/>
      </c>
    </row>
    <row r="1174">
      <c r="A1174" t="inlineStr">
        <is>
          <t>INT_L_X8Y53/INT_L.ER1END3-&gt;&gt;NR1BEG3</t>
        </is>
      </c>
      <c r="B1174" t="inlineStr">
        <is>
          <t>Buffer</t>
        </is>
      </c>
      <c r="C1174" t="n">
        <v>1.16220225</v>
      </c>
      <c r="D1174" t="n">
        <v>0.008429000000000001</v>
      </c>
      <c r="E1174" t="n">
        <v>0.056</v>
      </c>
      <c r="F1174" t="n">
        <v>0.046</v>
      </c>
      <c r="G1174" t="n">
        <v>0.131</v>
      </c>
      <c r="H1174" t="n">
        <v>0.108</v>
      </c>
      <c r="I1174">
        <f>((D1177 + D1188) + (D1175 + D1176))</f>
        <v/>
      </c>
      <c r="J1174">
        <f>(((D1177 + D1188) + (D1175 + D1176))*C1174)</f>
        <v/>
      </c>
    </row>
    <row r="1175">
      <c r="A1175" t="inlineStr">
        <is>
          <t>INT_L_X8Y53/NR1BEG3</t>
        </is>
      </c>
      <c r="B1175" t="inlineStr">
        <is>
          <t>Part of wire</t>
        </is>
      </c>
      <c r="C1175" t="n">
        <v>0</v>
      </c>
      <c r="D1175" t="n">
        <v>0</v>
      </c>
    </row>
    <row r="1176">
      <c r="A1176" t="inlineStr">
        <is>
          <t>INT_L_X8Y54/NR1END3</t>
        </is>
      </c>
      <c r="B1176" t="inlineStr">
        <is>
          <t>Part of wire</t>
        </is>
      </c>
      <c r="C1176" t="n">
        <v>0</v>
      </c>
      <c r="D1176" t="n">
        <v>0</v>
      </c>
      <c r="I1176">
        <f>(((D1175 + D1176)/2) + (D1177 + D1188))</f>
        <v/>
      </c>
      <c r="J1176">
        <f>((C1175 + C1176)*(((D1175 + D1176)/2) + (D1177 + D1188)))</f>
        <v/>
      </c>
    </row>
    <row r="1177">
      <c r="A1177" t="inlineStr">
        <is>
          <t>INT_L_X8Y54/INT_L.NR1END3-&gt;&gt;IMUX_L23</t>
        </is>
      </c>
      <c r="B1177" t="inlineStr">
        <is>
          <t>Buffer</t>
        </is>
      </c>
      <c r="C1177" t="n">
        <v>1.6107141875</v>
      </c>
      <c r="D1177" t="n">
        <v>0.007713</v>
      </c>
      <c r="E1177" t="n">
        <v>0.047</v>
      </c>
      <c r="F1177" t="n">
        <v>0.038</v>
      </c>
      <c r="G1177" t="n">
        <v>0.138</v>
      </c>
      <c r="H1177" t="n">
        <v>0.114</v>
      </c>
      <c r="I1177">
        <f>((((D1182) + (D1181))) + (D1178 + D1179))</f>
        <v/>
      </c>
      <c r="J1177">
        <f>(((((D1182) + (D1181))) + (D1178 + D1179))*C1177)</f>
        <v/>
      </c>
    </row>
    <row r="1178">
      <c r="A1178" t="inlineStr">
        <is>
          <t>INT_L_X8Y54/IMUX_L23</t>
        </is>
      </c>
      <c r="B1178" t="inlineStr">
        <is>
          <t>Part of wire</t>
        </is>
      </c>
      <c r="C1178" t="n">
        <v>0</v>
      </c>
      <c r="D1178" t="n">
        <v>0</v>
      </c>
    </row>
    <row r="1179">
      <c r="A1179" t="inlineStr">
        <is>
          <t>CLBLM_L_X8Y54/CLBLM_IMUX23</t>
        </is>
      </c>
      <c r="B1179" t="inlineStr">
        <is>
          <t>Part of wire</t>
        </is>
      </c>
      <c r="C1179" t="n">
        <v>0</v>
      </c>
      <c r="D1179" t="n">
        <v>0</v>
      </c>
      <c r="I1179">
        <f>(((D1178 + D1179)/2) + (((D1182) + (D1181))))</f>
        <v/>
      </c>
      <c r="J1179">
        <f>((C1178 + C1179)*(((D1178 + D1179)/2) + (((D1182) + (D1181)))))</f>
        <v/>
      </c>
    </row>
    <row r="1180">
      <c r="A1180" t="inlineStr">
        <is>
          <t>CLBLM_L_X8Y54/CLBLM_L.CLBLM_IMUX23-&gt;CLBLM_L_C3</t>
        </is>
      </c>
      <c r="B1180" t="inlineStr">
        <is>
          <t>PassTransistor</t>
        </is>
      </c>
      <c r="C1180" t="n">
        <v>0</v>
      </c>
      <c r="E1180" t="n">
        <v>0</v>
      </c>
      <c r="F1180" t="n">
        <v>0</v>
      </c>
      <c r="G1180" t="n">
        <v>0</v>
      </c>
      <c r="H1180" t="n">
        <v>0</v>
      </c>
      <c r="I1180">
        <f>((D1182) + (D1181))</f>
        <v/>
      </c>
      <c r="J1180">
        <f>(((D1182) + (D1181))*C1180)</f>
        <v/>
      </c>
    </row>
    <row r="1181">
      <c r="A1181" t="inlineStr">
        <is>
          <t>CLBLM_L_X8Y54/CLBLM_L_C3</t>
        </is>
      </c>
      <c r="B1181" t="inlineStr">
        <is>
          <t>Part of wire</t>
        </is>
      </c>
      <c r="C1181" t="n">
        <v>0</v>
      </c>
      <c r="D1181" t="n">
        <v>0</v>
      </c>
      <c r="I1181">
        <f>(((D1181)/2) + (D1182))</f>
        <v/>
      </c>
      <c r="J1181">
        <f>((C1181)*(((D1181)/2) + (D1182)))</f>
        <v/>
      </c>
    </row>
    <row r="1182">
      <c r="A1182" t="inlineStr">
        <is>
          <t>masterReg/readData2[29]_i_1/I4</t>
        </is>
      </c>
      <c r="B1182" t="inlineStr">
        <is>
          <t>Inpin</t>
        </is>
      </c>
      <c r="D1182" t="n">
        <v>0</v>
      </c>
      <c r="E1182" t="n">
        <v>0.137</v>
      </c>
      <c r="F1182" t="n">
        <v>0.11</v>
      </c>
      <c r="G1182" t="n">
        <v>0.351</v>
      </c>
      <c r="H1182" t="n">
        <v>0.283</v>
      </c>
    </row>
    <row r="1183">
      <c r="A1183" t="inlineStr">
        <is>
          <t>p_0_in: osc/register_reg_r1_0_31_0_5_i_1/O to masterReg/readData2[29]_i_1/I4 sum delays</t>
        </is>
      </c>
      <c r="E1183">
        <f>(E2 + E4 + E946 + E1020 + E1130 + E1138 + E1168 + E1174 + E1177 + E1180 + E1182)</f>
        <v/>
      </c>
      <c r="F1183">
        <f>(F2 + F4 + F946 + F1020 + F1130 + F1138 + F1168 + F1174 + F1177 + F1180 + F1182)</f>
        <v/>
      </c>
      <c r="G1183">
        <f>(G2 + G4 + G946 + G1020 + G1130 + G1138 + G1168 + G1174 + G1177 + G1180 + G1182)</f>
        <v/>
      </c>
      <c r="H1183">
        <f>(H2 + H4 + H946 + H1020 + H1130 + H1138 + H1168 + H1174 + H1177 + H1180 + H1182)</f>
        <v/>
      </c>
      <c r="J1183">
        <f>(J2 + J3 + J4 + J6 + J946 + J951 + J1020 + J1023 + J1130 + J1137 + J1138 + J1140 + J1168 + J1173 + J1174 + J1176 + J1177 + J1179 + J1180 + J1181 + J1182)</f>
        <v/>
      </c>
    </row>
    <row r="1184">
      <c r="A1184" t="inlineStr">
        <is>
          <t>p_0_in: osc/register_reg_r1_0_31_0_5_i_1/O to masterReg/readData2[29]_i_1/I4sum delays + cap delay</t>
        </is>
      </c>
      <c r="E1184">
        <f>1000*(E1183 + J1183)</f>
        <v/>
      </c>
      <c r="F1184">
        <f>1000*(F1183 + J1183)</f>
        <v/>
      </c>
      <c r="G1184">
        <f>1000*(G1183 + J1183)</f>
        <v/>
      </c>
      <c r="H1184">
        <f>1000*(H1183 + J1183)</f>
        <v/>
      </c>
    </row>
    <row r="1186">
      <c r="A1186" t="inlineStr">
        <is>
          <t>p_0_in: osc/register_reg_r1_0_31_0_5_i_1/O to masterReg/readData2[29]_i_1/I4Total delay (from Vivado)</t>
        </is>
      </c>
      <c r="E1186" t="inlineStr">
        <is>
          <t>733</t>
        </is>
      </c>
      <c r="F1186" t="inlineStr">
        <is>
          <t>644</t>
        </is>
      </c>
      <c r="G1186" t="inlineStr">
        <is>
          <t>1269</t>
        </is>
      </c>
      <c r="H1186" t="inlineStr">
        <is>
          <t>1086</t>
        </is>
      </c>
    </row>
    <row r="1188">
      <c r="A1188" t="inlineStr">
        <is>
          <t>INT_L_X8Y54/INT_L.NR1END3-&gt;&gt;IMUX_L39</t>
        </is>
      </c>
      <c r="B1188" t="inlineStr">
        <is>
          <t>Buffer</t>
        </is>
      </c>
      <c r="C1188" t="n">
        <v>1.6107141875</v>
      </c>
      <c r="D1188" t="n">
        <v>0.007713</v>
      </c>
      <c r="E1188" t="n">
        <v>0.047</v>
      </c>
      <c r="F1188" t="n">
        <v>0.038</v>
      </c>
      <c r="G1188" t="n">
        <v>0.138</v>
      </c>
      <c r="H1188" t="n">
        <v>0.114</v>
      </c>
      <c r="I1188">
        <f>((((D1193) + (D1192))) + (D1189 + D1190))</f>
        <v/>
      </c>
      <c r="J1188">
        <f>(((((D1193) + (D1192))) + (D1189 + D1190))*C1188)</f>
        <v/>
      </c>
    </row>
    <row r="1189">
      <c r="A1189" t="inlineStr">
        <is>
          <t>INT_L_X8Y54/IMUX_L39</t>
        </is>
      </c>
      <c r="B1189" t="inlineStr">
        <is>
          <t>Part of wire</t>
        </is>
      </c>
      <c r="C1189" t="n">
        <v>0</v>
      </c>
      <c r="D1189" t="n">
        <v>0</v>
      </c>
    </row>
    <row r="1190">
      <c r="A1190" t="inlineStr">
        <is>
          <t>CLBLM_L_X8Y54/CLBLM_IMUX39</t>
        </is>
      </c>
      <c r="B1190" t="inlineStr">
        <is>
          <t>Part of wire</t>
        </is>
      </c>
      <c r="C1190" t="n">
        <v>0</v>
      </c>
      <c r="D1190" t="n">
        <v>0</v>
      </c>
      <c r="I1190">
        <f>(((D1189 + D1190)/2) + (((D1193) + (D1192))))</f>
        <v/>
      </c>
      <c r="J1190">
        <f>((C1189 + C1190)*(((D1189 + D1190)/2) + (((D1193) + (D1192)))))</f>
        <v/>
      </c>
    </row>
    <row r="1191">
      <c r="A1191" t="inlineStr">
        <is>
          <t>CLBLM_L_X8Y54/CLBLM_L.CLBLM_IMUX39-&gt;CLBLM_L_D3</t>
        </is>
      </c>
      <c r="B1191" t="inlineStr">
        <is>
          <t>PassTransistor</t>
        </is>
      </c>
      <c r="C1191" t="n">
        <v>0</v>
      </c>
      <c r="E1191" t="n">
        <v>0</v>
      </c>
      <c r="F1191" t="n">
        <v>0</v>
      </c>
      <c r="G1191" t="n">
        <v>0</v>
      </c>
      <c r="H1191" t="n">
        <v>0</v>
      </c>
      <c r="I1191">
        <f>((D1193) + (D1192))</f>
        <v/>
      </c>
      <c r="J1191">
        <f>(((D1193) + (D1192))*C1191)</f>
        <v/>
      </c>
    </row>
    <row r="1192">
      <c r="A1192" t="inlineStr">
        <is>
          <t>CLBLM_L_X8Y54/CLBLM_L_D3</t>
        </is>
      </c>
      <c r="B1192" t="inlineStr">
        <is>
          <t>Part of wire</t>
        </is>
      </c>
      <c r="C1192" t="n">
        <v>0</v>
      </c>
      <c r="D1192" t="n">
        <v>0</v>
      </c>
      <c r="I1192">
        <f>(((D1192)/2) + (D1193))</f>
        <v/>
      </c>
      <c r="J1192">
        <f>((C1192)*(((D1192)/2) + (D1193)))</f>
        <v/>
      </c>
    </row>
    <row r="1193">
      <c r="A1193" t="inlineStr">
        <is>
          <t>masterReg/readData2[31]_i_1/I4</t>
        </is>
      </c>
      <c r="B1193" t="inlineStr">
        <is>
          <t>Inpin</t>
        </is>
      </c>
      <c r="D1193" t="n">
        <v>0</v>
      </c>
      <c r="E1193" t="n">
        <v>0.136</v>
      </c>
      <c r="F1193" t="n">
        <v>0.109</v>
      </c>
      <c r="G1193" t="n">
        <v>0.346</v>
      </c>
      <c r="H1193" t="n">
        <v>0.279</v>
      </c>
    </row>
    <row r="1194">
      <c r="A1194" t="inlineStr">
        <is>
          <t>p_0_in: osc/register_reg_r1_0_31_0_5_i_1/O to masterReg/readData2[31]_i_1/I4 sum delays</t>
        </is>
      </c>
      <c r="E1194">
        <f>(E2 + E4 + E946 + E1020 + E1130 + E1138 + E1168 + E1174 + E1188 + E1191 + E1193)</f>
        <v/>
      </c>
      <c r="F1194">
        <f>(F2 + F4 + F946 + F1020 + F1130 + F1138 + F1168 + F1174 + F1188 + F1191 + F1193)</f>
        <v/>
      </c>
      <c r="G1194">
        <f>(G2 + G4 + G946 + G1020 + G1130 + G1138 + G1168 + G1174 + G1188 + G1191 + G1193)</f>
        <v/>
      </c>
      <c r="H1194">
        <f>(H2 + H4 + H946 + H1020 + H1130 + H1138 + H1168 + H1174 + H1188 + H1191 + H1193)</f>
        <v/>
      </c>
      <c r="J1194">
        <f>(J2 + J3 + J4 + J6 + J946 + J951 + J1020 + J1023 + J1130 + J1137 + J1138 + J1140 + J1168 + J1173 + J1174 + J1176 + J1188 + J1190 + J1191 + J1192 + J1193)</f>
        <v/>
      </c>
    </row>
    <row r="1195">
      <c r="A1195" t="inlineStr">
        <is>
          <t>p_0_in: osc/register_reg_r1_0_31_0_5_i_1/O to masterReg/readData2[31]_i_1/I4sum delays + cap delay</t>
        </is>
      </c>
      <c r="E1195">
        <f>1000*(E1194 + J1194)</f>
        <v/>
      </c>
      <c r="F1195">
        <f>1000*(F1194 + J1194)</f>
        <v/>
      </c>
      <c r="G1195">
        <f>1000*(G1194 + J1194)</f>
        <v/>
      </c>
      <c r="H1195">
        <f>1000*(H1194 + J1194)</f>
        <v/>
      </c>
    </row>
    <row r="1197">
      <c r="A1197" t="inlineStr">
        <is>
          <t>p_0_in: osc/register_reg_r1_0_31_0_5_i_1/O to masterReg/readData2[31]_i_1/I4Total delay (from Vivado)</t>
        </is>
      </c>
      <c r="E1197" t="inlineStr">
        <is>
          <t>732</t>
        </is>
      </c>
      <c r="F1197" t="inlineStr">
        <is>
          <t>643</t>
        </is>
      </c>
      <c r="G1197" t="inlineStr">
        <is>
          <t>1267</t>
        </is>
      </c>
      <c r="H1197" t="inlineStr">
        <is>
          <t>1084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CLBLM_R_X5Y43/CLBLM_M_AQ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CLBLM_R_X5Y43/CLBLM_M_AQ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CLBLM_R_X5Y43/CLBLM_R.CLBLM_M_AQ-&gt;CLBLM_LOGIC_OUTS4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CLBLM_R_X5Y43/CLBLM_LOGIC_OUTS4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INT_R_X5Y43/LOGIC_OUTS4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INT_R_X5Y43/INT_R.LOGIC_OUTS4-&gt;&gt;EE2BEG0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0.061</v>
      </c>
      <c r="F7" t="n">
        <v>0.05</v>
      </c>
      <c r="G7" t="n">
        <v>0.139</v>
      </c>
      <c r="H7" t="n">
        <v>0.115</v>
      </c>
      <c r="I7">
        <f>((D15 + D337) + (D8 + D9 + D10 + D11 + D12 + D13 + D14))</f>
        <v/>
      </c>
      <c r="J7">
        <f>(((D15 + D337) + (D8 + D9 + D10 + D11 + D12 + D13 + D14))*C7)</f>
        <v/>
      </c>
    </row>
    <row r="8">
      <c r="A8" t="inlineStr">
        <is>
          <t>INT_R_X5Y43/EE2BEG0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INT_R_X7Y43/EE2END0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CLBLM_R_X5Y43/CLBLM_EE2BEG0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VBRK_X18Y45/VBRK_EE2BEG0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BRAM_L_X6Y40/BRAM_EE2BEG0_3</t>
        </is>
      </c>
      <c r="B12" t="inlineStr">
        <is>
          <t>Part of wire</t>
        </is>
      </c>
      <c r="C12" t="n">
        <v>0.26892</v>
      </c>
      <c r="D12" t="n">
        <v>0.06043</v>
      </c>
    </row>
    <row r="13">
      <c r="A13" t="inlineStr">
        <is>
          <t>BRAM_INT_INTERFACE_L_X6Y43/INT_INTERFACE_EE2BEG0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INT_L_X6Y43/EE2A0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 + D337))</f>
        <v/>
      </c>
      <c r="J14">
        <f>((C8 + C9 + C10 + C11 + C12 + C13 + C14)*(((D8 + D9 + D10 + D11 + D12 + D13 + D14)/2) + (D15 + D337)))</f>
        <v/>
      </c>
    </row>
    <row r="15">
      <c r="A15" t="inlineStr">
        <is>
          <t>INT_R_X7Y43/INT_R.EE2END0-&gt;&gt;NE6BEG0</t>
        </is>
      </c>
      <c r="B15" t="inlineStr">
        <is>
          <t>Buffer</t>
        </is>
      </c>
      <c r="C15" t="n">
        <v>1.5845231875</v>
      </c>
      <c r="D15" t="n">
        <v>0.009979</v>
      </c>
      <c r="E15" t="n">
        <v>0.076</v>
      </c>
      <c r="F15" t="n">
        <v>0.062</v>
      </c>
      <c r="G15" t="n">
        <v>0.176</v>
      </c>
      <c r="H15" t="n">
        <v>0.145</v>
      </c>
      <c r="I15">
        <f>((D25 + D74) + (D16 + D17 + D18 + D19 + D20 + D21 + D22 + D23 + D24))</f>
        <v/>
      </c>
      <c r="J15">
        <f>(((D25 + D74) + (D16 + D17 + D18 + D19 + D20 + D21 + D22 + D23 + D24))*C15)</f>
        <v/>
      </c>
    </row>
    <row r="16">
      <c r="A16" t="inlineStr">
        <is>
          <t>INT_R_X7Y43/NE6BEG0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INT_R_X9Y47/NE6END0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CLBLM_R_X7Y43/CLBLM_NE4BEG0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CLBLM_L_X8Y43/CLBLM_NE4BEG0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INT_L_X8Y43/NE6A0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INT_L_X8Y44/NE6B0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INT_L_X8Y45/NE6C0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INT_L_X8Y46/NE6D0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INT_L_X8Y47/NE6E0</t>
        </is>
      </c>
      <c r="B24" t="inlineStr">
        <is>
          <t>Part of wire</t>
        </is>
      </c>
      <c r="C24" t="n">
        <v>0</v>
      </c>
      <c r="D24" t="n">
        <v>0</v>
      </c>
      <c r="I24">
        <f>(((D16 + D17 + D18 + D19 + D20 + D21 + D22 + D23 + D24)/2) + (D25 + D74))</f>
        <v/>
      </c>
      <c r="J24">
        <f>((C16 + C17 + C18 + C19 + C20 + C21 + C22 + C23 + C24)*(((D16 + D17 + D18 + D19 + D20 + D21 + D22 + D23 + D24)/2) + (D25 + D74)))</f>
        <v/>
      </c>
    </row>
    <row r="25">
      <c r="A25" t="inlineStr">
        <is>
          <t>INT_R_X9Y47/INT_R.NE6END0-&gt;&gt;NR1BEG0</t>
        </is>
      </c>
      <c r="B25" t="inlineStr">
        <is>
          <t>Buffer</t>
        </is>
      </c>
      <c r="C25" t="n">
        <v>1.16220225</v>
      </c>
      <c r="D25" t="n">
        <v>0.008429000000000001</v>
      </c>
      <c r="E25" t="n">
        <v>0.056</v>
      </c>
      <c r="F25" t="n">
        <v>0.046</v>
      </c>
      <c r="G25" t="n">
        <v>0.132</v>
      </c>
      <c r="H25" t="n">
        <v>0.109</v>
      </c>
      <c r="I25">
        <f>((D28 + D44) + (D26 + D27))</f>
        <v/>
      </c>
      <c r="J25">
        <f>(((D28 + D44) + (D26 + D27))*C25)</f>
        <v/>
      </c>
    </row>
    <row r="26">
      <c r="A26" t="inlineStr">
        <is>
          <t>INT_R_X9Y47/NR1BEG0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INT_R_X9Y48/NR1END0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(D28 + D44))</f>
        <v/>
      </c>
      <c r="J27">
        <f>((C26 + C27)*(((D26 + D27)/2) + (D28 + D44)))</f>
        <v/>
      </c>
    </row>
    <row r="28">
      <c r="A28" t="inlineStr">
        <is>
          <t>INT_R_X9Y48/INT_R.NR1END0-&gt;&gt;NW2BEG0</t>
        </is>
      </c>
      <c r="B28" t="inlineStr">
        <is>
          <t>Buffer</t>
        </is>
      </c>
      <c r="C28" t="n">
        <v>1.1851186875</v>
      </c>
      <c r="D28" t="n">
        <v>0.008473000000000001</v>
      </c>
      <c r="E28" t="n">
        <v>0.041</v>
      </c>
      <c r="F28" t="n">
        <v>0.033</v>
      </c>
      <c r="G28" t="n">
        <v>0.137</v>
      </c>
      <c r="H28" t="n">
        <v>0.113</v>
      </c>
      <c r="I28">
        <f>((D33) + (D29 + D30 + D31 + D32))</f>
        <v/>
      </c>
      <c r="J28">
        <f>(((D33) + (D29 + D30 + D31 + D32))*C28)</f>
        <v/>
      </c>
    </row>
    <row r="29">
      <c r="A29" t="inlineStr">
        <is>
          <t>INT_R_X9Y48/NW2BEG0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INT_L_X8Y49/NW2END0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INT_L_X8Y48/NW2END_S0_0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INT_R_X9Y49/NW2A0</t>
        </is>
      </c>
      <c r="B32" t="inlineStr">
        <is>
          <t>Part of wire</t>
        </is>
      </c>
      <c r="C32" t="n">
        <v>0</v>
      </c>
      <c r="D32" t="n">
        <v>0</v>
      </c>
      <c r="I32">
        <f>(((D29 + D30 + D31 + D32)/2) + (D33))</f>
        <v/>
      </c>
      <c r="J32">
        <f>((C29 + C30 + C31 + C32)*(((D29 + D30 + D31 + D32)/2) + (D33)))</f>
        <v/>
      </c>
    </row>
    <row r="33">
      <c r="A33" t="inlineStr">
        <is>
          <t>INT_L_X8Y49/INT_L.NW2END0-&gt;&gt;IMUX_L32</t>
        </is>
      </c>
      <c r="B33" t="inlineStr">
        <is>
          <t>Buffer</t>
        </is>
      </c>
      <c r="C33" t="n">
        <v>1.6107141875</v>
      </c>
      <c r="D33" t="n">
        <v>0.007713</v>
      </c>
      <c r="E33" t="n">
        <v>0.047</v>
      </c>
      <c r="F33" t="n">
        <v>0.038</v>
      </c>
      <c r="G33" t="n">
        <v>0.138</v>
      </c>
      <c r="H33" t="n">
        <v>0.114</v>
      </c>
      <c r="I33">
        <f>((((D38) + (D37))) + (D34 + D35))</f>
        <v/>
      </c>
      <c r="J33">
        <f>(((((D38) + (D37))) + (D34 + D35))*C33)</f>
        <v/>
      </c>
    </row>
    <row r="34">
      <c r="A34" t="inlineStr">
        <is>
          <t>INT_L_X8Y49/IMUX_L32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CLBLM_L_X8Y49/CLBLM_IMUX32</t>
        </is>
      </c>
      <c r="B35" t="inlineStr">
        <is>
          <t>Part of wire</t>
        </is>
      </c>
      <c r="C35" t="n">
        <v>0</v>
      </c>
      <c r="D35" t="n">
        <v>0</v>
      </c>
      <c r="I35">
        <f>(((D34 + D35)/2) + (((D38) + (D37))))</f>
        <v/>
      </c>
      <c r="J35">
        <f>((C34 + C35)*(((D34 + D35)/2) + (((D38) + (D37)))))</f>
        <v/>
      </c>
    </row>
    <row r="36">
      <c r="A36" t="inlineStr">
        <is>
          <t>CLBLM_L_X8Y49/CLBLM_L.CLBLM_IMUX32-&gt;CLBLM_M_C1</t>
        </is>
      </c>
      <c r="B36" t="inlineStr">
        <is>
          <t>PassTransistor</t>
        </is>
      </c>
      <c r="C36" t="n">
        <v>0</v>
      </c>
      <c r="E36" t="n">
        <v>0</v>
      </c>
      <c r="F36" t="n">
        <v>0</v>
      </c>
      <c r="G36" t="n">
        <v>0</v>
      </c>
      <c r="H36" t="n">
        <v>0</v>
      </c>
      <c r="I36">
        <f>((D38) + (D37))</f>
        <v/>
      </c>
      <c r="J36">
        <f>(((D38) + (D37))*C36)</f>
        <v/>
      </c>
    </row>
    <row r="37">
      <c r="A37" t="inlineStr">
        <is>
          <t>CLBLM_L_X8Y49/CLBLM_M_C1</t>
        </is>
      </c>
      <c r="B37" t="inlineStr">
        <is>
          <t>Part of wire</t>
        </is>
      </c>
      <c r="C37" t="n">
        <v>0</v>
      </c>
      <c r="D37" t="n">
        <v>0</v>
      </c>
      <c r="I37">
        <f>(((D37)/2) + (D38))</f>
        <v/>
      </c>
      <c r="J37">
        <f>((C37)*(((D37)/2) + (D38)))</f>
        <v/>
      </c>
    </row>
    <row r="38">
      <c r="A38" t="inlineStr">
        <is>
          <t>masterReg/register_reg_r2_0_31_12_17/RAMC_D1/RADR0</t>
        </is>
      </c>
      <c r="B38" t="inlineStr">
        <is>
          <t>Inpin</t>
        </is>
      </c>
      <c r="D38" t="n">
        <v>0</v>
      </c>
      <c r="E38" t="n">
        <v>0.219</v>
      </c>
      <c r="F38" t="n">
        <v>0.176</v>
      </c>
      <c r="G38" t="n">
        <v>0.521</v>
      </c>
      <c r="H38" t="n">
        <v>0.42</v>
      </c>
    </row>
    <row r="39">
      <c r="A39" t="inlineStr">
        <is>
          <t>readReg2[0]: Address_register_reg[5]/Q to masterReg/register_reg_r2_0_31_12_17/RAMC_D1/RADR0 sum delays</t>
        </is>
      </c>
      <c r="E39">
        <f>(E2 + E4 + E7 + E15 + E25 + E28 + E33 + E36 + E38)</f>
        <v/>
      </c>
      <c r="F39">
        <f>(F2 + F4 + F7 + F15 + F25 + F28 + F33 + F36 + F38)</f>
        <v/>
      </c>
      <c r="G39">
        <f>(G2 + G4 + G7 + G15 + G25 + G28 + G33 + G36 + G38)</f>
        <v/>
      </c>
      <c r="H39">
        <f>(H2 + H4 + H7 + H15 + H25 + H28 + H33 + H36 + H38)</f>
        <v/>
      </c>
      <c r="J39">
        <f>(J2 + J3 + J4 + J6 + J7 + J14 + J15 + J24 + J25 + J27 + J28 + J32 + J33 + J35 + J36 + J37 + J38)</f>
        <v/>
      </c>
    </row>
    <row r="40">
      <c r="A40" t="inlineStr">
        <is>
          <t>readReg2[0]: Address_register_reg[5]/Q to masterReg/register_reg_r2_0_31_12_17/RAMC_D1/RADR0sum delays + cap delay</t>
        </is>
      </c>
      <c r="E40">
        <f>1000*(E39 + J39)</f>
        <v/>
      </c>
      <c r="F40">
        <f>1000*(F39 + J39)</f>
        <v/>
      </c>
      <c r="G40">
        <f>1000*(G39 + J39)</f>
        <v/>
      </c>
      <c r="H40">
        <f>1000*(H39 + J39)</f>
        <v/>
      </c>
    </row>
    <row r="42">
      <c r="A42" t="inlineStr">
        <is>
          <t>readReg2[0]: Address_register_reg[5]/Q to masterReg/register_reg_r2_0_31_12_17/RAMC_D1/RADR0Total delay (from Vivado)</t>
        </is>
      </c>
      <c r="E42" t="inlineStr">
        <is>
          <t>663</t>
        </is>
      </c>
      <c r="F42" t="inlineStr">
        <is>
          <t>568</t>
        </is>
      </c>
      <c r="G42" t="inlineStr">
        <is>
          <t>1173</t>
        </is>
      </c>
      <c r="H42" t="inlineStr">
        <is>
          <t>985</t>
        </is>
      </c>
    </row>
    <row r="44">
      <c r="A44" t="inlineStr">
        <is>
          <t>INT_R_X9Y48/INT_R.NR1END0-&gt;&gt;NL1BEG_N3</t>
        </is>
      </c>
      <c r="B44" t="inlineStr">
        <is>
          <t>Buffer</t>
        </is>
      </c>
      <c r="C44" t="n">
        <v>1.16220225</v>
      </c>
      <c r="D44" t="n">
        <v>0.008429000000000001</v>
      </c>
      <c r="E44" t="n">
        <v>0.054</v>
      </c>
      <c r="F44" t="n">
        <v>0.044</v>
      </c>
      <c r="G44" t="n">
        <v>0.131</v>
      </c>
      <c r="H44" t="n">
        <v>0.108</v>
      </c>
      <c r="I44">
        <f>((D46) + (D45))</f>
        <v/>
      </c>
      <c r="J44">
        <f>(((D46) + (D45))*C44)</f>
        <v/>
      </c>
    </row>
    <row r="45">
      <c r="A45" t="inlineStr">
        <is>
          <t>INT_R_X9Y48/NL1BEG_N3</t>
        </is>
      </c>
      <c r="B45" t="inlineStr">
        <is>
          <t>Part of wire</t>
        </is>
      </c>
      <c r="C45" t="n">
        <v>0</v>
      </c>
      <c r="D45" t="n">
        <v>0</v>
      </c>
      <c r="I45">
        <f>(((D45)/2) + (D46))</f>
        <v/>
      </c>
      <c r="J45">
        <f>((C45)*(((D45)/2) + (D46)))</f>
        <v/>
      </c>
    </row>
    <row r="46">
      <c r="A46" t="inlineStr">
        <is>
          <t>INT_R_X9Y48/INT_R.NL1BEG_N3-&gt;&gt;NL1BEG2</t>
        </is>
      </c>
      <c r="B46" t="inlineStr">
        <is>
          <t>Buffer</t>
        </is>
      </c>
      <c r="C46" t="n">
        <v>1.16220225</v>
      </c>
      <c r="D46" t="n">
        <v>0.008429000000000001</v>
      </c>
      <c r="E46" t="n">
        <v>0.054</v>
      </c>
      <c r="F46" t="n">
        <v>0.044</v>
      </c>
      <c r="G46" t="n">
        <v>0.131</v>
      </c>
      <c r="H46" t="n">
        <v>0.108</v>
      </c>
      <c r="I46">
        <f>((D49) + (D47 + D48))</f>
        <v/>
      </c>
      <c r="J46">
        <f>(((D49) + (D47 + D48))*C46)</f>
        <v/>
      </c>
    </row>
    <row r="47">
      <c r="A47" t="inlineStr">
        <is>
          <t>INT_R_X9Y48/NL1BEG2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INT_R_X9Y49/NL1END2</t>
        </is>
      </c>
      <c r="B48" t="inlineStr">
        <is>
          <t>Part of wire</t>
        </is>
      </c>
      <c r="C48" t="n">
        <v>0</v>
      </c>
      <c r="D48" t="n">
        <v>0</v>
      </c>
      <c r="I48">
        <f>(((D47 + D48)/2) + (D49))</f>
        <v/>
      </c>
      <c r="J48">
        <f>((C47 + C48)*(((D47 + D48)/2) + (D49)))</f>
        <v/>
      </c>
    </row>
    <row r="49">
      <c r="A49" t="inlineStr">
        <is>
          <t>INT_R_X9Y49/INT_R.NL1END2-&gt;&gt;WR1BEG3</t>
        </is>
      </c>
      <c r="B49" t="inlineStr">
        <is>
          <t>Buffer</t>
        </is>
      </c>
      <c r="C49" t="n">
        <v>1.16220225</v>
      </c>
      <c r="D49" t="n">
        <v>0.008429000000000001</v>
      </c>
      <c r="E49" t="n">
        <v>0.043</v>
      </c>
      <c r="F49" t="n">
        <v>0.035</v>
      </c>
      <c r="G49" t="n">
        <v>0.123</v>
      </c>
      <c r="H49" t="n">
        <v>0.102</v>
      </c>
      <c r="I49">
        <f>((D52 + D63) + (D50 + D51))</f>
        <v/>
      </c>
      <c r="J49">
        <f>(((D52 + D63) + (D50 + D51))*C49)</f>
        <v/>
      </c>
    </row>
    <row r="50">
      <c r="A50" t="inlineStr">
        <is>
          <t>INT_R_X9Y49/WR1BEG3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INT_L_X8Y49/WR1END3</t>
        </is>
      </c>
      <c r="B51" t="inlineStr">
        <is>
          <t>Part of wire</t>
        </is>
      </c>
      <c r="C51" t="n">
        <v>0</v>
      </c>
      <c r="D51" t="n">
        <v>0</v>
      </c>
      <c r="I51">
        <f>(((D50 + D51)/2) + (D52 + D63))</f>
        <v/>
      </c>
      <c r="J51">
        <f>((C50 + C51)*(((D50 + D51)/2) + (D52 + D63)))</f>
        <v/>
      </c>
    </row>
    <row r="52">
      <c r="A52" t="inlineStr">
        <is>
          <t>INT_L_X8Y49/INT_L.WR1END3-&gt;&gt;IMUX_L7</t>
        </is>
      </c>
      <c r="B52" t="inlineStr">
        <is>
          <t>Buffer</t>
        </is>
      </c>
      <c r="C52" t="n">
        <v>1.6107141875</v>
      </c>
      <c r="D52" t="n">
        <v>0.007713</v>
      </c>
      <c r="E52" t="n">
        <v>0.047</v>
      </c>
      <c r="F52" t="n">
        <v>0.038</v>
      </c>
      <c r="G52" t="n">
        <v>0.138</v>
      </c>
      <c r="H52" t="n">
        <v>0.114</v>
      </c>
      <c r="I52">
        <f>((((D57) + (D56))) + (D53 + D54))</f>
        <v/>
      </c>
      <c r="J52">
        <f>(((((D57) + (D56))) + (D53 + D54))*C52)</f>
        <v/>
      </c>
    </row>
    <row r="53">
      <c r="A53" t="inlineStr">
        <is>
          <t>INT_L_X8Y49/IMUX_L7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CLBLM_L_X8Y49/CLBLM_IMUX7</t>
        </is>
      </c>
      <c r="B54" t="inlineStr">
        <is>
          <t>Part of wire</t>
        </is>
      </c>
      <c r="C54" t="n">
        <v>0</v>
      </c>
      <c r="D54" t="n">
        <v>0</v>
      </c>
      <c r="I54">
        <f>(((D53 + D54)/2) + (((D57) + (D56))))</f>
        <v/>
      </c>
      <c r="J54">
        <f>((C53 + C54)*(((D53 + D54)/2) + (((D57) + (D56)))))</f>
        <v/>
      </c>
    </row>
    <row r="55">
      <c r="A55" t="inlineStr">
        <is>
          <t>CLBLM_L_X8Y49/CLBLM_L.CLBLM_IMUX7-&gt;CLBLM_M_A1</t>
        </is>
      </c>
      <c r="B55" t="inlineStr">
        <is>
          <t>PassTransistor</t>
        </is>
      </c>
      <c r="C55" t="n">
        <v>0</v>
      </c>
      <c r="E55" t="n">
        <v>0</v>
      </c>
      <c r="F55" t="n">
        <v>0</v>
      </c>
      <c r="G55" t="n">
        <v>0</v>
      </c>
      <c r="H55" t="n">
        <v>0</v>
      </c>
      <c r="I55">
        <f>((D57) + (D56))</f>
        <v/>
      </c>
      <c r="J55">
        <f>(((D57) + (D56))*C55)</f>
        <v/>
      </c>
    </row>
    <row r="56">
      <c r="A56" t="inlineStr">
        <is>
          <t>CLBLM_L_X8Y49/CLBLM_M_A1</t>
        </is>
      </c>
      <c r="B56" t="inlineStr">
        <is>
          <t>Part of wire</t>
        </is>
      </c>
      <c r="C56" t="n">
        <v>0</v>
      </c>
      <c r="D56" t="n">
        <v>0</v>
      </c>
      <c r="I56">
        <f>(((D56)/2) + (D57))</f>
        <v/>
      </c>
      <c r="J56">
        <f>((C56)*(((D56)/2) + (D57)))</f>
        <v/>
      </c>
    </row>
    <row r="57">
      <c r="A57" t="inlineStr">
        <is>
          <t>masterReg/register_reg_r2_0_31_12_17/RAMA_D1/RADR0</t>
        </is>
      </c>
      <c r="B57" t="inlineStr">
        <is>
          <t>Inpin</t>
        </is>
      </c>
      <c r="D57" t="n">
        <v>0</v>
      </c>
      <c r="E57" t="n">
        <v>0.225</v>
      </c>
      <c r="F57" t="n">
        <v>0.18</v>
      </c>
      <c r="G57" t="n">
        <v>0.531</v>
      </c>
      <c r="H57" t="n">
        <v>0.428</v>
      </c>
    </row>
    <row r="58">
      <c r="A58" t="inlineStr">
        <is>
          <t>readReg2[0]: Address_register_reg[5]/Q to masterReg/register_reg_r2_0_31_12_17/RAMA_D1/RADR0 sum delays</t>
        </is>
      </c>
      <c r="E58">
        <f>(E2 + E4 + E7 + E15 + E25 + E44 + E46 + E49 + E52 + E55 + E57)</f>
        <v/>
      </c>
      <c r="F58">
        <f>(F2 + F4 + F7 + F15 + F25 + F44 + F46 + F49 + F52 + F55 + F57)</f>
        <v/>
      </c>
      <c r="G58">
        <f>(G2 + G4 + G7 + G15 + G25 + G44 + G46 + G49 + G52 + G55 + G57)</f>
        <v/>
      </c>
      <c r="H58">
        <f>(H2 + H4 + H7 + H15 + H25 + H44 + H46 + H49 + H52 + H55 + H57)</f>
        <v/>
      </c>
      <c r="J58">
        <f>(J2 + J3 + J4 + J6 + J7 + J14 + J15 + J24 + J25 + J27 + J44 + J45 + J46 + J48 + J49 + J51 + J52 + J54 + J55 + J56 + J57)</f>
        <v/>
      </c>
    </row>
    <row r="59">
      <c r="A59" t="inlineStr">
        <is>
          <t>readReg2[0]: Address_register_reg[5]/Q to masterReg/register_reg_r2_0_31_12_17/RAMA_D1/RADR0sum delays + cap delay</t>
        </is>
      </c>
      <c r="E59">
        <f>1000*(E58 + J58)</f>
        <v/>
      </c>
      <c r="F59">
        <f>1000*(F58 + J58)</f>
        <v/>
      </c>
      <c r="G59">
        <f>1000*(G58 + J58)</f>
        <v/>
      </c>
      <c r="H59">
        <f>1000*(H58 + J58)</f>
        <v/>
      </c>
    </row>
    <row r="61">
      <c r="A61" t="inlineStr">
        <is>
          <t>readReg2[0]: Address_register_reg[5]/Q to masterReg/register_reg_r2_0_31_12_17/RAMA_D1/RADR0Total delay (from Vivado)</t>
        </is>
      </c>
      <c r="E61" t="inlineStr">
        <is>
          <t>805</t>
        </is>
      </c>
      <c r="F61" t="inlineStr">
        <is>
          <t>688</t>
        </is>
      </c>
      <c r="G61" t="inlineStr">
        <is>
          <t>1400</t>
        </is>
      </c>
      <c r="H61" t="inlineStr">
        <is>
          <t>1177</t>
        </is>
      </c>
    </row>
    <row r="63">
      <c r="A63" t="inlineStr">
        <is>
          <t>INT_L_X8Y49/INT_L.WR1END3-&gt;&gt;IMUX_L15</t>
        </is>
      </c>
      <c r="B63" t="inlineStr">
        <is>
          <t>Buffer</t>
        </is>
      </c>
      <c r="C63" t="n">
        <v>1.6107141875</v>
      </c>
      <c r="D63" t="n">
        <v>0.007713</v>
      </c>
      <c r="E63" t="n">
        <v>0.047</v>
      </c>
      <c r="F63" t="n">
        <v>0.038</v>
      </c>
      <c r="G63" t="n">
        <v>0.138</v>
      </c>
      <c r="H63" t="n">
        <v>0.114</v>
      </c>
      <c r="I63">
        <f>((((D68) + (D67))) + (D64 + D65))</f>
        <v/>
      </c>
      <c r="J63">
        <f>(((((D68) + (D67))) + (D64 + D65))*C63)</f>
        <v/>
      </c>
    </row>
    <row r="64">
      <c r="A64" t="inlineStr">
        <is>
          <t>INT_L_X8Y49/IMUX_L15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CLBLM_L_X8Y49/CLBLM_IMUX15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(((D68) + (D67))))</f>
        <v/>
      </c>
      <c r="J65">
        <f>((C64 + C65)*(((D64 + D65)/2) + (((D68) + (D67)))))</f>
        <v/>
      </c>
    </row>
    <row r="66">
      <c r="A66" t="inlineStr">
        <is>
          <t>CLBLM_L_X8Y49/CLBLM_L.CLBLM_IMUX15-&gt;CLBLM_M_B1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CLBLM_L_X8Y49/CLBLM_M_B1</t>
        </is>
      </c>
      <c r="B67" t="inlineStr">
        <is>
          <t>Part of wire</t>
        </is>
      </c>
      <c r="C67" t="n">
        <v>0</v>
      </c>
      <c r="D67" t="n">
        <v>0</v>
      </c>
      <c r="I67">
        <f>(((D67)/2) + (D68))</f>
        <v/>
      </c>
      <c r="J67">
        <f>((C67)*(((D67)/2) + (D68)))</f>
        <v/>
      </c>
    </row>
    <row r="68">
      <c r="A68" t="inlineStr">
        <is>
          <t>masterReg/register_reg_r2_0_31_12_17/RAMB_D1/RADR0</t>
        </is>
      </c>
      <c r="B68" t="inlineStr">
        <is>
          <t>Inpin</t>
        </is>
      </c>
      <c r="D68" t="n">
        <v>0</v>
      </c>
      <c r="E68" t="n">
        <v>0.218</v>
      </c>
      <c r="F68" t="n">
        <v>0.175</v>
      </c>
      <c r="G68" t="n">
        <v>0.521</v>
      </c>
      <c r="H68" t="n">
        <v>0.42</v>
      </c>
    </row>
    <row r="69">
      <c r="A69" t="inlineStr">
        <is>
          <t>readReg2[0]: Address_register_reg[5]/Q to masterReg/register_reg_r2_0_31_12_17/RAMB_D1/RADR0 sum delays</t>
        </is>
      </c>
      <c r="E69">
        <f>(E2 + E4 + E7 + E15 + E25 + E44 + E46 + E49 + E63 + E66 + E68)</f>
        <v/>
      </c>
      <c r="F69">
        <f>(F2 + F4 + F7 + F15 + F25 + F44 + F46 + F49 + F63 + F66 + F68)</f>
        <v/>
      </c>
      <c r="G69">
        <f>(G2 + G4 + G7 + G15 + G25 + G44 + G46 + G49 + G63 + G66 + G68)</f>
        <v/>
      </c>
      <c r="H69">
        <f>(H2 + H4 + H7 + H15 + H25 + H44 + H46 + H49 + H63 + H66 + H68)</f>
        <v/>
      </c>
      <c r="J69">
        <f>(J2 + J3 + J4 + J6 + J7 + J14 + J15 + J24 + J25 + J27 + J44 + J45 + J46 + J48 + J49 + J51 + J63 + J65 + J66 + J67 + J68)</f>
        <v/>
      </c>
    </row>
    <row r="70">
      <c r="A70" t="inlineStr">
        <is>
          <t>readReg2[0]: Address_register_reg[5]/Q to masterReg/register_reg_r2_0_31_12_17/RAMB_D1/RADR0sum delays + cap delay</t>
        </is>
      </c>
      <c r="E70">
        <f>1000*(E69 + J69)</f>
        <v/>
      </c>
      <c r="F70">
        <f>1000*(F69 + J69)</f>
        <v/>
      </c>
      <c r="G70">
        <f>1000*(G69 + J69)</f>
        <v/>
      </c>
      <c r="H70">
        <f>1000*(H69 + J69)</f>
        <v/>
      </c>
    </row>
    <row r="72">
      <c r="A72" t="inlineStr">
        <is>
          <t>readReg2[0]: Address_register_reg[5]/Q to masterReg/register_reg_r2_0_31_12_17/RAMB_D1/RADR0Total delay (from Vivado)</t>
        </is>
      </c>
      <c r="E72" t="inlineStr">
        <is>
          <t>798</t>
        </is>
      </c>
      <c r="F72" t="inlineStr">
        <is>
          <t>683</t>
        </is>
      </c>
      <c r="G72" t="inlineStr">
        <is>
          <t>1391</t>
        </is>
      </c>
      <c r="H72" t="inlineStr">
        <is>
          <t>1169</t>
        </is>
      </c>
    </row>
    <row r="74">
      <c r="A74" t="inlineStr">
        <is>
          <t>INT_R_X9Y47/INT_R.NE6END0-&gt;&gt;NW6BEG0</t>
        </is>
      </c>
      <c r="B74" t="inlineStr">
        <is>
          <t>Buffer</t>
        </is>
      </c>
      <c r="C74" t="n">
        <v>1.5845231875</v>
      </c>
      <c r="D74" t="n">
        <v>0.009979</v>
      </c>
      <c r="E74" t="n">
        <v>0.075</v>
      </c>
      <c r="F74" t="n">
        <v>0.062</v>
      </c>
      <c r="G74" t="n">
        <v>0.175</v>
      </c>
      <c r="H74" t="n">
        <v>0.144</v>
      </c>
      <c r="I74">
        <f>((D86 + D102 + D133 + D178 + D235) + (D75 + D76 + D77 + D78 + D79 + D80 + D81 + D82 + D83 + D84 + D85))</f>
        <v/>
      </c>
      <c r="J74">
        <f>(((D86 + D102 + D133 + D178 + D235) + (D75 + D76 + D77 + D78 + D79 + D80 + D81 + D82 + D83 + D84 + D85))*C74)</f>
        <v/>
      </c>
    </row>
    <row r="75">
      <c r="A75" t="inlineStr">
        <is>
          <t>INT_R_X9Y47/NW6BEG0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INT_R_X7Y51/NW6END0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INT_R_X7Y50/NW6END_S0_0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INT_L_X8Y47/NW6A0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INT_L_X8Y48/NW6B0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INT_L_X8Y49/NW6C0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BRKH_INT_X8Y49/BRKH_INT_NW6C0</t>
        </is>
      </c>
      <c r="B81" t="inlineStr">
        <is>
          <t>Part of wire</t>
        </is>
      </c>
      <c r="C81" t="n">
        <v>0.00523</v>
      </c>
      <c r="D81" t="n">
        <v>0.001</v>
      </c>
    </row>
    <row r="82">
      <c r="A82" t="inlineStr">
        <is>
          <t>INT_L_X8Y50/NW6D0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INT_L_X8Y51/NW6E0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CLBLM_L_X8Y51/CLBLM_NW4END0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CLBLM_R_X7Y51/CLBLM_NW4END0</t>
        </is>
      </c>
      <c r="B85" t="inlineStr">
        <is>
          <t>Part of wire</t>
        </is>
      </c>
      <c r="C85" t="n">
        <v>0</v>
      </c>
      <c r="D85" t="n">
        <v>0</v>
      </c>
      <c r="I85">
        <f>(((D75 + D76 + D77 + D78 + D79 + D80 + D81 + D82 + D83 + D84 + D85)/2) + (D86 + D102 + D133 + D178 + D235))</f>
        <v/>
      </c>
      <c r="J85">
        <f>((C75 + C76 + C77 + C78 + C79 + C80 + C81 + C82 + C83 + C84 + C85)*(((D75 + D76 + D77 + D78 + D79 + D80 + D81 + D82 + D83 + D84 + D85)/2) + (D86 + D102 + D133 + D178 + D235)))</f>
        <v/>
      </c>
    </row>
    <row r="86">
      <c r="A86" t="inlineStr">
        <is>
          <t>INT_R_X7Y51/INT_R.NW6END0-&gt;&gt;NN2BEG0</t>
        </is>
      </c>
      <c r="B86" t="inlineStr">
        <is>
          <t>Buffer</t>
        </is>
      </c>
      <c r="C86" t="n">
        <v>1.1851186875</v>
      </c>
      <c r="D86" t="n">
        <v>0.008473000000000001</v>
      </c>
      <c r="E86" t="n">
        <v>0.06</v>
      </c>
      <c r="F86" t="n">
        <v>0.05</v>
      </c>
      <c r="G86" t="n">
        <v>0.132</v>
      </c>
      <c r="H86" t="n">
        <v>0.109</v>
      </c>
      <c r="I86">
        <f>((D91) + (D87 + D88 + D89 + D90))</f>
        <v/>
      </c>
      <c r="J86">
        <f>(((D91) + (D87 + D88 + D89 + D90))*C86)</f>
        <v/>
      </c>
    </row>
    <row r="87">
      <c r="A87" t="inlineStr">
        <is>
          <t>INT_R_X7Y51/NN2BEG0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INT_R_X7Y53/NN2END0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INT_R_X7Y52/NN2END_S2_0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INT_R_X7Y52/NN2A0</t>
        </is>
      </c>
      <c r="B90" t="inlineStr">
        <is>
          <t>Part of wire</t>
        </is>
      </c>
      <c r="C90" t="n">
        <v>0</v>
      </c>
      <c r="D90" t="n">
        <v>0</v>
      </c>
      <c r="I90">
        <f>(((D87 + D88 + D89 + D90)/2) + (D91))</f>
        <v/>
      </c>
      <c r="J90">
        <f>((C87 + C88 + C89 + C90)*(((D87 + D88 + D89 + D90)/2) + (D91)))</f>
        <v/>
      </c>
    </row>
    <row r="91">
      <c r="A91" t="inlineStr">
        <is>
          <t>INT_R_X7Y53/INT_R.NN2END0-&gt;&gt;IMUX32</t>
        </is>
      </c>
      <c r="B91" t="inlineStr">
        <is>
          <t>Buffer</t>
        </is>
      </c>
      <c r="C91" t="n">
        <v>1.6107141875</v>
      </c>
      <c r="D91" t="n">
        <v>0.007713</v>
      </c>
      <c r="E91" t="n">
        <v>0.047</v>
      </c>
      <c r="F91" t="n">
        <v>0.038</v>
      </c>
      <c r="G91" t="n">
        <v>0.138</v>
      </c>
      <c r="H91" t="n">
        <v>0.114</v>
      </c>
      <c r="I91">
        <f>((((D96) + (D95))) + (D92 + D93))</f>
        <v/>
      </c>
      <c r="J91">
        <f>(((((D96) + (D95))) + (D92 + D93))*C91)</f>
        <v/>
      </c>
    </row>
    <row r="92">
      <c r="A92" t="inlineStr">
        <is>
          <t>INT_R_X7Y53/IMUX32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CLBLM_R_X7Y53/CLBLM_IMUX32</t>
        </is>
      </c>
      <c r="B93" t="inlineStr">
        <is>
          <t>Part of wire</t>
        </is>
      </c>
      <c r="C93" t="n">
        <v>0</v>
      </c>
      <c r="D93" t="n">
        <v>0</v>
      </c>
      <c r="I93">
        <f>(((D92 + D93)/2) + (((D96) + (D95))))</f>
        <v/>
      </c>
      <c r="J93">
        <f>((C92 + C93)*(((D92 + D93)/2) + (((D96) + (D95)))))</f>
        <v/>
      </c>
    </row>
    <row r="94">
      <c r="A94" t="inlineStr">
        <is>
          <t>CLBLM_R_X7Y53/CLBLM_R.CLBLM_IMUX32-&gt;CLBLM_M_C1</t>
        </is>
      </c>
      <c r="B94" t="inlineStr">
        <is>
          <t>PassTransistor</t>
        </is>
      </c>
      <c r="C94" t="n">
        <v>0</v>
      </c>
      <c r="E94" t="n">
        <v>0</v>
      </c>
      <c r="F94" t="n">
        <v>0</v>
      </c>
      <c r="G94" t="n">
        <v>0</v>
      </c>
      <c r="H94" t="n">
        <v>0</v>
      </c>
      <c r="I94">
        <f>((D96) + (D95))</f>
        <v/>
      </c>
      <c r="J94">
        <f>(((D96) + (D95))*C94)</f>
        <v/>
      </c>
    </row>
    <row r="95">
      <c r="A95" t="inlineStr">
        <is>
          <t>CLBLM_R_X7Y53/CLBLM_M_C1</t>
        </is>
      </c>
      <c r="B95" t="inlineStr">
        <is>
          <t>Part of wire</t>
        </is>
      </c>
      <c r="C95" t="n">
        <v>0</v>
      </c>
      <c r="D95" t="n">
        <v>0</v>
      </c>
      <c r="I95">
        <f>(((D95)/2) + (D96))</f>
        <v/>
      </c>
      <c r="J95">
        <f>((C95)*(((D95)/2) + (D96)))</f>
        <v/>
      </c>
    </row>
    <row r="96">
      <c r="A96" t="inlineStr">
        <is>
          <t>masterReg/register_reg_r2_0_31_24_29/RAMC_D1/RADR0</t>
        </is>
      </c>
      <c r="B96" t="inlineStr">
        <is>
          <t>Inpin</t>
        </is>
      </c>
      <c r="D96" t="n">
        <v>0</v>
      </c>
      <c r="E96" t="n">
        <v>0.219</v>
      </c>
      <c r="F96" t="n">
        <v>0.176</v>
      </c>
      <c r="G96" t="n">
        <v>0.521</v>
      </c>
      <c r="H96" t="n">
        <v>0.42</v>
      </c>
    </row>
    <row r="97">
      <c r="A97" t="inlineStr">
        <is>
          <t>readReg2[0]: Address_register_reg[5]/Q to masterReg/register_reg_r2_0_31_24_29/RAMC_D1/RADR0 sum delays</t>
        </is>
      </c>
      <c r="E97">
        <f>(E2 + E4 + E7 + E15 + E74 + E86 + E91 + E94 + E96)</f>
        <v/>
      </c>
      <c r="F97">
        <f>(F2 + F4 + F7 + F15 + F74 + F86 + F91 + F94 + F96)</f>
        <v/>
      </c>
      <c r="G97">
        <f>(G2 + G4 + G7 + G15 + G74 + G86 + G91 + G94 + G96)</f>
        <v/>
      </c>
      <c r="H97">
        <f>(H2 + H4 + H7 + H15 + H74 + H86 + H91 + H94 + H96)</f>
        <v/>
      </c>
      <c r="J97">
        <f>(J2 + J3 + J4 + J6 + J7 + J14 + J15 + J24 + J74 + J85 + J86 + J90 + J91 + J93 + J94 + J95 + J96)</f>
        <v/>
      </c>
    </row>
    <row r="98">
      <c r="A98" t="inlineStr">
        <is>
          <t>readReg2[0]: Address_register_reg[5]/Q to masterReg/register_reg_r2_0_31_24_29/RAMC_D1/RADR0sum delays + cap delay</t>
        </is>
      </c>
      <c r="E98">
        <f>1000*(E97 + J97)</f>
        <v/>
      </c>
      <c r="F98">
        <f>1000*(F97 + J97)</f>
        <v/>
      </c>
      <c r="G98">
        <f>1000*(G97 + J97)</f>
        <v/>
      </c>
      <c r="H98">
        <f>1000*(H97 + J97)</f>
        <v/>
      </c>
    </row>
    <row r="100">
      <c r="A100" t="inlineStr">
        <is>
          <t>readReg2[0]: Address_register_reg[5]/Q to masterReg/register_reg_r2_0_31_24_29/RAMC_D1/RADR0Total delay (from Vivado)</t>
        </is>
      </c>
      <c r="E100" t="inlineStr">
        <is>
          <t>754</t>
        </is>
      </c>
      <c r="F100" t="inlineStr">
        <is>
          <t>654</t>
        </is>
      </c>
      <c r="G100" t="inlineStr">
        <is>
          <t>1265</t>
        </is>
      </c>
      <c r="H100" t="inlineStr">
        <is>
          <t>1070</t>
        </is>
      </c>
    </row>
    <row r="102">
      <c r="A102" t="inlineStr">
        <is>
          <t>INT_R_X7Y50/INT_R.NW6END_S0_0-&gt;&gt;SS6BEG3</t>
        </is>
      </c>
      <c r="B102" t="inlineStr">
        <is>
          <t>Buffer</t>
        </is>
      </c>
      <c r="C102" t="n">
        <v>1.5845231875</v>
      </c>
      <c r="D102" t="n">
        <v>0.009979</v>
      </c>
      <c r="E102" t="n">
        <v>0.08599999999999999</v>
      </c>
      <c r="F102" t="n">
        <v>0.07099999999999999</v>
      </c>
      <c r="G102" t="n">
        <v>0.189</v>
      </c>
      <c r="H102" t="n">
        <v>0.156</v>
      </c>
      <c r="I102">
        <f>((D112) + (D103 + D104 + D105 + D106 + D107 + D108 + D109 + D110 + D111))</f>
        <v/>
      </c>
      <c r="J102">
        <f>(((D112) + (D103 + D104 + D105 + D106 + D107 + D108 + D109 + D110 + D111))*C102)</f>
        <v/>
      </c>
    </row>
    <row r="103">
      <c r="A103" t="inlineStr">
        <is>
          <t>INT_R_X7Y50/SS6BEG3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INT_R_X7Y44/SS6END3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INT_R_X7Y45/SS6END_N0_3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BRKH_INT_X7Y49/BRKH_INT_SS6A3</t>
        </is>
      </c>
      <c r="B106" t="inlineStr">
        <is>
          <t>Part of wire</t>
        </is>
      </c>
      <c r="C106" t="n">
        <v>0.00523</v>
      </c>
      <c r="D106" t="n">
        <v>0.001</v>
      </c>
    </row>
    <row r="107">
      <c r="A107" t="inlineStr">
        <is>
          <t>INT_R_X7Y49/SS6A3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INT_R_X7Y48/SS6B3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INT_R_X7Y47/SS6C3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INT_R_X7Y46/SS6D3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INT_R_X7Y45/SS6E3</t>
        </is>
      </c>
      <c r="B111" t="inlineStr">
        <is>
          <t>Part of wire</t>
        </is>
      </c>
      <c r="C111" t="n">
        <v>0</v>
      </c>
      <c r="D111" t="n">
        <v>0</v>
      </c>
      <c r="I111">
        <f>(((D103 + D104 + D105 + D106 + D107 + D108 + D109 + D110 + D111)/2) + (D112))</f>
        <v/>
      </c>
      <c r="J111">
        <f>((C103 + C104 + C105 + C106 + C107 + C108 + C109 + C110 + C111)*(((D103 + D104 + D105 + D106 + D107 + D108 + D109 + D110 + D111)/2) + (D112)))</f>
        <v/>
      </c>
    </row>
    <row r="112">
      <c r="A112" t="inlineStr">
        <is>
          <t>INT_R_X7Y44/INT_R.SS6END3-&gt;&gt;ER1BEG_S0</t>
        </is>
      </c>
      <c r="B112" t="inlineStr">
        <is>
          <t>Buffer</t>
        </is>
      </c>
      <c r="C112" t="n">
        <v>1.16220225</v>
      </c>
      <c r="D112" t="n">
        <v>0.008429000000000001</v>
      </c>
      <c r="E112" t="n">
        <v>0.044</v>
      </c>
      <c r="F112" t="n">
        <v>0.036</v>
      </c>
      <c r="G112" t="n">
        <v>0.124</v>
      </c>
      <c r="H112" t="n">
        <v>0.103</v>
      </c>
      <c r="I112">
        <f>((D118) + (D113 + D114 + D115 + D116 + D117))</f>
        <v/>
      </c>
      <c r="J112">
        <f>(((D118) + (D113 + D114 + D115 + D116 + D117))*C112)</f>
        <v/>
      </c>
    </row>
    <row r="113">
      <c r="A113" t="inlineStr">
        <is>
          <t>INT_R_X7Y44/ER1BEG_S0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INT_L_X8Y45/ER1END0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INT_R_X7Y45/ER1BEG0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CLBLM_R_X7Y45/CLBLM_ER1BEG0</t>
        </is>
      </c>
      <c r="B116" t="inlineStr">
        <is>
          <t>Part of wire</t>
        </is>
      </c>
      <c r="C116" t="n">
        <v>0.09049599999999999</v>
      </c>
      <c r="D116" t="n">
        <v>0.005564</v>
      </c>
    </row>
    <row r="117">
      <c r="A117" t="inlineStr">
        <is>
          <t>CLBLM_L_X8Y45/CLBLM_ER1BEG0</t>
        </is>
      </c>
      <c r="B117" t="inlineStr">
        <is>
          <t>Part of wire</t>
        </is>
      </c>
      <c r="C117" t="n">
        <v>0.09049599999999999</v>
      </c>
      <c r="D117" t="n">
        <v>0.005564</v>
      </c>
      <c r="I117">
        <f>(((D113 + D114 + D115 + D116 + D117)/2) + (D118))</f>
        <v/>
      </c>
      <c r="J117">
        <f>((C113 + C114 + C115 + C116 + C117)*(((D113 + D114 + D115 + D116 + D117)/2) + (D118)))</f>
        <v/>
      </c>
    </row>
    <row r="118">
      <c r="A118" t="inlineStr">
        <is>
          <t>INT_L_X8Y45/INT_L.ER1END0-&gt;&gt;SS2BEG0</t>
        </is>
      </c>
      <c r="B118" t="inlineStr">
        <is>
          <t>Buffer</t>
        </is>
      </c>
      <c r="C118" t="n">
        <v>1.1851186875</v>
      </c>
      <c r="D118" t="n">
        <v>0.008473000000000001</v>
      </c>
      <c r="E118" t="n">
        <v>0.06</v>
      </c>
      <c r="F118" t="n">
        <v>0.05</v>
      </c>
      <c r="G118" t="n">
        <v>0.134</v>
      </c>
      <c r="H118" t="n">
        <v>0.111</v>
      </c>
      <c r="I118">
        <f>((D122) + (D119 + D120 + D121))</f>
        <v/>
      </c>
      <c r="J118">
        <f>(((D122) + (D119 + D120 + D121))*C118)</f>
        <v/>
      </c>
    </row>
    <row r="119">
      <c r="A119" t="inlineStr">
        <is>
          <t>INT_L_X8Y45/SS2BEG0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INT_L_X8Y43/SS2END0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INT_L_X8Y44/SS2A0</t>
        </is>
      </c>
      <c r="B121" t="inlineStr">
        <is>
          <t>Part of wire</t>
        </is>
      </c>
      <c r="C121" t="n">
        <v>0</v>
      </c>
      <c r="D121" t="n">
        <v>0</v>
      </c>
      <c r="I121">
        <f>(((D119 + D120 + D121)/2) + (D122))</f>
        <v/>
      </c>
      <c r="J121">
        <f>((C119 + C120 + C121)*(((D119 + D120 + D121)/2) + (D122)))</f>
        <v/>
      </c>
    </row>
    <row r="122">
      <c r="A122" t="inlineStr">
        <is>
          <t>INT_L_X8Y43/INT_L.SS2END0-&gt;&gt;IMUX_L32</t>
        </is>
      </c>
      <c r="B122" t="inlineStr">
        <is>
          <t>Buffer</t>
        </is>
      </c>
      <c r="C122" t="n">
        <v>1.6107141875</v>
      </c>
      <c r="D122" t="n">
        <v>0.007713</v>
      </c>
      <c r="E122" t="n">
        <v>0.047</v>
      </c>
      <c r="F122" t="n">
        <v>0.038</v>
      </c>
      <c r="G122" t="n">
        <v>0.138</v>
      </c>
      <c r="H122" t="n">
        <v>0.114</v>
      </c>
      <c r="I122">
        <f>((((D127) + (D126))) + (D123 + D124))</f>
        <v/>
      </c>
      <c r="J122">
        <f>(((((D127) + (D126))) + (D123 + D124))*C122)</f>
        <v/>
      </c>
    </row>
    <row r="123">
      <c r="A123" t="inlineStr">
        <is>
          <t>INT_L_X8Y43/IMUX_L32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CLBLM_L_X8Y43/CLBLM_IMUX32</t>
        </is>
      </c>
      <c r="B124" t="inlineStr">
        <is>
          <t>Part of wire</t>
        </is>
      </c>
      <c r="C124" t="n">
        <v>0</v>
      </c>
      <c r="D124" t="n">
        <v>0</v>
      </c>
      <c r="I124">
        <f>(((D123 + D124)/2) + (((D127) + (D126))))</f>
        <v/>
      </c>
      <c r="J124">
        <f>((C123 + C124)*(((D123 + D124)/2) + (((D127) + (D126)))))</f>
        <v/>
      </c>
    </row>
    <row r="125">
      <c r="A125" t="inlineStr">
        <is>
          <t>CLBLM_L_X8Y43/CLBLM_L.CLBLM_IMUX32-&gt;CLBLM_M_C1</t>
        </is>
      </c>
      <c r="B125" t="inlineStr">
        <is>
          <t>PassTransistor</t>
        </is>
      </c>
      <c r="C125" t="n">
        <v>0</v>
      </c>
      <c r="E125" t="n">
        <v>0</v>
      </c>
      <c r="F125" t="n">
        <v>0</v>
      </c>
      <c r="G125" t="n">
        <v>0</v>
      </c>
      <c r="H125" t="n">
        <v>0</v>
      </c>
      <c r="I125">
        <f>((D127) + (D126))</f>
        <v/>
      </c>
      <c r="J125">
        <f>(((D127) + (D126))*C125)</f>
        <v/>
      </c>
    </row>
    <row r="126">
      <c r="A126" t="inlineStr">
        <is>
          <t>CLBLM_L_X8Y43/CLBLM_M_C1</t>
        </is>
      </c>
      <c r="B126" t="inlineStr">
        <is>
          <t>Part of wire</t>
        </is>
      </c>
      <c r="C126" t="n">
        <v>0</v>
      </c>
      <c r="D126" t="n">
        <v>0</v>
      </c>
      <c r="I126">
        <f>(((D126)/2) + (D127))</f>
        <v/>
      </c>
      <c r="J126">
        <f>((C126)*(((D126)/2) + (D127)))</f>
        <v/>
      </c>
    </row>
    <row r="127">
      <c r="A127" t="inlineStr">
        <is>
          <t>masterReg/register_reg_r2_0_31_6_11/RAMC_D1/RADR0</t>
        </is>
      </c>
      <c r="B127" t="inlineStr">
        <is>
          <t>Inpin</t>
        </is>
      </c>
      <c r="D127" t="n">
        <v>0</v>
      </c>
      <c r="E127" t="n">
        <v>0.219</v>
      </c>
      <c r="F127" t="n">
        <v>0.176</v>
      </c>
      <c r="G127" t="n">
        <v>0.521</v>
      </c>
      <c r="H127" t="n">
        <v>0.42</v>
      </c>
    </row>
    <row r="128">
      <c r="A128" t="inlineStr">
        <is>
          <t>readReg2[0]: Address_register_reg[5]/Q to masterReg/register_reg_r2_0_31_6_11/RAMC_D1/RADR0 sum delays</t>
        </is>
      </c>
      <c r="E128">
        <f>(E2 + E4 + E7 + E15 + E74 + E102 + E112 + E118 + E122 + E125 + E127)</f>
        <v/>
      </c>
      <c r="F128">
        <f>(F2 + F4 + F7 + F15 + F74 + F102 + F112 + F118 + F122 + F125 + F127)</f>
        <v/>
      </c>
      <c r="G128">
        <f>(G2 + G4 + G7 + G15 + G74 + G102 + G112 + G118 + G122 + G125 + G127)</f>
        <v/>
      </c>
      <c r="H128">
        <f>(H2 + H4 + H7 + H15 + H74 + H102 + H112 + H118 + H122 + H125 + H127)</f>
        <v/>
      </c>
      <c r="J128">
        <f>(J2 + J3 + J4 + J6 + J7 + J14 + J15 + J24 + J74 + J85 + J102 + J111 + J112 + J117 + J118 + J121 + J122 + J124 + J125 + J126 + J127)</f>
        <v/>
      </c>
    </row>
    <row r="129">
      <c r="A129" t="inlineStr">
        <is>
          <t>readReg2[0]: Address_register_reg[5]/Q to masterReg/register_reg_r2_0_31_6_11/RAMC_D1/RADR0sum delays + cap delay</t>
        </is>
      </c>
      <c r="E129">
        <f>1000*(E128 + J128)</f>
        <v/>
      </c>
      <c r="F129">
        <f>1000*(F128 + J128)</f>
        <v/>
      </c>
      <c r="G129">
        <f>1000*(G128 + J128)</f>
        <v/>
      </c>
      <c r="H129">
        <f>1000*(H128 + J128)</f>
        <v/>
      </c>
    </row>
    <row r="131">
      <c r="A131" t="inlineStr">
        <is>
          <t>readReg2[0]: Address_register_reg[5]/Q to masterReg/register_reg_r2_0_31_6_11/RAMC_D1/RADR0Total delay (from Vivado)</t>
        </is>
      </c>
      <c r="E131" t="inlineStr">
        <is>
          <t>924</t>
        </is>
      </c>
      <c r="F131" t="inlineStr">
        <is>
          <t>801</t>
        </is>
      </c>
      <c r="G131" t="inlineStr">
        <is>
          <t>1567</t>
        </is>
      </c>
      <c r="H131" t="inlineStr">
        <is>
          <t>1326</t>
        </is>
      </c>
    </row>
    <row r="133">
      <c r="A133" t="inlineStr">
        <is>
          <t>INT_R_X7Y51/INT_R.NW6END0-&gt;&gt;NL1BEG_N3</t>
        </is>
      </c>
      <c r="B133" t="inlineStr">
        <is>
          <t>Buffer</t>
        </is>
      </c>
      <c r="C133" t="n">
        <v>1.16220225</v>
      </c>
      <c r="D133" t="n">
        <v>0.008429000000000001</v>
      </c>
      <c r="E133" t="n">
        <v>0.054</v>
      </c>
      <c r="F133" t="n">
        <v>0.044</v>
      </c>
      <c r="G133" t="n">
        <v>0.131</v>
      </c>
      <c r="H133" t="n">
        <v>0.108</v>
      </c>
      <c r="I133">
        <f>((D135) + (D134))</f>
        <v/>
      </c>
      <c r="J133">
        <f>(((D135) + (D134))*C133)</f>
        <v/>
      </c>
    </row>
    <row r="134">
      <c r="A134" t="inlineStr">
        <is>
          <t>INT_R_X7Y51/NL1BEG_N3</t>
        </is>
      </c>
      <c r="B134" t="inlineStr">
        <is>
          <t>Part of wire</t>
        </is>
      </c>
      <c r="C134" t="n">
        <v>0</v>
      </c>
      <c r="D134" t="n">
        <v>0</v>
      </c>
      <c r="I134">
        <f>(((D134)/2) + (D135))</f>
        <v/>
      </c>
      <c r="J134">
        <f>((C134)*(((D134)/2) + (D135)))</f>
        <v/>
      </c>
    </row>
    <row r="135">
      <c r="A135" t="inlineStr">
        <is>
          <t>INT_R_X7Y51/INT_R.NL1BEG_N3-&gt;&gt;NN2BEG3</t>
        </is>
      </c>
      <c r="B135" t="inlineStr">
        <is>
          <t>Buffer</t>
        </is>
      </c>
      <c r="C135" t="n">
        <v>1.1851186875</v>
      </c>
      <c r="D135" t="n">
        <v>0.008473000000000001</v>
      </c>
      <c r="E135" t="n">
        <v>0.06</v>
      </c>
      <c r="F135" t="n">
        <v>0.05</v>
      </c>
      <c r="G135" t="n">
        <v>0.133</v>
      </c>
      <c r="H135" t="n">
        <v>0.11</v>
      </c>
      <c r="I135">
        <f>((D139 + D156 + D167) + (D136 + D137 + D138))</f>
        <v/>
      </c>
      <c r="J135">
        <f>(((D139 + D156 + D167) + (D136 + D137 + D138))*C135)</f>
        <v/>
      </c>
    </row>
    <row r="136">
      <c r="A136" t="inlineStr">
        <is>
          <t>INT_R_X7Y51/NN2BEG3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INT_R_X7Y53/NN2END3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INT_R_X7Y52/NN2A3</t>
        </is>
      </c>
      <c r="B138" t="inlineStr">
        <is>
          <t>Part of wire</t>
        </is>
      </c>
      <c r="C138" t="n">
        <v>0</v>
      </c>
      <c r="D138" t="n">
        <v>0</v>
      </c>
      <c r="I138">
        <f>(((D136 + D137 + D138)/2) + (D139 + D156 + D167))</f>
        <v/>
      </c>
      <c r="J138">
        <f>((C136 + C137 + C138)*(((D136 + D137 + D138)/2) + (D139 + D156 + D167)))</f>
        <v/>
      </c>
    </row>
    <row r="139">
      <c r="A139" t="inlineStr">
        <is>
          <t>INT_R_X7Y53/INT_R.NN2END3-&gt;&gt;NE2BEG3</t>
        </is>
      </c>
      <c r="B139" t="inlineStr">
        <is>
          <t>Buffer</t>
        </is>
      </c>
      <c r="C139" t="n">
        <v>1.1851186875</v>
      </c>
      <c r="D139" t="n">
        <v>0.008473000000000001</v>
      </c>
      <c r="E139" t="n">
        <v>0.042</v>
      </c>
      <c r="F139" t="n">
        <v>0.034</v>
      </c>
      <c r="G139" t="n">
        <v>0.139</v>
      </c>
      <c r="H139" t="n">
        <v>0.115</v>
      </c>
      <c r="I139">
        <f>((D145) + (D140 + D141 + D142 + D143 + D144))</f>
        <v/>
      </c>
      <c r="J139">
        <f>(((D145) + (D140 + D141 + D142 + D143 + D144))*C139)</f>
        <v/>
      </c>
    </row>
    <row r="140">
      <c r="A140" t="inlineStr">
        <is>
          <t>INT_R_X7Y53/NE2BEG3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INT_L_X8Y54/NE2END3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INT_R_X7Y54/NE2A3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CLBLM_R_X7Y54/CLBLM_NE2A3</t>
        </is>
      </c>
      <c r="B143" t="inlineStr">
        <is>
          <t>Part of wire</t>
        </is>
      </c>
      <c r="C143" t="n">
        <v>0.100092</v>
      </c>
      <c r="D143" t="n">
        <v>0.005469</v>
      </c>
    </row>
    <row r="144">
      <c r="A144" t="inlineStr">
        <is>
          <t>CLBLM_L_X8Y54/CLBLM_NE2A3</t>
        </is>
      </c>
      <c r="B144" t="inlineStr">
        <is>
          <t>Part of wire</t>
        </is>
      </c>
      <c r="C144" t="n">
        <v>0.100092</v>
      </c>
      <c r="D144" t="n">
        <v>0.005469</v>
      </c>
      <c r="I144">
        <f>(((D140 + D141 + D142 + D143 + D144)/2) + (D145))</f>
        <v/>
      </c>
      <c r="J144">
        <f>((C140 + C141 + C142 + C143 + C144)*(((D140 + D141 + D142 + D143 + D144)/2) + (D145)))</f>
        <v/>
      </c>
    </row>
    <row r="145">
      <c r="A145" t="inlineStr">
        <is>
          <t>INT_L_X8Y54/INT_L.NE2END3-&gt;&gt;IMUX_L7</t>
        </is>
      </c>
      <c r="B145" t="inlineStr">
        <is>
          <t>Buffer</t>
        </is>
      </c>
      <c r="C145" t="n">
        <v>1.6107141875</v>
      </c>
      <c r="D145" t="n">
        <v>0.007713</v>
      </c>
      <c r="E145" t="n">
        <v>0.047</v>
      </c>
      <c r="F145" t="n">
        <v>0.038</v>
      </c>
      <c r="G145" t="n">
        <v>0.138</v>
      </c>
      <c r="H145" t="n">
        <v>0.114</v>
      </c>
      <c r="I145">
        <f>((((D150) + (D149))) + (D146 + D147))</f>
        <v/>
      </c>
      <c r="J145">
        <f>(((((D150) + (D149))) + (D146 + D147))*C145)</f>
        <v/>
      </c>
    </row>
    <row r="146">
      <c r="A146" t="inlineStr">
        <is>
          <t>INT_L_X8Y54/IMUX_L7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CLBLM_L_X8Y54/CLBLM_IMUX7</t>
        </is>
      </c>
      <c r="B147" t="inlineStr">
        <is>
          <t>Part of wire</t>
        </is>
      </c>
      <c r="C147" t="n">
        <v>0</v>
      </c>
      <c r="D147" t="n">
        <v>0</v>
      </c>
      <c r="I147">
        <f>(((D146 + D147)/2) + (((D150) + (D149))))</f>
        <v/>
      </c>
      <c r="J147">
        <f>((C146 + C147)*(((D146 + D147)/2) + (((D150) + (D149)))))</f>
        <v/>
      </c>
    </row>
    <row r="148">
      <c r="A148" t="inlineStr">
        <is>
          <t>CLBLM_L_X8Y54/CLBLM_L.CLBLM_IMUX7-&gt;CLBLM_M_A1</t>
        </is>
      </c>
      <c r="B148" t="inlineStr">
        <is>
          <t>PassTransistor</t>
        </is>
      </c>
      <c r="C148" t="n">
        <v>0</v>
      </c>
      <c r="E148" t="n">
        <v>0</v>
      </c>
      <c r="F148" t="n">
        <v>0</v>
      </c>
      <c r="G148" t="n">
        <v>0</v>
      </c>
      <c r="H148" t="n">
        <v>0</v>
      </c>
      <c r="I148">
        <f>((D150) + (D149))</f>
        <v/>
      </c>
      <c r="J148">
        <f>(((D150) + (D149))*C148)</f>
        <v/>
      </c>
    </row>
    <row r="149">
      <c r="A149" t="inlineStr">
        <is>
          <t>CLBLM_L_X8Y54/CLBLM_M_A1</t>
        </is>
      </c>
      <c r="B149" t="inlineStr">
        <is>
          <t>Part of wire</t>
        </is>
      </c>
      <c r="C149" t="n">
        <v>0</v>
      </c>
      <c r="D149" t="n">
        <v>0</v>
      </c>
      <c r="I149">
        <f>(((D149)/2) + (D150))</f>
        <v/>
      </c>
      <c r="J149">
        <f>((C149)*(((D149)/2) + (D150)))</f>
        <v/>
      </c>
    </row>
    <row r="150">
      <c r="A150" t="inlineStr">
        <is>
          <t>masterReg/register_reg_r2_0_31_30_31__0/DP/RADR0</t>
        </is>
      </c>
      <c r="B150" t="inlineStr">
        <is>
          <t>Inpin</t>
        </is>
      </c>
      <c r="D150" t="n">
        <v>0</v>
      </c>
      <c r="E150" t="n">
        <v>0.225</v>
      </c>
      <c r="F150" t="n">
        <v>0.18</v>
      </c>
      <c r="G150" t="n">
        <v>0.531</v>
      </c>
      <c r="H150" t="n">
        <v>0.428</v>
      </c>
    </row>
    <row r="151">
      <c r="A151" t="inlineStr">
        <is>
          <t>readReg2[0]: Address_register_reg[5]/Q to masterReg/register_reg_r2_0_31_30_31__0/DP/RADR0 sum delays</t>
        </is>
      </c>
      <c r="E151">
        <f>(E2 + E4 + E7 + E15 + E74 + E133 + E135 + E139 + E145 + E148 + E150)</f>
        <v/>
      </c>
      <c r="F151">
        <f>(F2 + F4 + F7 + F15 + F74 + F133 + F135 + F139 + F145 + F148 + F150)</f>
        <v/>
      </c>
      <c r="G151">
        <f>(G2 + G4 + G7 + G15 + G74 + G133 + G135 + G139 + G145 + G148 + G150)</f>
        <v/>
      </c>
      <c r="H151">
        <f>(H2 + H4 + H7 + H15 + H74 + H133 + H135 + H139 + H145 + H148 + H150)</f>
        <v/>
      </c>
      <c r="J151">
        <f>(J2 + J3 + J4 + J6 + J7 + J14 + J15 + J24 + J74 + J85 + J133 + J134 + J135 + J138 + J139 + J144 + J145 + J147 + J148 + J149 + J150)</f>
        <v/>
      </c>
    </row>
    <row r="152">
      <c r="A152" t="inlineStr">
        <is>
          <t>readReg2[0]: Address_register_reg[5]/Q to masterReg/register_reg_r2_0_31_30_31__0/DP/RADR0sum delays + cap delay</t>
        </is>
      </c>
      <c r="E152">
        <f>1000*(E151 + J151)</f>
        <v/>
      </c>
      <c r="F152">
        <f>1000*(F151 + J151)</f>
        <v/>
      </c>
      <c r="G152">
        <f>1000*(G151 + J151)</f>
        <v/>
      </c>
      <c r="H152">
        <f>1000*(H151 + J151)</f>
        <v/>
      </c>
    </row>
    <row r="154">
      <c r="A154" t="inlineStr">
        <is>
          <t>readReg2[0]: Address_register_reg[5]/Q to masterReg/register_reg_r2_0_31_30_31__0/DP/RADR0Total delay (from Vivado)</t>
        </is>
      </c>
      <c r="E154" t="inlineStr">
        <is>
          <t>909</t>
        </is>
      </c>
      <c r="F154" t="inlineStr">
        <is>
          <t>789</t>
        </is>
      </c>
      <c r="G154" t="inlineStr">
        <is>
          <t>1541</t>
        </is>
      </c>
      <c r="H154" t="inlineStr">
        <is>
          <t>1307</t>
        </is>
      </c>
    </row>
    <row r="156">
      <c r="A156" t="inlineStr">
        <is>
          <t>INT_R_X7Y53/INT_R.NN2END3-&gt;&gt;IMUX7</t>
        </is>
      </c>
      <c r="B156" t="inlineStr">
        <is>
          <t>Buffer</t>
        </is>
      </c>
      <c r="C156" t="n">
        <v>1.6107141875</v>
      </c>
      <c r="D156" t="n">
        <v>0.007713</v>
      </c>
      <c r="E156" t="n">
        <v>0.047</v>
      </c>
      <c r="F156" t="n">
        <v>0.038</v>
      </c>
      <c r="G156" t="n">
        <v>0.138</v>
      </c>
      <c r="H156" t="n">
        <v>0.114</v>
      </c>
      <c r="I156">
        <f>((((D161) + (D160))) + (D157 + D158))</f>
        <v/>
      </c>
      <c r="J156">
        <f>(((((D161) + (D160))) + (D157 + D158))*C156)</f>
        <v/>
      </c>
    </row>
    <row r="157">
      <c r="A157" t="inlineStr">
        <is>
          <t>INT_R_X7Y53/IMUX7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CLBLM_R_X7Y53/CLBLM_IMUX7</t>
        </is>
      </c>
      <c r="B158" t="inlineStr">
        <is>
          <t>Part of wire</t>
        </is>
      </c>
      <c r="C158" t="n">
        <v>0</v>
      </c>
      <c r="D158" t="n">
        <v>0</v>
      </c>
      <c r="I158">
        <f>(((D157 + D158)/2) + (((D161) + (D160))))</f>
        <v/>
      </c>
      <c r="J158">
        <f>((C157 + C158)*(((D157 + D158)/2) + (((D161) + (D160)))))</f>
        <v/>
      </c>
    </row>
    <row r="159">
      <c r="A159" t="inlineStr">
        <is>
          <t>CLBLM_R_X7Y53/CLBLM_R.CLBLM_IMUX7-&gt;CLBLM_M_A1</t>
        </is>
      </c>
      <c r="B159" t="inlineStr">
        <is>
          <t>PassTransistor</t>
        </is>
      </c>
      <c r="C159" t="n">
        <v>0</v>
      </c>
      <c r="E159" t="n">
        <v>0</v>
      </c>
      <c r="F159" t="n">
        <v>0</v>
      </c>
      <c r="G159" t="n">
        <v>0</v>
      </c>
      <c r="H159" t="n">
        <v>0</v>
      </c>
      <c r="I159">
        <f>((D161) + (D160))</f>
        <v/>
      </c>
      <c r="J159">
        <f>(((D161) + (D160))*C159)</f>
        <v/>
      </c>
    </row>
    <row r="160">
      <c r="A160" t="inlineStr">
        <is>
          <t>CLBLM_R_X7Y53/CLBLM_M_A1</t>
        </is>
      </c>
      <c r="B160" t="inlineStr">
        <is>
          <t>Part of wire</t>
        </is>
      </c>
      <c r="C160" t="n">
        <v>0</v>
      </c>
      <c r="D160" t="n">
        <v>0</v>
      </c>
      <c r="I160">
        <f>(((D160)/2) + (D161))</f>
        <v/>
      </c>
      <c r="J160">
        <f>((C160)*(((D160)/2) + (D161)))</f>
        <v/>
      </c>
    </row>
    <row r="161">
      <c r="A161" t="inlineStr">
        <is>
          <t>masterReg/register_reg_r2_0_31_24_29/RAMA_D1/RADR0</t>
        </is>
      </c>
      <c r="B161" t="inlineStr">
        <is>
          <t>Inpin</t>
        </is>
      </c>
      <c r="D161" t="n">
        <v>0</v>
      </c>
      <c r="E161" t="n">
        <v>0.225</v>
      </c>
      <c r="F161" t="n">
        <v>0.18</v>
      </c>
      <c r="G161" t="n">
        <v>0.531</v>
      </c>
      <c r="H161" t="n">
        <v>0.428</v>
      </c>
    </row>
    <row r="162">
      <c r="A162" t="inlineStr">
        <is>
          <t>readReg2[0]: Address_register_reg[5]/Q to masterReg/register_reg_r2_0_31_24_29/RAMA_D1/RADR0 sum delays</t>
        </is>
      </c>
      <c r="E162">
        <f>(E2 + E4 + E7 + E15 + E74 + E133 + E135 + E156 + E159 + E161)</f>
        <v/>
      </c>
      <c r="F162">
        <f>(F2 + F4 + F7 + F15 + F74 + F133 + F135 + F156 + F159 + F161)</f>
        <v/>
      </c>
      <c r="G162">
        <f>(G2 + G4 + G7 + G15 + G74 + G133 + G135 + G156 + G159 + G161)</f>
        <v/>
      </c>
      <c r="H162">
        <f>(H2 + H4 + H7 + H15 + H74 + H133 + H135 + H156 + H159 + H161)</f>
        <v/>
      </c>
      <c r="J162">
        <f>(J2 + J3 + J4 + J6 + J7 + J14 + J15 + J24 + J74 + J85 + J133 + J134 + J135 + J138 + J156 + J158 + J159 + J160 + J161)</f>
        <v/>
      </c>
    </row>
    <row r="163">
      <c r="A163" t="inlineStr">
        <is>
          <t>readReg2[0]: Address_register_reg[5]/Q to masterReg/register_reg_r2_0_31_24_29/RAMA_D1/RADR0sum delays + cap delay</t>
        </is>
      </c>
      <c r="E163">
        <f>1000*(E162 + J162)</f>
        <v/>
      </c>
      <c r="F163">
        <f>1000*(F162 + J162)</f>
        <v/>
      </c>
      <c r="G163">
        <f>1000*(G162 + J162)</f>
        <v/>
      </c>
      <c r="H163">
        <f>1000*(H162 + J162)</f>
        <v/>
      </c>
    </row>
    <row r="165">
      <c r="A165" t="inlineStr">
        <is>
          <t>readReg2[0]: Address_register_reg[5]/Q to masterReg/register_reg_r2_0_31_24_29/RAMA_D1/RADR0Total delay (from Vivado)</t>
        </is>
      </c>
      <c r="E165" t="inlineStr">
        <is>
          <t>840</t>
        </is>
      </c>
      <c r="F165" t="inlineStr">
        <is>
          <t>728</t>
        </is>
      </c>
      <c r="G165" t="inlineStr">
        <is>
          <t>1401</t>
        </is>
      </c>
      <c r="H165" t="inlineStr">
        <is>
          <t>1187</t>
        </is>
      </c>
    </row>
    <row r="167">
      <c r="A167" t="inlineStr">
        <is>
          <t>INT_R_X7Y53/INT_R.NN2END3-&gt;&gt;IMUX15</t>
        </is>
      </c>
      <c r="B167" t="inlineStr">
        <is>
          <t>Buffer</t>
        </is>
      </c>
      <c r="C167" t="n">
        <v>1.6107141875</v>
      </c>
      <c r="D167" t="n">
        <v>0.007713</v>
      </c>
      <c r="E167" t="n">
        <v>0.047</v>
      </c>
      <c r="F167" t="n">
        <v>0.038</v>
      </c>
      <c r="G167" t="n">
        <v>0.138</v>
      </c>
      <c r="H167" t="n">
        <v>0.114</v>
      </c>
      <c r="I167">
        <f>((((D172) + (D171))) + (D168 + D169))</f>
        <v/>
      </c>
      <c r="J167">
        <f>(((((D172) + (D171))) + (D168 + D169))*C167)</f>
        <v/>
      </c>
    </row>
    <row r="168">
      <c r="A168" t="inlineStr">
        <is>
          <t>INT_R_X7Y53/IMUX15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CLBLM_R_X7Y53/CLBLM_IMUX15</t>
        </is>
      </c>
      <c r="B169" t="inlineStr">
        <is>
          <t>Part of wire</t>
        </is>
      </c>
      <c r="C169" t="n">
        <v>0</v>
      </c>
      <c r="D169" t="n">
        <v>0</v>
      </c>
      <c r="I169">
        <f>(((D168 + D169)/2) + (((D172) + (D171))))</f>
        <v/>
      </c>
      <c r="J169">
        <f>((C168 + C169)*(((D168 + D169)/2) + (((D172) + (D171)))))</f>
        <v/>
      </c>
    </row>
    <row r="170">
      <c r="A170" t="inlineStr">
        <is>
          <t>CLBLM_R_X7Y53/CLBLM_R.CLBLM_IMUX15-&gt;CLBLM_M_B1</t>
        </is>
      </c>
      <c r="B170" t="inlineStr">
        <is>
          <t>PassTransistor</t>
        </is>
      </c>
      <c r="C170" t="n">
        <v>0</v>
      </c>
      <c r="E170" t="n">
        <v>0</v>
      </c>
      <c r="F170" t="n">
        <v>0</v>
      </c>
      <c r="G170" t="n">
        <v>0</v>
      </c>
      <c r="H170" t="n">
        <v>0</v>
      </c>
      <c r="I170">
        <f>((D172) + (D171))</f>
        <v/>
      </c>
      <c r="J170">
        <f>(((D172) + (D171))*C170)</f>
        <v/>
      </c>
    </row>
    <row r="171">
      <c r="A171" t="inlineStr">
        <is>
          <t>CLBLM_R_X7Y53/CLBLM_M_B1</t>
        </is>
      </c>
      <c r="B171" t="inlineStr">
        <is>
          <t>Part of wire</t>
        </is>
      </c>
      <c r="C171" t="n">
        <v>0</v>
      </c>
      <c r="D171" t="n">
        <v>0</v>
      </c>
      <c r="I171">
        <f>(((D171)/2) + (D172))</f>
        <v/>
      </c>
      <c r="J171">
        <f>((C171)*(((D171)/2) + (D172)))</f>
        <v/>
      </c>
    </row>
    <row r="172">
      <c r="A172" t="inlineStr">
        <is>
          <t>masterReg/register_reg_r2_0_31_24_29/RAMB_D1/RADR0</t>
        </is>
      </c>
      <c r="B172" t="inlineStr">
        <is>
          <t>Inpin</t>
        </is>
      </c>
      <c r="D172" t="n">
        <v>0</v>
      </c>
      <c r="E172" t="n">
        <v>0.218</v>
      </c>
      <c r="F172" t="n">
        <v>0.175</v>
      </c>
      <c r="G172" t="n">
        <v>0.521</v>
      </c>
      <c r="H172" t="n">
        <v>0.42</v>
      </c>
    </row>
    <row r="173">
      <c r="A173" t="inlineStr">
        <is>
          <t>readReg2[0]: Address_register_reg[5]/Q to masterReg/register_reg_r2_0_31_24_29/RAMB_D1/RADR0 sum delays</t>
        </is>
      </c>
      <c r="E173">
        <f>(E2 + E4 + E7 + E15 + E74 + E133 + E135 + E167 + E170 + E172)</f>
        <v/>
      </c>
      <c r="F173">
        <f>(F2 + F4 + F7 + F15 + F74 + F133 + F135 + F167 + F170 + F172)</f>
        <v/>
      </c>
      <c r="G173">
        <f>(G2 + G4 + G7 + G15 + G74 + G133 + G135 + G167 + G170 + G172)</f>
        <v/>
      </c>
      <c r="H173">
        <f>(H2 + H4 + H7 + H15 + H74 + H133 + H135 + H167 + H170 + H172)</f>
        <v/>
      </c>
      <c r="J173">
        <f>(J2 + J3 + J4 + J6 + J7 + J14 + J15 + J24 + J74 + J85 + J133 + J134 + J135 + J138 + J167 + J169 + J170 + J171 + J172)</f>
        <v/>
      </c>
    </row>
    <row r="174">
      <c r="A174" t="inlineStr">
        <is>
          <t>readReg2[0]: Address_register_reg[5]/Q to masterReg/register_reg_r2_0_31_24_29/RAMB_D1/RADR0sum delays + cap delay</t>
        </is>
      </c>
      <c r="E174">
        <f>1000*(E173 + J173)</f>
        <v/>
      </c>
      <c r="F174">
        <f>1000*(F173 + J173)</f>
        <v/>
      </c>
      <c r="G174">
        <f>1000*(G173 + J173)</f>
        <v/>
      </c>
      <c r="H174">
        <f>1000*(H173 + J173)</f>
        <v/>
      </c>
    </row>
    <row r="176">
      <c r="A176" t="inlineStr">
        <is>
          <t>readReg2[0]: Address_register_reg[5]/Q to masterReg/register_reg_r2_0_31_24_29/RAMB_D1/RADR0Total delay (from Vivado)</t>
        </is>
      </c>
      <c r="E176" t="inlineStr">
        <is>
          <t>833</t>
        </is>
      </c>
      <c r="F176" t="inlineStr">
        <is>
          <t>723</t>
        </is>
      </c>
      <c r="G176" t="inlineStr">
        <is>
          <t>1392</t>
        </is>
      </c>
      <c r="H176" t="inlineStr">
        <is>
          <t>1179</t>
        </is>
      </c>
    </row>
    <row r="178">
      <c r="A178" t="inlineStr">
        <is>
          <t>INT_R_X7Y51/INT_R.NW6END0-&gt;&gt;WW4BEG0</t>
        </is>
      </c>
      <c r="B178" t="inlineStr">
        <is>
          <t>Buffer</t>
        </is>
      </c>
      <c r="C178" t="n">
        <v>1.2375</v>
      </c>
      <c r="D178" t="n">
        <v>0.009403999999999999</v>
      </c>
      <c r="E178" t="n">
        <v>0.07199999999999999</v>
      </c>
      <c r="F178" t="n">
        <v>0.059</v>
      </c>
      <c r="G178" t="n">
        <v>0.168</v>
      </c>
      <c r="H178" t="n">
        <v>0.139</v>
      </c>
      <c r="I178">
        <f>((D191 + D207) + (D179 + D180 + D181 + D182 + D183 + D184 + D185 + D186 + D187 + D188 + D189 + D190))</f>
        <v/>
      </c>
      <c r="J178">
        <f>(((D191 + D207) + (D179 + D180 + D181 + D182 + D183 + D184 + D185 + D186 + D187 + D188 + D189 + D190))*C178)</f>
        <v/>
      </c>
    </row>
    <row r="179">
      <c r="A179" t="inlineStr">
        <is>
          <t>INT_R_X7Y51/WW4BEG0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INT_R_X3Y51/WW4END0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INT_R_X3Y50/WW4END_S0_0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INT_L_X6Y51/WW4A0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BRAM_INT_INTERFACE_L_X6Y51/INT_INTERFACE_WW4B0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BRAM_L_X6Y50/BRAM_WW4B0_1</t>
        </is>
      </c>
      <c r="B184" t="inlineStr">
        <is>
          <t>Part of wire</t>
        </is>
      </c>
      <c r="C184" t="n">
        <v>0.26892</v>
      </c>
      <c r="D184" t="n">
        <v>0.05565999999999999</v>
      </c>
    </row>
    <row r="185">
      <c r="A185" t="inlineStr">
        <is>
          <t>VBRK_X18Y54/VBRK_WW4B0</t>
        </is>
      </c>
      <c r="B185" t="inlineStr">
        <is>
          <t>Part of wire</t>
        </is>
      </c>
      <c r="C185" t="n">
        <v>0.01211</v>
      </c>
      <c r="D185" t="n">
        <v>0.00162</v>
      </c>
    </row>
    <row r="186">
      <c r="A186" t="inlineStr">
        <is>
          <t>CLBLM_R_X5Y51/CLBLM_WW4B0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INT_R_X5Y51/WW4B0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INT_L_X4Y51/WW4C0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CLBLL_L_X4Y51/CLBLL_WW4END0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CLBLM_R_X3Y51/CLBLM_WW4END0</t>
        </is>
      </c>
      <c r="B190" t="inlineStr">
        <is>
          <t>Part of wire</t>
        </is>
      </c>
      <c r="C190" t="n">
        <v>0</v>
      </c>
      <c r="D190" t="n">
        <v>0</v>
      </c>
      <c r="I190">
        <f>(((D179 + D180 + D181 + D182 + D183 + D184 + D185 + D186 + D187 + D188 + D189 + D190)/2) + (D191 + D207))</f>
        <v/>
      </c>
      <c r="J190">
        <f>((C179 + C180 + C181 + C182 + C183 + C184 + C185 + C186 + C187 + C188 + C189 + C190)*(((D179 + D180 + D181 + D182 + D183 + D184 + D185 + D186 + D187 + D188 + D189 + D190)/2) + (D191 + D207)))</f>
        <v/>
      </c>
    </row>
    <row r="191">
      <c r="A191" t="inlineStr">
        <is>
          <t>INT_R_X3Y51/INT_R.WW4END0-&gt;&gt;NN2BEG0</t>
        </is>
      </c>
      <c r="B191" t="inlineStr">
        <is>
          <t>Buffer</t>
        </is>
      </c>
      <c r="C191" t="n">
        <v>1.1851186875</v>
      </c>
      <c r="D191" t="n">
        <v>0.008473000000000001</v>
      </c>
      <c r="E191" t="n">
        <v>0.06</v>
      </c>
      <c r="F191" t="n">
        <v>0.05</v>
      </c>
      <c r="G191" t="n">
        <v>0.132</v>
      </c>
      <c r="H191" t="n">
        <v>0.109</v>
      </c>
      <c r="I191">
        <f>((D196) + (D192 + D193 + D194 + D195))</f>
        <v/>
      </c>
      <c r="J191">
        <f>(((D196) + (D192 + D193 + D194 + D195))*C191)</f>
        <v/>
      </c>
    </row>
    <row r="192">
      <c r="A192" t="inlineStr">
        <is>
          <t>INT_R_X3Y51/NN2BEG0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INT_R_X3Y53/NN2END0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INT_R_X3Y52/NN2END_S2_0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INT_R_X3Y52/NN2A0</t>
        </is>
      </c>
      <c r="B195" t="inlineStr">
        <is>
          <t>Part of wire</t>
        </is>
      </c>
      <c r="C195" t="n">
        <v>0</v>
      </c>
      <c r="D195" t="n">
        <v>0</v>
      </c>
      <c r="I195">
        <f>(((D192 + D193 + D194 + D195)/2) + (D196))</f>
        <v/>
      </c>
      <c r="J195">
        <f>((C192 + C193 + C194 + C195)*(((D192 + D193 + D194 + D195)/2) + (D196)))</f>
        <v/>
      </c>
    </row>
    <row r="196">
      <c r="A196" t="inlineStr">
        <is>
          <t>INT_R_X3Y53/INT_R.NN2END0-&gt;&gt;IMUX32</t>
        </is>
      </c>
      <c r="B196" t="inlineStr">
        <is>
          <t>Buffer</t>
        </is>
      </c>
      <c r="C196" t="n">
        <v>1.6107141875</v>
      </c>
      <c r="D196" t="n">
        <v>0.007713</v>
      </c>
      <c r="E196" t="n">
        <v>0.047</v>
      </c>
      <c r="F196" t="n">
        <v>0.038</v>
      </c>
      <c r="G196" t="n">
        <v>0.138</v>
      </c>
      <c r="H196" t="n">
        <v>0.114</v>
      </c>
      <c r="I196">
        <f>((((D201) + (D200))) + (D197 + D198))</f>
        <v/>
      </c>
      <c r="J196">
        <f>(((((D201) + (D200))) + (D197 + D198))*C196)</f>
        <v/>
      </c>
    </row>
    <row r="197">
      <c r="A197" t="inlineStr">
        <is>
          <t>INT_R_X3Y53/IMUX32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CLBLM_R_X3Y53/CLBLM_IMUX32</t>
        </is>
      </c>
      <c r="B198" t="inlineStr">
        <is>
          <t>Part of wire</t>
        </is>
      </c>
      <c r="C198" t="n">
        <v>0</v>
      </c>
      <c r="D198" t="n">
        <v>0</v>
      </c>
      <c r="I198">
        <f>(((D197 + D198)/2) + (((D201) + (D200))))</f>
        <v/>
      </c>
      <c r="J198">
        <f>((C197 + C198)*(((D197 + D198)/2) + (((D201) + (D200)))))</f>
        <v/>
      </c>
    </row>
    <row r="199">
      <c r="A199" t="inlineStr">
        <is>
          <t>CLBLM_R_X3Y53/CLBLM_R.CLBLM_IMUX32-&gt;CLBLM_M_C1</t>
        </is>
      </c>
      <c r="B199" t="inlineStr">
        <is>
          <t>PassTransistor</t>
        </is>
      </c>
      <c r="C199" t="n">
        <v>0</v>
      </c>
      <c r="E199" t="n">
        <v>0</v>
      </c>
      <c r="F199" t="n">
        <v>0</v>
      </c>
      <c r="G199" t="n">
        <v>0</v>
      </c>
      <c r="H199" t="n">
        <v>0</v>
      </c>
      <c r="I199">
        <f>((D201) + (D200))</f>
        <v/>
      </c>
      <c r="J199">
        <f>(((D201) + (D200))*C199)</f>
        <v/>
      </c>
    </row>
    <row r="200">
      <c r="A200" t="inlineStr">
        <is>
          <t>CLBLM_R_X3Y53/CLBLM_M_C1</t>
        </is>
      </c>
      <c r="B200" t="inlineStr">
        <is>
          <t>Part of wire</t>
        </is>
      </c>
      <c r="C200" t="n">
        <v>0</v>
      </c>
      <c r="D200" t="n">
        <v>0</v>
      </c>
      <c r="I200">
        <f>(((D200)/2) + (D201))</f>
        <v/>
      </c>
      <c r="J200">
        <f>((C200)*(((D200)/2) + (D201)))</f>
        <v/>
      </c>
    </row>
    <row r="201">
      <c r="A201" t="inlineStr">
        <is>
          <t>masterReg/register_reg_r2_0_31_18_23/RAMC_D1/RADR0</t>
        </is>
      </c>
      <c r="B201" t="inlineStr">
        <is>
          <t>Inpin</t>
        </is>
      </c>
      <c r="D201" t="n">
        <v>0</v>
      </c>
      <c r="E201" t="n">
        <v>0.219</v>
      </c>
      <c r="F201" t="n">
        <v>0.176</v>
      </c>
      <c r="G201" t="n">
        <v>0.521</v>
      </c>
      <c r="H201" t="n">
        <v>0.42</v>
      </c>
    </row>
    <row r="202">
      <c r="A202" t="inlineStr">
        <is>
          <t>readReg2[0]: Address_register_reg[5]/Q to masterReg/register_reg_r2_0_31_18_23/RAMC_D1/RADR0 sum delays</t>
        </is>
      </c>
      <c r="E202">
        <f>(E2 + E4 + E7 + E15 + E74 + E178 + E191 + E196 + E199 + E201)</f>
        <v/>
      </c>
      <c r="F202">
        <f>(F2 + F4 + F7 + F15 + F74 + F178 + F191 + F196 + F199 + F201)</f>
        <v/>
      </c>
      <c r="G202">
        <f>(G2 + G4 + G7 + G15 + G74 + G178 + G191 + G196 + G199 + G201)</f>
        <v/>
      </c>
      <c r="H202">
        <f>(H2 + H4 + H7 + H15 + H74 + H178 + H191 + H196 + H199 + H201)</f>
        <v/>
      </c>
      <c r="J202">
        <f>(J2 + J3 + J4 + J6 + J7 + J14 + J15 + J24 + J74 + J85 + J178 + J190 + J191 + J195 + J196 + J198 + J199 + J200 + J201)</f>
        <v/>
      </c>
    </row>
    <row r="203">
      <c r="A203" t="inlineStr">
        <is>
          <t>readReg2[0]: Address_register_reg[5]/Q to masterReg/register_reg_r2_0_31_18_23/RAMC_D1/RADR0sum delays + cap delay</t>
        </is>
      </c>
      <c r="E203">
        <f>1000*(E202 + J202)</f>
        <v/>
      </c>
      <c r="F203">
        <f>1000*(F202 + J202)</f>
        <v/>
      </c>
      <c r="G203">
        <f>1000*(G202 + J202)</f>
        <v/>
      </c>
      <c r="H203">
        <f>1000*(H202 + J202)</f>
        <v/>
      </c>
    </row>
    <row r="205">
      <c r="A205" t="inlineStr">
        <is>
          <t>readReg2[0]: Address_register_reg[5]/Q to masterReg/register_reg_r2_0_31_18_23/RAMC_D1/RADR0Total delay (from Vivado)</t>
        </is>
      </c>
      <c r="E205" t="inlineStr">
        <is>
          <t>922</t>
        </is>
      </c>
      <c r="F205" t="inlineStr">
        <is>
          <t>809</t>
        </is>
      </c>
      <c r="G205" t="inlineStr">
        <is>
          <t>1492</t>
        </is>
      </c>
      <c r="H205" t="inlineStr">
        <is>
          <t>1274</t>
        </is>
      </c>
    </row>
    <row r="207">
      <c r="A207" t="inlineStr">
        <is>
          <t>INT_R_X3Y51/INT_R.WW4END0-&gt;&gt;NL1BEG_N3</t>
        </is>
      </c>
      <c r="B207" t="inlineStr">
        <is>
          <t>Buffer</t>
        </is>
      </c>
      <c r="C207" t="n">
        <v>1.16220225</v>
      </c>
      <c r="D207" t="n">
        <v>0.008429000000000001</v>
      </c>
      <c r="E207" t="n">
        <v>0.054</v>
      </c>
      <c r="F207" t="n">
        <v>0.044</v>
      </c>
      <c r="G207" t="n">
        <v>0.131</v>
      </c>
      <c r="H207" t="n">
        <v>0.108</v>
      </c>
      <c r="I207">
        <f>((D209) + (D208))</f>
        <v/>
      </c>
      <c r="J207">
        <f>(((D209) + (D208))*C207)</f>
        <v/>
      </c>
    </row>
    <row r="208">
      <c r="A208" t="inlineStr">
        <is>
          <t>INT_R_X3Y51/NL1BEG_N3</t>
        </is>
      </c>
      <c r="B208" t="inlineStr">
        <is>
          <t>Part of wire</t>
        </is>
      </c>
      <c r="C208" t="n">
        <v>0</v>
      </c>
      <c r="D208" t="n">
        <v>0</v>
      </c>
      <c r="I208">
        <f>(((D208)/2) + (D209))</f>
        <v/>
      </c>
      <c r="J208">
        <f>((C208)*(((D208)/2) + (D209)))</f>
        <v/>
      </c>
    </row>
    <row r="209">
      <c r="A209" t="inlineStr">
        <is>
          <t>INT_R_X3Y51/INT_R.NL1BEG_N3-&gt;&gt;NN2BEG3</t>
        </is>
      </c>
      <c r="B209" t="inlineStr">
        <is>
          <t>Buffer</t>
        </is>
      </c>
      <c r="C209" t="n">
        <v>1.1851186875</v>
      </c>
      <c r="D209" t="n">
        <v>0.008473000000000001</v>
      </c>
      <c r="E209" t="n">
        <v>0.06</v>
      </c>
      <c r="F209" t="n">
        <v>0.05</v>
      </c>
      <c r="G209" t="n">
        <v>0.133</v>
      </c>
      <c r="H209" t="n">
        <v>0.11</v>
      </c>
      <c r="I209">
        <f>((D213 + D224) + (D210 + D211 + D212))</f>
        <v/>
      </c>
      <c r="J209">
        <f>(((D213 + D224) + (D210 + D211 + D212))*C209)</f>
        <v/>
      </c>
    </row>
    <row r="210">
      <c r="A210" t="inlineStr">
        <is>
          <t>INT_R_X3Y51/NN2BEG3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INT_R_X3Y53/NN2END3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INT_R_X3Y52/NN2A3</t>
        </is>
      </c>
      <c r="B212" t="inlineStr">
        <is>
          <t>Part of wire</t>
        </is>
      </c>
      <c r="C212" t="n">
        <v>0</v>
      </c>
      <c r="D212" t="n">
        <v>0</v>
      </c>
      <c r="I212">
        <f>(((D210 + D211 + D212)/2) + (D213 + D224))</f>
        <v/>
      </c>
      <c r="J212">
        <f>((C210 + C211 + C212)*(((D210 + D211 + D212)/2) + (D213 + D224)))</f>
        <v/>
      </c>
    </row>
    <row r="213">
      <c r="A213" t="inlineStr">
        <is>
          <t>INT_R_X3Y53/INT_R.NN2END3-&gt;&gt;IMUX7</t>
        </is>
      </c>
      <c r="B213" t="inlineStr">
        <is>
          <t>Buffer</t>
        </is>
      </c>
      <c r="C213" t="n">
        <v>1.6107141875</v>
      </c>
      <c r="D213" t="n">
        <v>0.007713</v>
      </c>
      <c r="E213" t="n">
        <v>0.047</v>
      </c>
      <c r="F213" t="n">
        <v>0.038</v>
      </c>
      <c r="G213" t="n">
        <v>0.138</v>
      </c>
      <c r="H213" t="n">
        <v>0.114</v>
      </c>
      <c r="I213">
        <f>((((D218) + (D217))) + (D214 + D215))</f>
        <v/>
      </c>
      <c r="J213">
        <f>(((((D218) + (D217))) + (D214 + D215))*C213)</f>
        <v/>
      </c>
    </row>
    <row r="214">
      <c r="A214" t="inlineStr">
        <is>
          <t>INT_R_X3Y53/IMUX7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CLBLM_R_X3Y53/CLBLM_IMUX7</t>
        </is>
      </c>
      <c r="B215" t="inlineStr">
        <is>
          <t>Part of wire</t>
        </is>
      </c>
      <c r="C215" t="n">
        <v>0</v>
      </c>
      <c r="D215" t="n">
        <v>0</v>
      </c>
      <c r="I215">
        <f>(((D214 + D215)/2) + (((D218) + (D217))))</f>
        <v/>
      </c>
      <c r="J215">
        <f>((C214 + C215)*(((D214 + D215)/2) + (((D218) + (D217)))))</f>
        <v/>
      </c>
    </row>
    <row r="216">
      <c r="A216" t="inlineStr">
        <is>
          <t>CLBLM_R_X3Y53/CLBLM_R.CLBLM_IMUX7-&gt;CLBLM_M_A1</t>
        </is>
      </c>
      <c r="B216" t="inlineStr">
        <is>
          <t>PassTransistor</t>
        </is>
      </c>
      <c r="C216" t="n">
        <v>0</v>
      </c>
      <c r="E216" t="n">
        <v>0</v>
      </c>
      <c r="F216" t="n">
        <v>0</v>
      </c>
      <c r="G216" t="n">
        <v>0</v>
      </c>
      <c r="H216" t="n">
        <v>0</v>
      </c>
      <c r="I216">
        <f>((D218) + (D217))</f>
        <v/>
      </c>
      <c r="J216">
        <f>(((D218) + (D217))*C216)</f>
        <v/>
      </c>
    </row>
    <row r="217">
      <c r="A217" t="inlineStr">
        <is>
          <t>CLBLM_R_X3Y53/CLBLM_M_A1</t>
        </is>
      </c>
      <c r="B217" t="inlineStr">
        <is>
          <t>Part of wire</t>
        </is>
      </c>
      <c r="C217" t="n">
        <v>0</v>
      </c>
      <c r="D217" t="n">
        <v>0</v>
      </c>
      <c r="I217">
        <f>(((D217)/2) + (D218))</f>
        <v/>
      </c>
      <c r="J217">
        <f>((C217)*(((D217)/2) + (D218)))</f>
        <v/>
      </c>
    </row>
    <row r="218">
      <c r="A218" t="inlineStr">
        <is>
          <t>masterReg/register_reg_r2_0_31_18_23/RAMA_D1/RADR0</t>
        </is>
      </c>
      <c r="B218" t="inlineStr">
        <is>
          <t>Inpin</t>
        </is>
      </c>
      <c r="D218" t="n">
        <v>0</v>
      </c>
      <c r="E218" t="n">
        <v>0.225</v>
      </c>
      <c r="F218" t="n">
        <v>0.18</v>
      </c>
      <c r="G218" t="n">
        <v>0.531</v>
      </c>
      <c r="H218" t="n">
        <v>0.428</v>
      </c>
    </row>
    <row r="219">
      <c r="A219" t="inlineStr">
        <is>
          <t>readReg2[0]: Address_register_reg[5]/Q to masterReg/register_reg_r2_0_31_18_23/RAMA_D1/RADR0 sum delays</t>
        </is>
      </c>
      <c r="E219">
        <f>(E2 + E4 + E7 + E15 + E74 + E178 + E207 + E209 + E213 + E216 + E218)</f>
        <v/>
      </c>
      <c r="F219">
        <f>(F2 + F4 + F7 + F15 + F74 + F178 + F207 + F209 + F213 + F216 + F218)</f>
        <v/>
      </c>
      <c r="G219">
        <f>(G2 + G4 + G7 + G15 + G74 + G178 + G207 + G209 + G213 + G216 + G218)</f>
        <v/>
      </c>
      <c r="H219">
        <f>(H2 + H4 + H7 + H15 + H74 + H178 + H207 + H209 + H213 + H216 + H218)</f>
        <v/>
      </c>
      <c r="J219">
        <f>(J2 + J3 + J4 + J6 + J7 + J14 + J15 + J24 + J74 + J85 + J178 + J190 + J207 + J208 + J209 + J212 + J213 + J215 + J216 + J217 + J218)</f>
        <v/>
      </c>
    </row>
    <row r="220">
      <c r="A220" t="inlineStr">
        <is>
          <t>readReg2[0]: Address_register_reg[5]/Q to masterReg/register_reg_r2_0_31_18_23/RAMA_D1/RADR0sum delays + cap delay</t>
        </is>
      </c>
      <c r="E220">
        <f>1000*(E219 + J219)</f>
        <v/>
      </c>
      <c r="F220">
        <f>1000*(F219 + J219)</f>
        <v/>
      </c>
      <c r="G220">
        <f>1000*(G219 + J219)</f>
        <v/>
      </c>
      <c r="H220">
        <f>1000*(H219 + J219)</f>
        <v/>
      </c>
    </row>
    <row r="222">
      <c r="A222" t="inlineStr">
        <is>
          <t>readReg2[0]: Address_register_reg[5]/Q to masterReg/register_reg_r2_0_31_18_23/RAMA_D1/RADR0Total delay (from Vivado)</t>
        </is>
      </c>
      <c r="E222" t="inlineStr">
        <is>
          <t>999</t>
        </is>
      </c>
      <c r="F222" t="inlineStr">
        <is>
          <t>874</t>
        </is>
      </c>
      <c r="G222" t="inlineStr">
        <is>
          <t>1619</t>
        </is>
      </c>
      <c r="H222" t="inlineStr">
        <is>
          <t>1382</t>
        </is>
      </c>
    </row>
    <row r="224">
      <c r="A224" t="inlineStr">
        <is>
          <t>INT_R_X3Y53/INT_R.NN2END3-&gt;&gt;IMUX15</t>
        </is>
      </c>
      <c r="B224" t="inlineStr">
        <is>
          <t>Buffer</t>
        </is>
      </c>
      <c r="C224" t="n">
        <v>1.6107141875</v>
      </c>
      <c r="D224" t="n">
        <v>0.007713</v>
      </c>
      <c r="E224" t="n">
        <v>0.047</v>
      </c>
      <c r="F224" t="n">
        <v>0.038</v>
      </c>
      <c r="G224" t="n">
        <v>0.138</v>
      </c>
      <c r="H224" t="n">
        <v>0.114</v>
      </c>
      <c r="I224">
        <f>((((D229) + (D228))) + (D225 + D226))</f>
        <v/>
      </c>
      <c r="J224">
        <f>(((((D229) + (D228))) + (D225 + D226))*C224)</f>
        <v/>
      </c>
    </row>
    <row r="225">
      <c r="A225" t="inlineStr">
        <is>
          <t>INT_R_X3Y53/IMUX15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CLBLM_R_X3Y53/CLBLM_IMUX15</t>
        </is>
      </c>
      <c r="B226" t="inlineStr">
        <is>
          <t>Part of wire</t>
        </is>
      </c>
      <c r="C226" t="n">
        <v>0</v>
      </c>
      <c r="D226" t="n">
        <v>0</v>
      </c>
      <c r="I226">
        <f>(((D225 + D226)/2) + (((D229) + (D228))))</f>
        <v/>
      </c>
      <c r="J226">
        <f>((C225 + C226)*(((D225 + D226)/2) + (((D229) + (D228)))))</f>
        <v/>
      </c>
    </row>
    <row r="227">
      <c r="A227" t="inlineStr">
        <is>
          <t>CLBLM_R_X3Y53/CLBLM_R.CLBLM_IMUX15-&gt;CLBLM_M_B1</t>
        </is>
      </c>
      <c r="B227" t="inlineStr">
        <is>
          <t>PassTransistor</t>
        </is>
      </c>
      <c r="C227" t="n">
        <v>0</v>
      </c>
      <c r="E227" t="n">
        <v>0</v>
      </c>
      <c r="F227" t="n">
        <v>0</v>
      </c>
      <c r="G227" t="n">
        <v>0</v>
      </c>
      <c r="H227" t="n">
        <v>0</v>
      </c>
      <c r="I227">
        <f>((D229) + (D228))</f>
        <v/>
      </c>
      <c r="J227">
        <f>(((D229) + (D228))*C227)</f>
        <v/>
      </c>
    </row>
    <row r="228">
      <c r="A228" t="inlineStr">
        <is>
          <t>CLBLM_R_X3Y53/CLBLM_M_B1</t>
        </is>
      </c>
      <c r="B228" t="inlineStr">
        <is>
          <t>Part of wire</t>
        </is>
      </c>
      <c r="C228" t="n">
        <v>0</v>
      </c>
      <c r="D228" t="n">
        <v>0</v>
      </c>
      <c r="I228">
        <f>(((D228)/2) + (D229))</f>
        <v/>
      </c>
      <c r="J228">
        <f>((C228)*(((D228)/2) + (D229)))</f>
        <v/>
      </c>
    </row>
    <row r="229">
      <c r="A229" t="inlineStr">
        <is>
          <t>masterReg/register_reg_r2_0_31_18_23/RAMB_D1/RADR0</t>
        </is>
      </c>
      <c r="B229" t="inlineStr">
        <is>
          <t>Inpin</t>
        </is>
      </c>
      <c r="D229" t="n">
        <v>0</v>
      </c>
      <c r="E229" t="n">
        <v>0.218</v>
      </c>
      <c r="F229" t="n">
        <v>0.175</v>
      </c>
      <c r="G229" t="n">
        <v>0.521</v>
      </c>
      <c r="H229" t="n">
        <v>0.42</v>
      </c>
    </row>
    <row r="230">
      <c r="A230" t="inlineStr">
        <is>
          <t>readReg2[0]: Address_register_reg[5]/Q to masterReg/register_reg_r2_0_31_18_23/RAMB_D1/RADR0 sum delays</t>
        </is>
      </c>
      <c r="E230">
        <f>(E2 + E4 + E7 + E15 + E74 + E178 + E207 + E209 + E224 + E227 + E229)</f>
        <v/>
      </c>
      <c r="F230">
        <f>(F2 + F4 + F7 + F15 + F74 + F178 + F207 + F209 + F224 + F227 + F229)</f>
        <v/>
      </c>
      <c r="G230">
        <f>(G2 + G4 + G7 + G15 + G74 + G178 + G207 + G209 + G224 + G227 + G229)</f>
        <v/>
      </c>
      <c r="H230">
        <f>(H2 + H4 + H7 + H15 + H74 + H178 + H207 + H209 + H224 + H227 + H229)</f>
        <v/>
      </c>
      <c r="J230">
        <f>(J2 + J3 + J4 + J6 + J7 + J14 + J15 + J24 + J74 + J85 + J178 + J190 + J207 + J208 + J209 + J212 + J224 + J226 + J227 + J228 + J229)</f>
        <v/>
      </c>
    </row>
    <row r="231">
      <c r="A231" t="inlineStr">
        <is>
          <t>readReg2[0]: Address_register_reg[5]/Q to masterReg/register_reg_r2_0_31_18_23/RAMB_D1/RADR0sum delays + cap delay</t>
        </is>
      </c>
      <c r="E231">
        <f>1000*(E230 + J230)</f>
        <v/>
      </c>
      <c r="F231">
        <f>1000*(F230 + J230)</f>
        <v/>
      </c>
      <c r="G231">
        <f>1000*(G230 + J230)</f>
        <v/>
      </c>
      <c r="H231">
        <f>1000*(H230 + J230)</f>
        <v/>
      </c>
    </row>
    <row r="233">
      <c r="A233" t="inlineStr">
        <is>
          <t>readReg2[0]: Address_register_reg[5]/Q to masterReg/register_reg_r2_0_31_18_23/RAMB_D1/RADR0Total delay (from Vivado)</t>
        </is>
      </c>
      <c r="E233" t="inlineStr">
        <is>
          <t>992</t>
        </is>
      </c>
      <c r="F233" t="inlineStr">
        <is>
          <t>869</t>
        </is>
      </c>
      <c r="G233" t="inlineStr">
        <is>
          <t>1610</t>
        </is>
      </c>
      <c r="H233" t="inlineStr">
        <is>
          <t>1374</t>
        </is>
      </c>
    </row>
    <row r="235">
      <c r="A235" t="inlineStr">
        <is>
          <t>INT_R_X7Y50/INT_R.NW6END_S0_0-&gt;&gt;SW6BEG3</t>
        </is>
      </c>
      <c r="B235" t="inlineStr">
        <is>
          <t>Buffer</t>
        </is>
      </c>
      <c r="C235" t="n">
        <v>1.5845231875</v>
      </c>
      <c r="D235" t="n">
        <v>0.009979</v>
      </c>
      <c r="E235" t="n">
        <v>0.079</v>
      </c>
      <c r="F235" t="n">
        <v>0.065</v>
      </c>
      <c r="G235" t="n">
        <v>0.18</v>
      </c>
      <c r="H235" t="n">
        <v>0.149</v>
      </c>
      <c r="I235">
        <f>((D249) + (D236 + D237 + D238 + D239 + D240 + D241 + D242 + D243 + D244 + D245 + D246 + D247 + D248))</f>
        <v/>
      </c>
      <c r="J235">
        <f>(((D249) + (D236 + D237 + D238 + D239 + D240 + D241 + D242 + D243 + D244 + D245 + D246 + D247 + D248))*C235)</f>
        <v/>
      </c>
    </row>
    <row r="236">
      <c r="A236" t="inlineStr">
        <is>
          <t>INT_R_X7Y50/SW6BEG3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INT_R_X5Y46/SW6END3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INT_R_X5Y47/SW6END_N0_3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INT_L_X6Y50/SW6A3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BRKH_INT_X6Y49/BRKH_INT_SW6B3</t>
        </is>
      </c>
      <c r="B240" t="inlineStr">
        <is>
          <t>Part of wire</t>
        </is>
      </c>
      <c r="C240" t="n">
        <v>0.00523</v>
      </c>
      <c r="D240" t="n">
        <v>0.001</v>
      </c>
    </row>
    <row r="241">
      <c r="A241" t="inlineStr">
        <is>
          <t>INT_L_X6Y49/SW6B3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INT_L_X6Y48/SW6C3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INT_L_X6Y47/SW6D3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INT_L_X6Y46/SW6E3</t>
        </is>
      </c>
      <c r="B244" t="inlineStr">
        <is>
          <t>Part of wire</t>
        </is>
      </c>
      <c r="C244" t="n">
        <v>0</v>
      </c>
      <c r="D244" t="n">
        <v>0</v>
      </c>
    </row>
    <row r="245">
      <c r="A245" t="inlineStr">
        <is>
          <t>BRAM_INT_INTERFACE_L_X6Y46/INT_INTERFACE_SW4END3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BRAM_L_X6Y45/BRAM_SW4END3_1</t>
        </is>
      </c>
      <c r="B246" t="inlineStr">
        <is>
          <t>Part of wire</t>
        </is>
      </c>
      <c r="C246" t="n">
        <v>0.26892</v>
      </c>
      <c r="D246" t="n">
        <v>0.05565999999999999</v>
      </c>
    </row>
    <row r="247">
      <c r="A247" t="inlineStr">
        <is>
          <t>VBRK_X18Y48/VBRK_SW4END3</t>
        </is>
      </c>
      <c r="B247" t="inlineStr">
        <is>
          <t>Part of wire</t>
        </is>
      </c>
      <c r="C247" t="n">
        <v>0.01211</v>
      </c>
      <c r="D247" t="n">
        <v>0.00162</v>
      </c>
    </row>
    <row r="248">
      <c r="A248" t="inlineStr">
        <is>
          <t>CLBLM_R_X5Y46/CLBLM_SW4END3</t>
        </is>
      </c>
      <c r="B248" t="inlineStr">
        <is>
          <t>Part of wire</t>
        </is>
      </c>
      <c r="C248" t="n">
        <v>0</v>
      </c>
      <c r="D248" t="n">
        <v>0</v>
      </c>
      <c r="I248">
        <f>(((D236 + D237 + D238 + D239 + D240 + D241 + D242 + D243 + D244 + D245 + D246 + D247 + D248)/2) + (D249))</f>
        <v/>
      </c>
      <c r="J248">
        <f>((C236 + C237 + C238 + C239 + C240 + C241 + C242 + C243 + C244 + C245 + C246 + C247 + C248)*(((D236 + D237 + D238 + D239 + D240 + D241 + D242 + D243 + D244 + D245 + D246 + D247 + D248)/2) + (D249)))</f>
        <v/>
      </c>
    </row>
    <row r="249">
      <c r="A249" t="inlineStr">
        <is>
          <t>INT_R_X5Y46/INT_R.SW6END3-&gt;&gt;WW2BEG3</t>
        </is>
      </c>
      <c r="B249" t="inlineStr">
        <is>
          <t>Buffer</t>
        </is>
      </c>
      <c r="C249" t="n">
        <v>1.1851186875</v>
      </c>
      <c r="D249" t="n">
        <v>0.008473000000000001</v>
      </c>
      <c r="E249" t="n">
        <v>0.063</v>
      </c>
      <c r="F249" t="n">
        <v>0.052</v>
      </c>
      <c r="G249" t="n">
        <v>0.142</v>
      </c>
      <c r="H249" t="n">
        <v>0.118</v>
      </c>
      <c r="I249">
        <f>((D256 + D305) + (D250 + D251 + D252 + D253 + D254 + D255))</f>
        <v/>
      </c>
      <c r="J249">
        <f>(((D256 + D305) + (D250 + D251 + D252 + D253 + D254 + D255))*C249)</f>
        <v/>
      </c>
    </row>
    <row r="250">
      <c r="A250" t="inlineStr">
        <is>
          <t>INT_R_X5Y46/WW2BEG3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INT_R_X3Y46/WW2END3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INT_R_X3Y47/WW2END_N0_3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INT_L_X4Y46/WW2A3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CLBLL_L_X4Y46/CLBLL_WW2END3</t>
        </is>
      </c>
      <c r="B254" t="inlineStr">
        <is>
          <t>Part of wire</t>
        </is>
      </c>
      <c r="C254" t="n">
        <v>0</v>
      </c>
      <c r="D254" t="n">
        <v>0</v>
      </c>
    </row>
    <row r="255">
      <c r="A255" t="inlineStr">
        <is>
          <t>CLBLM_R_X3Y46/CLBLM_WW2END3</t>
        </is>
      </c>
      <c r="B255" t="inlineStr">
        <is>
          <t>Part of wire</t>
        </is>
      </c>
      <c r="C255" t="n">
        <v>0</v>
      </c>
      <c r="D255" t="n">
        <v>0</v>
      </c>
      <c r="I255">
        <f>(((D250 + D251 + D252 + D253 + D254 + D255)/2) + (D256 + D305))</f>
        <v/>
      </c>
      <c r="J255">
        <f>((C250 + C251 + C252 + C253 + C254 + C255)*(((D250 + D251 + D252 + D253 + D254 + D255)/2) + (D256 + D305)))</f>
        <v/>
      </c>
    </row>
    <row r="256">
      <c r="A256" t="inlineStr">
        <is>
          <t>INT_R_X3Y46/INT_R.WW2END3-&gt;&gt;SW6BEG3</t>
        </is>
      </c>
      <c r="B256" t="inlineStr">
        <is>
          <t>Buffer</t>
        </is>
      </c>
      <c r="C256" t="n">
        <v>1.5845231875</v>
      </c>
      <c r="D256" t="n">
        <v>0.009979</v>
      </c>
      <c r="E256" t="n">
        <v>0.079</v>
      </c>
      <c r="F256" t="n">
        <v>0.065</v>
      </c>
      <c r="G256" t="n">
        <v>0.18</v>
      </c>
      <c r="H256" t="n">
        <v>0.149</v>
      </c>
      <c r="I256">
        <f>((D270) + (D257 + D258 + D259 + D260 + D261 + D262 + D263 + D264 + D265 + D266 + D267 + D268 + D269))</f>
        <v/>
      </c>
      <c r="J256">
        <f>(((D270) + (D257 + D258 + D259 + D260 + D261 + D262 + D263 + D264 + D265 + D266 + D267 + D268 + D269))*C256)</f>
        <v/>
      </c>
    </row>
    <row r="257">
      <c r="A257" t="inlineStr">
        <is>
          <t>INT_R_X3Y46/SW6BEG3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INT_R_X1Y42/SW6END3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INT_R_X1Y43/SW6END_N0_3</t>
        </is>
      </c>
      <c r="B259" t="inlineStr">
        <is>
          <t>Part of wire</t>
        </is>
      </c>
      <c r="C259" t="n">
        <v>0</v>
      </c>
      <c r="D259" t="n">
        <v>0</v>
      </c>
    </row>
    <row r="260">
      <c r="A260" t="inlineStr">
        <is>
          <t>INT_L_X2Y46/SW6A3</t>
        </is>
      </c>
      <c r="B260" t="inlineStr">
        <is>
          <t>Part of wire</t>
        </is>
      </c>
      <c r="C260" t="n">
        <v>0</v>
      </c>
      <c r="D260" t="n">
        <v>0</v>
      </c>
    </row>
    <row r="261">
      <c r="A261" t="inlineStr">
        <is>
          <t>INT_L_X2Y45/SW6B3</t>
        </is>
      </c>
      <c r="B261" t="inlineStr">
        <is>
          <t>Part of wire</t>
        </is>
      </c>
      <c r="C261" t="n">
        <v>0</v>
      </c>
      <c r="D261" t="n">
        <v>0</v>
      </c>
    </row>
    <row r="262">
      <c r="A262" t="inlineStr">
        <is>
          <t>INT_L_X2Y44/SW6C3</t>
        </is>
      </c>
      <c r="B262" t="inlineStr">
        <is>
          <t>Part of wire</t>
        </is>
      </c>
      <c r="C262" t="n">
        <v>0</v>
      </c>
      <c r="D262" t="n">
        <v>0</v>
      </c>
    </row>
    <row r="263">
      <c r="A263" t="inlineStr">
        <is>
          <t>INT_L_X2Y43/SW6D3</t>
        </is>
      </c>
      <c r="B263" t="inlineStr">
        <is>
          <t>Part of wire</t>
        </is>
      </c>
      <c r="C263" t="n">
        <v>0</v>
      </c>
      <c r="D263" t="n">
        <v>0</v>
      </c>
    </row>
    <row r="264">
      <c r="A264" t="inlineStr">
        <is>
          <t>INT_L_X2Y42/SW6E3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CLBLL_L_X2Y42/CLBLL_SW4END3</t>
        </is>
      </c>
      <c r="B265" t="inlineStr">
        <is>
          <t>Part of wire</t>
        </is>
      </c>
      <c r="C265" t="n">
        <v>0</v>
      </c>
      <c r="D265" t="n">
        <v>0</v>
      </c>
    </row>
    <row r="266">
      <c r="A266" t="inlineStr">
        <is>
          <t>VBRK_X9Y44/VBRK_SW4END3</t>
        </is>
      </c>
      <c r="B266" t="inlineStr">
        <is>
          <t>Part of wire</t>
        </is>
      </c>
      <c r="C266" t="n">
        <v>0.01211</v>
      </c>
      <c r="D266" t="n">
        <v>0.00162</v>
      </c>
    </row>
    <row r="267">
      <c r="A267" t="inlineStr">
        <is>
          <t>CMT_TOP_R_UPPER_T_X8Y44/CMT_TOP_SW4END3_5</t>
        </is>
      </c>
      <c r="B267" t="inlineStr">
        <is>
          <t>Part of wire</t>
        </is>
      </c>
      <c r="C267" t="n">
        <v>0.31751</v>
      </c>
      <c r="D267" t="n">
        <v>0.018</v>
      </c>
    </row>
    <row r="268">
      <c r="A268" t="inlineStr">
        <is>
          <t>CMT_FIFO_R_X7Y45/CMT_FIFO_SW4END3_5</t>
        </is>
      </c>
      <c r="B268" t="inlineStr">
        <is>
          <t>Part of wire</t>
        </is>
      </c>
      <c r="C268" t="n">
        <v>0.31751</v>
      </c>
      <c r="D268" t="n">
        <v>0.018</v>
      </c>
    </row>
    <row r="269">
      <c r="A269" t="inlineStr">
        <is>
          <t>INT_INTERFACE_R_X1Y42/INT_INTERFACE_SW4END3</t>
        </is>
      </c>
      <c r="B269" t="inlineStr">
        <is>
          <t>Part of wire</t>
        </is>
      </c>
      <c r="C269" t="n">
        <v>0</v>
      </c>
      <c r="D269" t="n">
        <v>0</v>
      </c>
      <c r="I269">
        <f>(((D257 + D258 + D259 + D260 + D261 + D262 + D263 + D264 + D265 + D266 + D267 + D268 + D269)/2) + (D270))</f>
        <v/>
      </c>
      <c r="J269">
        <f>((C257 + C258 + C259 + C260 + C261 + C262 + C263 + C264 + C265 + C266 + C267 + C268 + C269)*(((D257 + D258 + D259 + D260 + D261 + D262 + D263 + D264 + D265 + D266 + D267 + D268 + D269)/2) + (D270)))</f>
        <v/>
      </c>
    </row>
    <row r="270">
      <c r="A270" t="inlineStr">
        <is>
          <t>INT_R_X1Y42/INT_R.SW6END3-&gt;&gt;ER1BEG_S0</t>
        </is>
      </c>
      <c r="B270" t="inlineStr">
        <is>
          <t>Buffer</t>
        </is>
      </c>
      <c r="C270" t="n">
        <v>1.16220225</v>
      </c>
      <c r="D270" t="n">
        <v>0.008429000000000001</v>
      </c>
      <c r="E270" t="n">
        <v>0.044</v>
      </c>
      <c r="F270" t="n">
        <v>0.036</v>
      </c>
      <c r="G270" t="n">
        <v>0.124</v>
      </c>
      <c r="H270" t="n">
        <v>0.103</v>
      </c>
      <c r="I270">
        <f>((D279) + (D271 + D272 + D273 + D274 + D275 + D276 + D277 + D278))</f>
        <v/>
      </c>
      <c r="J270">
        <f>(((D279) + (D271 + D272 + D273 + D274 + D275 + D276 + D277 + D278))*C270)</f>
        <v/>
      </c>
    </row>
    <row r="271">
      <c r="A271" t="inlineStr">
        <is>
          <t>INT_R_X1Y42/ER1BEG_S0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INT_L_X2Y43/ER1END0</t>
        </is>
      </c>
      <c r="B272" t="inlineStr">
        <is>
          <t>Part of wire</t>
        </is>
      </c>
      <c r="C272" t="n">
        <v>0</v>
      </c>
      <c r="D272" t="n">
        <v>0</v>
      </c>
    </row>
    <row r="273">
      <c r="A273" t="inlineStr">
        <is>
          <t>INT_R_X1Y43/ER1BEG0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INT_INTERFACE_R_X1Y43/INT_INTERFACE_ER1BEG0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CMT_FIFO_R_X7Y45/CMT_FIFO_ER1BEG0_6</t>
        </is>
      </c>
      <c r="B275" t="inlineStr">
        <is>
          <t>Part of wire</t>
        </is>
      </c>
      <c r="C275" t="n">
        <v>0.31751</v>
      </c>
      <c r="D275" t="n">
        <v>0.025</v>
      </c>
    </row>
    <row r="276">
      <c r="A276" t="inlineStr">
        <is>
          <t>CMT_TOP_R_UPPER_T_X8Y44/CMT_TOP_ER1BEG0_6</t>
        </is>
      </c>
      <c r="B276" t="inlineStr">
        <is>
          <t>Part of wire</t>
        </is>
      </c>
      <c r="C276" t="n">
        <v>0.31751</v>
      </c>
      <c r="D276" t="n">
        <v>0.025</v>
      </c>
    </row>
    <row r="277">
      <c r="A277" t="inlineStr">
        <is>
          <t>VBRK_X9Y45/VBRK_ER1BEG0</t>
        </is>
      </c>
      <c r="B277" t="inlineStr">
        <is>
          <t>Part of wire</t>
        </is>
      </c>
      <c r="C277" t="n">
        <v>0.01211</v>
      </c>
      <c r="D277" t="n">
        <v>0.00162</v>
      </c>
    </row>
    <row r="278">
      <c r="A278" t="inlineStr">
        <is>
          <t>CLBLL_L_X2Y43/CLBLL_ER1BEG0</t>
        </is>
      </c>
      <c r="B278" t="inlineStr">
        <is>
          <t>Part of wire</t>
        </is>
      </c>
      <c r="C278" t="n">
        <v>0.079184</v>
      </c>
      <c r="D278" t="n">
        <v>0.005564</v>
      </c>
      <c r="I278">
        <f>(((D271 + D272 + D273 + D274 + D275 + D276 + D277 + D278)/2) + (D279))</f>
        <v/>
      </c>
      <c r="J278">
        <f>((C271 + C272 + C273 + C274 + C275 + C276 + C277 + C278)*(((D271 + D272 + D273 + D274 + D275 + D276 + D277 + D278)/2) + (D279)))</f>
        <v/>
      </c>
    </row>
    <row r="279">
      <c r="A279" t="inlineStr">
        <is>
          <t>INT_L_X2Y43/INT_L.ER1END0-&gt;&gt;EL1BEG_N3</t>
        </is>
      </c>
      <c r="B279" t="inlineStr">
        <is>
          <t>Buffer</t>
        </is>
      </c>
      <c r="C279" t="n">
        <v>1.16220225</v>
      </c>
      <c r="D279" t="n">
        <v>0.008429000000000001</v>
      </c>
      <c r="E279" t="n">
        <v>0.043</v>
      </c>
      <c r="F279" t="n">
        <v>0.035</v>
      </c>
      <c r="G279" t="n">
        <v>0.123</v>
      </c>
      <c r="H279" t="n">
        <v>0.102</v>
      </c>
      <c r="I279">
        <f>((D283 + D294) + (D280 + D281 + D282))</f>
        <v/>
      </c>
      <c r="J279">
        <f>(((D283 + D294) + (D280 + D281 + D282))*C279)</f>
        <v/>
      </c>
    </row>
    <row r="280">
      <c r="A280" t="inlineStr">
        <is>
          <t>INT_L_X2Y43/EL1BEG_N3</t>
        </is>
      </c>
      <c r="B280" t="inlineStr">
        <is>
          <t>Part of wire</t>
        </is>
      </c>
      <c r="C280" t="n">
        <v>0</v>
      </c>
      <c r="D280" t="n">
        <v>0</v>
      </c>
    </row>
    <row r="281">
      <c r="A281" t="inlineStr">
        <is>
          <t>INT_R_X3Y42/EL1END3</t>
        </is>
      </c>
      <c r="B281" t="inlineStr">
        <is>
          <t>Part of wire</t>
        </is>
      </c>
      <c r="C281" t="n">
        <v>0</v>
      </c>
      <c r="D281" t="n">
        <v>0</v>
      </c>
    </row>
    <row r="282">
      <c r="A282" t="inlineStr">
        <is>
          <t>INT_L_X2Y42/EL1BEG3</t>
        </is>
      </c>
      <c r="B282" t="inlineStr">
        <is>
          <t>Part of wire</t>
        </is>
      </c>
      <c r="C282" t="n">
        <v>0</v>
      </c>
      <c r="D282" t="n">
        <v>0</v>
      </c>
      <c r="I282">
        <f>(((D280 + D281 + D282)/2) + (D283 + D294))</f>
        <v/>
      </c>
      <c r="J282">
        <f>((C280 + C281 + C282)*(((D280 + D281 + D282)/2) + (D283 + D294)))</f>
        <v/>
      </c>
    </row>
    <row r="283">
      <c r="A283" t="inlineStr">
        <is>
          <t>INT_R_X3Y42/INT_R.EL1END3-&gt;&gt;IMUX7</t>
        </is>
      </c>
      <c r="B283" t="inlineStr">
        <is>
          <t>Buffer</t>
        </is>
      </c>
      <c r="C283" t="n">
        <v>1.6107141875</v>
      </c>
      <c r="D283" t="n">
        <v>0.007713</v>
      </c>
      <c r="E283" t="n">
        <v>0.047</v>
      </c>
      <c r="F283" t="n">
        <v>0.038</v>
      </c>
      <c r="G283" t="n">
        <v>0.138</v>
      </c>
      <c r="H283" t="n">
        <v>0.114</v>
      </c>
      <c r="I283">
        <f>((((D288) + (D287))) + (D284 + D285))</f>
        <v/>
      </c>
      <c r="J283">
        <f>(((((D288) + (D287))) + (D284 + D285))*C283)</f>
        <v/>
      </c>
    </row>
    <row r="284">
      <c r="A284" t="inlineStr">
        <is>
          <t>INT_R_X3Y42/IMUX7</t>
        </is>
      </c>
      <c r="B284" t="inlineStr">
        <is>
          <t>Part of wire</t>
        </is>
      </c>
      <c r="C284" t="n">
        <v>0</v>
      </c>
      <c r="D284" t="n">
        <v>0</v>
      </c>
    </row>
    <row r="285">
      <c r="A285" t="inlineStr">
        <is>
          <t>CLBLM_R_X3Y42/CLBLM_IMUX7</t>
        </is>
      </c>
      <c r="B285" t="inlineStr">
        <is>
          <t>Part of wire</t>
        </is>
      </c>
      <c r="C285" t="n">
        <v>0</v>
      </c>
      <c r="D285" t="n">
        <v>0</v>
      </c>
      <c r="I285">
        <f>(((D284 + D285)/2) + (((D288) + (D287))))</f>
        <v/>
      </c>
      <c r="J285">
        <f>((C284 + C285)*(((D284 + D285)/2) + (((D288) + (D287)))))</f>
        <v/>
      </c>
    </row>
    <row r="286">
      <c r="A286" t="inlineStr">
        <is>
          <t>CLBLM_R_X3Y42/CLBLM_R.CLBLM_IMUX7-&gt;CLBLM_M_A1</t>
        </is>
      </c>
      <c r="B286" t="inlineStr">
        <is>
          <t>PassTransistor</t>
        </is>
      </c>
      <c r="C286" t="n">
        <v>0</v>
      </c>
      <c r="E286" t="n">
        <v>0</v>
      </c>
      <c r="F286" t="n">
        <v>0</v>
      </c>
      <c r="G286" t="n">
        <v>0</v>
      </c>
      <c r="H286" t="n">
        <v>0</v>
      </c>
      <c r="I286">
        <f>((D288) + (D287))</f>
        <v/>
      </c>
      <c r="J286">
        <f>(((D288) + (D287))*C286)</f>
        <v/>
      </c>
    </row>
    <row r="287">
      <c r="A287" t="inlineStr">
        <is>
          <t>CLBLM_R_X3Y42/CLBLM_M_A1</t>
        </is>
      </c>
      <c r="B287" t="inlineStr">
        <is>
          <t>Part of wire</t>
        </is>
      </c>
      <c r="C287" t="n">
        <v>0</v>
      </c>
      <c r="D287" t="n">
        <v>0</v>
      </c>
      <c r="I287">
        <f>(((D287)/2) + (D288))</f>
        <v/>
      </c>
      <c r="J287">
        <f>((C287)*(((D287)/2) + (D288)))</f>
        <v/>
      </c>
    </row>
    <row r="288">
      <c r="A288" t="inlineStr">
        <is>
          <t>masterReg/register_reg_r2_0_31_0_5/RAMA_D1/RADR0</t>
        </is>
      </c>
      <c r="B288" t="inlineStr">
        <is>
          <t>Inpin</t>
        </is>
      </c>
      <c r="D288" t="n">
        <v>0</v>
      </c>
      <c r="E288" t="n">
        <v>0.225</v>
      </c>
      <c r="F288" t="n">
        <v>0.18</v>
      </c>
      <c r="G288" t="n">
        <v>0.531</v>
      </c>
      <c r="H288" t="n">
        <v>0.428</v>
      </c>
    </row>
    <row r="289">
      <c r="A289" t="inlineStr">
        <is>
          <t>readReg2[0]: Address_register_reg[5]/Q to masterReg/register_reg_r2_0_31_0_5/RAMA_D1/RADR0 sum delays</t>
        </is>
      </c>
      <c r="E289">
        <f>(E2 + E4 + E7 + E15 + E74 + E235 + E249 + E256 + E270 + E279 + E283 + E286 + E288)</f>
        <v/>
      </c>
      <c r="F289">
        <f>(F2 + F4 + F7 + F15 + F74 + F235 + F249 + F256 + F270 + F279 + F283 + F286 + F288)</f>
        <v/>
      </c>
      <c r="G289">
        <f>(G2 + G4 + G7 + G15 + G74 + G235 + G249 + G256 + G270 + G279 + G283 + G286 + G288)</f>
        <v/>
      </c>
      <c r="H289">
        <f>(H2 + H4 + H7 + H15 + H74 + H235 + H249 + H256 + H270 + H279 + H283 + H286 + H288)</f>
        <v/>
      </c>
      <c r="J289">
        <f>(J2 + J3 + J4 + J6 + J7 + J14 + J15 + J24 + J74 + J85 + J235 + J248 + J249 + J255 + J256 + J269 + J270 + J278 + J279 + J282 + J283 + J285 + J286 + J287 + J288)</f>
        <v/>
      </c>
    </row>
    <row r="290">
      <c r="A290" t="inlineStr">
        <is>
          <t>readReg2[0]: Address_register_reg[5]/Q to masterReg/register_reg_r2_0_31_0_5/RAMA_D1/RADR0sum delays + cap delay</t>
        </is>
      </c>
      <c r="E290">
        <f>1000*(E289 + J289)</f>
        <v/>
      </c>
      <c r="F290">
        <f>1000*(F289 + J289)</f>
        <v/>
      </c>
      <c r="G290">
        <f>1000*(G289 + J289)</f>
        <v/>
      </c>
      <c r="H290">
        <f>1000*(H289 + J289)</f>
        <v/>
      </c>
    </row>
    <row r="292">
      <c r="A292" t="inlineStr">
        <is>
          <t>readReg2[0]: Address_register_reg[5]/Q to masterReg/register_reg_r2_0_31_0_5/RAMA_D1/RADR0Total delay (from Vivado)</t>
        </is>
      </c>
      <c r="E292" t="inlineStr">
        <is>
          <t>1320</t>
        </is>
      </c>
      <c r="F292" t="inlineStr">
        <is>
          <t>1173</t>
        </is>
      </c>
      <c r="G292" t="inlineStr">
        <is>
          <t>2088</t>
        </is>
      </c>
      <c r="H292" t="inlineStr">
        <is>
          <t>1802</t>
        </is>
      </c>
    </row>
    <row r="294">
      <c r="A294" t="inlineStr">
        <is>
          <t>INT_R_X3Y42/INT_R.EL1END3-&gt;&gt;IMUX15</t>
        </is>
      </c>
      <c r="B294" t="inlineStr">
        <is>
          <t>Buffer</t>
        </is>
      </c>
      <c r="C294" t="n">
        <v>1.6107141875</v>
      </c>
      <c r="D294" t="n">
        <v>0.007713</v>
      </c>
      <c r="E294" t="n">
        <v>0.047</v>
      </c>
      <c r="F294" t="n">
        <v>0.038</v>
      </c>
      <c r="G294" t="n">
        <v>0.138</v>
      </c>
      <c r="H294" t="n">
        <v>0.114</v>
      </c>
      <c r="I294">
        <f>((((D299) + (D298))) + (D295 + D296))</f>
        <v/>
      </c>
      <c r="J294">
        <f>(((((D299) + (D298))) + (D295 + D296))*C294)</f>
        <v/>
      </c>
    </row>
    <row r="295">
      <c r="A295" t="inlineStr">
        <is>
          <t>INT_R_X3Y42/IMUX15</t>
        </is>
      </c>
      <c r="B295" t="inlineStr">
        <is>
          <t>Part of wire</t>
        </is>
      </c>
      <c r="C295" t="n">
        <v>0</v>
      </c>
      <c r="D295" t="n">
        <v>0</v>
      </c>
    </row>
    <row r="296">
      <c r="A296" t="inlineStr">
        <is>
          <t>CLBLM_R_X3Y42/CLBLM_IMUX15</t>
        </is>
      </c>
      <c r="B296" t="inlineStr">
        <is>
          <t>Part of wire</t>
        </is>
      </c>
      <c r="C296" t="n">
        <v>0</v>
      </c>
      <c r="D296" t="n">
        <v>0</v>
      </c>
      <c r="I296">
        <f>(((D295 + D296)/2) + (((D299) + (D298))))</f>
        <v/>
      </c>
      <c r="J296">
        <f>((C295 + C296)*(((D295 + D296)/2) + (((D299) + (D298)))))</f>
        <v/>
      </c>
    </row>
    <row r="297">
      <c r="A297" t="inlineStr">
        <is>
          <t>CLBLM_R_X3Y42/CLBLM_R.CLBLM_IMUX15-&gt;CLBLM_M_B1</t>
        </is>
      </c>
      <c r="B297" t="inlineStr">
        <is>
          <t>PassTransistor</t>
        </is>
      </c>
      <c r="C297" t="n">
        <v>0</v>
      </c>
      <c r="E297" t="n">
        <v>0</v>
      </c>
      <c r="F297" t="n">
        <v>0</v>
      </c>
      <c r="G297" t="n">
        <v>0</v>
      </c>
      <c r="H297" t="n">
        <v>0</v>
      </c>
      <c r="I297">
        <f>((D299) + (D298))</f>
        <v/>
      </c>
      <c r="J297">
        <f>(((D299) + (D298))*C297)</f>
        <v/>
      </c>
    </row>
    <row r="298">
      <c r="A298" t="inlineStr">
        <is>
          <t>CLBLM_R_X3Y42/CLBLM_M_B1</t>
        </is>
      </c>
      <c r="B298" t="inlineStr">
        <is>
          <t>Part of wire</t>
        </is>
      </c>
      <c r="C298" t="n">
        <v>0</v>
      </c>
      <c r="D298" t="n">
        <v>0</v>
      </c>
      <c r="I298">
        <f>(((D298)/2) + (D299))</f>
        <v/>
      </c>
      <c r="J298">
        <f>((C298)*(((D298)/2) + (D299)))</f>
        <v/>
      </c>
    </row>
    <row r="299">
      <c r="A299" t="inlineStr">
        <is>
          <t>masterReg/register_reg_r2_0_31_0_5/RAMB_D1/RADR0</t>
        </is>
      </c>
      <c r="B299" t="inlineStr">
        <is>
          <t>Inpin</t>
        </is>
      </c>
      <c r="D299" t="n">
        <v>0</v>
      </c>
      <c r="E299" t="n">
        <v>0.218</v>
      </c>
      <c r="F299" t="n">
        <v>0.175</v>
      </c>
      <c r="G299" t="n">
        <v>0.521</v>
      </c>
      <c r="H299" t="n">
        <v>0.42</v>
      </c>
    </row>
    <row r="300">
      <c r="A300" t="inlineStr">
        <is>
          <t>readReg2[0]: Address_register_reg[5]/Q to masterReg/register_reg_r2_0_31_0_5/RAMB_D1/RADR0 sum delays</t>
        </is>
      </c>
      <c r="E300">
        <f>(E2 + E4 + E7 + E15 + E74 + E235 + E249 + E256 + E270 + E279 + E294 + E297 + E299)</f>
        <v/>
      </c>
      <c r="F300">
        <f>(F2 + F4 + F7 + F15 + F74 + F235 + F249 + F256 + F270 + F279 + F294 + F297 + F299)</f>
        <v/>
      </c>
      <c r="G300">
        <f>(G2 + G4 + G7 + G15 + G74 + G235 + G249 + G256 + G270 + G279 + G294 + G297 + G299)</f>
        <v/>
      </c>
      <c r="H300">
        <f>(H2 + H4 + H7 + H15 + H74 + H235 + H249 + H256 + H270 + H279 + H294 + H297 + H299)</f>
        <v/>
      </c>
      <c r="J300">
        <f>(J2 + J3 + J4 + J6 + J7 + J14 + J15 + J24 + J74 + J85 + J235 + J248 + J249 + J255 + J256 + J269 + J270 + J278 + J279 + J282 + J294 + J296 + J297 + J298 + J299)</f>
        <v/>
      </c>
    </row>
    <row r="301">
      <c r="A301" t="inlineStr">
        <is>
          <t>readReg2[0]: Address_register_reg[5]/Q to masterReg/register_reg_r2_0_31_0_5/RAMB_D1/RADR0sum delays + cap delay</t>
        </is>
      </c>
      <c r="E301">
        <f>1000*(E300 + J300)</f>
        <v/>
      </c>
      <c r="F301">
        <f>1000*(F300 + J300)</f>
        <v/>
      </c>
      <c r="G301">
        <f>1000*(G300 + J300)</f>
        <v/>
      </c>
      <c r="H301">
        <f>1000*(H300 + J300)</f>
        <v/>
      </c>
    </row>
    <row r="303">
      <c r="A303" t="inlineStr">
        <is>
          <t>readReg2[0]: Address_register_reg[5]/Q to masterReg/register_reg_r2_0_31_0_5/RAMB_D1/RADR0Total delay (from Vivado)</t>
        </is>
      </c>
      <c r="E303" t="inlineStr">
        <is>
          <t>1313</t>
        </is>
      </c>
      <c r="F303" t="inlineStr">
        <is>
          <t>1168</t>
        </is>
      </c>
      <c r="G303" t="inlineStr">
        <is>
          <t>2079</t>
        </is>
      </c>
      <c r="H303" t="inlineStr">
        <is>
          <t>1794</t>
        </is>
      </c>
    </row>
    <row r="305">
      <c r="A305" t="inlineStr">
        <is>
          <t>INT_R_X3Y46/INT_R.WW2END3-&gt;&gt;SR1BEG_S0</t>
        </is>
      </c>
      <c r="B305" t="inlineStr">
        <is>
          <t>Buffer</t>
        </is>
      </c>
      <c r="C305" t="n">
        <v>1.16220225</v>
      </c>
      <c r="D305" t="n">
        <v>0.008429000000000001</v>
      </c>
      <c r="E305" t="n">
        <v>0.056</v>
      </c>
      <c r="F305" t="n">
        <v>0.046</v>
      </c>
      <c r="G305" t="n">
        <v>0.132</v>
      </c>
      <c r="H305" t="n">
        <v>0.109</v>
      </c>
      <c r="I305">
        <f>((D307 + D318) + (D306))</f>
        <v/>
      </c>
      <c r="J305">
        <f>(((D307 + D318) + (D306))*C305)</f>
        <v/>
      </c>
    </row>
    <row r="306">
      <c r="A306" t="inlineStr">
        <is>
          <t>INT_R_X3Y46/SR1BEG_S0</t>
        </is>
      </c>
      <c r="B306" t="inlineStr">
        <is>
          <t>Part of wire</t>
        </is>
      </c>
      <c r="C306" t="n">
        <v>0</v>
      </c>
      <c r="D306" t="n">
        <v>0</v>
      </c>
      <c r="I306">
        <f>(((D306)/2) + (D307 + D318))</f>
        <v/>
      </c>
      <c r="J306">
        <f>((C306)*(((D306)/2) + (D307 + D318)))</f>
        <v/>
      </c>
    </row>
    <row r="307">
      <c r="A307" t="inlineStr">
        <is>
          <t>INT_R_X3Y46/INT_R.SR1BEG_S0-&gt;&gt;IMUX26</t>
        </is>
      </c>
      <c r="B307" t="inlineStr">
        <is>
          <t>Buffer</t>
        </is>
      </c>
      <c r="C307" t="n">
        <v>1.6107141875</v>
      </c>
      <c r="D307" t="n">
        <v>0.007713</v>
      </c>
      <c r="E307" t="n">
        <v>0.047</v>
      </c>
      <c r="F307" t="n">
        <v>0.038</v>
      </c>
      <c r="G307" t="n">
        <v>0.138</v>
      </c>
      <c r="H307" t="n">
        <v>0.114</v>
      </c>
      <c r="I307">
        <f>((((D312) + (D311))) + (D308 + D309))</f>
        <v/>
      </c>
      <c r="J307">
        <f>(((((D312) + (D311))) + (D308 + D309))*C307)</f>
        <v/>
      </c>
    </row>
    <row r="308">
      <c r="A308" t="inlineStr">
        <is>
          <t>INT_R_X3Y46/IMUX26</t>
        </is>
      </c>
      <c r="B308" t="inlineStr">
        <is>
          <t>Part of wire</t>
        </is>
      </c>
      <c r="C308" t="n">
        <v>0</v>
      </c>
      <c r="D308" t="n">
        <v>0</v>
      </c>
    </row>
    <row r="309">
      <c r="A309" t="inlineStr">
        <is>
          <t>CLBLM_R_X3Y46/CLBLM_IMUX26</t>
        </is>
      </c>
      <c r="B309" t="inlineStr">
        <is>
          <t>Part of wire</t>
        </is>
      </c>
      <c r="C309" t="n">
        <v>0</v>
      </c>
      <c r="D309" t="n">
        <v>0</v>
      </c>
      <c r="I309">
        <f>(((D308 + D309)/2) + (((D312) + (D311))))</f>
        <v/>
      </c>
      <c r="J309">
        <f>((C308 + C309)*(((D308 + D309)/2) + (((D312) + (D311)))))</f>
        <v/>
      </c>
    </row>
    <row r="310">
      <c r="A310" t="inlineStr">
        <is>
          <t>CLBLM_R_X3Y46/CLBLM_R.CLBLM_IMUX26-&gt;CLBLM_L_B4</t>
        </is>
      </c>
      <c r="B310" t="inlineStr">
        <is>
          <t>PassTransistor</t>
        </is>
      </c>
      <c r="C310" t="n">
        <v>0</v>
      </c>
      <c r="E310" t="n">
        <v>0</v>
      </c>
      <c r="F310" t="n">
        <v>0</v>
      </c>
      <c r="G310" t="n">
        <v>0</v>
      </c>
      <c r="H310" t="n">
        <v>0</v>
      </c>
      <c r="I310">
        <f>((D312) + (D311))</f>
        <v/>
      </c>
      <c r="J310">
        <f>(((D312) + (D311))*C310)</f>
        <v/>
      </c>
    </row>
    <row r="311">
      <c r="A311" t="inlineStr">
        <is>
          <t>CLBLM_R_X3Y46/CLBLM_L_B4</t>
        </is>
      </c>
      <c r="B311" t="inlineStr">
        <is>
          <t>Part of wire</t>
        </is>
      </c>
      <c r="C311" t="n">
        <v>0</v>
      </c>
      <c r="D311" t="n">
        <v>0</v>
      </c>
      <c r="I311">
        <f>(((D311)/2) + (D312))</f>
        <v/>
      </c>
      <c r="J311">
        <f>((C311)*(((D311)/2) + (D312)))</f>
        <v/>
      </c>
    </row>
    <row r="312">
      <c r="A312" t="inlineStr">
        <is>
          <t>masterReg/readData2[31]_i_7/I0</t>
        </is>
      </c>
      <c r="B312" t="inlineStr">
        <is>
          <t>Inpin</t>
        </is>
      </c>
      <c r="D312" t="n">
        <v>0</v>
      </c>
      <c r="E312" t="n">
        <v>0.107</v>
      </c>
      <c r="F312" t="n">
        <v>0.08599999999999999</v>
      </c>
      <c r="G312" t="n">
        <v>0.282</v>
      </c>
      <c r="H312" t="n">
        <v>0.228</v>
      </c>
    </row>
    <row r="313">
      <c r="A313" t="inlineStr">
        <is>
          <t>readReg2[0]: Address_register_reg[5]/Q to masterReg/readData2[31]_i_7/I0 sum delays</t>
        </is>
      </c>
      <c r="E313">
        <f>(E2 + E4 + E7 + E15 + E74 + E235 + E249 + E305 + E307 + E310 + E312)</f>
        <v/>
      </c>
      <c r="F313">
        <f>(F2 + F4 + F7 + F15 + F74 + F235 + F249 + F305 + F307 + F310 + F312)</f>
        <v/>
      </c>
      <c r="G313">
        <f>(G2 + G4 + G7 + G15 + G74 + G235 + G249 + G305 + G307 + G310 + G312)</f>
        <v/>
      </c>
      <c r="H313">
        <f>(H2 + H4 + H7 + H15 + H74 + H235 + H249 + H305 + H307 + H310 + H312)</f>
        <v/>
      </c>
      <c r="J313">
        <f>(J2 + J3 + J4 + J6 + J7 + J14 + J15 + J24 + J74 + J85 + J235 + J248 + J249 + J255 + J305 + J306 + J307 + J309 + J310 + J311 + J312)</f>
        <v/>
      </c>
    </row>
    <row r="314">
      <c r="A314" t="inlineStr">
        <is>
          <t>readReg2[0]: Address_register_reg[5]/Q to masterReg/readData2[31]_i_7/I0sum delays + cap delay</t>
        </is>
      </c>
      <c r="E314">
        <f>1000*(E313 + J313)</f>
        <v/>
      </c>
      <c r="F314">
        <f>1000*(F313 + J313)</f>
        <v/>
      </c>
      <c r="G314">
        <f>1000*(G313 + J313)</f>
        <v/>
      </c>
      <c r="H314">
        <f>1000*(H313 + J313)</f>
        <v/>
      </c>
    </row>
    <row r="316">
      <c r="A316" t="inlineStr">
        <is>
          <t>readReg2[0]: Address_register_reg[5]/Q to masterReg/readData2[31]_i_7/I0Total delay (from Vivado)</t>
        </is>
      </c>
      <c r="E316" t="inlineStr">
        <is>
          <t>917</t>
        </is>
      </c>
      <c r="F316" t="inlineStr">
        <is>
          <t>814</t>
        </is>
      </c>
      <c r="G316" t="inlineStr">
        <is>
          <t>1446</t>
        </is>
      </c>
      <c r="H316" t="inlineStr">
        <is>
          <t>1247</t>
        </is>
      </c>
    </row>
    <row r="318">
      <c r="A318" t="inlineStr">
        <is>
          <t>INT_R_X3Y46/INT_R.SR1BEG_S0-&gt;&gt;SS2BEG0</t>
        </is>
      </c>
      <c r="B318" t="inlineStr">
        <is>
          <t>Buffer</t>
        </is>
      </c>
      <c r="C318" t="n">
        <v>1.1851186875</v>
      </c>
      <c r="D318" t="n">
        <v>0.008473000000000001</v>
      </c>
      <c r="E318" t="n">
        <v>0.06</v>
      </c>
      <c r="F318" t="n">
        <v>0.05</v>
      </c>
      <c r="G318" t="n">
        <v>0.134</v>
      </c>
      <c r="H318" t="n">
        <v>0.111</v>
      </c>
      <c r="I318">
        <f>((D322) + (D319 + D320 + D321))</f>
        <v/>
      </c>
      <c r="J318">
        <f>(((D322) + (D319 + D320 + D321))*C318)</f>
        <v/>
      </c>
    </row>
    <row r="319">
      <c r="A319" t="inlineStr">
        <is>
          <t>INT_R_X3Y46/SS2BEG0</t>
        </is>
      </c>
      <c r="B319" t="inlineStr">
        <is>
          <t>Part of wire</t>
        </is>
      </c>
      <c r="C319" t="n">
        <v>0</v>
      </c>
      <c r="D319" t="n">
        <v>0</v>
      </c>
    </row>
    <row r="320">
      <c r="A320" t="inlineStr">
        <is>
          <t>INT_R_X3Y44/SS2END0</t>
        </is>
      </c>
      <c r="B320" t="inlineStr">
        <is>
          <t>Part of wire</t>
        </is>
      </c>
      <c r="C320" t="n">
        <v>0</v>
      </c>
      <c r="D320" t="n">
        <v>0</v>
      </c>
    </row>
    <row r="321">
      <c r="A321" t="inlineStr">
        <is>
          <t>INT_R_X3Y45/SS2A0</t>
        </is>
      </c>
      <c r="B321" t="inlineStr">
        <is>
          <t>Part of wire</t>
        </is>
      </c>
      <c r="C321" t="n">
        <v>0</v>
      </c>
      <c r="D321" t="n">
        <v>0</v>
      </c>
      <c r="I321">
        <f>(((D319 + D320 + D321)/2) + (D322))</f>
        <v/>
      </c>
      <c r="J321">
        <f>((C319 + C320 + C321)*(((D319 + D320 + D321)/2) + (D322)))</f>
        <v/>
      </c>
    </row>
    <row r="322">
      <c r="A322" t="inlineStr">
        <is>
          <t>INT_R_X3Y44/INT_R.SS2END0-&gt;&gt;SS2BEG0</t>
        </is>
      </c>
      <c r="B322" t="inlineStr">
        <is>
          <t>Buffer</t>
        </is>
      </c>
      <c r="C322" t="n">
        <v>1.1851186875</v>
      </c>
      <c r="D322" t="n">
        <v>0.008473000000000001</v>
      </c>
      <c r="E322" t="n">
        <v>0.06</v>
      </c>
      <c r="F322" t="n">
        <v>0.05</v>
      </c>
      <c r="G322" t="n">
        <v>0.134</v>
      </c>
      <c r="H322" t="n">
        <v>0.111</v>
      </c>
      <c r="I322">
        <f>((D326) + (D323 + D324 + D325))</f>
        <v/>
      </c>
      <c r="J322">
        <f>(((D326) + (D323 + D324 + D325))*C322)</f>
        <v/>
      </c>
    </row>
    <row r="323">
      <c r="A323" t="inlineStr">
        <is>
          <t>INT_R_X3Y44/SS2BEG0</t>
        </is>
      </c>
      <c r="B323" t="inlineStr">
        <is>
          <t>Part of wire</t>
        </is>
      </c>
      <c r="C323" t="n">
        <v>0</v>
      </c>
      <c r="D323" t="n">
        <v>0</v>
      </c>
    </row>
    <row r="324">
      <c r="A324" t="inlineStr">
        <is>
          <t>INT_R_X3Y42/SS2END0</t>
        </is>
      </c>
      <c r="B324" t="inlineStr">
        <is>
          <t>Part of wire</t>
        </is>
      </c>
      <c r="C324" t="n">
        <v>0</v>
      </c>
      <c r="D324" t="n">
        <v>0</v>
      </c>
    </row>
    <row r="325">
      <c r="A325" t="inlineStr">
        <is>
          <t>INT_R_X3Y43/SS2A0</t>
        </is>
      </c>
      <c r="B325" t="inlineStr">
        <is>
          <t>Part of wire</t>
        </is>
      </c>
      <c r="C325" t="n">
        <v>0</v>
      </c>
      <c r="D325" t="n">
        <v>0</v>
      </c>
      <c r="I325">
        <f>(((D323 + D324 + D325)/2) + (D326))</f>
        <v/>
      </c>
      <c r="J325">
        <f>((C323 + C324 + C325)*(((D323 + D324 + D325)/2) + (D326)))</f>
        <v/>
      </c>
    </row>
    <row r="326">
      <c r="A326" t="inlineStr">
        <is>
          <t>INT_R_X3Y42/INT_R.SS2END0-&gt;&gt;IMUX32</t>
        </is>
      </c>
      <c r="B326" t="inlineStr">
        <is>
          <t>Buffer</t>
        </is>
      </c>
      <c r="C326" t="n">
        <v>1.6107141875</v>
      </c>
      <c r="D326" t="n">
        <v>0.007713</v>
      </c>
      <c r="E326" t="n">
        <v>0.047</v>
      </c>
      <c r="F326" t="n">
        <v>0.038</v>
      </c>
      <c r="G326" t="n">
        <v>0.138</v>
      </c>
      <c r="H326" t="n">
        <v>0.114</v>
      </c>
      <c r="I326">
        <f>((((D331) + (D330))) + (D327 + D328))</f>
        <v/>
      </c>
      <c r="J326">
        <f>(((((D331) + (D330))) + (D327 + D328))*C326)</f>
        <v/>
      </c>
    </row>
    <row r="327">
      <c r="A327" t="inlineStr">
        <is>
          <t>INT_R_X3Y42/IMUX32</t>
        </is>
      </c>
      <c r="B327" t="inlineStr">
        <is>
          <t>Part of wire</t>
        </is>
      </c>
      <c r="C327" t="n">
        <v>0</v>
      </c>
      <c r="D327" t="n">
        <v>0</v>
      </c>
    </row>
    <row r="328">
      <c r="A328" t="inlineStr">
        <is>
          <t>CLBLM_R_X3Y42/CLBLM_IMUX32</t>
        </is>
      </c>
      <c r="B328" t="inlineStr">
        <is>
          <t>Part of wire</t>
        </is>
      </c>
      <c r="C328" t="n">
        <v>0</v>
      </c>
      <c r="D328" t="n">
        <v>0</v>
      </c>
      <c r="I328">
        <f>(((D327 + D328)/2) + (((D331) + (D330))))</f>
        <v/>
      </c>
      <c r="J328">
        <f>((C327 + C328)*(((D327 + D328)/2) + (((D331) + (D330)))))</f>
        <v/>
      </c>
    </row>
    <row r="329">
      <c r="A329" t="inlineStr">
        <is>
          <t>CLBLM_R_X3Y42/CLBLM_R.CLBLM_IMUX32-&gt;CLBLM_M_C1</t>
        </is>
      </c>
      <c r="B329" t="inlineStr">
        <is>
          <t>PassTransistor</t>
        </is>
      </c>
      <c r="C329" t="n">
        <v>0</v>
      </c>
      <c r="E329" t="n">
        <v>0</v>
      </c>
      <c r="F329" t="n">
        <v>0</v>
      </c>
      <c r="G329" t="n">
        <v>0</v>
      </c>
      <c r="H329" t="n">
        <v>0</v>
      </c>
      <c r="I329">
        <f>((D331) + (D330))</f>
        <v/>
      </c>
      <c r="J329">
        <f>(((D331) + (D330))*C329)</f>
        <v/>
      </c>
    </row>
    <row r="330">
      <c r="A330" t="inlineStr">
        <is>
          <t>CLBLM_R_X3Y42/CLBLM_M_C1</t>
        </is>
      </c>
      <c r="B330" t="inlineStr">
        <is>
          <t>Part of wire</t>
        </is>
      </c>
      <c r="C330" t="n">
        <v>0</v>
      </c>
      <c r="D330" t="n">
        <v>0</v>
      </c>
      <c r="I330">
        <f>(((D330)/2) + (D331))</f>
        <v/>
      </c>
      <c r="J330">
        <f>((C330)*(((D330)/2) + (D331)))</f>
        <v/>
      </c>
    </row>
    <row r="331">
      <c r="A331" t="inlineStr">
        <is>
          <t>masterReg/register_reg_r2_0_31_0_5/RAMC_D1/RADR0</t>
        </is>
      </c>
      <c r="B331" t="inlineStr">
        <is>
          <t>Inpin</t>
        </is>
      </c>
      <c r="D331" t="n">
        <v>0</v>
      </c>
      <c r="E331" t="n">
        <v>0.219</v>
      </c>
      <c r="F331" t="n">
        <v>0.176</v>
      </c>
      <c r="G331" t="n">
        <v>0.521</v>
      </c>
      <c r="H331" t="n">
        <v>0.42</v>
      </c>
    </row>
    <row r="332">
      <c r="A332" t="inlineStr">
        <is>
          <t>readReg2[0]: Address_register_reg[5]/Q to masterReg/register_reg_r2_0_31_0_5/RAMC_D1/RADR0 sum delays</t>
        </is>
      </c>
      <c r="E332">
        <f>(E2 + E4 + E7 + E15 + E74 + E235 + E249 + E305 + E318 + E322 + E326 + E329 + E331)</f>
        <v/>
      </c>
      <c r="F332">
        <f>(F2 + F4 + F7 + F15 + F74 + F235 + F249 + F305 + F318 + F322 + F326 + F329 + F331)</f>
        <v/>
      </c>
      <c r="G332">
        <f>(G2 + G4 + G7 + G15 + G74 + G235 + G249 + G305 + G318 + G322 + G326 + G329 + G331)</f>
        <v/>
      </c>
      <c r="H332">
        <f>(H2 + H4 + H7 + H15 + H74 + H235 + H249 + H305 + H318 + H322 + H326 + H329 + H331)</f>
        <v/>
      </c>
      <c r="J332">
        <f>(J2 + J3 + J4 + J6 + J7 + J14 + J15 + J24 + J74 + J85 + J235 + J248 + J249 + J255 + J305 + J306 + J318 + J321 + J322 + J325 + J326 + J328 + J329 + J330 + J331)</f>
        <v/>
      </c>
    </row>
    <row r="333">
      <c r="A333" t="inlineStr">
        <is>
          <t>readReg2[0]: Address_register_reg[5]/Q to masterReg/register_reg_r2_0_31_0_5/RAMC_D1/RADR0sum delays + cap delay</t>
        </is>
      </c>
      <c r="E333">
        <f>1000*(E332 + J332)</f>
        <v/>
      </c>
      <c r="F333">
        <f>1000*(F332 + J332)</f>
        <v/>
      </c>
      <c r="G333">
        <f>1000*(G332 + J332)</f>
        <v/>
      </c>
      <c r="H333">
        <f>1000*(H332 + J332)</f>
        <v/>
      </c>
    </row>
    <row r="335">
      <c r="A335" t="inlineStr">
        <is>
          <t>readReg2[0]: Address_register_reg[5]/Q to masterReg/register_reg_r2_0_31_0_5/RAMC_D1/RADR0Total delay (from Vivado)</t>
        </is>
      </c>
      <c r="E335" t="inlineStr">
        <is>
          <t>1167</t>
        </is>
      </c>
      <c r="F335" t="inlineStr">
        <is>
          <t>1022</t>
        </is>
      </c>
      <c r="G335" t="inlineStr">
        <is>
          <t>1897</t>
        </is>
      </c>
      <c r="H335" t="inlineStr">
        <is>
          <t>1617</t>
        </is>
      </c>
    </row>
    <row r="337">
      <c r="A337" t="inlineStr">
        <is>
          <t>INT_R_X7Y43/INT_R.EE2END0-&gt;&gt;NR1BEG0</t>
        </is>
      </c>
      <c r="B337" t="inlineStr">
        <is>
          <t>Buffer</t>
        </is>
      </c>
      <c r="C337" t="n">
        <v>1.16220225</v>
      </c>
      <c r="D337" t="n">
        <v>0.008429000000000001</v>
      </c>
      <c r="E337" t="n">
        <v>0.056</v>
      </c>
      <c r="F337" t="n">
        <v>0.046</v>
      </c>
      <c r="G337" t="n">
        <v>0.132</v>
      </c>
      <c r="H337" t="n">
        <v>0.109</v>
      </c>
      <c r="I337">
        <f>((D340) + (D338 + D339))</f>
        <v/>
      </c>
      <c r="J337">
        <f>(((D340) + (D338 + D339))*C337)</f>
        <v/>
      </c>
    </row>
    <row r="338">
      <c r="A338" t="inlineStr">
        <is>
          <t>INT_R_X7Y43/NR1BEG0</t>
        </is>
      </c>
      <c r="B338" t="inlineStr">
        <is>
          <t>Part of wire</t>
        </is>
      </c>
      <c r="C338" t="n">
        <v>0</v>
      </c>
      <c r="D338" t="n">
        <v>0</v>
      </c>
    </row>
    <row r="339">
      <c r="A339" t="inlineStr">
        <is>
          <t>INT_R_X7Y44/NR1END0</t>
        </is>
      </c>
      <c r="B339" t="inlineStr">
        <is>
          <t>Part of wire</t>
        </is>
      </c>
      <c r="C339" t="n">
        <v>0</v>
      </c>
      <c r="D339" t="n">
        <v>0</v>
      </c>
      <c r="I339">
        <f>(((D338 + D339)/2) + (D340))</f>
        <v/>
      </c>
      <c r="J339">
        <f>((C338 + C339)*(((D338 + D339)/2) + (D340)))</f>
        <v/>
      </c>
    </row>
    <row r="340">
      <c r="A340" t="inlineStr">
        <is>
          <t>INT_R_X7Y44/INT_R.NR1END0-&gt;&gt;EL1BEG_N3</t>
        </is>
      </c>
      <c r="B340" t="inlineStr">
        <is>
          <t>Buffer</t>
        </is>
      </c>
      <c r="C340" t="n">
        <v>1.16220225</v>
      </c>
      <c r="D340" t="n">
        <v>0.008429000000000001</v>
      </c>
      <c r="E340" t="n">
        <v>0.043</v>
      </c>
      <c r="F340" t="n">
        <v>0.035</v>
      </c>
      <c r="G340" t="n">
        <v>0.123</v>
      </c>
      <c r="H340" t="n">
        <v>0.102</v>
      </c>
      <c r="I340">
        <f>((D346 + D357) + (D341 + D342 + D343 + D344 + D345))</f>
        <v/>
      </c>
      <c r="J340">
        <f>(((D346 + D357) + (D341 + D342 + D343 + D344 + D345))*C340)</f>
        <v/>
      </c>
    </row>
    <row r="341">
      <c r="A341" t="inlineStr">
        <is>
          <t>INT_R_X7Y44/EL1BEG_N3</t>
        </is>
      </c>
      <c r="B341" t="inlineStr">
        <is>
          <t>Part of wire</t>
        </is>
      </c>
      <c r="C341" t="n">
        <v>0</v>
      </c>
      <c r="D341" t="n">
        <v>0</v>
      </c>
    </row>
    <row r="342">
      <c r="A342" t="inlineStr">
        <is>
          <t>INT_L_X8Y43/EL1END3</t>
        </is>
      </c>
      <c r="B342" t="inlineStr">
        <is>
          <t>Part of wire</t>
        </is>
      </c>
      <c r="C342" t="n">
        <v>0</v>
      </c>
      <c r="D342" t="n">
        <v>0</v>
      </c>
    </row>
    <row r="343">
      <c r="A343" t="inlineStr">
        <is>
          <t>INT_R_X7Y43/EL1BEG3</t>
        </is>
      </c>
      <c r="B343" t="inlineStr">
        <is>
          <t>Part of wire</t>
        </is>
      </c>
      <c r="C343" t="n">
        <v>0</v>
      </c>
      <c r="D343" t="n">
        <v>0</v>
      </c>
    </row>
    <row r="344">
      <c r="A344" t="inlineStr">
        <is>
          <t>CLBLM_R_X7Y43/CLBLM_EL1BEG3</t>
        </is>
      </c>
      <c r="B344" t="inlineStr">
        <is>
          <t>Part of wire</t>
        </is>
      </c>
      <c r="C344" t="n">
        <v>0.052151</v>
      </c>
      <c r="D344" t="n">
        <v>0.004690000000000001</v>
      </c>
    </row>
    <row r="345">
      <c r="A345" t="inlineStr">
        <is>
          <t>CLBLM_L_X8Y43/CLBLM_EL1BEG3</t>
        </is>
      </c>
      <c r="B345" t="inlineStr">
        <is>
          <t>Part of wire</t>
        </is>
      </c>
      <c r="C345" t="n">
        <v>0.052151</v>
      </c>
      <c r="D345" t="n">
        <v>0.004690000000000001</v>
      </c>
      <c r="I345">
        <f>(((D341 + D342 + D343 + D344 + D345)/2) + (D346 + D357))</f>
        <v/>
      </c>
      <c r="J345">
        <f>((C341 + C342 + C343 + C344 + C345)*(((D341 + D342 + D343 + D344 + D345)/2) + (D346 + D357)))</f>
        <v/>
      </c>
    </row>
    <row r="346">
      <c r="A346" t="inlineStr">
        <is>
          <t>INT_L_X8Y43/INT_L.EL1END3-&gt;&gt;IMUX_L7</t>
        </is>
      </c>
      <c r="B346" t="inlineStr">
        <is>
          <t>Buffer</t>
        </is>
      </c>
      <c r="C346" t="n">
        <v>1.6107141875</v>
      </c>
      <c r="D346" t="n">
        <v>0.007713</v>
      </c>
      <c r="E346" t="n">
        <v>0.047</v>
      </c>
      <c r="F346" t="n">
        <v>0.038</v>
      </c>
      <c r="G346" t="n">
        <v>0.138</v>
      </c>
      <c r="H346" t="n">
        <v>0.114</v>
      </c>
      <c r="I346">
        <f>((((D351) + (D350))) + (D347 + D348))</f>
        <v/>
      </c>
      <c r="J346">
        <f>(((((D351) + (D350))) + (D347 + D348))*C346)</f>
        <v/>
      </c>
    </row>
    <row r="347">
      <c r="A347" t="inlineStr">
        <is>
          <t>INT_L_X8Y43/IMUX_L7</t>
        </is>
      </c>
      <c r="B347" t="inlineStr">
        <is>
          <t>Part of wire</t>
        </is>
      </c>
      <c r="C347" t="n">
        <v>0</v>
      </c>
      <c r="D347" t="n">
        <v>0</v>
      </c>
    </row>
    <row r="348">
      <c r="A348" t="inlineStr">
        <is>
          <t>CLBLM_L_X8Y43/CLBLM_IMUX7</t>
        </is>
      </c>
      <c r="B348" t="inlineStr">
        <is>
          <t>Part of wire</t>
        </is>
      </c>
      <c r="C348" t="n">
        <v>0</v>
      </c>
      <c r="D348" t="n">
        <v>0</v>
      </c>
      <c r="I348">
        <f>(((D347 + D348)/2) + (((D351) + (D350))))</f>
        <v/>
      </c>
      <c r="J348">
        <f>((C347 + C348)*(((D347 + D348)/2) + (((D351) + (D350)))))</f>
        <v/>
      </c>
    </row>
    <row r="349">
      <c r="A349" t="inlineStr">
        <is>
          <t>CLBLM_L_X8Y43/CLBLM_L.CLBLM_IMUX7-&gt;CLBLM_M_A1</t>
        </is>
      </c>
      <c r="B349" t="inlineStr">
        <is>
          <t>PassTransistor</t>
        </is>
      </c>
      <c r="C349" t="n">
        <v>0</v>
      </c>
      <c r="E349" t="n">
        <v>0</v>
      </c>
      <c r="F349" t="n">
        <v>0</v>
      </c>
      <c r="G349" t="n">
        <v>0</v>
      </c>
      <c r="H349" t="n">
        <v>0</v>
      </c>
      <c r="I349">
        <f>((D351) + (D350))</f>
        <v/>
      </c>
      <c r="J349">
        <f>(((D351) + (D350))*C349)</f>
        <v/>
      </c>
    </row>
    <row r="350">
      <c r="A350" t="inlineStr">
        <is>
          <t>CLBLM_L_X8Y43/CLBLM_M_A1</t>
        </is>
      </c>
      <c r="B350" t="inlineStr">
        <is>
          <t>Part of wire</t>
        </is>
      </c>
      <c r="C350" t="n">
        <v>0</v>
      </c>
      <c r="D350" t="n">
        <v>0</v>
      </c>
      <c r="I350">
        <f>(((D350)/2) + (D351))</f>
        <v/>
      </c>
      <c r="J350">
        <f>((C350)*(((D350)/2) + (D351)))</f>
        <v/>
      </c>
    </row>
    <row r="351">
      <c r="A351" t="inlineStr">
        <is>
          <t>masterReg/register_reg_r2_0_31_6_11/RAMA_D1/RADR0</t>
        </is>
      </c>
      <c r="B351" t="inlineStr">
        <is>
          <t>Inpin</t>
        </is>
      </c>
      <c r="D351" t="n">
        <v>0</v>
      </c>
      <c r="E351" t="n">
        <v>0.225</v>
      </c>
      <c r="F351" t="n">
        <v>0.18</v>
      </c>
      <c r="G351" t="n">
        <v>0.531</v>
      </c>
      <c r="H351" t="n">
        <v>0.428</v>
      </c>
    </row>
    <row r="352">
      <c r="A352" t="inlineStr">
        <is>
          <t>readReg2[0]: Address_register_reg[5]/Q to masterReg/register_reg_r2_0_31_6_11/RAMA_D1/RADR0 sum delays</t>
        </is>
      </c>
      <c r="E352">
        <f>(E2 + E4 + E7 + E337 + E340 + E346 + E349 + E351)</f>
        <v/>
      </c>
      <c r="F352">
        <f>(F2 + F4 + F7 + F337 + F340 + F346 + F349 + F351)</f>
        <v/>
      </c>
      <c r="G352">
        <f>(G2 + G4 + G7 + G337 + G340 + G346 + G349 + G351)</f>
        <v/>
      </c>
      <c r="H352">
        <f>(H2 + H4 + H7 + H337 + H340 + H346 + H349 + H351)</f>
        <v/>
      </c>
      <c r="J352">
        <f>(J2 + J3 + J4 + J6 + J7 + J14 + J337 + J339 + J340 + J345 + J346 + J348 + J349 + J350 + J351)</f>
        <v/>
      </c>
    </row>
    <row r="353">
      <c r="A353" t="inlineStr">
        <is>
          <t>readReg2[0]: Address_register_reg[5]/Q to masterReg/register_reg_r2_0_31_6_11/RAMA_D1/RADR0sum delays + cap delay</t>
        </is>
      </c>
      <c r="E353">
        <f>1000*(E352 + J352)</f>
        <v/>
      </c>
      <c r="F353">
        <f>1000*(F352 + J352)</f>
        <v/>
      </c>
      <c r="G353">
        <f>1000*(G352 + J352)</f>
        <v/>
      </c>
      <c r="H353">
        <f>1000*(H352 + J352)</f>
        <v/>
      </c>
    </row>
    <row r="355">
      <c r="A355" t="inlineStr">
        <is>
          <t>readReg2[0]: Address_register_reg[5]/Q to masterReg/register_reg_r2_0_31_6_11/RAMA_D1/RADR0Total delay (from Vivado)</t>
        </is>
      </c>
      <c r="E355" t="inlineStr">
        <is>
          <t>581</t>
        </is>
      </c>
      <c r="F355" t="inlineStr">
        <is>
          <t>498</t>
        </is>
      </c>
      <c r="G355" t="inlineStr">
        <is>
          <t>1014</t>
        </is>
      </c>
      <c r="H355" t="inlineStr">
        <is>
          <t>853</t>
        </is>
      </c>
    </row>
    <row r="357">
      <c r="A357" t="inlineStr">
        <is>
          <t>INT_L_X8Y43/INT_L.EL1END3-&gt;&gt;IMUX_L15</t>
        </is>
      </c>
      <c r="B357" t="inlineStr">
        <is>
          <t>Buffer</t>
        </is>
      </c>
      <c r="C357" t="n">
        <v>1.6107141875</v>
      </c>
      <c r="D357" t="n">
        <v>0.007713</v>
      </c>
      <c r="E357" t="n">
        <v>0.047</v>
      </c>
      <c r="F357" t="n">
        <v>0.038</v>
      </c>
      <c r="G357" t="n">
        <v>0.138</v>
      </c>
      <c r="H357" t="n">
        <v>0.114</v>
      </c>
      <c r="I357">
        <f>((((D362) + (D361))) + (D358 + D359))</f>
        <v/>
      </c>
      <c r="J357">
        <f>(((((D362) + (D361))) + (D358 + D359))*C357)</f>
        <v/>
      </c>
    </row>
    <row r="358">
      <c r="A358" t="inlineStr">
        <is>
          <t>INT_L_X8Y43/IMUX_L15</t>
        </is>
      </c>
      <c r="B358" t="inlineStr">
        <is>
          <t>Part of wire</t>
        </is>
      </c>
      <c r="C358" t="n">
        <v>0</v>
      </c>
      <c r="D358" t="n">
        <v>0</v>
      </c>
    </row>
    <row r="359">
      <c r="A359" t="inlineStr">
        <is>
          <t>CLBLM_L_X8Y43/CLBLM_IMUX15</t>
        </is>
      </c>
      <c r="B359" t="inlineStr">
        <is>
          <t>Part of wire</t>
        </is>
      </c>
      <c r="C359" t="n">
        <v>0</v>
      </c>
      <c r="D359" t="n">
        <v>0</v>
      </c>
      <c r="I359">
        <f>(((D358 + D359)/2) + (((D362) + (D361))))</f>
        <v/>
      </c>
      <c r="J359">
        <f>((C358 + C359)*(((D358 + D359)/2) + (((D362) + (D361)))))</f>
        <v/>
      </c>
    </row>
    <row r="360">
      <c r="A360" t="inlineStr">
        <is>
          <t>CLBLM_L_X8Y43/CLBLM_L.CLBLM_IMUX15-&gt;CLBLM_M_B1</t>
        </is>
      </c>
      <c r="B360" t="inlineStr">
        <is>
          <t>PassTransistor</t>
        </is>
      </c>
      <c r="C360" t="n">
        <v>0</v>
      </c>
      <c r="E360" t="n">
        <v>0</v>
      </c>
      <c r="F360" t="n">
        <v>0</v>
      </c>
      <c r="G360" t="n">
        <v>0</v>
      </c>
      <c r="H360" t="n">
        <v>0</v>
      </c>
      <c r="I360">
        <f>((D362) + (D361))</f>
        <v/>
      </c>
      <c r="J360">
        <f>(((D362) + (D361))*C360)</f>
        <v/>
      </c>
    </row>
    <row r="361">
      <c r="A361" t="inlineStr">
        <is>
          <t>CLBLM_L_X8Y43/CLBLM_M_B1</t>
        </is>
      </c>
      <c r="B361" t="inlineStr">
        <is>
          <t>Part of wire</t>
        </is>
      </c>
      <c r="C361" t="n">
        <v>0</v>
      </c>
      <c r="D361" t="n">
        <v>0</v>
      </c>
      <c r="I361">
        <f>(((D361)/2) + (D362))</f>
        <v/>
      </c>
      <c r="J361">
        <f>((C361)*(((D361)/2) + (D362)))</f>
        <v/>
      </c>
    </row>
    <row r="362">
      <c r="A362" t="inlineStr">
        <is>
          <t>masterReg/register_reg_r2_0_31_6_11/RAMB_D1/RADR0</t>
        </is>
      </c>
      <c r="B362" t="inlineStr">
        <is>
          <t>Inpin</t>
        </is>
      </c>
      <c r="D362" t="n">
        <v>0</v>
      </c>
      <c r="E362" t="n">
        <v>0.218</v>
      </c>
      <c r="F362" t="n">
        <v>0.175</v>
      </c>
      <c r="G362" t="n">
        <v>0.521</v>
      </c>
      <c r="H362" t="n">
        <v>0.42</v>
      </c>
    </row>
    <row r="363">
      <c r="A363" t="inlineStr">
        <is>
          <t>readReg2[0]: Address_register_reg[5]/Q to masterReg/register_reg_r2_0_31_6_11/RAMB_D1/RADR0 sum delays</t>
        </is>
      </c>
      <c r="E363">
        <f>(E2 + E4 + E7 + E337 + E340 + E357 + E360 + E362)</f>
        <v/>
      </c>
      <c r="F363">
        <f>(F2 + F4 + F7 + F337 + F340 + F357 + F360 + F362)</f>
        <v/>
      </c>
      <c r="G363">
        <f>(G2 + G4 + G7 + G337 + G340 + G357 + G360 + G362)</f>
        <v/>
      </c>
      <c r="H363">
        <f>(H2 + H4 + H7 + H337 + H340 + H357 + H360 + H362)</f>
        <v/>
      </c>
      <c r="J363">
        <f>(J2 + J3 + J4 + J6 + J7 + J14 + J337 + J339 + J340 + J345 + J357 + J359 + J360 + J361 + J362)</f>
        <v/>
      </c>
    </row>
    <row r="364">
      <c r="A364" t="inlineStr">
        <is>
          <t>readReg2[0]: Address_register_reg[5]/Q to masterReg/register_reg_r2_0_31_6_11/RAMB_D1/RADR0sum delays + cap delay</t>
        </is>
      </c>
      <c r="E364">
        <f>1000*(E363 + J363)</f>
        <v/>
      </c>
      <c r="F364">
        <f>1000*(F363 + J363)</f>
        <v/>
      </c>
      <c r="G364">
        <f>1000*(G363 + J363)</f>
        <v/>
      </c>
      <c r="H364">
        <f>1000*(H363 + J363)</f>
        <v/>
      </c>
    </row>
    <row r="366">
      <c r="A366" t="inlineStr">
        <is>
          <t>readReg2[0]: Address_register_reg[5]/Q to masterReg/register_reg_r2_0_31_6_11/RAMB_D1/RADR0Total delay (from Vivado)</t>
        </is>
      </c>
      <c r="E366" t="inlineStr">
        <is>
          <t>574</t>
        </is>
      </c>
      <c r="F366" t="inlineStr">
        <is>
          <t>493</t>
        </is>
      </c>
      <c r="G366" t="inlineStr">
        <is>
          <t>1005</t>
        </is>
      </c>
      <c r="H366" t="inlineStr">
        <is>
          <t>845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CLBLM_R_X5Y43/CLBLM_L_AQ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D57) + (D5 + D6))) + (D3))</f>
        <v/>
      </c>
      <c r="J2">
        <f>(C2*((((D7 + D57) + (D5 + D6))) + (D3)))</f>
        <v/>
      </c>
    </row>
    <row r="3">
      <c r="A3" t="inlineStr">
        <is>
          <t>CLBLM_R_X5Y43/CLBLM_L_AQ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D57) + (D5 + D6))))</f>
        <v/>
      </c>
      <c r="J3">
        <f>((C3)*(((D3)/2) + (((D7 + D57) + (D5 + D6)))))</f>
        <v/>
      </c>
    </row>
    <row r="4">
      <c r="A4" t="inlineStr">
        <is>
          <t>CLBLM_R_X5Y43/CLBLM_R.CLBLM_L_AQ-&gt;CLBLM_LOGIC_OUTS0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D57) + (D5 + D6))</f>
        <v/>
      </c>
      <c r="J4">
        <f>(((D7 + D57) + (D5 + D6))*C4)</f>
        <v/>
      </c>
    </row>
    <row r="5">
      <c r="A5" t="inlineStr">
        <is>
          <t>CLBLM_R_X5Y43/CLBLM_LOGIC_OUTS0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INT_R_X5Y43/LOGIC_OUTS0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D57))</f>
        <v/>
      </c>
      <c r="J6">
        <f>((C5 + C6)*(((D5 + D6)/2) + (D7 + D57)))</f>
        <v/>
      </c>
    </row>
    <row r="7">
      <c r="A7" t="inlineStr">
        <is>
          <t>INT_R_X5Y43/INT_R.LOGIC_OUTS0-&gt;&gt;ER1BEG1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0.124</v>
      </c>
      <c r="H7" t="n">
        <v>0.103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INT_R_X5Y43/ER1BEG1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INT_L_X6Y43/ER1END1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CLBLM_R_X5Y43/CLBLM_ER1BEG1</t>
        </is>
      </c>
      <c r="B10" t="inlineStr">
        <is>
          <t>Part of wire</t>
        </is>
      </c>
      <c r="C10" t="n">
        <v>0.09049599999999999</v>
      </c>
      <c r="D10" t="n">
        <v>0.005564</v>
      </c>
    </row>
    <row r="11">
      <c r="A11" t="inlineStr">
        <is>
          <t>VBRK_X18Y45/VBRK_ER1BEG1</t>
        </is>
      </c>
      <c r="B11" t="inlineStr">
        <is>
          <t>Part of wire</t>
        </is>
      </c>
      <c r="C11" t="n">
        <v>0.01211</v>
      </c>
      <c r="D11" t="n">
        <v>0.00162</v>
      </c>
    </row>
    <row r="12">
      <c r="A12" t="inlineStr">
        <is>
          <t>BRAM_L_X6Y40/BRAM_ER1BEG1_3</t>
        </is>
      </c>
      <c r="B12" t="inlineStr">
        <is>
          <t>Part of wire</t>
        </is>
      </c>
      <c r="C12" t="n">
        <v>0.26892</v>
      </c>
      <c r="D12" t="n">
        <v>0.064292</v>
      </c>
    </row>
    <row r="13">
      <c r="A13" t="inlineStr">
        <is>
          <t>BRAM_INT_INTERFACE_L_X6Y43/INT_INTERFACE_ER1BEG1</t>
        </is>
      </c>
      <c r="B13" t="inlineStr">
        <is>
          <t>Part of wire</t>
        </is>
      </c>
      <c r="C13" t="n">
        <v>0</v>
      </c>
      <c r="D13" t="n">
        <v>0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INT_L_X6Y43/INT_L.ER1END1-&gt;&gt;EE2BEG1</t>
        </is>
      </c>
      <c r="B14" t="inlineStr">
        <is>
          <t>Buffer</t>
        </is>
      </c>
      <c r="C14" t="n">
        <v>1.1851186875</v>
      </c>
      <c r="D14" t="n">
        <v>0.008473000000000001</v>
      </c>
      <c r="E14" t="n">
        <v>0.061</v>
      </c>
      <c r="F14" t="n">
        <v>0.05</v>
      </c>
      <c r="G14" t="n">
        <v>0.139</v>
      </c>
      <c r="H14" t="n">
        <v>0.115</v>
      </c>
      <c r="I14">
        <f>((D20 + D31 + D42) + (D15 + D16 + D17 + D18 + D19))</f>
        <v/>
      </c>
      <c r="J14">
        <f>(((D20 + D31 + D42) + (D15 + D16 + D17 + D18 + D19))*C14)</f>
        <v/>
      </c>
    </row>
    <row r="15">
      <c r="A15" t="inlineStr">
        <is>
          <t>INT_L_X6Y43/EE2BEG1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INT_L_X8Y43/EE2END1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INT_R_X7Y43/EE2A1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CLBLM_R_X7Y43/CLBLM_EE2A1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CLBLM_L_X8Y43/CLBLM_EE2A1</t>
        </is>
      </c>
      <c r="B19" t="inlineStr">
        <is>
          <t>Part of wire</t>
        </is>
      </c>
      <c r="C19" t="n">
        <v>0</v>
      </c>
      <c r="D19" t="n">
        <v>0</v>
      </c>
      <c r="I19">
        <f>(((D15 + D16 + D17 + D18 + D19)/2) + (D20 + D31 + D42))</f>
        <v/>
      </c>
      <c r="J19">
        <f>((C15 + C16 + C17 + C18 + C19)*(((D15 + D16 + D17 + D18 + D19)/2) + (D20 + D31 + D42)))</f>
        <v/>
      </c>
    </row>
    <row r="20">
      <c r="A20" t="inlineStr">
        <is>
          <t>INT_L_X8Y43/INT_L.EE2END1-&gt;&gt;IMUX_L2</t>
        </is>
      </c>
      <c r="B20" t="inlineStr">
        <is>
          <t>Buffer</t>
        </is>
      </c>
      <c r="C20" t="n">
        <v>1.6107141875</v>
      </c>
      <c r="D20" t="n">
        <v>0.007713</v>
      </c>
      <c r="E20" t="n">
        <v>0.047</v>
      </c>
      <c r="F20" t="n">
        <v>0.038</v>
      </c>
      <c r="G20" t="n">
        <v>0.138</v>
      </c>
      <c r="H20" t="n">
        <v>0.114</v>
      </c>
      <c r="I20">
        <f>((((D25) + (D24))) + (D21 + D22))</f>
        <v/>
      </c>
      <c r="J20">
        <f>(((((D25) + (D24))) + (D21 + D22))*C20)</f>
        <v/>
      </c>
    </row>
    <row r="21">
      <c r="A21" t="inlineStr">
        <is>
          <t>INT_L_X8Y43/IMUX_L2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CLBLM_L_X8Y43/CLBLM_IMUX2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(((D25) + (D24))))</f>
        <v/>
      </c>
      <c r="J22">
        <f>((C21 + C22)*(((D21 + D22)/2) + (((D25) + (D24)))))</f>
        <v/>
      </c>
    </row>
    <row r="23">
      <c r="A23" t="inlineStr">
        <is>
          <t>CLBLM_L_X8Y43/CLBLM_L.CLBLM_IMUX2-&gt;CLBLM_M_A2</t>
        </is>
      </c>
      <c r="B23" t="inlineStr">
        <is>
          <t>PassTransistor</t>
        </is>
      </c>
      <c r="C23" t="n">
        <v>0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CLBLM_L_X8Y43/CLBLM_M_A2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masterReg/register_reg_r2_0_31_6_11/RAMA_D1/RADR1</t>
        </is>
      </c>
      <c r="B25" t="inlineStr">
        <is>
          <t>Inpin</t>
        </is>
      </c>
      <c r="D25" t="n">
        <v>0</v>
      </c>
      <c r="E25" t="n">
        <v>0.216</v>
      </c>
      <c r="F25" t="n">
        <v>0.174</v>
      </c>
      <c r="G25" t="n">
        <v>0.512</v>
      </c>
      <c r="H25" t="n">
        <v>0.413</v>
      </c>
    </row>
    <row r="26">
      <c r="A26" t="inlineStr">
        <is>
          <t>readReg2[1]: Address_register_reg[6]/Q to masterReg/register_reg_r2_0_31_6_11/RAMA_D1/RADR1 sum delays</t>
        </is>
      </c>
      <c r="E26">
        <f>(E2 + E4 + E7 + E14 + E20 + E23 + E25)</f>
        <v/>
      </c>
      <c r="F26">
        <f>(F2 + F4 + F7 + F14 + F20 + F23 + F25)</f>
        <v/>
      </c>
      <c r="G26">
        <f>(G2 + G4 + G7 + G14 + G20 + G23 + G25)</f>
        <v/>
      </c>
      <c r="H26">
        <f>(H2 + H4 + H7 + H14 + H20 + H23 + H25)</f>
        <v/>
      </c>
      <c r="J26">
        <f>(J2 + J3 + J4 + J6 + J7 + J13 + J14 + J19 + J20 + J22 + J23 + J24 + J25)</f>
        <v/>
      </c>
    </row>
    <row r="27">
      <c r="A27" t="inlineStr">
        <is>
          <t>readReg2[1]: Address_register_reg[6]/Q to masterReg/register_reg_r2_0_31_6_11/RAMA_D1/RADR1sum delays + cap delay</t>
        </is>
      </c>
      <c r="E27">
        <f>1000*(E26 + J26)</f>
        <v/>
      </c>
      <c r="F27">
        <f>1000*(F26 + J26)</f>
        <v/>
      </c>
      <c r="G27">
        <f>1000*(G26 + J26)</f>
        <v/>
      </c>
      <c r="H27">
        <f>1000*(H26 + J26)</f>
        <v/>
      </c>
    </row>
    <row r="29">
      <c r="A29" t="inlineStr">
        <is>
          <t>readReg2[1]: Address_register_reg[6]/Q to masterReg/register_reg_r2_0_31_6_11/RAMA_D1/RADR1Total delay (from Vivado)</t>
        </is>
      </c>
      <c r="E29" t="inlineStr">
        <is>
          <t>516</t>
        </is>
      </c>
      <c r="F29" t="inlineStr">
        <is>
          <t>446</t>
        </is>
      </c>
      <c r="G29" t="inlineStr">
        <is>
          <t>897</t>
        </is>
      </c>
      <c r="H29" t="inlineStr">
        <is>
          <t>756</t>
        </is>
      </c>
    </row>
    <row r="31">
      <c r="A31" t="inlineStr">
        <is>
          <t>INT_L_X8Y43/INT_L.EE2END1-&gt;&gt;IMUX_L18</t>
        </is>
      </c>
      <c r="B31" t="inlineStr">
        <is>
          <t>Buffer</t>
        </is>
      </c>
      <c r="C31" t="n">
        <v>1.6107141875</v>
      </c>
      <c r="D31" t="n">
        <v>0.007713</v>
      </c>
      <c r="E31" t="n">
        <v>0.047</v>
      </c>
      <c r="F31" t="n">
        <v>0.038</v>
      </c>
      <c r="G31" t="n">
        <v>0.138</v>
      </c>
      <c r="H31" t="n">
        <v>0.114</v>
      </c>
      <c r="I31">
        <f>((((D36) + (D35))) + (D32 + D33))</f>
        <v/>
      </c>
      <c r="J31">
        <f>(((((D36) + (D35))) + (D32 + D33))*C31)</f>
        <v/>
      </c>
    </row>
    <row r="32">
      <c r="A32" t="inlineStr">
        <is>
          <t>INT_L_X8Y43/IMUX_L18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CLBLM_L_X8Y43/CLBLM_IMUX18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(((D36) + (D35))))</f>
        <v/>
      </c>
      <c r="J33">
        <f>((C32 + C33)*(((D32 + D33)/2) + (((D36) + (D35)))))</f>
        <v/>
      </c>
    </row>
    <row r="34">
      <c r="A34" t="inlineStr">
        <is>
          <t>CLBLM_L_X8Y43/CLBLM_L.CLBLM_IMUX18-&gt;CLBLM_M_B2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CLBLM_L_X8Y43/CLBLM_M_B2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masterReg/register_reg_r2_0_31_6_11/RAMB_D1/RADR1</t>
        </is>
      </c>
      <c r="B36" t="inlineStr">
        <is>
          <t>Inpin</t>
        </is>
      </c>
      <c r="D36" t="n">
        <v>0</v>
      </c>
      <c r="E36" t="n">
        <v>0.214</v>
      </c>
      <c r="F36" t="n">
        <v>0.172</v>
      </c>
      <c r="G36" t="n">
        <v>0.504</v>
      </c>
      <c r="H36" t="n">
        <v>0.406</v>
      </c>
    </row>
    <row r="37">
      <c r="A37" t="inlineStr">
        <is>
          <t>readReg2[1]: Address_register_reg[6]/Q to masterReg/register_reg_r2_0_31_6_11/RAMB_D1/RADR1 sum delays</t>
        </is>
      </c>
      <c r="E37">
        <f>(E2 + E4 + E7 + E14 + E31 + E34 + E36)</f>
        <v/>
      </c>
      <c r="F37">
        <f>(F2 + F4 + F7 + F14 + F31 + F34 + F36)</f>
        <v/>
      </c>
      <c r="G37">
        <f>(G2 + G4 + G7 + G14 + G31 + G34 + G36)</f>
        <v/>
      </c>
      <c r="H37">
        <f>(H2 + H4 + H7 + H14 + H31 + H34 + H36)</f>
        <v/>
      </c>
      <c r="J37">
        <f>(J2 + J3 + J4 + J6 + J7 + J13 + J14 + J19 + J31 + J33 + J34 + J35 + J36)</f>
        <v/>
      </c>
    </row>
    <row r="38">
      <c r="A38" t="inlineStr">
        <is>
          <t>readReg2[1]: Address_register_reg[6]/Q to masterReg/register_reg_r2_0_31_6_11/RAMB_D1/RADR1sum delays + cap delay</t>
        </is>
      </c>
      <c r="E38">
        <f>1000*(E37 + J37)</f>
        <v/>
      </c>
      <c r="F38">
        <f>1000*(F37 + J37)</f>
        <v/>
      </c>
      <c r="G38">
        <f>1000*(G37 + J37)</f>
        <v/>
      </c>
      <c r="H38">
        <f>1000*(H37 + J37)</f>
        <v/>
      </c>
    </row>
    <row r="40">
      <c r="A40" t="inlineStr">
        <is>
          <t>readReg2[1]: Address_register_reg[6]/Q to masterReg/register_reg_r2_0_31_6_11/RAMB_D1/RADR1Total delay (from Vivado)</t>
        </is>
      </c>
      <c r="E40" t="inlineStr">
        <is>
          <t>514</t>
        </is>
      </c>
      <c r="F40" t="inlineStr">
        <is>
          <t>444</t>
        </is>
      </c>
      <c r="G40" t="inlineStr">
        <is>
          <t>891</t>
        </is>
      </c>
      <c r="H40" t="inlineStr">
        <is>
          <t>752</t>
        </is>
      </c>
    </row>
    <row r="42">
      <c r="A42" t="inlineStr">
        <is>
          <t>INT_L_X8Y43/INT_L.EE2END1-&gt;&gt;BYP_ALT5</t>
        </is>
      </c>
      <c r="B42" t="inlineStr">
        <is>
          <t>Buffer</t>
        </is>
      </c>
      <c r="C42" t="n">
        <v>0</v>
      </c>
      <c r="D42" t="n">
        <v>0.00757</v>
      </c>
      <c r="E42" t="n">
        <v>0</v>
      </c>
      <c r="F42" t="n">
        <v>0</v>
      </c>
      <c r="G42" t="n">
        <v>0</v>
      </c>
      <c r="H42" t="n">
        <v>0</v>
      </c>
      <c r="I42">
        <f>((D44) + (D43))</f>
        <v/>
      </c>
      <c r="J42">
        <f>(((D44) + (D43))*C42)</f>
        <v/>
      </c>
    </row>
    <row r="43">
      <c r="A43" t="inlineStr">
        <is>
          <t>INT_L_X8Y43/BYP_ALT5</t>
        </is>
      </c>
      <c r="B43" t="inlineStr">
        <is>
          <t>Part of wire</t>
        </is>
      </c>
      <c r="C43" t="n">
        <v>0</v>
      </c>
      <c r="D43" t="n">
        <v>0</v>
      </c>
      <c r="I43">
        <f>(((D43)/2) + (D44))</f>
        <v/>
      </c>
      <c r="J43">
        <f>((C43)*(((D43)/2) + (D44)))</f>
        <v/>
      </c>
    </row>
    <row r="44">
      <c r="A44" t="inlineStr">
        <is>
          <t>INT_L_X8Y43/INT_L.BYP_ALT5-&gt;&gt;BYP_BOUNCE5</t>
        </is>
      </c>
      <c r="B44" t="inlineStr">
        <is>
          <t>Buffer</t>
        </is>
      </c>
      <c r="C44" t="n">
        <v>1.4764880625</v>
      </c>
      <c r="D44" t="n">
        <v>0</v>
      </c>
      <c r="E44" t="n">
        <v>0.059</v>
      </c>
      <c r="F44" t="n">
        <v>0.049</v>
      </c>
      <c r="G44" t="n">
        <v>0.178</v>
      </c>
      <c r="H44" t="n">
        <v>0.147</v>
      </c>
      <c r="I44">
        <f>((D46) + (D45))</f>
        <v/>
      </c>
      <c r="J44">
        <f>(((D46) + (D45))*C44)</f>
        <v/>
      </c>
    </row>
    <row r="45">
      <c r="A45" t="inlineStr">
        <is>
          <t>INT_L_X8Y43/BYP_BOUNCE5</t>
        </is>
      </c>
      <c r="B45" t="inlineStr">
        <is>
          <t>Part of wire</t>
        </is>
      </c>
      <c r="C45" t="n">
        <v>0</v>
      </c>
      <c r="D45" t="n">
        <v>0</v>
      </c>
      <c r="I45">
        <f>(((D45)/2) + (D46))</f>
        <v/>
      </c>
      <c r="J45">
        <f>((C45)*(((D45)/2) + (D46)))</f>
        <v/>
      </c>
    </row>
    <row r="46">
      <c r="A46" t="inlineStr">
        <is>
          <t>INT_L_X8Y43/INT_L.BYP_BOUNCE5-&gt;&gt;IMUX_L29</t>
        </is>
      </c>
      <c r="B46" t="inlineStr">
        <is>
          <t>Buffer</t>
        </is>
      </c>
      <c r="C46" t="n">
        <v>1.6107141875</v>
      </c>
      <c r="D46" t="n">
        <v>0.007713</v>
      </c>
      <c r="E46" t="n">
        <v>0.047</v>
      </c>
      <c r="F46" t="n">
        <v>0.038</v>
      </c>
      <c r="G46" t="n">
        <v>0.138</v>
      </c>
      <c r="H46" t="n">
        <v>0.114</v>
      </c>
      <c r="I46">
        <f>((((D51) + (D50))) + (D47 + D48))</f>
        <v/>
      </c>
      <c r="J46">
        <f>(((((D51) + (D50))) + (D47 + D48))*C46)</f>
        <v/>
      </c>
    </row>
    <row r="47">
      <c r="A47" t="inlineStr">
        <is>
          <t>INT_L_X8Y43/IMUX_L29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CLBLM_L_X8Y43/CLBLM_IMUX29</t>
        </is>
      </c>
      <c r="B48" t="inlineStr">
        <is>
          <t>Part of wire</t>
        </is>
      </c>
      <c r="C48" t="n">
        <v>0</v>
      </c>
      <c r="D48" t="n">
        <v>0</v>
      </c>
      <c r="I48">
        <f>(((D47 + D48)/2) + (((D51) + (D50))))</f>
        <v/>
      </c>
      <c r="J48">
        <f>((C47 + C48)*(((D47 + D48)/2) + (((D51) + (D50)))))</f>
        <v/>
      </c>
    </row>
    <row r="49">
      <c r="A49" t="inlineStr">
        <is>
          <t>CLBLM_L_X8Y43/CLBLM_L.CLBLM_IMUX29-&gt;CLBLM_M_C2</t>
        </is>
      </c>
      <c r="B49" t="inlineStr">
        <is>
          <t>PassTransistor</t>
        </is>
      </c>
      <c r="C49" t="n">
        <v>0</v>
      </c>
      <c r="E49" t="n">
        <v>0</v>
      </c>
      <c r="F49" t="n">
        <v>0</v>
      </c>
      <c r="G49" t="n">
        <v>0</v>
      </c>
      <c r="H49" t="n">
        <v>0</v>
      </c>
      <c r="I49">
        <f>((D51) + (D50))</f>
        <v/>
      </c>
      <c r="J49">
        <f>(((D51) + (D50))*C49)</f>
        <v/>
      </c>
    </row>
    <row r="50">
      <c r="A50" t="inlineStr">
        <is>
          <t>CLBLM_L_X8Y43/CLBLM_M_C2</t>
        </is>
      </c>
      <c r="B50" t="inlineStr">
        <is>
          <t>Part of wire</t>
        </is>
      </c>
      <c r="C50" t="n">
        <v>0</v>
      </c>
      <c r="D50" t="n">
        <v>0</v>
      </c>
      <c r="I50">
        <f>(((D50)/2) + (D51))</f>
        <v/>
      </c>
      <c r="J50">
        <f>((C50)*(((D50)/2) + (D51)))</f>
        <v/>
      </c>
    </row>
    <row r="51">
      <c r="A51" t="inlineStr">
        <is>
          <t>masterReg/register_reg_r2_0_31_6_11/RAMC_D1/RADR1</t>
        </is>
      </c>
      <c r="B51" t="inlineStr">
        <is>
          <t>Inpin</t>
        </is>
      </c>
      <c r="D51" t="n">
        <v>0</v>
      </c>
      <c r="E51" t="n">
        <v>0.214</v>
      </c>
      <c r="F51" t="n">
        <v>0.172</v>
      </c>
      <c r="G51" t="n">
        <v>0.506</v>
      </c>
      <c r="H51" t="n">
        <v>0.408</v>
      </c>
    </row>
    <row r="52">
      <c r="A52" t="inlineStr">
        <is>
          <t>readReg2[1]: Address_register_reg[6]/Q to masterReg/register_reg_r2_0_31_6_11/RAMC_D1/RADR1 sum delays</t>
        </is>
      </c>
      <c r="E52">
        <f>(E2 + E4 + E7 + E14 + E42 + E44 + E46 + E49 + E51)</f>
        <v/>
      </c>
      <c r="F52">
        <f>(F2 + F4 + F7 + F14 + F42 + F44 + F46 + F49 + F51)</f>
        <v/>
      </c>
      <c r="G52">
        <f>(G2 + G4 + G7 + G14 + G42 + G44 + G46 + G49 + G51)</f>
        <v/>
      </c>
      <c r="H52">
        <f>(H2 + H4 + H7 + H14 + H42 + H44 + H46 + H49 + H51)</f>
        <v/>
      </c>
      <c r="J52">
        <f>(J2 + J3 + J4 + J6 + J7 + J13 + J14 + J19 + J42 + J43 + J44 + J45 + J46 + J48 + J49 + J50 + J51)</f>
        <v/>
      </c>
    </row>
    <row r="53">
      <c r="A53" t="inlineStr">
        <is>
          <t>readReg2[1]: Address_register_reg[6]/Q to masterReg/register_reg_r2_0_31_6_11/RAMC_D1/RADR1sum delays + cap delay</t>
        </is>
      </c>
      <c r="E53">
        <f>1000*(E52 + J52)</f>
        <v/>
      </c>
      <c r="F53">
        <f>1000*(F52 + J52)</f>
        <v/>
      </c>
      <c r="G53">
        <f>1000*(G52 + J52)</f>
        <v/>
      </c>
      <c r="H53">
        <f>1000*(H52 + J52)</f>
        <v/>
      </c>
    </row>
    <row r="55">
      <c r="A55" t="inlineStr">
        <is>
          <t>readReg2[1]: Address_register_reg[6]/Q to masterReg/register_reg_r2_0_31_6_11/RAMC_D1/RADR1Total delay (from Vivado)</t>
        </is>
      </c>
      <c r="E55" t="inlineStr">
        <is>
          <t>583</t>
        </is>
      </c>
      <c r="F55" t="inlineStr">
        <is>
          <t>503</t>
        </is>
      </c>
      <c r="G55" t="inlineStr">
        <is>
          <t>1036</t>
        </is>
      </c>
      <c r="H55" t="inlineStr">
        <is>
          <t>872</t>
        </is>
      </c>
    </row>
    <row r="57">
      <c r="A57" t="inlineStr">
        <is>
          <t>INT_R_X5Y43/INT_R.LOGIC_OUTS0-&gt;&gt;SL1BEG0</t>
        </is>
      </c>
      <c r="B57" t="inlineStr">
        <is>
          <t>Buffer</t>
        </is>
      </c>
      <c r="C57" t="n">
        <v>1.16220225</v>
      </c>
      <c r="D57" t="n">
        <v>0.008429000000000001</v>
      </c>
      <c r="E57" t="n">
        <v>0.054</v>
      </c>
      <c r="F57" t="n">
        <v>0.044</v>
      </c>
      <c r="G57" t="n">
        <v>0.131</v>
      </c>
      <c r="H57" t="n">
        <v>0.108</v>
      </c>
      <c r="I57">
        <f>((D60) + (D58 + D59))</f>
        <v/>
      </c>
      <c r="J57">
        <f>(((D60) + (D58 + D59))*C57)</f>
        <v/>
      </c>
    </row>
    <row r="58">
      <c r="A58" t="inlineStr">
        <is>
          <t>INT_R_X5Y43/SL1BEG0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INT_R_X5Y42/SL1END0</t>
        </is>
      </c>
      <c r="B59" t="inlineStr">
        <is>
          <t>Part of wire</t>
        </is>
      </c>
      <c r="C59" t="n">
        <v>0</v>
      </c>
      <c r="D59" t="n">
        <v>0</v>
      </c>
      <c r="I59">
        <f>(((D58 + D59)/2) + (D60))</f>
        <v/>
      </c>
      <c r="J59">
        <f>((C58 + C59)*(((D58 + D59)/2) + (D60)))</f>
        <v/>
      </c>
    </row>
    <row r="60">
      <c r="A60" t="inlineStr">
        <is>
          <t>INT_R_X5Y42/INT_R.SL1END0-&gt;&gt;WW2BEG0</t>
        </is>
      </c>
      <c r="B60" t="inlineStr">
        <is>
          <t>Buffer</t>
        </is>
      </c>
      <c r="C60" t="n">
        <v>1.1851186875</v>
      </c>
      <c r="D60" t="n">
        <v>0.008473000000000001</v>
      </c>
      <c r="E60" t="n">
        <v>0.063</v>
      </c>
      <c r="F60" t="n">
        <v>0.052</v>
      </c>
      <c r="G60" t="n">
        <v>0.143</v>
      </c>
      <c r="H60" t="n">
        <v>0.118</v>
      </c>
      <c r="I60">
        <f>((D66 + D77 + D88 + D119) + (D61 + D62 + D63 + D64 + D65))</f>
        <v/>
      </c>
      <c r="J60">
        <f>(((D66 + D77 + D88 + D119) + (D61 + D62 + D63 + D64 + D65))*C60)</f>
        <v/>
      </c>
    </row>
    <row r="61">
      <c r="A61" t="inlineStr">
        <is>
          <t>INT_R_X5Y42/WW2BEG0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INT_R_X3Y42/WW2END0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INT_L_X4Y42/WW2A0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CLBLL_L_X4Y42/CLBLL_WW2END0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CLBLM_R_X3Y42/CLBLM_WW2END0</t>
        </is>
      </c>
      <c r="B65" t="inlineStr">
        <is>
          <t>Part of wire</t>
        </is>
      </c>
      <c r="C65" t="n">
        <v>0</v>
      </c>
      <c r="D65" t="n">
        <v>0</v>
      </c>
      <c r="I65">
        <f>(((D61 + D62 + D63 + D64 + D65)/2) + (D66 + D77 + D88 + D119))</f>
        <v/>
      </c>
      <c r="J65">
        <f>((C61 + C62 + C63 + C64 + C65)*(((D61 + D62 + D63 + D64 + D65)/2) + (D66 + D77 + D88 + D119)))</f>
        <v/>
      </c>
    </row>
    <row r="66">
      <c r="A66" t="inlineStr">
        <is>
          <t>INT_R_X3Y42/INT_R.WW2END0-&gt;&gt;IMUX2</t>
        </is>
      </c>
      <c r="B66" t="inlineStr">
        <is>
          <t>Buffer</t>
        </is>
      </c>
      <c r="C66" t="n">
        <v>1.6107141875</v>
      </c>
      <c r="D66" t="n">
        <v>0.007713</v>
      </c>
      <c r="E66" t="n">
        <v>0.047</v>
      </c>
      <c r="F66" t="n">
        <v>0.038</v>
      </c>
      <c r="G66" t="n">
        <v>0.138</v>
      </c>
      <c r="H66" t="n">
        <v>0.114</v>
      </c>
      <c r="I66">
        <f>((((D71) + (D70))) + (D67 + D68))</f>
        <v/>
      </c>
      <c r="J66">
        <f>(((((D71) + (D70))) + (D67 + D68))*C66)</f>
        <v/>
      </c>
    </row>
    <row r="67">
      <c r="A67" t="inlineStr">
        <is>
          <t>INT_R_X3Y42/IMUX2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CLBLM_R_X3Y42/CLBLM_IMUX2</t>
        </is>
      </c>
      <c r="B68" t="inlineStr">
        <is>
          <t>Part of wire</t>
        </is>
      </c>
      <c r="C68" t="n">
        <v>0</v>
      </c>
      <c r="D68" t="n">
        <v>0</v>
      </c>
      <c r="I68">
        <f>(((D67 + D68)/2) + (((D71) + (D70))))</f>
        <v/>
      </c>
      <c r="J68">
        <f>((C67 + C68)*(((D67 + D68)/2) + (((D71) + (D70)))))</f>
        <v/>
      </c>
    </row>
    <row r="69">
      <c r="A69" t="inlineStr">
        <is>
          <t>CLBLM_R_X3Y42/CLBLM_R.CLBLM_IMUX2-&gt;CLBLM_M_A2</t>
        </is>
      </c>
      <c r="B69" t="inlineStr">
        <is>
          <t>PassTransistor</t>
        </is>
      </c>
      <c r="C69" t="n">
        <v>0</v>
      </c>
      <c r="E69" t="n">
        <v>0</v>
      </c>
      <c r="F69" t="n">
        <v>0</v>
      </c>
      <c r="G69" t="n">
        <v>0</v>
      </c>
      <c r="H69" t="n">
        <v>0</v>
      </c>
      <c r="I69">
        <f>((D71) + (D70))</f>
        <v/>
      </c>
      <c r="J69">
        <f>(((D71) + (D70))*C69)</f>
        <v/>
      </c>
    </row>
    <row r="70">
      <c r="A70" t="inlineStr">
        <is>
          <t>CLBLM_R_X3Y42/CLBLM_M_A2</t>
        </is>
      </c>
      <c r="B70" t="inlineStr">
        <is>
          <t>Part of wire</t>
        </is>
      </c>
      <c r="C70" t="n">
        <v>0</v>
      </c>
      <c r="D70" t="n">
        <v>0</v>
      </c>
      <c r="I70">
        <f>(((D70)/2) + (D71))</f>
        <v/>
      </c>
      <c r="J70">
        <f>((C70)*(((D70)/2) + (D71)))</f>
        <v/>
      </c>
    </row>
    <row r="71">
      <c r="A71" t="inlineStr">
        <is>
          <t>masterReg/register_reg_r2_0_31_0_5/RAMA_D1/RADR1</t>
        </is>
      </c>
      <c r="B71" t="inlineStr">
        <is>
          <t>Inpin</t>
        </is>
      </c>
      <c r="D71" t="n">
        <v>0</v>
      </c>
      <c r="E71" t="n">
        <v>0.216</v>
      </c>
      <c r="F71" t="n">
        <v>0.174</v>
      </c>
      <c r="G71" t="n">
        <v>0.512</v>
      </c>
      <c r="H71" t="n">
        <v>0.413</v>
      </c>
    </row>
    <row r="72">
      <c r="A72" t="inlineStr">
        <is>
          <t>readReg2[1]: Address_register_reg[6]/Q to masterReg/register_reg_r2_0_31_0_5/RAMA_D1/RADR1 sum delays</t>
        </is>
      </c>
      <c r="E72">
        <f>(E2 + E4 + E57 + E60 + E66 + E69 + E71)</f>
        <v/>
      </c>
      <c r="F72">
        <f>(F2 + F4 + F57 + F60 + F66 + F69 + F71)</f>
        <v/>
      </c>
      <c r="G72">
        <f>(G2 + G4 + G57 + G60 + G66 + G69 + G71)</f>
        <v/>
      </c>
      <c r="H72">
        <f>(H2 + H4 + H57 + H60 + H66 + H69 + H71)</f>
        <v/>
      </c>
      <c r="J72">
        <f>(J2 + J3 + J4 + J6 + J57 + J59 + J60 + J65 + J66 + J68 + J69 + J70 + J71)</f>
        <v/>
      </c>
    </row>
    <row r="73">
      <c r="A73" t="inlineStr">
        <is>
          <t>readReg2[1]: Address_register_reg[6]/Q to masterReg/register_reg_r2_0_31_0_5/RAMA_D1/RADR1sum delays + cap delay</t>
        </is>
      </c>
      <c r="E73">
        <f>1000*(E72 + J72)</f>
        <v/>
      </c>
      <c r="F73">
        <f>1000*(F72 + J72)</f>
        <v/>
      </c>
      <c r="G73">
        <f>1000*(G72 + J72)</f>
        <v/>
      </c>
      <c r="H73">
        <f>1000*(H72 + J72)</f>
        <v/>
      </c>
    </row>
    <row r="75">
      <c r="A75" t="inlineStr">
        <is>
          <t>readReg2[1]: Address_register_reg[6]/Q to masterReg/register_reg_r2_0_31_0_5/RAMA_D1/RADR1Total delay (from Vivado)</t>
        </is>
      </c>
      <c r="E75" t="inlineStr">
        <is>
          <t>447</t>
        </is>
      </c>
      <c r="F75" t="inlineStr">
        <is>
          <t>375</t>
        </is>
      </c>
      <c r="G75" t="inlineStr">
        <is>
          <t>817</t>
        </is>
      </c>
      <c r="H75" t="inlineStr">
        <is>
          <t>675</t>
        </is>
      </c>
    </row>
    <row r="77">
      <c r="A77" t="inlineStr">
        <is>
          <t>INT_R_X3Y42/INT_R.WW2END0-&gt;&gt;IMUX18</t>
        </is>
      </c>
      <c r="B77" t="inlineStr">
        <is>
          <t>Buffer</t>
        </is>
      </c>
      <c r="C77" t="n">
        <v>1.6107141875</v>
      </c>
      <c r="D77" t="n">
        <v>0.007713</v>
      </c>
      <c r="E77" t="n">
        <v>0.047</v>
      </c>
      <c r="F77" t="n">
        <v>0.038</v>
      </c>
      <c r="G77" t="n">
        <v>0.138</v>
      </c>
      <c r="H77" t="n">
        <v>0.114</v>
      </c>
      <c r="I77">
        <f>((((D82) + (D81))) + (D78 + D79))</f>
        <v/>
      </c>
      <c r="J77">
        <f>(((((D82) + (D81))) + (D78 + D79))*C77)</f>
        <v/>
      </c>
    </row>
    <row r="78">
      <c r="A78" t="inlineStr">
        <is>
          <t>INT_R_X3Y42/IMUX18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CLBLM_R_X3Y42/CLBLM_IMUX18</t>
        </is>
      </c>
      <c r="B79" t="inlineStr">
        <is>
          <t>Part of wire</t>
        </is>
      </c>
      <c r="C79" t="n">
        <v>0</v>
      </c>
      <c r="D79" t="n">
        <v>0</v>
      </c>
      <c r="I79">
        <f>(((D78 + D79)/2) + (((D82) + (D81))))</f>
        <v/>
      </c>
      <c r="J79">
        <f>((C78 + C79)*(((D78 + D79)/2) + (((D82) + (D81)))))</f>
        <v/>
      </c>
    </row>
    <row r="80">
      <c r="A80" t="inlineStr">
        <is>
          <t>CLBLM_R_X3Y42/CLBLM_R.CLBLM_IMUX18-&gt;CLBLM_M_B2</t>
        </is>
      </c>
      <c r="B80" t="inlineStr">
        <is>
          <t>PassTransistor</t>
        </is>
      </c>
      <c r="C80" t="n">
        <v>0</v>
      </c>
      <c r="E80" t="n">
        <v>0</v>
      </c>
      <c r="F80" t="n">
        <v>0</v>
      </c>
      <c r="G80" t="n">
        <v>0</v>
      </c>
      <c r="H80" t="n">
        <v>0</v>
      </c>
      <c r="I80">
        <f>((D82) + (D81))</f>
        <v/>
      </c>
      <c r="J80">
        <f>(((D82) + (D81))*C80)</f>
        <v/>
      </c>
    </row>
    <row r="81">
      <c r="A81" t="inlineStr">
        <is>
          <t>CLBLM_R_X3Y42/CLBLM_M_B2</t>
        </is>
      </c>
      <c r="B81" t="inlineStr">
        <is>
          <t>Part of wire</t>
        </is>
      </c>
      <c r="C81" t="n">
        <v>0</v>
      </c>
      <c r="D81" t="n">
        <v>0</v>
      </c>
      <c r="I81">
        <f>(((D81)/2) + (D82))</f>
        <v/>
      </c>
      <c r="J81">
        <f>((C81)*(((D81)/2) + (D82)))</f>
        <v/>
      </c>
    </row>
    <row r="82">
      <c r="A82" t="inlineStr">
        <is>
          <t>masterReg/register_reg_r2_0_31_0_5/RAMB_D1/RADR1</t>
        </is>
      </c>
      <c r="B82" t="inlineStr">
        <is>
          <t>Inpin</t>
        </is>
      </c>
      <c r="D82" t="n">
        <v>0</v>
      </c>
      <c r="E82" t="n">
        <v>0.214</v>
      </c>
      <c r="F82" t="n">
        <v>0.172</v>
      </c>
      <c r="G82" t="n">
        <v>0.504</v>
      </c>
      <c r="H82" t="n">
        <v>0.406</v>
      </c>
    </row>
    <row r="83">
      <c r="A83" t="inlineStr">
        <is>
          <t>readReg2[1]: Address_register_reg[6]/Q to masterReg/register_reg_r2_0_31_0_5/RAMB_D1/RADR1 sum delays</t>
        </is>
      </c>
      <c r="E83">
        <f>(E2 + E4 + E57 + E60 + E77 + E80 + E82)</f>
        <v/>
      </c>
      <c r="F83">
        <f>(F2 + F4 + F57 + F60 + F77 + F80 + F82)</f>
        <v/>
      </c>
      <c r="G83">
        <f>(G2 + G4 + G57 + G60 + G77 + G80 + G82)</f>
        <v/>
      </c>
      <c r="H83">
        <f>(H2 + H4 + H57 + H60 + H77 + H80 + H82)</f>
        <v/>
      </c>
      <c r="J83">
        <f>(J2 + J3 + J4 + J6 + J57 + J59 + J60 + J65 + J77 + J79 + J80 + J81 + J82)</f>
        <v/>
      </c>
    </row>
    <row r="84">
      <c r="A84" t="inlineStr">
        <is>
          <t>readReg2[1]: Address_register_reg[6]/Q to masterReg/register_reg_r2_0_31_0_5/RAMB_D1/RADR1sum delays + cap delay</t>
        </is>
      </c>
      <c r="E84">
        <f>1000*(E83 + J83)</f>
        <v/>
      </c>
      <c r="F84">
        <f>1000*(F83 + J83)</f>
        <v/>
      </c>
      <c r="G84">
        <f>1000*(G83 + J83)</f>
        <v/>
      </c>
      <c r="H84">
        <f>1000*(H83 + J83)</f>
        <v/>
      </c>
    </row>
    <row r="86">
      <c r="A86" t="inlineStr">
        <is>
          <t>readReg2[1]: Address_register_reg[6]/Q to masterReg/register_reg_r2_0_31_0_5/RAMB_D1/RADR1Total delay (from Vivado)</t>
        </is>
      </c>
      <c r="E86" t="inlineStr">
        <is>
          <t>445</t>
        </is>
      </c>
      <c r="F86" t="inlineStr">
        <is>
          <t>373</t>
        </is>
      </c>
      <c r="G86" t="inlineStr">
        <is>
          <t>811</t>
        </is>
      </c>
      <c r="H86" t="inlineStr">
        <is>
          <t>671</t>
        </is>
      </c>
    </row>
    <row r="88">
      <c r="A88" t="inlineStr">
        <is>
          <t>INT_R_X3Y42/INT_R.WW2END0-&gt;&gt;WW2BEG0</t>
        </is>
      </c>
      <c r="B88" t="inlineStr">
        <is>
          <t>Buffer</t>
        </is>
      </c>
      <c r="C88" t="n">
        <v>1.1851186875</v>
      </c>
      <c r="D88" t="n">
        <v>0.008473000000000001</v>
      </c>
      <c r="E88" t="n">
        <v>0.063</v>
      </c>
      <c r="F88" t="n">
        <v>0.052</v>
      </c>
      <c r="G88" t="n">
        <v>0.143</v>
      </c>
      <c r="H88" t="n">
        <v>0.118</v>
      </c>
      <c r="I88">
        <f>((D97) + (D89 + D90 + D91 + D92 + D93 + D94 + D95 + D96))</f>
        <v/>
      </c>
      <c r="J88">
        <f>(((D97) + (D89 + D90 + D91 + D92 + D93 + D94 + D95 + D96))*C88)</f>
        <v/>
      </c>
    </row>
    <row r="89">
      <c r="A89" t="inlineStr">
        <is>
          <t>INT_R_X3Y42/WW2BEG0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INT_R_X1Y42/WW2END0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INT_L_X2Y42/WW2A0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CLBLL_L_X2Y42/CLBLL_WW2END0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VBRK_X9Y44/VBRK_WW2END0</t>
        </is>
      </c>
      <c r="B93" t="inlineStr">
        <is>
          <t>Part of wire</t>
        </is>
      </c>
      <c r="C93" t="n">
        <v>0.01211</v>
      </c>
      <c r="D93" t="n">
        <v>0.00162</v>
      </c>
    </row>
    <row r="94">
      <c r="A94" t="inlineStr">
        <is>
          <t>CMT_TOP_R_UPPER_T_X8Y44/CMT_TOP_WW2END0_5</t>
        </is>
      </c>
      <c r="B94" t="inlineStr">
        <is>
          <t>Part of wire</t>
        </is>
      </c>
      <c r="C94" t="n">
        <v>0.31751</v>
      </c>
      <c r="D94" t="n">
        <v>0.022067</v>
      </c>
    </row>
    <row r="95">
      <c r="A95" t="inlineStr">
        <is>
          <t>CMT_FIFO_R_X7Y45/CMT_FIFO_WW2END0_5</t>
        </is>
      </c>
      <c r="B95" t="inlineStr">
        <is>
          <t>Part of wire</t>
        </is>
      </c>
      <c r="C95" t="n">
        <v>0.31751</v>
      </c>
      <c r="D95" t="n">
        <v>0.022067</v>
      </c>
    </row>
    <row r="96">
      <c r="A96" t="inlineStr">
        <is>
          <t>INT_INTERFACE_R_X1Y42/INT_INTERFACE_WW2END0</t>
        </is>
      </c>
      <c r="B96" t="inlineStr">
        <is>
          <t>Part of wire</t>
        </is>
      </c>
      <c r="C96" t="n">
        <v>0</v>
      </c>
      <c r="D96" t="n">
        <v>0</v>
      </c>
      <c r="I96">
        <f>(((D89 + D90 + D91 + D92 + D93 + D94 + D95 + D96)/2) + (D97))</f>
        <v/>
      </c>
      <c r="J96">
        <f>((C89 + C90 + C91 + C92 + C93 + C94 + C95 + C96)*(((D89 + D90 + D91 + D92 + D93 + D94 + D95 + D96)/2) + (D97)))</f>
        <v/>
      </c>
    </row>
    <row r="97">
      <c r="A97" t="inlineStr">
        <is>
          <t>INT_R_X1Y42/INT_R.WW2END0-&gt;&gt;ER1BEG1</t>
        </is>
      </c>
      <c r="B97" t="inlineStr">
        <is>
          <t>Buffer</t>
        </is>
      </c>
      <c r="C97" t="n">
        <v>1.16220225</v>
      </c>
      <c r="D97" t="n">
        <v>0.008429000000000001</v>
      </c>
      <c r="E97" t="n">
        <v>0.044</v>
      </c>
      <c r="F97" t="n">
        <v>0.036</v>
      </c>
      <c r="G97" t="n">
        <v>0.124</v>
      </c>
      <c r="H97" t="n">
        <v>0.103</v>
      </c>
      <c r="I97">
        <f>((D105) + (D98 + D99 + D100 + D101 + D102 + D103 + D104))</f>
        <v/>
      </c>
      <c r="J97">
        <f>(((D105) + (D98 + D99 + D100 + D101 + D102 + D103 + D104))*C97)</f>
        <v/>
      </c>
    </row>
    <row r="98">
      <c r="A98" t="inlineStr">
        <is>
          <t>INT_R_X1Y42/ER1BEG1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INT_L_X2Y42/ER1END1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INT_INTERFACE_R_X1Y42/INT_INTERFACE_ER1BEG1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CMT_FIFO_R_X7Y45/CMT_FIFO_ER1BEG1_5</t>
        </is>
      </c>
      <c r="B101" t="inlineStr">
        <is>
          <t>Part of wire</t>
        </is>
      </c>
      <c r="C101" t="n">
        <v>0.31751</v>
      </c>
      <c r="D101" t="n">
        <v>0.025</v>
      </c>
    </row>
    <row r="102">
      <c r="A102" t="inlineStr">
        <is>
          <t>CMT_TOP_R_UPPER_T_X8Y44/CMT_TOP_ER1BEG1_5</t>
        </is>
      </c>
      <c r="B102" t="inlineStr">
        <is>
          <t>Part of wire</t>
        </is>
      </c>
      <c r="C102" t="n">
        <v>0.31751</v>
      </c>
      <c r="D102" t="n">
        <v>0.025</v>
      </c>
    </row>
    <row r="103">
      <c r="A103" t="inlineStr">
        <is>
          <t>VBRK_X9Y44/VBRK_ER1BEG1</t>
        </is>
      </c>
      <c r="B103" t="inlineStr">
        <is>
          <t>Part of wire</t>
        </is>
      </c>
      <c r="C103" t="n">
        <v>0.01211</v>
      </c>
      <c r="D103" t="n">
        <v>0.00162</v>
      </c>
    </row>
    <row r="104">
      <c r="A104" t="inlineStr">
        <is>
          <t>CLBLL_L_X2Y42/CLBLL_ER1BEG1</t>
        </is>
      </c>
      <c r="B104" t="inlineStr">
        <is>
          <t>Part of wire</t>
        </is>
      </c>
      <c r="C104" t="n">
        <v>0.079184</v>
      </c>
      <c r="D104" t="n">
        <v>0.005564</v>
      </c>
      <c r="I104">
        <f>(((D98 + D99 + D100 + D101 + D102 + D103 + D104)/2) + (D105))</f>
        <v/>
      </c>
      <c r="J104">
        <f>((C98 + C99 + C100 + C101 + C102 + C103 + C104)*(((D98 + D99 + D100 + D101 + D102 + D103 + D104)/2) + (D105)))</f>
        <v/>
      </c>
    </row>
    <row r="105">
      <c r="A105" t="inlineStr">
        <is>
          <t>INT_L_X2Y42/INT_L.ER1END1-&gt;&gt;ER1BEG2</t>
        </is>
      </c>
      <c r="B105" t="inlineStr">
        <is>
          <t>Buffer</t>
        </is>
      </c>
      <c r="C105" t="n">
        <v>1.16220225</v>
      </c>
      <c r="D105" t="n">
        <v>0.008429000000000001</v>
      </c>
      <c r="E105" t="n">
        <v>0.044</v>
      </c>
      <c r="F105" t="n">
        <v>0.036</v>
      </c>
      <c r="G105" t="n">
        <v>0.122</v>
      </c>
      <c r="H105" t="n">
        <v>0.101</v>
      </c>
      <c r="I105">
        <f>((D108) + (D106 + D107))</f>
        <v/>
      </c>
      <c r="J105">
        <f>(((D108) + (D106 + D107))*C105)</f>
        <v/>
      </c>
    </row>
    <row r="106">
      <c r="A106" t="inlineStr">
        <is>
          <t>INT_L_X2Y42/ER1BEG2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INT_R_X3Y42/ER1END2</t>
        </is>
      </c>
      <c r="B107" t="inlineStr">
        <is>
          <t>Part of wire</t>
        </is>
      </c>
      <c r="C107" t="n">
        <v>0</v>
      </c>
      <c r="D107" t="n">
        <v>0</v>
      </c>
      <c r="I107">
        <f>(((D106 + D107)/2) + (D108))</f>
        <v/>
      </c>
      <c r="J107">
        <f>((C106 + C107)*(((D106 + D107)/2) + (D108)))</f>
        <v/>
      </c>
    </row>
    <row r="108">
      <c r="A108" t="inlineStr">
        <is>
          <t>INT_R_X3Y42/INT_R.ER1END2-&gt;&gt;IMUX29</t>
        </is>
      </c>
      <c r="B108" t="inlineStr">
        <is>
          <t>Buffer</t>
        </is>
      </c>
      <c r="C108" t="n">
        <v>1.6107141875</v>
      </c>
      <c r="D108" t="n">
        <v>0.007713</v>
      </c>
      <c r="E108" t="n">
        <v>0.047</v>
      </c>
      <c r="F108" t="n">
        <v>0.038</v>
      </c>
      <c r="G108" t="n">
        <v>0.138</v>
      </c>
      <c r="H108" t="n">
        <v>0.114</v>
      </c>
      <c r="I108">
        <f>((((D113) + (D112))) + (D109 + D110))</f>
        <v/>
      </c>
      <c r="J108">
        <f>(((((D113) + (D112))) + (D109 + D110))*C108)</f>
        <v/>
      </c>
    </row>
    <row r="109">
      <c r="A109" t="inlineStr">
        <is>
          <t>INT_R_X3Y42/IMUX29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CLBLM_R_X3Y42/CLBLM_IMUX29</t>
        </is>
      </c>
      <c r="B110" t="inlineStr">
        <is>
          <t>Part of wire</t>
        </is>
      </c>
      <c r="C110" t="n">
        <v>0</v>
      </c>
      <c r="D110" t="n">
        <v>0</v>
      </c>
      <c r="I110">
        <f>(((D109 + D110)/2) + (((D113) + (D112))))</f>
        <v/>
      </c>
      <c r="J110">
        <f>((C109 + C110)*(((D109 + D110)/2) + (((D113) + (D112)))))</f>
        <v/>
      </c>
    </row>
    <row r="111">
      <c r="A111" t="inlineStr">
        <is>
          <t>CLBLM_R_X3Y42/CLBLM_R.CLBLM_IMUX29-&gt;CLBLM_M_C2</t>
        </is>
      </c>
      <c r="B111" t="inlineStr">
        <is>
          <t>PassTransistor</t>
        </is>
      </c>
      <c r="C111" t="n">
        <v>0</v>
      </c>
      <c r="E111" t="n">
        <v>0</v>
      </c>
      <c r="F111" t="n">
        <v>0</v>
      </c>
      <c r="G111" t="n">
        <v>0</v>
      </c>
      <c r="H111" t="n">
        <v>0</v>
      </c>
      <c r="I111">
        <f>((D113) + (D112))</f>
        <v/>
      </c>
      <c r="J111">
        <f>(((D113) + (D112))*C111)</f>
        <v/>
      </c>
    </row>
    <row r="112">
      <c r="A112" t="inlineStr">
        <is>
          <t>CLBLM_R_X3Y42/CLBLM_M_C2</t>
        </is>
      </c>
      <c r="B112" t="inlineStr">
        <is>
          <t>Part of wire</t>
        </is>
      </c>
      <c r="C112" t="n">
        <v>0</v>
      </c>
      <c r="D112" t="n">
        <v>0</v>
      </c>
      <c r="I112">
        <f>(((D112)/2) + (D113))</f>
        <v/>
      </c>
      <c r="J112">
        <f>((C112)*(((D112)/2) + (D113)))</f>
        <v/>
      </c>
    </row>
    <row r="113">
      <c r="A113" t="inlineStr">
        <is>
          <t>masterReg/register_reg_r2_0_31_0_5/RAMC_D1/RADR1</t>
        </is>
      </c>
      <c r="B113" t="inlineStr">
        <is>
          <t>Inpin</t>
        </is>
      </c>
      <c r="D113" t="n">
        <v>0</v>
      </c>
      <c r="E113" t="n">
        <v>0.214</v>
      </c>
      <c r="F113" t="n">
        <v>0.172</v>
      </c>
      <c r="G113" t="n">
        <v>0.506</v>
      </c>
      <c r="H113" t="n">
        <v>0.408</v>
      </c>
    </row>
    <row r="114">
      <c r="A114" t="inlineStr">
        <is>
          <t>readReg2[1]: Address_register_reg[6]/Q to masterReg/register_reg_r2_0_31_0_5/RAMC_D1/RADR1 sum delays</t>
        </is>
      </c>
      <c r="E114">
        <f>(E2 + E4 + E57 + E60 + E88 + E97 + E105 + E108 + E111 + E113)</f>
        <v/>
      </c>
      <c r="F114">
        <f>(F2 + F4 + F57 + F60 + F88 + F97 + F105 + F108 + F111 + F113)</f>
        <v/>
      </c>
      <c r="G114">
        <f>(G2 + G4 + G57 + G60 + G88 + G97 + G105 + G108 + G111 + G113)</f>
        <v/>
      </c>
      <c r="H114">
        <f>(H2 + H4 + H57 + H60 + H88 + H97 + H105 + H108 + H111 + H113)</f>
        <v/>
      </c>
      <c r="J114">
        <f>(J2 + J3 + J4 + J6 + J57 + J59 + J60 + J65 + J88 + J96 + J97 + J104 + J105 + J107 + J108 + J110 + J111 + J112 + J113)</f>
        <v/>
      </c>
    </row>
    <row r="115">
      <c r="A115" t="inlineStr">
        <is>
          <t>readReg2[1]: Address_register_reg[6]/Q to masterReg/register_reg_r2_0_31_0_5/RAMC_D1/RADR1sum delays + cap delay</t>
        </is>
      </c>
      <c r="E115">
        <f>1000*(E114 + J114)</f>
        <v/>
      </c>
      <c r="F115">
        <f>1000*(F114 + J114)</f>
        <v/>
      </c>
      <c r="G115">
        <f>1000*(G114 + J114)</f>
        <v/>
      </c>
      <c r="H115">
        <f>1000*(H114 + J114)</f>
        <v/>
      </c>
    </row>
    <row r="117">
      <c r="A117" t="inlineStr">
        <is>
          <t>readReg2[1]: Address_register_reg[6]/Q to masterReg/register_reg_r2_0_31_0_5/RAMC_D1/RADR1Total delay (from Vivado)</t>
        </is>
      </c>
      <c r="E117" t="inlineStr">
        <is>
          <t>771</t>
        </is>
      </c>
      <c r="F117" t="inlineStr">
        <is>
          <t>672</t>
        </is>
      </c>
      <c r="G117" t="inlineStr">
        <is>
          <t>1307</t>
        </is>
      </c>
      <c r="H117" t="inlineStr">
        <is>
          <t>1110</t>
        </is>
      </c>
    </row>
    <row r="119">
      <c r="A119" t="inlineStr">
        <is>
          <t>INT_R_X3Y42/INT_R.WW2END0-&gt;&gt;NN2BEG1</t>
        </is>
      </c>
      <c r="B119" t="inlineStr">
        <is>
          <t>Buffer</t>
        </is>
      </c>
      <c r="C119" t="n">
        <v>1.1851186875</v>
      </c>
      <c r="D119" t="n">
        <v>0.008473000000000001</v>
      </c>
      <c r="E119" t="n">
        <v>0.06</v>
      </c>
      <c r="F119" t="n">
        <v>0.05</v>
      </c>
      <c r="G119" t="n">
        <v>0.132</v>
      </c>
      <c r="H119" t="n">
        <v>0.109</v>
      </c>
      <c r="I119">
        <f>((D123) + (D120 + D121 + D122))</f>
        <v/>
      </c>
      <c r="J119">
        <f>(((D123) + (D120 + D121 + D122))*C119)</f>
        <v/>
      </c>
    </row>
    <row r="120">
      <c r="A120" t="inlineStr">
        <is>
          <t>INT_R_X3Y42/NN2BEG1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INT_R_X3Y44/NN2END1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INT_R_X3Y43/NN2A1</t>
        </is>
      </c>
      <c r="B122" t="inlineStr">
        <is>
          <t>Part of wire</t>
        </is>
      </c>
      <c r="C122" t="n">
        <v>0</v>
      </c>
      <c r="D122" t="n">
        <v>0</v>
      </c>
      <c r="I122">
        <f>(((D120 + D121 + D122)/2) + (D123))</f>
        <v/>
      </c>
      <c r="J122">
        <f>((C120 + C121 + C122)*(((D120 + D121 + D122)/2) + (D123)))</f>
        <v/>
      </c>
    </row>
    <row r="123">
      <c r="A123" t="inlineStr">
        <is>
          <t>INT_R_X3Y44/INT_R.NN2END1-&gt;&gt;NW2BEG1</t>
        </is>
      </c>
      <c r="B123" t="inlineStr">
        <is>
          <t>Buffer</t>
        </is>
      </c>
      <c r="C123" t="n">
        <v>1.1851186875</v>
      </c>
      <c r="D123" t="n">
        <v>0.008473000000000001</v>
      </c>
      <c r="E123" t="n">
        <v>0.041</v>
      </c>
      <c r="F123" t="n">
        <v>0.033</v>
      </c>
      <c r="G123" t="n">
        <v>0.137</v>
      </c>
      <c r="H123" t="n">
        <v>0.113</v>
      </c>
      <c r="I123">
        <f>((D127) + (D124 + D125 + D126))</f>
        <v/>
      </c>
      <c r="J123">
        <f>(((D127) + (D124 + D125 + D126))*C123)</f>
        <v/>
      </c>
    </row>
    <row r="124">
      <c r="A124" t="inlineStr">
        <is>
          <t>INT_R_X3Y44/NW2BEG1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INT_L_X2Y45/NW2END1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INT_R_X3Y45/NW2A1</t>
        </is>
      </c>
      <c r="B126" t="inlineStr">
        <is>
          <t>Part of wire</t>
        </is>
      </c>
      <c r="C126" t="n">
        <v>0</v>
      </c>
      <c r="D126" t="n">
        <v>0</v>
      </c>
      <c r="I126">
        <f>(((D124 + D125 + D126)/2) + (D127))</f>
        <v/>
      </c>
      <c r="J126">
        <f>((C124 + C125 + C126)*(((D124 + D125 + D126)/2) + (D127)))</f>
        <v/>
      </c>
    </row>
    <row r="127">
      <c r="A127" t="inlineStr">
        <is>
          <t>INT_L_X2Y45/INT_L.NW2END1-&gt;&gt;NE2BEG1</t>
        </is>
      </c>
      <c r="B127" t="inlineStr">
        <is>
          <t>Buffer</t>
        </is>
      </c>
      <c r="C127" t="n">
        <v>1.1851186875</v>
      </c>
      <c r="D127" t="n">
        <v>0.008473000000000001</v>
      </c>
      <c r="E127" t="n">
        <v>0.041</v>
      </c>
      <c r="F127" t="n">
        <v>0.033</v>
      </c>
      <c r="G127" t="n">
        <v>0.134</v>
      </c>
      <c r="H127" t="n">
        <v>0.111</v>
      </c>
      <c r="I127">
        <f>((D131 + D142) + (D128 + D129 + D130))</f>
        <v/>
      </c>
      <c r="J127">
        <f>(((D131 + D142) + (D128 + D129 + D130))*C127)</f>
        <v/>
      </c>
    </row>
    <row r="128">
      <c r="A128" t="inlineStr">
        <is>
          <t>INT_L_X2Y45/NE2BEG1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INT_R_X3Y46/NE2END1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INT_L_X2Y46/NE2A1</t>
        </is>
      </c>
      <c r="B130" t="inlineStr">
        <is>
          <t>Part of wire</t>
        </is>
      </c>
      <c r="C130" t="n">
        <v>0</v>
      </c>
      <c r="D130" t="n">
        <v>0</v>
      </c>
      <c r="I130">
        <f>(((D128 + D129 + D130)/2) + (D131 + D142))</f>
        <v/>
      </c>
      <c r="J130">
        <f>((C128 + C129 + C130)*(((D128 + D129 + D130)/2) + (D131 + D142)))</f>
        <v/>
      </c>
    </row>
    <row r="131">
      <c r="A131" t="inlineStr">
        <is>
          <t>INT_R_X3Y46/INT_R.NE2END1-&gt;&gt;IMUX25</t>
        </is>
      </c>
      <c r="B131" t="inlineStr">
        <is>
          <t>Buffer</t>
        </is>
      </c>
      <c r="C131" t="n">
        <v>1.6107141875</v>
      </c>
      <c r="D131" t="n">
        <v>0.007713</v>
      </c>
      <c r="E131" t="n">
        <v>0.047</v>
      </c>
      <c r="F131" t="n">
        <v>0.038</v>
      </c>
      <c r="G131" t="n">
        <v>0.138</v>
      </c>
      <c r="H131" t="n">
        <v>0.114</v>
      </c>
      <c r="I131">
        <f>((((D136) + (D135))) + (D132 + D133))</f>
        <v/>
      </c>
      <c r="J131">
        <f>(((((D136) + (D135))) + (D132 + D133))*C131)</f>
        <v/>
      </c>
    </row>
    <row r="132">
      <c r="A132" t="inlineStr">
        <is>
          <t>INT_R_X3Y46/IMUX25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CLBLM_R_X3Y46/CLBLM_IMUX25</t>
        </is>
      </c>
      <c r="B133" t="inlineStr">
        <is>
          <t>Part of wire</t>
        </is>
      </c>
      <c r="C133" t="n">
        <v>0</v>
      </c>
      <c r="D133" t="n">
        <v>0</v>
      </c>
      <c r="I133">
        <f>(((D132 + D133)/2) + (((D136) + (D135))))</f>
        <v/>
      </c>
      <c r="J133">
        <f>((C132 + C133)*(((D132 + D133)/2) + (((D136) + (D135)))))</f>
        <v/>
      </c>
    </row>
    <row r="134">
      <c r="A134" t="inlineStr">
        <is>
          <t>CLBLM_R_X3Y46/CLBLM_R.CLBLM_IMUX25-&gt;CLBLM_L_B5</t>
        </is>
      </c>
      <c r="B134" t="inlineStr">
        <is>
          <t>PassTransistor</t>
        </is>
      </c>
      <c r="C134" t="n">
        <v>0</v>
      </c>
      <c r="E134" t="n">
        <v>0</v>
      </c>
      <c r="F134" t="n">
        <v>0</v>
      </c>
      <c r="G134" t="n">
        <v>0</v>
      </c>
      <c r="H134" t="n">
        <v>0</v>
      </c>
      <c r="I134">
        <f>((D136) + (D135))</f>
        <v/>
      </c>
      <c r="J134">
        <f>(((D136) + (D135))*C134)</f>
        <v/>
      </c>
    </row>
    <row r="135">
      <c r="A135" t="inlineStr">
        <is>
          <t>CLBLM_R_X3Y46/CLBLM_L_B5</t>
        </is>
      </c>
      <c r="B135" t="inlineStr">
        <is>
          <t>Part of wire</t>
        </is>
      </c>
      <c r="C135" t="n">
        <v>0</v>
      </c>
      <c r="D135" t="n">
        <v>0</v>
      </c>
      <c r="I135">
        <f>(((D135)/2) + (D136))</f>
        <v/>
      </c>
      <c r="J135">
        <f>((C135)*(((D135)/2) + (D136)))</f>
        <v/>
      </c>
    </row>
    <row r="136">
      <c r="A136" t="inlineStr">
        <is>
          <t>masterReg/readData2[31]_i_7/I5</t>
        </is>
      </c>
      <c r="B136" t="inlineStr">
        <is>
          <t>Inpin</t>
        </is>
      </c>
      <c r="D136" t="n">
        <v>0</v>
      </c>
      <c r="E136" t="n">
        <v>0.043</v>
      </c>
      <c r="F136" t="n">
        <v>0.034</v>
      </c>
      <c r="G136" t="n">
        <v>0.116</v>
      </c>
      <c r="H136" t="n">
        <v>0.093</v>
      </c>
    </row>
    <row r="137">
      <c r="A137" t="inlineStr">
        <is>
          <t>readReg2[1]: Address_register_reg[6]/Q to masterReg/readData2[31]_i_7/I5 sum delays</t>
        </is>
      </c>
      <c r="E137">
        <f>(E2 + E4 + E57 + E60 + E119 + E123 + E127 + E131 + E134 + E136)</f>
        <v/>
      </c>
      <c r="F137">
        <f>(F2 + F4 + F57 + F60 + F119 + F123 + F127 + F131 + F134 + F136)</f>
        <v/>
      </c>
      <c r="G137">
        <f>(G2 + G4 + G57 + G60 + G119 + G123 + G127 + G131 + G134 + G136)</f>
        <v/>
      </c>
      <c r="H137">
        <f>(H2 + H4 + H57 + H60 + H119 + H123 + H127 + H131 + H134 + H136)</f>
        <v/>
      </c>
      <c r="J137">
        <f>(J2 + J3 + J4 + J6 + J57 + J59 + J60 + J65 + J119 + J122 + J123 + J126 + J127 + J130 + J131 + J133 + J134 + J135 + J136)</f>
        <v/>
      </c>
    </row>
    <row r="138">
      <c r="A138" t="inlineStr">
        <is>
          <t>readReg2[1]: Address_register_reg[6]/Q to masterReg/readData2[31]_i_7/I5sum delays + cap delay</t>
        </is>
      </c>
      <c r="E138">
        <f>1000*(E137 + J137)</f>
        <v/>
      </c>
      <c r="F138">
        <f>1000*(F137 + J137)</f>
        <v/>
      </c>
      <c r="G138">
        <f>1000*(G137 + J137)</f>
        <v/>
      </c>
      <c r="H138">
        <f>1000*(H137 + J137)</f>
        <v/>
      </c>
    </row>
    <row r="140">
      <c r="A140" t="inlineStr">
        <is>
          <t>readReg2[1]: Address_register_reg[6]/Q to masterReg/readData2[31]_i_7/I5Total delay (from Vivado)</t>
        </is>
      </c>
      <c r="E140" t="inlineStr">
        <is>
          <t>453</t>
        </is>
      </c>
      <c r="F140" t="inlineStr">
        <is>
          <t>388</t>
        </is>
      </c>
      <c r="G140" t="inlineStr">
        <is>
          <t>846</t>
        </is>
      </c>
      <c r="H140" t="inlineStr">
        <is>
          <t>712</t>
        </is>
      </c>
    </row>
    <row r="142">
      <c r="A142" t="inlineStr">
        <is>
          <t>INT_R_X3Y46/INT_R.NE2END1-&gt;&gt;NN6BEG1</t>
        </is>
      </c>
      <c r="B142" t="inlineStr">
        <is>
          <t>Buffer</t>
        </is>
      </c>
      <c r="C142" t="n">
        <v>1.5845231875</v>
      </c>
      <c r="D142" t="n">
        <v>0.009979</v>
      </c>
      <c r="E142" t="n">
        <v>0.081</v>
      </c>
      <c r="F142" t="n">
        <v>0.067</v>
      </c>
      <c r="G142" t="n">
        <v>0.18</v>
      </c>
      <c r="H142" t="n">
        <v>0.149</v>
      </c>
      <c r="I142">
        <f>((D151) + (D143 + D144 + D145 + D146 + D147 + D148 + D149 + D150))</f>
        <v/>
      </c>
      <c r="J142">
        <f>(((D151) + (D143 + D144 + D145 + D146 + D147 + D148 + D149 + D150))*C142)</f>
        <v/>
      </c>
    </row>
    <row r="143">
      <c r="A143" t="inlineStr">
        <is>
          <t>INT_R_X3Y46/NN6BEG1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INT_R_X3Y52/NN6END1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INT_R_X3Y47/NN6A1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INT_R_X3Y48/NN6B1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INT_R_X3Y49/NN6C1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BRKH_INT_X3Y49/BRKH_INT_NN6C1</t>
        </is>
      </c>
      <c r="B148" t="inlineStr">
        <is>
          <t>Part of wire</t>
        </is>
      </c>
      <c r="C148" t="n">
        <v>0.00523</v>
      </c>
      <c r="D148" t="n">
        <v>0.001</v>
      </c>
    </row>
    <row r="149">
      <c r="A149" t="inlineStr">
        <is>
          <t>INT_R_X3Y50/NN6D1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INT_R_X3Y51/NN6E1</t>
        </is>
      </c>
      <c r="B150" t="inlineStr">
        <is>
          <t>Part of wire</t>
        </is>
      </c>
      <c r="C150" t="n">
        <v>0</v>
      </c>
      <c r="D150" t="n">
        <v>0</v>
      </c>
      <c r="I150">
        <f>(((D143 + D144 + D145 + D146 + D147 + D148 + D149 + D150)/2) + (D151))</f>
        <v/>
      </c>
      <c r="J150">
        <f>((C143 + C144 + C145 + C146 + C147 + C148 + C149 + C150)*(((D143 + D144 + D145 + D146 + D147 + D148 + D149 + D150)/2) + (D151)))</f>
        <v/>
      </c>
    </row>
    <row r="151">
      <c r="A151" t="inlineStr">
        <is>
          <t>INT_R_X3Y52/INT_R.NN6END1-&gt;&gt;NR1BEG1</t>
        </is>
      </c>
      <c r="B151" t="inlineStr">
        <is>
          <t>Buffer</t>
        </is>
      </c>
      <c r="C151" t="n">
        <v>1.16220225</v>
      </c>
      <c r="D151" t="n">
        <v>0.008429000000000001</v>
      </c>
      <c r="E151" t="n">
        <v>0.056</v>
      </c>
      <c r="F151" t="n">
        <v>0.046</v>
      </c>
      <c r="G151" t="n">
        <v>0.132</v>
      </c>
      <c r="H151" t="n">
        <v>0.109</v>
      </c>
      <c r="I151">
        <f>((D154 + D165 + D176 + D191) + (D152 + D153))</f>
        <v/>
      </c>
      <c r="J151">
        <f>(((D154 + D165 + D176 + D191) + (D152 + D153))*C151)</f>
        <v/>
      </c>
    </row>
    <row r="152">
      <c r="A152" t="inlineStr">
        <is>
          <t>INT_R_X3Y52/NR1BEG1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INT_R_X3Y53/NR1END1</t>
        </is>
      </c>
      <c r="B153" t="inlineStr">
        <is>
          <t>Part of wire</t>
        </is>
      </c>
      <c r="C153" t="n">
        <v>0</v>
      </c>
      <c r="D153" t="n">
        <v>0</v>
      </c>
      <c r="I153">
        <f>(((D152 + D153)/2) + (D154 + D165 + D176 + D191))</f>
        <v/>
      </c>
      <c r="J153">
        <f>((C152 + C153)*(((D152 + D153)/2) + (D154 + D165 + D176 + D191)))</f>
        <v/>
      </c>
    </row>
    <row r="154">
      <c r="A154" t="inlineStr">
        <is>
          <t>INT_R_X3Y53/INT_R.NR1END1-&gt;&gt;IMUX2</t>
        </is>
      </c>
      <c r="B154" t="inlineStr">
        <is>
          <t>Buffer</t>
        </is>
      </c>
      <c r="C154" t="n">
        <v>1.6107141875</v>
      </c>
      <c r="D154" t="n">
        <v>0.007713</v>
      </c>
      <c r="E154" t="n">
        <v>0.047</v>
      </c>
      <c r="F154" t="n">
        <v>0.038</v>
      </c>
      <c r="G154" t="n">
        <v>0.138</v>
      </c>
      <c r="H154" t="n">
        <v>0.114</v>
      </c>
      <c r="I154">
        <f>((((D159) + (D158))) + (D155 + D156))</f>
        <v/>
      </c>
      <c r="J154">
        <f>(((((D159) + (D158))) + (D155 + D156))*C154)</f>
        <v/>
      </c>
    </row>
    <row r="155">
      <c r="A155" t="inlineStr">
        <is>
          <t>INT_R_X3Y53/IMUX2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CLBLM_R_X3Y53/CLBLM_IMUX2</t>
        </is>
      </c>
      <c r="B156" t="inlineStr">
        <is>
          <t>Part of wire</t>
        </is>
      </c>
      <c r="C156" t="n">
        <v>0</v>
      </c>
      <c r="D156" t="n">
        <v>0</v>
      </c>
      <c r="I156">
        <f>(((D155 + D156)/2) + (((D159) + (D158))))</f>
        <v/>
      </c>
      <c r="J156">
        <f>((C155 + C156)*(((D155 + D156)/2) + (((D159) + (D158)))))</f>
        <v/>
      </c>
    </row>
    <row r="157">
      <c r="A157" t="inlineStr">
        <is>
          <t>CLBLM_R_X3Y53/CLBLM_R.CLBLM_IMUX2-&gt;CLBLM_M_A2</t>
        </is>
      </c>
      <c r="B157" t="inlineStr">
        <is>
          <t>PassTransistor</t>
        </is>
      </c>
      <c r="C157" t="n">
        <v>0</v>
      </c>
      <c r="E157" t="n">
        <v>0</v>
      </c>
      <c r="F157" t="n">
        <v>0</v>
      </c>
      <c r="G157" t="n">
        <v>0</v>
      </c>
      <c r="H157" t="n">
        <v>0</v>
      </c>
      <c r="I157">
        <f>((D159) + (D158))</f>
        <v/>
      </c>
      <c r="J157">
        <f>(((D159) + (D158))*C157)</f>
        <v/>
      </c>
    </row>
    <row r="158">
      <c r="A158" t="inlineStr">
        <is>
          <t>CLBLM_R_X3Y53/CLBLM_M_A2</t>
        </is>
      </c>
      <c r="B158" t="inlineStr">
        <is>
          <t>Part of wire</t>
        </is>
      </c>
      <c r="C158" t="n">
        <v>0</v>
      </c>
      <c r="D158" t="n">
        <v>0</v>
      </c>
      <c r="I158">
        <f>(((D158)/2) + (D159))</f>
        <v/>
      </c>
      <c r="J158">
        <f>((C158)*(((D158)/2) + (D159)))</f>
        <v/>
      </c>
    </row>
    <row r="159">
      <c r="A159" t="inlineStr">
        <is>
          <t>masterReg/register_reg_r2_0_31_18_23/RAMA_D1/RADR1</t>
        </is>
      </c>
      <c r="B159" t="inlineStr">
        <is>
          <t>Inpin</t>
        </is>
      </c>
      <c r="D159" t="n">
        <v>0</v>
      </c>
      <c r="E159" t="n">
        <v>0.216</v>
      </c>
      <c r="F159" t="n">
        <v>0.174</v>
      </c>
      <c r="G159" t="n">
        <v>0.512</v>
      </c>
      <c r="H159" t="n">
        <v>0.413</v>
      </c>
    </row>
    <row r="160">
      <c r="A160" t="inlineStr">
        <is>
          <t>readReg2[1]: Address_register_reg[6]/Q to masterReg/register_reg_r2_0_31_18_23/RAMA_D1/RADR1 sum delays</t>
        </is>
      </c>
      <c r="E160">
        <f>(E2 + E4 + E57 + E60 + E119 + E123 + E127 + E142 + E151 + E154 + E157 + E159)</f>
        <v/>
      </c>
      <c r="F160">
        <f>(F2 + F4 + F57 + F60 + F119 + F123 + F127 + F142 + F151 + F154 + F157 + F159)</f>
        <v/>
      </c>
      <c r="G160">
        <f>(G2 + G4 + G57 + G60 + G119 + G123 + G127 + G142 + G151 + G154 + G157 + G159)</f>
        <v/>
      </c>
      <c r="H160">
        <f>(H2 + H4 + H57 + H60 + H119 + H123 + H127 + H142 + H151 + H154 + H157 + H159)</f>
        <v/>
      </c>
      <c r="J160">
        <f>(J2 + J3 + J4 + J6 + J57 + J59 + J60 + J65 + J119 + J122 + J123 + J126 + J127 + J130 + J142 + J150 + J151 + J153 + J154 + J156 + J157 + J158 + J159)</f>
        <v/>
      </c>
    </row>
    <row r="161">
      <c r="A161" t="inlineStr">
        <is>
          <t>readReg2[1]: Address_register_reg[6]/Q to masterReg/register_reg_r2_0_31_18_23/RAMA_D1/RADR1sum delays + cap delay</t>
        </is>
      </c>
      <c r="E161">
        <f>1000*(E160 + J160)</f>
        <v/>
      </c>
      <c r="F161">
        <f>1000*(F160 + J160)</f>
        <v/>
      </c>
      <c r="G161">
        <f>1000*(G160 + J160)</f>
        <v/>
      </c>
      <c r="H161">
        <f>1000*(H160 + J160)</f>
        <v/>
      </c>
    </row>
    <row r="163">
      <c r="A163" t="inlineStr">
        <is>
          <t>readReg2[1]: Address_register_reg[6]/Q to masterReg/register_reg_r2_0_31_18_23/RAMA_D1/RADR1Total delay (from Vivado)</t>
        </is>
      </c>
      <c r="E163" t="inlineStr">
        <is>
          <t>810</t>
        </is>
      </c>
      <c r="F163" t="inlineStr">
        <is>
          <t>688</t>
        </is>
      </c>
      <c r="G163" t="inlineStr">
        <is>
          <t>1486</t>
        </is>
      </c>
      <c r="H163" t="inlineStr">
        <is>
          <t>1240</t>
        </is>
      </c>
    </row>
    <row r="165">
      <c r="A165" t="inlineStr">
        <is>
          <t>INT_R_X3Y53/INT_R.NR1END1-&gt;&gt;IMUX18</t>
        </is>
      </c>
      <c r="B165" t="inlineStr">
        <is>
          <t>Buffer</t>
        </is>
      </c>
      <c r="C165" t="n">
        <v>1.6107141875</v>
      </c>
      <c r="D165" t="n">
        <v>0.007713</v>
      </c>
      <c r="E165" t="n">
        <v>0.047</v>
      </c>
      <c r="F165" t="n">
        <v>0.038</v>
      </c>
      <c r="G165" t="n">
        <v>0.138</v>
      </c>
      <c r="H165" t="n">
        <v>0.114</v>
      </c>
      <c r="I165">
        <f>((((D170) + (D169))) + (D166 + D167))</f>
        <v/>
      </c>
      <c r="J165">
        <f>(((((D170) + (D169))) + (D166 + D167))*C165)</f>
        <v/>
      </c>
    </row>
    <row r="166">
      <c r="A166" t="inlineStr">
        <is>
          <t>INT_R_X3Y53/IMUX18</t>
        </is>
      </c>
      <c r="B166" t="inlineStr">
        <is>
          <t>Part of wire</t>
        </is>
      </c>
      <c r="C166" t="n">
        <v>0</v>
      </c>
      <c r="D166" t="n">
        <v>0</v>
      </c>
    </row>
    <row r="167">
      <c r="A167" t="inlineStr">
        <is>
          <t>CLBLM_R_X3Y53/CLBLM_IMUX18</t>
        </is>
      </c>
      <c r="B167" t="inlineStr">
        <is>
          <t>Part of wire</t>
        </is>
      </c>
      <c r="C167" t="n">
        <v>0</v>
      </c>
      <c r="D167" t="n">
        <v>0</v>
      </c>
      <c r="I167">
        <f>(((D166 + D167)/2) + (((D170) + (D169))))</f>
        <v/>
      </c>
      <c r="J167">
        <f>((C166 + C167)*(((D166 + D167)/2) + (((D170) + (D169)))))</f>
        <v/>
      </c>
    </row>
    <row r="168">
      <c r="A168" t="inlineStr">
        <is>
          <t>CLBLM_R_X3Y53/CLBLM_R.CLBLM_IMUX18-&gt;CLBLM_M_B2</t>
        </is>
      </c>
      <c r="B168" t="inlineStr">
        <is>
          <t>PassTransistor</t>
        </is>
      </c>
      <c r="C168" t="n">
        <v>0</v>
      </c>
      <c r="E168" t="n">
        <v>0</v>
      </c>
      <c r="F168" t="n">
        <v>0</v>
      </c>
      <c r="G168" t="n">
        <v>0</v>
      </c>
      <c r="H168" t="n">
        <v>0</v>
      </c>
      <c r="I168">
        <f>((D170) + (D169))</f>
        <v/>
      </c>
      <c r="J168">
        <f>(((D170) + (D169))*C168)</f>
        <v/>
      </c>
    </row>
    <row r="169">
      <c r="A169" t="inlineStr">
        <is>
          <t>CLBLM_R_X3Y53/CLBLM_M_B2</t>
        </is>
      </c>
      <c r="B169" t="inlineStr">
        <is>
          <t>Part of wire</t>
        </is>
      </c>
      <c r="C169" t="n">
        <v>0</v>
      </c>
      <c r="D169" t="n">
        <v>0</v>
      </c>
      <c r="I169">
        <f>(((D169)/2) + (D170))</f>
        <v/>
      </c>
      <c r="J169">
        <f>((C169)*(((D169)/2) + (D170)))</f>
        <v/>
      </c>
    </row>
    <row r="170">
      <c r="A170" t="inlineStr">
        <is>
          <t>masterReg/register_reg_r2_0_31_18_23/RAMB_D1/RADR1</t>
        </is>
      </c>
      <c r="B170" t="inlineStr">
        <is>
          <t>Inpin</t>
        </is>
      </c>
      <c r="D170" t="n">
        <v>0</v>
      </c>
      <c r="E170" t="n">
        <v>0.214</v>
      </c>
      <c r="F170" t="n">
        <v>0.172</v>
      </c>
      <c r="G170" t="n">
        <v>0.504</v>
      </c>
      <c r="H170" t="n">
        <v>0.406</v>
      </c>
    </row>
    <row r="171">
      <c r="A171" t="inlineStr">
        <is>
          <t>readReg2[1]: Address_register_reg[6]/Q to masterReg/register_reg_r2_0_31_18_23/RAMB_D1/RADR1 sum delays</t>
        </is>
      </c>
      <c r="E171">
        <f>(E2 + E4 + E57 + E60 + E119 + E123 + E127 + E142 + E151 + E165 + E168 + E170)</f>
        <v/>
      </c>
      <c r="F171">
        <f>(F2 + F4 + F57 + F60 + F119 + F123 + F127 + F142 + F151 + F165 + F168 + F170)</f>
        <v/>
      </c>
      <c r="G171">
        <f>(G2 + G4 + G57 + G60 + G119 + G123 + G127 + G142 + G151 + G165 + G168 + G170)</f>
        <v/>
      </c>
      <c r="H171">
        <f>(H2 + H4 + H57 + H60 + H119 + H123 + H127 + H142 + H151 + H165 + H168 + H170)</f>
        <v/>
      </c>
      <c r="J171">
        <f>(J2 + J3 + J4 + J6 + J57 + J59 + J60 + J65 + J119 + J122 + J123 + J126 + J127 + J130 + J142 + J150 + J151 + J153 + J165 + J167 + J168 + J169 + J170)</f>
        <v/>
      </c>
    </row>
    <row r="172">
      <c r="A172" t="inlineStr">
        <is>
          <t>readReg2[1]: Address_register_reg[6]/Q to masterReg/register_reg_r2_0_31_18_23/RAMB_D1/RADR1sum delays + cap delay</t>
        </is>
      </c>
      <c r="E172">
        <f>1000*(E171 + J171)</f>
        <v/>
      </c>
      <c r="F172">
        <f>1000*(F171 + J171)</f>
        <v/>
      </c>
      <c r="G172">
        <f>1000*(G171 + J171)</f>
        <v/>
      </c>
      <c r="H172">
        <f>1000*(H171 + J171)</f>
        <v/>
      </c>
    </row>
    <row r="174">
      <c r="A174" t="inlineStr">
        <is>
          <t>readReg2[1]: Address_register_reg[6]/Q to masterReg/register_reg_r2_0_31_18_23/RAMB_D1/RADR1Total delay (from Vivado)</t>
        </is>
      </c>
      <c r="E174" t="inlineStr">
        <is>
          <t>808</t>
        </is>
      </c>
      <c r="F174" t="inlineStr">
        <is>
          <t>686</t>
        </is>
      </c>
      <c r="G174" t="inlineStr">
        <is>
          <t>1480</t>
        </is>
      </c>
      <c r="H174" t="inlineStr">
        <is>
          <t>1236</t>
        </is>
      </c>
    </row>
    <row r="176">
      <c r="A176" t="inlineStr">
        <is>
          <t>INT_R_X3Y53/INT_R.NR1END1-&gt;&gt;BYP_ALT5</t>
        </is>
      </c>
      <c r="B176" t="inlineStr">
        <is>
          <t>Buffer</t>
        </is>
      </c>
      <c r="C176" t="n">
        <v>0</v>
      </c>
      <c r="D176" t="n">
        <v>0.00757</v>
      </c>
      <c r="E176" t="n">
        <v>0</v>
      </c>
      <c r="F176" t="n">
        <v>0</v>
      </c>
      <c r="G176" t="n">
        <v>0</v>
      </c>
      <c r="H176" t="n">
        <v>0</v>
      </c>
      <c r="I176">
        <f>((D178) + (D177))</f>
        <v/>
      </c>
      <c r="J176">
        <f>(((D178) + (D177))*C176)</f>
        <v/>
      </c>
    </row>
    <row r="177">
      <c r="A177" t="inlineStr">
        <is>
          <t>INT_R_X3Y53/BYP_ALT5</t>
        </is>
      </c>
      <c r="B177" t="inlineStr">
        <is>
          <t>Part of wire</t>
        </is>
      </c>
      <c r="C177" t="n">
        <v>0</v>
      </c>
      <c r="D177" t="n">
        <v>0</v>
      </c>
      <c r="I177">
        <f>(((D177)/2) + (D178))</f>
        <v/>
      </c>
      <c r="J177">
        <f>((C177)*(((D177)/2) + (D178)))</f>
        <v/>
      </c>
    </row>
    <row r="178">
      <c r="A178" t="inlineStr">
        <is>
          <t>INT_R_X3Y53/INT_R.BYP_ALT5-&gt;&gt;BYP_BOUNCE5</t>
        </is>
      </c>
      <c r="B178" t="inlineStr">
        <is>
          <t>Buffer</t>
        </is>
      </c>
      <c r="C178" t="n">
        <v>1.4764880625</v>
      </c>
      <c r="D178" t="n">
        <v>0</v>
      </c>
      <c r="E178" t="n">
        <v>0.059</v>
      </c>
      <c r="F178" t="n">
        <v>0.049</v>
      </c>
      <c r="G178" t="n">
        <v>0.178</v>
      </c>
      <c r="H178" t="n">
        <v>0.147</v>
      </c>
      <c r="I178">
        <f>((D180) + (D179))</f>
        <v/>
      </c>
      <c r="J178">
        <f>(((D180) + (D179))*C178)</f>
        <v/>
      </c>
    </row>
    <row r="179">
      <c r="A179" t="inlineStr">
        <is>
          <t>INT_R_X3Y53/BYP_BOUNCE5</t>
        </is>
      </c>
      <c r="B179" t="inlineStr">
        <is>
          <t>Part of wire</t>
        </is>
      </c>
      <c r="C179" t="n">
        <v>0</v>
      </c>
      <c r="D179" t="n">
        <v>0</v>
      </c>
      <c r="I179">
        <f>(((D179)/2) + (D180))</f>
        <v/>
      </c>
      <c r="J179">
        <f>((C179)*(((D179)/2) + (D180)))</f>
        <v/>
      </c>
    </row>
    <row r="180">
      <c r="A180" t="inlineStr">
        <is>
          <t>INT_R_X3Y53/INT_R.BYP_BOUNCE5-&gt;&gt;IMUX29</t>
        </is>
      </c>
      <c r="B180" t="inlineStr">
        <is>
          <t>Buffer</t>
        </is>
      </c>
      <c r="C180" t="n">
        <v>1.6107141875</v>
      </c>
      <c r="D180" t="n">
        <v>0.007713</v>
      </c>
      <c r="E180" t="n">
        <v>0.047</v>
      </c>
      <c r="F180" t="n">
        <v>0.038</v>
      </c>
      <c r="G180" t="n">
        <v>0.138</v>
      </c>
      <c r="H180" t="n">
        <v>0.114</v>
      </c>
      <c r="I180">
        <f>((((D185) + (D184))) + (D181 + D182))</f>
        <v/>
      </c>
      <c r="J180">
        <f>(((((D185) + (D184))) + (D181 + D182))*C180)</f>
        <v/>
      </c>
    </row>
    <row r="181">
      <c r="A181" t="inlineStr">
        <is>
          <t>INT_R_X3Y53/IMUX29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CLBLM_R_X3Y53/CLBLM_IMUX29</t>
        </is>
      </c>
      <c r="B182" t="inlineStr">
        <is>
          <t>Part of wire</t>
        </is>
      </c>
      <c r="C182" t="n">
        <v>0</v>
      </c>
      <c r="D182" t="n">
        <v>0</v>
      </c>
      <c r="I182">
        <f>(((D181 + D182)/2) + (((D185) + (D184))))</f>
        <v/>
      </c>
      <c r="J182">
        <f>((C181 + C182)*(((D181 + D182)/2) + (((D185) + (D184)))))</f>
        <v/>
      </c>
    </row>
    <row r="183">
      <c r="A183" t="inlineStr">
        <is>
          <t>CLBLM_R_X3Y53/CLBLM_R.CLBLM_IMUX29-&gt;CLBLM_M_C2</t>
        </is>
      </c>
      <c r="B183" t="inlineStr">
        <is>
          <t>PassTransistor</t>
        </is>
      </c>
      <c r="C183" t="n">
        <v>0</v>
      </c>
      <c r="E183" t="n">
        <v>0</v>
      </c>
      <c r="F183" t="n">
        <v>0</v>
      </c>
      <c r="G183" t="n">
        <v>0</v>
      </c>
      <c r="H183" t="n">
        <v>0</v>
      </c>
      <c r="I183">
        <f>((D185) + (D184))</f>
        <v/>
      </c>
      <c r="J183">
        <f>(((D185) + (D184))*C183)</f>
        <v/>
      </c>
    </row>
    <row r="184">
      <c r="A184" t="inlineStr">
        <is>
          <t>CLBLM_R_X3Y53/CLBLM_M_C2</t>
        </is>
      </c>
      <c r="B184" t="inlineStr">
        <is>
          <t>Part of wire</t>
        </is>
      </c>
      <c r="C184" t="n">
        <v>0</v>
      </c>
      <c r="D184" t="n">
        <v>0</v>
      </c>
      <c r="I184">
        <f>(((D184)/2) + (D185))</f>
        <v/>
      </c>
      <c r="J184">
        <f>((C184)*(((D184)/2) + (D185)))</f>
        <v/>
      </c>
    </row>
    <row r="185">
      <c r="A185" t="inlineStr">
        <is>
          <t>masterReg/register_reg_r2_0_31_18_23/RAMC_D1/RADR1</t>
        </is>
      </c>
      <c r="B185" t="inlineStr">
        <is>
          <t>Inpin</t>
        </is>
      </c>
      <c r="D185" t="n">
        <v>0</v>
      </c>
      <c r="E185" t="n">
        <v>0.214</v>
      </c>
      <c r="F185" t="n">
        <v>0.172</v>
      </c>
      <c r="G185" t="n">
        <v>0.506</v>
      </c>
      <c r="H185" t="n">
        <v>0.408</v>
      </c>
    </row>
    <row r="186">
      <c r="A186" t="inlineStr">
        <is>
          <t>readReg2[1]: Address_register_reg[6]/Q to masterReg/register_reg_r2_0_31_18_23/RAMC_D1/RADR1 sum delays</t>
        </is>
      </c>
      <c r="E186">
        <f>(E2 + E4 + E57 + E60 + E119 + E123 + E127 + E142 + E151 + E176 + E178 + E180 + E183 + E185)</f>
        <v/>
      </c>
      <c r="F186">
        <f>(F2 + F4 + F57 + F60 + F119 + F123 + F127 + F142 + F151 + F176 + F178 + F180 + F183 + F185)</f>
        <v/>
      </c>
      <c r="G186">
        <f>(G2 + G4 + G57 + G60 + G119 + G123 + G127 + G142 + G151 + G176 + G178 + G180 + G183 + G185)</f>
        <v/>
      </c>
      <c r="H186">
        <f>(H2 + H4 + H57 + H60 + H119 + H123 + H127 + H142 + H151 + H176 + H178 + H180 + H183 + H185)</f>
        <v/>
      </c>
      <c r="J186">
        <f>(J2 + J3 + J4 + J6 + J57 + J59 + J60 + J65 + J119 + J122 + J123 + J126 + J127 + J130 + J142 + J150 + J151 + J153 + J176 + J177 + J178 + J179 + J180 + J182 + J183 + J184 + J185)</f>
        <v/>
      </c>
    </row>
    <row r="187">
      <c r="A187" t="inlineStr">
        <is>
          <t>readReg2[1]: Address_register_reg[6]/Q to masterReg/register_reg_r2_0_31_18_23/RAMC_D1/RADR1sum delays + cap delay</t>
        </is>
      </c>
      <c r="E187">
        <f>1000*(E186 + J186)</f>
        <v/>
      </c>
      <c r="F187">
        <f>1000*(F186 + J186)</f>
        <v/>
      </c>
      <c r="G187">
        <f>1000*(G186 + J186)</f>
        <v/>
      </c>
      <c r="H187">
        <f>1000*(H186 + J186)</f>
        <v/>
      </c>
    </row>
    <row r="189">
      <c r="A189" t="inlineStr">
        <is>
          <t>readReg2[1]: Address_register_reg[6]/Q to masterReg/register_reg_r2_0_31_18_23/RAMC_D1/RADR1Total delay (from Vivado)</t>
        </is>
      </c>
      <c r="E189" t="inlineStr">
        <is>
          <t>877</t>
        </is>
      </c>
      <c r="F189" t="inlineStr">
        <is>
          <t>745</t>
        </is>
      </c>
      <c r="G189" t="inlineStr">
        <is>
          <t>1625</t>
        </is>
      </c>
      <c r="H189" t="inlineStr">
        <is>
          <t>1356</t>
        </is>
      </c>
    </row>
    <row r="191">
      <c r="A191" t="inlineStr">
        <is>
          <t>INT_R_X3Y53/INT_R.NR1END1-&gt;&gt;EE2BEG1</t>
        </is>
      </c>
      <c r="B191" t="inlineStr">
        <is>
          <t>Buffer</t>
        </is>
      </c>
      <c r="C191" t="n">
        <v>1.1851186875</v>
      </c>
      <c r="D191" t="n">
        <v>0.008473000000000001</v>
      </c>
      <c r="E191" t="n">
        <v>0.061</v>
      </c>
      <c r="F191" t="n">
        <v>0.05</v>
      </c>
      <c r="G191" t="n">
        <v>0.139</v>
      </c>
      <c r="H191" t="n">
        <v>0.115</v>
      </c>
      <c r="I191">
        <f>((D197 + D226) + (D192 + D193 + D194 + D195 + D196))</f>
        <v/>
      </c>
      <c r="J191">
        <f>(((D197 + D226) + (D192 + D193 + D194 + D195 + D196))*C191)</f>
        <v/>
      </c>
    </row>
    <row r="192">
      <c r="A192" t="inlineStr">
        <is>
          <t>INT_R_X3Y53/EE2BEG1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INT_R_X5Y53/EE2END1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CLBLM_R_X3Y53/CLBLM_EE2BEG1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CLBLL_L_X4Y53/CLBLL_EE2BEG1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INT_L_X4Y53/EE2A1</t>
        </is>
      </c>
      <c r="B196" t="inlineStr">
        <is>
          <t>Part of wire</t>
        </is>
      </c>
      <c r="C196" t="n">
        <v>0</v>
      </c>
      <c r="D196" t="n">
        <v>0</v>
      </c>
      <c r="I196">
        <f>(((D192 + D193 + D194 + D195 + D196)/2) + (D197 + D226))</f>
        <v/>
      </c>
      <c r="J196">
        <f>((C192 + C193 + C194 + C195 + C196)*(((D192 + D193 + D194 + D195 + D196)/2) + (D197 + D226)))</f>
        <v/>
      </c>
    </row>
    <row r="197">
      <c r="A197" t="inlineStr">
        <is>
          <t>INT_R_X5Y53/INT_R.EE2END1-&gt;&gt;SE6BEG1</t>
        </is>
      </c>
      <c r="B197" t="inlineStr">
        <is>
          <t>Buffer</t>
        </is>
      </c>
      <c r="C197" t="n">
        <v>1.5845231875</v>
      </c>
      <c r="D197" t="n">
        <v>0.009979</v>
      </c>
      <c r="E197" t="n">
        <v>0.077</v>
      </c>
      <c r="F197" t="n">
        <v>0.063</v>
      </c>
      <c r="G197" t="n">
        <v>0.177</v>
      </c>
      <c r="H197" t="n">
        <v>0.146</v>
      </c>
      <c r="I197">
        <f>((D210) + (D198 + D199 + D200 + D201 + D202 + D203 + D204 + D205 + D206 + D207 + D208 + D209))</f>
        <v/>
      </c>
      <c r="J197">
        <f>(((D210) + (D198 + D199 + D200 + D201 + D202 + D203 + D204 + D205 + D206 + D207 + D208 + D209))*C197)</f>
        <v/>
      </c>
    </row>
    <row r="198">
      <c r="A198" t="inlineStr">
        <is>
          <t>INT_R_X5Y53/SE6BEG1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INT_R_X7Y49/SE6END1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CLBLM_R_X5Y53/CLBLM_SE4BEG1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VBRK_X18Y56/VBRK_SE4BEG1</t>
        </is>
      </c>
      <c r="B201" t="inlineStr">
        <is>
          <t>Part of wire</t>
        </is>
      </c>
      <c r="C201" t="n">
        <v>0.01211</v>
      </c>
      <c r="D201" t="n">
        <v>0.00162</v>
      </c>
    </row>
    <row r="202">
      <c r="A202" t="inlineStr">
        <is>
          <t>BRAM_L_X6Y50/BRAM_SE4BEG1_3</t>
        </is>
      </c>
      <c r="B202" t="inlineStr">
        <is>
          <t>Part of wire</t>
        </is>
      </c>
      <c r="C202" t="n">
        <v>0.26892</v>
      </c>
      <c r="D202" t="n">
        <v>0.05565999999999999</v>
      </c>
    </row>
    <row r="203">
      <c r="A203" t="inlineStr">
        <is>
          <t>BRAM_INT_INTERFACE_L_X6Y53/INT_INTERFACE_SE4BEG1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INT_L_X6Y53/SE6A1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INT_L_X6Y52/SE6B1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INT_L_X6Y51/SE6C1</t>
        </is>
      </c>
      <c r="B206" t="inlineStr">
        <is>
          <t>Part of wire</t>
        </is>
      </c>
      <c r="C206" t="n">
        <v>0</v>
      </c>
      <c r="D206" t="n">
        <v>0</v>
      </c>
    </row>
    <row r="207">
      <c r="A207" t="inlineStr">
        <is>
          <t>INT_L_X6Y50/SE6D1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BRKH_INT_X6Y49/BRKH_INT_SE6E1</t>
        </is>
      </c>
      <c r="B208" t="inlineStr">
        <is>
          <t>Part of wire</t>
        </is>
      </c>
      <c r="C208" t="n">
        <v>0.00523</v>
      </c>
      <c r="D208" t="n">
        <v>0.001</v>
      </c>
    </row>
    <row r="209">
      <c r="A209" t="inlineStr">
        <is>
          <t>INT_L_X6Y49/SE6E1</t>
        </is>
      </c>
      <c r="B209" t="inlineStr">
        <is>
          <t>Part of wire</t>
        </is>
      </c>
      <c r="C209" t="n">
        <v>0</v>
      </c>
      <c r="D209" t="n">
        <v>0</v>
      </c>
      <c r="I209">
        <f>(((D198 + D199 + D200 + D201 + D202 + D203 + D204 + D205 + D206 + D207 + D208 + D209)/2) + (D210))</f>
        <v/>
      </c>
      <c r="J209">
        <f>((C198 + C199 + C200 + C201 + C202 + C203 + C204 + C205 + C206 + C207 + C208 + C209)*(((D198 + D199 + D200 + D201 + D202 + D203 + D204 + D205 + D206 + D207 + D208 + D209)/2) + (D210)))</f>
        <v/>
      </c>
    </row>
    <row r="210">
      <c r="A210" t="inlineStr">
        <is>
          <t>INT_R_X7Y49/INT_R.SE6END1-&gt;&gt;ER1BEG2</t>
        </is>
      </c>
      <c r="B210" t="inlineStr">
        <is>
          <t>Buffer</t>
        </is>
      </c>
      <c r="C210" t="n">
        <v>1.16220225</v>
      </c>
      <c r="D210" t="n">
        <v>0.008429000000000001</v>
      </c>
      <c r="E210" t="n">
        <v>0.044</v>
      </c>
      <c r="F210" t="n">
        <v>0.036</v>
      </c>
      <c r="G210" t="n">
        <v>0.122</v>
      </c>
      <c r="H210" t="n">
        <v>0.101</v>
      </c>
      <c r="I210">
        <f>((D215) + (D211 + D212 + D213 + D214))</f>
        <v/>
      </c>
      <c r="J210">
        <f>(((D215) + (D211 + D212 + D213 + D214))*C210)</f>
        <v/>
      </c>
    </row>
    <row r="211">
      <c r="A211" t="inlineStr">
        <is>
          <t>INT_R_X7Y49/ER1BEG2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INT_L_X8Y49/ER1END2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CLBLM_R_X7Y49/CLBLM_ER1BEG2</t>
        </is>
      </c>
      <c r="B213" t="inlineStr">
        <is>
          <t>Part of wire</t>
        </is>
      </c>
      <c r="C213" t="n">
        <v>0.09049599999999999</v>
      </c>
      <c r="D213" t="n">
        <v>0.005564</v>
      </c>
    </row>
    <row r="214">
      <c r="A214" t="inlineStr">
        <is>
          <t>CLBLM_L_X8Y49/CLBLM_ER1BEG2</t>
        </is>
      </c>
      <c r="B214" t="inlineStr">
        <is>
          <t>Part of wire</t>
        </is>
      </c>
      <c r="C214" t="n">
        <v>0.09049599999999999</v>
      </c>
      <c r="D214" t="n">
        <v>0.005564</v>
      </c>
      <c r="I214">
        <f>(((D211 + D212 + D213 + D214)/2) + (D215))</f>
        <v/>
      </c>
      <c r="J214">
        <f>((C211 + C212 + C213 + C214)*(((D211 + D212 + D213 + D214)/2) + (D215)))</f>
        <v/>
      </c>
    </row>
    <row r="215">
      <c r="A215" t="inlineStr">
        <is>
          <t>INT_L_X8Y49/INT_L.ER1END2-&gt;&gt;IMUX_L29</t>
        </is>
      </c>
      <c r="B215" t="inlineStr">
        <is>
          <t>Buffer</t>
        </is>
      </c>
      <c r="C215" t="n">
        <v>1.6107141875</v>
      </c>
      <c r="D215" t="n">
        <v>0.007713</v>
      </c>
      <c r="E215" t="n">
        <v>0.047</v>
      </c>
      <c r="F215" t="n">
        <v>0.038</v>
      </c>
      <c r="G215" t="n">
        <v>0.138</v>
      </c>
      <c r="H215" t="n">
        <v>0.114</v>
      </c>
      <c r="I215">
        <f>((((D220) + (D219))) + (D216 + D217))</f>
        <v/>
      </c>
      <c r="J215">
        <f>(((((D220) + (D219))) + (D216 + D217))*C215)</f>
        <v/>
      </c>
    </row>
    <row r="216">
      <c r="A216" t="inlineStr">
        <is>
          <t>INT_L_X8Y49/IMUX_L29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CLBLM_L_X8Y49/CLBLM_IMUX29</t>
        </is>
      </c>
      <c r="B217" t="inlineStr">
        <is>
          <t>Part of wire</t>
        </is>
      </c>
      <c r="C217" t="n">
        <v>0</v>
      </c>
      <c r="D217" t="n">
        <v>0</v>
      </c>
      <c r="I217">
        <f>(((D216 + D217)/2) + (((D220) + (D219))))</f>
        <v/>
      </c>
      <c r="J217">
        <f>((C216 + C217)*(((D216 + D217)/2) + (((D220) + (D219)))))</f>
        <v/>
      </c>
    </row>
    <row r="218">
      <c r="A218" t="inlineStr">
        <is>
          <t>CLBLM_L_X8Y49/CLBLM_L.CLBLM_IMUX29-&gt;CLBLM_M_C2</t>
        </is>
      </c>
      <c r="B218" t="inlineStr">
        <is>
          <t>PassTransistor</t>
        </is>
      </c>
      <c r="C218" t="n">
        <v>0</v>
      </c>
      <c r="E218" t="n">
        <v>0</v>
      </c>
      <c r="F218" t="n">
        <v>0</v>
      </c>
      <c r="G218" t="n">
        <v>0</v>
      </c>
      <c r="H218" t="n">
        <v>0</v>
      </c>
      <c r="I218">
        <f>((D220) + (D219))</f>
        <v/>
      </c>
      <c r="J218">
        <f>(((D220) + (D219))*C218)</f>
        <v/>
      </c>
    </row>
    <row r="219">
      <c r="A219" t="inlineStr">
        <is>
          <t>CLBLM_L_X8Y49/CLBLM_M_C2</t>
        </is>
      </c>
      <c r="B219" t="inlineStr">
        <is>
          <t>Part of wire</t>
        </is>
      </c>
      <c r="C219" t="n">
        <v>0</v>
      </c>
      <c r="D219" t="n">
        <v>0</v>
      </c>
      <c r="I219">
        <f>(((D219)/2) + (D220))</f>
        <v/>
      </c>
      <c r="J219">
        <f>((C219)*(((D219)/2) + (D220)))</f>
        <v/>
      </c>
    </row>
    <row r="220">
      <c r="A220" t="inlineStr">
        <is>
          <t>masterReg/register_reg_r2_0_31_12_17/RAMC_D1/RADR1</t>
        </is>
      </c>
      <c r="B220" t="inlineStr">
        <is>
          <t>Inpin</t>
        </is>
      </c>
      <c r="D220" t="n">
        <v>0</v>
      </c>
      <c r="E220" t="n">
        <v>0.214</v>
      </c>
      <c r="F220" t="n">
        <v>0.172</v>
      </c>
      <c r="G220" t="n">
        <v>0.506</v>
      </c>
      <c r="H220" t="n">
        <v>0.408</v>
      </c>
    </row>
    <row r="221">
      <c r="A221" t="inlineStr">
        <is>
          <t>readReg2[1]: Address_register_reg[6]/Q to masterReg/register_reg_r2_0_31_12_17/RAMC_D1/RADR1 sum delays</t>
        </is>
      </c>
      <c r="E221">
        <f>(E2 + E4 + E57 + E60 + E119 + E123 + E127 + E142 + E151 + E191 + E197 + E210 + E215 + E218 + E220)</f>
        <v/>
      </c>
      <c r="F221">
        <f>(F2 + F4 + F57 + F60 + F119 + F123 + F127 + F142 + F151 + F191 + F197 + F210 + F215 + F218 + F220)</f>
        <v/>
      </c>
      <c r="G221">
        <f>(G2 + G4 + G57 + G60 + G119 + G123 + G127 + G142 + G151 + G191 + G197 + G210 + G215 + G218 + G220)</f>
        <v/>
      </c>
      <c r="H221">
        <f>(H2 + H4 + H57 + H60 + H119 + H123 + H127 + H142 + H151 + H191 + H197 + H210 + H215 + H218 + H220)</f>
        <v/>
      </c>
      <c r="J221">
        <f>(J2 + J3 + J4 + J6 + J57 + J59 + J60 + J65 + J119 + J122 + J123 + J126 + J127 + J130 + J142 + J150 + J151 + J153 + J191 + J196 + J197 + J209 + J210 + J214 + J215 + J217 + J218 + J219 + J220)</f>
        <v/>
      </c>
    </row>
    <row r="222">
      <c r="A222" t="inlineStr">
        <is>
          <t>readReg2[1]: Address_register_reg[6]/Q to masterReg/register_reg_r2_0_31_12_17/RAMC_D1/RADR1sum delays + cap delay</t>
        </is>
      </c>
      <c r="E222">
        <f>1000*(E221 + J221)</f>
        <v/>
      </c>
      <c r="F222">
        <f>1000*(F221 + J221)</f>
        <v/>
      </c>
      <c r="G222">
        <f>1000*(G221 + J221)</f>
        <v/>
      </c>
      <c r="H222">
        <f>1000*(H221 + J221)</f>
        <v/>
      </c>
    </row>
    <row r="224">
      <c r="A224" t="inlineStr">
        <is>
          <t>readReg2[1]: Address_register_reg[6]/Q to masterReg/register_reg_r2_0_31_12_17/RAMC_D1/RADR1Total delay (from Vivado)</t>
        </is>
      </c>
      <c r="E224" t="inlineStr">
        <is>
          <t>1143</t>
        </is>
      </c>
      <c r="F224" t="inlineStr">
        <is>
          <t>988</t>
        </is>
      </c>
      <c r="G224" t="inlineStr">
        <is>
          <t>1992</t>
        </is>
      </c>
      <c r="H224" t="inlineStr">
        <is>
          <t>1684</t>
        </is>
      </c>
    </row>
    <row r="226">
      <c r="A226" t="inlineStr">
        <is>
          <t>INT_R_X5Y53/INT_R.EE2END1-&gt;&gt;NE2BEG1</t>
        </is>
      </c>
      <c r="B226" t="inlineStr">
        <is>
          <t>Buffer</t>
        </is>
      </c>
      <c r="C226" t="n">
        <v>1.1851186875</v>
      </c>
      <c r="D226" t="n">
        <v>0.008473000000000001</v>
      </c>
      <c r="E226" t="n">
        <v>0.041</v>
      </c>
      <c r="F226" t="n">
        <v>0.033</v>
      </c>
      <c r="G226" t="n">
        <v>0.134</v>
      </c>
      <c r="H226" t="n">
        <v>0.111</v>
      </c>
      <c r="I226">
        <f>((D234 + D255) + (D227 + D228 + D229 + D230 + D231 + D232 + D233))</f>
        <v/>
      </c>
      <c r="J226">
        <f>(((D234 + D255) + (D227 + D228 + D229 + D230 + D231 + D232 + D233))*C226)</f>
        <v/>
      </c>
    </row>
    <row r="227">
      <c r="A227" t="inlineStr">
        <is>
          <t>INT_R_X5Y53/NE2BEG1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INT_L_X6Y54/NE2END1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INT_R_X5Y54/NE2A1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CLBLM_R_X5Y54/CLBLM_NE2A1</t>
        </is>
      </c>
      <c r="B230" t="inlineStr">
        <is>
          <t>Part of wire</t>
        </is>
      </c>
      <c r="C230" t="n">
        <v>0.100092</v>
      </c>
      <c r="D230" t="n">
        <v>0.005469</v>
      </c>
    </row>
    <row r="231">
      <c r="A231" t="inlineStr">
        <is>
          <t>VBRK_X18Y57/VBRK_NE2A1</t>
        </is>
      </c>
      <c r="B231" t="inlineStr">
        <is>
          <t>Part of wire</t>
        </is>
      </c>
      <c r="C231" t="n">
        <v>0.01211</v>
      </c>
      <c r="D231" t="n">
        <v>0.00162</v>
      </c>
    </row>
    <row r="232">
      <c r="A232" t="inlineStr">
        <is>
          <t>BRAM_L_X6Y50/BRAM_NE2A1_4</t>
        </is>
      </c>
      <c r="B232" t="inlineStr">
        <is>
          <t>Part of wire</t>
        </is>
      </c>
      <c r="C232" t="n">
        <v>0.26892</v>
      </c>
      <c r="D232" t="n">
        <v>0.06043</v>
      </c>
    </row>
    <row r="233">
      <c r="A233" t="inlineStr">
        <is>
          <t>BRAM_INT_INTERFACE_L_X6Y54/INT_INTERFACE_NE2A1</t>
        </is>
      </c>
      <c r="B233" t="inlineStr">
        <is>
          <t>Part of wire</t>
        </is>
      </c>
      <c r="C233" t="n">
        <v>0</v>
      </c>
      <c r="D233" t="n">
        <v>0</v>
      </c>
      <c r="I233">
        <f>(((D227 + D228 + D229 + D230 + D231 + D232 + D233)/2) + (D234 + D255))</f>
        <v/>
      </c>
      <c r="J233">
        <f>((C227 + C228 + C229 + C230 + C231 + C232 + C233)*(((D227 + D228 + D229 + D230 + D231 + D232 + D233)/2) + (D234 + D255)))</f>
        <v/>
      </c>
    </row>
    <row r="234">
      <c r="A234" t="inlineStr">
        <is>
          <t>INT_L_X6Y54/INT_L.NE2END1-&gt;&gt;NE2BEG1</t>
        </is>
      </c>
      <c r="B234" t="inlineStr">
        <is>
          <t>Buffer</t>
        </is>
      </c>
      <c r="C234" t="n">
        <v>1.1851186875</v>
      </c>
      <c r="D234" t="n">
        <v>0.008473000000000001</v>
      </c>
      <c r="E234" t="n">
        <v>0.041</v>
      </c>
      <c r="F234" t="n">
        <v>0.033</v>
      </c>
      <c r="G234" t="n">
        <v>0.134</v>
      </c>
      <c r="H234" t="n">
        <v>0.111</v>
      </c>
      <c r="I234">
        <f>((D238) + (D235 + D236 + D237))</f>
        <v/>
      </c>
      <c r="J234">
        <f>(((D238) + (D235 + D236 + D237))*C234)</f>
        <v/>
      </c>
    </row>
    <row r="235">
      <c r="A235" t="inlineStr">
        <is>
          <t>INT_L_X6Y54/NE2BEG1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INT_R_X7Y55/NE2END1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INT_L_X6Y55/NE2A1</t>
        </is>
      </c>
      <c r="B237" t="inlineStr">
        <is>
          <t>Part of wire</t>
        </is>
      </c>
      <c r="C237" t="n">
        <v>0</v>
      </c>
      <c r="D237" t="n">
        <v>0</v>
      </c>
      <c r="I237">
        <f>(((D235 + D236 + D237)/2) + (D238))</f>
        <v/>
      </c>
      <c r="J237">
        <f>((C235 + C236 + C237)*(((D235 + D236 + D237)/2) + (D238)))</f>
        <v/>
      </c>
    </row>
    <row r="238">
      <c r="A238" t="inlineStr">
        <is>
          <t>INT_R_X7Y55/INT_R.NE2END1-&gt;&gt;SE2BEG1</t>
        </is>
      </c>
      <c r="B238" t="inlineStr">
        <is>
          <t>Buffer</t>
        </is>
      </c>
      <c r="C238" t="n">
        <v>1.1851186875</v>
      </c>
      <c r="D238" t="n">
        <v>0.008473000000000001</v>
      </c>
      <c r="E238" t="n">
        <v>0.041</v>
      </c>
      <c r="F238" t="n">
        <v>0.033</v>
      </c>
      <c r="G238" t="n">
        <v>0.138</v>
      </c>
      <c r="H238" t="n">
        <v>0.114</v>
      </c>
      <c r="I238">
        <f>((D244) + (D239 + D240 + D241 + D242 + D243))</f>
        <v/>
      </c>
      <c r="J238">
        <f>(((D244) + (D239 + D240 + D241 + D242 + D243))*C238)</f>
        <v/>
      </c>
    </row>
    <row r="239">
      <c r="A239" t="inlineStr">
        <is>
          <t>INT_R_X7Y55/SE2BEG1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INT_L_X8Y54/SE2END1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INT_R_X7Y54/SE2A1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CLBLM_R_X7Y54/CLBLM_SE2A1</t>
        </is>
      </c>
      <c r="B242" t="inlineStr">
        <is>
          <t>Part of wire</t>
        </is>
      </c>
      <c r="C242" t="n">
        <v>0.090332</v>
      </c>
      <c r="D242" t="n">
        <v>0.005065</v>
      </c>
    </row>
    <row r="243">
      <c r="A243" t="inlineStr">
        <is>
          <t>CLBLM_L_X8Y54/CLBLM_SE2A1</t>
        </is>
      </c>
      <c r="B243" t="inlineStr">
        <is>
          <t>Part of wire</t>
        </is>
      </c>
      <c r="C243" t="n">
        <v>0.090332</v>
      </c>
      <c r="D243" t="n">
        <v>0.005065</v>
      </c>
      <c r="I243">
        <f>(((D239 + D240 + D241 + D242 + D243)/2) + (D244))</f>
        <v/>
      </c>
      <c r="J243">
        <f>((C239 + C240 + C241 + C242 + C243)*(((D239 + D240 + D241 + D242 + D243)/2) + (D244)))</f>
        <v/>
      </c>
    </row>
    <row r="244">
      <c r="A244" t="inlineStr">
        <is>
          <t>INT_L_X8Y54/INT_L.SE2END1-&gt;&gt;IMUX_L2</t>
        </is>
      </c>
      <c r="B244" t="inlineStr">
        <is>
          <t>Buffer</t>
        </is>
      </c>
      <c r="C244" t="n">
        <v>1.6107141875</v>
      </c>
      <c r="D244" t="n">
        <v>0.007713</v>
      </c>
      <c r="E244" t="n">
        <v>0.047</v>
      </c>
      <c r="F244" t="n">
        <v>0.038</v>
      </c>
      <c r="G244" t="n">
        <v>0.138</v>
      </c>
      <c r="H244" t="n">
        <v>0.114</v>
      </c>
      <c r="I244">
        <f>((((D249) + (D248))) + (D245 + D246))</f>
        <v/>
      </c>
      <c r="J244">
        <f>(((((D249) + (D248))) + (D245 + D246))*C244)</f>
        <v/>
      </c>
    </row>
    <row r="245">
      <c r="A245" t="inlineStr">
        <is>
          <t>INT_L_X8Y54/IMUX_L2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CLBLM_L_X8Y54/CLBLM_IMUX2</t>
        </is>
      </c>
      <c r="B246" t="inlineStr">
        <is>
          <t>Part of wire</t>
        </is>
      </c>
      <c r="C246" t="n">
        <v>0</v>
      </c>
      <c r="D246" t="n">
        <v>0</v>
      </c>
      <c r="I246">
        <f>(((D245 + D246)/2) + (((D249) + (D248))))</f>
        <v/>
      </c>
      <c r="J246">
        <f>((C245 + C246)*(((D245 + D246)/2) + (((D249) + (D248)))))</f>
        <v/>
      </c>
    </row>
    <row r="247">
      <c r="A247" t="inlineStr">
        <is>
          <t>CLBLM_L_X8Y54/CLBLM_L.CLBLM_IMUX2-&gt;CLBLM_M_A2</t>
        </is>
      </c>
      <c r="B247" t="inlineStr">
        <is>
          <t>PassTransistor</t>
        </is>
      </c>
      <c r="C247" t="n">
        <v>0</v>
      </c>
      <c r="E247" t="n">
        <v>0</v>
      </c>
      <c r="F247" t="n">
        <v>0</v>
      </c>
      <c r="G247" t="n">
        <v>0</v>
      </c>
      <c r="H247" t="n">
        <v>0</v>
      </c>
      <c r="I247">
        <f>((D249) + (D248))</f>
        <v/>
      </c>
      <c r="J247">
        <f>(((D249) + (D248))*C247)</f>
        <v/>
      </c>
    </row>
    <row r="248">
      <c r="A248" t="inlineStr">
        <is>
          <t>CLBLM_L_X8Y54/CLBLM_M_A2</t>
        </is>
      </c>
      <c r="B248" t="inlineStr">
        <is>
          <t>Part of wire</t>
        </is>
      </c>
      <c r="C248" t="n">
        <v>0</v>
      </c>
      <c r="D248" t="n">
        <v>0</v>
      </c>
      <c r="I248">
        <f>(((D248)/2) + (D249))</f>
        <v/>
      </c>
      <c r="J248">
        <f>((C248)*(((D248)/2) + (D249)))</f>
        <v/>
      </c>
    </row>
    <row r="249">
      <c r="A249" t="inlineStr">
        <is>
          <t>masterReg/register_reg_r2_0_31_30_31__0/DP/RADR1</t>
        </is>
      </c>
      <c r="B249" t="inlineStr">
        <is>
          <t>Inpin</t>
        </is>
      </c>
      <c r="D249" t="n">
        <v>0</v>
      </c>
      <c r="E249" t="n">
        <v>0.216</v>
      </c>
      <c r="F249" t="n">
        <v>0.174</v>
      </c>
      <c r="G249" t="n">
        <v>0.512</v>
      </c>
      <c r="H249" t="n">
        <v>0.413</v>
      </c>
    </row>
    <row r="250">
      <c r="A250" t="inlineStr">
        <is>
          <t>readReg2[1]: Address_register_reg[6]/Q to masterReg/register_reg_r2_0_31_30_31__0/DP/RADR1 sum delays</t>
        </is>
      </c>
      <c r="E250">
        <f>(E2 + E4 + E57 + E60 + E119 + E123 + E127 + E142 + E151 + E191 + E226 + E234 + E238 + E244 + E247 + E249)</f>
        <v/>
      </c>
      <c r="F250">
        <f>(F2 + F4 + F57 + F60 + F119 + F123 + F127 + F142 + F151 + F191 + F226 + F234 + F238 + F244 + F247 + F249)</f>
        <v/>
      </c>
      <c r="G250">
        <f>(G2 + G4 + G57 + G60 + G119 + G123 + G127 + G142 + G151 + G191 + G226 + G234 + G238 + G244 + G247 + G249)</f>
        <v/>
      </c>
      <c r="H250">
        <f>(H2 + H4 + H57 + H60 + H119 + H123 + H127 + H142 + H151 + H191 + H226 + H234 + H238 + H244 + H247 + H249)</f>
        <v/>
      </c>
      <c r="J250">
        <f>(J2 + J3 + J4 + J6 + J57 + J59 + J60 + J65 + J119 + J122 + J123 + J126 + J127 + J130 + J142 + J150 + J151 + J153 + J191 + J196 + J226 + J233 + J234 + J237 + J238 + J243 + J244 + J246 + J247 + J248 + J249)</f>
        <v/>
      </c>
    </row>
    <row r="251">
      <c r="A251" t="inlineStr">
        <is>
          <t>readReg2[1]: Address_register_reg[6]/Q to masterReg/register_reg_r2_0_31_30_31__0/DP/RADR1sum delays + cap delay</t>
        </is>
      </c>
      <c r="E251">
        <f>1000*(E250 + J250)</f>
        <v/>
      </c>
      <c r="F251">
        <f>1000*(F250 + J250)</f>
        <v/>
      </c>
      <c r="G251">
        <f>1000*(G250 + J250)</f>
        <v/>
      </c>
      <c r="H251">
        <f>1000*(H250 + J250)</f>
        <v/>
      </c>
    </row>
    <row r="253">
      <c r="A253" t="inlineStr">
        <is>
          <t>readReg2[1]: Address_register_reg[6]/Q to masterReg/register_reg_r2_0_31_30_31__0/DP/RADR1Total delay (from Vivado)</t>
        </is>
      </c>
      <c r="E253" t="inlineStr">
        <is>
          <t>1158</t>
        </is>
      </c>
      <c r="F253" t="inlineStr">
        <is>
          <t>1001</t>
        </is>
      </c>
      <c r="G253" t="inlineStr">
        <is>
          <t>2092</t>
        </is>
      </c>
      <c r="H253" t="inlineStr">
        <is>
          <t>1769</t>
        </is>
      </c>
    </row>
    <row r="255">
      <c r="A255" t="inlineStr">
        <is>
          <t>INT_L_X6Y54/INT_L.NE2END1-&gt;&gt;SE2BEG1</t>
        </is>
      </c>
      <c r="B255" t="inlineStr">
        <is>
          <t>Buffer</t>
        </is>
      </c>
      <c r="C255" t="n">
        <v>1.1851186875</v>
      </c>
      <c r="D255" t="n">
        <v>0.008473000000000001</v>
      </c>
      <c r="E255" t="n">
        <v>0.041</v>
      </c>
      <c r="F255" t="n">
        <v>0.033</v>
      </c>
      <c r="G255" t="n">
        <v>0.138</v>
      </c>
      <c r="H255" t="n">
        <v>0.114</v>
      </c>
      <c r="I255">
        <f>((D259 + D270 + D281 + D296) + (D256 + D257 + D258))</f>
        <v/>
      </c>
      <c r="J255">
        <f>(((D259 + D270 + D281 + D296) + (D256 + D257 + D258))*C255)</f>
        <v/>
      </c>
    </row>
    <row r="256">
      <c r="A256" t="inlineStr">
        <is>
          <t>INT_L_X6Y54/SE2BEG1</t>
        </is>
      </c>
      <c r="B256" t="inlineStr">
        <is>
          <t>Part of wire</t>
        </is>
      </c>
      <c r="C256" t="n">
        <v>0</v>
      </c>
      <c r="D256" t="n">
        <v>0</v>
      </c>
    </row>
    <row r="257">
      <c r="A257" t="inlineStr">
        <is>
          <t>INT_R_X7Y53/SE2END1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INT_L_X6Y53/SE2A1</t>
        </is>
      </c>
      <c r="B258" t="inlineStr">
        <is>
          <t>Part of wire</t>
        </is>
      </c>
      <c r="C258" t="n">
        <v>0</v>
      </c>
      <c r="D258" t="n">
        <v>0</v>
      </c>
      <c r="I258">
        <f>(((D256 + D257 + D258)/2) + (D259 + D270 + D281 + D296))</f>
        <v/>
      </c>
      <c r="J258">
        <f>((C256 + C257 + C258)*(((D256 + D257 + D258)/2) + (D259 + D270 + D281 + D296)))</f>
        <v/>
      </c>
    </row>
    <row r="259">
      <c r="A259" t="inlineStr">
        <is>
          <t>INT_R_X7Y53/INT_R.SE2END1-&gt;&gt;IMUX2</t>
        </is>
      </c>
      <c r="B259" t="inlineStr">
        <is>
          <t>Buffer</t>
        </is>
      </c>
      <c r="C259" t="n">
        <v>1.6107141875</v>
      </c>
      <c r="D259" t="n">
        <v>0.007713</v>
      </c>
      <c r="E259" t="n">
        <v>0.047</v>
      </c>
      <c r="F259" t="n">
        <v>0.038</v>
      </c>
      <c r="G259" t="n">
        <v>0.138</v>
      </c>
      <c r="H259" t="n">
        <v>0.114</v>
      </c>
      <c r="I259">
        <f>((((D264) + (D263))) + (D260 + D261))</f>
        <v/>
      </c>
      <c r="J259">
        <f>(((((D264) + (D263))) + (D260 + D261))*C259)</f>
        <v/>
      </c>
    </row>
    <row r="260">
      <c r="A260" t="inlineStr">
        <is>
          <t>INT_R_X7Y53/IMUX2</t>
        </is>
      </c>
      <c r="B260" t="inlineStr">
        <is>
          <t>Part of wire</t>
        </is>
      </c>
      <c r="C260" t="n">
        <v>0</v>
      </c>
      <c r="D260" t="n">
        <v>0</v>
      </c>
    </row>
    <row r="261">
      <c r="A261" t="inlineStr">
        <is>
          <t>CLBLM_R_X7Y53/CLBLM_IMUX2</t>
        </is>
      </c>
      <c r="B261" t="inlineStr">
        <is>
          <t>Part of wire</t>
        </is>
      </c>
      <c r="C261" t="n">
        <v>0</v>
      </c>
      <c r="D261" t="n">
        <v>0</v>
      </c>
      <c r="I261">
        <f>(((D260 + D261)/2) + (((D264) + (D263))))</f>
        <v/>
      </c>
      <c r="J261">
        <f>((C260 + C261)*(((D260 + D261)/2) + (((D264) + (D263)))))</f>
        <v/>
      </c>
    </row>
    <row r="262">
      <c r="A262" t="inlineStr">
        <is>
          <t>CLBLM_R_X7Y53/CLBLM_R.CLBLM_IMUX2-&gt;CLBLM_M_A2</t>
        </is>
      </c>
      <c r="B262" t="inlineStr">
        <is>
          <t>PassTransistor</t>
        </is>
      </c>
      <c r="C262" t="n">
        <v>0</v>
      </c>
      <c r="E262" t="n">
        <v>0</v>
      </c>
      <c r="F262" t="n">
        <v>0</v>
      </c>
      <c r="G262" t="n">
        <v>0</v>
      </c>
      <c r="H262" t="n">
        <v>0</v>
      </c>
      <c r="I262">
        <f>((D264) + (D263))</f>
        <v/>
      </c>
      <c r="J262">
        <f>(((D264) + (D263))*C262)</f>
        <v/>
      </c>
    </row>
    <row r="263">
      <c r="A263" t="inlineStr">
        <is>
          <t>CLBLM_R_X7Y53/CLBLM_M_A2</t>
        </is>
      </c>
      <c r="B263" t="inlineStr">
        <is>
          <t>Part of wire</t>
        </is>
      </c>
      <c r="C263" t="n">
        <v>0</v>
      </c>
      <c r="D263" t="n">
        <v>0</v>
      </c>
      <c r="I263">
        <f>(((D263)/2) + (D264))</f>
        <v/>
      </c>
      <c r="J263">
        <f>((C263)*(((D263)/2) + (D264)))</f>
        <v/>
      </c>
    </row>
    <row r="264">
      <c r="A264" t="inlineStr">
        <is>
          <t>masterReg/register_reg_r2_0_31_24_29/RAMA_D1/RADR1</t>
        </is>
      </c>
      <c r="B264" t="inlineStr">
        <is>
          <t>Inpin</t>
        </is>
      </c>
      <c r="D264" t="n">
        <v>0</v>
      </c>
      <c r="E264" t="n">
        <v>0.216</v>
      </c>
      <c r="F264" t="n">
        <v>0.174</v>
      </c>
      <c r="G264" t="n">
        <v>0.512</v>
      </c>
      <c r="H264" t="n">
        <v>0.413</v>
      </c>
    </row>
    <row r="265">
      <c r="A265" t="inlineStr">
        <is>
          <t>readReg2[1]: Address_register_reg[6]/Q to masterReg/register_reg_r2_0_31_24_29/RAMA_D1/RADR1 sum delays</t>
        </is>
      </c>
      <c r="E265">
        <f>(E2 + E4 + E57 + E60 + E119 + E123 + E127 + E142 + E151 + E191 + E226 + E255 + E259 + E262 + E264)</f>
        <v/>
      </c>
      <c r="F265">
        <f>(F2 + F4 + F57 + F60 + F119 + F123 + F127 + F142 + F151 + F191 + F226 + F255 + F259 + F262 + F264)</f>
        <v/>
      </c>
      <c r="G265">
        <f>(G2 + G4 + G57 + G60 + G119 + G123 + G127 + G142 + G151 + G191 + G226 + G255 + G259 + G262 + G264)</f>
        <v/>
      </c>
      <c r="H265">
        <f>(H2 + H4 + H57 + H60 + H119 + H123 + H127 + H142 + H151 + H191 + H226 + H255 + H259 + H262 + H264)</f>
        <v/>
      </c>
      <c r="J265">
        <f>(J2 + J3 + J4 + J6 + J57 + J59 + J60 + J65 + J119 + J122 + J123 + J126 + J127 + J130 + J142 + J150 + J151 + J153 + J191 + J196 + J226 + J233 + J255 + J258 + J259 + J261 + J262 + J263 + J264)</f>
        <v/>
      </c>
    </row>
    <row r="266">
      <c r="A266" t="inlineStr">
        <is>
          <t>readReg2[1]: Address_register_reg[6]/Q to masterReg/register_reg_r2_0_31_24_29/RAMA_D1/RADR1sum delays + cap delay</t>
        </is>
      </c>
      <c r="E266">
        <f>1000*(E265 + J265)</f>
        <v/>
      </c>
      <c r="F266">
        <f>1000*(F265 + J265)</f>
        <v/>
      </c>
      <c r="G266">
        <f>1000*(G265 + J265)</f>
        <v/>
      </c>
      <c r="H266">
        <f>1000*(H265 + J265)</f>
        <v/>
      </c>
    </row>
    <row r="268">
      <c r="A268" t="inlineStr">
        <is>
          <t>readReg2[1]: Address_register_reg[6]/Q to masterReg/register_reg_r2_0_31_24_29/RAMA_D1/RADR1Total delay (from Vivado)</t>
        </is>
      </c>
      <c r="E268" t="inlineStr">
        <is>
          <t>1119</t>
        </is>
      </c>
      <c r="F268" t="inlineStr">
        <is>
          <t>970</t>
        </is>
      </c>
      <c r="G268" t="inlineStr">
        <is>
          <t>1984</t>
        </is>
      </c>
      <c r="H268" t="inlineStr">
        <is>
          <t>1680</t>
        </is>
      </c>
    </row>
    <row r="270">
      <c r="A270" t="inlineStr">
        <is>
          <t>INT_R_X7Y53/INT_R.SE2END1-&gt;&gt;IMUX18</t>
        </is>
      </c>
      <c r="B270" t="inlineStr">
        <is>
          <t>Buffer</t>
        </is>
      </c>
      <c r="C270" t="n">
        <v>1.6107141875</v>
      </c>
      <c r="D270" t="n">
        <v>0.007713</v>
      </c>
      <c r="E270" t="n">
        <v>0.047</v>
      </c>
      <c r="F270" t="n">
        <v>0.038</v>
      </c>
      <c r="G270" t="n">
        <v>0.138</v>
      </c>
      <c r="H270" t="n">
        <v>0.114</v>
      </c>
      <c r="I270">
        <f>((((D275) + (D274))) + (D271 + D272))</f>
        <v/>
      </c>
      <c r="J270">
        <f>(((((D275) + (D274))) + (D271 + D272))*C270)</f>
        <v/>
      </c>
    </row>
    <row r="271">
      <c r="A271" t="inlineStr">
        <is>
          <t>INT_R_X7Y53/IMUX18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CLBLM_R_X7Y53/CLBLM_IMUX18</t>
        </is>
      </c>
      <c r="B272" t="inlineStr">
        <is>
          <t>Part of wire</t>
        </is>
      </c>
      <c r="C272" t="n">
        <v>0</v>
      </c>
      <c r="D272" t="n">
        <v>0</v>
      </c>
      <c r="I272">
        <f>(((D271 + D272)/2) + (((D275) + (D274))))</f>
        <v/>
      </c>
      <c r="J272">
        <f>((C271 + C272)*(((D271 + D272)/2) + (((D275) + (D274)))))</f>
        <v/>
      </c>
    </row>
    <row r="273">
      <c r="A273" t="inlineStr">
        <is>
          <t>CLBLM_R_X7Y53/CLBLM_R.CLBLM_IMUX18-&gt;CLBLM_M_B2</t>
        </is>
      </c>
      <c r="B273" t="inlineStr">
        <is>
          <t>PassTransistor</t>
        </is>
      </c>
      <c r="C273" t="n">
        <v>0</v>
      </c>
      <c r="E273" t="n">
        <v>0</v>
      </c>
      <c r="F273" t="n">
        <v>0</v>
      </c>
      <c r="G273" t="n">
        <v>0</v>
      </c>
      <c r="H273" t="n">
        <v>0</v>
      </c>
      <c r="I273">
        <f>((D275) + (D274))</f>
        <v/>
      </c>
      <c r="J273">
        <f>(((D275) + (D274))*C273)</f>
        <v/>
      </c>
    </row>
    <row r="274">
      <c r="A274" t="inlineStr">
        <is>
          <t>CLBLM_R_X7Y53/CLBLM_M_B2</t>
        </is>
      </c>
      <c r="B274" t="inlineStr">
        <is>
          <t>Part of wire</t>
        </is>
      </c>
      <c r="C274" t="n">
        <v>0</v>
      </c>
      <c r="D274" t="n">
        <v>0</v>
      </c>
      <c r="I274">
        <f>(((D274)/2) + (D275))</f>
        <v/>
      </c>
      <c r="J274">
        <f>((C274)*(((D274)/2) + (D275)))</f>
        <v/>
      </c>
    </row>
    <row r="275">
      <c r="A275" t="inlineStr">
        <is>
          <t>masterReg/register_reg_r2_0_31_24_29/RAMB_D1/RADR1</t>
        </is>
      </c>
      <c r="B275" t="inlineStr">
        <is>
          <t>Inpin</t>
        </is>
      </c>
      <c r="D275" t="n">
        <v>0</v>
      </c>
      <c r="E275" t="n">
        <v>0.214</v>
      </c>
      <c r="F275" t="n">
        <v>0.172</v>
      </c>
      <c r="G275" t="n">
        <v>0.504</v>
      </c>
      <c r="H275" t="n">
        <v>0.406</v>
      </c>
    </row>
    <row r="276">
      <c r="A276" t="inlineStr">
        <is>
          <t>readReg2[1]: Address_register_reg[6]/Q to masterReg/register_reg_r2_0_31_24_29/RAMB_D1/RADR1 sum delays</t>
        </is>
      </c>
      <c r="E276">
        <f>(E2 + E4 + E57 + E60 + E119 + E123 + E127 + E142 + E151 + E191 + E226 + E255 + E270 + E273 + E275)</f>
        <v/>
      </c>
      <c r="F276">
        <f>(F2 + F4 + F57 + F60 + F119 + F123 + F127 + F142 + F151 + F191 + F226 + F255 + F270 + F273 + F275)</f>
        <v/>
      </c>
      <c r="G276">
        <f>(G2 + G4 + G57 + G60 + G119 + G123 + G127 + G142 + G151 + G191 + G226 + G255 + G270 + G273 + G275)</f>
        <v/>
      </c>
      <c r="H276">
        <f>(H2 + H4 + H57 + H60 + H119 + H123 + H127 + H142 + H151 + H191 + H226 + H255 + H270 + H273 + H275)</f>
        <v/>
      </c>
      <c r="J276">
        <f>(J2 + J3 + J4 + J6 + J57 + J59 + J60 + J65 + J119 + J122 + J123 + J126 + J127 + J130 + J142 + J150 + J151 + J153 + J191 + J196 + J226 + J233 + J255 + J258 + J270 + J272 + J273 + J274 + J275)</f>
        <v/>
      </c>
    </row>
    <row r="277">
      <c r="A277" t="inlineStr">
        <is>
          <t>readReg2[1]: Address_register_reg[6]/Q to masterReg/register_reg_r2_0_31_24_29/RAMB_D1/RADR1sum delays + cap delay</t>
        </is>
      </c>
      <c r="E277">
        <f>1000*(E276 + J276)</f>
        <v/>
      </c>
      <c r="F277">
        <f>1000*(F276 + J276)</f>
        <v/>
      </c>
      <c r="G277">
        <f>1000*(G276 + J276)</f>
        <v/>
      </c>
      <c r="H277">
        <f>1000*(H276 + J276)</f>
        <v/>
      </c>
    </row>
    <row r="279">
      <c r="A279" t="inlineStr">
        <is>
          <t>readReg2[1]: Address_register_reg[6]/Q to masterReg/register_reg_r2_0_31_24_29/RAMB_D1/RADR1Total delay (from Vivado)</t>
        </is>
      </c>
      <c r="E279" t="inlineStr">
        <is>
          <t>1117</t>
        </is>
      </c>
      <c r="F279" t="inlineStr">
        <is>
          <t>968</t>
        </is>
      </c>
      <c r="G279" t="inlineStr">
        <is>
          <t>1978</t>
        </is>
      </c>
      <c r="H279" t="inlineStr">
        <is>
          <t>1676</t>
        </is>
      </c>
    </row>
    <row r="281">
      <c r="A281" t="inlineStr">
        <is>
          <t>INT_R_X7Y53/INT_R.SE2END1-&gt;&gt;BYP_ALT5</t>
        </is>
      </c>
      <c r="B281" t="inlineStr">
        <is>
          <t>Buffer</t>
        </is>
      </c>
      <c r="C281" t="n">
        <v>0</v>
      </c>
      <c r="D281" t="n">
        <v>0.00757</v>
      </c>
      <c r="E281" t="n">
        <v>0</v>
      </c>
      <c r="F281" t="n">
        <v>0</v>
      </c>
      <c r="G281" t="n">
        <v>0</v>
      </c>
      <c r="H281" t="n">
        <v>0</v>
      </c>
      <c r="I281">
        <f>((D283) + (D282))</f>
        <v/>
      </c>
      <c r="J281">
        <f>(((D283) + (D282))*C281)</f>
        <v/>
      </c>
    </row>
    <row r="282">
      <c r="A282" t="inlineStr">
        <is>
          <t>INT_R_X7Y53/BYP_ALT5</t>
        </is>
      </c>
      <c r="B282" t="inlineStr">
        <is>
          <t>Part of wire</t>
        </is>
      </c>
      <c r="C282" t="n">
        <v>0</v>
      </c>
      <c r="D282" t="n">
        <v>0</v>
      </c>
      <c r="I282">
        <f>(((D282)/2) + (D283))</f>
        <v/>
      </c>
      <c r="J282">
        <f>((C282)*(((D282)/2) + (D283)))</f>
        <v/>
      </c>
    </row>
    <row r="283">
      <c r="A283" t="inlineStr">
        <is>
          <t>INT_R_X7Y53/INT_R.BYP_ALT5-&gt;&gt;BYP_BOUNCE5</t>
        </is>
      </c>
      <c r="B283" t="inlineStr">
        <is>
          <t>Buffer</t>
        </is>
      </c>
      <c r="C283" t="n">
        <v>1.4764880625</v>
      </c>
      <c r="D283" t="n">
        <v>0</v>
      </c>
      <c r="E283" t="n">
        <v>0.059</v>
      </c>
      <c r="F283" t="n">
        <v>0.049</v>
      </c>
      <c r="G283" t="n">
        <v>0.178</v>
      </c>
      <c r="H283" t="n">
        <v>0.147</v>
      </c>
      <c r="I283">
        <f>((D285) + (D284))</f>
        <v/>
      </c>
      <c r="J283">
        <f>(((D285) + (D284))*C283)</f>
        <v/>
      </c>
    </row>
    <row r="284">
      <c r="A284" t="inlineStr">
        <is>
          <t>INT_R_X7Y53/BYP_BOUNCE5</t>
        </is>
      </c>
      <c r="B284" t="inlineStr">
        <is>
          <t>Part of wire</t>
        </is>
      </c>
      <c r="C284" t="n">
        <v>0</v>
      </c>
      <c r="D284" t="n">
        <v>0</v>
      </c>
      <c r="I284">
        <f>(((D284)/2) + (D285))</f>
        <v/>
      </c>
      <c r="J284">
        <f>((C284)*(((D284)/2) + (D285)))</f>
        <v/>
      </c>
    </row>
    <row r="285">
      <c r="A285" t="inlineStr">
        <is>
          <t>INT_R_X7Y53/INT_R.BYP_BOUNCE5-&gt;&gt;IMUX29</t>
        </is>
      </c>
      <c r="B285" t="inlineStr">
        <is>
          <t>Buffer</t>
        </is>
      </c>
      <c r="C285" t="n">
        <v>1.6107141875</v>
      </c>
      <c r="D285" t="n">
        <v>0.007713</v>
      </c>
      <c r="E285" t="n">
        <v>0.047</v>
      </c>
      <c r="F285" t="n">
        <v>0.038</v>
      </c>
      <c r="G285" t="n">
        <v>0.138</v>
      </c>
      <c r="H285" t="n">
        <v>0.114</v>
      </c>
      <c r="I285">
        <f>((((D290) + (D289))) + (D286 + D287))</f>
        <v/>
      </c>
      <c r="J285">
        <f>(((((D290) + (D289))) + (D286 + D287))*C285)</f>
        <v/>
      </c>
    </row>
    <row r="286">
      <c r="A286" t="inlineStr">
        <is>
          <t>INT_R_X7Y53/IMUX29</t>
        </is>
      </c>
      <c r="B286" t="inlineStr">
        <is>
          <t>Part of wire</t>
        </is>
      </c>
      <c r="C286" t="n">
        <v>0</v>
      </c>
      <c r="D286" t="n">
        <v>0</v>
      </c>
    </row>
    <row r="287">
      <c r="A287" t="inlineStr">
        <is>
          <t>CLBLM_R_X7Y53/CLBLM_IMUX29</t>
        </is>
      </c>
      <c r="B287" t="inlineStr">
        <is>
          <t>Part of wire</t>
        </is>
      </c>
      <c r="C287" t="n">
        <v>0</v>
      </c>
      <c r="D287" t="n">
        <v>0</v>
      </c>
      <c r="I287">
        <f>(((D286 + D287)/2) + (((D290) + (D289))))</f>
        <v/>
      </c>
      <c r="J287">
        <f>((C286 + C287)*(((D286 + D287)/2) + (((D290) + (D289)))))</f>
        <v/>
      </c>
    </row>
    <row r="288">
      <c r="A288" t="inlineStr">
        <is>
          <t>CLBLM_R_X7Y53/CLBLM_R.CLBLM_IMUX29-&gt;CLBLM_M_C2</t>
        </is>
      </c>
      <c r="B288" t="inlineStr">
        <is>
          <t>PassTransistor</t>
        </is>
      </c>
      <c r="C288" t="n">
        <v>0</v>
      </c>
      <c r="E288" t="n">
        <v>0</v>
      </c>
      <c r="F288" t="n">
        <v>0</v>
      </c>
      <c r="G288" t="n">
        <v>0</v>
      </c>
      <c r="H288" t="n">
        <v>0</v>
      </c>
      <c r="I288">
        <f>((D290) + (D289))</f>
        <v/>
      </c>
      <c r="J288">
        <f>(((D290) + (D289))*C288)</f>
        <v/>
      </c>
    </row>
    <row r="289">
      <c r="A289" t="inlineStr">
        <is>
          <t>CLBLM_R_X7Y53/CLBLM_M_C2</t>
        </is>
      </c>
      <c r="B289" t="inlineStr">
        <is>
          <t>Part of wire</t>
        </is>
      </c>
      <c r="C289" t="n">
        <v>0</v>
      </c>
      <c r="D289" t="n">
        <v>0</v>
      </c>
      <c r="I289">
        <f>(((D289)/2) + (D290))</f>
        <v/>
      </c>
      <c r="J289">
        <f>((C289)*(((D289)/2) + (D290)))</f>
        <v/>
      </c>
    </row>
    <row r="290">
      <c r="A290" t="inlineStr">
        <is>
          <t>masterReg/register_reg_r2_0_31_24_29/RAMC_D1/RADR1</t>
        </is>
      </c>
      <c r="B290" t="inlineStr">
        <is>
          <t>Inpin</t>
        </is>
      </c>
      <c r="D290" t="n">
        <v>0</v>
      </c>
      <c r="E290" t="n">
        <v>0.214</v>
      </c>
      <c r="F290" t="n">
        <v>0.172</v>
      </c>
      <c r="G290" t="n">
        <v>0.506</v>
      </c>
      <c r="H290" t="n">
        <v>0.408</v>
      </c>
    </row>
    <row r="291">
      <c r="A291" t="inlineStr">
        <is>
          <t>readReg2[1]: Address_register_reg[6]/Q to masterReg/register_reg_r2_0_31_24_29/RAMC_D1/RADR1 sum delays</t>
        </is>
      </c>
      <c r="E291">
        <f>(E2 + E4 + E57 + E60 + E119 + E123 + E127 + E142 + E151 + E191 + E226 + E255 + E281 + E283 + E285 + E288 + E290)</f>
        <v/>
      </c>
      <c r="F291">
        <f>(F2 + F4 + F57 + F60 + F119 + F123 + F127 + F142 + F151 + F191 + F226 + F255 + F281 + F283 + F285 + F288 + F290)</f>
        <v/>
      </c>
      <c r="G291">
        <f>(G2 + G4 + G57 + G60 + G119 + G123 + G127 + G142 + G151 + G191 + G226 + G255 + G281 + G283 + G285 + G288 + G290)</f>
        <v/>
      </c>
      <c r="H291">
        <f>(H2 + H4 + H57 + H60 + H119 + H123 + H127 + H142 + H151 + H191 + H226 + H255 + H281 + H283 + H285 + H288 + H290)</f>
        <v/>
      </c>
      <c r="J291">
        <f>(J2 + J3 + J4 + J6 + J57 + J59 + J60 + J65 + J119 + J122 + J123 + J126 + J127 + J130 + J142 + J150 + J151 + J153 + J191 + J196 + J226 + J233 + J255 + J258 + J281 + J282 + J283 + J284 + J285 + J287 + J288 + J289 + J290)</f>
        <v/>
      </c>
    </row>
    <row r="292">
      <c r="A292" t="inlineStr">
        <is>
          <t>readReg2[1]: Address_register_reg[6]/Q to masterReg/register_reg_r2_0_31_24_29/RAMC_D1/RADR1sum delays + cap delay</t>
        </is>
      </c>
      <c r="E292">
        <f>1000*(E291 + J291)</f>
        <v/>
      </c>
      <c r="F292">
        <f>1000*(F291 + J291)</f>
        <v/>
      </c>
      <c r="G292">
        <f>1000*(G291 + J291)</f>
        <v/>
      </c>
      <c r="H292">
        <f>1000*(H291 + J291)</f>
        <v/>
      </c>
    </row>
    <row r="294">
      <c r="A294" t="inlineStr">
        <is>
          <t>readReg2[1]: Address_register_reg[6]/Q to masterReg/register_reg_r2_0_31_24_29/RAMC_D1/RADR1Total delay (from Vivado)</t>
        </is>
      </c>
      <c r="E294" t="inlineStr">
        <is>
          <t>1185</t>
        </is>
      </c>
      <c r="F294" t="inlineStr">
        <is>
          <t>1026</t>
        </is>
      </c>
      <c r="G294" t="inlineStr">
        <is>
          <t>2122</t>
        </is>
      </c>
      <c r="H294" t="inlineStr">
        <is>
          <t>1795</t>
        </is>
      </c>
    </row>
    <row r="296">
      <c r="A296" t="inlineStr">
        <is>
          <t>INT_R_X7Y53/INT_R.SE2END1-&gt;&gt;SE6BEG1</t>
        </is>
      </c>
      <c r="B296" t="inlineStr">
        <is>
          <t>Buffer</t>
        </is>
      </c>
      <c r="C296" t="n">
        <v>1.5845231875</v>
      </c>
      <c r="D296" t="n">
        <v>0.009979</v>
      </c>
      <c r="E296" t="n">
        <v>0.077</v>
      </c>
      <c r="F296" t="n">
        <v>0.063</v>
      </c>
      <c r="G296" t="n">
        <v>0.177</v>
      </c>
      <c r="H296" t="n">
        <v>0.146</v>
      </c>
      <c r="I296">
        <f>((D307) + (D297 + D298 + D299 + D300 + D301 + D302 + D303 + D304 + D305 + D306))</f>
        <v/>
      </c>
      <c r="J296">
        <f>(((D307) + (D297 + D298 + D299 + D300 + D301 + D302 + D303 + D304 + D305 + D306))*C296)</f>
        <v/>
      </c>
    </row>
    <row r="297">
      <c r="A297" t="inlineStr">
        <is>
          <t>INT_R_X7Y53/SE6BEG1</t>
        </is>
      </c>
      <c r="B297" t="inlineStr">
        <is>
          <t>Part of wire</t>
        </is>
      </c>
      <c r="C297" t="n">
        <v>0</v>
      </c>
      <c r="D297" t="n">
        <v>0</v>
      </c>
    </row>
    <row r="298">
      <c r="A298" t="inlineStr">
        <is>
          <t>INT_R_X9Y49/SE6END1</t>
        </is>
      </c>
      <c r="B298" t="inlineStr">
        <is>
          <t>Part of wire</t>
        </is>
      </c>
      <c r="C298" t="n">
        <v>0</v>
      </c>
      <c r="D298" t="n">
        <v>0</v>
      </c>
    </row>
    <row r="299">
      <c r="A299" t="inlineStr">
        <is>
          <t>CLBLM_R_X7Y53/CLBLM_SE4BEG1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CLBLM_L_X8Y53/CLBLM_SE4BEG1</t>
        </is>
      </c>
      <c r="B300" t="inlineStr">
        <is>
          <t>Part of wire</t>
        </is>
      </c>
      <c r="C300" t="n">
        <v>0</v>
      </c>
      <c r="D300" t="n">
        <v>0</v>
      </c>
    </row>
    <row r="301">
      <c r="A301" t="inlineStr">
        <is>
          <t>INT_L_X8Y53/SE6A1</t>
        </is>
      </c>
      <c r="B301" t="inlineStr">
        <is>
          <t>Part of wire</t>
        </is>
      </c>
      <c r="C301" t="n">
        <v>0</v>
      </c>
      <c r="D301" t="n">
        <v>0</v>
      </c>
    </row>
    <row r="302">
      <c r="A302" t="inlineStr">
        <is>
          <t>INT_L_X8Y52/SE6B1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INT_L_X8Y51/SE6C1</t>
        </is>
      </c>
      <c r="B303" t="inlineStr">
        <is>
          <t>Part of wire</t>
        </is>
      </c>
      <c r="C303" t="n">
        <v>0</v>
      </c>
      <c r="D303" t="n">
        <v>0</v>
      </c>
    </row>
    <row r="304">
      <c r="A304" t="inlineStr">
        <is>
          <t>INT_L_X8Y50/SE6D1</t>
        </is>
      </c>
      <c r="B304" t="inlineStr">
        <is>
          <t>Part of wire</t>
        </is>
      </c>
      <c r="C304" t="n">
        <v>0</v>
      </c>
      <c r="D304" t="n">
        <v>0</v>
      </c>
    </row>
    <row r="305">
      <c r="A305" t="inlineStr">
        <is>
          <t>BRKH_INT_X8Y49/BRKH_INT_SE6E1</t>
        </is>
      </c>
      <c r="B305" t="inlineStr">
        <is>
          <t>Part of wire</t>
        </is>
      </c>
      <c r="C305" t="n">
        <v>0.00523</v>
      </c>
      <c r="D305" t="n">
        <v>0.001</v>
      </c>
    </row>
    <row r="306">
      <c r="A306" t="inlineStr">
        <is>
          <t>INT_L_X8Y49/SE6E1</t>
        </is>
      </c>
      <c r="B306" t="inlineStr">
        <is>
          <t>Part of wire</t>
        </is>
      </c>
      <c r="C306" t="n">
        <v>0</v>
      </c>
      <c r="D306" t="n">
        <v>0</v>
      </c>
      <c r="I306">
        <f>(((D297 + D298 + D299 + D300 + D301 + D302 + D303 + D304 + D305 + D306)/2) + (D307))</f>
        <v/>
      </c>
      <c r="J306">
        <f>((C297 + C298 + C299 + C300 + C301 + C302 + C303 + C304 + C305 + C306)*(((D297 + D298 + D299 + D300 + D301 + D302 + D303 + D304 + D305 + D306)/2) + (D307)))</f>
        <v/>
      </c>
    </row>
    <row r="307">
      <c r="A307" t="inlineStr">
        <is>
          <t>INT_R_X9Y49/INT_R.SE6END1-&gt;&gt;WL1BEG0</t>
        </is>
      </c>
      <c r="B307" t="inlineStr">
        <is>
          <t>Buffer</t>
        </is>
      </c>
      <c r="C307" t="n">
        <v>1.16220225</v>
      </c>
      <c r="D307" t="n">
        <v>0.008429000000000001</v>
      </c>
      <c r="E307" t="n">
        <v>0.042</v>
      </c>
      <c r="F307" t="n">
        <v>0.034</v>
      </c>
      <c r="G307" t="n">
        <v>0.123</v>
      </c>
      <c r="H307" t="n">
        <v>0.102</v>
      </c>
      <c r="I307">
        <f>((D310 + D321) + (D308 + D309))</f>
        <v/>
      </c>
      <c r="J307">
        <f>(((D310 + D321) + (D308 + D309))*C307)</f>
        <v/>
      </c>
    </row>
    <row r="308">
      <c r="A308" t="inlineStr">
        <is>
          <t>INT_R_X9Y49/WL1BEG0</t>
        </is>
      </c>
      <c r="B308" t="inlineStr">
        <is>
          <t>Part of wire</t>
        </is>
      </c>
      <c r="C308" t="n">
        <v>0</v>
      </c>
      <c r="D308" t="n">
        <v>0</v>
      </c>
    </row>
    <row r="309">
      <c r="A309" t="inlineStr">
        <is>
          <t>INT_L_X8Y49/WL1END0</t>
        </is>
      </c>
      <c r="B309" t="inlineStr">
        <is>
          <t>Part of wire</t>
        </is>
      </c>
      <c r="C309" t="n">
        <v>0</v>
      </c>
      <c r="D309" t="n">
        <v>0</v>
      </c>
      <c r="I309">
        <f>(((D308 + D309)/2) + (D310 + D321))</f>
        <v/>
      </c>
      <c r="J309">
        <f>((C308 + C309)*(((D308 + D309)/2) + (D310 + D321)))</f>
        <v/>
      </c>
    </row>
    <row r="310">
      <c r="A310" t="inlineStr">
        <is>
          <t>INT_L_X8Y49/INT_L.WL1END0-&gt;&gt;IMUX_L2</t>
        </is>
      </c>
      <c r="B310" t="inlineStr">
        <is>
          <t>Buffer</t>
        </is>
      </c>
      <c r="C310" t="n">
        <v>1.6107141875</v>
      </c>
      <c r="D310" t="n">
        <v>0.007713</v>
      </c>
      <c r="E310" t="n">
        <v>0.047</v>
      </c>
      <c r="F310" t="n">
        <v>0.038</v>
      </c>
      <c r="G310" t="n">
        <v>0.138</v>
      </c>
      <c r="H310" t="n">
        <v>0.114</v>
      </c>
      <c r="I310">
        <f>((((D315) + (D314))) + (D311 + D312))</f>
        <v/>
      </c>
      <c r="J310">
        <f>(((((D315) + (D314))) + (D311 + D312))*C310)</f>
        <v/>
      </c>
    </row>
    <row r="311">
      <c r="A311" t="inlineStr">
        <is>
          <t>INT_L_X8Y49/IMUX_L2</t>
        </is>
      </c>
      <c r="B311" t="inlineStr">
        <is>
          <t>Part of wire</t>
        </is>
      </c>
      <c r="C311" t="n">
        <v>0</v>
      </c>
      <c r="D311" t="n">
        <v>0</v>
      </c>
    </row>
    <row r="312">
      <c r="A312" t="inlineStr">
        <is>
          <t>CLBLM_L_X8Y49/CLBLM_IMUX2</t>
        </is>
      </c>
      <c r="B312" t="inlineStr">
        <is>
          <t>Part of wire</t>
        </is>
      </c>
      <c r="C312" t="n">
        <v>0</v>
      </c>
      <c r="D312" t="n">
        <v>0</v>
      </c>
      <c r="I312">
        <f>(((D311 + D312)/2) + (((D315) + (D314))))</f>
        <v/>
      </c>
      <c r="J312">
        <f>((C311 + C312)*(((D311 + D312)/2) + (((D315) + (D314)))))</f>
        <v/>
      </c>
    </row>
    <row r="313">
      <c r="A313" t="inlineStr">
        <is>
          <t>CLBLM_L_X8Y49/CLBLM_L.CLBLM_IMUX2-&gt;CLBLM_M_A2</t>
        </is>
      </c>
      <c r="B313" t="inlineStr">
        <is>
          <t>PassTransistor</t>
        </is>
      </c>
      <c r="C313" t="n">
        <v>0</v>
      </c>
      <c r="E313" t="n">
        <v>0</v>
      </c>
      <c r="F313" t="n">
        <v>0</v>
      </c>
      <c r="G313" t="n">
        <v>0</v>
      </c>
      <c r="H313" t="n">
        <v>0</v>
      </c>
      <c r="I313">
        <f>((D315) + (D314))</f>
        <v/>
      </c>
      <c r="J313">
        <f>(((D315) + (D314))*C313)</f>
        <v/>
      </c>
    </row>
    <row r="314">
      <c r="A314" t="inlineStr">
        <is>
          <t>CLBLM_L_X8Y49/CLBLM_M_A2</t>
        </is>
      </c>
      <c r="B314" t="inlineStr">
        <is>
          <t>Part of wire</t>
        </is>
      </c>
      <c r="C314" t="n">
        <v>0</v>
      </c>
      <c r="D314" t="n">
        <v>0</v>
      </c>
      <c r="I314">
        <f>(((D314)/2) + (D315))</f>
        <v/>
      </c>
      <c r="J314">
        <f>((C314)*(((D314)/2) + (D315)))</f>
        <v/>
      </c>
    </row>
    <row r="315">
      <c r="A315" t="inlineStr">
        <is>
          <t>masterReg/register_reg_r2_0_31_12_17/RAMA_D1/RADR1</t>
        </is>
      </c>
      <c r="B315" t="inlineStr">
        <is>
          <t>Inpin</t>
        </is>
      </c>
      <c r="D315" t="n">
        <v>0</v>
      </c>
      <c r="E315" t="n">
        <v>0.216</v>
      </c>
      <c r="F315" t="n">
        <v>0.174</v>
      </c>
      <c r="G315" t="n">
        <v>0.512</v>
      </c>
      <c r="H315" t="n">
        <v>0.413</v>
      </c>
    </row>
    <row r="316">
      <c r="A316" t="inlineStr">
        <is>
          <t>readReg2[1]: Address_register_reg[6]/Q to masterReg/register_reg_r2_0_31_12_17/RAMA_D1/RADR1 sum delays</t>
        </is>
      </c>
      <c r="E316">
        <f>(E2 + E4 + E57 + E60 + E119 + E123 + E127 + E142 + E151 + E191 + E226 + E255 + E296 + E307 + E310 + E313 + E315)</f>
        <v/>
      </c>
      <c r="F316">
        <f>(F2 + F4 + F57 + F60 + F119 + F123 + F127 + F142 + F151 + F191 + F226 + F255 + F296 + F307 + F310 + F313 + F315)</f>
        <v/>
      </c>
      <c r="G316">
        <f>(G2 + G4 + G57 + G60 + G119 + G123 + G127 + G142 + G151 + G191 + G226 + G255 + G296 + G307 + G310 + G313 + G315)</f>
        <v/>
      </c>
      <c r="H316">
        <f>(H2 + H4 + H57 + H60 + H119 + H123 + H127 + H142 + H151 + H191 + H226 + H255 + H296 + H307 + H310 + H313 + H315)</f>
        <v/>
      </c>
      <c r="J316">
        <f>(J2 + J3 + J4 + J6 + J57 + J59 + J60 + J65 + J119 + J122 + J123 + J126 + J127 + J130 + J142 + J150 + J151 + J153 + J191 + J196 + J226 + J233 + J255 + J258 + J296 + J306 + J307 + J309 + J310 + J312 + J313 + J314 + J315)</f>
        <v/>
      </c>
    </row>
    <row r="317">
      <c r="A317" t="inlineStr">
        <is>
          <t>readReg2[1]: Address_register_reg[6]/Q to masterReg/register_reg_r2_0_31_12_17/RAMA_D1/RADR1sum delays + cap delay</t>
        </is>
      </c>
      <c r="E317">
        <f>1000*(E316 + J316)</f>
        <v/>
      </c>
      <c r="F317">
        <f>1000*(F316 + J316)</f>
        <v/>
      </c>
      <c r="G317">
        <f>1000*(G316 + J316)</f>
        <v/>
      </c>
      <c r="H317">
        <f>1000*(H316 + J316)</f>
        <v/>
      </c>
    </row>
    <row r="319">
      <c r="A319" t="inlineStr">
        <is>
          <t>readReg2[1]: Address_register_reg[6]/Q to masterReg/register_reg_r2_0_31_12_17/RAMA_D1/RADR1Total delay (from Vivado)</t>
        </is>
      </c>
      <c r="E319" t="inlineStr">
        <is>
          <t>1268</t>
        </is>
      </c>
      <c r="F319" t="inlineStr">
        <is>
          <t>1097</t>
        </is>
      </c>
      <c r="G319" t="inlineStr">
        <is>
          <t>2260</t>
        </is>
      </c>
      <c r="H319" t="inlineStr">
        <is>
          <t>1912</t>
        </is>
      </c>
    </row>
    <row r="321">
      <c r="A321" t="inlineStr">
        <is>
          <t>INT_L_X8Y49/INT_L.WL1END0-&gt;&gt;IMUX_L18</t>
        </is>
      </c>
      <c r="B321" t="inlineStr">
        <is>
          <t>Buffer</t>
        </is>
      </c>
      <c r="C321" t="n">
        <v>1.6107141875</v>
      </c>
      <c r="D321" t="n">
        <v>0.007713</v>
      </c>
      <c r="E321" t="n">
        <v>0.047</v>
      </c>
      <c r="F321" t="n">
        <v>0.038</v>
      </c>
      <c r="G321" t="n">
        <v>0.138</v>
      </c>
      <c r="H321" t="n">
        <v>0.114</v>
      </c>
      <c r="I321">
        <f>((((D326) + (D325))) + (D322 + D323))</f>
        <v/>
      </c>
      <c r="J321">
        <f>(((((D326) + (D325))) + (D322 + D323))*C321)</f>
        <v/>
      </c>
    </row>
    <row r="322">
      <c r="A322" t="inlineStr">
        <is>
          <t>INT_L_X8Y49/IMUX_L18</t>
        </is>
      </c>
      <c r="B322" t="inlineStr">
        <is>
          <t>Part of wire</t>
        </is>
      </c>
      <c r="C322" t="n">
        <v>0</v>
      </c>
      <c r="D322" t="n">
        <v>0</v>
      </c>
    </row>
    <row r="323">
      <c r="A323" t="inlineStr">
        <is>
          <t>CLBLM_L_X8Y49/CLBLM_IMUX18</t>
        </is>
      </c>
      <c r="B323" t="inlineStr">
        <is>
          <t>Part of wire</t>
        </is>
      </c>
      <c r="C323" t="n">
        <v>0</v>
      </c>
      <c r="D323" t="n">
        <v>0</v>
      </c>
      <c r="I323">
        <f>(((D322 + D323)/2) + (((D326) + (D325))))</f>
        <v/>
      </c>
      <c r="J323">
        <f>((C322 + C323)*(((D322 + D323)/2) + (((D326) + (D325)))))</f>
        <v/>
      </c>
    </row>
    <row r="324">
      <c r="A324" t="inlineStr">
        <is>
          <t>CLBLM_L_X8Y49/CLBLM_L.CLBLM_IMUX18-&gt;CLBLM_M_B2</t>
        </is>
      </c>
      <c r="B324" t="inlineStr">
        <is>
          <t>PassTransistor</t>
        </is>
      </c>
      <c r="C324" t="n">
        <v>0</v>
      </c>
      <c r="E324" t="n">
        <v>0</v>
      </c>
      <c r="F324" t="n">
        <v>0</v>
      </c>
      <c r="G324" t="n">
        <v>0</v>
      </c>
      <c r="H324" t="n">
        <v>0</v>
      </c>
      <c r="I324">
        <f>((D326) + (D325))</f>
        <v/>
      </c>
      <c r="J324">
        <f>(((D326) + (D325))*C324)</f>
        <v/>
      </c>
    </row>
    <row r="325">
      <c r="A325" t="inlineStr">
        <is>
          <t>CLBLM_L_X8Y49/CLBLM_M_B2</t>
        </is>
      </c>
      <c r="B325" t="inlineStr">
        <is>
          <t>Part of wire</t>
        </is>
      </c>
      <c r="C325" t="n">
        <v>0</v>
      </c>
      <c r="D325" t="n">
        <v>0</v>
      </c>
      <c r="I325">
        <f>(((D325)/2) + (D326))</f>
        <v/>
      </c>
      <c r="J325">
        <f>((C325)*(((D325)/2) + (D326)))</f>
        <v/>
      </c>
    </row>
    <row r="326">
      <c r="A326" t="inlineStr">
        <is>
          <t>masterReg/register_reg_r2_0_31_12_17/RAMB_D1/RADR1</t>
        </is>
      </c>
      <c r="B326" t="inlineStr">
        <is>
          <t>Inpin</t>
        </is>
      </c>
      <c r="D326" t="n">
        <v>0</v>
      </c>
      <c r="E326" t="n">
        <v>0.214</v>
      </c>
      <c r="F326" t="n">
        <v>0.172</v>
      </c>
      <c r="G326" t="n">
        <v>0.504</v>
      </c>
      <c r="H326" t="n">
        <v>0.406</v>
      </c>
    </row>
    <row r="327">
      <c r="A327" t="inlineStr">
        <is>
          <t>readReg2[1]: Address_register_reg[6]/Q to masterReg/register_reg_r2_0_31_12_17/RAMB_D1/RADR1 sum delays</t>
        </is>
      </c>
      <c r="E327">
        <f>(E2 + E4 + E57 + E60 + E119 + E123 + E127 + E142 + E151 + E191 + E226 + E255 + E296 + E307 + E321 + E324 + E326)</f>
        <v/>
      </c>
      <c r="F327">
        <f>(F2 + F4 + F57 + F60 + F119 + F123 + F127 + F142 + F151 + F191 + F226 + F255 + F296 + F307 + F321 + F324 + F326)</f>
        <v/>
      </c>
      <c r="G327">
        <f>(G2 + G4 + G57 + G60 + G119 + G123 + G127 + G142 + G151 + G191 + G226 + G255 + G296 + G307 + G321 + G324 + G326)</f>
        <v/>
      </c>
      <c r="H327">
        <f>(H2 + H4 + H57 + H60 + H119 + H123 + H127 + H142 + H151 + H191 + H226 + H255 + H296 + H307 + H321 + H324 + H326)</f>
        <v/>
      </c>
      <c r="J327">
        <f>(J2 + J3 + J4 + J6 + J57 + J59 + J60 + J65 + J119 + J122 + J123 + J126 + J127 + J130 + J142 + J150 + J151 + J153 + J191 + J196 + J226 + J233 + J255 + J258 + J296 + J306 + J307 + J309 + J321 + J323 + J324 + J325 + J326)</f>
        <v/>
      </c>
    </row>
    <row r="328">
      <c r="A328" t="inlineStr">
        <is>
          <t>readReg2[1]: Address_register_reg[6]/Q to masterReg/register_reg_r2_0_31_12_17/RAMB_D1/RADR1sum delays + cap delay</t>
        </is>
      </c>
      <c r="E328">
        <f>1000*(E327 + J327)</f>
        <v/>
      </c>
      <c r="F328">
        <f>1000*(F327 + J327)</f>
        <v/>
      </c>
      <c r="G328">
        <f>1000*(G327 + J327)</f>
        <v/>
      </c>
      <c r="H328">
        <f>1000*(H327 + J327)</f>
        <v/>
      </c>
    </row>
    <row r="330">
      <c r="A330" t="inlineStr">
        <is>
          <t>readReg2[1]: Address_register_reg[6]/Q to masterReg/register_reg_r2_0_31_12_17/RAMB_D1/RADR1Total delay (from Vivado)</t>
        </is>
      </c>
      <c r="E330" t="inlineStr">
        <is>
          <t>1266</t>
        </is>
      </c>
      <c r="F330" t="inlineStr">
        <is>
          <t>1095</t>
        </is>
      </c>
      <c r="G330" t="inlineStr">
        <is>
          <t>2254</t>
        </is>
      </c>
      <c r="H330" t="inlineStr">
        <is>
          <t>1908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CLBLM_R_X5Y43/CLBLM_L_BQ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D62) + (D5 + D6))) + (D3))</f>
        <v/>
      </c>
      <c r="J2">
        <f>(C2*((((D7 + D62) + (D5 + D6))) + (D3)))</f>
        <v/>
      </c>
    </row>
    <row r="3">
      <c r="A3" t="inlineStr">
        <is>
          <t>CLBLM_R_X5Y43/CLBLM_L_BQ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D62) + (D5 + D6))))</f>
        <v/>
      </c>
      <c r="J3">
        <f>((C3)*(((D3)/2) + (((D7 + D62) + (D5 + D6)))))</f>
        <v/>
      </c>
    </row>
    <row r="4">
      <c r="A4" t="inlineStr">
        <is>
          <t>CLBLM_R_X5Y43/CLBLM_R.CLBLM_L_BQ-&gt;CLBLM_LOGIC_OUTS1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D62) + (D5 + D6))</f>
        <v/>
      </c>
      <c r="J4">
        <f>(((D7 + D62) + (D5 + D6))*C4)</f>
        <v/>
      </c>
    </row>
    <row r="5">
      <c r="A5" t="inlineStr">
        <is>
          <t>CLBLM_R_X5Y43/CLBLM_LOGIC_OUTS1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INT_R_X5Y43/LOGIC_OUTS1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D62))</f>
        <v/>
      </c>
      <c r="J6">
        <f>((C5 + C6)*(((D5 + D6)/2) + (D7 + D62)))</f>
        <v/>
      </c>
    </row>
    <row r="7">
      <c r="A7" t="inlineStr">
        <is>
          <t>INT_R_X5Y43/INT_R.LOGIC_OUTS1-&gt;&gt;EL1BEG0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0.124</v>
      </c>
      <c r="H7" t="n">
        <v>0.103</v>
      </c>
      <c r="I7">
        <f>((D15 + D34) + (D8 + D9 + D10 + D11 + D12 + D13 + D14))</f>
        <v/>
      </c>
      <c r="J7">
        <f>(((D15 + D34) + (D8 + D9 + D10 + D11 + D12 + D13 + D14))*C7)</f>
        <v/>
      </c>
    </row>
    <row r="8">
      <c r="A8" t="inlineStr">
        <is>
          <t>INT_R_X5Y43/EL1BEG0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INT_L_X6Y43/EL1END0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INT_L_X6Y42/EL1END_S3_0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CLBLM_R_X5Y43/CLBLM_EL1BEG0</t>
        </is>
      </c>
      <c r="B11" t="inlineStr">
        <is>
          <t>Part of wire</t>
        </is>
      </c>
      <c r="C11" t="n">
        <v>0.052151</v>
      </c>
      <c r="D11" t="n">
        <v>0.004690000000000001</v>
      </c>
    </row>
    <row r="12">
      <c r="A12" t="inlineStr">
        <is>
          <t>VBRK_X18Y45/VBRK_EL1BEG0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BRAM_L_X6Y40/BRAM_EL1BEG0_3</t>
        </is>
      </c>
      <c r="B13" t="inlineStr">
        <is>
          <t>Part of wire</t>
        </is>
      </c>
      <c r="C13" t="n">
        <v>0.26892</v>
      </c>
      <c r="D13" t="n">
        <v>0.064292</v>
      </c>
    </row>
    <row r="14">
      <c r="A14" t="inlineStr">
        <is>
          <t>BRAM_INT_INTERFACE_L_X6Y43/INT_INTERFACE_EL1BEG0</t>
        </is>
      </c>
      <c r="B14" t="inlineStr">
        <is>
          <t>Part of wire</t>
        </is>
      </c>
      <c r="C14" t="n">
        <v>0</v>
      </c>
      <c r="D14" t="n">
        <v>0</v>
      </c>
      <c r="I14">
        <f>(((D8 + D9 + D10 + D11 + D12 + D13 + D14)/2) + (D15 + D34))</f>
        <v/>
      </c>
      <c r="J14">
        <f>((C8 + C9 + C10 + C11 + C12 + C13 + C14)*(((D8 + D9 + D10 + D11 + D12 + D13 + D14)/2) + (D15 + D34)))</f>
        <v/>
      </c>
    </row>
    <row r="15">
      <c r="A15" t="inlineStr">
        <is>
          <t>INT_L_X6Y43/INT_L.EL1END0-&gt;&gt;ER1BEG1</t>
        </is>
      </c>
      <c r="B15" t="inlineStr">
        <is>
          <t>Buffer</t>
        </is>
      </c>
      <c r="C15" t="n">
        <v>1.16220225</v>
      </c>
      <c r="D15" t="n">
        <v>0.008429000000000001</v>
      </c>
      <c r="E15" t="n">
        <v>0.044</v>
      </c>
      <c r="F15" t="n">
        <v>0.036</v>
      </c>
      <c r="G15" t="n">
        <v>0.124</v>
      </c>
      <c r="H15" t="n">
        <v>0.103</v>
      </c>
      <c r="I15">
        <f>((D18) + (D16 + D17))</f>
        <v/>
      </c>
      <c r="J15">
        <f>(((D18) + (D16 + D17))*C15)</f>
        <v/>
      </c>
    </row>
    <row r="16">
      <c r="A16" t="inlineStr">
        <is>
          <t>INT_L_X6Y43/ER1BEG1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INT_R_X7Y43/ER1END1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INT_R_X7Y43/INT_R.ER1END1-&gt;&gt;ER1BEG2</t>
        </is>
      </c>
      <c r="B18" t="inlineStr">
        <is>
          <t>Buffer</t>
        </is>
      </c>
      <c r="C18" t="n">
        <v>1.16220225</v>
      </c>
      <c r="D18" t="n">
        <v>0.008429000000000001</v>
      </c>
      <c r="E18" t="n">
        <v>0.044</v>
      </c>
      <c r="F18" t="n">
        <v>0.036</v>
      </c>
      <c r="G18" t="n">
        <v>0.122</v>
      </c>
      <c r="H18" t="n">
        <v>0.101</v>
      </c>
      <c r="I18">
        <f>((D23) + (D19 + D20 + D21 + D22))</f>
        <v/>
      </c>
      <c r="J18">
        <f>(((D23) + (D19 + D20 + D21 + D22))*C18)</f>
        <v/>
      </c>
    </row>
    <row r="19">
      <c r="A19" t="inlineStr">
        <is>
          <t>INT_R_X7Y43/ER1BEG2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INT_L_X8Y43/ER1END2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CLBLM_R_X7Y43/CLBLM_ER1BEG2</t>
        </is>
      </c>
      <c r="B21" t="inlineStr">
        <is>
          <t>Part of wire</t>
        </is>
      </c>
      <c r="C21" t="n">
        <v>0.09049599999999999</v>
      </c>
      <c r="D21" t="n">
        <v>0.005564</v>
      </c>
    </row>
    <row r="22">
      <c r="A22" t="inlineStr">
        <is>
          <t>CLBLM_L_X8Y43/CLBLM_ER1BEG2</t>
        </is>
      </c>
      <c r="B22" t="inlineStr">
        <is>
          <t>Part of wire</t>
        </is>
      </c>
      <c r="C22" t="n">
        <v>0.09049599999999999</v>
      </c>
      <c r="D22" t="n">
        <v>0.005564</v>
      </c>
      <c r="I22">
        <f>(((D19 + D20 + D21 + D22)/2) + (D23))</f>
        <v/>
      </c>
      <c r="J22">
        <f>((C19 + C20 + C21 + C22)*(((D19 + D20 + D21 + D22)/2) + (D23)))</f>
        <v/>
      </c>
    </row>
    <row r="23">
      <c r="A23" t="inlineStr">
        <is>
          <t>INT_L_X8Y43/INT_L.ER1END2-&gt;&gt;IMUX_L22</t>
        </is>
      </c>
      <c r="B23" t="inlineStr">
        <is>
          <t>Buffer</t>
        </is>
      </c>
      <c r="C23" t="n">
        <v>1.6107141875</v>
      </c>
      <c r="D23" t="n">
        <v>0.007713</v>
      </c>
      <c r="E23" t="n">
        <v>0.047</v>
      </c>
      <c r="F23" t="n">
        <v>0.038</v>
      </c>
      <c r="G23" t="n">
        <v>0.138</v>
      </c>
      <c r="H23" t="n">
        <v>0.114</v>
      </c>
      <c r="I23">
        <f>((((D28) + (D27))) + (D24 + D25))</f>
        <v/>
      </c>
      <c r="J23">
        <f>(((((D28) + (D27))) + (D24 + D25))*C23)</f>
        <v/>
      </c>
    </row>
    <row r="24">
      <c r="A24" t="inlineStr">
        <is>
          <t>INT_L_X8Y43/IMUX_L22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CLBLM_L_X8Y43/CLBLM_IMUX22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(((D28) + (D27))))</f>
        <v/>
      </c>
      <c r="J25">
        <f>((C24 + C25)*(((D24 + D25)/2) + (((D28) + (D27)))))</f>
        <v/>
      </c>
    </row>
    <row r="26">
      <c r="A26" t="inlineStr">
        <is>
          <t>CLBLM_L_X8Y43/CLBLM_L.CLBLM_IMUX22-&gt;CLBLM_M_C3</t>
        </is>
      </c>
      <c r="B26" t="inlineStr">
        <is>
          <t>PassTransistor</t>
        </is>
      </c>
      <c r="C26" t="n">
        <v>0</v>
      </c>
      <c r="E26" t="n">
        <v>0</v>
      </c>
      <c r="F26" t="n">
        <v>0</v>
      </c>
      <c r="G26" t="n">
        <v>0</v>
      </c>
      <c r="H26" t="n">
        <v>0</v>
      </c>
      <c r="I26">
        <f>((D28) + (D27))</f>
        <v/>
      </c>
      <c r="J26">
        <f>(((D28) + (D27))*C26)</f>
        <v/>
      </c>
    </row>
    <row r="27">
      <c r="A27" t="inlineStr">
        <is>
          <t>CLBLM_L_X8Y43/CLBLM_M_C3</t>
        </is>
      </c>
      <c r="B27" t="inlineStr">
        <is>
          <t>Part of wire</t>
        </is>
      </c>
      <c r="C27" t="n">
        <v>0</v>
      </c>
      <c r="D27" t="n">
        <v>0</v>
      </c>
      <c r="I27">
        <f>(((D27)/2) + (D28))</f>
        <v/>
      </c>
      <c r="J27">
        <f>((C27)*(((D27)/2) + (D28)))</f>
        <v/>
      </c>
    </row>
    <row r="28">
      <c r="A28" t="inlineStr">
        <is>
          <t>masterReg/register_reg_r2_0_31_6_11/RAMC_D1/RADR2</t>
        </is>
      </c>
      <c r="B28" t="inlineStr">
        <is>
          <t>Inpin</t>
        </is>
      </c>
      <c r="D28" t="n">
        <v>0</v>
      </c>
      <c r="E28" t="n">
        <v>0.14</v>
      </c>
      <c r="F28" t="n">
        <v>0.113</v>
      </c>
      <c r="G28" t="n">
        <v>0.368</v>
      </c>
      <c r="H28" t="n">
        <v>0.297</v>
      </c>
    </row>
    <row r="29">
      <c r="A29" t="inlineStr">
        <is>
          <t>readReg2[2]: Address_register_reg[7]/Q to masterReg/register_reg_r2_0_31_6_11/RAMC_D1/RADR2 sum delays</t>
        </is>
      </c>
      <c r="E29">
        <f>(E2 + E4 + E7 + E15 + E18 + E23 + E26 + E28)</f>
        <v/>
      </c>
      <c r="F29">
        <f>(F2 + F4 + F7 + F15 + F18 + F23 + F26 + F28)</f>
        <v/>
      </c>
      <c r="G29">
        <f>(G2 + G4 + G7 + G15 + G18 + G23 + G26 + G28)</f>
        <v/>
      </c>
      <c r="H29">
        <f>(H2 + H4 + H7 + H15 + H18 + H23 + H26 + H28)</f>
        <v/>
      </c>
      <c r="J29">
        <f>(J2 + J3 + J4 + J6 + J7 + J14 + J15 + J17 + J18 + J22 + J23 + J25 + J26 + J27 + J28)</f>
        <v/>
      </c>
    </row>
    <row r="30">
      <c r="A30" t="inlineStr">
        <is>
          <t>readReg2[2]: Address_register_reg[7]/Q to masterReg/register_reg_r2_0_31_6_11/RAMC_D1/RADR2sum delays + cap delay</t>
        </is>
      </c>
      <c r="E30">
        <f>1000*(E29 + J29)</f>
        <v/>
      </c>
      <c r="F30">
        <f>1000*(F29 + J29)</f>
        <v/>
      </c>
      <c r="G30">
        <f>1000*(G29 + J29)</f>
        <v/>
      </c>
      <c r="H30">
        <f>1000*(H29 + J29)</f>
        <v/>
      </c>
    </row>
    <row r="32">
      <c r="A32" t="inlineStr">
        <is>
          <t>readReg2[2]: Address_register_reg[7]/Q to masterReg/register_reg_r2_0_31_6_11/RAMC_D1/RADR2Total delay (from Vivado)</t>
        </is>
      </c>
      <c r="E32" t="inlineStr">
        <is>
          <t>483</t>
        </is>
      </c>
      <c r="F32" t="inlineStr">
        <is>
          <t>423</t>
        </is>
      </c>
      <c r="G32" t="inlineStr">
        <is>
          <t>877</t>
        </is>
      </c>
      <c r="H32" t="inlineStr">
        <is>
          <t>745</t>
        </is>
      </c>
    </row>
    <row r="34">
      <c r="A34" t="inlineStr">
        <is>
          <t>INT_L_X6Y43/INT_L.EL1END0-&gt;&gt;EE2BEG0</t>
        </is>
      </c>
      <c r="B34" t="inlineStr">
        <is>
          <t>Buffer</t>
        </is>
      </c>
      <c r="C34" t="n">
        <v>1.1851186875</v>
      </c>
      <c r="D34" t="n">
        <v>0.008473000000000001</v>
      </c>
      <c r="E34" t="n">
        <v>0.061</v>
      </c>
      <c r="F34" t="n">
        <v>0.05</v>
      </c>
      <c r="G34" t="n">
        <v>0.139</v>
      </c>
      <c r="H34" t="n">
        <v>0.115</v>
      </c>
      <c r="I34">
        <f>((D40 + D51) + (D35 + D36 + D37 + D38 + D39))</f>
        <v/>
      </c>
      <c r="J34">
        <f>(((D40 + D51) + (D35 + D36 + D37 + D38 + D39))*C34)</f>
        <v/>
      </c>
    </row>
    <row r="35">
      <c r="A35" t="inlineStr">
        <is>
          <t>INT_L_X6Y43/EE2BEG0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INT_L_X8Y43/EE2END0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INT_R_X7Y43/EE2A0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CLBLM_R_X7Y43/CLBLM_EE2A0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CLBLM_L_X8Y43/CLBLM_EE2A0</t>
        </is>
      </c>
      <c r="B39" t="inlineStr">
        <is>
          <t>Part of wire</t>
        </is>
      </c>
      <c r="C39" t="n">
        <v>0</v>
      </c>
      <c r="D39" t="n">
        <v>0</v>
      </c>
      <c r="I39">
        <f>(((D35 + D36 + D37 + D38 + D39)/2) + (D40 + D51))</f>
        <v/>
      </c>
      <c r="J39">
        <f>((C35 + C36 + C37 + C38 + C39)*(((D35 + D36 + D37 + D38 + D39)/2) + (D40 + D51)))</f>
        <v/>
      </c>
    </row>
    <row r="40">
      <c r="A40" t="inlineStr">
        <is>
          <t>INT_L_X8Y43/INT_L.EE2END0-&gt;&gt;IMUX_L1</t>
        </is>
      </c>
      <c r="B40" t="inlineStr">
        <is>
          <t>Buffer</t>
        </is>
      </c>
      <c r="C40" t="n">
        <v>1.6107141875</v>
      </c>
      <c r="D40" t="n">
        <v>0.007713</v>
      </c>
      <c r="E40" t="n">
        <v>0.047</v>
      </c>
      <c r="F40" t="n">
        <v>0.038</v>
      </c>
      <c r="G40" t="n">
        <v>0.138</v>
      </c>
      <c r="H40" t="n">
        <v>0.114</v>
      </c>
      <c r="I40">
        <f>((((D45) + (D44))) + (D41 + D42))</f>
        <v/>
      </c>
      <c r="J40">
        <f>(((((D45) + (D44))) + (D41 + D42))*C40)</f>
        <v/>
      </c>
    </row>
    <row r="41">
      <c r="A41" t="inlineStr">
        <is>
          <t>INT_L_X8Y43/IMUX_L1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CLBLM_L_X8Y43/CLBLM_IMUX1</t>
        </is>
      </c>
      <c r="B42" t="inlineStr">
        <is>
          <t>Part of wire</t>
        </is>
      </c>
      <c r="C42" t="n">
        <v>0</v>
      </c>
      <c r="D42" t="n">
        <v>0</v>
      </c>
      <c r="I42">
        <f>(((D41 + D42)/2) + (((D45) + (D44))))</f>
        <v/>
      </c>
      <c r="J42">
        <f>((C41 + C42)*(((D41 + D42)/2) + (((D45) + (D44)))))</f>
        <v/>
      </c>
    </row>
    <row r="43">
      <c r="A43" t="inlineStr">
        <is>
          <t>CLBLM_L_X8Y43/CLBLM_L.CLBLM_IMUX1-&gt;CLBLM_M_A3</t>
        </is>
      </c>
      <c r="B43" t="inlineStr">
        <is>
          <t>PassTransistor</t>
        </is>
      </c>
      <c r="C43" t="n">
        <v>0</v>
      </c>
      <c r="E43" t="n">
        <v>0</v>
      </c>
      <c r="F43" t="n">
        <v>0</v>
      </c>
      <c r="G43" t="n">
        <v>0</v>
      </c>
      <c r="H43" t="n">
        <v>0</v>
      </c>
      <c r="I43">
        <f>((D45) + (D44))</f>
        <v/>
      </c>
      <c r="J43">
        <f>(((D45) + (D44))*C43)</f>
        <v/>
      </c>
    </row>
    <row r="44">
      <c r="A44" t="inlineStr">
        <is>
          <t>CLBLM_L_X8Y43/CLBLM_M_A3</t>
        </is>
      </c>
      <c r="B44" t="inlineStr">
        <is>
          <t>Part of wire</t>
        </is>
      </c>
      <c r="C44" t="n">
        <v>0</v>
      </c>
      <c r="D44" t="n">
        <v>0</v>
      </c>
      <c r="I44">
        <f>(((D44)/2) + (D45))</f>
        <v/>
      </c>
      <c r="J44">
        <f>((C44)*(((D44)/2) + (D45)))</f>
        <v/>
      </c>
    </row>
    <row r="45">
      <c r="A45" t="inlineStr">
        <is>
          <t>masterReg/register_reg_r2_0_31_6_11/RAMA_D1/RADR2</t>
        </is>
      </c>
      <c r="B45" t="inlineStr">
        <is>
          <t>Inpin</t>
        </is>
      </c>
      <c r="D45" t="n">
        <v>0</v>
      </c>
      <c r="E45" t="n">
        <v>0.141</v>
      </c>
      <c r="F45" t="n">
        <v>0.114</v>
      </c>
      <c r="G45" t="n">
        <v>0.372</v>
      </c>
      <c r="H45" t="n">
        <v>0.3</v>
      </c>
    </row>
    <row r="46">
      <c r="A46" t="inlineStr">
        <is>
          <t>readReg2[2]: Address_register_reg[7]/Q to masterReg/register_reg_r2_0_31_6_11/RAMA_D1/RADR2 sum delays</t>
        </is>
      </c>
      <c r="E46">
        <f>(E2 + E4 + E7 + E34 + E40 + E43 + E45)</f>
        <v/>
      </c>
      <c r="F46">
        <f>(F2 + F4 + F7 + F34 + F40 + F43 + F45)</f>
        <v/>
      </c>
      <c r="G46">
        <f>(G2 + G4 + G7 + G34 + G40 + G43 + G45)</f>
        <v/>
      </c>
      <c r="H46">
        <f>(H2 + H4 + H7 + H34 + H40 + H43 + H45)</f>
        <v/>
      </c>
      <c r="J46">
        <f>(J2 + J3 + J4 + J6 + J7 + J14 + J34 + J39 + J40 + J42 + J43 + J44 + J45)</f>
        <v/>
      </c>
    </row>
    <row r="47">
      <c r="A47" t="inlineStr">
        <is>
          <t>readReg2[2]: Address_register_reg[7]/Q to masterReg/register_reg_r2_0_31_6_11/RAMA_D1/RADR2sum delays + cap delay</t>
        </is>
      </c>
      <c r="E47">
        <f>1000*(E46 + J46)</f>
        <v/>
      </c>
      <c r="F47">
        <f>1000*(F46 + J46)</f>
        <v/>
      </c>
      <c r="G47">
        <f>1000*(G46 + J46)</f>
        <v/>
      </c>
      <c r="H47">
        <f>1000*(H46 + J46)</f>
        <v/>
      </c>
    </row>
    <row r="49">
      <c r="A49" t="inlineStr">
        <is>
          <t>readReg2[2]: Address_register_reg[7]/Q to masterReg/register_reg_r2_0_31_6_11/RAMA_D1/RADR2Total delay (from Vivado)</t>
        </is>
      </c>
      <c r="E49" t="inlineStr">
        <is>
          <t>440</t>
        </is>
      </c>
      <c r="F49" t="inlineStr">
        <is>
          <t>385</t>
        </is>
      </c>
      <c r="G49" t="inlineStr">
        <is>
          <t>766</t>
        </is>
      </c>
      <c r="H49" t="inlineStr">
        <is>
          <t>651</t>
        </is>
      </c>
    </row>
    <row r="51">
      <c r="A51" t="inlineStr">
        <is>
          <t>INT_L_X8Y43/INT_L.EE2END0-&gt;&gt;IMUX_L17</t>
        </is>
      </c>
      <c r="B51" t="inlineStr">
        <is>
          <t>Buffer</t>
        </is>
      </c>
      <c r="C51" t="n">
        <v>1.6107141875</v>
      </c>
      <c r="D51" t="n">
        <v>0.007713</v>
      </c>
      <c r="E51" t="n">
        <v>0.047</v>
      </c>
      <c r="F51" t="n">
        <v>0.038</v>
      </c>
      <c r="G51" t="n">
        <v>0.138</v>
      </c>
      <c r="H51" t="n">
        <v>0.114</v>
      </c>
      <c r="I51">
        <f>((((D56) + (D55))) + (D52 + D53))</f>
        <v/>
      </c>
      <c r="J51">
        <f>(((((D56) + (D55))) + (D52 + D53))*C51)</f>
        <v/>
      </c>
    </row>
    <row r="52">
      <c r="A52" t="inlineStr">
        <is>
          <t>INT_L_X8Y43/IMUX_L17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CLBLM_L_X8Y43/CLBLM_IMUX17</t>
        </is>
      </c>
      <c r="B53" t="inlineStr">
        <is>
          <t>Part of wire</t>
        </is>
      </c>
      <c r="C53" t="n">
        <v>0</v>
      </c>
      <c r="D53" t="n">
        <v>0</v>
      </c>
      <c r="I53">
        <f>(((D52 + D53)/2) + (((D56) + (D55))))</f>
        <v/>
      </c>
      <c r="J53">
        <f>((C52 + C53)*(((D52 + D53)/2) + (((D56) + (D55)))))</f>
        <v/>
      </c>
    </row>
    <row r="54">
      <c r="A54" t="inlineStr">
        <is>
          <t>CLBLM_L_X8Y43/CLBLM_L.CLBLM_IMUX17-&gt;CLBLM_M_B3</t>
        </is>
      </c>
      <c r="B54" t="inlineStr">
        <is>
          <t>PassTransistor</t>
        </is>
      </c>
      <c r="C54" t="n">
        <v>0</v>
      </c>
      <c r="E54" t="n">
        <v>0</v>
      </c>
      <c r="F54" t="n">
        <v>0</v>
      </c>
      <c r="G54" t="n">
        <v>0</v>
      </c>
      <c r="H54" t="n">
        <v>0</v>
      </c>
      <c r="I54">
        <f>((D56) + (D55))</f>
        <v/>
      </c>
      <c r="J54">
        <f>(((D56) + (D55))*C54)</f>
        <v/>
      </c>
    </row>
    <row r="55">
      <c r="A55" t="inlineStr">
        <is>
          <t>CLBLM_L_X8Y43/CLBLM_M_B3</t>
        </is>
      </c>
      <c r="B55" t="inlineStr">
        <is>
          <t>Part of wire</t>
        </is>
      </c>
      <c r="C55" t="n">
        <v>0</v>
      </c>
      <c r="D55" t="n">
        <v>0</v>
      </c>
      <c r="I55">
        <f>(((D55)/2) + (D56))</f>
        <v/>
      </c>
      <c r="J55">
        <f>((C55)*(((D55)/2) + (D56)))</f>
        <v/>
      </c>
    </row>
    <row r="56">
      <c r="A56" t="inlineStr">
        <is>
          <t>masterReg/register_reg_r2_0_31_6_11/RAMB_D1/RADR2</t>
        </is>
      </c>
      <c r="B56" t="inlineStr">
        <is>
          <t>Inpin</t>
        </is>
      </c>
      <c r="D56" t="n">
        <v>0</v>
      </c>
      <c r="E56" t="n">
        <v>0.141</v>
      </c>
      <c r="F56" t="n">
        <v>0.114</v>
      </c>
      <c r="G56" t="n">
        <v>0.37</v>
      </c>
      <c r="H56" t="n">
        <v>0.298</v>
      </c>
    </row>
    <row r="57">
      <c r="A57" t="inlineStr">
        <is>
          <t>readReg2[2]: Address_register_reg[7]/Q to masterReg/register_reg_r2_0_31_6_11/RAMB_D1/RADR2 sum delays</t>
        </is>
      </c>
      <c r="E57">
        <f>(E2 + E4 + E7 + E34 + E51 + E54 + E56)</f>
        <v/>
      </c>
      <c r="F57">
        <f>(F2 + F4 + F7 + F34 + F51 + F54 + F56)</f>
        <v/>
      </c>
      <c r="G57">
        <f>(G2 + G4 + G7 + G34 + G51 + G54 + G56)</f>
        <v/>
      </c>
      <c r="H57">
        <f>(H2 + H4 + H7 + H34 + H51 + H54 + H56)</f>
        <v/>
      </c>
      <c r="J57">
        <f>(J2 + J3 + J4 + J6 + J7 + J14 + J34 + J39 + J51 + J53 + J54 + J55 + J56)</f>
        <v/>
      </c>
    </row>
    <row r="58">
      <c r="A58" t="inlineStr">
        <is>
          <t>readReg2[2]: Address_register_reg[7]/Q to masterReg/register_reg_r2_0_31_6_11/RAMB_D1/RADR2sum delays + cap delay</t>
        </is>
      </c>
      <c r="E58">
        <f>1000*(E57 + J57)</f>
        <v/>
      </c>
      <c r="F58">
        <f>1000*(F57 + J57)</f>
        <v/>
      </c>
      <c r="G58">
        <f>1000*(G57 + J57)</f>
        <v/>
      </c>
      <c r="H58">
        <f>1000*(H57 + J57)</f>
        <v/>
      </c>
    </row>
    <row r="60">
      <c r="A60" t="inlineStr">
        <is>
          <t>readReg2[2]: Address_register_reg[7]/Q to masterReg/register_reg_r2_0_31_6_11/RAMB_D1/RADR2Total delay (from Vivado)</t>
        </is>
      </c>
      <c r="E60" t="inlineStr">
        <is>
          <t>440</t>
        </is>
      </c>
      <c r="F60" t="inlineStr">
        <is>
          <t>385</t>
        </is>
      </c>
      <c r="G60" t="inlineStr">
        <is>
          <t>767</t>
        </is>
      </c>
      <c r="H60" t="inlineStr">
        <is>
          <t>652</t>
        </is>
      </c>
    </row>
    <row r="62">
      <c r="A62" t="inlineStr">
        <is>
          <t>INT_R_X5Y43/INT_R.LOGIC_OUTS1-&gt;&gt;SR1BEG2</t>
        </is>
      </c>
      <c r="B62" t="inlineStr">
        <is>
          <t>Buffer</t>
        </is>
      </c>
      <c r="C62" t="n">
        <v>1.16220225</v>
      </c>
      <c r="D62" t="n">
        <v>0.008429000000000001</v>
      </c>
      <c r="E62" t="n">
        <v>0.057</v>
      </c>
      <c r="F62" t="n">
        <v>0.047</v>
      </c>
      <c r="G62" t="n">
        <v>0.14</v>
      </c>
      <c r="H62" t="n">
        <v>0.116</v>
      </c>
      <c r="I62">
        <f>((D65 + D300) + (D63 + D64))</f>
        <v/>
      </c>
      <c r="J62">
        <f>(((D65 + D300) + (D63 + D64))*C62)</f>
        <v/>
      </c>
    </row>
    <row r="63">
      <c r="A63" t="inlineStr">
        <is>
          <t>INT_R_X5Y43/SR1BEG2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INT_R_X5Y42/SR1END2</t>
        </is>
      </c>
      <c r="B64" t="inlineStr">
        <is>
          <t>Part of wire</t>
        </is>
      </c>
      <c r="C64" t="n">
        <v>0</v>
      </c>
      <c r="D64" t="n">
        <v>0</v>
      </c>
      <c r="I64">
        <f>(((D63 + D64)/2) + (D65 + D300))</f>
        <v/>
      </c>
      <c r="J64">
        <f>((C63 + C64)*(((D63 + D64)/2) + (D65 + D300)))</f>
        <v/>
      </c>
    </row>
    <row r="65">
      <c r="A65" t="inlineStr">
        <is>
          <t>INT_R_X5Y42/INT_R.SR1END2-&gt;&gt;WW2BEG2</t>
        </is>
      </c>
      <c r="B65" t="inlineStr">
        <is>
          <t>Buffer</t>
        </is>
      </c>
      <c r="C65" t="n">
        <v>1.1851186875</v>
      </c>
      <c r="D65" t="n">
        <v>0.008473000000000001</v>
      </c>
      <c r="E65" t="n">
        <v>0.063</v>
      </c>
      <c r="F65" t="n">
        <v>0.052</v>
      </c>
      <c r="G65" t="n">
        <v>0.142</v>
      </c>
      <c r="H65" t="n">
        <v>0.118</v>
      </c>
      <c r="I65">
        <f>((D71 + D82) + (D66 + D67 + D68 + D69 + D70))</f>
        <v/>
      </c>
      <c r="J65">
        <f>(((D71 + D82) + (D66 + D67 + D68 + D69 + D70))*C65)</f>
        <v/>
      </c>
    </row>
    <row r="66">
      <c r="A66" t="inlineStr">
        <is>
          <t>INT_R_X5Y42/WW2BEG2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INT_R_X3Y42/WW2END2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INT_L_X4Y42/WW2A2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CLBLL_L_X4Y42/CLBLL_WW2END2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CLBLM_R_X3Y42/CLBLM_WW2END2</t>
        </is>
      </c>
      <c r="B70" t="inlineStr">
        <is>
          <t>Part of wire</t>
        </is>
      </c>
      <c r="C70" t="n">
        <v>0</v>
      </c>
      <c r="D70" t="n">
        <v>0</v>
      </c>
      <c r="I70">
        <f>(((D66 + D67 + D68 + D69 + D70)/2) + (D71 + D82))</f>
        <v/>
      </c>
      <c r="J70">
        <f>((C66 + C67 + C68 + C69 + C70)*(((D66 + D67 + D68 + D69 + D70)/2) + (D71 + D82)))</f>
        <v/>
      </c>
    </row>
    <row r="71">
      <c r="A71" t="inlineStr">
        <is>
          <t>INT_R_X3Y42/INT_R.WW2END2-&gt;&gt;IMUX22</t>
        </is>
      </c>
      <c r="B71" t="inlineStr">
        <is>
          <t>Buffer</t>
        </is>
      </c>
      <c r="C71" t="n">
        <v>1.6107141875</v>
      </c>
      <c r="D71" t="n">
        <v>0.007713</v>
      </c>
      <c r="E71" t="n">
        <v>0.047</v>
      </c>
      <c r="F71" t="n">
        <v>0.038</v>
      </c>
      <c r="G71" t="n">
        <v>0.138</v>
      </c>
      <c r="H71" t="n">
        <v>0.114</v>
      </c>
      <c r="I71">
        <f>((((D76) + (D75))) + (D72 + D73))</f>
        <v/>
      </c>
      <c r="J71">
        <f>(((((D76) + (D75))) + (D72 + D73))*C71)</f>
        <v/>
      </c>
    </row>
    <row r="72">
      <c r="A72" t="inlineStr">
        <is>
          <t>INT_R_X3Y42/IMUX22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CLBLM_R_X3Y42/CLBLM_IMUX22</t>
        </is>
      </c>
      <c r="B73" t="inlineStr">
        <is>
          <t>Part of wire</t>
        </is>
      </c>
      <c r="C73" t="n">
        <v>0</v>
      </c>
      <c r="D73" t="n">
        <v>0</v>
      </c>
      <c r="I73">
        <f>(((D72 + D73)/2) + (((D76) + (D75))))</f>
        <v/>
      </c>
      <c r="J73">
        <f>((C72 + C73)*(((D72 + D73)/2) + (((D76) + (D75)))))</f>
        <v/>
      </c>
    </row>
    <row r="74">
      <c r="A74" t="inlineStr">
        <is>
          <t>CLBLM_R_X3Y42/CLBLM_R.CLBLM_IMUX22-&gt;CLBLM_M_C3</t>
        </is>
      </c>
      <c r="B74" t="inlineStr">
        <is>
          <t>PassTransistor</t>
        </is>
      </c>
      <c r="C74" t="n">
        <v>0</v>
      </c>
      <c r="E74" t="n">
        <v>0</v>
      </c>
      <c r="F74" t="n">
        <v>0</v>
      </c>
      <c r="G74" t="n">
        <v>0</v>
      </c>
      <c r="H74" t="n">
        <v>0</v>
      </c>
      <c r="I74">
        <f>((D76) + (D75))</f>
        <v/>
      </c>
      <c r="J74">
        <f>(((D76) + (D75))*C74)</f>
        <v/>
      </c>
    </row>
    <row r="75">
      <c r="A75" t="inlineStr">
        <is>
          <t>CLBLM_R_X3Y42/CLBLM_M_C3</t>
        </is>
      </c>
      <c r="B75" t="inlineStr">
        <is>
          <t>Part of wire</t>
        </is>
      </c>
      <c r="C75" t="n">
        <v>0</v>
      </c>
      <c r="D75" t="n">
        <v>0</v>
      </c>
      <c r="I75">
        <f>(((D75)/2) + (D76))</f>
        <v/>
      </c>
      <c r="J75">
        <f>((C75)*(((D75)/2) + (D76)))</f>
        <v/>
      </c>
    </row>
    <row r="76">
      <c r="A76" t="inlineStr">
        <is>
          <t>masterReg/register_reg_r2_0_31_0_5/RAMC_D1/RADR2</t>
        </is>
      </c>
      <c r="B76" t="inlineStr">
        <is>
          <t>Inpin</t>
        </is>
      </c>
      <c r="D76" t="n">
        <v>0</v>
      </c>
      <c r="E76" t="n">
        <v>0.14</v>
      </c>
      <c r="F76" t="n">
        <v>0.113</v>
      </c>
      <c r="G76" t="n">
        <v>0.368</v>
      </c>
      <c r="H76" t="n">
        <v>0.297</v>
      </c>
    </row>
    <row r="77">
      <c r="A77" t="inlineStr">
        <is>
          <t>readReg2[2]: Address_register_reg[7]/Q to masterReg/register_reg_r2_0_31_0_5/RAMC_D1/RADR2 sum delays</t>
        </is>
      </c>
      <c r="E77">
        <f>(E2 + E4 + E62 + E65 + E71 + E74 + E76)</f>
        <v/>
      </c>
      <c r="F77">
        <f>(F2 + F4 + F62 + F65 + F71 + F74 + F76)</f>
        <v/>
      </c>
      <c r="G77">
        <f>(G2 + G4 + G62 + G65 + G71 + G74 + G76)</f>
        <v/>
      </c>
      <c r="H77">
        <f>(H2 + H4 + H62 + H65 + H71 + H74 + H76)</f>
        <v/>
      </c>
      <c r="J77">
        <f>(J2 + J3 + J4 + J6 + J62 + J64 + J65 + J70 + J71 + J73 + J74 + J75 + J76)</f>
        <v/>
      </c>
    </row>
    <row r="78">
      <c r="A78" t="inlineStr">
        <is>
          <t>readReg2[2]: Address_register_reg[7]/Q to masterReg/register_reg_r2_0_31_0_5/RAMC_D1/RADR2sum delays + cap delay</t>
        </is>
      </c>
      <c r="E78">
        <f>1000*(E77 + J77)</f>
        <v/>
      </c>
      <c r="F78">
        <f>1000*(F77 + J77)</f>
        <v/>
      </c>
      <c r="G78">
        <f>1000*(G77 + J77)</f>
        <v/>
      </c>
      <c r="H78">
        <f>1000*(H77 + J77)</f>
        <v/>
      </c>
    </row>
    <row r="80">
      <c r="A80" t="inlineStr">
        <is>
          <t>readReg2[2]: Address_register_reg[7]/Q to masterReg/register_reg_r2_0_31_0_5/RAMC_D1/RADR2Total delay (from Vivado)</t>
        </is>
      </c>
      <c r="E80" t="inlineStr">
        <is>
          <t>365</t>
        </is>
      </c>
      <c r="F80" t="inlineStr">
        <is>
          <t>308</t>
        </is>
      </c>
      <c r="G80" t="inlineStr">
        <is>
          <t>682</t>
        </is>
      </c>
      <c r="H80" t="inlineStr">
        <is>
          <t>565</t>
        </is>
      </c>
    </row>
    <row r="82">
      <c r="A82" t="inlineStr">
        <is>
          <t>INT_R_X3Y42/INT_R.WW2END2-&gt;&gt;NN2BEG3</t>
        </is>
      </c>
      <c r="B82" t="inlineStr">
        <is>
          <t>Buffer</t>
        </is>
      </c>
      <c r="C82" t="n">
        <v>1.1851186875</v>
      </c>
      <c r="D82" t="n">
        <v>0.008473000000000001</v>
      </c>
      <c r="E82" t="n">
        <v>0.06</v>
      </c>
      <c r="F82" t="n">
        <v>0.05</v>
      </c>
      <c r="G82" t="n">
        <v>0.133</v>
      </c>
      <c r="H82" t="n">
        <v>0.11</v>
      </c>
      <c r="I82">
        <f>((D86) + (D83 + D84 + D85))</f>
        <v/>
      </c>
      <c r="J82">
        <f>(((D86) + (D83 + D84 + D85))*C82)</f>
        <v/>
      </c>
    </row>
    <row r="83">
      <c r="A83" t="inlineStr">
        <is>
          <t>INT_R_X3Y42/NN2BEG3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INT_R_X3Y44/NN2END3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INT_R_X3Y43/NN2A3</t>
        </is>
      </c>
      <c r="B85" t="inlineStr">
        <is>
          <t>Part of wire</t>
        </is>
      </c>
      <c r="C85" t="n">
        <v>0</v>
      </c>
      <c r="D85" t="n">
        <v>0</v>
      </c>
      <c r="I85">
        <f>(((D83 + D84 + D85)/2) + (D86))</f>
        <v/>
      </c>
      <c r="J85">
        <f>((C83 + C84 + C85)*(((D83 + D84 + D85)/2) + (D86)))</f>
        <v/>
      </c>
    </row>
    <row r="86">
      <c r="A86" t="inlineStr">
        <is>
          <t>INT_R_X3Y44/INT_R.NN2END3-&gt;&gt;NN2BEG3</t>
        </is>
      </c>
      <c r="B86" t="inlineStr">
        <is>
          <t>Buffer</t>
        </is>
      </c>
      <c r="C86" t="n">
        <v>1.1851186875</v>
      </c>
      <c r="D86" t="n">
        <v>0.008473000000000001</v>
      </c>
      <c r="E86" t="n">
        <v>0.06</v>
      </c>
      <c r="F86" t="n">
        <v>0.05</v>
      </c>
      <c r="G86" t="n">
        <v>0.133</v>
      </c>
      <c r="H86" t="n">
        <v>0.11</v>
      </c>
      <c r="I86">
        <f>((D90 + D101) + (D87 + D88 + D89))</f>
        <v/>
      </c>
      <c r="J86">
        <f>(((D90 + D101) + (D87 + D88 + D89))*C86)</f>
        <v/>
      </c>
    </row>
    <row r="87">
      <c r="A87" t="inlineStr">
        <is>
          <t>INT_R_X3Y44/NN2BEG3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INT_R_X3Y46/NN2END3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INT_R_X3Y45/NN2A3</t>
        </is>
      </c>
      <c r="B89" t="inlineStr">
        <is>
          <t>Part of wire</t>
        </is>
      </c>
      <c r="C89" t="n">
        <v>0</v>
      </c>
      <c r="D89" t="n">
        <v>0</v>
      </c>
      <c r="I89">
        <f>(((D87 + D88 + D89)/2) + (D90 + D101))</f>
        <v/>
      </c>
      <c r="J89">
        <f>((C87 + C88 + C89)*(((D87 + D88 + D89)/2) + (D90 + D101)))</f>
        <v/>
      </c>
    </row>
    <row r="90">
      <c r="A90" t="inlineStr">
        <is>
          <t>INT_R_X3Y46/INT_R.NN2END3-&gt;&gt;IMUX14</t>
        </is>
      </c>
      <c r="B90" t="inlineStr">
        <is>
          <t>Buffer</t>
        </is>
      </c>
      <c r="C90" t="n">
        <v>1.6107141875</v>
      </c>
      <c r="D90" t="n">
        <v>0.007713</v>
      </c>
      <c r="E90" t="n">
        <v>0.047</v>
      </c>
      <c r="F90" t="n">
        <v>0.038</v>
      </c>
      <c r="G90" t="n">
        <v>0.138</v>
      </c>
      <c r="H90" t="n">
        <v>0.114</v>
      </c>
      <c r="I90">
        <f>((((D95) + (D94))) + (D91 + D92))</f>
        <v/>
      </c>
      <c r="J90">
        <f>(((((D95) + (D94))) + (D91 + D92))*C90)</f>
        <v/>
      </c>
    </row>
    <row r="91">
      <c r="A91" t="inlineStr">
        <is>
          <t>INT_R_X3Y46/IMUX14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CLBLM_R_X3Y46/CLBLM_IMUX14</t>
        </is>
      </c>
      <c r="B92" t="inlineStr">
        <is>
          <t>Part of wire</t>
        </is>
      </c>
      <c r="C92" t="n">
        <v>0</v>
      </c>
      <c r="D92" t="n">
        <v>0</v>
      </c>
      <c r="I92">
        <f>(((D91 + D92)/2) + (((D95) + (D94))))</f>
        <v/>
      </c>
      <c r="J92">
        <f>((C91 + C92)*(((D91 + D92)/2) + (((D95) + (D94)))))</f>
        <v/>
      </c>
    </row>
    <row r="93">
      <c r="A93" t="inlineStr">
        <is>
          <t>CLBLM_R_X3Y46/CLBLM_R.CLBLM_IMUX14-&gt;CLBLM_L_B1</t>
        </is>
      </c>
      <c r="B93" t="inlineStr">
        <is>
          <t>PassTransistor</t>
        </is>
      </c>
      <c r="C93" t="n">
        <v>0</v>
      </c>
      <c r="E93" t="n">
        <v>0</v>
      </c>
      <c r="F93" t="n">
        <v>0</v>
      </c>
      <c r="G93" t="n">
        <v>0</v>
      </c>
      <c r="H93" t="n">
        <v>0</v>
      </c>
      <c r="I93">
        <f>((D95) + (D94))</f>
        <v/>
      </c>
      <c r="J93">
        <f>(((D95) + (D94))*C93)</f>
        <v/>
      </c>
    </row>
    <row r="94">
      <c r="A94" t="inlineStr">
        <is>
          <t>CLBLM_R_X3Y46/CLBLM_L_B1</t>
        </is>
      </c>
      <c r="B94" t="inlineStr">
        <is>
          <t>Part of wire</t>
        </is>
      </c>
      <c r="C94" t="n">
        <v>0</v>
      </c>
      <c r="D94" t="n">
        <v>0</v>
      </c>
      <c r="I94">
        <f>(((D94)/2) + (D95))</f>
        <v/>
      </c>
      <c r="J94">
        <f>((C94)*(((D94)/2) + (D95)))</f>
        <v/>
      </c>
    </row>
    <row r="95">
      <c r="A95" t="inlineStr">
        <is>
          <t>masterReg/readData2[31]_i_7/I3</t>
        </is>
      </c>
      <c r="B95" t="inlineStr">
        <is>
          <t>Inpin</t>
        </is>
      </c>
      <c r="D95" t="n">
        <v>0</v>
      </c>
      <c r="E95" t="n">
        <v>0.213</v>
      </c>
      <c r="F95" t="n">
        <v>0.171</v>
      </c>
      <c r="G95" t="n">
        <v>0.518</v>
      </c>
      <c r="H95" t="n">
        <v>0.417</v>
      </c>
    </row>
    <row r="96">
      <c r="A96" t="inlineStr">
        <is>
          <t>readReg2[2]: Address_register_reg[7]/Q to masterReg/readData2[31]_i_7/I3 sum delays</t>
        </is>
      </c>
      <c r="E96">
        <f>(E2 + E4 + E62 + E65 + E82 + E86 + E90 + E93 + E95)</f>
        <v/>
      </c>
      <c r="F96">
        <f>(F2 + F4 + F62 + F65 + F82 + F86 + F90 + F93 + F95)</f>
        <v/>
      </c>
      <c r="G96">
        <f>(G2 + G4 + G62 + G65 + G82 + G86 + G90 + G93 + G95)</f>
        <v/>
      </c>
      <c r="H96">
        <f>(H2 + H4 + H62 + H65 + H82 + H86 + H90 + H93 + H95)</f>
        <v/>
      </c>
      <c r="J96">
        <f>(J2 + J3 + J4 + J6 + J62 + J64 + J65 + J70 + J82 + J85 + J86 + J89 + J90 + J92 + J93 + J94 + J95)</f>
        <v/>
      </c>
    </row>
    <row r="97">
      <c r="A97" t="inlineStr">
        <is>
          <t>readReg2[2]: Address_register_reg[7]/Q to masterReg/readData2[31]_i_7/I3sum delays + cap delay</t>
        </is>
      </c>
      <c r="E97">
        <f>1000*(E96 + J96)</f>
        <v/>
      </c>
      <c r="F97">
        <f>1000*(F96 + J96)</f>
        <v/>
      </c>
      <c r="G97">
        <f>1000*(G96 + J96)</f>
        <v/>
      </c>
      <c r="H97">
        <f>1000*(H96 + J96)</f>
        <v/>
      </c>
    </row>
    <row r="99">
      <c r="A99" t="inlineStr">
        <is>
          <t>readReg2[2]: Address_register_reg[7]/Q to masterReg/readData2[31]_i_7/I3Total delay (from Vivado)</t>
        </is>
      </c>
      <c r="E99" t="inlineStr">
        <is>
          <t>586</t>
        </is>
      </c>
      <c r="F99" t="inlineStr">
        <is>
          <t>494</t>
        </is>
      </c>
      <c r="G99" t="inlineStr">
        <is>
          <t>1067</t>
        </is>
      </c>
      <c r="H99" t="inlineStr">
        <is>
          <t>884</t>
        </is>
      </c>
    </row>
    <row r="101">
      <c r="A101" t="inlineStr">
        <is>
          <t>INT_R_X3Y46/INT_R.NN2END3-&gt;&gt;NN6BEG3</t>
        </is>
      </c>
      <c r="B101" t="inlineStr">
        <is>
          <t>Buffer</t>
        </is>
      </c>
      <c r="C101" t="n">
        <v>1.5845231875</v>
      </c>
      <c r="D101" t="n">
        <v>0.009979</v>
      </c>
      <c r="E101" t="n">
        <v>0.08400000000000001</v>
      </c>
      <c r="F101" t="n">
        <v>0.06900000000000001</v>
      </c>
      <c r="G101" t="n">
        <v>0.185</v>
      </c>
      <c r="H101" t="n">
        <v>0.153</v>
      </c>
      <c r="I101">
        <f>((D110 + D155) + (D102 + D103 + D104 + D105 + D106 + D107 + D108 + D109))</f>
        <v/>
      </c>
      <c r="J101">
        <f>(((D110 + D155) + (D102 + D103 + D104 + D105 + D106 + D107 + D108 + D109))*C101)</f>
        <v/>
      </c>
    </row>
    <row r="102">
      <c r="A102" t="inlineStr">
        <is>
          <t>INT_R_X3Y46/NN6BEG3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INT_R_X3Y52/NN6END3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INT_R_X3Y47/NN6A3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INT_R_X3Y48/NN6B3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INT_R_X3Y49/NN6C3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BRKH_INT_X3Y49/BRKH_INT_NN6C3</t>
        </is>
      </c>
      <c r="B107" t="inlineStr">
        <is>
          <t>Part of wire</t>
        </is>
      </c>
      <c r="C107" t="n">
        <v>0.00523</v>
      </c>
      <c r="D107" t="n">
        <v>0.001</v>
      </c>
    </row>
    <row r="108">
      <c r="A108" t="inlineStr">
        <is>
          <t>INT_R_X3Y50/NN6D3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INT_R_X3Y51/NN6E3</t>
        </is>
      </c>
      <c r="B109" t="inlineStr">
        <is>
          <t>Part of wire</t>
        </is>
      </c>
      <c r="C109" t="n">
        <v>0</v>
      </c>
      <c r="D109" t="n">
        <v>0</v>
      </c>
      <c r="I109">
        <f>(((D102 + D103 + D104 + D105 + D106 + D107 + D108 + D109)/2) + (D110 + D155))</f>
        <v/>
      </c>
      <c r="J109">
        <f>((C102 + C103 + C104 + C105 + C106 + C107 + C108 + C109)*(((D102 + D103 + D104 + D105 + D106 + D107 + D108 + D109)/2) + (D110 + D155)))</f>
        <v/>
      </c>
    </row>
    <row r="110">
      <c r="A110" t="inlineStr">
        <is>
          <t>INT_R_X3Y52/INT_R.NN6END3-&gt;&gt;NR1BEG3</t>
        </is>
      </c>
      <c r="B110" t="inlineStr">
        <is>
          <t>Buffer</t>
        </is>
      </c>
      <c r="C110" t="n">
        <v>1.16220225</v>
      </c>
      <c r="D110" t="n">
        <v>0.008429000000000001</v>
      </c>
      <c r="E110" t="n">
        <v>0.056</v>
      </c>
      <c r="F110" t="n">
        <v>0.046</v>
      </c>
      <c r="G110" t="n">
        <v>0.131</v>
      </c>
      <c r="H110" t="n">
        <v>0.108</v>
      </c>
      <c r="I110">
        <f>((D113 + D124) + (D111 + D112))</f>
        <v/>
      </c>
      <c r="J110">
        <f>(((D113 + D124) + (D111 + D112))*C110)</f>
        <v/>
      </c>
    </row>
    <row r="111">
      <c r="A111" t="inlineStr">
        <is>
          <t>INT_R_X3Y52/NR1BEG3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INT_R_X3Y53/NR1END3</t>
        </is>
      </c>
      <c r="B112" t="inlineStr">
        <is>
          <t>Part of wire</t>
        </is>
      </c>
      <c r="C112" t="n">
        <v>0</v>
      </c>
      <c r="D112" t="n">
        <v>0</v>
      </c>
      <c r="I112">
        <f>(((D111 + D112)/2) + (D113 + D124))</f>
        <v/>
      </c>
      <c r="J112">
        <f>((C111 + C112)*(((D111 + D112)/2) + (D113 + D124)))</f>
        <v/>
      </c>
    </row>
    <row r="113">
      <c r="A113" t="inlineStr">
        <is>
          <t>INT_R_X3Y53/INT_R.NR1END3-&gt;&gt;IMUX22</t>
        </is>
      </c>
      <c r="B113" t="inlineStr">
        <is>
          <t>Buffer</t>
        </is>
      </c>
      <c r="C113" t="n">
        <v>1.6107141875</v>
      </c>
      <c r="D113" t="n">
        <v>0.007713</v>
      </c>
      <c r="E113" t="n">
        <v>0.047</v>
      </c>
      <c r="F113" t="n">
        <v>0.038</v>
      </c>
      <c r="G113" t="n">
        <v>0.138</v>
      </c>
      <c r="H113" t="n">
        <v>0.114</v>
      </c>
      <c r="I113">
        <f>((((D118) + (D117))) + (D114 + D115))</f>
        <v/>
      </c>
      <c r="J113">
        <f>(((((D118) + (D117))) + (D114 + D115))*C113)</f>
        <v/>
      </c>
    </row>
    <row r="114">
      <c r="A114" t="inlineStr">
        <is>
          <t>INT_R_X3Y53/IMUX22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CLBLM_R_X3Y53/CLBLM_IMUX22</t>
        </is>
      </c>
      <c r="B115" t="inlineStr">
        <is>
          <t>Part of wire</t>
        </is>
      </c>
      <c r="C115" t="n">
        <v>0</v>
      </c>
      <c r="D115" t="n">
        <v>0</v>
      </c>
      <c r="I115">
        <f>(((D114 + D115)/2) + (((D118) + (D117))))</f>
        <v/>
      </c>
      <c r="J115">
        <f>((C114 + C115)*(((D114 + D115)/2) + (((D118) + (D117)))))</f>
        <v/>
      </c>
    </row>
    <row r="116">
      <c r="A116" t="inlineStr">
        <is>
          <t>CLBLM_R_X3Y53/CLBLM_R.CLBLM_IMUX22-&gt;CLBLM_M_C3</t>
        </is>
      </c>
      <c r="B116" t="inlineStr">
        <is>
          <t>PassTransistor</t>
        </is>
      </c>
      <c r="C116" t="n">
        <v>0</v>
      </c>
      <c r="E116" t="n">
        <v>0</v>
      </c>
      <c r="F116" t="n">
        <v>0</v>
      </c>
      <c r="G116" t="n">
        <v>0</v>
      </c>
      <c r="H116" t="n">
        <v>0</v>
      </c>
      <c r="I116">
        <f>((D118) + (D117))</f>
        <v/>
      </c>
      <c r="J116">
        <f>(((D118) + (D117))*C116)</f>
        <v/>
      </c>
    </row>
    <row r="117">
      <c r="A117" t="inlineStr">
        <is>
          <t>CLBLM_R_X3Y53/CLBLM_M_C3</t>
        </is>
      </c>
      <c r="B117" t="inlineStr">
        <is>
          <t>Part of wire</t>
        </is>
      </c>
      <c r="C117" t="n">
        <v>0</v>
      </c>
      <c r="D117" t="n">
        <v>0</v>
      </c>
      <c r="I117">
        <f>(((D117)/2) + (D118))</f>
        <v/>
      </c>
      <c r="J117">
        <f>((C117)*(((D117)/2) + (D118)))</f>
        <v/>
      </c>
    </row>
    <row r="118">
      <c r="A118" t="inlineStr">
        <is>
          <t>masterReg/register_reg_r2_0_31_18_23/RAMC_D1/RADR2</t>
        </is>
      </c>
      <c r="B118" t="inlineStr">
        <is>
          <t>Inpin</t>
        </is>
      </c>
      <c r="D118" t="n">
        <v>0</v>
      </c>
      <c r="E118" t="n">
        <v>0.14</v>
      </c>
      <c r="F118" t="n">
        <v>0.113</v>
      </c>
      <c r="G118" t="n">
        <v>0.368</v>
      </c>
      <c r="H118" t="n">
        <v>0.297</v>
      </c>
    </row>
    <row r="119">
      <c r="A119" t="inlineStr">
        <is>
          <t>readReg2[2]: Address_register_reg[7]/Q to masterReg/register_reg_r2_0_31_18_23/RAMC_D1/RADR2 sum delays</t>
        </is>
      </c>
      <c r="E119">
        <f>(E2 + E4 + E62 + E65 + E82 + E86 + E101 + E110 + E113 + E116 + E118)</f>
        <v/>
      </c>
      <c r="F119">
        <f>(F2 + F4 + F62 + F65 + F82 + F86 + F101 + F110 + F113 + F116 + F118)</f>
        <v/>
      </c>
      <c r="G119">
        <f>(G2 + G4 + G62 + G65 + G82 + G86 + G101 + G110 + G113 + G116 + G118)</f>
        <v/>
      </c>
      <c r="H119">
        <f>(H2 + H4 + H62 + H65 + H82 + H86 + H101 + H110 + H113 + H116 + H118)</f>
        <v/>
      </c>
      <c r="J119">
        <f>(J2 + J3 + J4 + J6 + J62 + J64 + J65 + J70 + J82 + J85 + J86 + J89 + J101 + J109 + J110 + J112 + J113 + J115 + J116 + J117 + J118)</f>
        <v/>
      </c>
    </row>
    <row r="120">
      <c r="A120" t="inlineStr">
        <is>
          <t>readReg2[2]: Address_register_reg[7]/Q to masterReg/register_reg_r2_0_31_18_23/RAMC_D1/RADR2sum delays + cap delay</t>
        </is>
      </c>
      <c r="E120">
        <f>1000*(E119 + J119)</f>
        <v/>
      </c>
      <c r="F120">
        <f>1000*(F119 + J119)</f>
        <v/>
      </c>
      <c r="G120">
        <f>1000*(G119 + J119)</f>
        <v/>
      </c>
      <c r="H120">
        <f>1000*(H119 + J119)</f>
        <v/>
      </c>
    </row>
    <row r="122">
      <c r="A122" t="inlineStr">
        <is>
          <t>readReg2[2]: Address_register_reg[7]/Q to masterReg/register_reg_r2_0_31_18_23/RAMC_D1/RADR2Total delay (from Vivado)</t>
        </is>
      </c>
      <c r="E122" t="inlineStr">
        <is>
          <t>697</t>
        </is>
      </c>
      <c r="F122" t="inlineStr">
        <is>
          <t>595</t>
        </is>
      </c>
      <c r="G122" t="inlineStr">
        <is>
          <t>1234</t>
        </is>
      </c>
      <c r="H122" t="inlineStr">
        <is>
          <t>1031</t>
        </is>
      </c>
    </row>
    <row r="124">
      <c r="A124" t="inlineStr">
        <is>
          <t>INT_R_X3Y53/INT_R.NR1END3-&gt;&gt;FAN_ALT1</t>
        </is>
      </c>
      <c r="B124" t="inlineStr">
        <is>
          <t>Buffer</t>
        </is>
      </c>
      <c r="C124" t="n">
        <v>0</v>
      </c>
      <c r="D124" t="n">
        <v>0.00757</v>
      </c>
      <c r="E124" t="n">
        <v>0</v>
      </c>
      <c r="F124" t="n">
        <v>0</v>
      </c>
      <c r="G124" t="n">
        <v>0</v>
      </c>
      <c r="H124" t="n">
        <v>0</v>
      </c>
      <c r="I124">
        <f>((D126) + (D125))</f>
        <v/>
      </c>
      <c r="J124">
        <f>(((D126) + (D125))*C124)</f>
        <v/>
      </c>
    </row>
    <row r="125">
      <c r="A125" t="inlineStr">
        <is>
          <t>INT_R_X3Y53/FAN_ALT1</t>
        </is>
      </c>
      <c r="B125" t="inlineStr">
        <is>
          <t>Part of wire</t>
        </is>
      </c>
      <c r="C125" t="n">
        <v>0</v>
      </c>
      <c r="D125" t="n">
        <v>0</v>
      </c>
      <c r="I125">
        <f>(((D125)/2) + (D126))</f>
        <v/>
      </c>
      <c r="J125">
        <f>((C125)*(((D125)/2) + (D126)))</f>
        <v/>
      </c>
    </row>
    <row r="126">
      <c r="A126" t="inlineStr">
        <is>
          <t>INT_R_X3Y53/INT_R.FAN_ALT1-&gt;&gt;FAN_BOUNCE1</t>
        </is>
      </c>
      <c r="B126" t="inlineStr">
        <is>
          <t>Buffer</t>
        </is>
      </c>
      <c r="C126" t="n">
        <v>1.4764880625</v>
      </c>
      <c r="D126" t="n">
        <v>0</v>
      </c>
      <c r="E126" t="n">
        <v>0.059</v>
      </c>
      <c r="F126" t="n">
        <v>0.049</v>
      </c>
      <c r="G126" t="n">
        <v>0.178</v>
      </c>
      <c r="H126" t="n">
        <v>0.147</v>
      </c>
      <c r="I126">
        <f>((D128) + (D127))</f>
        <v/>
      </c>
      <c r="J126">
        <f>(((D128) + (D127))*C126)</f>
        <v/>
      </c>
    </row>
    <row r="127">
      <c r="A127" t="inlineStr">
        <is>
          <t>INT_R_X3Y53/FAN_BOUNCE1</t>
        </is>
      </c>
      <c r="B127" t="inlineStr">
        <is>
          <t>Part of wire</t>
        </is>
      </c>
      <c r="C127" t="n">
        <v>0</v>
      </c>
      <c r="D127" t="n">
        <v>0</v>
      </c>
      <c r="I127">
        <f>(((D127)/2) + (D128))</f>
        <v/>
      </c>
      <c r="J127">
        <f>((C127)*(((D127)/2) + (D128)))</f>
        <v/>
      </c>
    </row>
    <row r="128">
      <c r="A128" t="inlineStr">
        <is>
          <t>INT_R_X3Y53/INT_R.FAN_BOUNCE1-&gt;&gt;FAN_ALT6</t>
        </is>
      </c>
      <c r="B128" t="inlineStr">
        <is>
          <t>Buffer</t>
        </is>
      </c>
      <c r="C128" t="n">
        <v>0</v>
      </c>
      <c r="D128" t="n">
        <v>0.00757</v>
      </c>
      <c r="E128" t="n">
        <v>0</v>
      </c>
      <c r="F128" t="n">
        <v>0</v>
      </c>
      <c r="G128" t="n">
        <v>0</v>
      </c>
      <c r="H128" t="n">
        <v>0</v>
      </c>
      <c r="I128">
        <f>((D130) + (D129))</f>
        <v/>
      </c>
      <c r="J128">
        <f>(((D130) + (D129))*C128)</f>
        <v/>
      </c>
    </row>
    <row r="129">
      <c r="A129" t="inlineStr">
        <is>
          <t>INT_R_X3Y53/FAN_ALT6</t>
        </is>
      </c>
      <c r="B129" t="inlineStr">
        <is>
          <t>Part of wire</t>
        </is>
      </c>
      <c r="C129" t="n">
        <v>0</v>
      </c>
      <c r="D129" t="n">
        <v>0</v>
      </c>
      <c r="I129">
        <f>(((D129)/2) + (D130))</f>
        <v/>
      </c>
      <c r="J129">
        <f>((C129)*(((D129)/2) + (D130)))</f>
        <v/>
      </c>
    </row>
    <row r="130">
      <c r="A130" t="inlineStr">
        <is>
          <t>INT_R_X3Y53/INT_R.FAN_ALT6-&gt;&gt;FAN_BOUNCE6</t>
        </is>
      </c>
      <c r="B130" t="inlineStr">
        <is>
          <t>Buffer</t>
        </is>
      </c>
      <c r="C130" t="n">
        <v>1.4764880625</v>
      </c>
      <c r="D130" t="n">
        <v>0</v>
      </c>
      <c r="E130" t="n">
        <v>0.059</v>
      </c>
      <c r="F130" t="n">
        <v>0.049</v>
      </c>
      <c r="G130" t="n">
        <v>0.178</v>
      </c>
      <c r="H130" t="n">
        <v>0.147</v>
      </c>
      <c r="I130">
        <f>((D133 + D144) + (D131 + D132))</f>
        <v/>
      </c>
      <c r="J130">
        <f>(((D133 + D144) + (D131 + D132))*C130)</f>
        <v/>
      </c>
    </row>
    <row r="131">
      <c r="A131" t="inlineStr">
        <is>
          <t>INT_R_X3Y53/FAN_BOUNCE6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INT_R_X3Y52/FAN_BOUNCE_S3_6</t>
        </is>
      </c>
      <c r="B132" t="inlineStr">
        <is>
          <t>Part of wire</t>
        </is>
      </c>
      <c r="C132" t="n">
        <v>0</v>
      </c>
      <c r="D132" t="n">
        <v>0</v>
      </c>
      <c r="I132">
        <f>(((D131 + D132)/2) + (D133 + D144))</f>
        <v/>
      </c>
      <c r="J132">
        <f>((C131 + C132)*(((D131 + D132)/2) + (D133 + D144)))</f>
        <v/>
      </c>
    </row>
    <row r="133">
      <c r="A133" t="inlineStr">
        <is>
          <t>INT_R_X3Y53/INT_R.FAN_BOUNCE6-&gt;&gt;IMUX1</t>
        </is>
      </c>
      <c r="B133" t="inlineStr">
        <is>
          <t>Buffer</t>
        </is>
      </c>
      <c r="C133" t="n">
        <v>1.6107141875</v>
      </c>
      <c r="D133" t="n">
        <v>0.007713</v>
      </c>
      <c r="E133" t="n">
        <v>0.047</v>
      </c>
      <c r="F133" t="n">
        <v>0.038</v>
      </c>
      <c r="G133" t="n">
        <v>0.138</v>
      </c>
      <c r="H133" t="n">
        <v>0.114</v>
      </c>
      <c r="I133">
        <f>((((D138) + (D137))) + (D134 + D135))</f>
        <v/>
      </c>
      <c r="J133">
        <f>(((((D138) + (D137))) + (D134 + D135))*C133)</f>
        <v/>
      </c>
    </row>
    <row r="134">
      <c r="A134" t="inlineStr">
        <is>
          <t>INT_R_X3Y53/IMUX1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CLBLM_R_X3Y53/CLBLM_IMUX1</t>
        </is>
      </c>
      <c r="B135" t="inlineStr">
        <is>
          <t>Part of wire</t>
        </is>
      </c>
      <c r="C135" t="n">
        <v>0</v>
      </c>
      <c r="D135" t="n">
        <v>0</v>
      </c>
      <c r="I135">
        <f>(((D134 + D135)/2) + (((D138) + (D137))))</f>
        <v/>
      </c>
      <c r="J135">
        <f>((C134 + C135)*(((D134 + D135)/2) + (((D138) + (D137)))))</f>
        <v/>
      </c>
    </row>
    <row r="136">
      <c r="A136" t="inlineStr">
        <is>
          <t>CLBLM_R_X3Y53/CLBLM_R.CLBLM_IMUX1-&gt;CLBLM_M_A3</t>
        </is>
      </c>
      <c r="B136" t="inlineStr">
        <is>
          <t>PassTransistor</t>
        </is>
      </c>
      <c r="C136" t="n">
        <v>0</v>
      </c>
      <c r="E136" t="n">
        <v>0</v>
      </c>
      <c r="F136" t="n">
        <v>0</v>
      </c>
      <c r="G136" t="n">
        <v>0</v>
      </c>
      <c r="H136" t="n">
        <v>0</v>
      </c>
      <c r="I136">
        <f>((D138) + (D137))</f>
        <v/>
      </c>
      <c r="J136">
        <f>(((D138) + (D137))*C136)</f>
        <v/>
      </c>
    </row>
    <row r="137">
      <c r="A137" t="inlineStr">
        <is>
          <t>CLBLM_R_X3Y53/CLBLM_M_A3</t>
        </is>
      </c>
      <c r="B137" t="inlineStr">
        <is>
          <t>Part of wire</t>
        </is>
      </c>
      <c r="C137" t="n">
        <v>0</v>
      </c>
      <c r="D137" t="n">
        <v>0</v>
      </c>
      <c r="I137">
        <f>(((D137)/2) + (D138))</f>
        <v/>
      </c>
      <c r="J137">
        <f>((C137)*(((D137)/2) + (D138)))</f>
        <v/>
      </c>
    </row>
    <row r="138">
      <c r="A138" t="inlineStr">
        <is>
          <t>masterReg/register_reg_r2_0_31_18_23/RAMA_D1/RADR2</t>
        </is>
      </c>
      <c r="B138" t="inlineStr">
        <is>
          <t>Inpin</t>
        </is>
      </c>
      <c r="D138" t="n">
        <v>0</v>
      </c>
      <c r="E138" t="n">
        <v>0.141</v>
      </c>
      <c r="F138" t="n">
        <v>0.114</v>
      </c>
      <c r="G138" t="n">
        <v>0.372</v>
      </c>
      <c r="H138" t="n">
        <v>0.3</v>
      </c>
    </row>
    <row r="139">
      <c r="A139" t="inlineStr">
        <is>
          <t>readReg2[2]: Address_register_reg[7]/Q to masterReg/register_reg_r2_0_31_18_23/RAMA_D1/RADR2 sum delays</t>
        </is>
      </c>
      <c r="E139">
        <f>(E2 + E4 + E62 + E65 + E82 + E86 + E101 + E110 + E124 + E126 + E128 + E130 + E133 + E136 + E138)</f>
        <v/>
      </c>
      <c r="F139">
        <f>(F2 + F4 + F62 + F65 + F82 + F86 + F101 + F110 + F124 + F126 + F128 + F130 + F133 + F136 + F138)</f>
        <v/>
      </c>
      <c r="G139">
        <f>(G2 + G4 + G62 + G65 + G82 + G86 + G101 + G110 + G124 + G126 + G128 + G130 + G133 + G136 + G138)</f>
        <v/>
      </c>
      <c r="H139">
        <f>(H2 + H4 + H62 + H65 + H82 + H86 + H101 + H110 + H124 + H126 + H128 + H130 + H133 + H136 + H138)</f>
        <v/>
      </c>
      <c r="J139">
        <f>(J2 + J3 + J4 + J6 + J62 + J64 + J65 + J70 + J82 + J85 + J86 + J89 + J101 + J109 + J110 + J112 + J124 + J125 + J126 + J127 + J128 + J129 + J130 + J132 + J133 + J135 + J136 + J137 + J138)</f>
        <v/>
      </c>
    </row>
    <row r="140">
      <c r="A140" t="inlineStr">
        <is>
          <t>readReg2[2]: Address_register_reg[7]/Q to masterReg/register_reg_r2_0_31_18_23/RAMA_D1/RADR2sum delays + cap delay</t>
        </is>
      </c>
      <c r="E140">
        <f>1000*(E139 + J139)</f>
        <v/>
      </c>
      <c r="F140">
        <f>1000*(F139 + J139)</f>
        <v/>
      </c>
      <c r="G140">
        <f>1000*(G139 + J139)</f>
        <v/>
      </c>
      <c r="H140">
        <f>1000*(H139 + J139)</f>
        <v/>
      </c>
    </row>
    <row r="142">
      <c r="A142" t="inlineStr">
        <is>
          <t>readReg2[2]: Address_register_reg[7]/Q to masterReg/register_reg_r2_0_31_18_23/RAMA_D1/RADR2Total delay (from Vivado)</t>
        </is>
      </c>
      <c r="E142" t="inlineStr">
        <is>
          <t>846</t>
        </is>
      </c>
      <c r="F142" t="inlineStr">
        <is>
          <t>724</t>
        </is>
      </c>
      <c r="G142" t="inlineStr">
        <is>
          <t>1531</t>
        </is>
      </c>
      <c r="H142" t="inlineStr">
        <is>
          <t>1280</t>
        </is>
      </c>
    </row>
    <row r="144">
      <c r="A144" t="inlineStr">
        <is>
          <t>INT_R_X3Y53/INT_R.FAN_BOUNCE6-&gt;&gt;IMUX17</t>
        </is>
      </c>
      <c r="B144" t="inlineStr">
        <is>
          <t>Buffer</t>
        </is>
      </c>
      <c r="C144" t="n">
        <v>1.6107141875</v>
      </c>
      <c r="D144" t="n">
        <v>0.007713</v>
      </c>
      <c r="E144" t="n">
        <v>0.047</v>
      </c>
      <c r="F144" t="n">
        <v>0.038</v>
      </c>
      <c r="G144" t="n">
        <v>0.138</v>
      </c>
      <c r="H144" t="n">
        <v>0.114</v>
      </c>
      <c r="I144">
        <f>((((D149) + (D148))) + (D145 + D146))</f>
        <v/>
      </c>
      <c r="J144">
        <f>(((((D149) + (D148))) + (D145 + D146))*C144)</f>
        <v/>
      </c>
    </row>
    <row r="145">
      <c r="A145" t="inlineStr">
        <is>
          <t>INT_R_X3Y53/IMUX17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CLBLM_R_X3Y53/CLBLM_IMUX17</t>
        </is>
      </c>
      <c r="B146" t="inlineStr">
        <is>
          <t>Part of wire</t>
        </is>
      </c>
      <c r="C146" t="n">
        <v>0</v>
      </c>
      <c r="D146" t="n">
        <v>0</v>
      </c>
      <c r="I146">
        <f>(((D145 + D146)/2) + (((D149) + (D148))))</f>
        <v/>
      </c>
      <c r="J146">
        <f>((C145 + C146)*(((D145 + D146)/2) + (((D149) + (D148)))))</f>
        <v/>
      </c>
    </row>
    <row r="147">
      <c r="A147" t="inlineStr">
        <is>
          <t>CLBLM_R_X3Y53/CLBLM_R.CLBLM_IMUX17-&gt;CLBLM_M_B3</t>
        </is>
      </c>
      <c r="B147" t="inlineStr">
        <is>
          <t>PassTransistor</t>
        </is>
      </c>
      <c r="C147" t="n">
        <v>0</v>
      </c>
      <c r="E147" t="n">
        <v>0</v>
      </c>
      <c r="F147" t="n">
        <v>0</v>
      </c>
      <c r="G147" t="n">
        <v>0</v>
      </c>
      <c r="H147" t="n">
        <v>0</v>
      </c>
      <c r="I147">
        <f>((D149) + (D148))</f>
        <v/>
      </c>
      <c r="J147">
        <f>(((D149) + (D148))*C147)</f>
        <v/>
      </c>
    </row>
    <row r="148">
      <c r="A148" t="inlineStr">
        <is>
          <t>CLBLM_R_X3Y53/CLBLM_M_B3</t>
        </is>
      </c>
      <c r="B148" t="inlineStr">
        <is>
          <t>Part of wire</t>
        </is>
      </c>
      <c r="C148" t="n">
        <v>0</v>
      </c>
      <c r="D148" t="n">
        <v>0</v>
      </c>
      <c r="I148">
        <f>(((D148)/2) + (D149))</f>
        <v/>
      </c>
      <c r="J148">
        <f>((C148)*(((D148)/2) + (D149)))</f>
        <v/>
      </c>
    </row>
    <row r="149">
      <c r="A149" t="inlineStr">
        <is>
          <t>masterReg/register_reg_r2_0_31_18_23/RAMB_D1/RADR2</t>
        </is>
      </c>
      <c r="B149" t="inlineStr">
        <is>
          <t>Inpin</t>
        </is>
      </c>
      <c r="D149" t="n">
        <v>0</v>
      </c>
      <c r="E149" t="n">
        <v>0.141</v>
      </c>
      <c r="F149" t="n">
        <v>0.114</v>
      </c>
      <c r="G149" t="n">
        <v>0.37</v>
      </c>
      <c r="H149" t="n">
        <v>0.298</v>
      </c>
    </row>
    <row r="150">
      <c r="A150" t="inlineStr">
        <is>
          <t>readReg2[2]: Address_register_reg[7]/Q to masterReg/register_reg_r2_0_31_18_23/RAMB_D1/RADR2 sum delays</t>
        </is>
      </c>
      <c r="E150">
        <f>(E2 + E4 + E62 + E65 + E82 + E86 + E101 + E110 + E124 + E126 + E128 + E130 + E144 + E147 + E149)</f>
        <v/>
      </c>
      <c r="F150">
        <f>(F2 + F4 + F62 + F65 + F82 + F86 + F101 + F110 + F124 + F126 + F128 + F130 + F144 + F147 + F149)</f>
        <v/>
      </c>
      <c r="G150">
        <f>(G2 + G4 + G62 + G65 + G82 + G86 + G101 + G110 + G124 + G126 + G128 + G130 + G144 + G147 + G149)</f>
        <v/>
      </c>
      <c r="H150">
        <f>(H2 + H4 + H62 + H65 + H82 + H86 + H101 + H110 + H124 + H126 + H128 + H130 + H144 + H147 + H149)</f>
        <v/>
      </c>
      <c r="J150">
        <f>(J2 + J3 + J4 + J6 + J62 + J64 + J65 + J70 + J82 + J85 + J86 + J89 + J101 + J109 + J110 + J112 + J124 + J125 + J126 + J127 + J128 + J129 + J130 + J132 + J144 + J146 + J147 + J148 + J149)</f>
        <v/>
      </c>
    </row>
    <row r="151">
      <c r="A151" t="inlineStr">
        <is>
          <t>readReg2[2]: Address_register_reg[7]/Q to masterReg/register_reg_r2_0_31_18_23/RAMB_D1/RADR2sum delays + cap delay</t>
        </is>
      </c>
      <c r="E151">
        <f>1000*(E150 + J150)</f>
        <v/>
      </c>
      <c r="F151">
        <f>1000*(F150 + J150)</f>
        <v/>
      </c>
      <c r="G151">
        <f>1000*(G150 + J150)</f>
        <v/>
      </c>
      <c r="H151">
        <f>1000*(H150 + J150)</f>
        <v/>
      </c>
    </row>
    <row r="153">
      <c r="A153" t="inlineStr">
        <is>
          <t>readReg2[2]: Address_register_reg[7]/Q to masterReg/register_reg_r2_0_31_18_23/RAMB_D1/RADR2Total delay (from Vivado)</t>
        </is>
      </c>
      <c r="E153" t="inlineStr">
        <is>
          <t>846</t>
        </is>
      </c>
      <c r="F153" t="inlineStr">
        <is>
          <t>724</t>
        </is>
      </c>
      <c r="G153" t="inlineStr">
        <is>
          <t>1532</t>
        </is>
      </c>
      <c r="H153" t="inlineStr">
        <is>
          <t>1281</t>
        </is>
      </c>
    </row>
    <row r="155">
      <c r="A155" t="inlineStr">
        <is>
          <t>INT_R_X3Y52/INT_R.NN6END3-&gt;&gt;EE4BEG3</t>
        </is>
      </c>
      <c r="B155" t="inlineStr">
        <is>
          <t>Buffer</t>
        </is>
      </c>
      <c r="C155" t="n">
        <v>1.2375</v>
      </c>
      <c r="D155" t="n">
        <v>0.009403999999999999</v>
      </c>
      <c r="E155" t="n">
        <v>0.07199999999999999</v>
      </c>
      <c r="F155" t="n">
        <v>0.059</v>
      </c>
      <c r="G155" t="n">
        <v>0.167</v>
      </c>
      <c r="H155" t="n">
        <v>0.138</v>
      </c>
      <c r="I155">
        <f>((D167 + D232 + D268) + (D156 + D157 + D158 + D159 + D160 + D161 + D162 + D163 + D164 + D165 + D166))</f>
        <v/>
      </c>
      <c r="J155">
        <f>(((D167 + D232 + D268) + (D156 + D157 + D158 + D159 + D160 + D161 + D162 + D163 + D164 + D165 + D166))*C155)</f>
        <v/>
      </c>
    </row>
    <row r="156">
      <c r="A156" t="inlineStr">
        <is>
          <t>INT_R_X3Y52/EE4BEG3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INT_R_X7Y52/EE4END3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CLBLM_R_X3Y52/CLBLM_EE4BEG3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CLBLL_L_X4Y52/CLBLL_EE4BEG3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INT_L_X4Y52/EE4A3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INT_R_X5Y52/EE4B3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CLBLM_R_X5Y52/CLBLM_EE4B3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VBRK_X18Y55/VBRK_EE4B3</t>
        </is>
      </c>
      <c r="B163" t="inlineStr">
        <is>
          <t>Part of wire</t>
        </is>
      </c>
      <c r="C163" t="n">
        <v>0.01211</v>
      </c>
      <c r="D163" t="n">
        <v>0.00162</v>
      </c>
    </row>
    <row r="164">
      <c r="A164" t="inlineStr">
        <is>
          <t>BRAM_L_X6Y50/BRAM_EE4B3_2</t>
        </is>
      </c>
      <c r="B164" t="inlineStr">
        <is>
          <t>Part of wire</t>
        </is>
      </c>
      <c r="C164" t="n">
        <v>0.26892</v>
      </c>
      <c r="D164" t="n">
        <v>0.05565999999999999</v>
      </c>
    </row>
    <row r="165">
      <c r="A165" t="inlineStr">
        <is>
          <t>BRAM_INT_INTERFACE_L_X6Y52/INT_INTERFACE_EE4B3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INT_L_X6Y52/EE4C3</t>
        </is>
      </c>
      <c r="B166" t="inlineStr">
        <is>
          <t>Part of wire</t>
        </is>
      </c>
      <c r="C166" t="n">
        <v>0</v>
      </c>
      <c r="D166" t="n">
        <v>0</v>
      </c>
      <c r="I166">
        <f>(((D156 + D157 + D158 + D159 + D160 + D161 + D162 + D163 + D164 + D165 + D166)/2) + (D167 + D232 + D268))</f>
        <v/>
      </c>
      <c r="J166">
        <f>((C156 + C157 + C158 + C159 + C160 + C161 + C162 + C163 + C164 + C165 + C166)*(((D156 + D157 + D158 + D159 + D160 + D161 + D162 + D163 + D164 + D165 + D166)/2) + (D167 + D232 + D268)))</f>
        <v/>
      </c>
    </row>
    <row r="167">
      <c r="A167" t="inlineStr">
        <is>
          <t>INT_R_X7Y52/INT_R.EE4END3-&gt;&gt;SE2BEG3</t>
        </is>
      </c>
      <c r="B167" t="inlineStr">
        <is>
          <t>Buffer</t>
        </is>
      </c>
      <c r="C167" t="n">
        <v>1.1851186875</v>
      </c>
      <c r="D167" t="n">
        <v>0.008473000000000001</v>
      </c>
      <c r="E167" t="n">
        <v>0.042</v>
      </c>
      <c r="F167" t="n">
        <v>0.034</v>
      </c>
      <c r="G167" t="n">
        <v>0.138</v>
      </c>
      <c r="H167" t="n">
        <v>0.114</v>
      </c>
      <c r="I167">
        <f>((D173 + D197) + (D168 + D169 + D170 + D171 + D172))</f>
        <v/>
      </c>
      <c r="J167">
        <f>(((D173 + D197) + (D168 + D169 + D170 + D171 + D172))*C167)</f>
        <v/>
      </c>
    </row>
    <row r="168">
      <c r="A168" t="inlineStr">
        <is>
          <t>INT_R_X7Y52/SE2BEG3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INT_L_X8Y51/SE2END3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INT_R_X7Y51/SE2A3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CLBLM_R_X7Y51/CLBLM_SE2A3</t>
        </is>
      </c>
      <c r="B171" t="inlineStr">
        <is>
          <t>Part of wire</t>
        </is>
      </c>
      <c r="C171" t="n">
        <v>0.090332</v>
      </c>
      <c r="D171" t="n">
        <v>0.005065</v>
      </c>
    </row>
    <row r="172">
      <c r="A172" t="inlineStr">
        <is>
          <t>CLBLM_L_X8Y51/CLBLM_SE2A3</t>
        </is>
      </c>
      <c r="B172" t="inlineStr">
        <is>
          <t>Part of wire</t>
        </is>
      </c>
      <c r="C172" t="n">
        <v>0.090332</v>
      </c>
      <c r="D172" t="n">
        <v>0.005065</v>
      </c>
      <c r="I172">
        <f>(((D168 + D169 + D170 + D171 + D172)/2) + (D173 + D197))</f>
        <v/>
      </c>
      <c r="J172">
        <f>((C168 + C169 + C170 + C171 + C172)*(((D168 + D169 + D170 + D171 + D172)/2) + (D173 + D197)))</f>
        <v/>
      </c>
    </row>
    <row r="173">
      <c r="A173" t="inlineStr">
        <is>
          <t>INT_L_X8Y51/INT_L.SE2END3-&gt;&gt;SS2BEG3</t>
        </is>
      </c>
      <c r="B173" t="inlineStr">
        <is>
          <t>Buffer</t>
        </is>
      </c>
      <c r="C173" t="n">
        <v>1.1851186875</v>
      </c>
      <c r="D173" t="n">
        <v>0.008473000000000001</v>
      </c>
      <c r="E173" t="n">
        <v>0.059</v>
      </c>
      <c r="F173" t="n">
        <v>0.049</v>
      </c>
      <c r="G173" t="n">
        <v>0.131</v>
      </c>
      <c r="H173" t="n">
        <v>0.108</v>
      </c>
      <c r="I173">
        <f>((D180) + (D174 + D175 + D176 + D177 + D178 + D179))</f>
        <v/>
      </c>
      <c r="J173">
        <f>(((D180) + (D174 + D175 + D176 + D177 + D178 + D179))*C173)</f>
        <v/>
      </c>
    </row>
    <row r="174">
      <c r="A174" t="inlineStr">
        <is>
          <t>INT_L_X8Y51/SS2BEG3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INT_L_X8Y49/SS2END3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INT_L_X8Y50/SS2END_N0_3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INT_L_X8Y50/SS2A3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BRKH_INT_X8Y49/BRKH_INT_SS2END3</t>
        </is>
      </c>
      <c r="B178" t="inlineStr">
        <is>
          <t>Part of wire</t>
        </is>
      </c>
      <c r="C178" t="n">
        <v>0.00523</v>
      </c>
      <c r="D178" t="n">
        <v>0.001</v>
      </c>
    </row>
    <row r="179">
      <c r="A179" t="inlineStr">
        <is>
          <t>BRKH_INT_X8Y49/BRKH_INT_SS2END_N0_3</t>
        </is>
      </c>
      <c r="B179" t="inlineStr">
        <is>
          <t>Part of wire</t>
        </is>
      </c>
      <c r="C179" t="n">
        <v>0.00523</v>
      </c>
      <c r="D179" t="n">
        <v>0.001</v>
      </c>
      <c r="I179">
        <f>(((D174 + D175 + D176 + D177 + D178 + D179)/2) + (D180))</f>
        <v/>
      </c>
      <c r="J179">
        <f>((C174 + C175 + C176 + C177 + C178 + C179)*(((D174 + D175 + D176 + D177 + D178 + D179)/2) + (D180)))</f>
        <v/>
      </c>
    </row>
    <row r="180">
      <c r="A180" t="inlineStr">
        <is>
          <t>INT_L_X8Y50/INT_L.SS2END_N0_3-&gt;&gt;FAN_ALT0</t>
        </is>
      </c>
      <c r="B180" t="inlineStr">
        <is>
          <t>Buffer</t>
        </is>
      </c>
      <c r="C180" t="n">
        <v>0</v>
      </c>
      <c r="D180" t="n">
        <v>0.00757</v>
      </c>
      <c r="E180" t="n">
        <v>0</v>
      </c>
      <c r="F180" t="n">
        <v>0</v>
      </c>
      <c r="G180" t="n">
        <v>0</v>
      </c>
      <c r="H180" t="n">
        <v>0</v>
      </c>
      <c r="I180">
        <f>((D182) + (D181))</f>
        <v/>
      </c>
      <c r="J180">
        <f>(((D182) + (D181))*C180)</f>
        <v/>
      </c>
    </row>
    <row r="181">
      <c r="A181" t="inlineStr">
        <is>
          <t>INT_L_X8Y50/FAN_ALT0</t>
        </is>
      </c>
      <c r="B181" t="inlineStr">
        <is>
          <t>Part of wire</t>
        </is>
      </c>
      <c r="C181" t="n">
        <v>0</v>
      </c>
      <c r="D181" t="n">
        <v>0</v>
      </c>
      <c r="I181">
        <f>(((D181)/2) + (D182))</f>
        <v/>
      </c>
      <c r="J181">
        <f>((C181)*(((D181)/2) + (D182)))</f>
        <v/>
      </c>
    </row>
    <row r="182">
      <c r="A182" t="inlineStr">
        <is>
          <t>INT_L_X8Y50/INT_L.FAN_ALT0-&gt;&gt;FAN_BOUNCE0</t>
        </is>
      </c>
      <c r="B182" t="inlineStr">
        <is>
          <t>Buffer</t>
        </is>
      </c>
      <c r="C182" t="n">
        <v>1.4764880625</v>
      </c>
      <c r="D182" t="n">
        <v>0</v>
      </c>
      <c r="E182" t="n">
        <v>0.059</v>
      </c>
      <c r="F182" t="n">
        <v>0.049</v>
      </c>
      <c r="G182" t="n">
        <v>0.178</v>
      </c>
      <c r="H182" t="n">
        <v>0.147</v>
      </c>
      <c r="I182">
        <f>((D186) + (D183 + D184 + D185))</f>
        <v/>
      </c>
      <c r="J182">
        <f>(((D186) + (D183 + D184 + D185))*C182)</f>
        <v/>
      </c>
    </row>
    <row r="183">
      <c r="A183" t="inlineStr">
        <is>
          <t>INT_L_X8Y50/FAN_BOUNCE0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INT_L_X8Y49/FAN_BOUNCE_S3_0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BRKH_INT_X8Y49/BRKH_INT_FAN_BOUNCE_S3_0</t>
        </is>
      </c>
      <c r="B185" t="inlineStr">
        <is>
          <t>Part of wire</t>
        </is>
      </c>
      <c r="C185" t="n">
        <v>0</v>
      </c>
      <c r="D185" t="n">
        <v>0.001</v>
      </c>
      <c r="I185">
        <f>(((D183 + D184 + D185)/2) + (D186))</f>
        <v/>
      </c>
      <c r="J185">
        <f>((C183 + C184 + C185)*(((D183 + D184 + D185)/2) + (D186)))</f>
        <v/>
      </c>
    </row>
    <row r="186">
      <c r="A186" t="inlineStr">
        <is>
          <t>INT_L_X8Y49/INT_L.FAN_BOUNCE_S3_0-&gt;&gt;IMUX_L22</t>
        </is>
      </c>
      <c r="B186" t="inlineStr">
        <is>
          <t>Buffer</t>
        </is>
      </c>
      <c r="C186" t="n">
        <v>1.6107141875</v>
      </c>
      <c r="D186" t="n">
        <v>0.007713</v>
      </c>
      <c r="E186" t="n">
        <v>0.047</v>
      </c>
      <c r="F186" t="n">
        <v>0.038</v>
      </c>
      <c r="G186" t="n">
        <v>0.138</v>
      </c>
      <c r="H186" t="n">
        <v>0.114</v>
      </c>
      <c r="I186">
        <f>((((D191) + (D190))) + (D187 + D188))</f>
        <v/>
      </c>
      <c r="J186">
        <f>(((((D191) + (D190))) + (D187 + D188))*C186)</f>
        <v/>
      </c>
    </row>
    <row r="187">
      <c r="A187" t="inlineStr">
        <is>
          <t>INT_L_X8Y49/IMUX_L22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CLBLM_L_X8Y49/CLBLM_IMUX22</t>
        </is>
      </c>
      <c r="B188" t="inlineStr">
        <is>
          <t>Part of wire</t>
        </is>
      </c>
      <c r="C188" t="n">
        <v>0</v>
      </c>
      <c r="D188" t="n">
        <v>0</v>
      </c>
      <c r="I188">
        <f>(((D187 + D188)/2) + (((D191) + (D190))))</f>
        <v/>
      </c>
      <c r="J188">
        <f>((C187 + C188)*(((D187 + D188)/2) + (((D191) + (D190)))))</f>
        <v/>
      </c>
    </row>
    <row r="189">
      <c r="A189" t="inlineStr">
        <is>
          <t>CLBLM_L_X8Y49/CLBLM_L.CLBLM_IMUX22-&gt;CLBLM_M_C3</t>
        </is>
      </c>
      <c r="B189" t="inlineStr">
        <is>
          <t>PassTransistor</t>
        </is>
      </c>
      <c r="C189" t="n">
        <v>0</v>
      </c>
      <c r="E189" t="n">
        <v>0</v>
      </c>
      <c r="F189" t="n">
        <v>0</v>
      </c>
      <c r="G189" t="n">
        <v>0</v>
      </c>
      <c r="H189" t="n">
        <v>0</v>
      </c>
      <c r="I189">
        <f>((D191) + (D190))</f>
        <v/>
      </c>
      <c r="J189">
        <f>(((D191) + (D190))*C189)</f>
        <v/>
      </c>
    </row>
    <row r="190">
      <c r="A190" t="inlineStr">
        <is>
          <t>CLBLM_L_X8Y49/CLBLM_M_C3</t>
        </is>
      </c>
      <c r="B190" t="inlineStr">
        <is>
          <t>Part of wire</t>
        </is>
      </c>
      <c r="C190" t="n">
        <v>0</v>
      </c>
      <c r="D190" t="n">
        <v>0</v>
      </c>
      <c r="I190">
        <f>(((D190)/2) + (D191))</f>
        <v/>
      </c>
      <c r="J190">
        <f>((C190)*(((D190)/2) + (D191)))</f>
        <v/>
      </c>
    </row>
    <row r="191">
      <c r="A191" t="inlineStr">
        <is>
          <t>masterReg/register_reg_r2_0_31_12_17/RAMC_D1/RADR2</t>
        </is>
      </c>
      <c r="B191" t="inlineStr">
        <is>
          <t>Inpin</t>
        </is>
      </c>
      <c r="D191" t="n">
        <v>0</v>
      </c>
      <c r="E191" t="n">
        <v>0.14</v>
      </c>
      <c r="F191" t="n">
        <v>0.113</v>
      </c>
      <c r="G191" t="n">
        <v>0.368</v>
      </c>
      <c r="H191" t="n">
        <v>0.297</v>
      </c>
    </row>
    <row r="192">
      <c r="A192" t="inlineStr">
        <is>
          <t>readReg2[2]: Address_register_reg[7]/Q to masterReg/register_reg_r2_0_31_12_17/RAMC_D1/RADR2 sum delays</t>
        </is>
      </c>
      <c r="E192">
        <f>(E2 + E4 + E62 + E65 + E82 + E86 + E101 + E155 + E167 + E173 + E180 + E182 + E186 + E189 + E191)</f>
        <v/>
      </c>
      <c r="F192">
        <f>(F2 + F4 + F62 + F65 + F82 + F86 + F101 + F155 + F167 + F173 + F180 + F182 + F186 + F189 + F191)</f>
        <v/>
      </c>
      <c r="G192">
        <f>(G2 + G4 + G62 + G65 + G82 + G86 + G101 + G155 + G167 + G173 + G180 + G182 + G186 + G189 + G191)</f>
        <v/>
      </c>
      <c r="H192">
        <f>(H2 + H4 + H62 + H65 + H82 + H86 + H101 + H155 + H167 + H173 + H180 + H182 + H186 + H189 + H191)</f>
        <v/>
      </c>
      <c r="J192">
        <f>(J2 + J3 + J4 + J6 + J62 + J64 + J65 + J70 + J82 + J85 + J86 + J89 + J101 + J109 + J155 + J166 + J167 + J172 + J173 + J179 + J180 + J181 + J182 + J185 + J186 + J188 + J189 + J190 + J191)</f>
        <v/>
      </c>
    </row>
    <row r="193">
      <c r="A193" t="inlineStr">
        <is>
          <t>readReg2[2]: Address_register_reg[7]/Q to masterReg/register_reg_r2_0_31_12_17/RAMC_D1/RADR2sum delays + cap delay</t>
        </is>
      </c>
      <c r="E193">
        <f>1000*(E192 + J192)</f>
        <v/>
      </c>
      <c r="F193">
        <f>1000*(F192 + J192)</f>
        <v/>
      </c>
      <c r="G193">
        <f>1000*(G192 + J192)</f>
        <v/>
      </c>
      <c r="H193">
        <f>1000*(H192 + J192)</f>
        <v/>
      </c>
    </row>
    <row r="195">
      <c r="A195" t="inlineStr">
        <is>
          <t>readReg2[2]: Address_register_reg[7]/Q to masterReg/register_reg_r2_0_31_12_17/RAMC_D1/RADR2Total delay (from Vivado)</t>
        </is>
      </c>
      <c r="E195" t="inlineStr">
        <is>
          <t>1022</t>
        </is>
      </c>
      <c r="F195" t="inlineStr">
        <is>
          <t>889</t>
        </is>
      </c>
      <c r="G195" t="inlineStr">
        <is>
          <t>1766</t>
        </is>
      </c>
      <c r="H195" t="inlineStr">
        <is>
          <t>1495</t>
        </is>
      </c>
    </row>
    <row r="197">
      <c r="A197" t="inlineStr">
        <is>
          <t>INT_L_X8Y51/INT_L.SE2END3-&gt;&gt;ER1BEG_S0</t>
        </is>
      </c>
      <c r="B197" t="inlineStr">
        <is>
          <t>Buffer</t>
        </is>
      </c>
      <c r="C197" t="n">
        <v>1.16220225</v>
      </c>
      <c r="D197" t="n">
        <v>0.008429000000000001</v>
      </c>
      <c r="E197" t="n">
        <v>0.044</v>
      </c>
      <c r="F197" t="n">
        <v>0.036</v>
      </c>
      <c r="G197" t="n">
        <v>0.124</v>
      </c>
      <c r="H197" t="n">
        <v>0.103</v>
      </c>
      <c r="I197">
        <f>((D201) + (D198 + D199 + D200))</f>
        <v/>
      </c>
      <c r="J197">
        <f>(((D201) + (D198 + D199 + D200))*C197)</f>
        <v/>
      </c>
    </row>
    <row r="198">
      <c r="A198" t="inlineStr">
        <is>
          <t>INT_L_X8Y51/ER1BEG_S0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INT_R_X9Y52/ER1END0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INT_L_X8Y52/ER1BEG0</t>
        </is>
      </c>
      <c r="B200" t="inlineStr">
        <is>
          <t>Part of wire</t>
        </is>
      </c>
      <c r="C200" t="n">
        <v>0</v>
      </c>
      <c r="D200" t="n">
        <v>0</v>
      </c>
      <c r="I200">
        <f>(((D198 + D199 + D200)/2) + (D201))</f>
        <v/>
      </c>
      <c r="J200">
        <f>((C198 + C199 + C200)*(((D198 + D199 + D200)/2) + (D201)))</f>
        <v/>
      </c>
    </row>
    <row r="201">
      <c r="A201" t="inlineStr">
        <is>
          <t>INT_R_X9Y52/INT_R.ER1END0-&gt;&gt;SS2BEG0</t>
        </is>
      </c>
      <c r="B201" t="inlineStr">
        <is>
          <t>Buffer</t>
        </is>
      </c>
      <c r="C201" t="n">
        <v>1.1851186875</v>
      </c>
      <c r="D201" t="n">
        <v>0.008473000000000001</v>
      </c>
      <c r="E201" t="n">
        <v>0.06</v>
      </c>
      <c r="F201" t="n">
        <v>0.05</v>
      </c>
      <c r="G201" t="n">
        <v>0.134</v>
      </c>
      <c r="H201" t="n">
        <v>0.111</v>
      </c>
      <c r="I201">
        <f>((D205) + (D202 + D203 + D204))</f>
        <v/>
      </c>
      <c r="J201">
        <f>(((D205) + (D202 + D203 + D204))*C201)</f>
        <v/>
      </c>
    </row>
    <row r="202">
      <c r="A202" t="inlineStr">
        <is>
          <t>INT_R_X9Y52/SS2BEG0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INT_R_X9Y50/SS2END0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INT_R_X9Y51/SS2A0</t>
        </is>
      </c>
      <c r="B204" t="inlineStr">
        <is>
          <t>Part of wire</t>
        </is>
      </c>
      <c r="C204" t="n">
        <v>0</v>
      </c>
      <c r="D204" t="n">
        <v>0</v>
      </c>
      <c r="I204">
        <f>(((D202 + D203 + D204)/2) + (D205))</f>
        <v/>
      </c>
      <c r="J204">
        <f>((C202 + C203 + C204)*(((D202 + D203 + D204)/2) + (D205)))</f>
        <v/>
      </c>
    </row>
    <row r="205">
      <c r="A205" t="inlineStr">
        <is>
          <t>INT_R_X9Y50/INT_R.SS2END0-&gt;&gt;SW2BEG0</t>
        </is>
      </c>
      <c r="B205" t="inlineStr">
        <is>
          <t>Buffer</t>
        </is>
      </c>
      <c r="C205" t="n">
        <v>1.1851186875</v>
      </c>
      <c r="D205" t="n">
        <v>0.008473000000000001</v>
      </c>
      <c r="E205" t="n">
        <v>0.041</v>
      </c>
      <c r="F205" t="n">
        <v>0.033</v>
      </c>
      <c r="G205" t="n">
        <v>0.137</v>
      </c>
      <c r="H205" t="n">
        <v>0.113</v>
      </c>
      <c r="I205">
        <f>((D210 + D221) + (D206 + D207 + D208 + D209))</f>
        <v/>
      </c>
      <c r="J205">
        <f>(((D210 + D221) + (D206 + D207 + D208 + D209))*C205)</f>
        <v/>
      </c>
    </row>
    <row r="206">
      <c r="A206" t="inlineStr">
        <is>
          <t>INT_R_X9Y50/SW2BEG0</t>
        </is>
      </c>
      <c r="B206" t="inlineStr">
        <is>
          <t>Part of wire</t>
        </is>
      </c>
      <c r="C206" t="n">
        <v>0</v>
      </c>
      <c r="D206" t="n">
        <v>0</v>
      </c>
    </row>
    <row r="207">
      <c r="A207" t="inlineStr">
        <is>
          <t>INT_L_X8Y49/SW2END0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BRKH_INT_X9Y49/BRKH_INT_SW2A0</t>
        </is>
      </c>
      <c r="B208" t="inlineStr">
        <is>
          <t>Part of wire</t>
        </is>
      </c>
      <c r="C208" t="n">
        <v>0.00523</v>
      </c>
      <c r="D208" t="n">
        <v>0.001</v>
      </c>
    </row>
    <row r="209">
      <c r="A209" t="inlineStr">
        <is>
          <t>INT_R_X9Y49/SW2A0</t>
        </is>
      </c>
      <c r="B209" t="inlineStr">
        <is>
          <t>Part of wire</t>
        </is>
      </c>
      <c r="C209" t="n">
        <v>0</v>
      </c>
      <c r="D209" t="n">
        <v>0</v>
      </c>
      <c r="I209">
        <f>(((D206 + D207 + D208 + D209)/2) + (D210 + D221))</f>
        <v/>
      </c>
      <c r="J209">
        <f>((C206 + C207 + C208 + C209)*(((D206 + D207 + D208 + D209)/2) + (D210 + D221)))</f>
        <v/>
      </c>
    </row>
    <row r="210">
      <c r="A210" t="inlineStr">
        <is>
          <t>INT_L_X8Y49/INT_L.SW2END0-&gt;&gt;IMUX_L1</t>
        </is>
      </c>
      <c r="B210" t="inlineStr">
        <is>
          <t>Buffer</t>
        </is>
      </c>
      <c r="C210" t="n">
        <v>1.6107141875</v>
      </c>
      <c r="D210" t="n">
        <v>0.007713</v>
      </c>
      <c r="E210" t="n">
        <v>0.047</v>
      </c>
      <c r="F210" t="n">
        <v>0.038</v>
      </c>
      <c r="G210" t="n">
        <v>0.138</v>
      </c>
      <c r="H210" t="n">
        <v>0.114</v>
      </c>
      <c r="I210">
        <f>((((D215) + (D214))) + (D211 + D212))</f>
        <v/>
      </c>
      <c r="J210">
        <f>(((((D215) + (D214))) + (D211 + D212))*C210)</f>
        <v/>
      </c>
    </row>
    <row r="211">
      <c r="A211" t="inlineStr">
        <is>
          <t>INT_L_X8Y49/IMUX_L1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CLBLM_L_X8Y49/CLBLM_IMUX1</t>
        </is>
      </c>
      <c r="B212" t="inlineStr">
        <is>
          <t>Part of wire</t>
        </is>
      </c>
      <c r="C212" t="n">
        <v>0</v>
      </c>
      <c r="D212" t="n">
        <v>0</v>
      </c>
      <c r="I212">
        <f>(((D211 + D212)/2) + (((D215) + (D214))))</f>
        <v/>
      </c>
      <c r="J212">
        <f>((C211 + C212)*(((D211 + D212)/2) + (((D215) + (D214)))))</f>
        <v/>
      </c>
    </row>
    <row r="213">
      <c r="A213" t="inlineStr">
        <is>
          <t>CLBLM_L_X8Y49/CLBLM_L.CLBLM_IMUX1-&gt;CLBLM_M_A3</t>
        </is>
      </c>
      <c r="B213" t="inlineStr">
        <is>
          <t>PassTransistor</t>
        </is>
      </c>
      <c r="C213" t="n">
        <v>0</v>
      </c>
      <c r="E213" t="n">
        <v>0</v>
      </c>
      <c r="F213" t="n">
        <v>0</v>
      </c>
      <c r="G213" t="n">
        <v>0</v>
      </c>
      <c r="H213" t="n">
        <v>0</v>
      </c>
      <c r="I213">
        <f>((D215) + (D214))</f>
        <v/>
      </c>
      <c r="J213">
        <f>(((D215) + (D214))*C213)</f>
        <v/>
      </c>
    </row>
    <row r="214">
      <c r="A214" t="inlineStr">
        <is>
          <t>CLBLM_L_X8Y49/CLBLM_M_A3</t>
        </is>
      </c>
      <c r="B214" t="inlineStr">
        <is>
          <t>Part of wire</t>
        </is>
      </c>
      <c r="C214" t="n">
        <v>0</v>
      </c>
      <c r="D214" t="n">
        <v>0</v>
      </c>
      <c r="I214">
        <f>(((D214)/2) + (D215))</f>
        <v/>
      </c>
      <c r="J214">
        <f>((C214)*(((D214)/2) + (D215)))</f>
        <v/>
      </c>
    </row>
    <row r="215">
      <c r="A215" t="inlineStr">
        <is>
          <t>masterReg/register_reg_r2_0_31_12_17/RAMA_D1/RADR2</t>
        </is>
      </c>
      <c r="B215" t="inlineStr">
        <is>
          <t>Inpin</t>
        </is>
      </c>
      <c r="D215" t="n">
        <v>0</v>
      </c>
      <c r="E215" t="n">
        <v>0.141</v>
      </c>
      <c r="F215" t="n">
        <v>0.114</v>
      </c>
      <c r="G215" t="n">
        <v>0.372</v>
      </c>
      <c r="H215" t="n">
        <v>0.3</v>
      </c>
    </row>
    <row r="216">
      <c r="A216" t="inlineStr">
        <is>
          <t>readReg2[2]: Address_register_reg[7]/Q to masterReg/register_reg_r2_0_31_12_17/RAMA_D1/RADR2 sum delays</t>
        </is>
      </c>
      <c r="E216">
        <f>(E2 + E4 + E62 + E65 + E82 + E86 + E101 + E155 + E167 + E197 + E201 + E205 + E210 + E213 + E215)</f>
        <v/>
      </c>
      <c r="F216">
        <f>(F2 + F4 + F62 + F65 + F82 + F86 + F101 + F155 + F167 + F197 + F201 + F205 + F210 + F213 + F215)</f>
        <v/>
      </c>
      <c r="G216">
        <f>(G2 + G4 + G62 + G65 + G82 + G86 + G101 + G155 + G167 + G197 + G201 + G205 + G210 + G213 + G215)</f>
        <v/>
      </c>
      <c r="H216">
        <f>(H2 + H4 + H62 + H65 + H82 + H86 + H101 + H155 + H167 + H197 + H201 + H205 + H210 + H213 + H215)</f>
        <v/>
      </c>
      <c r="J216">
        <f>(J2 + J3 + J4 + J6 + J62 + J64 + J65 + J70 + J82 + J85 + J86 + J89 + J101 + J109 + J155 + J166 + J167 + J172 + J197 + J200 + J201 + J204 + J205 + J209 + J210 + J212 + J213 + J214 + J215)</f>
        <v/>
      </c>
    </row>
    <row r="217">
      <c r="A217" t="inlineStr">
        <is>
          <t>readReg2[2]: Address_register_reg[7]/Q to masterReg/register_reg_r2_0_31_12_17/RAMA_D1/RADR2sum delays + cap delay</t>
        </is>
      </c>
      <c r="E217">
        <f>1000*(E216 + J216)</f>
        <v/>
      </c>
      <c r="F217">
        <f>1000*(F216 + J216)</f>
        <v/>
      </c>
      <c r="G217">
        <f>1000*(G216 + J216)</f>
        <v/>
      </c>
      <c r="H217">
        <f>1000*(H216 + J216)</f>
        <v/>
      </c>
    </row>
    <row r="219">
      <c r="A219" t="inlineStr">
        <is>
          <t>readReg2[2]: Address_register_reg[7]/Q to masterReg/register_reg_r2_0_31_12_17/RAMA_D1/RADR2Total delay (from Vivado)</t>
        </is>
      </c>
      <c r="E219" t="inlineStr">
        <is>
          <t>1064</t>
        </is>
      </c>
      <c r="F219" t="inlineStr">
        <is>
          <t>925</t>
        </is>
      </c>
      <c r="G219" t="inlineStr">
        <is>
          <t>1864</t>
        </is>
      </c>
      <c r="H219" t="inlineStr">
        <is>
          <t>1578</t>
        </is>
      </c>
    </row>
    <row r="221">
      <c r="A221" t="inlineStr">
        <is>
          <t>INT_L_X8Y49/INT_L.SW2END0-&gt;&gt;IMUX_L17</t>
        </is>
      </c>
      <c r="B221" t="inlineStr">
        <is>
          <t>Buffer</t>
        </is>
      </c>
      <c r="C221" t="n">
        <v>1.6107141875</v>
      </c>
      <c r="D221" t="n">
        <v>0.007713</v>
      </c>
      <c r="E221" t="n">
        <v>0.047</v>
      </c>
      <c r="F221" t="n">
        <v>0.038</v>
      </c>
      <c r="G221" t="n">
        <v>0.138</v>
      </c>
      <c r="H221" t="n">
        <v>0.114</v>
      </c>
      <c r="I221">
        <f>((((D226) + (D225))) + (D222 + D223))</f>
        <v/>
      </c>
      <c r="J221">
        <f>(((((D226) + (D225))) + (D222 + D223))*C221)</f>
        <v/>
      </c>
    </row>
    <row r="222">
      <c r="A222" t="inlineStr">
        <is>
          <t>INT_L_X8Y49/IMUX_L17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CLBLM_L_X8Y49/CLBLM_IMUX17</t>
        </is>
      </c>
      <c r="B223" t="inlineStr">
        <is>
          <t>Part of wire</t>
        </is>
      </c>
      <c r="C223" t="n">
        <v>0</v>
      </c>
      <c r="D223" t="n">
        <v>0</v>
      </c>
      <c r="I223">
        <f>(((D222 + D223)/2) + (((D226) + (D225))))</f>
        <v/>
      </c>
      <c r="J223">
        <f>((C222 + C223)*(((D222 + D223)/2) + (((D226) + (D225)))))</f>
        <v/>
      </c>
    </row>
    <row r="224">
      <c r="A224" t="inlineStr">
        <is>
          <t>CLBLM_L_X8Y49/CLBLM_L.CLBLM_IMUX17-&gt;CLBLM_M_B3</t>
        </is>
      </c>
      <c r="B224" t="inlineStr">
        <is>
          <t>PassTransistor</t>
        </is>
      </c>
      <c r="C224" t="n">
        <v>0</v>
      </c>
      <c r="E224" t="n">
        <v>0</v>
      </c>
      <c r="F224" t="n">
        <v>0</v>
      </c>
      <c r="G224" t="n">
        <v>0</v>
      </c>
      <c r="H224" t="n">
        <v>0</v>
      </c>
      <c r="I224">
        <f>((D226) + (D225))</f>
        <v/>
      </c>
      <c r="J224">
        <f>(((D226) + (D225))*C224)</f>
        <v/>
      </c>
    </row>
    <row r="225">
      <c r="A225" t="inlineStr">
        <is>
          <t>CLBLM_L_X8Y49/CLBLM_M_B3</t>
        </is>
      </c>
      <c r="B225" t="inlineStr">
        <is>
          <t>Part of wire</t>
        </is>
      </c>
      <c r="C225" t="n">
        <v>0</v>
      </c>
      <c r="D225" t="n">
        <v>0</v>
      </c>
      <c r="I225">
        <f>(((D225)/2) + (D226))</f>
        <v/>
      </c>
      <c r="J225">
        <f>((C225)*(((D225)/2) + (D226)))</f>
        <v/>
      </c>
    </row>
    <row r="226">
      <c r="A226" t="inlineStr">
        <is>
          <t>masterReg/register_reg_r2_0_31_12_17/RAMB_D1/RADR2</t>
        </is>
      </c>
      <c r="B226" t="inlineStr">
        <is>
          <t>Inpin</t>
        </is>
      </c>
      <c r="D226" t="n">
        <v>0</v>
      </c>
      <c r="E226" t="n">
        <v>0.141</v>
      </c>
      <c r="F226" t="n">
        <v>0.114</v>
      </c>
      <c r="G226" t="n">
        <v>0.37</v>
      </c>
      <c r="H226" t="n">
        <v>0.298</v>
      </c>
    </row>
    <row r="227">
      <c r="A227" t="inlineStr">
        <is>
          <t>readReg2[2]: Address_register_reg[7]/Q to masterReg/register_reg_r2_0_31_12_17/RAMB_D1/RADR2 sum delays</t>
        </is>
      </c>
      <c r="E227">
        <f>(E2 + E4 + E62 + E65 + E82 + E86 + E101 + E155 + E167 + E197 + E201 + E205 + E221 + E224 + E226)</f>
        <v/>
      </c>
      <c r="F227">
        <f>(F2 + F4 + F62 + F65 + F82 + F86 + F101 + F155 + F167 + F197 + F201 + F205 + F221 + F224 + F226)</f>
        <v/>
      </c>
      <c r="G227">
        <f>(G2 + G4 + G62 + G65 + G82 + G86 + G101 + G155 + G167 + G197 + G201 + G205 + G221 + G224 + G226)</f>
        <v/>
      </c>
      <c r="H227">
        <f>(H2 + H4 + H62 + H65 + H82 + H86 + H101 + H155 + H167 + H197 + H201 + H205 + H221 + H224 + H226)</f>
        <v/>
      </c>
      <c r="J227">
        <f>(J2 + J3 + J4 + J6 + J62 + J64 + J65 + J70 + J82 + J85 + J86 + J89 + J101 + J109 + J155 + J166 + J167 + J172 + J197 + J200 + J201 + J204 + J205 + J209 + J221 + J223 + J224 + J225 + J226)</f>
        <v/>
      </c>
    </row>
    <row r="228">
      <c r="A228" t="inlineStr">
        <is>
          <t>readReg2[2]: Address_register_reg[7]/Q to masterReg/register_reg_r2_0_31_12_17/RAMB_D1/RADR2sum delays + cap delay</t>
        </is>
      </c>
      <c r="E228">
        <f>1000*(E227 + J227)</f>
        <v/>
      </c>
      <c r="F228">
        <f>1000*(F227 + J227)</f>
        <v/>
      </c>
      <c r="G228">
        <f>1000*(G227 + J227)</f>
        <v/>
      </c>
      <c r="H228">
        <f>1000*(H227 + J227)</f>
        <v/>
      </c>
    </row>
    <row r="230">
      <c r="A230" t="inlineStr">
        <is>
          <t>readReg2[2]: Address_register_reg[7]/Q to masterReg/register_reg_r2_0_31_12_17/RAMB_D1/RADR2Total delay (from Vivado)</t>
        </is>
      </c>
      <c r="E230" t="inlineStr">
        <is>
          <t>1064</t>
        </is>
      </c>
      <c r="F230" t="inlineStr">
        <is>
          <t>925</t>
        </is>
      </c>
      <c r="G230" t="inlineStr">
        <is>
          <t>1865</t>
        </is>
      </c>
      <c r="H230" t="inlineStr">
        <is>
          <t>1579</t>
        </is>
      </c>
    </row>
    <row r="232">
      <c r="A232" t="inlineStr">
        <is>
          <t>INT_R_X7Y52/INT_R.EE4END3-&gt;&gt;NR1BEG3</t>
        </is>
      </c>
      <c r="B232" t="inlineStr">
        <is>
          <t>Buffer</t>
        </is>
      </c>
      <c r="C232" t="n">
        <v>1.16220225</v>
      </c>
      <c r="D232" t="n">
        <v>0.008429000000000001</v>
      </c>
      <c r="E232" t="n">
        <v>0.056</v>
      </c>
      <c r="F232" t="n">
        <v>0.046</v>
      </c>
      <c r="G232" t="n">
        <v>0.131</v>
      </c>
      <c r="H232" t="n">
        <v>0.108</v>
      </c>
      <c r="I232">
        <f>((D235 + D257) + (D233 + D234))</f>
        <v/>
      </c>
      <c r="J232">
        <f>(((D235 + D257) + (D233 + D234))*C232)</f>
        <v/>
      </c>
    </row>
    <row r="233">
      <c r="A233" t="inlineStr">
        <is>
          <t>INT_R_X7Y52/NR1BEG3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INT_R_X7Y53/NR1END3</t>
        </is>
      </c>
      <c r="B234" t="inlineStr">
        <is>
          <t>Part of wire</t>
        </is>
      </c>
      <c r="C234" t="n">
        <v>0</v>
      </c>
      <c r="D234" t="n">
        <v>0</v>
      </c>
      <c r="I234">
        <f>(((D233 + D234)/2) + (D235 + D257))</f>
        <v/>
      </c>
      <c r="J234">
        <f>((C233 + C234)*(((D233 + D234)/2) + (D235 + D257)))</f>
        <v/>
      </c>
    </row>
    <row r="235">
      <c r="A235" t="inlineStr">
        <is>
          <t>INT_R_X7Y53/INT_R.NR1END3-&gt;&gt;EE2BEG3</t>
        </is>
      </c>
      <c r="B235" t="inlineStr">
        <is>
          <t>Buffer</t>
        </is>
      </c>
      <c r="C235" t="n">
        <v>1.1851186875</v>
      </c>
      <c r="D235" t="n">
        <v>0.008473000000000001</v>
      </c>
      <c r="E235" t="n">
        <v>0.06</v>
      </c>
      <c r="F235" t="n">
        <v>0.05</v>
      </c>
      <c r="G235" t="n">
        <v>0.134</v>
      </c>
      <c r="H235" t="n">
        <v>0.111</v>
      </c>
      <c r="I235">
        <f>((D241) + (D236 + D237 + D238 + D239 + D240))</f>
        <v/>
      </c>
      <c r="J235">
        <f>(((D241) + (D236 + D237 + D238 + D239 + D240))*C235)</f>
        <v/>
      </c>
    </row>
    <row r="236">
      <c r="A236" t="inlineStr">
        <is>
          <t>INT_R_X7Y53/EE2BEG3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INT_R_X9Y53/EE2END3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CLBLM_R_X7Y53/CLBLM_EE2BEG3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CLBLM_L_X8Y53/CLBLM_EE2BEG3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INT_L_X8Y53/EE2A3</t>
        </is>
      </c>
      <c r="B240" t="inlineStr">
        <is>
          <t>Part of wire</t>
        </is>
      </c>
      <c r="C240" t="n">
        <v>0</v>
      </c>
      <c r="D240" t="n">
        <v>0</v>
      </c>
      <c r="I240">
        <f>(((D236 + D237 + D238 + D239 + D240)/2) + (D241))</f>
        <v/>
      </c>
      <c r="J240">
        <f>((C236 + C237 + C238 + C239 + C240)*(((D236 + D237 + D238 + D239 + D240)/2) + (D241)))</f>
        <v/>
      </c>
    </row>
    <row r="241">
      <c r="A241" t="inlineStr">
        <is>
          <t>INT_R_X9Y53/INT_R.EE2END3-&gt;&gt;WR1BEG_S0</t>
        </is>
      </c>
      <c r="B241" t="inlineStr">
        <is>
          <t>Buffer</t>
        </is>
      </c>
      <c r="C241" t="n">
        <v>1.16220225</v>
      </c>
      <c r="D241" t="n">
        <v>0.008429000000000001</v>
      </c>
      <c r="E241" t="n">
        <v>0.043</v>
      </c>
      <c r="F241" t="n">
        <v>0.035</v>
      </c>
      <c r="G241" t="n">
        <v>0.124</v>
      </c>
      <c r="H241" t="n">
        <v>0.103</v>
      </c>
      <c r="I241">
        <f>((D246) + (D242 + D243 + D244 + D245))</f>
        <v/>
      </c>
      <c r="J241">
        <f>(((D246) + (D242 + D243 + D244 + D245))*C241)</f>
        <v/>
      </c>
    </row>
    <row r="242">
      <c r="A242" t="inlineStr">
        <is>
          <t>INT_R_X9Y53/WR1BEG_S0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INT_L_X8Y54/WR1END0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INT_L_X8Y53/WR1END_S1_0</t>
        </is>
      </c>
      <c r="B244" t="inlineStr">
        <is>
          <t>Part of wire</t>
        </is>
      </c>
      <c r="C244" t="n">
        <v>0</v>
      </c>
      <c r="D244" t="n">
        <v>0</v>
      </c>
    </row>
    <row r="245">
      <c r="A245" t="inlineStr">
        <is>
          <t>INT_R_X9Y54/WR1BEG0</t>
        </is>
      </c>
      <c r="B245" t="inlineStr">
        <is>
          <t>Part of wire</t>
        </is>
      </c>
      <c r="C245" t="n">
        <v>0</v>
      </c>
      <c r="D245" t="n">
        <v>0</v>
      </c>
      <c r="I245">
        <f>(((D242 + D243 + D244 + D245)/2) + (D246))</f>
        <v/>
      </c>
      <c r="J245">
        <f>((C242 + C243 + C244 + C245)*(((D242 + D243 + D244 + D245)/2) + (D246)))</f>
        <v/>
      </c>
    </row>
    <row r="246">
      <c r="A246" t="inlineStr">
        <is>
          <t>INT_L_X8Y54/INT_L.WR1END0-&gt;&gt;IMUX_L1</t>
        </is>
      </c>
      <c r="B246" t="inlineStr">
        <is>
          <t>Buffer</t>
        </is>
      </c>
      <c r="C246" t="n">
        <v>1.6107141875</v>
      </c>
      <c r="D246" t="n">
        <v>0.007713</v>
      </c>
      <c r="E246" t="n">
        <v>0.047</v>
      </c>
      <c r="F246" t="n">
        <v>0.038</v>
      </c>
      <c r="G246" t="n">
        <v>0.138</v>
      </c>
      <c r="H246" t="n">
        <v>0.114</v>
      </c>
      <c r="I246">
        <f>((((D251) + (D250))) + (D247 + D248))</f>
        <v/>
      </c>
      <c r="J246">
        <f>(((((D251) + (D250))) + (D247 + D248))*C246)</f>
        <v/>
      </c>
    </row>
    <row r="247">
      <c r="A247" t="inlineStr">
        <is>
          <t>INT_L_X8Y54/IMUX_L1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CLBLM_L_X8Y54/CLBLM_IMUX1</t>
        </is>
      </c>
      <c r="B248" t="inlineStr">
        <is>
          <t>Part of wire</t>
        </is>
      </c>
      <c r="C248" t="n">
        <v>0</v>
      </c>
      <c r="D248" t="n">
        <v>0</v>
      </c>
      <c r="I248">
        <f>(((D247 + D248)/2) + (((D251) + (D250))))</f>
        <v/>
      </c>
      <c r="J248">
        <f>((C247 + C248)*(((D247 + D248)/2) + (((D251) + (D250)))))</f>
        <v/>
      </c>
    </row>
    <row r="249">
      <c r="A249" t="inlineStr">
        <is>
          <t>CLBLM_L_X8Y54/CLBLM_L.CLBLM_IMUX1-&gt;CLBLM_M_A3</t>
        </is>
      </c>
      <c r="B249" t="inlineStr">
        <is>
          <t>PassTransistor</t>
        </is>
      </c>
      <c r="C249" t="n">
        <v>0</v>
      </c>
      <c r="E249" t="n">
        <v>0</v>
      </c>
      <c r="F249" t="n">
        <v>0</v>
      </c>
      <c r="G249" t="n">
        <v>0</v>
      </c>
      <c r="H249" t="n">
        <v>0</v>
      </c>
      <c r="I249">
        <f>((D251) + (D250))</f>
        <v/>
      </c>
      <c r="J249">
        <f>(((D251) + (D250))*C249)</f>
        <v/>
      </c>
    </row>
    <row r="250">
      <c r="A250" t="inlineStr">
        <is>
          <t>CLBLM_L_X8Y54/CLBLM_M_A3</t>
        </is>
      </c>
      <c r="B250" t="inlineStr">
        <is>
          <t>Part of wire</t>
        </is>
      </c>
      <c r="C250" t="n">
        <v>0</v>
      </c>
      <c r="D250" t="n">
        <v>0</v>
      </c>
      <c r="I250">
        <f>(((D250)/2) + (D251))</f>
        <v/>
      </c>
      <c r="J250">
        <f>((C250)*(((D250)/2) + (D251)))</f>
        <v/>
      </c>
    </row>
    <row r="251">
      <c r="A251" t="inlineStr">
        <is>
          <t>masterReg/register_reg_r2_0_31_30_31__0/DP/RADR2</t>
        </is>
      </c>
      <c r="B251" t="inlineStr">
        <is>
          <t>Inpin</t>
        </is>
      </c>
      <c r="D251" t="n">
        <v>0</v>
      </c>
      <c r="E251" t="n">
        <v>0.141</v>
      </c>
      <c r="F251" t="n">
        <v>0.114</v>
      </c>
      <c r="G251" t="n">
        <v>0.372</v>
      </c>
      <c r="H251" t="n">
        <v>0.3</v>
      </c>
    </row>
    <row r="252">
      <c r="A252" t="inlineStr">
        <is>
          <t>readReg2[2]: Address_register_reg[7]/Q to masterReg/register_reg_r2_0_31_30_31__0/DP/RADR2 sum delays</t>
        </is>
      </c>
      <c r="E252">
        <f>(E2 + E4 + E62 + E65 + E82 + E86 + E101 + E155 + E232 + E235 + E241 + E246 + E249 + E251)</f>
        <v/>
      </c>
      <c r="F252">
        <f>(F2 + F4 + F62 + F65 + F82 + F86 + F101 + F155 + F232 + F235 + F241 + F246 + F249 + F251)</f>
        <v/>
      </c>
      <c r="G252">
        <f>(G2 + G4 + G62 + G65 + G82 + G86 + G101 + G155 + G232 + G235 + G241 + G246 + G249 + G251)</f>
        <v/>
      </c>
      <c r="H252">
        <f>(H2 + H4 + H62 + H65 + H82 + H86 + H101 + H155 + H232 + H235 + H241 + H246 + H249 + H251)</f>
        <v/>
      </c>
      <c r="J252">
        <f>(J2 + J3 + J4 + J6 + J62 + J64 + J65 + J70 + J82 + J85 + J86 + J89 + J101 + J109 + J155 + J166 + J232 + J234 + J235 + J240 + J241 + J245 + J246 + J248 + J249 + J250 + J251)</f>
        <v/>
      </c>
    </row>
    <row r="253">
      <c r="A253" t="inlineStr">
        <is>
          <t>readReg2[2]: Address_register_reg[7]/Q to masterReg/register_reg_r2_0_31_30_31__0/DP/RADR2sum delays + cap delay</t>
        </is>
      </c>
      <c r="E253">
        <f>1000*(E252 + J252)</f>
        <v/>
      </c>
      <c r="F253">
        <f>1000*(F252 + J252)</f>
        <v/>
      </c>
      <c r="G253">
        <f>1000*(G252 + J252)</f>
        <v/>
      </c>
      <c r="H253">
        <f>1000*(H252 + J252)</f>
        <v/>
      </c>
    </row>
    <row r="255">
      <c r="A255" t="inlineStr">
        <is>
          <t>readReg2[2]: Address_register_reg[7]/Q to masterReg/register_reg_r2_0_31_30_31__0/DP/RADR2Total delay (from Vivado)</t>
        </is>
      </c>
      <c r="E255" t="inlineStr">
        <is>
          <t>999</t>
        </is>
      </c>
      <c r="F255" t="inlineStr">
        <is>
          <t>866</t>
        </is>
      </c>
      <c r="G255" t="inlineStr">
        <is>
          <t>1701</t>
        </is>
      </c>
      <c r="H255" t="inlineStr">
        <is>
          <t>1438</t>
        </is>
      </c>
    </row>
    <row r="257">
      <c r="A257" t="inlineStr">
        <is>
          <t>INT_R_X7Y53/INT_R.NR1END3-&gt;&gt;IMUX22</t>
        </is>
      </c>
      <c r="B257" t="inlineStr">
        <is>
          <t>Buffer</t>
        </is>
      </c>
      <c r="C257" t="n">
        <v>1.6107141875</v>
      </c>
      <c r="D257" t="n">
        <v>0.007713</v>
      </c>
      <c r="E257" t="n">
        <v>0.047</v>
      </c>
      <c r="F257" t="n">
        <v>0.038</v>
      </c>
      <c r="G257" t="n">
        <v>0.138</v>
      </c>
      <c r="H257" t="n">
        <v>0.114</v>
      </c>
      <c r="I257">
        <f>((((D262) + (D261))) + (D258 + D259))</f>
        <v/>
      </c>
      <c r="J257">
        <f>(((((D262) + (D261))) + (D258 + D259))*C257)</f>
        <v/>
      </c>
    </row>
    <row r="258">
      <c r="A258" t="inlineStr">
        <is>
          <t>INT_R_X7Y53/IMUX22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CLBLM_R_X7Y53/CLBLM_IMUX22</t>
        </is>
      </c>
      <c r="B259" t="inlineStr">
        <is>
          <t>Part of wire</t>
        </is>
      </c>
      <c r="C259" t="n">
        <v>0</v>
      </c>
      <c r="D259" t="n">
        <v>0</v>
      </c>
      <c r="I259">
        <f>(((D258 + D259)/2) + (((D262) + (D261))))</f>
        <v/>
      </c>
      <c r="J259">
        <f>((C258 + C259)*(((D258 + D259)/2) + (((D262) + (D261)))))</f>
        <v/>
      </c>
    </row>
    <row r="260">
      <c r="A260" t="inlineStr">
        <is>
          <t>CLBLM_R_X7Y53/CLBLM_R.CLBLM_IMUX22-&gt;CLBLM_M_C3</t>
        </is>
      </c>
      <c r="B260" t="inlineStr">
        <is>
          <t>PassTransistor</t>
        </is>
      </c>
      <c r="C260" t="n">
        <v>0</v>
      </c>
      <c r="E260" t="n">
        <v>0</v>
      </c>
      <c r="F260" t="n">
        <v>0</v>
      </c>
      <c r="G260" t="n">
        <v>0</v>
      </c>
      <c r="H260" t="n">
        <v>0</v>
      </c>
      <c r="I260">
        <f>((D262) + (D261))</f>
        <v/>
      </c>
      <c r="J260">
        <f>(((D262) + (D261))*C260)</f>
        <v/>
      </c>
    </row>
    <row r="261">
      <c r="A261" t="inlineStr">
        <is>
          <t>CLBLM_R_X7Y53/CLBLM_M_C3</t>
        </is>
      </c>
      <c r="B261" t="inlineStr">
        <is>
          <t>Part of wire</t>
        </is>
      </c>
      <c r="C261" t="n">
        <v>0</v>
      </c>
      <c r="D261" t="n">
        <v>0</v>
      </c>
      <c r="I261">
        <f>(((D261)/2) + (D262))</f>
        <v/>
      </c>
      <c r="J261">
        <f>((C261)*(((D261)/2) + (D262)))</f>
        <v/>
      </c>
    </row>
    <row r="262">
      <c r="A262" t="inlineStr">
        <is>
          <t>masterReg/register_reg_r2_0_31_24_29/RAMC_D1/RADR2</t>
        </is>
      </c>
      <c r="B262" t="inlineStr">
        <is>
          <t>Inpin</t>
        </is>
      </c>
      <c r="D262" t="n">
        <v>0</v>
      </c>
      <c r="E262" t="n">
        <v>0.14</v>
      </c>
      <c r="F262" t="n">
        <v>0.113</v>
      </c>
      <c r="G262" t="n">
        <v>0.368</v>
      </c>
      <c r="H262" t="n">
        <v>0.297</v>
      </c>
    </row>
    <row r="263">
      <c r="A263" t="inlineStr">
        <is>
          <t>readReg2[2]: Address_register_reg[7]/Q to masterReg/register_reg_r2_0_31_24_29/RAMC_D1/RADR2 sum delays</t>
        </is>
      </c>
      <c r="E263">
        <f>(E2 + E4 + E62 + E65 + E82 + E86 + E101 + E155 + E232 + E257 + E260 + E262)</f>
        <v/>
      </c>
      <c r="F263">
        <f>(F2 + F4 + F62 + F65 + F82 + F86 + F101 + F155 + F232 + F257 + F260 + F262)</f>
        <v/>
      </c>
      <c r="G263">
        <f>(G2 + G4 + G62 + G65 + G82 + G86 + G101 + G155 + G232 + G257 + G260 + G262)</f>
        <v/>
      </c>
      <c r="H263">
        <f>(H2 + H4 + H62 + H65 + H82 + H86 + H101 + H155 + H232 + H257 + H260 + H262)</f>
        <v/>
      </c>
      <c r="J263">
        <f>(J2 + J3 + J4 + J6 + J62 + J64 + J65 + J70 + J82 + J85 + J86 + J89 + J101 + J109 + J155 + J166 + J232 + J234 + J257 + J259 + J260 + J261 + J262)</f>
        <v/>
      </c>
    </row>
    <row r="264">
      <c r="A264" t="inlineStr">
        <is>
          <t>readReg2[2]: Address_register_reg[7]/Q to masterReg/register_reg_r2_0_31_24_29/RAMC_D1/RADR2sum delays + cap delay</t>
        </is>
      </c>
      <c r="E264">
        <f>1000*(E263 + J263)</f>
        <v/>
      </c>
      <c r="F264">
        <f>1000*(F263 + J263)</f>
        <v/>
      </c>
      <c r="G264">
        <f>1000*(G263 + J263)</f>
        <v/>
      </c>
      <c r="H264">
        <f>1000*(H263 + J263)</f>
        <v/>
      </c>
    </row>
    <row r="266">
      <c r="A266" t="inlineStr">
        <is>
          <t>readReg2[2]: Address_register_reg[7]/Q to masterReg/register_reg_r2_0_31_24_29/RAMC_D1/RADR2Total delay (from Vivado)</t>
        </is>
      </c>
      <c r="E266" t="inlineStr">
        <is>
          <t>878</t>
        </is>
      </c>
      <c r="F266" t="inlineStr">
        <is>
          <t>763</t>
        </is>
      </c>
      <c r="G266" t="inlineStr">
        <is>
          <t>1473</t>
        </is>
      </c>
      <c r="H266" t="inlineStr">
        <is>
          <t>1247</t>
        </is>
      </c>
    </row>
    <row r="268">
      <c r="A268" t="inlineStr">
        <is>
          <t>INT_R_X7Y52/INT_R.EE4END3-&gt;&gt;NN2BEG3</t>
        </is>
      </c>
      <c r="B268" t="inlineStr">
        <is>
          <t>Buffer</t>
        </is>
      </c>
      <c r="C268" t="n">
        <v>1.1851186875</v>
      </c>
      <c r="D268" t="n">
        <v>0.008473000000000001</v>
      </c>
      <c r="E268" t="n">
        <v>0.06</v>
      </c>
      <c r="F268" t="n">
        <v>0.05</v>
      </c>
      <c r="G268" t="n">
        <v>0.133</v>
      </c>
      <c r="H268" t="n">
        <v>0.11</v>
      </c>
      <c r="I268">
        <f>((D272) + (D269 + D270 + D271))</f>
        <v/>
      </c>
      <c r="J268">
        <f>(((D272) + (D269 + D270 + D271))*C268)</f>
        <v/>
      </c>
    </row>
    <row r="269">
      <c r="A269" t="inlineStr">
        <is>
          <t>INT_R_X7Y52/NN2BEG3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INT_R_X7Y54/NN2END3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INT_R_X7Y53/NN2A3</t>
        </is>
      </c>
      <c r="B271" t="inlineStr">
        <is>
          <t>Part of wire</t>
        </is>
      </c>
      <c r="C271" t="n">
        <v>0</v>
      </c>
      <c r="D271" t="n">
        <v>0</v>
      </c>
      <c r="I271">
        <f>(((D269 + D270 + D271)/2) + (D272))</f>
        <v/>
      </c>
      <c r="J271">
        <f>((C269 + C270 + C271)*(((D269 + D270 + D271)/2) + (D272)))</f>
        <v/>
      </c>
    </row>
    <row r="272">
      <c r="A272" t="inlineStr">
        <is>
          <t>INT_R_X7Y54/INT_R.NN2END3-&gt;&gt;SR1BEG3</t>
        </is>
      </c>
      <c r="B272" t="inlineStr">
        <is>
          <t>Buffer</t>
        </is>
      </c>
      <c r="C272" t="n">
        <v>1.16220225</v>
      </c>
      <c r="D272" t="n">
        <v>0.008429000000000001</v>
      </c>
      <c r="E272" t="n">
        <v>0.057</v>
      </c>
      <c r="F272" t="n">
        <v>0.047</v>
      </c>
      <c r="G272" t="n">
        <v>0.14</v>
      </c>
      <c r="H272" t="n">
        <v>0.116</v>
      </c>
      <c r="I272">
        <f>((D276) + (D273 + D274 + D275))</f>
        <v/>
      </c>
      <c r="J272">
        <f>(((D276) + (D273 + D274 + D275))*C272)</f>
        <v/>
      </c>
    </row>
    <row r="273">
      <c r="A273" t="inlineStr">
        <is>
          <t>INT_R_X7Y54/SR1BEG3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INT_R_X7Y53/SR1END3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INT_R_X7Y54/SR1END_N3_3</t>
        </is>
      </c>
      <c r="B275" t="inlineStr">
        <is>
          <t>Part of wire</t>
        </is>
      </c>
      <c r="C275" t="n">
        <v>0</v>
      </c>
      <c r="D275" t="n">
        <v>0</v>
      </c>
      <c r="I275">
        <f>(((D273 + D274 + D275)/2) + (D276))</f>
        <v/>
      </c>
      <c r="J275">
        <f>((C273 + C274 + C275)*(((D273 + D274 + D275)/2) + (D276)))</f>
        <v/>
      </c>
    </row>
    <row r="276">
      <c r="A276" t="inlineStr">
        <is>
          <t>INT_R_X7Y53/INT_R.SR1END3-&gt;&gt;SR1BEG_S0</t>
        </is>
      </c>
      <c r="B276" t="inlineStr">
        <is>
          <t>Buffer</t>
        </is>
      </c>
      <c r="C276" t="n">
        <v>1.16220225</v>
      </c>
      <c r="D276" t="n">
        <v>0.008429000000000001</v>
      </c>
      <c r="E276" t="n">
        <v>0.056</v>
      </c>
      <c r="F276" t="n">
        <v>0.046</v>
      </c>
      <c r="G276" t="n">
        <v>0.132</v>
      </c>
      <c r="H276" t="n">
        <v>0.109</v>
      </c>
      <c r="I276">
        <f>((D278 + D289) + (D277))</f>
        <v/>
      </c>
      <c r="J276">
        <f>(((D278 + D289) + (D277))*C276)</f>
        <v/>
      </c>
    </row>
    <row r="277">
      <c r="A277" t="inlineStr">
        <is>
          <t>INT_R_X7Y53/SR1BEG_S0</t>
        </is>
      </c>
      <c r="B277" t="inlineStr">
        <is>
          <t>Part of wire</t>
        </is>
      </c>
      <c r="C277" t="n">
        <v>0</v>
      </c>
      <c r="D277" t="n">
        <v>0</v>
      </c>
      <c r="I277">
        <f>(((D277)/2) + (D278 + D289))</f>
        <v/>
      </c>
      <c r="J277">
        <f>((C277)*(((D277)/2) + (D278 + D289)))</f>
        <v/>
      </c>
    </row>
    <row r="278">
      <c r="A278" t="inlineStr">
        <is>
          <t>INT_R_X7Y53/INT_R.SR1BEG_S0-&gt;&gt;IMUX1</t>
        </is>
      </c>
      <c r="B278" t="inlineStr">
        <is>
          <t>Buffer</t>
        </is>
      </c>
      <c r="C278" t="n">
        <v>1.6107141875</v>
      </c>
      <c r="D278" t="n">
        <v>0.007713</v>
      </c>
      <c r="E278" t="n">
        <v>0.047</v>
      </c>
      <c r="F278" t="n">
        <v>0.038</v>
      </c>
      <c r="G278" t="n">
        <v>0.138</v>
      </c>
      <c r="H278" t="n">
        <v>0.114</v>
      </c>
      <c r="I278">
        <f>((((D283) + (D282))) + (D279 + D280))</f>
        <v/>
      </c>
      <c r="J278">
        <f>(((((D283) + (D282))) + (D279 + D280))*C278)</f>
        <v/>
      </c>
    </row>
    <row r="279">
      <c r="A279" t="inlineStr">
        <is>
          <t>INT_R_X7Y53/IMUX1</t>
        </is>
      </c>
      <c r="B279" t="inlineStr">
        <is>
          <t>Part of wire</t>
        </is>
      </c>
      <c r="C279" t="n">
        <v>0</v>
      </c>
      <c r="D279" t="n">
        <v>0</v>
      </c>
    </row>
    <row r="280">
      <c r="A280" t="inlineStr">
        <is>
          <t>CLBLM_R_X7Y53/CLBLM_IMUX1</t>
        </is>
      </c>
      <c r="B280" t="inlineStr">
        <is>
          <t>Part of wire</t>
        </is>
      </c>
      <c r="C280" t="n">
        <v>0</v>
      </c>
      <c r="D280" t="n">
        <v>0</v>
      </c>
      <c r="I280">
        <f>(((D279 + D280)/2) + (((D283) + (D282))))</f>
        <v/>
      </c>
      <c r="J280">
        <f>((C279 + C280)*(((D279 + D280)/2) + (((D283) + (D282)))))</f>
        <v/>
      </c>
    </row>
    <row r="281">
      <c r="A281" t="inlineStr">
        <is>
          <t>CLBLM_R_X7Y53/CLBLM_R.CLBLM_IMUX1-&gt;CLBLM_M_A3</t>
        </is>
      </c>
      <c r="B281" t="inlineStr">
        <is>
          <t>PassTransistor</t>
        </is>
      </c>
      <c r="C281" t="n">
        <v>0</v>
      </c>
      <c r="E281" t="n">
        <v>0</v>
      </c>
      <c r="F281" t="n">
        <v>0</v>
      </c>
      <c r="G281" t="n">
        <v>0</v>
      </c>
      <c r="H281" t="n">
        <v>0</v>
      </c>
      <c r="I281">
        <f>((D283) + (D282))</f>
        <v/>
      </c>
      <c r="J281">
        <f>(((D283) + (D282))*C281)</f>
        <v/>
      </c>
    </row>
    <row r="282">
      <c r="A282" t="inlineStr">
        <is>
          <t>CLBLM_R_X7Y53/CLBLM_M_A3</t>
        </is>
      </c>
      <c r="B282" t="inlineStr">
        <is>
          <t>Part of wire</t>
        </is>
      </c>
      <c r="C282" t="n">
        <v>0</v>
      </c>
      <c r="D282" t="n">
        <v>0</v>
      </c>
      <c r="I282">
        <f>(((D282)/2) + (D283))</f>
        <v/>
      </c>
      <c r="J282">
        <f>((C282)*(((D282)/2) + (D283)))</f>
        <v/>
      </c>
    </row>
    <row r="283">
      <c r="A283" t="inlineStr">
        <is>
          <t>masterReg/register_reg_r2_0_31_24_29/RAMA_D1/RADR2</t>
        </is>
      </c>
      <c r="B283" t="inlineStr">
        <is>
          <t>Inpin</t>
        </is>
      </c>
      <c r="D283" t="n">
        <v>0</v>
      </c>
      <c r="E283" t="n">
        <v>0.141</v>
      </c>
      <c r="F283" t="n">
        <v>0.114</v>
      </c>
      <c r="G283" t="n">
        <v>0.372</v>
      </c>
      <c r="H283" t="n">
        <v>0.3</v>
      </c>
    </row>
    <row r="284">
      <c r="A284" t="inlineStr">
        <is>
          <t>readReg2[2]: Address_register_reg[7]/Q to masterReg/register_reg_r2_0_31_24_29/RAMA_D1/RADR2 sum delays</t>
        </is>
      </c>
      <c r="E284">
        <f>(E2 + E4 + E62 + E65 + E82 + E86 + E101 + E155 + E268 + E272 + E276 + E278 + E281 + E283)</f>
        <v/>
      </c>
      <c r="F284">
        <f>(F2 + F4 + F62 + F65 + F82 + F86 + F101 + F155 + F268 + F272 + F276 + F278 + F281 + F283)</f>
        <v/>
      </c>
      <c r="G284">
        <f>(G2 + G4 + G62 + G65 + G82 + G86 + G101 + G155 + G268 + G272 + G276 + G278 + G281 + G283)</f>
        <v/>
      </c>
      <c r="H284">
        <f>(H2 + H4 + H62 + H65 + H82 + H86 + H101 + H155 + H268 + H272 + H276 + H278 + H281 + H283)</f>
        <v/>
      </c>
      <c r="J284">
        <f>(J2 + J3 + J4 + J6 + J62 + J64 + J65 + J70 + J82 + J85 + J86 + J89 + J101 + J109 + J155 + J166 + J268 + J271 + J272 + J275 + J276 + J277 + J278 + J280 + J281 + J282 + J283)</f>
        <v/>
      </c>
    </row>
    <row r="285">
      <c r="A285" t="inlineStr">
        <is>
          <t>readReg2[2]: Address_register_reg[7]/Q to masterReg/register_reg_r2_0_31_24_29/RAMA_D1/RADR2sum delays + cap delay</t>
        </is>
      </c>
      <c r="E285">
        <f>1000*(E284 + J284)</f>
        <v/>
      </c>
      <c r="F285">
        <f>1000*(F284 + J284)</f>
        <v/>
      </c>
      <c r="G285">
        <f>1000*(G284 + J284)</f>
        <v/>
      </c>
      <c r="H285">
        <f>1000*(H284 + J284)</f>
        <v/>
      </c>
    </row>
    <row r="287">
      <c r="A287" t="inlineStr">
        <is>
          <t>readReg2[2]: Address_register_reg[7]/Q to masterReg/register_reg_r2_0_31_24_29/RAMA_D1/RADR2Total delay (from Vivado)</t>
        </is>
      </c>
      <c r="E287" t="inlineStr">
        <is>
          <t>1013</t>
        </is>
      </c>
      <c r="F287" t="inlineStr">
        <is>
          <t>878</t>
        </is>
      </c>
      <c r="G287" t="inlineStr">
        <is>
          <t>1711</t>
        </is>
      </c>
      <c r="H287" t="inlineStr">
        <is>
          <t>1446</t>
        </is>
      </c>
    </row>
    <row r="289">
      <c r="A289" t="inlineStr">
        <is>
          <t>INT_R_X7Y53/INT_R.SR1BEG_S0-&gt;&gt;IMUX17</t>
        </is>
      </c>
      <c r="B289" t="inlineStr">
        <is>
          <t>Buffer</t>
        </is>
      </c>
      <c r="C289" t="n">
        <v>1.6107141875</v>
      </c>
      <c r="D289" t="n">
        <v>0.007713</v>
      </c>
      <c r="E289" t="n">
        <v>0.047</v>
      </c>
      <c r="F289" t="n">
        <v>0.038</v>
      </c>
      <c r="G289" t="n">
        <v>0.138</v>
      </c>
      <c r="H289" t="n">
        <v>0.114</v>
      </c>
      <c r="I289">
        <f>((((D294) + (D293))) + (D290 + D291))</f>
        <v/>
      </c>
      <c r="J289">
        <f>(((((D294) + (D293))) + (D290 + D291))*C289)</f>
        <v/>
      </c>
    </row>
    <row r="290">
      <c r="A290" t="inlineStr">
        <is>
          <t>INT_R_X7Y53/IMUX17</t>
        </is>
      </c>
      <c r="B290" t="inlineStr">
        <is>
          <t>Part of wire</t>
        </is>
      </c>
      <c r="C290" t="n">
        <v>0</v>
      </c>
      <c r="D290" t="n">
        <v>0</v>
      </c>
    </row>
    <row r="291">
      <c r="A291" t="inlineStr">
        <is>
          <t>CLBLM_R_X7Y53/CLBLM_IMUX17</t>
        </is>
      </c>
      <c r="B291" t="inlineStr">
        <is>
          <t>Part of wire</t>
        </is>
      </c>
      <c r="C291" t="n">
        <v>0</v>
      </c>
      <c r="D291" t="n">
        <v>0</v>
      </c>
      <c r="I291">
        <f>(((D290 + D291)/2) + (((D294) + (D293))))</f>
        <v/>
      </c>
      <c r="J291">
        <f>((C290 + C291)*(((D290 + D291)/2) + (((D294) + (D293)))))</f>
        <v/>
      </c>
    </row>
    <row r="292">
      <c r="A292" t="inlineStr">
        <is>
          <t>CLBLM_R_X7Y53/CLBLM_R.CLBLM_IMUX17-&gt;CLBLM_M_B3</t>
        </is>
      </c>
      <c r="B292" t="inlineStr">
        <is>
          <t>PassTransistor</t>
        </is>
      </c>
      <c r="C292" t="n">
        <v>0</v>
      </c>
      <c r="E292" t="n">
        <v>0</v>
      </c>
      <c r="F292" t="n">
        <v>0</v>
      </c>
      <c r="G292" t="n">
        <v>0</v>
      </c>
      <c r="H292" t="n">
        <v>0</v>
      </c>
      <c r="I292">
        <f>((D294) + (D293))</f>
        <v/>
      </c>
      <c r="J292">
        <f>(((D294) + (D293))*C292)</f>
        <v/>
      </c>
    </row>
    <row r="293">
      <c r="A293" t="inlineStr">
        <is>
          <t>CLBLM_R_X7Y53/CLBLM_M_B3</t>
        </is>
      </c>
      <c r="B293" t="inlineStr">
        <is>
          <t>Part of wire</t>
        </is>
      </c>
      <c r="C293" t="n">
        <v>0</v>
      </c>
      <c r="D293" t="n">
        <v>0</v>
      </c>
      <c r="I293">
        <f>(((D293)/2) + (D294))</f>
        <v/>
      </c>
      <c r="J293">
        <f>((C293)*(((D293)/2) + (D294)))</f>
        <v/>
      </c>
    </row>
    <row r="294">
      <c r="A294" t="inlineStr">
        <is>
          <t>masterReg/register_reg_r2_0_31_24_29/RAMB_D1/RADR2</t>
        </is>
      </c>
      <c r="B294" t="inlineStr">
        <is>
          <t>Inpin</t>
        </is>
      </c>
      <c r="D294" t="n">
        <v>0</v>
      </c>
      <c r="E294" t="n">
        <v>0.141</v>
      </c>
      <c r="F294" t="n">
        <v>0.114</v>
      </c>
      <c r="G294" t="n">
        <v>0.37</v>
      </c>
      <c r="H294" t="n">
        <v>0.298</v>
      </c>
    </row>
    <row r="295">
      <c r="A295" t="inlineStr">
        <is>
          <t>readReg2[2]: Address_register_reg[7]/Q to masterReg/register_reg_r2_0_31_24_29/RAMB_D1/RADR2 sum delays</t>
        </is>
      </c>
      <c r="E295">
        <f>(E2 + E4 + E62 + E65 + E82 + E86 + E101 + E155 + E268 + E272 + E276 + E289 + E292 + E294)</f>
        <v/>
      </c>
      <c r="F295">
        <f>(F2 + F4 + F62 + F65 + F82 + F86 + F101 + F155 + F268 + F272 + F276 + F289 + F292 + F294)</f>
        <v/>
      </c>
      <c r="G295">
        <f>(G2 + G4 + G62 + G65 + G82 + G86 + G101 + G155 + G268 + G272 + G276 + G289 + G292 + G294)</f>
        <v/>
      </c>
      <c r="H295">
        <f>(H2 + H4 + H62 + H65 + H82 + H86 + H101 + H155 + H268 + H272 + H276 + H289 + H292 + H294)</f>
        <v/>
      </c>
      <c r="J295">
        <f>(J2 + J3 + J4 + J6 + J62 + J64 + J65 + J70 + J82 + J85 + J86 + J89 + J101 + J109 + J155 + J166 + J268 + J271 + J272 + J275 + J276 + J277 + J289 + J291 + J292 + J293 + J294)</f>
        <v/>
      </c>
    </row>
    <row r="296">
      <c r="A296" t="inlineStr">
        <is>
          <t>readReg2[2]: Address_register_reg[7]/Q to masterReg/register_reg_r2_0_31_24_29/RAMB_D1/RADR2sum delays + cap delay</t>
        </is>
      </c>
      <c r="E296">
        <f>1000*(E295 + J295)</f>
        <v/>
      </c>
      <c r="F296">
        <f>1000*(F295 + J295)</f>
        <v/>
      </c>
      <c r="G296">
        <f>1000*(G295 + J295)</f>
        <v/>
      </c>
      <c r="H296">
        <f>1000*(H295 + J295)</f>
        <v/>
      </c>
    </row>
    <row r="298">
      <c r="A298" t="inlineStr">
        <is>
          <t>readReg2[2]: Address_register_reg[7]/Q to masterReg/register_reg_r2_0_31_24_29/RAMB_D1/RADR2Total delay (from Vivado)</t>
        </is>
      </c>
      <c r="E298" t="inlineStr">
        <is>
          <t>1013</t>
        </is>
      </c>
      <c r="F298" t="inlineStr">
        <is>
          <t>878</t>
        </is>
      </c>
      <c r="G298" t="inlineStr">
        <is>
          <t>1712</t>
        </is>
      </c>
      <c r="H298" t="inlineStr">
        <is>
          <t>1447</t>
        </is>
      </c>
    </row>
    <row r="300">
      <c r="A300" t="inlineStr">
        <is>
          <t>INT_R_X5Y42/INT_R.SR1END2-&gt;&gt;WL1BEG1</t>
        </is>
      </c>
      <c r="B300" t="inlineStr">
        <is>
          <t>Buffer</t>
        </is>
      </c>
      <c r="C300" t="n">
        <v>1.16220225</v>
      </c>
      <c r="D300" t="n">
        <v>0.008429000000000001</v>
      </c>
      <c r="E300" t="n">
        <v>0.042</v>
      </c>
      <c r="F300" t="n">
        <v>0.034</v>
      </c>
      <c r="G300" t="n">
        <v>0.123</v>
      </c>
      <c r="H300" t="n">
        <v>0.102</v>
      </c>
      <c r="I300">
        <f>((D303) + (D301 + D302))</f>
        <v/>
      </c>
      <c r="J300">
        <f>(((D303) + (D301 + D302))*C300)</f>
        <v/>
      </c>
    </row>
    <row r="301">
      <c r="A301" t="inlineStr">
        <is>
          <t>INT_R_X5Y42/WL1BEG1</t>
        </is>
      </c>
      <c r="B301" t="inlineStr">
        <is>
          <t>Part of wire</t>
        </is>
      </c>
      <c r="C301" t="n">
        <v>0</v>
      </c>
      <c r="D301" t="n">
        <v>0</v>
      </c>
    </row>
    <row r="302">
      <c r="A302" t="inlineStr">
        <is>
          <t>INT_L_X4Y42/WL1END1</t>
        </is>
      </c>
      <c r="B302" t="inlineStr">
        <is>
          <t>Part of wire</t>
        </is>
      </c>
      <c r="C302" t="n">
        <v>0</v>
      </c>
      <c r="D302" t="n">
        <v>0</v>
      </c>
      <c r="I302">
        <f>(((D301 + D302)/2) + (D303))</f>
        <v/>
      </c>
      <c r="J302">
        <f>((C301 + C302)*(((D301 + D302)/2) + (D303)))</f>
        <v/>
      </c>
    </row>
    <row r="303">
      <c r="A303" t="inlineStr">
        <is>
          <t>INT_L_X4Y42/INT_L.WL1END1-&gt;&gt;WL1BEG0</t>
        </is>
      </c>
      <c r="B303" t="inlineStr">
        <is>
          <t>Buffer</t>
        </is>
      </c>
      <c r="C303" t="n">
        <v>1.16220225</v>
      </c>
      <c r="D303" t="n">
        <v>0.008429000000000001</v>
      </c>
      <c r="E303" t="n">
        <v>0.042</v>
      </c>
      <c r="F303" t="n">
        <v>0.034</v>
      </c>
      <c r="G303" t="n">
        <v>0.123</v>
      </c>
      <c r="H303" t="n">
        <v>0.102</v>
      </c>
      <c r="I303">
        <f>((D308 + D319) + (D304 + D305 + D306 + D307))</f>
        <v/>
      </c>
      <c r="J303">
        <f>(((D308 + D319) + (D304 + D305 + D306 + D307))*C303)</f>
        <v/>
      </c>
    </row>
    <row r="304">
      <c r="A304" t="inlineStr">
        <is>
          <t>INT_L_X4Y42/WL1BEG0</t>
        </is>
      </c>
      <c r="B304" t="inlineStr">
        <is>
          <t>Part of wire</t>
        </is>
      </c>
      <c r="C304" t="n">
        <v>0</v>
      </c>
      <c r="D304" t="n">
        <v>0</v>
      </c>
    </row>
    <row r="305">
      <c r="A305" t="inlineStr">
        <is>
          <t>INT_R_X3Y42/WL1END0</t>
        </is>
      </c>
      <c r="B305" t="inlineStr">
        <is>
          <t>Part of wire</t>
        </is>
      </c>
      <c r="C305" t="n">
        <v>0</v>
      </c>
      <c r="D305" t="n">
        <v>0</v>
      </c>
    </row>
    <row r="306">
      <c r="A306" t="inlineStr">
        <is>
          <t>CLBLL_L_X4Y42/CLBLL_WL1END0</t>
        </is>
      </c>
      <c r="B306" t="inlineStr">
        <is>
          <t>Part of wire</t>
        </is>
      </c>
      <c r="C306" t="n">
        <v>0.051272</v>
      </c>
      <c r="D306" t="n">
        <v>0.006105</v>
      </c>
    </row>
    <row r="307">
      <c r="A307" t="inlineStr">
        <is>
          <t>CLBLM_R_X3Y42/CLBLM_WL1END0</t>
        </is>
      </c>
      <c r="B307" t="inlineStr">
        <is>
          <t>Part of wire</t>
        </is>
      </c>
      <c r="C307" t="n">
        <v>0.058596</v>
      </c>
      <c r="D307" t="n">
        <v>0.006105</v>
      </c>
      <c r="I307">
        <f>(((D304 + D305 + D306 + D307)/2) + (D308 + D319))</f>
        <v/>
      </c>
      <c r="J307">
        <f>((C304 + C305 + C306 + C307)*(((D304 + D305 + D306 + D307)/2) + (D308 + D319)))</f>
        <v/>
      </c>
    </row>
    <row r="308">
      <c r="A308" t="inlineStr">
        <is>
          <t>INT_R_X3Y42/INT_R.WL1END0-&gt;&gt;IMUX1</t>
        </is>
      </c>
      <c r="B308" t="inlineStr">
        <is>
          <t>Buffer</t>
        </is>
      </c>
      <c r="C308" t="n">
        <v>1.6107141875</v>
      </c>
      <c r="D308" t="n">
        <v>0.007713</v>
      </c>
      <c r="E308" t="n">
        <v>0.047</v>
      </c>
      <c r="F308" t="n">
        <v>0.038</v>
      </c>
      <c r="G308" t="n">
        <v>0.138</v>
      </c>
      <c r="H308" t="n">
        <v>0.114</v>
      </c>
      <c r="I308">
        <f>((((D313) + (D312))) + (D309 + D310))</f>
        <v/>
      </c>
      <c r="J308">
        <f>(((((D313) + (D312))) + (D309 + D310))*C308)</f>
        <v/>
      </c>
    </row>
    <row r="309">
      <c r="A309" t="inlineStr">
        <is>
          <t>INT_R_X3Y42/IMUX1</t>
        </is>
      </c>
      <c r="B309" t="inlineStr">
        <is>
          <t>Part of wire</t>
        </is>
      </c>
      <c r="C309" t="n">
        <v>0</v>
      </c>
      <c r="D309" t="n">
        <v>0</v>
      </c>
    </row>
    <row r="310">
      <c r="A310" t="inlineStr">
        <is>
          <t>CLBLM_R_X3Y42/CLBLM_IMUX1</t>
        </is>
      </c>
      <c r="B310" t="inlineStr">
        <is>
          <t>Part of wire</t>
        </is>
      </c>
      <c r="C310" t="n">
        <v>0</v>
      </c>
      <c r="D310" t="n">
        <v>0</v>
      </c>
      <c r="I310">
        <f>(((D309 + D310)/2) + (((D313) + (D312))))</f>
        <v/>
      </c>
      <c r="J310">
        <f>((C309 + C310)*(((D309 + D310)/2) + (((D313) + (D312)))))</f>
        <v/>
      </c>
    </row>
    <row r="311">
      <c r="A311" t="inlineStr">
        <is>
          <t>CLBLM_R_X3Y42/CLBLM_R.CLBLM_IMUX1-&gt;CLBLM_M_A3</t>
        </is>
      </c>
      <c r="B311" t="inlineStr">
        <is>
          <t>PassTransistor</t>
        </is>
      </c>
      <c r="C311" t="n">
        <v>0</v>
      </c>
      <c r="E311" t="n">
        <v>0</v>
      </c>
      <c r="F311" t="n">
        <v>0</v>
      </c>
      <c r="G311" t="n">
        <v>0</v>
      </c>
      <c r="H311" t="n">
        <v>0</v>
      </c>
      <c r="I311">
        <f>((D313) + (D312))</f>
        <v/>
      </c>
      <c r="J311">
        <f>(((D313) + (D312))*C311)</f>
        <v/>
      </c>
    </row>
    <row r="312">
      <c r="A312" t="inlineStr">
        <is>
          <t>CLBLM_R_X3Y42/CLBLM_M_A3</t>
        </is>
      </c>
      <c r="B312" t="inlineStr">
        <is>
          <t>Part of wire</t>
        </is>
      </c>
      <c r="C312" t="n">
        <v>0</v>
      </c>
      <c r="D312" t="n">
        <v>0</v>
      </c>
      <c r="I312">
        <f>(((D312)/2) + (D313))</f>
        <v/>
      </c>
      <c r="J312">
        <f>((C312)*(((D312)/2) + (D313)))</f>
        <v/>
      </c>
    </row>
    <row r="313">
      <c r="A313" t="inlineStr">
        <is>
          <t>masterReg/register_reg_r2_0_31_0_5/RAMA_D1/RADR2</t>
        </is>
      </c>
      <c r="B313" t="inlineStr">
        <is>
          <t>Inpin</t>
        </is>
      </c>
      <c r="D313" t="n">
        <v>0</v>
      </c>
      <c r="E313" t="n">
        <v>0.141</v>
      </c>
      <c r="F313" t="n">
        <v>0.114</v>
      </c>
      <c r="G313" t="n">
        <v>0.372</v>
      </c>
      <c r="H313" t="n">
        <v>0.3</v>
      </c>
    </row>
    <row r="314">
      <c r="A314" t="inlineStr">
        <is>
          <t>readReg2[2]: Address_register_reg[7]/Q to masterReg/register_reg_r2_0_31_0_5/RAMA_D1/RADR2 sum delays</t>
        </is>
      </c>
      <c r="E314">
        <f>(E2 + E4 + E62 + E300 + E303 + E308 + E311 + E313)</f>
        <v/>
      </c>
      <c r="F314">
        <f>(F2 + F4 + F62 + F300 + F303 + F308 + F311 + F313)</f>
        <v/>
      </c>
      <c r="G314">
        <f>(G2 + G4 + G62 + G300 + G303 + G308 + G311 + G313)</f>
        <v/>
      </c>
      <c r="H314">
        <f>(H2 + H4 + H62 + H300 + H303 + H308 + H311 + H313)</f>
        <v/>
      </c>
      <c r="J314">
        <f>(J2 + J3 + J4 + J6 + J62 + J64 + J300 + J302 + J303 + J307 + J308 + J310 + J311 + J312 + J313)</f>
        <v/>
      </c>
    </row>
    <row r="315">
      <c r="A315" t="inlineStr">
        <is>
          <t>readReg2[2]: Address_register_reg[7]/Q to masterReg/register_reg_r2_0_31_0_5/RAMA_D1/RADR2sum delays + cap delay</t>
        </is>
      </c>
      <c r="E315">
        <f>1000*(E314 + J314)</f>
        <v/>
      </c>
      <c r="F315">
        <f>1000*(F314 + J314)</f>
        <v/>
      </c>
      <c r="G315">
        <f>1000*(G314 + J314)</f>
        <v/>
      </c>
      <c r="H315">
        <f>1000*(H314 + J314)</f>
        <v/>
      </c>
    </row>
    <row r="317">
      <c r="A317" t="inlineStr">
        <is>
          <t>readReg2[2]: Address_register_reg[7]/Q to masterReg/register_reg_r2_0_31_0_5/RAMA_D1/RADR2Total delay (from Vivado)</t>
        </is>
      </c>
      <c r="E317" t="inlineStr">
        <is>
          <t>412</t>
        </is>
      </c>
      <c r="F317" t="inlineStr">
        <is>
          <t>350</t>
        </is>
      </c>
      <c r="G317" t="inlineStr">
        <is>
          <t>797</t>
        </is>
      </c>
      <c r="H317" t="inlineStr">
        <is>
          <t>664</t>
        </is>
      </c>
    </row>
    <row r="319">
      <c r="A319" t="inlineStr">
        <is>
          <t>INT_R_X3Y42/INT_R.WL1END0-&gt;&gt;IMUX17</t>
        </is>
      </c>
      <c r="B319" t="inlineStr">
        <is>
          <t>Buffer</t>
        </is>
      </c>
      <c r="C319" t="n">
        <v>1.6107141875</v>
      </c>
      <c r="D319" t="n">
        <v>0.007713</v>
      </c>
      <c r="E319" t="n">
        <v>0.047</v>
      </c>
      <c r="F319" t="n">
        <v>0.038</v>
      </c>
      <c r="G319" t="n">
        <v>0.138</v>
      </c>
      <c r="H319" t="n">
        <v>0.114</v>
      </c>
      <c r="I319">
        <f>((((D324) + (D323))) + (D320 + D321))</f>
        <v/>
      </c>
      <c r="J319">
        <f>(((((D324) + (D323))) + (D320 + D321))*C319)</f>
        <v/>
      </c>
    </row>
    <row r="320">
      <c r="A320" t="inlineStr">
        <is>
          <t>INT_R_X3Y42/IMUX17</t>
        </is>
      </c>
      <c r="B320" t="inlineStr">
        <is>
          <t>Part of wire</t>
        </is>
      </c>
      <c r="C320" t="n">
        <v>0</v>
      </c>
      <c r="D320" t="n">
        <v>0</v>
      </c>
    </row>
    <row r="321">
      <c r="A321" t="inlineStr">
        <is>
          <t>CLBLM_R_X3Y42/CLBLM_IMUX17</t>
        </is>
      </c>
      <c r="B321" t="inlineStr">
        <is>
          <t>Part of wire</t>
        </is>
      </c>
      <c r="C321" t="n">
        <v>0</v>
      </c>
      <c r="D321" t="n">
        <v>0</v>
      </c>
      <c r="I321">
        <f>(((D320 + D321)/2) + (((D324) + (D323))))</f>
        <v/>
      </c>
      <c r="J321">
        <f>((C320 + C321)*(((D320 + D321)/2) + (((D324) + (D323)))))</f>
        <v/>
      </c>
    </row>
    <row r="322">
      <c r="A322" t="inlineStr">
        <is>
          <t>CLBLM_R_X3Y42/CLBLM_R.CLBLM_IMUX17-&gt;CLBLM_M_B3</t>
        </is>
      </c>
      <c r="B322" t="inlineStr">
        <is>
          <t>PassTransistor</t>
        </is>
      </c>
      <c r="C322" t="n">
        <v>0</v>
      </c>
      <c r="E322" t="n">
        <v>0</v>
      </c>
      <c r="F322" t="n">
        <v>0</v>
      </c>
      <c r="G322" t="n">
        <v>0</v>
      </c>
      <c r="H322" t="n">
        <v>0</v>
      </c>
      <c r="I322">
        <f>((D324) + (D323))</f>
        <v/>
      </c>
      <c r="J322">
        <f>(((D324) + (D323))*C322)</f>
        <v/>
      </c>
    </row>
    <row r="323">
      <c r="A323" t="inlineStr">
        <is>
          <t>CLBLM_R_X3Y42/CLBLM_M_B3</t>
        </is>
      </c>
      <c r="B323" t="inlineStr">
        <is>
          <t>Part of wire</t>
        </is>
      </c>
      <c r="C323" t="n">
        <v>0</v>
      </c>
      <c r="D323" t="n">
        <v>0</v>
      </c>
      <c r="I323">
        <f>(((D323)/2) + (D324))</f>
        <v/>
      </c>
      <c r="J323">
        <f>((C323)*(((D323)/2) + (D324)))</f>
        <v/>
      </c>
    </row>
    <row r="324">
      <c r="A324" t="inlineStr">
        <is>
          <t>masterReg/register_reg_r2_0_31_0_5/RAMB_D1/RADR2</t>
        </is>
      </c>
      <c r="B324" t="inlineStr">
        <is>
          <t>Inpin</t>
        </is>
      </c>
      <c r="D324" t="n">
        <v>0</v>
      </c>
      <c r="E324" t="n">
        <v>0.141</v>
      </c>
      <c r="F324" t="n">
        <v>0.114</v>
      </c>
      <c r="G324" t="n">
        <v>0.37</v>
      </c>
      <c r="H324" t="n">
        <v>0.298</v>
      </c>
    </row>
    <row r="325">
      <c r="A325" t="inlineStr">
        <is>
          <t>readReg2[2]: Address_register_reg[7]/Q to masterReg/register_reg_r2_0_31_0_5/RAMB_D1/RADR2 sum delays</t>
        </is>
      </c>
      <c r="E325">
        <f>(E2 + E4 + E62 + E300 + E303 + E319 + E322 + E324)</f>
        <v/>
      </c>
      <c r="F325">
        <f>(F2 + F4 + F62 + F300 + F303 + F319 + F322 + F324)</f>
        <v/>
      </c>
      <c r="G325">
        <f>(G2 + G4 + G62 + G300 + G303 + G319 + G322 + G324)</f>
        <v/>
      </c>
      <c r="H325">
        <f>(H2 + H4 + H62 + H300 + H303 + H319 + H322 + H324)</f>
        <v/>
      </c>
      <c r="J325">
        <f>(J2 + J3 + J4 + J6 + J62 + J64 + J300 + J302 + J303 + J307 + J319 + J321 + J322 + J323 + J324)</f>
        <v/>
      </c>
    </row>
    <row r="326">
      <c r="A326" t="inlineStr">
        <is>
          <t>readReg2[2]: Address_register_reg[7]/Q to masterReg/register_reg_r2_0_31_0_5/RAMB_D1/RADR2sum delays + cap delay</t>
        </is>
      </c>
      <c r="E326">
        <f>1000*(E325 + J325)</f>
        <v/>
      </c>
      <c r="F326">
        <f>1000*(F325 + J325)</f>
        <v/>
      </c>
      <c r="G326">
        <f>1000*(G325 + J325)</f>
        <v/>
      </c>
      <c r="H326">
        <f>1000*(H325 + J325)</f>
        <v/>
      </c>
    </row>
    <row r="328">
      <c r="A328" t="inlineStr">
        <is>
          <t>readReg2[2]: Address_register_reg[7]/Q to masterReg/register_reg_r2_0_31_0_5/RAMB_D1/RADR2Total delay (from Vivado)</t>
        </is>
      </c>
      <c r="E328" t="inlineStr">
        <is>
          <t>412</t>
        </is>
      </c>
      <c r="F328" t="inlineStr">
        <is>
          <t>350</t>
        </is>
      </c>
      <c r="G328" t="inlineStr">
        <is>
          <t>798</t>
        </is>
      </c>
      <c r="H328" t="inlineStr">
        <is>
          <t>665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CLBLM_L_X8Y44/CLBLM_M_BQ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D135) + (D5 + D6))) + (D3))</f>
        <v/>
      </c>
      <c r="J2">
        <f>(C2*((((D7 + D135) + (D5 + D6))) + (D3)))</f>
        <v/>
      </c>
    </row>
    <row r="3">
      <c r="A3" t="inlineStr">
        <is>
          <t>CLBLM_L_X8Y44/CLBLM_M_BQ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D135) + (D5 + D6))))</f>
        <v/>
      </c>
      <c r="J3">
        <f>((C3)*(((D3)/2) + (((D7 + D135) + (D5 + D6)))))</f>
        <v/>
      </c>
    </row>
    <row r="4">
      <c r="A4" t="inlineStr">
        <is>
          <t>CLBLM_L_X8Y44/CLBLM_L.CLBLM_M_BQ-&gt;CLBLM_LOGIC_OUTS5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D135) + (D5 + D6))</f>
        <v/>
      </c>
      <c r="J4">
        <f>(((D7 + D135) + (D5 + D6))*C4)</f>
        <v/>
      </c>
    </row>
    <row r="5">
      <c r="A5" t="inlineStr">
        <is>
          <t>CLBLM_L_X8Y44/CLBLM_LOGIC_OUTS5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INT_L_X8Y44/LOGIC_OUTS_L5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D135))</f>
        <v/>
      </c>
      <c r="J6">
        <f>((C5 + C6)*(((D5 + D6)/2) + (D7 + D135)))</f>
        <v/>
      </c>
    </row>
    <row r="7">
      <c r="A7" t="inlineStr">
        <is>
          <t>INT_L_X8Y44/INT_L.LOGIC_OUTS_L5-&gt;&gt;SL1BEG1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((D10 + D21 + D32) + (D8 + D9))</f>
        <v/>
      </c>
      <c r="J7">
        <f>(((D10 + D21 + D32) + (D8 + D9))*C7)</f>
        <v/>
      </c>
    </row>
    <row r="8">
      <c r="A8" t="inlineStr">
        <is>
          <t>INT_L_X8Y44/SL1BEG1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INT_L_X8Y43/SL1END1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 + D21 + D32))</f>
        <v/>
      </c>
      <c r="J9">
        <f>((C8 + C9)*(((D8 + D9)/2) + (D10 + D21 + D32)))</f>
        <v/>
      </c>
    </row>
    <row r="10">
      <c r="A10" t="inlineStr">
        <is>
          <t>INT_L_X8Y43/INT_L.SL1END1-&gt;&gt;IMUX_L11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INT_L_X8Y43/IMUX_L11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CLBLM_L_X8Y43/CLBLM_IMUX11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CLBLM_L_X8Y43/CLBLM_L.CLBLM_IMUX11-&gt;CLBLM_M_A4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CLBLM_L_X8Y43/CLBLM_M_A4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masterReg/register_reg_r2_0_31_6_11/RAMA_D1/RADR3</t>
        </is>
      </c>
      <c r="B15" t="inlineStr">
        <is>
          <t>Inpin</t>
        </is>
      </c>
      <c r="D15" t="n">
        <v>0</v>
      </c>
      <c r="E15" t="n">
        <v>0.113</v>
      </c>
      <c r="F15" t="n">
        <v>0.091</v>
      </c>
      <c r="G15" t="n">
        <v>0.303</v>
      </c>
      <c r="H15" t="n">
        <v>0.244</v>
      </c>
    </row>
    <row r="16">
      <c r="A16" t="inlineStr">
        <is>
          <t>readReg2[3]: Address_register_reg[8]/Q to masterReg/register_reg_r2_0_31_6_11/RAMA_D1/RADR3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readReg2[3]: Address_register_reg[8]/Q to masterReg/register_reg_r2_0_31_6_11/RAMA_D1/RADR3sum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readReg2[3]: Address_register_reg[8]/Q to masterReg/register_reg_r2_0_31_6_11/RAMA_D1/RADR3Total delay (from Vivado)</t>
        </is>
      </c>
      <c r="E19" t="inlineStr">
        <is>
          <t>262</t>
        </is>
      </c>
      <c r="F19" t="inlineStr">
        <is>
          <t>221</t>
        </is>
      </c>
      <c r="G19" t="inlineStr">
        <is>
          <t>499</t>
        </is>
      </c>
      <c r="H19" t="inlineStr">
        <is>
          <t>414</t>
        </is>
      </c>
    </row>
    <row r="21">
      <c r="A21" t="inlineStr">
        <is>
          <t>INT_L_X8Y43/INT_L.SL1END1-&gt;&gt;IMUX_L27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INT_L_X8Y43/IMUX_L27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CLBLM_L_X8Y43/CLBLM_IMUX27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CLBLM_L_X8Y43/CLBLM_L.CLBLM_IMUX27-&gt;CLBLM_M_B4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CLBLM_L_X8Y43/CLBLM_M_B4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masterReg/register_reg_r2_0_31_6_11/RAMB_D1/RADR3</t>
        </is>
      </c>
      <c r="B26" t="inlineStr">
        <is>
          <t>Inpin</t>
        </is>
      </c>
      <c r="D26" t="n">
        <v>0</v>
      </c>
      <c r="E26" t="n">
        <v>0.112</v>
      </c>
      <c r="F26" t="n">
        <v>0.09</v>
      </c>
      <c r="G26" t="n">
        <v>0.3</v>
      </c>
      <c r="H26" t="n">
        <v>0.242</v>
      </c>
    </row>
    <row r="27">
      <c r="A27" t="inlineStr">
        <is>
          <t>readReg2[3]: Address_register_reg[8]/Q to masterReg/register_reg_r2_0_31_6_11/RAMB_D1/RADR3 sum delays</t>
        </is>
      </c>
      <c r="E27">
        <f>(E2 + E4 + E7 + E21 + E24 + E26)</f>
        <v/>
      </c>
      <c r="F27">
        <f>(F2 + F4 + F7 + F21 + F24 + F26)</f>
        <v/>
      </c>
      <c r="G27">
        <f>(G2 + G4 + G7 + G21 + G24 + G26)</f>
        <v/>
      </c>
      <c r="H27">
        <f>(H2 + H4 + H7 + H21 + H24 + H26)</f>
        <v/>
      </c>
      <c r="J27">
        <f>(J2 + J3 + J4 + J6 + J7 + J9 + J21 + J23 + J24 + J25 + J26)</f>
        <v/>
      </c>
    </row>
    <row r="28">
      <c r="A28" t="inlineStr">
        <is>
          <t>readReg2[3]: Address_register_reg[8]/Q to masterReg/register_reg_r2_0_31_6_11/RAMB_D1/RADR3sum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readReg2[3]: Address_register_reg[8]/Q to masterReg/register_reg_r2_0_31_6_11/RAMB_D1/RADR3Total delay (from Vivado)</t>
        </is>
      </c>
      <c r="E30" t="inlineStr">
        <is>
          <t>261</t>
        </is>
      </c>
      <c r="F30" t="inlineStr">
        <is>
          <t>220</t>
        </is>
      </c>
      <c r="G30" t="inlineStr">
        <is>
          <t>495</t>
        </is>
      </c>
      <c r="H30" t="inlineStr">
        <is>
          <t>411</t>
        </is>
      </c>
    </row>
    <row r="32">
      <c r="A32" t="inlineStr">
        <is>
          <t>INT_L_X8Y43/INT_L.SL1END1-&gt;&gt;SW2BEG1</t>
        </is>
      </c>
      <c r="B32" t="inlineStr">
        <is>
          <t>Buffer</t>
        </is>
      </c>
      <c r="C32" t="n">
        <v>1.1851186875</v>
      </c>
      <c r="D32" t="n">
        <v>0.008473000000000001</v>
      </c>
      <c r="E32" t="n">
        <v>0.041</v>
      </c>
      <c r="F32" t="n">
        <v>0.033</v>
      </c>
      <c r="G32" t="n">
        <v>0.132</v>
      </c>
      <c r="H32" t="n">
        <v>0.109</v>
      </c>
      <c r="I32">
        <f>((D38) + (D33 + D34 + D35 + D36 + D37))</f>
        <v/>
      </c>
      <c r="J32">
        <f>(((D38) + (D33 + D34 + D35 + D36 + D37))*C32)</f>
        <v/>
      </c>
    </row>
    <row r="33">
      <c r="A33" t="inlineStr">
        <is>
          <t>INT_L_X8Y43/SW2BEG1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INT_R_X7Y42/SW2END1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INT_L_X8Y42/SW2A1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CLBLM_L_X8Y42/CLBLM_SW2A1</t>
        </is>
      </c>
      <c r="B36" t="inlineStr">
        <is>
          <t>Part of wire</t>
        </is>
      </c>
      <c r="C36" t="n">
        <v>0.090208</v>
      </c>
      <c r="D36" t="n">
        <v>0.005896</v>
      </c>
    </row>
    <row r="37">
      <c r="A37" t="inlineStr">
        <is>
          <t>CLBLM_R_X7Y42/CLBLM_SW2A1</t>
        </is>
      </c>
      <c r="B37" t="inlineStr">
        <is>
          <t>Part of wire</t>
        </is>
      </c>
      <c r="C37" t="n">
        <v>0.090208</v>
      </c>
      <c r="D37" t="n">
        <v>0.005896</v>
      </c>
      <c r="I37">
        <f>(((D33 + D34 + D35 + D36 + D37)/2) + (D38))</f>
        <v/>
      </c>
      <c r="J37">
        <f>((C33 + C34 + C35 + C36 + C37)*(((D33 + D34 + D35 + D36 + D37)/2) + (D38)))</f>
        <v/>
      </c>
    </row>
    <row r="38">
      <c r="A38" t="inlineStr">
        <is>
          <t>INT_R_X7Y42/INT_R.SW2END1-&gt;&gt;WW2BEG1</t>
        </is>
      </c>
      <c r="B38" t="inlineStr">
        <is>
          <t>Buffer</t>
        </is>
      </c>
      <c r="C38" t="n">
        <v>1.1851186875</v>
      </c>
      <c r="D38" t="n">
        <v>0.008473000000000001</v>
      </c>
      <c r="E38" t="n">
        <v>0.063</v>
      </c>
      <c r="F38" t="n">
        <v>0.052</v>
      </c>
      <c r="G38" t="n">
        <v>0.143</v>
      </c>
      <c r="H38" t="n">
        <v>0.118</v>
      </c>
      <c r="I38">
        <f>((D46) + (D39 + D40 + D41 + D42 + D43 + D44 + D45))</f>
        <v/>
      </c>
      <c r="J38">
        <f>(((D46) + (D39 + D40 + D41 + D42 + D43 + D44 + D45))*C38)</f>
        <v/>
      </c>
    </row>
    <row r="39">
      <c r="A39" t="inlineStr">
        <is>
          <t>INT_R_X7Y42/WW2BEG1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INT_R_X5Y42/WW2END1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INT_L_X6Y42/WW2A1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BRAM_INT_INTERFACE_L_X6Y42/INT_INTERFACE_WW2END1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BRAM_L_X6Y40/BRAM_WW2END1_2</t>
        </is>
      </c>
      <c r="B43" t="inlineStr">
        <is>
          <t>Part of wire</t>
        </is>
      </c>
      <c r="C43" t="n">
        <v>0.26892</v>
      </c>
      <c r="D43" t="n">
        <v>0.06043</v>
      </c>
    </row>
    <row r="44">
      <c r="A44" t="inlineStr">
        <is>
          <t>VBRK_X18Y44/VBRK_WW2END1</t>
        </is>
      </c>
      <c r="B44" t="inlineStr">
        <is>
          <t>Part of wire</t>
        </is>
      </c>
      <c r="C44" t="n">
        <v>0.01211</v>
      </c>
      <c r="D44" t="n">
        <v>0.00162</v>
      </c>
    </row>
    <row r="45">
      <c r="A45" t="inlineStr">
        <is>
          <t>CLBLM_R_X5Y42/CLBLM_WW2END1</t>
        </is>
      </c>
      <c r="B45" t="inlineStr">
        <is>
          <t>Part of wire</t>
        </is>
      </c>
      <c r="C45" t="n">
        <v>0</v>
      </c>
      <c r="D45" t="n">
        <v>0</v>
      </c>
      <c r="I45">
        <f>(((D39 + D40 + D41 + D42 + D43 + D44 + D45)/2) + (D46))</f>
        <v/>
      </c>
      <c r="J45">
        <f>((C39 + C40 + C41 + C42 + C43 + C44 + C45)*(((D39 + D40 + D41 + D42 + D43 + D44 + D45)/2) + (D46)))</f>
        <v/>
      </c>
    </row>
    <row r="46">
      <c r="A46" t="inlineStr">
        <is>
          <t>INT_R_X5Y42/INT_R.WW2END1-&gt;&gt;WW2BEG1</t>
        </is>
      </c>
      <c r="B46" t="inlineStr">
        <is>
          <t>Buffer</t>
        </is>
      </c>
      <c r="C46" t="n">
        <v>1.1851186875</v>
      </c>
      <c r="D46" t="n">
        <v>0.008473000000000001</v>
      </c>
      <c r="E46" t="n">
        <v>0.063</v>
      </c>
      <c r="F46" t="n">
        <v>0.052</v>
      </c>
      <c r="G46" t="n">
        <v>0.143</v>
      </c>
      <c r="H46" t="n">
        <v>0.118</v>
      </c>
      <c r="I46">
        <f>((D52 + D63 + D74 + D85) + (D47 + D48 + D49 + D50 + D51))</f>
        <v/>
      </c>
      <c r="J46">
        <f>(((D52 + D63 + D74 + D85) + (D47 + D48 + D49 + D50 + D51))*C46)</f>
        <v/>
      </c>
    </row>
    <row r="47">
      <c r="A47" t="inlineStr">
        <is>
          <t>INT_R_X5Y42/WW2BEG1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INT_R_X3Y42/WW2END1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INT_L_X4Y42/WW2A1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CLBLL_L_X4Y42/CLBLL_WW2END1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CLBLM_R_X3Y42/CLBLM_WW2END1</t>
        </is>
      </c>
      <c r="B51" t="inlineStr">
        <is>
          <t>Part of wire</t>
        </is>
      </c>
      <c r="C51" t="n">
        <v>0</v>
      </c>
      <c r="D51" t="n">
        <v>0</v>
      </c>
      <c r="I51">
        <f>(((D47 + D48 + D49 + D50 + D51)/2) + (D52 + D63 + D74 + D85))</f>
        <v/>
      </c>
      <c r="J51">
        <f>((C47 + C48 + C49 + C50 + C51)*(((D47 + D48 + D49 + D50 + D51)/2) + (D52 + D63 + D74 + D85)))</f>
        <v/>
      </c>
    </row>
    <row r="52">
      <c r="A52" t="inlineStr">
        <is>
          <t>INT_R_X3Y42/INT_R.WW2END1-&gt;&gt;IMUX11</t>
        </is>
      </c>
      <c r="B52" t="inlineStr">
        <is>
          <t>Buffer</t>
        </is>
      </c>
      <c r="C52" t="n">
        <v>1.6107141875</v>
      </c>
      <c r="D52" t="n">
        <v>0.007713</v>
      </c>
      <c r="E52" t="n">
        <v>0.047</v>
      </c>
      <c r="F52" t="n">
        <v>0.038</v>
      </c>
      <c r="G52" t="n">
        <v>0.138</v>
      </c>
      <c r="H52" t="n">
        <v>0.114</v>
      </c>
      <c r="I52">
        <f>((((D57) + (D56))) + (D53 + D54))</f>
        <v/>
      </c>
      <c r="J52">
        <f>(((((D57) + (D56))) + (D53 + D54))*C52)</f>
        <v/>
      </c>
    </row>
    <row r="53">
      <c r="A53" t="inlineStr">
        <is>
          <t>INT_R_X3Y42/IMUX11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CLBLM_R_X3Y42/CLBLM_IMUX11</t>
        </is>
      </c>
      <c r="B54" t="inlineStr">
        <is>
          <t>Part of wire</t>
        </is>
      </c>
      <c r="C54" t="n">
        <v>0</v>
      </c>
      <c r="D54" t="n">
        <v>0</v>
      </c>
      <c r="I54">
        <f>(((D53 + D54)/2) + (((D57) + (D56))))</f>
        <v/>
      </c>
      <c r="J54">
        <f>((C53 + C54)*(((D53 + D54)/2) + (((D57) + (D56)))))</f>
        <v/>
      </c>
    </row>
    <row r="55">
      <c r="A55" t="inlineStr">
        <is>
          <t>CLBLM_R_X3Y42/CLBLM_R.CLBLM_IMUX11-&gt;CLBLM_M_A4</t>
        </is>
      </c>
      <c r="B55" t="inlineStr">
        <is>
          <t>PassTransistor</t>
        </is>
      </c>
      <c r="C55" t="n">
        <v>0</v>
      </c>
      <c r="E55" t="n">
        <v>0</v>
      </c>
      <c r="F55" t="n">
        <v>0</v>
      </c>
      <c r="G55" t="n">
        <v>0</v>
      </c>
      <c r="H55" t="n">
        <v>0</v>
      </c>
      <c r="I55">
        <f>((D57) + (D56))</f>
        <v/>
      </c>
      <c r="J55">
        <f>(((D57) + (D56))*C55)</f>
        <v/>
      </c>
    </row>
    <row r="56">
      <c r="A56" t="inlineStr">
        <is>
          <t>CLBLM_R_X3Y42/CLBLM_M_A4</t>
        </is>
      </c>
      <c r="B56" t="inlineStr">
        <is>
          <t>Part of wire</t>
        </is>
      </c>
      <c r="C56" t="n">
        <v>0</v>
      </c>
      <c r="D56" t="n">
        <v>0</v>
      </c>
      <c r="I56">
        <f>(((D56)/2) + (D57))</f>
        <v/>
      </c>
      <c r="J56">
        <f>((C56)*(((D56)/2) + (D57)))</f>
        <v/>
      </c>
    </row>
    <row r="57">
      <c r="A57" t="inlineStr">
        <is>
          <t>masterReg/register_reg_r2_0_31_0_5/RAMA_D1/RADR3</t>
        </is>
      </c>
      <c r="B57" t="inlineStr">
        <is>
          <t>Inpin</t>
        </is>
      </c>
      <c r="D57" t="n">
        <v>0</v>
      </c>
      <c r="E57" t="n">
        <v>0.113</v>
      </c>
      <c r="F57" t="n">
        <v>0.091</v>
      </c>
      <c r="G57" t="n">
        <v>0.303</v>
      </c>
      <c r="H57" t="n">
        <v>0.244</v>
      </c>
    </row>
    <row r="58">
      <c r="A58" t="inlineStr">
        <is>
          <t>readReg2[3]: Address_register_reg[8]/Q to masterReg/register_reg_r2_0_31_0_5/RAMA_D1/RADR3 sum delays</t>
        </is>
      </c>
      <c r="E58">
        <f>(E2 + E4 + E7 + E32 + E38 + E46 + E52 + E55 + E57)</f>
        <v/>
      </c>
      <c r="F58">
        <f>(F2 + F4 + F7 + F32 + F38 + F46 + F52 + F55 + F57)</f>
        <v/>
      </c>
      <c r="G58">
        <f>(G2 + G4 + G7 + G32 + G38 + G46 + G52 + G55 + G57)</f>
        <v/>
      </c>
      <c r="H58">
        <f>(H2 + H4 + H7 + H32 + H38 + H46 + H52 + H55 + H57)</f>
        <v/>
      </c>
      <c r="J58">
        <f>(J2 + J3 + J4 + J6 + J7 + J9 + J32 + J37 + J38 + J45 + J46 + J51 + J52 + J54 + J55 + J56 + J57)</f>
        <v/>
      </c>
    </row>
    <row r="59">
      <c r="A59" t="inlineStr">
        <is>
          <t>readReg2[3]: Address_register_reg[8]/Q to masterReg/register_reg_r2_0_31_0_5/RAMA_D1/RADR3sum delays + cap delay</t>
        </is>
      </c>
      <c r="E59">
        <f>1000*(E58 + J58)</f>
        <v/>
      </c>
      <c r="F59">
        <f>1000*(F58 + J58)</f>
        <v/>
      </c>
      <c r="G59">
        <f>1000*(G58 + J58)</f>
        <v/>
      </c>
      <c r="H59">
        <f>1000*(H58 + J58)</f>
        <v/>
      </c>
    </row>
    <row r="61">
      <c r="A61" t="inlineStr">
        <is>
          <t>readReg2[3]: Address_register_reg[8]/Q to masterReg/register_reg_r2_0_31_0_5/RAMA_D1/RADR3Total delay (from Vivado)</t>
        </is>
      </c>
      <c r="E61" t="inlineStr">
        <is>
          <t>576</t>
        </is>
      </c>
      <c r="F61" t="inlineStr">
        <is>
          <t>505</t>
        </is>
      </c>
      <c r="G61" t="inlineStr">
        <is>
          <t>985</t>
        </is>
      </c>
      <c r="H61" t="inlineStr">
        <is>
          <t>840</t>
        </is>
      </c>
    </row>
    <row r="63">
      <c r="A63" t="inlineStr">
        <is>
          <t>INT_R_X3Y42/INT_R.WW2END1-&gt;&gt;IMUX27</t>
        </is>
      </c>
      <c r="B63" t="inlineStr">
        <is>
          <t>Buffer</t>
        </is>
      </c>
      <c r="C63" t="n">
        <v>1.6107141875</v>
      </c>
      <c r="D63" t="n">
        <v>0.007713</v>
      </c>
      <c r="E63" t="n">
        <v>0.047</v>
      </c>
      <c r="F63" t="n">
        <v>0.038</v>
      </c>
      <c r="G63" t="n">
        <v>0.138</v>
      </c>
      <c r="H63" t="n">
        <v>0.114</v>
      </c>
      <c r="I63">
        <f>((((D68) + (D67))) + (D64 + D65))</f>
        <v/>
      </c>
      <c r="J63">
        <f>(((((D68) + (D67))) + (D64 + D65))*C63)</f>
        <v/>
      </c>
    </row>
    <row r="64">
      <c r="A64" t="inlineStr">
        <is>
          <t>INT_R_X3Y42/IMUX27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CLBLM_R_X3Y42/CLBLM_IMUX27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(((D68) + (D67))))</f>
        <v/>
      </c>
      <c r="J65">
        <f>((C64 + C65)*(((D64 + D65)/2) + (((D68) + (D67)))))</f>
        <v/>
      </c>
    </row>
    <row r="66">
      <c r="A66" t="inlineStr">
        <is>
          <t>CLBLM_R_X3Y42/CLBLM_R.CLBLM_IMUX27-&gt;CLBLM_M_B4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CLBLM_R_X3Y42/CLBLM_M_B4</t>
        </is>
      </c>
      <c r="B67" t="inlineStr">
        <is>
          <t>Part of wire</t>
        </is>
      </c>
      <c r="C67" t="n">
        <v>0</v>
      </c>
      <c r="D67" t="n">
        <v>0</v>
      </c>
      <c r="I67">
        <f>(((D67)/2) + (D68))</f>
        <v/>
      </c>
      <c r="J67">
        <f>((C67)*(((D67)/2) + (D68)))</f>
        <v/>
      </c>
    </row>
    <row r="68">
      <c r="A68" t="inlineStr">
        <is>
          <t>masterReg/register_reg_r2_0_31_0_5/RAMB_D1/RADR3</t>
        </is>
      </c>
      <c r="B68" t="inlineStr">
        <is>
          <t>Inpin</t>
        </is>
      </c>
      <c r="D68" t="n">
        <v>0</v>
      </c>
      <c r="E68" t="n">
        <v>0.112</v>
      </c>
      <c r="F68" t="n">
        <v>0.09</v>
      </c>
      <c r="G68" t="n">
        <v>0.3</v>
      </c>
      <c r="H68" t="n">
        <v>0.242</v>
      </c>
    </row>
    <row r="69">
      <c r="A69" t="inlineStr">
        <is>
          <t>readReg2[3]: Address_register_reg[8]/Q to masterReg/register_reg_r2_0_31_0_5/RAMB_D1/RADR3 sum delays</t>
        </is>
      </c>
      <c r="E69">
        <f>(E2 + E4 + E7 + E32 + E38 + E46 + E63 + E66 + E68)</f>
        <v/>
      </c>
      <c r="F69">
        <f>(F2 + F4 + F7 + F32 + F38 + F46 + F63 + F66 + F68)</f>
        <v/>
      </c>
      <c r="G69">
        <f>(G2 + G4 + G7 + G32 + G38 + G46 + G63 + G66 + G68)</f>
        <v/>
      </c>
      <c r="H69">
        <f>(H2 + H4 + H7 + H32 + H38 + H46 + H63 + H66 + H68)</f>
        <v/>
      </c>
      <c r="J69">
        <f>(J2 + J3 + J4 + J6 + J7 + J9 + J32 + J37 + J38 + J45 + J46 + J51 + J63 + J65 + J66 + J67 + J68)</f>
        <v/>
      </c>
    </row>
    <row r="70">
      <c r="A70" t="inlineStr">
        <is>
          <t>readReg2[3]: Address_register_reg[8]/Q to masterReg/register_reg_r2_0_31_0_5/RAMB_D1/RADR3sum delays + cap delay</t>
        </is>
      </c>
      <c r="E70">
        <f>1000*(E69 + J69)</f>
        <v/>
      </c>
      <c r="F70">
        <f>1000*(F69 + J69)</f>
        <v/>
      </c>
      <c r="G70">
        <f>1000*(G69 + J69)</f>
        <v/>
      </c>
      <c r="H70">
        <f>1000*(H69 + J69)</f>
        <v/>
      </c>
    </row>
    <row r="72">
      <c r="A72" t="inlineStr">
        <is>
          <t>readReg2[3]: Address_register_reg[8]/Q to masterReg/register_reg_r2_0_31_0_5/RAMB_D1/RADR3Total delay (from Vivado)</t>
        </is>
      </c>
      <c r="E72" t="inlineStr">
        <is>
          <t>575</t>
        </is>
      </c>
      <c r="F72" t="inlineStr">
        <is>
          <t>504</t>
        </is>
      </c>
      <c r="G72" t="inlineStr">
        <is>
          <t>981</t>
        </is>
      </c>
      <c r="H72" t="inlineStr">
        <is>
          <t>837</t>
        </is>
      </c>
    </row>
    <row r="74">
      <c r="A74" t="inlineStr">
        <is>
          <t>INT_R_X3Y42/INT_R.WW2END1-&gt;&gt;IMUX28</t>
        </is>
      </c>
      <c r="B74" t="inlineStr">
        <is>
          <t>Buffer</t>
        </is>
      </c>
      <c r="C74" t="n">
        <v>1.6107141875</v>
      </c>
      <c r="D74" t="n">
        <v>0.007713</v>
      </c>
      <c r="E74" t="n">
        <v>0.047</v>
      </c>
      <c r="F74" t="n">
        <v>0.038</v>
      </c>
      <c r="G74" t="n">
        <v>0.138</v>
      </c>
      <c r="H74" t="n">
        <v>0.114</v>
      </c>
      <c r="I74">
        <f>((((D79) + (D78))) + (D75 + D76))</f>
        <v/>
      </c>
      <c r="J74">
        <f>(((((D79) + (D78))) + (D75 + D76))*C74)</f>
        <v/>
      </c>
    </row>
    <row r="75">
      <c r="A75" t="inlineStr">
        <is>
          <t>INT_R_X3Y42/IMUX28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CLBLM_R_X3Y42/CLBLM_IMUX28</t>
        </is>
      </c>
      <c r="B76" t="inlineStr">
        <is>
          <t>Part of wire</t>
        </is>
      </c>
      <c r="C76" t="n">
        <v>0</v>
      </c>
      <c r="D76" t="n">
        <v>0</v>
      </c>
      <c r="I76">
        <f>(((D75 + D76)/2) + (((D79) + (D78))))</f>
        <v/>
      </c>
      <c r="J76">
        <f>((C75 + C76)*(((D75 + D76)/2) + (((D79) + (D78)))))</f>
        <v/>
      </c>
    </row>
    <row r="77">
      <c r="A77" t="inlineStr">
        <is>
          <t>CLBLM_R_X3Y42/CLBLM_R.CLBLM_IMUX28-&gt;CLBLM_M_C4</t>
        </is>
      </c>
      <c r="B77" t="inlineStr">
        <is>
          <t>PassTransistor</t>
        </is>
      </c>
      <c r="C77" t="n">
        <v>0</v>
      </c>
      <c r="E77" t="n">
        <v>0</v>
      </c>
      <c r="F77" t="n">
        <v>0</v>
      </c>
      <c r="G77" t="n">
        <v>0</v>
      </c>
      <c r="H77" t="n">
        <v>0</v>
      </c>
      <c r="I77">
        <f>((D79) + (D78))</f>
        <v/>
      </c>
      <c r="J77">
        <f>(((D79) + (D78))*C77)</f>
        <v/>
      </c>
    </row>
    <row r="78">
      <c r="A78" t="inlineStr">
        <is>
          <t>CLBLM_R_X3Y42/CLBLM_M_C4</t>
        </is>
      </c>
      <c r="B78" t="inlineStr">
        <is>
          <t>Part of wire</t>
        </is>
      </c>
      <c r="C78" t="n">
        <v>0</v>
      </c>
      <c r="D78" t="n">
        <v>0</v>
      </c>
      <c r="I78">
        <f>(((D78)/2) + (D79))</f>
        <v/>
      </c>
      <c r="J78">
        <f>((C78)*(((D78)/2) + (D79)))</f>
        <v/>
      </c>
    </row>
    <row r="79">
      <c r="A79" t="inlineStr">
        <is>
          <t>masterReg/register_reg_r2_0_31_0_5/RAMC_D1/RADR3</t>
        </is>
      </c>
      <c r="B79" t="inlineStr">
        <is>
          <t>Inpin</t>
        </is>
      </c>
      <c r="D79" t="n">
        <v>0</v>
      </c>
      <c r="E79" t="n">
        <v>0.111</v>
      </c>
      <c r="F79" t="n">
        <v>0.089</v>
      </c>
      <c r="G79" t="n">
        <v>0.3</v>
      </c>
      <c r="H79" t="n">
        <v>0.242</v>
      </c>
    </row>
    <row r="80">
      <c r="A80" t="inlineStr">
        <is>
          <t>readReg2[3]: Address_register_reg[8]/Q to masterReg/register_reg_r2_0_31_0_5/RAMC_D1/RADR3 sum delays</t>
        </is>
      </c>
      <c r="E80">
        <f>(E2 + E4 + E7 + E32 + E38 + E46 + E74 + E77 + E79)</f>
        <v/>
      </c>
      <c r="F80">
        <f>(F2 + F4 + F7 + F32 + F38 + F46 + F74 + F77 + F79)</f>
        <v/>
      </c>
      <c r="G80">
        <f>(G2 + G4 + G7 + G32 + G38 + G46 + G74 + G77 + G79)</f>
        <v/>
      </c>
      <c r="H80">
        <f>(H2 + H4 + H7 + H32 + H38 + H46 + H74 + H77 + H79)</f>
        <v/>
      </c>
      <c r="J80">
        <f>(J2 + J3 + J4 + J6 + J7 + J9 + J32 + J37 + J38 + J45 + J46 + J51 + J74 + J76 + J77 + J78 + J79)</f>
        <v/>
      </c>
    </row>
    <row r="81">
      <c r="A81" t="inlineStr">
        <is>
          <t>readReg2[3]: Address_register_reg[8]/Q to masterReg/register_reg_r2_0_31_0_5/RAMC_D1/RADR3sum delays + cap delay</t>
        </is>
      </c>
      <c r="E81">
        <f>1000*(E80 + J80)</f>
        <v/>
      </c>
      <c r="F81">
        <f>1000*(F80 + J80)</f>
        <v/>
      </c>
      <c r="G81">
        <f>1000*(G80 + J80)</f>
        <v/>
      </c>
      <c r="H81">
        <f>1000*(H80 + J80)</f>
        <v/>
      </c>
    </row>
    <row r="83">
      <c r="A83" t="inlineStr">
        <is>
          <t>readReg2[3]: Address_register_reg[8]/Q to masterReg/register_reg_r2_0_31_0_5/RAMC_D1/RADR3Total delay (from Vivado)</t>
        </is>
      </c>
      <c r="E83" t="inlineStr">
        <is>
          <t>574</t>
        </is>
      </c>
      <c r="F83" t="inlineStr">
        <is>
          <t>503</t>
        </is>
      </c>
      <c r="G83" t="inlineStr">
        <is>
          <t>981</t>
        </is>
      </c>
      <c r="H83" t="inlineStr">
        <is>
          <t>837</t>
        </is>
      </c>
    </row>
    <row r="85">
      <c r="A85" t="inlineStr">
        <is>
          <t>INT_R_X3Y42/INT_R.WW2END1-&gt;&gt;NN2BEG2</t>
        </is>
      </c>
      <c r="B85" t="inlineStr">
        <is>
          <t>Buffer</t>
        </is>
      </c>
      <c r="C85" t="n">
        <v>1.1851186875</v>
      </c>
      <c r="D85" t="n">
        <v>0.008473000000000001</v>
      </c>
      <c r="E85" t="n">
        <v>0.06</v>
      </c>
      <c r="F85" t="n">
        <v>0.05</v>
      </c>
      <c r="G85" t="n">
        <v>0.133</v>
      </c>
      <c r="H85" t="n">
        <v>0.11</v>
      </c>
      <c r="I85">
        <f>((D89 + D106) + (D86 + D87 + D88))</f>
        <v/>
      </c>
      <c r="J85">
        <f>(((D89 + D106) + (D86 + D87 + D88))*C85)</f>
        <v/>
      </c>
    </row>
    <row r="86">
      <c r="A86" t="inlineStr">
        <is>
          <t>INT_R_X3Y42/NN2BEG2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INT_R_X3Y44/NN2END2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INT_R_X3Y43/NN2A2</t>
        </is>
      </c>
      <c r="B88" t="inlineStr">
        <is>
          <t>Part of wire</t>
        </is>
      </c>
      <c r="C88" t="n">
        <v>0</v>
      </c>
      <c r="D88" t="n">
        <v>0</v>
      </c>
      <c r="I88">
        <f>(((D86 + D87 + D88)/2) + (D89 + D106))</f>
        <v/>
      </c>
      <c r="J88">
        <f>((C86 + C87 + C88)*(((D86 + D87 + D88)/2) + (D89 + D106)))</f>
        <v/>
      </c>
    </row>
    <row r="89">
      <c r="A89" t="inlineStr">
        <is>
          <t>INT_R_X3Y44/INT_R.NN2END2-&gt;&gt;NR1BEG2</t>
        </is>
      </c>
      <c r="B89" t="inlineStr">
        <is>
          <t>Buffer</t>
        </is>
      </c>
      <c r="C89" t="n">
        <v>1.16220225</v>
      </c>
      <c r="D89" t="n">
        <v>0.008429000000000001</v>
      </c>
      <c r="E89" t="n">
        <v>0.056</v>
      </c>
      <c r="F89" t="n">
        <v>0.046</v>
      </c>
      <c r="G89" t="n">
        <v>0.131</v>
      </c>
      <c r="H89" t="n">
        <v>0.108</v>
      </c>
      <c r="I89">
        <f>((D92) + (D90 + D91))</f>
        <v/>
      </c>
      <c r="J89">
        <f>(((D92) + (D90 + D91))*C89)</f>
        <v/>
      </c>
    </row>
    <row r="90">
      <c r="A90" t="inlineStr">
        <is>
          <t>INT_R_X3Y44/NR1BEG2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INT_R_X3Y45/NR1END2</t>
        </is>
      </c>
      <c r="B91" t="inlineStr">
        <is>
          <t>Part of wire</t>
        </is>
      </c>
      <c r="C91" t="n">
        <v>0</v>
      </c>
      <c r="D91" t="n">
        <v>0</v>
      </c>
      <c r="I91">
        <f>(((D90 + D91)/2) + (D92))</f>
        <v/>
      </c>
      <c r="J91">
        <f>((C90 + C91)*(((D90 + D91)/2) + (D92)))</f>
        <v/>
      </c>
    </row>
    <row r="92">
      <c r="A92" t="inlineStr">
        <is>
          <t>INT_R_X3Y45/INT_R.NR1END2-&gt;&gt;NR1BEG2</t>
        </is>
      </c>
      <c r="B92" t="inlineStr">
        <is>
          <t>Buffer</t>
        </is>
      </c>
      <c r="C92" t="n">
        <v>1.16220225</v>
      </c>
      <c r="D92" t="n">
        <v>0.008429000000000001</v>
      </c>
      <c r="E92" t="n">
        <v>0.056</v>
      </c>
      <c r="F92" t="n">
        <v>0.046</v>
      </c>
      <c r="G92" t="n">
        <v>0.131</v>
      </c>
      <c r="H92" t="n">
        <v>0.108</v>
      </c>
      <c r="I92">
        <f>((D95) + (D93 + D94))</f>
        <v/>
      </c>
      <c r="J92">
        <f>(((D95) + (D93 + D94))*C92)</f>
        <v/>
      </c>
    </row>
    <row r="93">
      <c r="A93" t="inlineStr">
        <is>
          <t>INT_R_X3Y45/NR1BEG2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INT_R_X3Y46/NR1END2</t>
        </is>
      </c>
      <c r="B94" t="inlineStr">
        <is>
          <t>Part of wire</t>
        </is>
      </c>
      <c r="C94" t="n">
        <v>0</v>
      </c>
      <c r="D94" t="n">
        <v>0</v>
      </c>
      <c r="I94">
        <f>(((D93 + D94)/2) + (D95))</f>
        <v/>
      </c>
      <c r="J94">
        <f>((C93 + C94)*(((D93 + D94)/2) + (D95)))</f>
        <v/>
      </c>
    </row>
    <row r="95">
      <c r="A95" t="inlineStr">
        <is>
          <t>INT_R_X3Y46/INT_R.NR1END2-&gt;&gt;IMUX21</t>
        </is>
      </c>
      <c r="B95" t="inlineStr">
        <is>
          <t>Buffer</t>
        </is>
      </c>
      <c r="C95" t="n">
        <v>1.6107141875</v>
      </c>
      <c r="D95" t="n">
        <v>0.007713</v>
      </c>
      <c r="E95" t="n">
        <v>0.047</v>
      </c>
      <c r="F95" t="n">
        <v>0.038</v>
      </c>
      <c r="G95" t="n">
        <v>0.138</v>
      </c>
      <c r="H95" t="n">
        <v>0.114</v>
      </c>
      <c r="I95">
        <f>((((D100) + (D99))) + (D96 + D97))</f>
        <v/>
      </c>
      <c r="J95">
        <f>(((((D100) + (D99))) + (D96 + D97))*C95)</f>
        <v/>
      </c>
    </row>
    <row r="96">
      <c r="A96" t="inlineStr">
        <is>
          <t>INT_R_X3Y46/IMUX21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CLBLM_R_X3Y46/CLBLM_IMUX21</t>
        </is>
      </c>
      <c r="B97" t="inlineStr">
        <is>
          <t>Part of wire</t>
        </is>
      </c>
      <c r="C97" t="n">
        <v>0</v>
      </c>
      <c r="D97" t="n">
        <v>0</v>
      </c>
      <c r="I97">
        <f>(((D96 + D97)/2) + (((D100) + (D99))))</f>
        <v/>
      </c>
      <c r="J97">
        <f>((C96 + C97)*(((D96 + D97)/2) + (((D100) + (D99)))))</f>
        <v/>
      </c>
    </row>
    <row r="98">
      <c r="A98" t="inlineStr">
        <is>
          <t>CLBLM_R_X3Y46/CLBLM_R.CLBLM_IMUX21-&gt;CLBLM_L_C4</t>
        </is>
      </c>
      <c r="B98" t="inlineStr">
        <is>
          <t>PassTransistor</t>
        </is>
      </c>
      <c r="C98" t="n">
        <v>0</v>
      </c>
      <c r="E98" t="n">
        <v>0</v>
      </c>
      <c r="F98" t="n">
        <v>0</v>
      </c>
      <c r="G98" t="n">
        <v>0</v>
      </c>
      <c r="H98" t="n">
        <v>0</v>
      </c>
      <c r="I98">
        <f>((D100) + (D99))</f>
        <v/>
      </c>
      <c r="J98">
        <f>(((D100) + (D99))*C98)</f>
        <v/>
      </c>
    </row>
    <row r="99">
      <c r="A99" t="inlineStr">
        <is>
          <t>CLBLM_R_X3Y46/CLBLM_L_C4</t>
        </is>
      </c>
      <c r="B99" t="inlineStr">
        <is>
          <t>Part of wire</t>
        </is>
      </c>
      <c r="C99" t="n">
        <v>0</v>
      </c>
      <c r="D99" t="n">
        <v>0</v>
      </c>
      <c r="I99">
        <f>(((D99)/2) + (D100))</f>
        <v/>
      </c>
      <c r="J99">
        <f>((C99)*(((D99)/2) + (D100)))</f>
        <v/>
      </c>
    </row>
    <row r="100">
      <c r="A100" t="inlineStr">
        <is>
          <t>masterReg/readData2[31]_i_4/I0</t>
        </is>
      </c>
      <c r="B100" t="inlineStr">
        <is>
          <t>Inpin</t>
        </is>
      </c>
      <c r="D100" t="n">
        <v>0</v>
      </c>
      <c r="E100" t="n">
        <v>0.108</v>
      </c>
      <c r="F100" t="n">
        <v>0.08699999999999999</v>
      </c>
      <c r="G100" t="n">
        <v>0.281</v>
      </c>
      <c r="H100" t="n">
        <v>0.227</v>
      </c>
    </row>
    <row r="101">
      <c r="A101" t="inlineStr">
        <is>
          <t>readReg2[3]: Address_register_reg[8]/Q to masterReg/readData2[31]_i_4/I0 sum delays</t>
        </is>
      </c>
      <c r="E101">
        <f>(E2 + E4 + E7 + E32 + E38 + E46 + E85 + E89 + E92 + E95 + E98 + E100)</f>
        <v/>
      </c>
      <c r="F101">
        <f>(F2 + F4 + F7 + F32 + F38 + F46 + F85 + F89 + F92 + F95 + F98 + F100)</f>
        <v/>
      </c>
      <c r="G101">
        <f>(G2 + G4 + G7 + G32 + G38 + G46 + G85 + G89 + G92 + G95 + G98 + G100)</f>
        <v/>
      </c>
      <c r="H101">
        <f>(H2 + H4 + H7 + H32 + H38 + H46 + H85 + H89 + H92 + H95 + H98 + H100)</f>
        <v/>
      </c>
      <c r="J101">
        <f>(J2 + J3 + J4 + J6 + J7 + J9 + J32 + J37 + J38 + J45 + J46 + J51 + J85 + J88 + J89 + J91 + J92 + J94 + J95 + J97 + J98 + J99 + J100)</f>
        <v/>
      </c>
    </row>
    <row r="102">
      <c r="A102" t="inlineStr">
        <is>
          <t>readReg2[3]: Address_register_reg[8]/Q to masterReg/readData2[31]_i_4/I0sum delays + cap delay</t>
        </is>
      </c>
      <c r="E102">
        <f>1000*(E101 + J101)</f>
        <v/>
      </c>
      <c r="F102">
        <f>1000*(F101 + J101)</f>
        <v/>
      </c>
      <c r="G102">
        <f>1000*(G101 + J101)</f>
        <v/>
      </c>
      <c r="H102">
        <f>1000*(H101 + J101)</f>
        <v/>
      </c>
    </row>
    <row r="104">
      <c r="A104" t="inlineStr">
        <is>
          <t>readReg2[3]: Address_register_reg[8]/Q to masterReg/readData2[31]_i_4/I0Total delay (from Vivado)</t>
        </is>
      </c>
      <c r="E104" t="inlineStr">
        <is>
          <t>779</t>
        </is>
      </c>
      <c r="F104" t="inlineStr">
        <is>
          <t>679</t>
        </is>
      </c>
      <c r="G104" t="inlineStr">
        <is>
          <t>1318</t>
        </is>
      </c>
      <c r="H104" t="inlineStr">
        <is>
          <t>1121</t>
        </is>
      </c>
    </row>
    <row r="106">
      <c r="A106" t="inlineStr">
        <is>
          <t>INT_R_X3Y44/INT_R.NN2END2-&gt;&gt;EE4BEG2</t>
        </is>
      </c>
      <c r="B106" t="inlineStr">
        <is>
          <t>Buffer</t>
        </is>
      </c>
      <c r="C106" t="n">
        <v>1.2375</v>
      </c>
      <c r="D106" t="n">
        <v>0.009403999999999999</v>
      </c>
      <c r="E106" t="n">
        <v>0.07199999999999999</v>
      </c>
      <c r="F106" t="n">
        <v>0.059</v>
      </c>
      <c r="G106" t="n">
        <v>0.167</v>
      </c>
      <c r="H106" t="n">
        <v>0.138</v>
      </c>
      <c r="I106">
        <f>((D118) + (D107 + D108 + D109 + D110 + D111 + D112 + D113 + D114 + D115 + D116 + D117))</f>
        <v/>
      </c>
      <c r="J106">
        <f>(((D118) + (D107 + D108 + D109 + D110 + D111 + D112 + D113 + D114 + D115 + D116 + D117))*C106)</f>
        <v/>
      </c>
    </row>
    <row r="107">
      <c r="A107" t="inlineStr">
        <is>
          <t>INT_R_X3Y44/EE4BEG2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INT_R_X7Y44/EE4END2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CLBLM_R_X3Y44/CLBLM_EE4BEG2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CLBLL_L_X4Y44/CLBLL_EE4BEG2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INT_L_X4Y44/EE4A2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INT_R_X5Y44/EE4B2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CLBLM_R_X5Y44/CLBLM_EE4B2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VBRK_X18Y46/VBRK_EE4B2</t>
        </is>
      </c>
      <c r="B114" t="inlineStr">
        <is>
          <t>Part of wire</t>
        </is>
      </c>
      <c r="C114" t="n">
        <v>0.01211</v>
      </c>
      <c r="D114" t="n">
        <v>0.00162</v>
      </c>
    </row>
    <row r="115">
      <c r="A115" t="inlineStr">
        <is>
          <t>BRAM_L_X6Y40/BRAM_EE4B2_4</t>
        </is>
      </c>
      <c r="B115" t="inlineStr">
        <is>
          <t>Part of wire</t>
        </is>
      </c>
      <c r="C115" t="n">
        <v>0.26892</v>
      </c>
      <c r="D115" t="n">
        <v>0.05565999999999999</v>
      </c>
    </row>
    <row r="116">
      <c r="A116" t="inlineStr">
        <is>
          <t>BRAM_INT_INTERFACE_L_X6Y44/INT_INTERFACE_EE4B2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INT_L_X6Y44/EE4C2</t>
        </is>
      </c>
      <c r="B117" t="inlineStr">
        <is>
          <t>Part of wire</t>
        </is>
      </c>
      <c r="C117" t="n">
        <v>0</v>
      </c>
      <c r="D117" t="n">
        <v>0</v>
      </c>
      <c r="I117">
        <f>(((D107 + D108 + D109 + D110 + D111 + D112 + D113 + D114 + D115 + D116 + D117)/2) + (D118))</f>
        <v/>
      </c>
      <c r="J117">
        <f>((C107 + C108 + C109 + C110 + C111 + C112 + C113 + C114 + C115 + C116 + C117)*(((D107 + D108 + D109 + D110 + D111 + D112 + D113 + D114 + D115 + D116 + D117)/2) + (D118)))</f>
        <v/>
      </c>
    </row>
    <row r="118">
      <c r="A118" t="inlineStr">
        <is>
          <t>INT_R_X7Y44/INT_R.EE4END2-&gt;&gt;SE2BEG2</t>
        </is>
      </c>
      <c r="B118" t="inlineStr">
        <is>
          <t>Buffer</t>
        </is>
      </c>
      <c r="C118" t="n">
        <v>1.1851186875</v>
      </c>
      <c r="D118" t="n">
        <v>0.008473000000000001</v>
      </c>
      <c r="E118" t="n">
        <v>0.042</v>
      </c>
      <c r="F118" t="n">
        <v>0.034</v>
      </c>
      <c r="G118" t="n">
        <v>0.138</v>
      </c>
      <c r="H118" t="n">
        <v>0.114</v>
      </c>
      <c r="I118">
        <f>((D124) + (D119 + D120 + D121 + D122 + D123))</f>
        <v/>
      </c>
      <c r="J118">
        <f>(((D124) + (D119 + D120 + D121 + D122 + D123))*C118)</f>
        <v/>
      </c>
    </row>
    <row r="119">
      <c r="A119" t="inlineStr">
        <is>
          <t>INT_R_X7Y44/SE2BEG2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INT_L_X8Y43/SE2END2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INT_R_X7Y43/SE2A2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CLBLM_R_X7Y43/CLBLM_SE2A2</t>
        </is>
      </c>
      <c r="B122" t="inlineStr">
        <is>
          <t>Part of wire</t>
        </is>
      </c>
      <c r="C122" t="n">
        <v>0.090332</v>
      </c>
      <c r="D122" t="n">
        <v>0.005065</v>
      </c>
    </row>
    <row r="123">
      <c r="A123" t="inlineStr">
        <is>
          <t>CLBLM_L_X8Y43/CLBLM_SE2A2</t>
        </is>
      </c>
      <c r="B123" t="inlineStr">
        <is>
          <t>Part of wire</t>
        </is>
      </c>
      <c r="C123" t="n">
        <v>0.090332</v>
      </c>
      <c r="D123" t="n">
        <v>0.005065</v>
      </c>
      <c r="I123">
        <f>(((D119 + D120 + D121 + D122 + D123)/2) + (D124))</f>
        <v/>
      </c>
      <c r="J123">
        <f>((C119 + C120 + C121 + C122 + C123)*(((D119 + D120 + D121 + D122 + D123)/2) + (D124)))</f>
        <v/>
      </c>
    </row>
    <row r="124">
      <c r="A124" t="inlineStr">
        <is>
          <t>INT_L_X8Y43/INT_L.SE2END2-&gt;&gt;IMUX_L28</t>
        </is>
      </c>
      <c r="B124" t="inlineStr">
        <is>
          <t>Buffer</t>
        </is>
      </c>
      <c r="C124" t="n">
        <v>1.6107141875</v>
      </c>
      <c r="D124" t="n">
        <v>0.007713</v>
      </c>
      <c r="E124" t="n">
        <v>0.047</v>
      </c>
      <c r="F124" t="n">
        <v>0.038</v>
      </c>
      <c r="G124" t="n">
        <v>0.138</v>
      </c>
      <c r="H124" t="n">
        <v>0.114</v>
      </c>
      <c r="I124">
        <f>((((D129) + (D128))) + (D125 + D126))</f>
        <v/>
      </c>
      <c r="J124">
        <f>(((((D129) + (D128))) + (D125 + D126))*C124)</f>
        <v/>
      </c>
    </row>
    <row r="125">
      <c r="A125" t="inlineStr">
        <is>
          <t>INT_L_X8Y43/IMUX_L28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CLBLM_L_X8Y43/CLBLM_IMUX28</t>
        </is>
      </c>
      <c r="B126" t="inlineStr">
        <is>
          <t>Part of wire</t>
        </is>
      </c>
      <c r="C126" t="n">
        <v>0</v>
      </c>
      <c r="D126" t="n">
        <v>0</v>
      </c>
      <c r="I126">
        <f>(((D125 + D126)/2) + (((D129) + (D128))))</f>
        <v/>
      </c>
      <c r="J126">
        <f>((C125 + C126)*(((D125 + D126)/2) + (((D129) + (D128)))))</f>
        <v/>
      </c>
    </row>
    <row r="127">
      <c r="A127" t="inlineStr">
        <is>
          <t>CLBLM_L_X8Y43/CLBLM_L.CLBLM_IMUX28-&gt;CLBLM_M_C4</t>
        </is>
      </c>
      <c r="B127" t="inlineStr">
        <is>
          <t>PassTransistor</t>
        </is>
      </c>
      <c r="C127" t="n">
        <v>0</v>
      </c>
      <c r="E127" t="n">
        <v>0</v>
      </c>
      <c r="F127" t="n">
        <v>0</v>
      </c>
      <c r="G127" t="n">
        <v>0</v>
      </c>
      <c r="H127" t="n">
        <v>0</v>
      </c>
      <c r="I127">
        <f>((D129) + (D128))</f>
        <v/>
      </c>
      <c r="J127">
        <f>(((D129) + (D128))*C127)</f>
        <v/>
      </c>
    </row>
    <row r="128">
      <c r="A128" t="inlineStr">
        <is>
          <t>CLBLM_L_X8Y43/CLBLM_M_C4</t>
        </is>
      </c>
      <c r="B128" t="inlineStr">
        <is>
          <t>Part of wire</t>
        </is>
      </c>
      <c r="C128" t="n">
        <v>0</v>
      </c>
      <c r="D128" t="n">
        <v>0</v>
      </c>
      <c r="I128">
        <f>(((D128)/2) + (D129))</f>
        <v/>
      </c>
      <c r="J128">
        <f>((C128)*(((D128)/2) + (D129)))</f>
        <v/>
      </c>
    </row>
    <row r="129">
      <c r="A129" t="inlineStr">
        <is>
          <t>masterReg/register_reg_r2_0_31_6_11/RAMC_D1/RADR3</t>
        </is>
      </c>
      <c r="B129" t="inlineStr">
        <is>
          <t>Inpin</t>
        </is>
      </c>
      <c r="D129" t="n">
        <v>0</v>
      </c>
      <c r="E129" t="n">
        <v>0.111</v>
      </c>
      <c r="F129" t="n">
        <v>0.089</v>
      </c>
      <c r="G129" t="n">
        <v>0.3</v>
      </c>
      <c r="H129" t="n">
        <v>0.242</v>
      </c>
    </row>
    <row r="130">
      <c r="A130" t="inlineStr">
        <is>
          <t>readReg2[3]: Address_register_reg[8]/Q to masterReg/register_reg_r2_0_31_6_11/RAMC_D1/RADR3 sum delays</t>
        </is>
      </c>
      <c r="E130">
        <f>(E2 + E4 + E7 + E32 + E38 + E46 + E85 + E106 + E118 + E124 + E127 + E129)</f>
        <v/>
      </c>
      <c r="F130">
        <f>(F2 + F4 + F7 + F32 + F38 + F46 + F85 + F106 + F118 + F124 + F127 + F129)</f>
        <v/>
      </c>
      <c r="G130">
        <f>(G2 + G4 + G7 + G32 + G38 + G46 + G85 + G106 + G118 + G124 + G127 + G129)</f>
        <v/>
      </c>
      <c r="H130">
        <f>(H2 + H4 + H7 + H32 + H38 + H46 + H85 + H106 + H118 + H124 + H127 + H129)</f>
        <v/>
      </c>
      <c r="J130">
        <f>(J2 + J3 + J4 + J6 + J7 + J9 + J32 + J37 + J38 + J45 + J46 + J51 + J85 + J88 + J106 + J117 + J118 + J123 + J124 + J126 + J127 + J128 + J129)</f>
        <v/>
      </c>
    </row>
    <row r="131">
      <c r="A131" t="inlineStr">
        <is>
          <t>readReg2[3]: Address_register_reg[8]/Q to masterReg/register_reg_r2_0_31_6_11/RAMC_D1/RADR3sum delays + cap delay</t>
        </is>
      </c>
      <c r="E131">
        <f>1000*(E130 + J130)</f>
        <v/>
      </c>
      <c r="F131">
        <f>1000*(F130 + J130)</f>
        <v/>
      </c>
      <c r="G131">
        <f>1000*(G130 + J130)</f>
        <v/>
      </c>
      <c r="H131">
        <f>1000*(H130 + J130)</f>
        <v/>
      </c>
    </row>
    <row r="133">
      <c r="A133" t="inlineStr">
        <is>
          <t>readReg2[3]: Address_register_reg[8]/Q to masterReg/register_reg_r2_0_31_6_11/RAMC_D1/RADR3Total delay (from Vivado)</t>
        </is>
      </c>
      <c r="E133" t="inlineStr">
        <is>
          <t>876</t>
        </is>
      </c>
      <c r="F133" t="inlineStr">
        <is>
          <t>774</t>
        </is>
      </c>
      <c r="G133" t="inlineStr">
        <is>
          <t>1463</t>
        </is>
      </c>
      <c r="H133" t="inlineStr">
        <is>
          <t>1256</t>
        </is>
      </c>
    </row>
    <row r="135">
      <c r="A135" t="inlineStr">
        <is>
          <t>INT_L_X8Y44/INT_L.LOGIC_OUTS_L5-&gt;&gt;SE2BEG1</t>
        </is>
      </c>
      <c r="B135" t="inlineStr">
        <is>
          <t>Buffer</t>
        </is>
      </c>
      <c r="C135" t="n">
        <v>1.1851186875</v>
      </c>
      <c r="D135" t="n">
        <v>0.008473000000000001</v>
      </c>
      <c r="E135" t="n">
        <v>0.041</v>
      </c>
      <c r="F135" t="n">
        <v>0.033</v>
      </c>
      <c r="G135" t="n">
        <v>0.138</v>
      </c>
      <c r="H135" t="n">
        <v>0.114</v>
      </c>
      <c r="I135">
        <f>((D139) + (D136 + D137 + D138))</f>
        <v/>
      </c>
      <c r="J135">
        <f>(((D139) + (D136 + D137 + D138))*C135)</f>
        <v/>
      </c>
    </row>
    <row r="136">
      <c r="A136" t="inlineStr">
        <is>
          <t>INT_L_X8Y44/SE2BEG1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INT_R_X9Y43/SE2END1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INT_L_X8Y43/SE2A1</t>
        </is>
      </c>
      <c r="B138" t="inlineStr">
        <is>
          <t>Part of wire</t>
        </is>
      </c>
      <c r="C138" t="n">
        <v>0</v>
      </c>
      <c r="D138" t="n">
        <v>0</v>
      </c>
      <c r="I138">
        <f>(((D136 + D137 + D138)/2) + (D139))</f>
        <v/>
      </c>
      <c r="J138">
        <f>((C136 + C137 + C138)*(((D136 + D137 + D138)/2) + (D139)))</f>
        <v/>
      </c>
    </row>
    <row r="139">
      <c r="A139" t="inlineStr">
        <is>
          <t>INT_R_X9Y43/INT_R.SE2END1-&gt;&gt;NN6BEG1</t>
        </is>
      </c>
      <c r="B139" t="inlineStr">
        <is>
          <t>Buffer</t>
        </is>
      </c>
      <c r="C139" t="n">
        <v>1.5845231875</v>
      </c>
      <c r="D139" t="n">
        <v>0.009979</v>
      </c>
      <c r="E139" t="n">
        <v>0.081</v>
      </c>
      <c r="F139" t="n">
        <v>0.067</v>
      </c>
      <c r="G139" t="n">
        <v>0.18</v>
      </c>
      <c r="H139" t="n">
        <v>0.149</v>
      </c>
      <c r="I139">
        <f>((D147 + D172) + (D140 + D141 + D142 + D143 + D144 + D145 + D146))</f>
        <v/>
      </c>
      <c r="J139">
        <f>(((D147 + D172) + (D140 + D141 + D142 + D143 + D144 + D145 + D146))*C139)</f>
        <v/>
      </c>
    </row>
    <row r="140">
      <c r="A140" t="inlineStr">
        <is>
          <t>INT_R_X9Y43/NN6BEG1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INT_R_X9Y49/NN6END1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INT_R_X9Y44/NN6A1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INT_R_X9Y45/NN6B1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INT_R_X9Y46/NN6C1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INT_R_X9Y47/NN6D1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INT_R_X9Y48/NN6E1</t>
        </is>
      </c>
      <c r="B146" t="inlineStr">
        <is>
          <t>Part of wire</t>
        </is>
      </c>
      <c r="C146" t="n">
        <v>0</v>
      </c>
      <c r="D146" t="n">
        <v>0</v>
      </c>
      <c r="I146">
        <f>(((D140 + D141 + D142 + D143 + D144 + D145 + D146)/2) + (D147 + D172))</f>
        <v/>
      </c>
      <c r="J146">
        <f>((C140 + C141 + C142 + C143 + C144 + C145 + C146)*(((D140 + D141 + D142 + D143 + D144 + D145 + D146)/2) + (D147 + D172)))</f>
        <v/>
      </c>
    </row>
    <row r="147">
      <c r="A147" t="inlineStr">
        <is>
          <t>INT_R_X9Y49/INT_R.NN6END1-&gt;&gt;WR1BEG2</t>
        </is>
      </c>
      <c r="B147" t="inlineStr">
        <is>
          <t>Buffer</t>
        </is>
      </c>
      <c r="C147" t="n">
        <v>1.16220225</v>
      </c>
      <c r="D147" t="n">
        <v>0.008429000000000001</v>
      </c>
      <c r="E147" t="n">
        <v>0.043</v>
      </c>
      <c r="F147" t="n">
        <v>0.035</v>
      </c>
      <c r="G147" t="n">
        <v>0.123</v>
      </c>
      <c r="H147" t="n">
        <v>0.102</v>
      </c>
      <c r="I147">
        <f>((D150 + D161) + (D148 + D149))</f>
        <v/>
      </c>
      <c r="J147">
        <f>(((D150 + D161) + (D148 + D149))*C147)</f>
        <v/>
      </c>
    </row>
    <row r="148">
      <c r="A148" t="inlineStr">
        <is>
          <t>INT_R_X9Y49/WR1BEG2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INT_L_X8Y49/WR1END2</t>
        </is>
      </c>
      <c r="B149" t="inlineStr">
        <is>
          <t>Part of wire</t>
        </is>
      </c>
      <c r="C149" t="n">
        <v>0</v>
      </c>
      <c r="D149" t="n">
        <v>0</v>
      </c>
      <c r="I149">
        <f>(((D148 + D149)/2) + (D150 + D161))</f>
        <v/>
      </c>
      <c r="J149">
        <f>((C148 + C149)*(((D148 + D149)/2) + (D150 + D161)))</f>
        <v/>
      </c>
    </row>
    <row r="150">
      <c r="A150" t="inlineStr">
        <is>
          <t>INT_L_X8Y49/INT_L.WR1END2-&gt;&gt;IMUX_L27</t>
        </is>
      </c>
      <c r="B150" t="inlineStr">
        <is>
          <t>Buffer</t>
        </is>
      </c>
      <c r="C150" t="n">
        <v>1.6107141875</v>
      </c>
      <c r="D150" t="n">
        <v>0.007713</v>
      </c>
      <c r="E150" t="n">
        <v>0.047</v>
      </c>
      <c r="F150" t="n">
        <v>0.038</v>
      </c>
      <c r="G150" t="n">
        <v>0.138</v>
      </c>
      <c r="H150" t="n">
        <v>0.114</v>
      </c>
      <c r="I150">
        <f>((((D155) + (D154))) + (D151 + D152))</f>
        <v/>
      </c>
      <c r="J150">
        <f>(((((D155) + (D154))) + (D151 + D152))*C150)</f>
        <v/>
      </c>
    </row>
    <row r="151">
      <c r="A151" t="inlineStr">
        <is>
          <t>INT_L_X8Y49/IMUX_L27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CLBLM_L_X8Y49/CLBLM_IMUX27</t>
        </is>
      </c>
      <c r="B152" t="inlineStr">
        <is>
          <t>Part of wire</t>
        </is>
      </c>
      <c r="C152" t="n">
        <v>0</v>
      </c>
      <c r="D152" t="n">
        <v>0</v>
      </c>
      <c r="I152">
        <f>(((D151 + D152)/2) + (((D155) + (D154))))</f>
        <v/>
      </c>
      <c r="J152">
        <f>((C151 + C152)*(((D151 + D152)/2) + (((D155) + (D154)))))</f>
        <v/>
      </c>
    </row>
    <row r="153">
      <c r="A153" t="inlineStr">
        <is>
          <t>CLBLM_L_X8Y49/CLBLM_L.CLBLM_IMUX27-&gt;CLBLM_M_B4</t>
        </is>
      </c>
      <c r="B153" t="inlineStr">
        <is>
          <t>PassTransistor</t>
        </is>
      </c>
      <c r="C153" t="n">
        <v>0</v>
      </c>
      <c r="E153" t="n">
        <v>0</v>
      </c>
      <c r="F153" t="n">
        <v>0</v>
      </c>
      <c r="G153" t="n">
        <v>0</v>
      </c>
      <c r="H153" t="n">
        <v>0</v>
      </c>
      <c r="I153">
        <f>((D155) + (D154))</f>
        <v/>
      </c>
      <c r="J153">
        <f>(((D155) + (D154))*C153)</f>
        <v/>
      </c>
    </row>
    <row r="154">
      <c r="A154" t="inlineStr">
        <is>
          <t>CLBLM_L_X8Y49/CLBLM_M_B4</t>
        </is>
      </c>
      <c r="B154" t="inlineStr">
        <is>
          <t>Part of wire</t>
        </is>
      </c>
      <c r="C154" t="n">
        <v>0</v>
      </c>
      <c r="D154" t="n">
        <v>0</v>
      </c>
      <c r="I154">
        <f>(((D154)/2) + (D155))</f>
        <v/>
      </c>
      <c r="J154">
        <f>((C154)*(((D154)/2) + (D155)))</f>
        <v/>
      </c>
    </row>
    <row r="155">
      <c r="A155" t="inlineStr">
        <is>
          <t>masterReg/register_reg_r2_0_31_12_17/RAMB_D1/RADR3</t>
        </is>
      </c>
      <c r="B155" t="inlineStr">
        <is>
          <t>Inpin</t>
        </is>
      </c>
      <c r="D155" t="n">
        <v>0</v>
      </c>
      <c r="E155" t="n">
        <v>0.112</v>
      </c>
      <c r="F155" t="n">
        <v>0.09</v>
      </c>
      <c r="G155" t="n">
        <v>0.3</v>
      </c>
      <c r="H155" t="n">
        <v>0.242</v>
      </c>
    </row>
    <row r="156">
      <c r="A156" t="inlineStr">
        <is>
          <t>readReg2[3]: Address_register_reg[8]/Q to masterReg/register_reg_r2_0_31_12_17/RAMB_D1/RADR3 sum delays</t>
        </is>
      </c>
      <c r="E156">
        <f>(E2 + E4 + E135 + E139 + E147 + E150 + E153 + E155)</f>
        <v/>
      </c>
      <c r="F156">
        <f>(F2 + F4 + F135 + F139 + F147 + F150 + F153 + F155)</f>
        <v/>
      </c>
      <c r="G156">
        <f>(G2 + G4 + G135 + G139 + G147 + G150 + G153 + G155)</f>
        <v/>
      </c>
      <c r="H156">
        <f>(H2 + H4 + H135 + H139 + H147 + H150 + H153 + H155)</f>
        <v/>
      </c>
      <c r="J156">
        <f>(J2 + J3 + J4 + J6 + J135 + J138 + J139 + J146 + J147 + J149 + J150 + J152 + J153 + J154 + J155)</f>
        <v/>
      </c>
    </row>
    <row r="157">
      <c r="A157" t="inlineStr">
        <is>
          <t>readReg2[3]: Address_register_reg[8]/Q to masterReg/register_reg_r2_0_31_12_17/RAMB_D1/RADR3sum delays + cap delay</t>
        </is>
      </c>
      <c r="E157">
        <f>1000*(E156 + J156)</f>
        <v/>
      </c>
      <c r="F157">
        <f>1000*(F156 + J156)</f>
        <v/>
      </c>
      <c r="G157">
        <f>1000*(G156 + J156)</f>
        <v/>
      </c>
      <c r="H157">
        <f>1000*(H156 + J156)</f>
        <v/>
      </c>
    </row>
    <row r="159">
      <c r="A159" t="inlineStr">
        <is>
          <t>readReg2[3]: Address_register_reg[8]/Q to masterReg/register_reg_r2_0_31_12_17/RAMB_D1/RADR3Total delay (from Vivado)</t>
        </is>
      </c>
      <c r="E159" t="inlineStr">
        <is>
          <t>399</t>
        </is>
      </c>
      <c r="F159" t="inlineStr">
        <is>
          <t>338</t>
        </is>
      </c>
      <c r="G159" t="inlineStr">
        <is>
          <t>786</t>
        </is>
      </c>
      <c r="H159" t="inlineStr">
        <is>
          <t>655</t>
        </is>
      </c>
    </row>
    <row r="161">
      <c r="A161" t="inlineStr">
        <is>
          <t>INT_L_X8Y49/INT_L.WR1END2-&gt;&gt;IMUX_L28</t>
        </is>
      </c>
      <c r="B161" t="inlineStr">
        <is>
          <t>Buffer</t>
        </is>
      </c>
      <c r="C161" t="n">
        <v>1.6107141875</v>
      </c>
      <c r="D161" t="n">
        <v>0.007713</v>
      </c>
      <c r="E161" t="n">
        <v>0.047</v>
      </c>
      <c r="F161" t="n">
        <v>0.038</v>
      </c>
      <c r="G161" t="n">
        <v>0.138</v>
      </c>
      <c r="H161" t="n">
        <v>0.114</v>
      </c>
      <c r="I161">
        <f>((((D166) + (D165))) + (D162 + D163))</f>
        <v/>
      </c>
      <c r="J161">
        <f>(((((D166) + (D165))) + (D162 + D163))*C161)</f>
        <v/>
      </c>
    </row>
    <row r="162">
      <c r="A162" t="inlineStr">
        <is>
          <t>INT_L_X8Y49/IMUX_L28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CLBLM_L_X8Y49/CLBLM_IMUX28</t>
        </is>
      </c>
      <c r="B163" t="inlineStr">
        <is>
          <t>Part of wire</t>
        </is>
      </c>
      <c r="C163" t="n">
        <v>0</v>
      </c>
      <c r="D163" t="n">
        <v>0</v>
      </c>
      <c r="I163">
        <f>(((D162 + D163)/2) + (((D166) + (D165))))</f>
        <v/>
      </c>
      <c r="J163">
        <f>((C162 + C163)*(((D162 + D163)/2) + (((D166) + (D165)))))</f>
        <v/>
      </c>
    </row>
    <row r="164">
      <c r="A164" t="inlineStr">
        <is>
          <t>CLBLM_L_X8Y49/CLBLM_L.CLBLM_IMUX28-&gt;CLBLM_M_C4</t>
        </is>
      </c>
      <c r="B164" t="inlineStr">
        <is>
          <t>PassTransistor</t>
        </is>
      </c>
      <c r="C164" t="n">
        <v>0</v>
      </c>
      <c r="E164" t="n">
        <v>0</v>
      </c>
      <c r="F164" t="n">
        <v>0</v>
      </c>
      <c r="G164" t="n">
        <v>0</v>
      </c>
      <c r="H164" t="n">
        <v>0</v>
      </c>
      <c r="I164">
        <f>((D166) + (D165))</f>
        <v/>
      </c>
      <c r="J164">
        <f>(((D166) + (D165))*C164)</f>
        <v/>
      </c>
    </row>
    <row r="165">
      <c r="A165" t="inlineStr">
        <is>
          <t>CLBLM_L_X8Y49/CLBLM_M_C4</t>
        </is>
      </c>
      <c r="B165" t="inlineStr">
        <is>
          <t>Part of wire</t>
        </is>
      </c>
      <c r="C165" t="n">
        <v>0</v>
      </c>
      <c r="D165" t="n">
        <v>0</v>
      </c>
      <c r="I165">
        <f>(((D165)/2) + (D166))</f>
        <v/>
      </c>
      <c r="J165">
        <f>((C165)*(((D165)/2) + (D166)))</f>
        <v/>
      </c>
    </row>
    <row r="166">
      <c r="A166" t="inlineStr">
        <is>
          <t>masterReg/register_reg_r2_0_31_12_17/RAMC_D1/RADR3</t>
        </is>
      </c>
      <c r="B166" t="inlineStr">
        <is>
          <t>Inpin</t>
        </is>
      </c>
      <c r="D166" t="n">
        <v>0</v>
      </c>
      <c r="E166" t="n">
        <v>0.111</v>
      </c>
      <c r="F166" t="n">
        <v>0.089</v>
      </c>
      <c r="G166" t="n">
        <v>0.3</v>
      </c>
      <c r="H166" t="n">
        <v>0.242</v>
      </c>
    </row>
    <row r="167">
      <c r="A167" t="inlineStr">
        <is>
          <t>readReg2[3]: Address_register_reg[8]/Q to masterReg/register_reg_r2_0_31_12_17/RAMC_D1/RADR3 sum delays</t>
        </is>
      </c>
      <c r="E167">
        <f>(E2 + E4 + E135 + E139 + E147 + E161 + E164 + E166)</f>
        <v/>
      </c>
      <c r="F167">
        <f>(F2 + F4 + F135 + F139 + F147 + F161 + F164 + F166)</f>
        <v/>
      </c>
      <c r="G167">
        <f>(G2 + G4 + G135 + G139 + G147 + G161 + G164 + G166)</f>
        <v/>
      </c>
      <c r="H167">
        <f>(H2 + H4 + H135 + H139 + H147 + H161 + H164 + H166)</f>
        <v/>
      </c>
      <c r="J167">
        <f>(J2 + J3 + J4 + J6 + J135 + J138 + J139 + J146 + J147 + J149 + J161 + J163 + J164 + J165 + J166)</f>
        <v/>
      </c>
    </row>
    <row r="168">
      <c r="A168" t="inlineStr">
        <is>
          <t>readReg2[3]: Address_register_reg[8]/Q to masterReg/register_reg_r2_0_31_12_17/RAMC_D1/RADR3sum delays + cap delay</t>
        </is>
      </c>
      <c r="E168">
        <f>1000*(E167 + J167)</f>
        <v/>
      </c>
      <c r="F168">
        <f>1000*(F167 + J167)</f>
        <v/>
      </c>
      <c r="G168">
        <f>1000*(G167 + J167)</f>
        <v/>
      </c>
      <c r="H168">
        <f>1000*(H167 + J167)</f>
        <v/>
      </c>
    </row>
    <row r="170">
      <c r="A170" t="inlineStr">
        <is>
          <t>readReg2[3]: Address_register_reg[8]/Q to masterReg/register_reg_r2_0_31_12_17/RAMC_D1/RADR3Total delay (from Vivado)</t>
        </is>
      </c>
      <c r="E170" t="inlineStr">
        <is>
          <t>398</t>
        </is>
      </c>
      <c r="F170" t="inlineStr">
        <is>
          <t>337</t>
        </is>
      </c>
      <c r="G170" t="inlineStr">
        <is>
          <t>786</t>
        </is>
      </c>
      <c r="H170" t="inlineStr">
        <is>
          <t>655</t>
        </is>
      </c>
    </row>
    <row r="172">
      <c r="A172" t="inlineStr">
        <is>
          <t>INT_R_X9Y49/INT_R.NN6END1-&gt;&gt;WW2BEG0</t>
        </is>
      </c>
      <c r="B172" t="inlineStr">
        <is>
          <t>Buffer</t>
        </is>
      </c>
      <c r="C172" t="n">
        <v>1.1851186875</v>
      </c>
      <c r="D172" t="n">
        <v>0.008473000000000001</v>
      </c>
      <c r="E172" t="n">
        <v>0.063</v>
      </c>
      <c r="F172" t="n">
        <v>0.052</v>
      </c>
      <c r="G172" t="n">
        <v>0.143</v>
      </c>
      <c r="H172" t="n">
        <v>0.118</v>
      </c>
      <c r="I172">
        <f>((D178 + D194) + (D173 + D174 + D175 + D176 + D177))</f>
        <v/>
      </c>
      <c r="J172">
        <f>(((D178 + D194) + (D173 + D174 + D175 + D176 + D177))*C172)</f>
        <v/>
      </c>
    </row>
    <row r="173">
      <c r="A173" t="inlineStr">
        <is>
          <t>INT_R_X9Y49/WW2BEG0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INT_R_X7Y49/WW2END0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INT_L_X8Y49/WW2A0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CLBLM_L_X8Y49/CLBLM_WW2END0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CLBLM_R_X7Y49/CLBLM_WW2END0</t>
        </is>
      </c>
      <c r="B177" t="inlineStr">
        <is>
          <t>Part of wire</t>
        </is>
      </c>
      <c r="C177" t="n">
        <v>0</v>
      </c>
      <c r="D177" t="n">
        <v>0</v>
      </c>
      <c r="I177">
        <f>(((D173 + D174 + D175 + D176 + D177)/2) + (D178 + D194))</f>
        <v/>
      </c>
      <c r="J177">
        <f>((C173 + C174 + C175 + C176 + C177)*(((D173 + D174 + D175 + D176 + D177)/2) + (D178 + D194)))</f>
        <v/>
      </c>
    </row>
    <row r="178">
      <c r="A178" t="inlineStr">
        <is>
          <t>INT_R_X7Y49/INT_R.WW2END0-&gt;&gt;ER1BEG1</t>
        </is>
      </c>
      <c r="B178" t="inlineStr">
        <is>
          <t>Buffer</t>
        </is>
      </c>
      <c r="C178" t="n">
        <v>1.16220225</v>
      </c>
      <c r="D178" t="n">
        <v>0.008429000000000001</v>
      </c>
      <c r="E178" t="n">
        <v>0.044</v>
      </c>
      <c r="F178" t="n">
        <v>0.036</v>
      </c>
      <c r="G178" t="n">
        <v>0.124</v>
      </c>
      <c r="H178" t="n">
        <v>0.103</v>
      </c>
      <c r="I178">
        <f>((D183) + (D179 + D180 + D181 + D182))</f>
        <v/>
      </c>
      <c r="J178">
        <f>(((D183) + (D179 + D180 + D181 + D182))*C178)</f>
        <v/>
      </c>
    </row>
    <row r="179">
      <c r="A179" t="inlineStr">
        <is>
          <t>INT_R_X7Y49/ER1BEG1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INT_L_X8Y49/ER1END1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CLBLM_R_X7Y49/CLBLM_ER1BEG1</t>
        </is>
      </c>
      <c r="B181" t="inlineStr">
        <is>
          <t>Part of wire</t>
        </is>
      </c>
      <c r="C181" t="n">
        <v>0.09049599999999999</v>
      </c>
      <c r="D181" t="n">
        <v>0.005564</v>
      </c>
    </row>
    <row r="182">
      <c r="A182" t="inlineStr">
        <is>
          <t>CLBLM_L_X8Y49/CLBLM_ER1BEG1</t>
        </is>
      </c>
      <c r="B182" t="inlineStr">
        <is>
          <t>Part of wire</t>
        </is>
      </c>
      <c r="C182" t="n">
        <v>0.09049599999999999</v>
      </c>
      <c r="D182" t="n">
        <v>0.005564</v>
      </c>
      <c r="I182">
        <f>(((D179 + D180 + D181 + D182)/2) + (D183))</f>
        <v/>
      </c>
      <c r="J182">
        <f>((C179 + C180 + C181 + C182)*(((D179 + D180 + D181 + D182)/2) + (D183)))</f>
        <v/>
      </c>
    </row>
    <row r="183">
      <c r="A183" t="inlineStr">
        <is>
          <t>INT_L_X8Y49/INT_L.ER1END1-&gt;&gt;IMUX_L11</t>
        </is>
      </c>
      <c r="B183" t="inlineStr">
        <is>
          <t>Buffer</t>
        </is>
      </c>
      <c r="C183" t="n">
        <v>1.6107141875</v>
      </c>
      <c r="D183" t="n">
        <v>0.007713</v>
      </c>
      <c r="E183" t="n">
        <v>0.047</v>
      </c>
      <c r="F183" t="n">
        <v>0.038</v>
      </c>
      <c r="G183" t="n">
        <v>0.138</v>
      </c>
      <c r="H183" t="n">
        <v>0.114</v>
      </c>
      <c r="I183">
        <f>((((D188) + (D187))) + (D184 + D185))</f>
        <v/>
      </c>
      <c r="J183">
        <f>(((((D188) + (D187))) + (D184 + D185))*C183)</f>
        <v/>
      </c>
    </row>
    <row r="184">
      <c r="A184" t="inlineStr">
        <is>
          <t>INT_L_X8Y49/IMUX_L11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CLBLM_L_X8Y49/CLBLM_IMUX11</t>
        </is>
      </c>
      <c r="B185" t="inlineStr">
        <is>
          <t>Part of wire</t>
        </is>
      </c>
      <c r="C185" t="n">
        <v>0</v>
      </c>
      <c r="D185" t="n">
        <v>0</v>
      </c>
      <c r="I185">
        <f>(((D184 + D185)/2) + (((D188) + (D187))))</f>
        <v/>
      </c>
      <c r="J185">
        <f>((C184 + C185)*(((D184 + D185)/2) + (((D188) + (D187)))))</f>
        <v/>
      </c>
    </row>
    <row r="186">
      <c r="A186" t="inlineStr">
        <is>
          <t>CLBLM_L_X8Y49/CLBLM_L.CLBLM_IMUX11-&gt;CLBLM_M_A4</t>
        </is>
      </c>
      <c r="B186" t="inlineStr">
        <is>
          <t>PassTransistor</t>
        </is>
      </c>
      <c r="C186" t="n">
        <v>0</v>
      </c>
      <c r="E186" t="n">
        <v>0</v>
      </c>
      <c r="F186" t="n">
        <v>0</v>
      </c>
      <c r="G186" t="n">
        <v>0</v>
      </c>
      <c r="H186" t="n">
        <v>0</v>
      </c>
      <c r="I186">
        <f>((D188) + (D187))</f>
        <v/>
      </c>
      <c r="J186">
        <f>(((D188) + (D187))*C186)</f>
        <v/>
      </c>
    </row>
    <row r="187">
      <c r="A187" t="inlineStr">
        <is>
          <t>CLBLM_L_X8Y49/CLBLM_M_A4</t>
        </is>
      </c>
      <c r="B187" t="inlineStr">
        <is>
          <t>Part of wire</t>
        </is>
      </c>
      <c r="C187" t="n">
        <v>0</v>
      </c>
      <c r="D187" t="n">
        <v>0</v>
      </c>
      <c r="I187">
        <f>(((D187)/2) + (D188))</f>
        <v/>
      </c>
      <c r="J187">
        <f>((C187)*(((D187)/2) + (D188)))</f>
        <v/>
      </c>
    </row>
    <row r="188">
      <c r="A188" t="inlineStr">
        <is>
          <t>masterReg/register_reg_r2_0_31_12_17/RAMA_D1/RADR3</t>
        </is>
      </c>
      <c r="B188" t="inlineStr">
        <is>
          <t>Inpin</t>
        </is>
      </c>
      <c r="D188" t="n">
        <v>0</v>
      </c>
      <c r="E188" t="n">
        <v>0.113</v>
      </c>
      <c r="F188" t="n">
        <v>0.091</v>
      </c>
      <c r="G188" t="n">
        <v>0.303</v>
      </c>
      <c r="H188" t="n">
        <v>0.244</v>
      </c>
    </row>
    <row r="189">
      <c r="A189" t="inlineStr">
        <is>
          <t>readReg2[3]: Address_register_reg[8]/Q to masterReg/register_reg_r2_0_31_12_17/RAMA_D1/RADR3 sum delays</t>
        </is>
      </c>
      <c r="E189">
        <f>(E2 + E4 + E135 + E139 + E172 + E178 + E183 + E186 + E188)</f>
        <v/>
      </c>
      <c r="F189">
        <f>(F2 + F4 + F135 + F139 + F172 + F178 + F183 + F186 + F188)</f>
        <v/>
      </c>
      <c r="G189">
        <f>(G2 + G4 + G135 + G139 + G172 + G178 + G183 + G186 + G188)</f>
        <v/>
      </c>
      <c r="H189">
        <f>(H2 + H4 + H135 + H139 + H172 + H178 + H183 + H186 + H188)</f>
        <v/>
      </c>
      <c r="J189">
        <f>(J2 + J3 + J4 + J6 + J135 + J138 + J139 + J146 + J172 + J177 + J178 + J182 + J183 + J185 + J186 + J187 + J188)</f>
        <v/>
      </c>
    </row>
    <row r="190">
      <c r="A190" t="inlineStr">
        <is>
          <t>readReg2[3]: Address_register_reg[8]/Q to masterReg/register_reg_r2_0_31_12_17/RAMA_D1/RADR3sum delays + cap delay</t>
        </is>
      </c>
      <c r="E190">
        <f>1000*(E189 + J189)</f>
        <v/>
      </c>
      <c r="F190">
        <f>1000*(F189 + J189)</f>
        <v/>
      </c>
      <c r="G190">
        <f>1000*(G189 + J189)</f>
        <v/>
      </c>
      <c r="H190">
        <f>1000*(H189 + J189)</f>
        <v/>
      </c>
    </row>
    <row r="192">
      <c r="A192" t="inlineStr">
        <is>
          <t>readReg2[3]: Address_register_reg[8]/Q to masterReg/register_reg_r2_0_31_12_17/RAMA_D1/RADR3Total delay (from Vivado)</t>
        </is>
      </c>
      <c r="E192" t="inlineStr">
        <is>
          <t>491</t>
        </is>
      </c>
      <c r="F192" t="inlineStr">
        <is>
          <t>419</t>
        </is>
      </c>
      <c r="G192" t="inlineStr">
        <is>
          <t>932</t>
        </is>
      </c>
      <c r="H192" t="inlineStr">
        <is>
          <t>780</t>
        </is>
      </c>
    </row>
    <row r="194">
      <c r="A194" t="inlineStr">
        <is>
          <t>INT_R_X7Y49/INT_R.WW2END0-&gt;&gt;NN2BEG1</t>
        </is>
      </c>
      <c r="B194" t="inlineStr">
        <is>
          <t>Buffer</t>
        </is>
      </c>
      <c r="C194" t="n">
        <v>1.1851186875</v>
      </c>
      <c r="D194" t="n">
        <v>0.008473000000000001</v>
      </c>
      <c r="E194" t="n">
        <v>0.06</v>
      </c>
      <c r="F194" t="n">
        <v>0.05</v>
      </c>
      <c r="G194" t="n">
        <v>0.132</v>
      </c>
      <c r="H194" t="n">
        <v>0.109</v>
      </c>
      <c r="I194">
        <f>((D199 + D235) + (D195 + D196 + D197 + D198))</f>
        <v/>
      </c>
      <c r="J194">
        <f>(((D199 + D235) + (D195 + D196 + D197 + D198))*C194)</f>
        <v/>
      </c>
    </row>
    <row r="195">
      <c r="A195" t="inlineStr">
        <is>
          <t>INT_R_X7Y49/NN2BEG1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INT_R_X7Y51/NN2END1</t>
        </is>
      </c>
      <c r="B196" t="inlineStr">
        <is>
          <t>Part of wire</t>
        </is>
      </c>
      <c r="C196" t="n">
        <v>0</v>
      </c>
      <c r="D196" t="n">
        <v>0</v>
      </c>
    </row>
    <row r="197">
      <c r="A197" t="inlineStr">
        <is>
          <t>BRKH_INT_X7Y49/BRKH_INT_NN2BEG1</t>
        </is>
      </c>
      <c r="B197" t="inlineStr">
        <is>
          <t>Part of wire</t>
        </is>
      </c>
      <c r="C197" t="n">
        <v>0.00523</v>
      </c>
      <c r="D197" t="n">
        <v>0.001</v>
      </c>
    </row>
    <row r="198">
      <c r="A198" t="inlineStr">
        <is>
          <t>INT_R_X7Y50/NN2A1</t>
        </is>
      </c>
      <c r="B198" t="inlineStr">
        <is>
          <t>Part of wire</t>
        </is>
      </c>
      <c r="C198" t="n">
        <v>0</v>
      </c>
      <c r="D198" t="n">
        <v>0</v>
      </c>
      <c r="I198">
        <f>(((D195 + D196 + D197 + D198)/2) + (D199 + D235))</f>
        <v/>
      </c>
      <c r="J198">
        <f>((C195 + C196 + C197 + C198)*(((D195 + D196 + D197 + D198)/2) + (D199 + D235)))</f>
        <v/>
      </c>
    </row>
    <row r="199">
      <c r="A199" t="inlineStr">
        <is>
          <t>INT_R_X7Y51/INT_R.NN2END1-&gt;&gt;NE2BEG1</t>
        </is>
      </c>
      <c r="B199" t="inlineStr">
        <is>
          <t>Buffer</t>
        </is>
      </c>
      <c r="C199" t="n">
        <v>1.1851186875</v>
      </c>
      <c r="D199" t="n">
        <v>0.008473000000000001</v>
      </c>
      <c r="E199" t="n">
        <v>0.041</v>
      </c>
      <c r="F199" t="n">
        <v>0.033</v>
      </c>
      <c r="G199" t="n">
        <v>0.134</v>
      </c>
      <c r="H199" t="n">
        <v>0.111</v>
      </c>
      <c r="I199">
        <f>((D205) + (D200 + D201 + D202 + D203 + D204))</f>
        <v/>
      </c>
      <c r="J199">
        <f>(((D205) + (D200 + D201 + D202 + D203 + D204))*C199)</f>
        <v/>
      </c>
    </row>
    <row r="200">
      <c r="A200" t="inlineStr">
        <is>
          <t>INT_R_X7Y51/NE2BEG1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INT_L_X8Y52/NE2END1</t>
        </is>
      </c>
      <c r="B201" t="inlineStr">
        <is>
          <t>Part of wire</t>
        </is>
      </c>
      <c r="C201" t="n">
        <v>0</v>
      </c>
      <c r="D201" t="n">
        <v>0</v>
      </c>
    </row>
    <row r="202">
      <c r="A202" t="inlineStr">
        <is>
          <t>INT_R_X7Y52/NE2A1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CLBLM_R_X7Y52/CLBLM_NE2A1</t>
        </is>
      </c>
      <c r="B203" t="inlineStr">
        <is>
          <t>Part of wire</t>
        </is>
      </c>
      <c r="C203" t="n">
        <v>0.100092</v>
      </c>
      <c r="D203" t="n">
        <v>0.005469</v>
      </c>
    </row>
    <row r="204">
      <c r="A204" t="inlineStr">
        <is>
          <t>CLBLM_L_X8Y52/CLBLM_NE2A1</t>
        </is>
      </c>
      <c r="B204" t="inlineStr">
        <is>
          <t>Part of wire</t>
        </is>
      </c>
      <c r="C204" t="n">
        <v>0.100092</v>
      </c>
      <c r="D204" t="n">
        <v>0.005469</v>
      </c>
      <c r="I204">
        <f>(((D200 + D201 + D202 + D203 + D204)/2) + (D205))</f>
        <v/>
      </c>
      <c r="J204">
        <f>((C200 + C201 + C202 + C203 + C204)*(((D200 + D201 + D202 + D203 + D204)/2) + (D205)))</f>
        <v/>
      </c>
    </row>
    <row r="205">
      <c r="A205" t="inlineStr">
        <is>
          <t>INT_L_X8Y52/INT_L.NE2END1-&gt;&gt;NR1BEG1</t>
        </is>
      </c>
      <c r="B205" t="inlineStr">
        <is>
          <t>Buffer</t>
        </is>
      </c>
      <c r="C205" t="n">
        <v>1.16220225</v>
      </c>
      <c r="D205" t="n">
        <v>0.008429000000000001</v>
      </c>
      <c r="E205" t="n">
        <v>0.056</v>
      </c>
      <c r="F205" t="n">
        <v>0.046</v>
      </c>
      <c r="G205" t="n">
        <v>0.132</v>
      </c>
      <c r="H205" t="n">
        <v>0.109</v>
      </c>
      <c r="I205">
        <f>((D208) + (D206 + D207))</f>
        <v/>
      </c>
      <c r="J205">
        <f>(((D208) + (D206 + D207))*C205)</f>
        <v/>
      </c>
    </row>
    <row r="206">
      <c r="A206" t="inlineStr">
        <is>
          <t>INT_L_X8Y52/NR1BEG1</t>
        </is>
      </c>
      <c r="B206" t="inlineStr">
        <is>
          <t>Part of wire</t>
        </is>
      </c>
      <c r="C206" t="n">
        <v>0</v>
      </c>
      <c r="D206" t="n">
        <v>0</v>
      </c>
    </row>
    <row r="207">
      <c r="A207" t="inlineStr">
        <is>
          <t>INT_L_X8Y53/NR1END1</t>
        </is>
      </c>
      <c r="B207" t="inlineStr">
        <is>
          <t>Part of wire</t>
        </is>
      </c>
      <c r="C207" t="n">
        <v>0</v>
      </c>
      <c r="D207" t="n">
        <v>0</v>
      </c>
      <c r="I207">
        <f>(((D206 + D207)/2) + (D208))</f>
        <v/>
      </c>
      <c r="J207">
        <f>((C206 + C207)*(((D206 + D207)/2) + (D208)))</f>
        <v/>
      </c>
    </row>
    <row r="208">
      <c r="A208" t="inlineStr">
        <is>
          <t>INT_L_X8Y53/INT_L.NR1END1-&gt;&gt;WR1BEG2</t>
        </is>
      </c>
      <c r="B208" t="inlineStr">
        <is>
          <t>Buffer</t>
        </is>
      </c>
      <c r="C208" t="n">
        <v>1.16220225</v>
      </c>
      <c r="D208" t="n">
        <v>0.008429000000000001</v>
      </c>
      <c r="E208" t="n">
        <v>0.043</v>
      </c>
      <c r="F208" t="n">
        <v>0.035</v>
      </c>
      <c r="G208" t="n">
        <v>0.123</v>
      </c>
      <c r="H208" t="n">
        <v>0.102</v>
      </c>
      <c r="I208">
        <f>((D213 + D224) + (D209 + D210 + D211 + D212))</f>
        <v/>
      </c>
      <c r="J208">
        <f>(((D213 + D224) + (D209 + D210 + D211 + D212))*C208)</f>
        <v/>
      </c>
    </row>
    <row r="209">
      <c r="A209" t="inlineStr">
        <is>
          <t>INT_L_X8Y53/WR1BEG2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INT_R_X7Y53/WR1END2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CLBLM_L_X8Y53/CLBLM_WR1END2</t>
        </is>
      </c>
      <c r="B211" t="inlineStr">
        <is>
          <t>Part of wire</t>
        </is>
      </c>
      <c r="C211" t="n">
        <v>0.09451000000000001</v>
      </c>
      <c r="D211" t="n">
        <v>0.005801</v>
      </c>
    </row>
    <row r="212">
      <c r="A212" t="inlineStr">
        <is>
          <t>CLBLM_R_X7Y53/CLBLM_WR1END2</t>
        </is>
      </c>
      <c r="B212" t="inlineStr">
        <is>
          <t>Part of wire</t>
        </is>
      </c>
      <c r="C212" t="n">
        <v>0.09451000000000001</v>
      </c>
      <c r="D212" t="n">
        <v>0.005801</v>
      </c>
      <c r="I212">
        <f>(((D209 + D210 + D211 + D212)/2) + (D213 + D224))</f>
        <v/>
      </c>
      <c r="J212">
        <f>((C209 + C210 + C211 + C212)*(((D209 + D210 + D211 + D212)/2) + (D213 + D224)))</f>
        <v/>
      </c>
    </row>
    <row r="213">
      <c r="A213" t="inlineStr">
        <is>
          <t>INT_R_X7Y53/INT_R.WR1END2-&gt;&gt;IMUX27</t>
        </is>
      </c>
      <c r="B213" t="inlineStr">
        <is>
          <t>Buffer</t>
        </is>
      </c>
      <c r="C213" t="n">
        <v>1.6107141875</v>
      </c>
      <c r="D213" t="n">
        <v>0.007713</v>
      </c>
      <c r="E213" t="n">
        <v>0.047</v>
      </c>
      <c r="F213" t="n">
        <v>0.038</v>
      </c>
      <c r="G213" t="n">
        <v>0.138</v>
      </c>
      <c r="H213" t="n">
        <v>0.114</v>
      </c>
      <c r="I213">
        <f>((((D218) + (D217))) + (D214 + D215))</f>
        <v/>
      </c>
      <c r="J213">
        <f>(((((D218) + (D217))) + (D214 + D215))*C213)</f>
        <v/>
      </c>
    </row>
    <row r="214">
      <c r="A214" t="inlineStr">
        <is>
          <t>INT_R_X7Y53/IMUX27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CLBLM_R_X7Y53/CLBLM_IMUX27</t>
        </is>
      </c>
      <c r="B215" t="inlineStr">
        <is>
          <t>Part of wire</t>
        </is>
      </c>
      <c r="C215" t="n">
        <v>0</v>
      </c>
      <c r="D215" t="n">
        <v>0</v>
      </c>
      <c r="I215">
        <f>(((D214 + D215)/2) + (((D218) + (D217))))</f>
        <v/>
      </c>
      <c r="J215">
        <f>((C214 + C215)*(((D214 + D215)/2) + (((D218) + (D217)))))</f>
        <v/>
      </c>
    </row>
    <row r="216">
      <c r="A216" t="inlineStr">
        <is>
          <t>CLBLM_R_X7Y53/CLBLM_R.CLBLM_IMUX27-&gt;CLBLM_M_B4</t>
        </is>
      </c>
      <c r="B216" t="inlineStr">
        <is>
          <t>PassTransistor</t>
        </is>
      </c>
      <c r="C216" t="n">
        <v>0</v>
      </c>
      <c r="E216" t="n">
        <v>0</v>
      </c>
      <c r="F216" t="n">
        <v>0</v>
      </c>
      <c r="G216" t="n">
        <v>0</v>
      </c>
      <c r="H216" t="n">
        <v>0</v>
      </c>
      <c r="I216">
        <f>((D218) + (D217))</f>
        <v/>
      </c>
      <c r="J216">
        <f>(((D218) + (D217))*C216)</f>
        <v/>
      </c>
    </row>
    <row r="217">
      <c r="A217" t="inlineStr">
        <is>
          <t>CLBLM_R_X7Y53/CLBLM_M_B4</t>
        </is>
      </c>
      <c r="B217" t="inlineStr">
        <is>
          <t>Part of wire</t>
        </is>
      </c>
      <c r="C217" t="n">
        <v>0</v>
      </c>
      <c r="D217" t="n">
        <v>0</v>
      </c>
      <c r="I217">
        <f>(((D217)/2) + (D218))</f>
        <v/>
      </c>
      <c r="J217">
        <f>((C217)*(((D217)/2) + (D218)))</f>
        <v/>
      </c>
    </row>
    <row r="218">
      <c r="A218" t="inlineStr">
        <is>
          <t>masterReg/register_reg_r2_0_31_24_29/RAMB_D1/RADR3</t>
        </is>
      </c>
      <c r="B218" t="inlineStr">
        <is>
          <t>Inpin</t>
        </is>
      </c>
      <c r="D218" t="n">
        <v>0</v>
      </c>
      <c r="E218" t="n">
        <v>0.112</v>
      </c>
      <c r="F218" t="n">
        <v>0.09</v>
      </c>
      <c r="G218" t="n">
        <v>0.3</v>
      </c>
      <c r="H218" t="n">
        <v>0.242</v>
      </c>
    </row>
    <row r="219">
      <c r="A219" t="inlineStr">
        <is>
          <t>readReg2[3]: Address_register_reg[8]/Q to masterReg/register_reg_r2_0_31_24_29/RAMB_D1/RADR3 sum delays</t>
        </is>
      </c>
      <c r="E219">
        <f>(E2 + E4 + E135 + E139 + E172 + E194 + E199 + E205 + E208 + E213 + E216 + E218)</f>
        <v/>
      </c>
      <c r="F219">
        <f>(F2 + F4 + F135 + F139 + F172 + F194 + F199 + F205 + F208 + F213 + F216 + F218)</f>
        <v/>
      </c>
      <c r="G219">
        <f>(G2 + G4 + G135 + G139 + G172 + G194 + G199 + G205 + G208 + G213 + G216 + G218)</f>
        <v/>
      </c>
      <c r="H219">
        <f>(H2 + H4 + H135 + H139 + H172 + H194 + H199 + H205 + H208 + H213 + H216 + H218)</f>
        <v/>
      </c>
      <c r="J219">
        <f>(J2 + J3 + J4 + J6 + J135 + J138 + J139 + J146 + J172 + J177 + J194 + J198 + J199 + J204 + J205 + J207 + J208 + J212 + J213 + J215 + J216 + J217 + J218)</f>
        <v/>
      </c>
    </row>
    <row r="220">
      <c r="A220" t="inlineStr">
        <is>
          <t>readReg2[3]: Address_register_reg[8]/Q to masterReg/register_reg_r2_0_31_24_29/RAMB_D1/RADR3sum delays + cap delay</t>
        </is>
      </c>
      <c r="E220">
        <f>1000*(E219 + J219)</f>
        <v/>
      </c>
      <c r="F220">
        <f>1000*(F219 + J219)</f>
        <v/>
      </c>
      <c r="G220">
        <f>1000*(G219 + J219)</f>
        <v/>
      </c>
      <c r="H220">
        <f>1000*(H219 + J219)</f>
        <v/>
      </c>
    </row>
    <row r="222">
      <c r="A222" t="inlineStr">
        <is>
          <t>readReg2[3]: Address_register_reg[8]/Q to masterReg/register_reg_r2_0_31_24_29/RAMB_D1/RADR3Total delay (from Vivado)</t>
        </is>
      </c>
      <c r="E222" t="inlineStr">
        <is>
          <t>712</t>
        </is>
      </c>
      <c r="F222" t="inlineStr">
        <is>
          <t>612</t>
        </is>
      </c>
      <c r="G222" t="inlineStr">
        <is>
          <t>1317</t>
        </is>
      </c>
      <c r="H222" t="inlineStr">
        <is>
          <t>1109</t>
        </is>
      </c>
    </row>
    <row r="224">
      <c r="A224" t="inlineStr">
        <is>
          <t>INT_R_X7Y53/INT_R.WR1END2-&gt;&gt;IMUX28</t>
        </is>
      </c>
      <c r="B224" t="inlineStr">
        <is>
          <t>Buffer</t>
        </is>
      </c>
      <c r="C224" t="n">
        <v>1.6107141875</v>
      </c>
      <c r="D224" t="n">
        <v>0.007713</v>
      </c>
      <c r="E224" t="n">
        <v>0.047</v>
      </c>
      <c r="F224" t="n">
        <v>0.038</v>
      </c>
      <c r="G224" t="n">
        <v>0.138</v>
      </c>
      <c r="H224" t="n">
        <v>0.114</v>
      </c>
      <c r="I224">
        <f>((((D229) + (D228))) + (D225 + D226))</f>
        <v/>
      </c>
      <c r="J224">
        <f>(((((D229) + (D228))) + (D225 + D226))*C224)</f>
        <v/>
      </c>
    </row>
    <row r="225">
      <c r="A225" t="inlineStr">
        <is>
          <t>INT_R_X7Y53/IMUX28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CLBLM_R_X7Y53/CLBLM_IMUX28</t>
        </is>
      </c>
      <c r="B226" t="inlineStr">
        <is>
          <t>Part of wire</t>
        </is>
      </c>
      <c r="C226" t="n">
        <v>0</v>
      </c>
      <c r="D226" t="n">
        <v>0</v>
      </c>
      <c r="I226">
        <f>(((D225 + D226)/2) + (((D229) + (D228))))</f>
        <v/>
      </c>
      <c r="J226">
        <f>((C225 + C226)*(((D225 + D226)/2) + (((D229) + (D228)))))</f>
        <v/>
      </c>
    </row>
    <row r="227">
      <c r="A227" t="inlineStr">
        <is>
          <t>CLBLM_R_X7Y53/CLBLM_R.CLBLM_IMUX28-&gt;CLBLM_M_C4</t>
        </is>
      </c>
      <c r="B227" t="inlineStr">
        <is>
          <t>PassTransistor</t>
        </is>
      </c>
      <c r="C227" t="n">
        <v>0</v>
      </c>
      <c r="E227" t="n">
        <v>0</v>
      </c>
      <c r="F227" t="n">
        <v>0</v>
      </c>
      <c r="G227" t="n">
        <v>0</v>
      </c>
      <c r="H227" t="n">
        <v>0</v>
      </c>
      <c r="I227">
        <f>((D229) + (D228))</f>
        <v/>
      </c>
      <c r="J227">
        <f>(((D229) + (D228))*C227)</f>
        <v/>
      </c>
    </row>
    <row r="228">
      <c r="A228" t="inlineStr">
        <is>
          <t>CLBLM_R_X7Y53/CLBLM_M_C4</t>
        </is>
      </c>
      <c r="B228" t="inlineStr">
        <is>
          <t>Part of wire</t>
        </is>
      </c>
      <c r="C228" t="n">
        <v>0</v>
      </c>
      <c r="D228" t="n">
        <v>0</v>
      </c>
      <c r="I228">
        <f>(((D228)/2) + (D229))</f>
        <v/>
      </c>
      <c r="J228">
        <f>((C228)*(((D228)/2) + (D229)))</f>
        <v/>
      </c>
    </row>
    <row r="229">
      <c r="A229" t="inlineStr">
        <is>
          <t>masterReg/register_reg_r2_0_31_24_29/RAMC_D1/RADR3</t>
        </is>
      </c>
      <c r="B229" t="inlineStr">
        <is>
          <t>Inpin</t>
        </is>
      </c>
      <c r="D229" t="n">
        <v>0</v>
      </c>
      <c r="E229" t="n">
        <v>0.111</v>
      </c>
      <c r="F229" t="n">
        <v>0.089</v>
      </c>
      <c r="G229" t="n">
        <v>0.3</v>
      </c>
      <c r="H229" t="n">
        <v>0.242</v>
      </c>
    </row>
    <row r="230">
      <c r="A230" t="inlineStr">
        <is>
          <t>readReg2[3]: Address_register_reg[8]/Q to masterReg/register_reg_r2_0_31_24_29/RAMC_D1/RADR3 sum delays</t>
        </is>
      </c>
      <c r="E230">
        <f>(E2 + E4 + E135 + E139 + E172 + E194 + E199 + E205 + E208 + E224 + E227 + E229)</f>
        <v/>
      </c>
      <c r="F230">
        <f>(F2 + F4 + F135 + F139 + F172 + F194 + F199 + F205 + F208 + F224 + F227 + F229)</f>
        <v/>
      </c>
      <c r="G230">
        <f>(G2 + G4 + G135 + G139 + G172 + G194 + G199 + G205 + G208 + G224 + G227 + G229)</f>
        <v/>
      </c>
      <c r="H230">
        <f>(H2 + H4 + H135 + H139 + H172 + H194 + H199 + H205 + H208 + H224 + H227 + H229)</f>
        <v/>
      </c>
      <c r="J230">
        <f>(J2 + J3 + J4 + J6 + J135 + J138 + J139 + J146 + J172 + J177 + J194 + J198 + J199 + J204 + J205 + J207 + J208 + J212 + J224 + J226 + J227 + J228 + J229)</f>
        <v/>
      </c>
    </row>
    <row r="231">
      <c r="A231" t="inlineStr">
        <is>
          <t>readReg2[3]: Address_register_reg[8]/Q to masterReg/register_reg_r2_0_31_24_29/RAMC_D1/RADR3sum delays + cap delay</t>
        </is>
      </c>
      <c r="E231">
        <f>1000*(E230 + J230)</f>
        <v/>
      </c>
      <c r="F231">
        <f>1000*(F230 + J230)</f>
        <v/>
      </c>
      <c r="G231">
        <f>1000*(G230 + J230)</f>
        <v/>
      </c>
      <c r="H231">
        <f>1000*(H230 + J230)</f>
        <v/>
      </c>
    </row>
    <row r="233">
      <c r="A233" t="inlineStr">
        <is>
          <t>readReg2[3]: Address_register_reg[8]/Q to masterReg/register_reg_r2_0_31_24_29/RAMC_D1/RADR3Total delay (from Vivado)</t>
        </is>
      </c>
      <c r="E233" t="inlineStr">
        <is>
          <t>711</t>
        </is>
      </c>
      <c r="F233" t="inlineStr">
        <is>
          <t>611</t>
        </is>
      </c>
      <c r="G233" t="inlineStr">
        <is>
          <t>1317</t>
        </is>
      </c>
      <c r="H233" t="inlineStr">
        <is>
          <t>1109</t>
        </is>
      </c>
    </row>
    <row r="235">
      <c r="A235" t="inlineStr">
        <is>
          <t>INT_R_X7Y51/INT_R.NN2END1-&gt;&gt;NN2BEG1</t>
        </is>
      </c>
      <c r="B235" t="inlineStr">
        <is>
          <t>Buffer</t>
        </is>
      </c>
      <c r="C235" t="n">
        <v>1.1851186875</v>
      </c>
      <c r="D235" t="n">
        <v>0.008473000000000001</v>
      </c>
      <c r="E235" t="n">
        <v>0.06</v>
      </c>
      <c r="F235" t="n">
        <v>0.05</v>
      </c>
      <c r="G235" t="n">
        <v>0.132</v>
      </c>
      <c r="H235" t="n">
        <v>0.109</v>
      </c>
      <c r="I235">
        <f>((D239 + D256 + D267) + (D236 + D237 + D238))</f>
        <v/>
      </c>
      <c r="J235">
        <f>(((D239 + D256 + D267) + (D236 + D237 + D238))*C235)</f>
        <v/>
      </c>
    </row>
    <row r="236">
      <c r="A236" t="inlineStr">
        <is>
          <t>INT_R_X7Y51/NN2BEG1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INT_R_X7Y53/NN2END1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INT_R_X7Y52/NN2A1</t>
        </is>
      </c>
      <c r="B238" t="inlineStr">
        <is>
          <t>Part of wire</t>
        </is>
      </c>
      <c r="C238" t="n">
        <v>0</v>
      </c>
      <c r="D238" t="n">
        <v>0</v>
      </c>
      <c r="I238">
        <f>(((D236 + D237 + D238)/2) + (D239 + D256 + D267))</f>
        <v/>
      </c>
      <c r="J238">
        <f>((C236 + C237 + C238)*(((D236 + D237 + D238)/2) + (D239 + D256 + D267)))</f>
        <v/>
      </c>
    </row>
    <row r="239">
      <c r="A239" t="inlineStr">
        <is>
          <t>INT_R_X7Y53/INT_R.NN2END1-&gt;&gt;NE2BEG1</t>
        </is>
      </c>
      <c r="B239" t="inlineStr">
        <is>
          <t>Buffer</t>
        </is>
      </c>
      <c r="C239" t="n">
        <v>1.1851186875</v>
      </c>
      <c r="D239" t="n">
        <v>0.008473000000000001</v>
      </c>
      <c r="E239" t="n">
        <v>0.041</v>
      </c>
      <c r="F239" t="n">
        <v>0.033</v>
      </c>
      <c r="G239" t="n">
        <v>0.134</v>
      </c>
      <c r="H239" t="n">
        <v>0.111</v>
      </c>
      <c r="I239">
        <f>((D245) + (D240 + D241 + D242 + D243 + D244))</f>
        <v/>
      </c>
      <c r="J239">
        <f>(((D245) + (D240 + D241 + D242 + D243 + D244))*C239)</f>
        <v/>
      </c>
    </row>
    <row r="240">
      <c r="A240" t="inlineStr">
        <is>
          <t>INT_R_X7Y53/NE2BEG1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INT_L_X8Y54/NE2END1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INT_R_X7Y54/NE2A1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CLBLM_R_X7Y54/CLBLM_NE2A1</t>
        </is>
      </c>
      <c r="B243" t="inlineStr">
        <is>
          <t>Part of wire</t>
        </is>
      </c>
      <c r="C243" t="n">
        <v>0.100092</v>
      </c>
      <c r="D243" t="n">
        <v>0.005469</v>
      </c>
    </row>
    <row r="244">
      <c r="A244" t="inlineStr">
        <is>
          <t>CLBLM_L_X8Y54/CLBLM_NE2A1</t>
        </is>
      </c>
      <c r="B244" t="inlineStr">
        <is>
          <t>Part of wire</t>
        </is>
      </c>
      <c r="C244" t="n">
        <v>0.100092</v>
      </c>
      <c r="D244" t="n">
        <v>0.005469</v>
      </c>
      <c r="I244">
        <f>(((D240 + D241 + D242 + D243 + D244)/2) + (D245))</f>
        <v/>
      </c>
      <c r="J244">
        <f>((C240 + C241 + C242 + C243 + C244)*(((D240 + D241 + D242 + D243 + D244)/2) + (D245)))</f>
        <v/>
      </c>
    </row>
    <row r="245">
      <c r="A245" t="inlineStr">
        <is>
          <t>INT_L_X8Y54/INT_L.NE2END1-&gt;&gt;IMUX_L11</t>
        </is>
      </c>
      <c r="B245" t="inlineStr">
        <is>
          <t>Buffer</t>
        </is>
      </c>
      <c r="C245" t="n">
        <v>1.6107141875</v>
      </c>
      <c r="D245" t="n">
        <v>0.007713</v>
      </c>
      <c r="E245" t="n">
        <v>0.047</v>
      </c>
      <c r="F245" t="n">
        <v>0.038</v>
      </c>
      <c r="G245" t="n">
        <v>0.138</v>
      </c>
      <c r="H245" t="n">
        <v>0.114</v>
      </c>
      <c r="I245">
        <f>((((D250) + (D249))) + (D246 + D247))</f>
        <v/>
      </c>
      <c r="J245">
        <f>(((((D250) + (D249))) + (D246 + D247))*C245)</f>
        <v/>
      </c>
    </row>
    <row r="246">
      <c r="A246" t="inlineStr">
        <is>
          <t>INT_L_X8Y54/IMUX_L11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CLBLM_L_X8Y54/CLBLM_IMUX11</t>
        </is>
      </c>
      <c r="B247" t="inlineStr">
        <is>
          <t>Part of wire</t>
        </is>
      </c>
      <c r="C247" t="n">
        <v>0</v>
      </c>
      <c r="D247" t="n">
        <v>0</v>
      </c>
      <c r="I247">
        <f>(((D246 + D247)/2) + (((D250) + (D249))))</f>
        <v/>
      </c>
      <c r="J247">
        <f>((C246 + C247)*(((D246 + D247)/2) + (((D250) + (D249)))))</f>
        <v/>
      </c>
    </row>
    <row r="248">
      <c r="A248" t="inlineStr">
        <is>
          <t>CLBLM_L_X8Y54/CLBLM_L.CLBLM_IMUX11-&gt;CLBLM_M_A4</t>
        </is>
      </c>
      <c r="B248" t="inlineStr">
        <is>
          <t>PassTransistor</t>
        </is>
      </c>
      <c r="C248" t="n">
        <v>0</v>
      </c>
      <c r="E248" t="n">
        <v>0</v>
      </c>
      <c r="F248" t="n">
        <v>0</v>
      </c>
      <c r="G248" t="n">
        <v>0</v>
      </c>
      <c r="H248" t="n">
        <v>0</v>
      </c>
      <c r="I248">
        <f>((D250) + (D249))</f>
        <v/>
      </c>
      <c r="J248">
        <f>(((D250) + (D249))*C248)</f>
        <v/>
      </c>
    </row>
    <row r="249">
      <c r="A249" t="inlineStr">
        <is>
          <t>CLBLM_L_X8Y54/CLBLM_M_A4</t>
        </is>
      </c>
      <c r="B249" t="inlineStr">
        <is>
          <t>Part of wire</t>
        </is>
      </c>
      <c r="C249" t="n">
        <v>0</v>
      </c>
      <c r="D249" t="n">
        <v>0</v>
      </c>
      <c r="I249">
        <f>(((D249)/2) + (D250))</f>
        <v/>
      </c>
      <c r="J249">
        <f>((C249)*(((D249)/2) + (D250)))</f>
        <v/>
      </c>
    </row>
    <row r="250">
      <c r="A250" t="inlineStr">
        <is>
          <t>masterReg/register_reg_r2_0_31_30_31__0/DP/RADR3</t>
        </is>
      </c>
      <c r="B250" t="inlineStr">
        <is>
          <t>Inpin</t>
        </is>
      </c>
      <c r="D250" t="n">
        <v>0</v>
      </c>
      <c r="E250" t="n">
        <v>0.113</v>
      </c>
      <c r="F250" t="n">
        <v>0.091</v>
      </c>
      <c r="G250" t="n">
        <v>0.303</v>
      </c>
      <c r="H250" t="n">
        <v>0.244</v>
      </c>
    </row>
    <row r="251">
      <c r="A251" t="inlineStr">
        <is>
          <t>readReg2[3]: Address_register_reg[8]/Q to masterReg/register_reg_r2_0_31_30_31__0/DP/RADR3 sum delays</t>
        </is>
      </c>
      <c r="E251">
        <f>(E2 + E4 + E135 + E139 + E172 + E194 + E235 + E239 + E245 + E248 + E250)</f>
        <v/>
      </c>
      <c r="F251">
        <f>(F2 + F4 + F135 + F139 + F172 + F194 + F235 + F239 + F245 + F248 + F250)</f>
        <v/>
      </c>
      <c r="G251">
        <f>(G2 + G4 + G135 + G139 + G172 + G194 + G235 + G239 + G245 + G248 + G250)</f>
        <v/>
      </c>
      <c r="H251">
        <f>(H2 + H4 + H135 + H139 + H172 + H194 + H235 + H239 + H245 + H248 + H250)</f>
        <v/>
      </c>
      <c r="J251">
        <f>(J2 + J3 + J4 + J6 + J135 + J138 + J139 + J146 + J172 + J177 + J194 + J198 + J235 + J238 + J239 + J244 + J245 + J247 + J248 + J249 + J250)</f>
        <v/>
      </c>
    </row>
    <row r="252">
      <c r="A252" t="inlineStr">
        <is>
          <t>readReg2[3]: Address_register_reg[8]/Q to masterReg/register_reg_r2_0_31_30_31__0/DP/RADR3sum delays + cap delay</t>
        </is>
      </c>
      <c r="E252">
        <f>1000*(E251 + J251)</f>
        <v/>
      </c>
      <c r="F252">
        <f>1000*(F251 + J251)</f>
        <v/>
      </c>
      <c r="G252">
        <f>1000*(G251 + J251)</f>
        <v/>
      </c>
      <c r="H252">
        <f>1000*(H251 + J251)</f>
        <v/>
      </c>
    </row>
    <row r="254">
      <c r="A254" t="inlineStr">
        <is>
          <t>readReg2[3]: Address_register_reg[8]/Q to masterReg/register_reg_r2_0_31_30_31__0/DP/RADR3Total delay (from Vivado)</t>
        </is>
      </c>
      <c r="E254" t="inlineStr">
        <is>
          <t>657</t>
        </is>
      </c>
      <c r="F254" t="inlineStr">
        <is>
          <t>565</t>
        </is>
      </c>
      <c r="G254" t="inlineStr">
        <is>
          <t>1210</t>
        </is>
      </c>
      <c r="H254" t="inlineStr">
        <is>
          <t>1017</t>
        </is>
      </c>
    </row>
    <row r="256">
      <c r="A256" t="inlineStr">
        <is>
          <t>INT_R_X7Y53/INT_R.NN2END1-&gt;&gt;IMUX11</t>
        </is>
      </c>
      <c r="B256" t="inlineStr">
        <is>
          <t>Buffer</t>
        </is>
      </c>
      <c r="C256" t="n">
        <v>1.6107141875</v>
      </c>
      <c r="D256" t="n">
        <v>0.007713</v>
      </c>
      <c r="E256" t="n">
        <v>0.047</v>
      </c>
      <c r="F256" t="n">
        <v>0.038</v>
      </c>
      <c r="G256" t="n">
        <v>0.138</v>
      </c>
      <c r="H256" t="n">
        <v>0.114</v>
      </c>
      <c r="I256">
        <f>((((D261) + (D260))) + (D257 + D258))</f>
        <v/>
      </c>
      <c r="J256">
        <f>(((((D261) + (D260))) + (D257 + D258))*C256)</f>
        <v/>
      </c>
    </row>
    <row r="257">
      <c r="A257" t="inlineStr">
        <is>
          <t>INT_R_X7Y53/IMUX11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CLBLM_R_X7Y53/CLBLM_IMUX11</t>
        </is>
      </c>
      <c r="B258" t="inlineStr">
        <is>
          <t>Part of wire</t>
        </is>
      </c>
      <c r="C258" t="n">
        <v>0</v>
      </c>
      <c r="D258" t="n">
        <v>0</v>
      </c>
      <c r="I258">
        <f>(((D257 + D258)/2) + (((D261) + (D260))))</f>
        <v/>
      </c>
      <c r="J258">
        <f>((C257 + C258)*(((D257 + D258)/2) + (((D261) + (D260)))))</f>
        <v/>
      </c>
    </row>
    <row r="259">
      <c r="A259" t="inlineStr">
        <is>
          <t>CLBLM_R_X7Y53/CLBLM_R.CLBLM_IMUX11-&gt;CLBLM_M_A4</t>
        </is>
      </c>
      <c r="B259" t="inlineStr">
        <is>
          <t>PassTransistor</t>
        </is>
      </c>
      <c r="C259" t="n">
        <v>0</v>
      </c>
      <c r="E259" t="n">
        <v>0</v>
      </c>
      <c r="F259" t="n">
        <v>0</v>
      </c>
      <c r="G259" t="n">
        <v>0</v>
      </c>
      <c r="H259" t="n">
        <v>0</v>
      </c>
      <c r="I259">
        <f>((D261) + (D260))</f>
        <v/>
      </c>
      <c r="J259">
        <f>(((D261) + (D260))*C259)</f>
        <v/>
      </c>
    </row>
    <row r="260">
      <c r="A260" t="inlineStr">
        <is>
          <t>CLBLM_R_X7Y53/CLBLM_M_A4</t>
        </is>
      </c>
      <c r="B260" t="inlineStr">
        <is>
          <t>Part of wire</t>
        </is>
      </c>
      <c r="C260" t="n">
        <v>0</v>
      </c>
      <c r="D260" t="n">
        <v>0</v>
      </c>
      <c r="I260">
        <f>(((D260)/2) + (D261))</f>
        <v/>
      </c>
      <c r="J260">
        <f>((C260)*(((D260)/2) + (D261)))</f>
        <v/>
      </c>
    </row>
    <row r="261">
      <c r="A261" t="inlineStr">
        <is>
          <t>masterReg/register_reg_r2_0_31_24_29/RAMA_D1/RADR3</t>
        </is>
      </c>
      <c r="B261" t="inlineStr">
        <is>
          <t>Inpin</t>
        </is>
      </c>
      <c r="D261" t="n">
        <v>0</v>
      </c>
      <c r="E261" t="n">
        <v>0.113</v>
      </c>
      <c r="F261" t="n">
        <v>0.091</v>
      </c>
      <c r="G261" t="n">
        <v>0.303</v>
      </c>
      <c r="H261" t="n">
        <v>0.244</v>
      </c>
    </row>
    <row r="262">
      <c r="A262" t="inlineStr">
        <is>
          <t>readReg2[3]: Address_register_reg[8]/Q to masterReg/register_reg_r2_0_31_24_29/RAMA_D1/RADR3 sum delays</t>
        </is>
      </c>
      <c r="E262">
        <f>(E2 + E4 + E135 + E139 + E172 + E194 + E235 + E256 + E259 + E261)</f>
        <v/>
      </c>
      <c r="F262">
        <f>(F2 + F4 + F135 + F139 + F172 + F194 + F235 + F256 + F259 + F261)</f>
        <v/>
      </c>
      <c r="G262">
        <f>(G2 + G4 + G135 + G139 + G172 + G194 + G235 + G256 + G259 + G261)</f>
        <v/>
      </c>
      <c r="H262">
        <f>(H2 + H4 + H135 + H139 + H172 + H194 + H235 + H256 + H259 + H261)</f>
        <v/>
      </c>
      <c r="J262">
        <f>(J2 + J3 + J4 + J6 + J135 + J138 + J139 + J146 + J172 + J177 + J194 + J198 + J235 + J238 + J256 + J258 + J259 + J260 + J261)</f>
        <v/>
      </c>
    </row>
    <row r="263">
      <c r="A263" t="inlineStr">
        <is>
          <t>readReg2[3]: Address_register_reg[8]/Q to masterReg/register_reg_r2_0_31_24_29/RAMA_D1/RADR3sum delays + cap delay</t>
        </is>
      </c>
      <c r="E263">
        <f>1000*(E262 + J262)</f>
        <v/>
      </c>
      <c r="F263">
        <f>1000*(F262 + J262)</f>
        <v/>
      </c>
      <c r="G263">
        <f>1000*(G262 + J262)</f>
        <v/>
      </c>
      <c r="H263">
        <f>1000*(H262 + J262)</f>
        <v/>
      </c>
    </row>
    <row r="265">
      <c r="A265" t="inlineStr">
        <is>
          <t>readReg2[3]: Address_register_reg[8]/Q to masterReg/register_reg_r2_0_31_24_29/RAMA_D1/RADR3Total delay (from Vivado)</t>
        </is>
      </c>
      <c r="E265" t="inlineStr">
        <is>
          <t>589</t>
        </is>
      </c>
      <c r="F265" t="inlineStr">
        <is>
          <t>505</t>
        </is>
      </c>
      <c r="G265" t="inlineStr">
        <is>
          <t>1073</t>
        </is>
      </c>
      <c r="H265" t="inlineStr">
        <is>
          <t>899</t>
        </is>
      </c>
    </row>
    <row r="267">
      <c r="A267" t="inlineStr">
        <is>
          <t>INT_R_X7Y53/INT_R.NN2END1-&gt;&gt;WW4BEG1</t>
        </is>
      </c>
      <c r="B267" t="inlineStr">
        <is>
          <t>Buffer</t>
        </is>
      </c>
      <c r="C267" t="n">
        <v>1.2375</v>
      </c>
      <c r="D267" t="n">
        <v>0.009403999999999999</v>
      </c>
      <c r="E267" t="n">
        <v>0.07199999999999999</v>
      </c>
      <c r="F267" t="n">
        <v>0.059</v>
      </c>
      <c r="G267" t="n">
        <v>0.168</v>
      </c>
      <c r="H267" t="n">
        <v>0.139</v>
      </c>
      <c r="I267">
        <f>((D279 + D292) + (D268 + D269 + D270 + D271 + D272 + D273 + D274 + D275 + D276 + D277 + D278))</f>
        <v/>
      </c>
      <c r="J267">
        <f>(((D279 + D292) + (D268 + D269 + D270 + D271 + D272 + D273 + D274 + D275 + D276 + D277 + D278))*C267)</f>
        <v/>
      </c>
    </row>
    <row r="268">
      <c r="A268" t="inlineStr">
        <is>
          <t>INT_R_X7Y53/WW4BEG1</t>
        </is>
      </c>
      <c r="B268" t="inlineStr">
        <is>
          <t>Part of wire</t>
        </is>
      </c>
      <c r="C268" t="n">
        <v>0</v>
      </c>
      <c r="D268" t="n">
        <v>0</v>
      </c>
    </row>
    <row r="269">
      <c r="A269" t="inlineStr">
        <is>
          <t>INT_R_X3Y53/WW4END1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INT_L_X6Y53/WW4A1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BRAM_INT_INTERFACE_L_X6Y53/INT_INTERFACE_WW4B1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BRAM_L_X6Y50/BRAM_WW4B1_3</t>
        </is>
      </c>
      <c r="B272" t="inlineStr">
        <is>
          <t>Part of wire</t>
        </is>
      </c>
      <c r="C272" t="n">
        <v>0.26892</v>
      </c>
      <c r="D272" t="n">
        <v>0.05565999999999999</v>
      </c>
    </row>
    <row r="273">
      <c r="A273" t="inlineStr">
        <is>
          <t>VBRK_X18Y56/VBRK_WW4B1</t>
        </is>
      </c>
      <c r="B273" t="inlineStr">
        <is>
          <t>Part of wire</t>
        </is>
      </c>
      <c r="C273" t="n">
        <v>0.01211</v>
      </c>
      <c r="D273" t="n">
        <v>0.00162</v>
      </c>
    </row>
    <row r="274">
      <c r="A274" t="inlineStr">
        <is>
          <t>CLBLM_R_X5Y53/CLBLM_WW4B1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INT_R_X5Y53/WW4B1</t>
        </is>
      </c>
      <c r="B275" t="inlineStr">
        <is>
          <t>Part of wire</t>
        </is>
      </c>
      <c r="C275" t="n">
        <v>0</v>
      </c>
      <c r="D275" t="n">
        <v>0</v>
      </c>
    </row>
    <row r="276">
      <c r="A276" t="inlineStr">
        <is>
          <t>INT_L_X4Y53/WW4C1</t>
        </is>
      </c>
      <c r="B276" t="inlineStr">
        <is>
          <t>Part of wire</t>
        </is>
      </c>
      <c r="C276" t="n">
        <v>0</v>
      </c>
      <c r="D276" t="n">
        <v>0</v>
      </c>
    </row>
    <row r="277">
      <c r="A277" t="inlineStr">
        <is>
          <t>CLBLL_L_X4Y53/CLBLL_WW4END1</t>
        </is>
      </c>
      <c r="B277" t="inlineStr">
        <is>
          <t>Part of wire</t>
        </is>
      </c>
      <c r="C277" t="n">
        <v>0</v>
      </c>
      <c r="D277" t="n">
        <v>0</v>
      </c>
    </row>
    <row r="278">
      <c r="A278" t="inlineStr">
        <is>
          <t>CLBLM_R_X3Y53/CLBLM_WW4END1</t>
        </is>
      </c>
      <c r="B278" t="inlineStr">
        <is>
          <t>Part of wire</t>
        </is>
      </c>
      <c r="C278" t="n">
        <v>0</v>
      </c>
      <c r="D278" t="n">
        <v>0</v>
      </c>
      <c r="I278">
        <f>(((D268 + D269 + D270 + D271 + D272 + D273 + D274 + D275 + D276 + D277 + D278)/2) + (D279 + D292))</f>
        <v/>
      </c>
      <c r="J278">
        <f>((C268 + C269 + C270 + C271 + C272 + C273 + C274 + C275 + C276 + C277 + C278)*(((D268 + D269 + D270 + D271 + D272 + D273 + D274 + D275 + D276 + D277 + D278)/2) + (D279 + D292)))</f>
        <v/>
      </c>
    </row>
    <row r="279">
      <c r="A279" t="inlineStr">
        <is>
          <t>INT_R_X3Y53/INT_R.WW4END1-&gt;&gt;GFAN1</t>
        </is>
      </c>
      <c r="B279" t="inlineStr">
        <is>
          <t>Buffer</t>
        </is>
      </c>
      <c r="C279" t="n">
        <v>1.64345225</v>
      </c>
      <c r="D279" t="n">
        <v>0.007485</v>
      </c>
      <c r="E279" t="n">
        <v>0.07199999999999999</v>
      </c>
      <c r="F279" t="n">
        <v>0.059</v>
      </c>
      <c r="G279" t="n">
        <v>0.17</v>
      </c>
      <c r="H279" t="n">
        <v>0.141</v>
      </c>
      <c r="I279">
        <f>((D281) + (D280))</f>
        <v/>
      </c>
      <c r="J279">
        <f>(((D281) + (D280))*C279)</f>
        <v/>
      </c>
    </row>
    <row r="280">
      <c r="A280" t="inlineStr">
        <is>
          <t>INT_R_X3Y53/GFAN1</t>
        </is>
      </c>
      <c r="B280" t="inlineStr">
        <is>
          <t>Part of wire</t>
        </is>
      </c>
      <c r="C280" t="n">
        <v>0</v>
      </c>
      <c r="D280" t="n">
        <v>0</v>
      </c>
      <c r="I280">
        <f>(((D280)/2) + (D281))</f>
        <v/>
      </c>
      <c r="J280">
        <f>((C280)*(((D280)/2) + (D281)))</f>
        <v/>
      </c>
    </row>
    <row r="281">
      <c r="A281" t="inlineStr">
        <is>
          <t>INT_R_X3Y53/INT_R.GFAN1-&gt;&gt;IMUX28</t>
        </is>
      </c>
      <c r="B281" t="inlineStr">
        <is>
          <t>Buffer</t>
        </is>
      </c>
      <c r="C281" t="n">
        <v>1.6107141875</v>
      </c>
      <c r="D281" t="n">
        <v>0.007713</v>
      </c>
      <c r="E281" t="n">
        <v>0.047</v>
      </c>
      <c r="F281" t="n">
        <v>0.038</v>
      </c>
      <c r="G281" t="n">
        <v>0.138</v>
      </c>
      <c r="H281" t="n">
        <v>0.114</v>
      </c>
      <c r="I281">
        <f>((((D286) + (D285))) + (D282 + D283))</f>
        <v/>
      </c>
      <c r="J281">
        <f>(((((D286) + (D285))) + (D282 + D283))*C281)</f>
        <v/>
      </c>
    </row>
    <row r="282">
      <c r="A282" t="inlineStr">
        <is>
          <t>INT_R_X3Y53/IMUX28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CLBLM_R_X3Y53/CLBLM_IMUX28</t>
        </is>
      </c>
      <c r="B283" t="inlineStr">
        <is>
          <t>Part of wire</t>
        </is>
      </c>
      <c r="C283" t="n">
        <v>0</v>
      </c>
      <c r="D283" t="n">
        <v>0</v>
      </c>
      <c r="I283">
        <f>(((D282 + D283)/2) + (((D286) + (D285))))</f>
        <v/>
      </c>
      <c r="J283">
        <f>((C282 + C283)*(((D282 + D283)/2) + (((D286) + (D285)))))</f>
        <v/>
      </c>
    </row>
    <row r="284">
      <c r="A284" t="inlineStr">
        <is>
          <t>CLBLM_R_X3Y53/CLBLM_R.CLBLM_IMUX28-&gt;CLBLM_M_C4</t>
        </is>
      </c>
      <c r="B284" t="inlineStr">
        <is>
          <t>PassTransistor</t>
        </is>
      </c>
      <c r="C284" t="n">
        <v>0</v>
      </c>
      <c r="E284" t="n">
        <v>0</v>
      </c>
      <c r="F284" t="n">
        <v>0</v>
      </c>
      <c r="G284" t="n">
        <v>0</v>
      </c>
      <c r="H284" t="n">
        <v>0</v>
      </c>
      <c r="I284">
        <f>((D286) + (D285))</f>
        <v/>
      </c>
      <c r="J284">
        <f>(((D286) + (D285))*C284)</f>
        <v/>
      </c>
    </row>
    <row r="285">
      <c r="A285" t="inlineStr">
        <is>
          <t>CLBLM_R_X3Y53/CLBLM_M_C4</t>
        </is>
      </c>
      <c r="B285" t="inlineStr">
        <is>
          <t>Part of wire</t>
        </is>
      </c>
      <c r="C285" t="n">
        <v>0</v>
      </c>
      <c r="D285" t="n">
        <v>0</v>
      </c>
      <c r="I285">
        <f>(((D285)/2) + (D286))</f>
        <v/>
      </c>
      <c r="J285">
        <f>((C285)*(((D285)/2) + (D286)))</f>
        <v/>
      </c>
    </row>
    <row r="286">
      <c r="A286" t="inlineStr">
        <is>
          <t>masterReg/register_reg_r2_0_31_18_23/RAMC_D1/RADR3</t>
        </is>
      </c>
      <c r="B286" t="inlineStr">
        <is>
          <t>Inpin</t>
        </is>
      </c>
      <c r="D286" t="n">
        <v>0</v>
      </c>
      <c r="E286" t="n">
        <v>0.111</v>
      </c>
      <c r="F286" t="n">
        <v>0.089</v>
      </c>
      <c r="G286" t="n">
        <v>0.3</v>
      </c>
      <c r="H286" t="n">
        <v>0.242</v>
      </c>
    </row>
    <row r="287">
      <c r="A287" t="inlineStr">
        <is>
          <t>readReg2[3]: Address_register_reg[8]/Q to masterReg/register_reg_r2_0_31_18_23/RAMC_D1/RADR3 sum delays</t>
        </is>
      </c>
      <c r="E287">
        <f>(E2 + E4 + E135 + E139 + E172 + E194 + E235 + E267 + E279 + E281 + E284 + E286)</f>
        <v/>
      </c>
      <c r="F287">
        <f>(F2 + F4 + F135 + F139 + F172 + F194 + F235 + F267 + F279 + F281 + F284 + F286)</f>
        <v/>
      </c>
      <c r="G287">
        <f>(G2 + G4 + G135 + G139 + G172 + G194 + G235 + G267 + G279 + G281 + G284 + G286)</f>
        <v/>
      </c>
      <c r="H287">
        <f>(H2 + H4 + H135 + H139 + H172 + H194 + H235 + H267 + H279 + H281 + H284 + H286)</f>
        <v/>
      </c>
      <c r="J287">
        <f>(J2 + J3 + J4 + J6 + J135 + J138 + J139 + J146 + J172 + J177 + J194 + J198 + J235 + J238 + J267 + J278 + J279 + J280 + J281 + J283 + J284 + J285 + J286)</f>
        <v/>
      </c>
    </row>
    <row r="288">
      <c r="A288" t="inlineStr">
        <is>
          <t>readReg2[3]: Address_register_reg[8]/Q to masterReg/register_reg_r2_0_31_18_23/RAMC_D1/RADR3sum delays + cap delay</t>
        </is>
      </c>
      <c r="E288">
        <f>1000*(E287 + J287)</f>
        <v/>
      </c>
      <c r="F288">
        <f>1000*(F287 + J287)</f>
        <v/>
      </c>
      <c r="G288">
        <f>1000*(G287 + J287)</f>
        <v/>
      </c>
      <c r="H288">
        <f>1000*(H287 + J287)</f>
        <v/>
      </c>
    </row>
    <row r="290">
      <c r="A290" t="inlineStr">
        <is>
          <t>readReg2[3]: Address_register_reg[8]/Q to masterReg/register_reg_r2_0_31_18_23/RAMC_D1/RADR3Total delay (from Vivado)</t>
        </is>
      </c>
      <c r="E290" t="inlineStr">
        <is>
          <t>836</t>
        </is>
      </c>
      <c r="F290" t="inlineStr">
        <is>
          <t>726</t>
        </is>
      </c>
      <c r="G290" t="inlineStr">
        <is>
          <t>1437</t>
        </is>
      </c>
      <c r="H290" t="inlineStr">
        <is>
          <t>1218</t>
        </is>
      </c>
    </row>
    <row r="292">
      <c r="A292" t="inlineStr">
        <is>
          <t>INT_R_X3Y53/INT_R.WW4END1-&gt;&gt;GFAN0</t>
        </is>
      </c>
      <c r="B292" t="inlineStr">
        <is>
          <t>Buffer</t>
        </is>
      </c>
      <c r="C292" t="n">
        <v>1.64345225</v>
      </c>
      <c r="D292" t="n">
        <v>0.007485</v>
      </c>
      <c r="E292" t="n">
        <v>0.07199999999999999</v>
      </c>
      <c r="F292" t="n">
        <v>0.059</v>
      </c>
      <c r="G292" t="n">
        <v>0.17</v>
      </c>
      <c r="H292" t="n">
        <v>0.141</v>
      </c>
      <c r="I292">
        <f>((D294 + D305) + (D293))</f>
        <v/>
      </c>
      <c r="J292">
        <f>(((D294 + D305) + (D293))*C292)</f>
        <v/>
      </c>
    </row>
    <row r="293">
      <c r="A293" t="inlineStr">
        <is>
          <t>INT_R_X3Y53/GFAN0</t>
        </is>
      </c>
      <c r="B293" t="inlineStr">
        <is>
          <t>Part of wire</t>
        </is>
      </c>
      <c r="C293" t="n">
        <v>0</v>
      </c>
      <c r="D293" t="n">
        <v>0</v>
      </c>
      <c r="I293">
        <f>(((D293)/2) + (D294 + D305))</f>
        <v/>
      </c>
      <c r="J293">
        <f>((C293)*(((D293)/2) + (D294 + D305)))</f>
        <v/>
      </c>
    </row>
    <row r="294">
      <c r="A294" t="inlineStr">
        <is>
          <t>INT_R_X3Y53/INT_R.GFAN0-&gt;&gt;IMUX11</t>
        </is>
      </c>
      <c r="B294" t="inlineStr">
        <is>
          <t>Buffer</t>
        </is>
      </c>
      <c r="C294" t="n">
        <v>1.6107141875</v>
      </c>
      <c r="D294" t="n">
        <v>0.007713</v>
      </c>
      <c r="E294" t="n">
        <v>0.047</v>
      </c>
      <c r="F294" t="n">
        <v>0.038</v>
      </c>
      <c r="G294" t="n">
        <v>0.138</v>
      </c>
      <c r="H294" t="n">
        <v>0.114</v>
      </c>
      <c r="I294">
        <f>((((D299) + (D298))) + (D295 + D296))</f>
        <v/>
      </c>
      <c r="J294">
        <f>(((((D299) + (D298))) + (D295 + D296))*C294)</f>
        <v/>
      </c>
    </row>
    <row r="295">
      <c r="A295" t="inlineStr">
        <is>
          <t>INT_R_X3Y53/IMUX11</t>
        </is>
      </c>
      <c r="B295" t="inlineStr">
        <is>
          <t>Part of wire</t>
        </is>
      </c>
      <c r="C295" t="n">
        <v>0</v>
      </c>
      <c r="D295" t="n">
        <v>0</v>
      </c>
    </row>
    <row r="296">
      <c r="A296" t="inlineStr">
        <is>
          <t>CLBLM_R_X3Y53/CLBLM_IMUX11</t>
        </is>
      </c>
      <c r="B296" t="inlineStr">
        <is>
          <t>Part of wire</t>
        </is>
      </c>
      <c r="C296" t="n">
        <v>0</v>
      </c>
      <c r="D296" t="n">
        <v>0</v>
      </c>
      <c r="I296">
        <f>(((D295 + D296)/2) + (((D299) + (D298))))</f>
        <v/>
      </c>
      <c r="J296">
        <f>((C295 + C296)*(((D295 + D296)/2) + (((D299) + (D298)))))</f>
        <v/>
      </c>
    </row>
    <row r="297">
      <c r="A297" t="inlineStr">
        <is>
          <t>CLBLM_R_X3Y53/CLBLM_R.CLBLM_IMUX11-&gt;CLBLM_M_A4</t>
        </is>
      </c>
      <c r="B297" t="inlineStr">
        <is>
          <t>PassTransistor</t>
        </is>
      </c>
      <c r="C297" t="n">
        <v>0</v>
      </c>
      <c r="E297" t="n">
        <v>0</v>
      </c>
      <c r="F297" t="n">
        <v>0</v>
      </c>
      <c r="G297" t="n">
        <v>0</v>
      </c>
      <c r="H297" t="n">
        <v>0</v>
      </c>
      <c r="I297">
        <f>((D299) + (D298))</f>
        <v/>
      </c>
      <c r="J297">
        <f>(((D299) + (D298))*C297)</f>
        <v/>
      </c>
    </row>
    <row r="298">
      <c r="A298" t="inlineStr">
        <is>
          <t>CLBLM_R_X3Y53/CLBLM_M_A4</t>
        </is>
      </c>
      <c r="B298" t="inlineStr">
        <is>
          <t>Part of wire</t>
        </is>
      </c>
      <c r="C298" t="n">
        <v>0</v>
      </c>
      <c r="D298" t="n">
        <v>0</v>
      </c>
      <c r="I298">
        <f>(((D298)/2) + (D299))</f>
        <v/>
      </c>
      <c r="J298">
        <f>((C298)*(((D298)/2) + (D299)))</f>
        <v/>
      </c>
    </row>
    <row r="299">
      <c r="A299" t="inlineStr">
        <is>
          <t>masterReg/register_reg_r2_0_31_18_23/RAMA_D1/RADR3</t>
        </is>
      </c>
      <c r="B299" t="inlineStr">
        <is>
          <t>Inpin</t>
        </is>
      </c>
      <c r="D299" t="n">
        <v>0</v>
      </c>
      <c r="E299" t="n">
        <v>0.113</v>
      </c>
      <c r="F299" t="n">
        <v>0.091</v>
      </c>
      <c r="G299" t="n">
        <v>0.303</v>
      </c>
      <c r="H299" t="n">
        <v>0.244</v>
      </c>
    </row>
    <row r="300">
      <c r="A300" t="inlineStr">
        <is>
          <t>readReg2[3]: Address_register_reg[8]/Q to masterReg/register_reg_r2_0_31_18_23/RAMA_D1/RADR3 sum delays</t>
        </is>
      </c>
      <c r="E300">
        <f>(E2 + E4 + E135 + E139 + E172 + E194 + E235 + E267 + E292 + E294 + E297 + E299)</f>
        <v/>
      </c>
      <c r="F300">
        <f>(F2 + F4 + F135 + F139 + F172 + F194 + F235 + F267 + F292 + F294 + F297 + F299)</f>
        <v/>
      </c>
      <c r="G300">
        <f>(G2 + G4 + G135 + G139 + G172 + G194 + G235 + G267 + G292 + G294 + G297 + G299)</f>
        <v/>
      </c>
      <c r="H300">
        <f>(H2 + H4 + H135 + H139 + H172 + H194 + H235 + H267 + H292 + H294 + H297 + H299)</f>
        <v/>
      </c>
      <c r="J300">
        <f>(J2 + J3 + J4 + J6 + J135 + J138 + J139 + J146 + J172 + J177 + J194 + J198 + J235 + J238 + J267 + J278 + J292 + J293 + J294 + J296 + J297 + J298 + J299)</f>
        <v/>
      </c>
    </row>
    <row r="301">
      <c r="A301" t="inlineStr">
        <is>
          <t>readReg2[3]: Address_register_reg[8]/Q to masterReg/register_reg_r2_0_31_18_23/RAMA_D1/RADR3sum delays + cap delay</t>
        </is>
      </c>
      <c r="E301">
        <f>1000*(E300 + J300)</f>
        <v/>
      </c>
      <c r="F301">
        <f>1000*(F300 + J300)</f>
        <v/>
      </c>
      <c r="G301">
        <f>1000*(G300 + J300)</f>
        <v/>
      </c>
      <c r="H301">
        <f>1000*(H300 + J300)</f>
        <v/>
      </c>
    </row>
    <row r="303">
      <c r="A303" t="inlineStr">
        <is>
          <t>readReg2[3]: Address_register_reg[8]/Q to masterReg/register_reg_r2_0_31_18_23/RAMA_D1/RADR3Total delay (from Vivado)</t>
        </is>
      </c>
      <c r="E303" t="inlineStr">
        <is>
          <t>849</t>
        </is>
      </c>
      <c r="F303" t="inlineStr">
        <is>
          <t>739</t>
        </is>
      </c>
      <c r="G303" t="inlineStr">
        <is>
          <t>1452</t>
        </is>
      </c>
      <c r="H303" t="inlineStr">
        <is>
          <t>1232</t>
        </is>
      </c>
    </row>
    <row r="305">
      <c r="A305" t="inlineStr">
        <is>
          <t>INT_R_X3Y53/INT_R.GFAN0-&gt;&gt;IMUX27</t>
        </is>
      </c>
      <c r="B305" t="inlineStr">
        <is>
          <t>Buffer</t>
        </is>
      </c>
      <c r="C305" t="n">
        <v>1.6107141875</v>
      </c>
      <c r="D305" t="n">
        <v>0.007713</v>
      </c>
      <c r="E305" t="n">
        <v>0.047</v>
      </c>
      <c r="F305" t="n">
        <v>0.038</v>
      </c>
      <c r="G305" t="n">
        <v>0.138</v>
      </c>
      <c r="H305" t="n">
        <v>0.114</v>
      </c>
      <c r="I305">
        <f>((((D310) + (D309))) + (D306 + D307))</f>
        <v/>
      </c>
      <c r="J305">
        <f>(((((D310) + (D309))) + (D306 + D307))*C305)</f>
        <v/>
      </c>
    </row>
    <row r="306">
      <c r="A306" t="inlineStr">
        <is>
          <t>INT_R_X3Y53/IMUX27</t>
        </is>
      </c>
      <c r="B306" t="inlineStr">
        <is>
          <t>Part of wire</t>
        </is>
      </c>
      <c r="C306" t="n">
        <v>0</v>
      </c>
      <c r="D306" t="n">
        <v>0</v>
      </c>
    </row>
    <row r="307">
      <c r="A307" t="inlineStr">
        <is>
          <t>CLBLM_R_X3Y53/CLBLM_IMUX27</t>
        </is>
      </c>
      <c r="B307" t="inlineStr">
        <is>
          <t>Part of wire</t>
        </is>
      </c>
      <c r="C307" t="n">
        <v>0</v>
      </c>
      <c r="D307" t="n">
        <v>0</v>
      </c>
      <c r="I307">
        <f>(((D306 + D307)/2) + (((D310) + (D309))))</f>
        <v/>
      </c>
      <c r="J307">
        <f>((C306 + C307)*(((D306 + D307)/2) + (((D310) + (D309)))))</f>
        <v/>
      </c>
    </row>
    <row r="308">
      <c r="A308" t="inlineStr">
        <is>
          <t>CLBLM_R_X3Y53/CLBLM_R.CLBLM_IMUX27-&gt;CLBLM_M_B4</t>
        </is>
      </c>
      <c r="B308" t="inlineStr">
        <is>
          <t>PassTransistor</t>
        </is>
      </c>
      <c r="C308" t="n">
        <v>0</v>
      </c>
      <c r="E308" t="n">
        <v>0</v>
      </c>
      <c r="F308" t="n">
        <v>0</v>
      </c>
      <c r="G308" t="n">
        <v>0</v>
      </c>
      <c r="H308" t="n">
        <v>0</v>
      </c>
      <c r="I308">
        <f>((D310) + (D309))</f>
        <v/>
      </c>
      <c r="J308">
        <f>(((D310) + (D309))*C308)</f>
        <v/>
      </c>
    </row>
    <row r="309">
      <c r="A309" t="inlineStr">
        <is>
          <t>CLBLM_R_X3Y53/CLBLM_M_B4</t>
        </is>
      </c>
      <c r="B309" t="inlineStr">
        <is>
          <t>Part of wire</t>
        </is>
      </c>
      <c r="C309" t="n">
        <v>0</v>
      </c>
      <c r="D309" t="n">
        <v>0</v>
      </c>
      <c r="I309">
        <f>(((D309)/2) + (D310))</f>
        <v/>
      </c>
      <c r="J309">
        <f>((C309)*(((D309)/2) + (D310)))</f>
        <v/>
      </c>
    </row>
    <row r="310">
      <c r="A310" t="inlineStr">
        <is>
          <t>masterReg/register_reg_r2_0_31_18_23/RAMB_D1/RADR3</t>
        </is>
      </c>
      <c r="B310" t="inlineStr">
        <is>
          <t>Inpin</t>
        </is>
      </c>
      <c r="D310" t="n">
        <v>0</v>
      </c>
      <c r="E310" t="n">
        <v>0.112</v>
      </c>
      <c r="F310" t="n">
        <v>0.09</v>
      </c>
      <c r="G310" t="n">
        <v>0.3</v>
      </c>
      <c r="H310" t="n">
        <v>0.242</v>
      </c>
    </row>
    <row r="311">
      <c r="A311" t="inlineStr">
        <is>
          <t>readReg2[3]: Address_register_reg[8]/Q to masterReg/register_reg_r2_0_31_18_23/RAMB_D1/RADR3 sum delays</t>
        </is>
      </c>
      <c r="E311">
        <f>(E2 + E4 + E135 + E139 + E172 + E194 + E235 + E267 + E292 + E305 + E308 + E310)</f>
        <v/>
      </c>
      <c r="F311">
        <f>(F2 + F4 + F135 + F139 + F172 + F194 + F235 + F267 + F292 + F305 + F308 + F310)</f>
        <v/>
      </c>
      <c r="G311">
        <f>(G2 + G4 + G135 + G139 + G172 + G194 + G235 + G267 + G292 + G305 + G308 + G310)</f>
        <v/>
      </c>
      <c r="H311">
        <f>(H2 + H4 + H135 + H139 + H172 + H194 + H235 + H267 + H292 + H305 + H308 + H310)</f>
        <v/>
      </c>
      <c r="J311">
        <f>(J2 + J3 + J4 + J6 + J135 + J138 + J139 + J146 + J172 + J177 + J194 + J198 + J235 + J238 + J267 + J278 + J292 + J293 + J305 + J307 + J308 + J309 + J310)</f>
        <v/>
      </c>
    </row>
    <row r="312">
      <c r="A312" t="inlineStr">
        <is>
          <t>readReg2[3]: Address_register_reg[8]/Q to masterReg/register_reg_r2_0_31_18_23/RAMB_D1/RADR3sum delays + cap delay</t>
        </is>
      </c>
      <c r="E312">
        <f>1000*(E311 + J311)</f>
        <v/>
      </c>
      <c r="F312">
        <f>1000*(F311 + J311)</f>
        <v/>
      </c>
      <c r="G312">
        <f>1000*(G311 + J311)</f>
        <v/>
      </c>
      <c r="H312">
        <f>1000*(H311 + J311)</f>
        <v/>
      </c>
    </row>
    <row r="314">
      <c r="A314" t="inlineStr">
        <is>
          <t>readReg2[3]: Address_register_reg[8]/Q to masterReg/register_reg_r2_0_31_18_23/RAMB_D1/RADR3Total delay (from Vivado)</t>
        </is>
      </c>
      <c r="E314" t="inlineStr">
        <is>
          <t>848</t>
        </is>
      </c>
      <c r="F314" t="inlineStr">
        <is>
          <t>738</t>
        </is>
      </c>
      <c r="G314" t="inlineStr">
        <is>
          <t>1448</t>
        </is>
      </c>
      <c r="H314" t="inlineStr">
        <is>
          <t>1229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4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CLBLM_L_X8Y44/CLBLM_L_DQ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D53) + (D5 + D6))) + (D3))</f>
        <v/>
      </c>
      <c r="J2">
        <f>(C2*((((D7 + D53) + (D5 + D6))) + (D3)))</f>
        <v/>
      </c>
    </row>
    <row r="3">
      <c r="A3" t="inlineStr">
        <is>
          <t>CLBLM_L_X8Y44/CLBLM_L_DQ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D53) + (D5 + D6))))</f>
        <v/>
      </c>
      <c r="J3">
        <f>((C3)*(((D3)/2) + (((D7 + D53) + (D5 + D6)))))</f>
        <v/>
      </c>
    </row>
    <row r="4">
      <c r="A4" t="inlineStr">
        <is>
          <t>CLBLM_L_X8Y44/CLBLM_L.CLBLM_L_DQ-&gt;CLBLM_LOGIC_OUTS3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D53) + (D5 + D6))</f>
        <v/>
      </c>
      <c r="J4">
        <f>(((D7 + D53) + (D5 + D6))*C4)</f>
        <v/>
      </c>
    </row>
    <row r="5">
      <c r="A5" t="inlineStr">
        <is>
          <t>CLBLM_L_X8Y44/CLBLM_LOGIC_OUTS3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INT_L_X8Y44/LOGIC_OUTS_L3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D53))</f>
        <v/>
      </c>
      <c r="J6">
        <f>((C5 + C6)*(((D5 + D6)/2) + (D7 + D53)))</f>
        <v/>
      </c>
    </row>
    <row r="7">
      <c r="A7" t="inlineStr">
        <is>
          <t>INT_L_X8Y44/INT_L.LOGIC_OUTS_L3-&gt;&gt;SS2BEG3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0.059</v>
      </c>
      <c r="F7" t="n">
        <v>0.049</v>
      </c>
      <c r="G7" t="n">
        <v>0.131</v>
      </c>
      <c r="H7" t="n">
        <v>0.108</v>
      </c>
      <c r="I7">
        <f>((D12 + D23 + D39) + (D8 + D9 + D10 + D11))</f>
        <v/>
      </c>
      <c r="J7">
        <f>(((D12 + D23 + D39) + (D8 + D9 + D10 + D11))*C7)</f>
        <v/>
      </c>
    </row>
    <row r="8">
      <c r="A8" t="inlineStr">
        <is>
          <t>INT_L_X8Y44/SS2BEG3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INT_L_X8Y42/SS2END3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INT_L_X8Y43/SS2END_N0_3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INT_L_X8Y43/SS2A3</t>
        </is>
      </c>
      <c r="B11" t="inlineStr">
        <is>
          <t>Part of wire</t>
        </is>
      </c>
      <c r="C11" t="n">
        <v>0</v>
      </c>
      <c r="D11" t="n">
        <v>0</v>
      </c>
      <c r="I11">
        <f>(((D8 + D9 + D10 + D11)/2) + (D12 + D23 + D39))</f>
        <v/>
      </c>
      <c r="J11">
        <f>((C8 + C9 + C10 + C11)*(((D8 + D9 + D10 + D11)/2) + (D12 + D23 + D39)))</f>
        <v/>
      </c>
    </row>
    <row r="12">
      <c r="A12" t="inlineStr">
        <is>
          <t>INT_L_X8Y43/INT_L.SS2END_N0_3-&gt;&gt;IMUX_L8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INT_L_X8Y43/IMUX_L8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CLBLM_L_X8Y43/CLBLM_IMUX8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CLBLM_L_X8Y43/CLBLM_L.CLBLM_IMUX8-&gt;CLBLM_M_A5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CLBLM_L_X8Y43/CLBLM_M_A5</t>
        </is>
      </c>
      <c r="B16" t="inlineStr">
        <is>
          <t>Part of wire</t>
        </is>
      </c>
      <c r="C16" t="n">
        <v>0</v>
      </c>
      <c r="D16" t="n">
        <v>0</v>
      </c>
      <c r="I16">
        <f>(((D16)/2) + (D17))</f>
        <v/>
      </c>
      <c r="J16">
        <f>((C16)*(((D16)/2) + (D17)))</f>
        <v/>
      </c>
    </row>
    <row r="17">
      <c r="A17" t="inlineStr">
        <is>
          <t>masterReg/register_reg_r2_0_31_6_11/RAMA_D1/RADR4</t>
        </is>
      </c>
      <c r="B17" t="inlineStr">
        <is>
          <t>Inpin</t>
        </is>
      </c>
      <c r="D17" t="n">
        <v>0</v>
      </c>
      <c r="E17" t="n">
        <v>0.048</v>
      </c>
      <c r="F17" t="n">
        <v>0.038</v>
      </c>
      <c r="G17" t="n">
        <v>0.126</v>
      </c>
      <c r="H17" t="n">
        <v>0.102</v>
      </c>
    </row>
    <row r="18">
      <c r="A18" t="inlineStr">
        <is>
          <t>readReg2[4]: Address_register_reg[9]/Q to masterReg/register_reg_r2_0_31_6_11/RAMA_D1/RADR4 sum delays</t>
        </is>
      </c>
      <c r="E18">
        <f>(E2 + E4 + E7 + E12 + E15 + E17)</f>
        <v/>
      </c>
      <c r="F18">
        <f>(F2 + F4 + F7 + F12 + F15 + F17)</f>
        <v/>
      </c>
      <c r="G18">
        <f>(G2 + G4 + G7 + G12 + G15 + G17)</f>
        <v/>
      </c>
      <c r="H18">
        <f>(H2 + H4 + H7 + H12 + H15 + H17)</f>
        <v/>
      </c>
      <c r="J18">
        <f>(J2 + J3 + J4 + J6 + J7 + J11 + J12 + J14 + J15 + J16 + J17)</f>
        <v/>
      </c>
    </row>
    <row r="19">
      <c r="A19" t="inlineStr">
        <is>
          <t>readReg2[4]: Address_register_reg[9]/Q to masterReg/register_reg_r2_0_31_6_11/RAMA_D1/RADR4sum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readReg2[4]: Address_register_reg[9]/Q to masterReg/register_reg_r2_0_31_6_11/RAMA_D1/RADR4Total delay (from Vivado)</t>
        </is>
      </c>
      <c r="E21" t="inlineStr">
        <is>
          <t>205</t>
        </is>
      </c>
      <c r="F21" t="inlineStr">
        <is>
          <t>176</t>
        </is>
      </c>
      <c r="G21" t="inlineStr">
        <is>
          <t>366</t>
        </is>
      </c>
      <c r="H21" t="inlineStr">
        <is>
          <t>309</t>
        </is>
      </c>
    </row>
    <row r="23">
      <c r="A23" t="inlineStr">
        <is>
          <t>INT_L_X8Y42/INT_L.SS2END3-&gt;&gt;BYP_ALT6</t>
        </is>
      </c>
      <c r="B23" t="inlineStr">
        <is>
          <t>Buffer</t>
        </is>
      </c>
      <c r="C23" t="n">
        <v>0</v>
      </c>
      <c r="D23" t="n">
        <v>0.00757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INT_L_X8Y42/BYP_ALT6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INT_L_X8Y42/INT_L.BYP_ALT6-&gt;&gt;BYP_BOUNCE6</t>
        </is>
      </c>
      <c r="B25" t="inlineStr">
        <is>
          <t>Buffer</t>
        </is>
      </c>
      <c r="C25" t="n">
        <v>1.4764880625</v>
      </c>
      <c r="D25" t="n">
        <v>0</v>
      </c>
      <c r="E25" t="n">
        <v>0.059</v>
      </c>
      <c r="F25" t="n">
        <v>0.049</v>
      </c>
      <c r="G25" t="n">
        <v>0.178</v>
      </c>
      <c r="H25" t="n">
        <v>0.147</v>
      </c>
      <c r="I25">
        <f>((D28) + (D26 + D27))</f>
        <v/>
      </c>
      <c r="J25">
        <f>(((D28) + (D26 + D27))*C25)</f>
        <v/>
      </c>
    </row>
    <row r="26">
      <c r="A26" t="inlineStr">
        <is>
          <t>INT_L_X8Y42/BYP_BOUNCE6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INT_L_X8Y43/BYP_BOUNCE_N3_6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(D28))</f>
        <v/>
      </c>
      <c r="J27">
        <f>((C26 + C27)*(((D26 + D27)/2) + (D28)))</f>
        <v/>
      </c>
    </row>
    <row r="28">
      <c r="A28" t="inlineStr">
        <is>
          <t>INT_L_X8Y43/INT_L.BYP_BOUNCE_N3_6-&gt;&gt;IMUX_L24</t>
        </is>
      </c>
      <c r="B28" t="inlineStr">
        <is>
          <t>Buffer</t>
        </is>
      </c>
      <c r="C28" t="n">
        <v>1.6107141875</v>
      </c>
      <c r="D28" t="n">
        <v>0.007713</v>
      </c>
      <c r="E28" t="n">
        <v>0.047</v>
      </c>
      <c r="F28" t="n">
        <v>0.038</v>
      </c>
      <c r="G28" t="n">
        <v>0.138</v>
      </c>
      <c r="H28" t="n">
        <v>0.114</v>
      </c>
      <c r="I28">
        <f>((((D33) + (D32))) + (D29 + D30))</f>
        <v/>
      </c>
      <c r="J28">
        <f>(((((D33) + (D32))) + (D29 + D30))*C28)</f>
        <v/>
      </c>
    </row>
    <row r="29">
      <c r="A29" t="inlineStr">
        <is>
          <t>INT_L_X8Y43/IMUX_L24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CLBLM_L_X8Y43/CLBLM_IMUX24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(((D33) + (D32))))</f>
        <v/>
      </c>
      <c r="J30">
        <f>((C29 + C30)*(((D29 + D30)/2) + (((D33) + (D32)))))</f>
        <v/>
      </c>
    </row>
    <row r="31">
      <c r="A31" t="inlineStr">
        <is>
          <t>CLBLM_L_X8Y43/CLBLM_L.CLBLM_IMUX24-&gt;CLBLM_M_B5</t>
        </is>
      </c>
      <c r="B31" t="inlineStr">
        <is>
          <t>PassTransistor</t>
        </is>
      </c>
      <c r="C31" t="n">
        <v>0</v>
      </c>
      <c r="E31" t="n">
        <v>0</v>
      </c>
      <c r="F31" t="n">
        <v>0</v>
      </c>
      <c r="G31" t="n">
        <v>0</v>
      </c>
      <c r="H31" t="n">
        <v>0</v>
      </c>
      <c r="I31">
        <f>((D33) + (D32))</f>
        <v/>
      </c>
      <c r="J31">
        <f>(((D33) + (D32))*C31)</f>
        <v/>
      </c>
    </row>
    <row r="32">
      <c r="A32" t="inlineStr">
        <is>
          <t>CLBLM_L_X8Y43/CLBLM_M_B5</t>
        </is>
      </c>
      <c r="B32" t="inlineStr">
        <is>
          <t>Part of wire</t>
        </is>
      </c>
      <c r="C32" t="n">
        <v>0</v>
      </c>
      <c r="D32" t="n">
        <v>0</v>
      </c>
      <c r="I32">
        <f>(((D32)/2) + (D33))</f>
        <v/>
      </c>
      <c r="J32">
        <f>((C32)*(((D32)/2) + (D33)))</f>
        <v/>
      </c>
    </row>
    <row r="33">
      <c r="A33" t="inlineStr">
        <is>
          <t>masterReg/register_reg_r2_0_31_6_11/RAMB_D1/RADR4</t>
        </is>
      </c>
      <c r="B33" t="inlineStr">
        <is>
          <t>Inpin</t>
        </is>
      </c>
      <c r="D33" t="n">
        <v>0</v>
      </c>
      <c r="E33" t="n">
        <v>0.052</v>
      </c>
      <c r="F33" t="n">
        <v>0.042</v>
      </c>
      <c r="G33" t="n">
        <v>0.137</v>
      </c>
      <c r="H33" t="n">
        <v>0.111</v>
      </c>
    </row>
    <row r="34">
      <c r="A34" t="inlineStr">
        <is>
          <t>readReg2[4]: Address_register_reg[9]/Q to masterReg/register_reg_r2_0_31_6_11/RAMB_D1/RADR4 sum delays</t>
        </is>
      </c>
      <c r="E34">
        <f>(E2 + E4 + E7 + E23 + E25 + E28 + E31 + E33)</f>
        <v/>
      </c>
      <c r="F34">
        <f>(F2 + F4 + F7 + F23 + F25 + F28 + F31 + F33)</f>
        <v/>
      </c>
      <c r="G34">
        <f>(G2 + G4 + G7 + G23 + G25 + G28 + G31 + G33)</f>
        <v/>
      </c>
      <c r="H34">
        <f>(H2 + H4 + H7 + H23 + H25 + H28 + H31 + H33)</f>
        <v/>
      </c>
      <c r="J34">
        <f>(J2 + J3 + J4 + J6 + J7 + J11 + J23 + J24 + J25 + J27 + J28 + J30 + J31 + J32 + J33)</f>
        <v/>
      </c>
    </row>
    <row r="35">
      <c r="A35" t="inlineStr">
        <is>
          <t>readReg2[4]: Address_register_reg[9]/Q to masterReg/register_reg_r2_0_31_6_11/RAMB_D1/RADR4sum delays + cap delay</t>
        </is>
      </c>
      <c r="E35">
        <f>1000*(E34 + J34)</f>
        <v/>
      </c>
      <c r="F35">
        <f>1000*(F34 + J34)</f>
        <v/>
      </c>
      <c r="G35">
        <f>1000*(G34 + J34)</f>
        <v/>
      </c>
      <c r="H35">
        <f>1000*(H34 + J34)</f>
        <v/>
      </c>
    </row>
    <row r="37">
      <c r="A37" t="inlineStr">
        <is>
          <t>readReg2[4]: Address_register_reg[9]/Q to masterReg/register_reg_r2_0_31_6_11/RAMB_D1/RADR4Total delay (from Vivado)</t>
        </is>
      </c>
      <c r="E37" t="inlineStr">
        <is>
          <t>278</t>
        </is>
      </c>
      <c r="F37" t="inlineStr">
        <is>
          <t>239</t>
        </is>
      </c>
      <c r="G37" t="inlineStr">
        <is>
          <t>516</t>
        </is>
      </c>
      <c r="H37" t="inlineStr">
        <is>
          <t>434</t>
        </is>
      </c>
    </row>
    <row r="39">
      <c r="A39" t="inlineStr">
        <is>
          <t>INT_L_X8Y42/INT_L.SS2END3-&gt;&gt;NR1BEG3</t>
        </is>
      </c>
      <c r="B39" t="inlineStr">
        <is>
          <t>Buffer</t>
        </is>
      </c>
      <c r="C39" t="n">
        <v>1.16220225</v>
      </c>
      <c r="D39" t="n">
        <v>0.008429000000000001</v>
      </c>
      <c r="E39" t="n">
        <v>0.056</v>
      </c>
      <c r="F39" t="n">
        <v>0.046</v>
      </c>
      <c r="G39" t="n">
        <v>0.131</v>
      </c>
      <c r="H39" t="n">
        <v>0.108</v>
      </c>
      <c r="I39">
        <f>((D42) + (D40 + D41))</f>
        <v/>
      </c>
      <c r="J39">
        <f>(((D42) + (D40 + D41))*C39)</f>
        <v/>
      </c>
    </row>
    <row r="40">
      <c r="A40" t="inlineStr">
        <is>
          <t>INT_L_X8Y42/NR1BEG3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INT_L_X8Y43/NR1END3</t>
        </is>
      </c>
      <c r="B41" t="inlineStr">
        <is>
          <t>Part of wire</t>
        </is>
      </c>
      <c r="C41" t="n">
        <v>0</v>
      </c>
      <c r="D41" t="n">
        <v>0</v>
      </c>
      <c r="I41">
        <f>(((D40 + D41)/2) + (D42))</f>
        <v/>
      </c>
      <c r="J41">
        <f>((C40 + C41)*(((D40 + D41)/2) + (D42)))</f>
        <v/>
      </c>
    </row>
    <row r="42">
      <c r="A42" t="inlineStr">
        <is>
          <t>INT_L_X8Y43/INT_L.NR1END3-&gt;&gt;IMUX_L31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INT_L_X8Y43/IMUX_L31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CLBLM_L_X8Y43/CLBLM_IMUX31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CLBLM_L_X8Y43/CLBLM_L.CLBLM_IMUX31-&gt;CLBLM_M_C5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CLBLM_L_X8Y43/CLBLM_M_C5</t>
        </is>
      </c>
      <c r="B46" t="inlineStr">
        <is>
          <t>Part of wire</t>
        </is>
      </c>
      <c r="C46" t="n">
        <v>0</v>
      </c>
      <c r="D46" t="n">
        <v>0</v>
      </c>
      <c r="I46">
        <f>(((D46)/2) + (D47))</f>
        <v/>
      </c>
      <c r="J46">
        <f>((C46)*(((D46)/2) + (D47)))</f>
        <v/>
      </c>
    </row>
    <row r="47">
      <c r="A47" t="inlineStr">
        <is>
          <t>masterReg/register_reg_r2_0_31_6_11/RAMC_D1/RADR4</t>
        </is>
      </c>
      <c r="B47" t="inlineStr">
        <is>
          <t>Inpin</t>
        </is>
      </c>
      <c r="D47" t="n">
        <v>0</v>
      </c>
      <c r="E47" t="n">
        <v>0.05</v>
      </c>
      <c r="F47" t="n">
        <v>0.04</v>
      </c>
      <c r="G47" t="n">
        <v>0.133</v>
      </c>
      <c r="H47" t="n">
        <v>0.107</v>
      </c>
    </row>
    <row r="48">
      <c r="A48" t="inlineStr">
        <is>
          <t>readReg2[4]: Address_register_reg[9]/Q to masterReg/register_reg_r2_0_31_6_11/RAMC_D1/RADR4 sum delays</t>
        </is>
      </c>
      <c r="E48">
        <f>(E2 + E4 + E7 + E39 + E42 + E45 + E47)</f>
        <v/>
      </c>
      <c r="F48">
        <f>(F2 + F4 + F7 + F39 + F42 + F45 + F47)</f>
        <v/>
      </c>
      <c r="G48">
        <f>(G2 + G4 + G7 + G39 + G42 + G45 + G47)</f>
        <v/>
      </c>
      <c r="H48">
        <f>(H2 + H4 + H7 + H39 + H42 + H45 + H47)</f>
        <v/>
      </c>
      <c r="J48">
        <f>(J2 + J3 + J4 + J6 + J7 + J11 + J39 + J41 + J42 + J44 + J45 + J46 + J47)</f>
        <v/>
      </c>
    </row>
    <row r="49">
      <c r="A49" t="inlineStr">
        <is>
          <t>readReg2[4]: Address_register_reg[9]/Q to masterReg/register_reg_r2_0_31_6_11/RAMC_D1/RADR4sum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readReg2[4]: Address_register_reg[9]/Q to masterReg/register_reg_r2_0_31_6_11/RAMC_D1/RADR4Total delay (from Vivado)</t>
        </is>
      </c>
      <c r="E51" t="inlineStr">
        <is>
          <t>271</t>
        </is>
      </c>
      <c r="F51" t="inlineStr">
        <is>
          <t>232</t>
        </is>
      </c>
      <c r="G51" t="inlineStr">
        <is>
          <t>481</t>
        </is>
      </c>
      <c r="H51" t="inlineStr">
        <is>
          <t>405</t>
        </is>
      </c>
    </row>
    <row r="53">
      <c r="A53" t="inlineStr">
        <is>
          <t>INT_L_X8Y44/INT_L.LOGIC_OUTS_L3-&gt;&gt;NE6BEG3</t>
        </is>
      </c>
      <c r="B53" t="inlineStr">
        <is>
          <t>Buffer</t>
        </is>
      </c>
      <c r="C53" t="n">
        <v>1.5845231875</v>
      </c>
      <c r="D53" t="n">
        <v>0.009979</v>
      </c>
      <c r="E53" t="n">
        <v>0.078</v>
      </c>
      <c r="F53" t="n">
        <v>0.064</v>
      </c>
      <c r="G53" t="n">
        <v>0.177</v>
      </c>
      <c r="H53" t="n">
        <v>0.146</v>
      </c>
      <c r="I53">
        <f>((D65 + D107 + D178) + (D54 + D55 + D56 + D57 + D58 + D59 + D60 + D61 + D62 + D63 + D64))</f>
        <v/>
      </c>
      <c r="J53">
        <f>(((D65 + D107 + D178) + (D54 + D55 + D56 + D57 + D58 + D59 + D60 + D61 + D62 + D63 + D64))*C53)</f>
        <v/>
      </c>
    </row>
    <row r="54">
      <c r="A54" t="inlineStr">
        <is>
          <t>INT_L_X8Y44/NE6BEG3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INT_L_X10Y48/NE6END3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INT_R_X9Y44/NE6A3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INT_R_X9Y45/NE6B3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INT_R_X9Y46/NE6C3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INT_R_X9Y47/NE6D3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INT_R_X9Y48/NE6E3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INT_INTERFACE_R_X9Y48/INT_INTERFACE_NE4C3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DSP_R_X9Y45/DSP_NE4C3_3</t>
        </is>
      </c>
      <c r="B62" t="inlineStr">
        <is>
          <t>Part of wire</t>
        </is>
      </c>
      <c r="C62" t="n">
        <v>0.04743</v>
      </c>
      <c r="D62" t="n">
        <v>0.011</v>
      </c>
    </row>
    <row r="63">
      <c r="A63" t="inlineStr">
        <is>
          <t>VBRK_X29Y50/VBRK_NE4C3</t>
        </is>
      </c>
      <c r="B63" t="inlineStr">
        <is>
          <t>Part of wire</t>
        </is>
      </c>
      <c r="C63" t="n">
        <v>0.01211</v>
      </c>
      <c r="D63" t="n">
        <v>0.00162</v>
      </c>
    </row>
    <row r="64">
      <c r="A64" t="inlineStr">
        <is>
          <t>CLBLM_L_X10Y48/CLBLM_NE4C3</t>
        </is>
      </c>
      <c r="B64" t="inlineStr">
        <is>
          <t>Part of wire</t>
        </is>
      </c>
      <c r="C64" t="n">
        <v>0</v>
      </c>
      <c r="D64" t="n">
        <v>0</v>
      </c>
      <c r="I64">
        <f>(((D54 + D55 + D56 + D57 + D58 + D59 + D60 + D61 + D62 + D63 + D64)/2) + (D65 + D107 + D178))</f>
        <v/>
      </c>
      <c r="J64">
        <f>((C54 + C55 + C56 + C57 + C58 + C59 + C60 + C61 + C62 + C63 + C64)*(((D54 + D55 + D56 + D57 + D58 + D59 + D60 + D61 + D62 + D63 + D64)/2) + (D65 + D107 + D178)))</f>
        <v/>
      </c>
    </row>
    <row r="65">
      <c r="A65" t="inlineStr">
        <is>
          <t>INT_L_X10Y48/INT_L.NE6END3-&gt;&gt;NW6BEG3</t>
        </is>
      </c>
      <c r="B65" t="inlineStr">
        <is>
          <t>Buffer</t>
        </is>
      </c>
      <c r="C65" t="n">
        <v>1.5845231875</v>
      </c>
      <c r="D65" t="n">
        <v>0.009979</v>
      </c>
      <c r="E65" t="n">
        <v>0.078</v>
      </c>
      <c r="F65" t="n">
        <v>0.064</v>
      </c>
      <c r="G65" t="n">
        <v>0.178</v>
      </c>
      <c r="H65" t="n">
        <v>0.147</v>
      </c>
      <c r="I65">
        <f>((D78) + (D66 + D67 + D68 + D69 + D70 + D71 + D72 + D73 + D74 + D75 + D76 + D77))</f>
        <v/>
      </c>
      <c r="J65">
        <f>(((D78) + (D66 + D67 + D68 + D69 + D70 + D71 + D72 + D73 + D74 + D75 + D76 + D77))*C65)</f>
        <v/>
      </c>
    </row>
    <row r="66">
      <c r="A66" t="inlineStr">
        <is>
          <t>INT_L_X10Y48/NW6BEG3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INT_L_X8Y52/NW6END3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CLBLM_L_X10Y48/CLBLM_NW4A3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VBRK_X29Y50/VBRK_NW4A3</t>
        </is>
      </c>
      <c r="B69" t="inlineStr">
        <is>
          <t>Part of wire</t>
        </is>
      </c>
      <c r="C69" t="n">
        <v>0.01211</v>
      </c>
      <c r="D69" t="n">
        <v>0.00162</v>
      </c>
    </row>
    <row r="70">
      <c r="A70" t="inlineStr">
        <is>
          <t>DSP_R_X9Y45/DSP_NW4A3_3</t>
        </is>
      </c>
      <c r="B70" t="inlineStr">
        <is>
          <t>Part of wire</t>
        </is>
      </c>
      <c r="C70" t="n">
        <v>0.04743</v>
      </c>
      <c r="D70" t="n">
        <v>0.011</v>
      </c>
    </row>
    <row r="71">
      <c r="A71" t="inlineStr">
        <is>
          <t>INT_INTERFACE_R_X9Y48/INT_INTERFACE_NW4A3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INT_R_X9Y48/NW6A3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INT_R_X9Y49/NW6B3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BRKH_INT_X9Y49/BRKH_INT_NW6B3</t>
        </is>
      </c>
      <c r="B74" t="inlineStr">
        <is>
          <t>Part of wire</t>
        </is>
      </c>
      <c r="C74" t="n">
        <v>0.00523</v>
      </c>
      <c r="D74" t="n">
        <v>0.001</v>
      </c>
    </row>
    <row r="75">
      <c r="A75" t="inlineStr">
        <is>
          <t>INT_R_X9Y50/NW6C3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INT_R_X9Y51/NW6D3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INT_R_X9Y52/NW6E3</t>
        </is>
      </c>
      <c r="B77" t="inlineStr">
        <is>
          <t>Part of wire</t>
        </is>
      </c>
      <c r="C77" t="n">
        <v>0</v>
      </c>
      <c r="D77" t="n">
        <v>0</v>
      </c>
      <c r="I77">
        <f>(((D66 + D67 + D68 + D69 + D70 + D71 + D72 + D73 + D74 + D75 + D76 + D77)/2) + (D78))</f>
        <v/>
      </c>
      <c r="J77">
        <f>((C66 + C67 + C68 + C69 + C70 + C71 + C72 + C73 + C74 + C75 + C76 + C77)*(((D66 + D67 + D68 + D69 + D70 + D71 + D72 + D73 + D74 + D75 + D76 + D77)/2) + (D78)))</f>
        <v/>
      </c>
    </row>
    <row r="78">
      <c r="A78" t="inlineStr">
        <is>
          <t>INT_L_X8Y52/INT_L.NW6END3-&gt;&gt;WR1BEG_S0</t>
        </is>
      </c>
      <c r="B78" t="inlineStr">
        <is>
          <t>Buffer</t>
        </is>
      </c>
      <c r="C78" t="n">
        <v>1.16220225</v>
      </c>
      <c r="D78" t="n">
        <v>0.008429000000000001</v>
      </c>
      <c r="E78" t="n">
        <v>0.043</v>
      </c>
      <c r="F78" t="n">
        <v>0.035</v>
      </c>
      <c r="G78" t="n">
        <v>0.124</v>
      </c>
      <c r="H78" t="n">
        <v>0.103</v>
      </c>
      <c r="I78">
        <f>((D85 + D96) + (D79 + D80 + D81 + D82 + D83 + D84))</f>
        <v/>
      </c>
      <c r="J78">
        <f>(((D85 + D96) + (D79 + D80 + D81 + D82 + D83 + D84))*C78)</f>
        <v/>
      </c>
    </row>
    <row r="79">
      <c r="A79" t="inlineStr">
        <is>
          <t>INT_L_X8Y52/WR1BEG_S0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INT_R_X7Y53/WR1END0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INT_R_X7Y52/WR1END_S1_0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INT_L_X8Y53/WR1BEG0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CLBLM_L_X8Y53/CLBLM_WR1END0</t>
        </is>
      </c>
      <c r="B83" t="inlineStr">
        <is>
          <t>Part of wire</t>
        </is>
      </c>
      <c r="C83" t="n">
        <v>0.09451000000000001</v>
      </c>
      <c r="D83" t="n">
        <v>0.005801</v>
      </c>
    </row>
    <row r="84">
      <c r="A84" t="inlineStr">
        <is>
          <t>CLBLM_R_X7Y53/CLBLM_WR1END0</t>
        </is>
      </c>
      <c r="B84" t="inlineStr">
        <is>
          <t>Part of wire</t>
        </is>
      </c>
      <c r="C84" t="n">
        <v>0.09451000000000001</v>
      </c>
      <c r="D84" t="n">
        <v>0.005801</v>
      </c>
      <c r="I84">
        <f>(((D79 + D80 + D81 + D82 + D83 + D84)/2) + (D85 + D96))</f>
        <v/>
      </c>
      <c r="J84">
        <f>((C79 + C80 + C81 + C82 + C83 + C84)*(((D79 + D80 + D81 + D82 + D83 + D84)/2) + (D85 + D96)))</f>
        <v/>
      </c>
    </row>
    <row r="85">
      <c r="A85" t="inlineStr">
        <is>
          <t>INT_R_X7Y53/INT_R.WR1END0-&gt;&gt;IMUX8</t>
        </is>
      </c>
      <c r="B85" t="inlineStr">
        <is>
          <t>Buffer</t>
        </is>
      </c>
      <c r="C85" t="n">
        <v>1.6107141875</v>
      </c>
      <c r="D85" t="n">
        <v>0.007713</v>
      </c>
      <c r="E85" t="n">
        <v>0.047</v>
      </c>
      <c r="F85" t="n">
        <v>0.038</v>
      </c>
      <c r="G85" t="n">
        <v>0.138</v>
      </c>
      <c r="H85" t="n">
        <v>0.114</v>
      </c>
      <c r="I85">
        <f>((((D90) + (D89))) + (D86 + D87))</f>
        <v/>
      </c>
      <c r="J85">
        <f>(((((D90) + (D89))) + (D86 + D87))*C85)</f>
        <v/>
      </c>
    </row>
    <row r="86">
      <c r="A86" t="inlineStr">
        <is>
          <t>INT_R_X7Y53/IMUX8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CLBLM_R_X7Y53/CLBLM_IMUX8</t>
        </is>
      </c>
      <c r="B87" t="inlineStr">
        <is>
          <t>Part of wire</t>
        </is>
      </c>
      <c r="C87" t="n">
        <v>0</v>
      </c>
      <c r="D87" t="n">
        <v>0</v>
      </c>
      <c r="I87">
        <f>(((D86 + D87)/2) + (((D90) + (D89))))</f>
        <v/>
      </c>
      <c r="J87">
        <f>((C86 + C87)*(((D86 + D87)/2) + (((D90) + (D89)))))</f>
        <v/>
      </c>
    </row>
    <row r="88">
      <c r="A88" t="inlineStr">
        <is>
          <t>CLBLM_R_X7Y53/CLBLM_R.CLBLM_IMUX8-&gt;CLBLM_M_A5</t>
        </is>
      </c>
      <c r="B88" t="inlineStr">
        <is>
          <t>PassTransistor</t>
        </is>
      </c>
      <c r="C88" t="n">
        <v>0</v>
      </c>
      <c r="E88" t="n">
        <v>0</v>
      </c>
      <c r="F88" t="n">
        <v>0</v>
      </c>
      <c r="G88" t="n">
        <v>0</v>
      </c>
      <c r="H88" t="n">
        <v>0</v>
      </c>
      <c r="I88">
        <f>((D90) + (D89))</f>
        <v/>
      </c>
      <c r="J88">
        <f>(((D90) + (D89))*C88)</f>
        <v/>
      </c>
    </row>
    <row r="89">
      <c r="A89" t="inlineStr">
        <is>
          <t>CLBLM_R_X7Y53/CLBLM_M_A5</t>
        </is>
      </c>
      <c r="B89" t="inlineStr">
        <is>
          <t>Part of wire</t>
        </is>
      </c>
      <c r="C89" t="n">
        <v>0</v>
      </c>
      <c r="D89" t="n">
        <v>0</v>
      </c>
      <c r="I89">
        <f>(((D89)/2) + (D90))</f>
        <v/>
      </c>
      <c r="J89">
        <f>((C89)*(((D89)/2) + (D90)))</f>
        <v/>
      </c>
    </row>
    <row r="90">
      <c r="A90" t="inlineStr">
        <is>
          <t>masterReg/register_reg_r2_0_31_24_29/RAMA_D1/RADR4</t>
        </is>
      </c>
      <c r="B90" t="inlineStr">
        <is>
          <t>Inpin</t>
        </is>
      </c>
      <c r="D90" t="n">
        <v>0</v>
      </c>
      <c r="E90" t="n">
        <v>0.048</v>
      </c>
      <c r="F90" t="n">
        <v>0.038</v>
      </c>
      <c r="G90" t="n">
        <v>0.126</v>
      </c>
      <c r="H90" t="n">
        <v>0.102</v>
      </c>
    </row>
    <row r="91">
      <c r="A91" t="inlineStr">
        <is>
          <t>readReg2[4]: Address_register_reg[9]/Q to masterReg/register_reg_r2_0_31_24_29/RAMA_D1/RADR4 sum delays</t>
        </is>
      </c>
      <c r="E91">
        <f>(E2 + E4 + E53 + E65 + E78 + E85 + E88 + E90)</f>
        <v/>
      </c>
      <c r="F91">
        <f>(F2 + F4 + F53 + F65 + F78 + F85 + F88 + F90)</f>
        <v/>
      </c>
      <c r="G91">
        <f>(G2 + G4 + G53 + G65 + G78 + G85 + G88 + G90)</f>
        <v/>
      </c>
      <c r="H91">
        <f>(H2 + H4 + H53 + H65 + H78 + H85 + H88 + H90)</f>
        <v/>
      </c>
      <c r="J91">
        <f>(J2 + J3 + J4 + J6 + J53 + J64 + J65 + J77 + J78 + J84 + J85 + J87 + J88 + J89 + J90)</f>
        <v/>
      </c>
    </row>
    <row r="92">
      <c r="A92" t="inlineStr">
        <is>
          <t>readReg2[4]: Address_register_reg[9]/Q to masterReg/register_reg_r2_0_31_24_29/RAMA_D1/RADR4sum delays + cap delay</t>
        </is>
      </c>
      <c r="E92">
        <f>1000*(E91 + J91)</f>
        <v/>
      </c>
      <c r="F92">
        <f>1000*(F91 + J91)</f>
        <v/>
      </c>
      <c r="G92">
        <f>1000*(G91 + J91)</f>
        <v/>
      </c>
      <c r="H92">
        <f>1000*(H91 + J91)</f>
        <v/>
      </c>
    </row>
    <row r="94">
      <c r="A94" t="inlineStr">
        <is>
          <t>readReg2[4]: Address_register_reg[9]/Q to masterReg/register_reg_r2_0_31_24_29/RAMA_D1/RADR4Total delay (from Vivado)</t>
        </is>
      </c>
      <c r="E94" t="inlineStr">
        <is>
          <t>448</t>
        </is>
      </c>
      <c r="F94" t="inlineStr">
        <is>
          <t>393</t>
        </is>
      </c>
      <c r="G94" t="inlineStr">
        <is>
          <t>755</t>
        </is>
      </c>
      <c r="H94" t="inlineStr">
        <is>
          <t>646</t>
        </is>
      </c>
    </row>
    <row r="96">
      <c r="A96" t="inlineStr">
        <is>
          <t>INT_R_X7Y53/INT_R.WR1END0-&gt;&gt;IMUX24</t>
        </is>
      </c>
      <c r="B96" t="inlineStr">
        <is>
          <t>Buffer</t>
        </is>
      </c>
      <c r="C96" t="n">
        <v>1.6107141875</v>
      </c>
      <c r="D96" t="n">
        <v>0.007713</v>
      </c>
      <c r="E96" t="n">
        <v>0.047</v>
      </c>
      <c r="F96" t="n">
        <v>0.038</v>
      </c>
      <c r="G96" t="n">
        <v>0.138</v>
      </c>
      <c r="H96" t="n">
        <v>0.114</v>
      </c>
      <c r="I96">
        <f>((((D101) + (D100))) + (D97 + D98))</f>
        <v/>
      </c>
      <c r="J96">
        <f>(((((D101) + (D100))) + (D97 + D98))*C96)</f>
        <v/>
      </c>
    </row>
    <row r="97">
      <c r="A97" t="inlineStr">
        <is>
          <t>INT_R_X7Y53/IMUX24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CLBLM_R_X7Y53/CLBLM_IMUX24</t>
        </is>
      </c>
      <c r="B98" t="inlineStr">
        <is>
          <t>Part of wire</t>
        </is>
      </c>
      <c r="C98" t="n">
        <v>0</v>
      </c>
      <c r="D98" t="n">
        <v>0</v>
      </c>
      <c r="I98">
        <f>(((D97 + D98)/2) + (((D101) + (D100))))</f>
        <v/>
      </c>
      <c r="J98">
        <f>((C97 + C98)*(((D97 + D98)/2) + (((D101) + (D100)))))</f>
        <v/>
      </c>
    </row>
    <row r="99">
      <c r="A99" t="inlineStr">
        <is>
          <t>CLBLM_R_X7Y53/CLBLM_R.CLBLM_IMUX24-&gt;CLBLM_M_B5</t>
        </is>
      </c>
      <c r="B99" t="inlineStr">
        <is>
          <t>PassTransistor</t>
        </is>
      </c>
      <c r="C99" t="n">
        <v>0</v>
      </c>
      <c r="E99" t="n">
        <v>0</v>
      </c>
      <c r="F99" t="n">
        <v>0</v>
      </c>
      <c r="G99" t="n">
        <v>0</v>
      </c>
      <c r="H99" t="n">
        <v>0</v>
      </c>
      <c r="I99">
        <f>((D101) + (D100))</f>
        <v/>
      </c>
      <c r="J99">
        <f>(((D101) + (D100))*C99)</f>
        <v/>
      </c>
    </row>
    <row r="100">
      <c r="A100" t="inlineStr">
        <is>
          <t>CLBLM_R_X7Y53/CLBLM_M_B5</t>
        </is>
      </c>
      <c r="B100" t="inlineStr">
        <is>
          <t>Part of wire</t>
        </is>
      </c>
      <c r="C100" t="n">
        <v>0</v>
      </c>
      <c r="D100" t="n">
        <v>0</v>
      </c>
      <c r="I100">
        <f>(((D100)/2) + (D101))</f>
        <v/>
      </c>
      <c r="J100">
        <f>((C100)*(((D100)/2) + (D101)))</f>
        <v/>
      </c>
    </row>
    <row r="101">
      <c r="A101" t="inlineStr">
        <is>
          <t>masterReg/register_reg_r2_0_31_24_29/RAMB_D1/RADR4</t>
        </is>
      </c>
      <c r="B101" t="inlineStr">
        <is>
          <t>Inpin</t>
        </is>
      </c>
      <c r="D101" t="n">
        <v>0</v>
      </c>
      <c r="E101" t="n">
        <v>0.052</v>
      </c>
      <c r="F101" t="n">
        <v>0.042</v>
      </c>
      <c r="G101" t="n">
        <v>0.137</v>
      </c>
      <c r="H101" t="n">
        <v>0.111</v>
      </c>
    </row>
    <row r="102">
      <c r="A102" t="inlineStr">
        <is>
          <t>readReg2[4]: Address_register_reg[9]/Q to masterReg/register_reg_r2_0_31_24_29/RAMB_D1/RADR4 sum delays</t>
        </is>
      </c>
      <c r="E102">
        <f>(E2 + E4 + E53 + E65 + E78 + E96 + E99 + E101)</f>
        <v/>
      </c>
      <c r="F102">
        <f>(F2 + F4 + F53 + F65 + F78 + F96 + F99 + F101)</f>
        <v/>
      </c>
      <c r="G102">
        <f>(G2 + G4 + G53 + G65 + G78 + G96 + G99 + G101)</f>
        <v/>
      </c>
      <c r="H102">
        <f>(H2 + H4 + H53 + H65 + H78 + H96 + H99 + H101)</f>
        <v/>
      </c>
      <c r="J102">
        <f>(J2 + J3 + J4 + J6 + J53 + J64 + J65 + J77 + J78 + J84 + J96 + J98 + J99 + J100 + J101)</f>
        <v/>
      </c>
    </row>
    <row r="103">
      <c r="A103" t="inlineStr">
        <is>
          <t>readReg2[4]: Address_register_reg[9]/Q to masterReg/register_reg_r2_0_31_24_29/RAMB_D1/RADR4sum delays + cap delay</t>
        </is>
      </c>
      <c r="E103">
        <f>1000*(E102 + J102)</f>
        <v/>
      </c>
      <c r="F103">
        <f>1000*(F102 + J102)</f>
        <v/>
      </c>
      <c r="G103">
        <f>1000*(G102 + J102)</f>
        <v/>
      </c>
      <c r="H103">
        <f>1000*(H102 + J102)</f>
        <v/>
      </c>
    </row>
    <row r="105">
      <c r="A105" t="inlineStr">
        <is>
          <t>readReg2[4]: Address_register_reg[9]/Q to masterReg/register_reg_r2_0_31_24_29/RAMB_D1/RADR4Total delay (from Vivado)</t>
        </is>
      </c>
      <c r="E105" t="inlineStr">
        <is>
          <t>452</t>
        </is>
      </c>
      <c r="F105" t="inlineStr">
        <is>
          <t>397</t>
        </is>
      </c>
      <c r="G105" t="inlineStr">
        <is>
          <t>762</t>
        </is>
      </c>
      <c r="H105" t="inlineStr">
        <is>
          <t>652</t>
        </is>
      </c>
    </row>
    <row r="107">
      <c r="A107" t="inlineStr">
        <is>
          <t>INT_L_X10Y48/INT_L.NE6END3-&gt;&gt;NW2BEG3</t>
        </is>
      </c>
      <c r="B107" t="inlineStr">
        <is>
          <t>Buffer</t>
        </is>
      </c>
      <c r="C107" t="n">
        <v>1.1851186875</v>
      </c>
      <c r="D107" t="n">
        <v>0.008473000000000001</v>
      </c>
      <c r="E107" t="n">
        <v>0.043</v>
      </c>
      <c r="F107" t="n">
        <v>0.035</v>
      </c>
      <c r="G107" t="n">
        <v>0.14</v>
      </c>
      <c r="H107" t="n">
        <v>0.116</v>
      </c>
      <c r="I107">
        <f>((D115) + (D108 + D109 + D110 + D111 + D112 + D113 + D114))</f>
        <v/>
      </c>
      <c r="J107">
        <f>(((D115) + (D108 + D109 + D110 + D111 + D112 + D113 + D114))*C107)</f>
        <v/>
      </c>
    </row>
    <row r="108">
      <c r="A108" t="inlineStr">
        <is>
          <t>INT_L_X10Y48/NW2BEG3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INT_R_X9Y49/NW2END3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INT_L_X10Y49/NW2A3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CLBLM_L_X10Y49/CLBLM_NW2A3</t>
        </is>
      </c>
      <c r="B111" t="inlineStr">
        <is>
          <t>Part of wire</t>
        </is>
      </c>
      <c r="C111" t="n">
        <v>0.091532</v>
      </c>
      <c r="D111" t="n">
        <v>0.005884</v>
      </c>
    </row>
    <row r="112">
      <c r="A112" t="inlineStr">
        <is>
          <t>VBRK_X29Y51/VBRK_NW2A3</t>
        </is>
      </c>
      <c r="B112" t="inlineStr">
        <is>
          <t>Part of wire</t>
        </is>
      </c>
      <c r="C112" t="n">
        <v>0.01211</v>
      </c>
      <c r="D112" t="n">
        <v>0.00162</v>
      </c>
    </row>
    <row r="113">
      <c r="A113" t="inlineStr">
        <is>
          <t>DSP_R_X9Y45/DSP_NW2A3_4</t>
        </is>
      </c>
      <c r="B113" t="inlineStr">
        <is>
          <t>Part of wire</t>
        </is>
      </c>
      <c r="C113" t="n">
        <v>0.04743</v>
      </c>
      <c r="D113" t="n">
        <v>0.011</v>
      </c>
    </row>
    <row r="114">
      <c r="A114" t="inlineStr">
        <is>
          <t>INT_INTERFACE_R_X9Y49/INT_INTERFACE_NW2A3</t>
        </is>
      </c>
      <c r="B114" t="inlineStr">
        <is>
          <t>Part of wire</t>
        </is>
      </c>
      <c r="C114" t="n">
        <v>0</v>
      </c>
      <c r="D114" t="n">
        <v>0</v>
      </c>
      <c r="I114">
        <f>(((D108 + D109 + D110 + D111 + D112 + D113 + D114)/2) + (D115))</f>
        <v/>
      </c>
      <c r="J114">
        <f>((C108 + C109 + C110 + C111 + C112 + C113 + C114)*(((D108 + D109 + D110 + D111 + D112 + D113 + D114)/2) + (D115)))</f>
        <v/>
      </c>
    </row>
    <row r="115">
      <c r="A115" t="inlineStr">
        <is>
          <t>INT_R_X9Y49/INT_R.NW2END3-&gt;&gt;WR1BEG_S0</t>
        </is>
      </c>
      <c r="B115" t="inlineStr">
        <is>
          <t>Buffer</t>
        </is>
      </c>
      <c r="C115" t="n">
        <v>1.16220225</v>
      </c>
      <c r="D115" t="n">
        <v>0.008429000000000001</v>
      </c>
      <c r="E115" t="n">
        <v>0.043</v>
      </c>
      <c r="F115" t="n">
        <v>0.035</v>
      </c>
      <c r="G115" t="n">
        <v>0.124</v>
      </c>
      <c r="H115" t="n">
        <v>0.103</v>
      </c>
      <c r="I115">
        <f>((D122 + D143 + D167) + (D116 + D117 + D118 + D119 + D120 + D121))</f>
        <v/>
      </c>
      <c r="J115">
        <f>(((D122 + D143 + D167) + (D116 + D117 + D118 + D119 + D120 + D121))*C115)</f>
        <v/>
      </c>
    </row>
    <row r="116">
      <c r="A116" t="inlineStr">
        <is>
          <t>INT_R_X9Y49/WR1BEG_S0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INT_L_X8Y50/WR1END0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INT_L_X8Y49/WR1END_S1_0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BRKH_INT_X9Y49/BRKH_INT_WR1BEG_S0</t>
        </is>
      </c>
      <c r="B119" t="inlineStr">
        <is>
          <t>Part of wire</t>
        </is>
      </c>
      <c r="C119" t="n">
        <v>0.00523</v>
      </c>
      <c r="D119" t="n">
        <v>0.001</v>
      </c>
    </row>
    <row r="120">
      <c r="A120" t="inlineStr">
        <is>
          <t>INT_R_X9Y50/WR1BEG0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BRKH_INT_X8Y49/BRKH_INT_WR1END_S1_0</t>
        </is>
      </c>
      <c r="B121" t="inlineStr">
        <is>
          <t>Part of wire</t>
        </is>
      </c>
      <c r="C121" t="n">
        <v>0.00523</v>
      </c>
      <c r="D121" t="n">
        <v>0.001</v>
      </c>
      <c r="I121">
        <f>(((D116 + D117 + D118 + D119 + D120 + D121)/2) + (D122 + D143 + D167))</f>
        <v/>
      </c>
      <c r="J121">
        <f>((C116 + C117 + C118 + C119 + C120 + C121)*(((D116 + D117 + D118 + D119 + D120 + D121)/2) + (D122 + D143 + D167)))</f>
        <v/>
      </c>
    </row>
    <row r="122">
      <c r="A122" t="inlineStr">
        <is>
          <t>INT_L_X8Y50/INT_L.WR1END0-&gt;&gt;NN2BEG0</t>
        </is>
      </c>
      <c r="B122" t="inlineStr">
        <is>
          <t>Buffer</t>
        </is>
      </c>
      <c r="C122" t="n">
        <v>1.1851186875</v>
      </c>
      <c r="D122" t="n">
        <v>0.008473000000000001</v>
      </c>
      <c r="E122" t="n">
        <v>0.06</v>
      </c>
      <c r="F122" t="n">
        <v>0.05</v>
      </c>
      <c r="G122" t="n">
        <v>0.132</v>
      </c>
      <c r="H122" t="n">
        <v>0.109</v>
      </c>
      <c r="I122">
        <f>((D127) + (D123 + D124 + D125 + D126))</f>
        <v/>
      </c>
      <c r="J122">
        <f>(((D127) + (D123 + D124 + D125 + D126))*C122)</f>
        <v/>
      </c>
    </row>
    <row r="123">
      <c r="A123" t="inlineStr">
        <is>
          <t>INT_L_X8Y50/NN2BEG0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INT_L_X8Y52/NN2END0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INT_L_X8Y51/NN2END_S2_0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INT_L_X8Y51/NN2A0</t>
        </is>
      </c>
      <c r="B126" t="inlineStr">
        <is>
          <t>Part of wire</t>
        </is>
      </c>
      <c r="C126" t="n">
        <v>0</v>
      </c>
      <c r="D126" t="n">
        <v>0</v>
      </c>
      <c r="I126">
        <f>(((D123 + D124 + D125 + D126)/2) + (D127))</f>
        <v/>
      </c>
      <c r="J126">
        <f>((C123 + C124 + C125 + C126)*(((D123 + D124 + D125 + D126)/2) + (D127)))</f>
        <v/>
      </c>
    </row>
    <row r="127">
      <c r="A127" t="inlineStr">
        <is>
          <t>INT_L_X8Y52/INT_L.NN2END0-&gt;&gt;NN2BEG0</t>
        </is>
      </c>
      <c r="B127" t="inlineStr">
        <is>
          <t>Buffer</t>
        </is>
      </c>
      <c r="C127" t="n">
        <v>1.1851186875</v>
      </c>
      <c r="D127" t="n">
        <v>0.008473000000000001</v>
      </c>
      <c r="E127" t="n">
        <v>0.06</v>
      </c>
      <c r="F127" t="n">
        <v>0.05</v>
      </c>
      <c r="G127" t="n">
        <v>0.132</v>
      </c>
      <c r="H127" t="n">
        <v>0.109</v>
      </c>
      <c r="I127">
        <f>((D132) + (D128 + D129 + D130 + D131))</f>
        <v/>
      </c>
      <c r="J127">
        <f>(((D132) + (D128 + D129 + D130 + D131))*C127)</f>
        <v/>
      </c>
    </row>
    <row r="128">
      <c r="A128" t="inlineStr">
        <is>
          <t>INT_L_X8Y52/NN2BEG0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INT_L_X8Y54/NN2END0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INT_L_X8Y53/NN2END_S2_0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INT_L_X8Y53/NN2A0</t>
        </is>
      </c>
      <c r="B131" t="inlineStr">
        <is>
          <t>Part of wire</t>
        </is>
      </c>
      <c r="C131" t="n">
        <v>0</v>
      </c>
      <c r="D131" t="n">
        <v>0</v>
      </c>
      <c r="I131">
        <f>(((D128 + D129 + D130 + D131)/2) + (D132))</f>
        <v/>
      </c>
      <c r="J131">
        <f>((C128 + C129 + C130 + C131)*(((D128 + D129 + D130 + D131)/2) + (D132)))</f>
        <v/>
      </c>
    </row>
    <row r="132">
      <c r="A132" t="inlineStr">
        <is>
          <t>INT_L_X8Y54/INT_L.NN2END0-&gt;&gt;IMUX_L8</t>
        </is>
      </c>
      <c r="B132" t="inlineStr">
        <is>
          <t>Buffer</t>
        </is>
      </c>
      <c r="C132" t="n">
        <v>1.6107141875</v>
      </c>
      <c r="D132" t="n">
        <v>0.007713</v>
      </c>
      <c r="E132" t="n">
        <v>0.047</v>
      </c>
      <c r="F132" t="n">
        <v>0.038</v>
      </c>
      <c r="G132" t="n">
        <v>0.138</v>
      </c>
      <c r="H132" t="n">
        <v>0.114</v>
      </c>
      <c r="I132">
        <f>((((D137) + (D136))) + (D133 + D134))</f>
        <v/>
      </c>
      <c r="J132">
        <f>(((((D137) + (D136))) + (D133 + D134))*C132)</f>
        <v/>
      </c>
    </row>
    <row r="133">
      <c r="A133" t="inlineStr">
        <is>
          <t>INT_L_X8Y54/IMUX_L8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CLBLM_L_X8Y54/CLBLM_IMUX8</t>
        </is>
      </c>
      <c r="B134" t="inlineStr">
        <is>
          <t>Part of wire</t>
        </is>
      </c>
      <c r="C134" t="n">
        <v>0</v>
      </c>
      <c r="D134" t="n">
        <v>0</v>
      </c>
      <c r="I134">
        <f>(((D133 + D134)/2) + (((D137) + (D136))))</f>
        <v/>
      </c>
      <c r="J134">
        <f>((C133 + C134)*(((D133 + D134)/2) + (((D137) + (D136)))))</f>
        <v/>
      </c>
    </row>
    <row r="135">
      <c r="A135" t="inlineStr">
        <is>
          <t>CLBLM_L_X8Y54/CLBLM_L.CLBLM_IMUX8-&gt;CLBLM_M_A5</t>
        </is>
      </c>
      <c r="B135" t="inlineStr">
        <is>
          <t>PassTransistor</t>
        </is>
      </c>
      <c r="C135" t="n">
        <v>0</v>
      </c>
      <c r="E135" t="n">
        <v>0</v>
      </c>
      <c r="F135" t="n">
        <v>0</v>
      </c>
      <c r="G135" t="n">
        <v>0</v>
      </c>
      <c r="H135" t="n">
        <v>0</v>
      </c>
      <c r="I135">
        <f>((D137) + (D136))</f>
        <v/>
      </c>
      <c r="J135">
        <f>(((D137) + (D136))*C135)</f>
        <v/>
      </c>
    </row>
    <row r="136">
      <c r="A136" t="inlineStr">
        <is>
          <t>CLBLM_L_X8Y54/CLBLM_M_A5</t>
        </is>
      </c>
      <c r="B136" t="inlineStr">
        <is>
          <t>Part of wire</t>
        </is>
      </c>
      <c r="C136" t="n">
        <v>0</v>
      </c>
      <c r="D136" t="n">
        <v>0</v>
      </c>
      <c r="I136">
        <f>(((D136)/2) + (D137))</f>
        <v/>
      </c>
      <c r="J136">
        <f>((C136)*(((D136)/2) + (D137)))</f>
        <v/>
      </c>
    </row>
    <row r="137">
      <c r="A137" t="inlineStr">
        <is>
          <t>masterReg/register_reg_r2_0_31_30_31__0/DP/RADR4</t>
        </is>
      </c>
      <c r="B137" t="inlineStr">
        <is>
          <t>Inpin</t>
        </is>
      </c>
      <c r="D137" t="n">
        <v>0</v>
      </c>
      <c r="E137" t="n">
        <v>0.048</v>
      </c>
      <c r="F137" t="n">
        <v>0.038</v>
      </c>
      <c r="G137" t="n">
        <v>0.126</v>
      </c>
      <c r="H137" t="n">
        <v>0.102</v>
      </c>
    </row>
    <row r="138">
      <c r="A138" t="inlineStr">
        <is>
          <t>readReg2[4]: Address_register_reg[9]/Q to masterReg/register_reg_r2_0_31_30_31__0/DP/RADR4 sum delays</t>
        </is>
      </c>
      <c r="E138">
        <f>(E2 + E4 + E53 + E107 + E115 + E122 + E127 + E132 + E135 + E137)</f>
        <v/>
      </c>
      <c r="F138">
        <f>(F2 + F4 + F53 + F107 + F115 + F122 + F127 + F132 + F135 + F137)</f>
        <v/>
      </c>
      <c r="G138">
        <f>(G2 + G4 + G53 + G107 + G115 + G122 + G127 + G132 + G135 + G137)</f>
        <v/>
      </c>
      <c r="H138">
        <f>(H2 + H4 + H53 + H107 + H115 + H122 + H127 + H132 + H135 + H137)</f>
        <v/>
      </c>
      <c r="J138">
        <f>(J2 + J3 + J4 + J6 + J53 + J64 + J107 + J114 + J115 + J121 + J122 + J126 + J127 + J131 + J132 + J134 + J135 + J136 + J137)</f>
        <v/>
      </c>
    </row>
    <row r="139">
      <c r="A139" t="inlineStr">
        <is>
          <t>readReg2[4]: Address_register_reg[9]/Q to masterReg/register_reg_r2_0_31_30_31__0/DP/RADR4sum delays + cap delay</t>
        </is>
      </c>
      <c r="E139">
        <f>1000*(E138 + J138)</f>
        <v/>
      </c>
      <c r="F139">
        <f>1000*(F138 + J138)</f>
        <v/>
      </c>
      <c r="G139">
        <f>1000*(G138 + J138)</f>
        <v/>
      </c>
      <c r="H139">
        <f>1000*(H138 + J138)</f>
        <v/>
      </c>
    </row>
    <row r="141">
      <c r="A141" t="inlineStr">
        <is>
          <t>readReg2[4]: Address_register_reg[9]/Q to masterReg/register_reg_r2_0_31_30_31__0/DP/RADR4Total delay (from Vivado)</t>
        </is>
      </c>
      <c r="E141" t="inlineStr">
        <is>
          <t>543</t>
        </is>
      </c>
      <c r="F141" t="inlineStr">
        <is>
          <t>474</t>
        </is>
      </c>
      <c r="G141" t="inlineStr">
        <is>
          <t>954</t>
        </is>
      </c>
      <c r="H141" t="inlineStr">
        <is>
          <t>812</t>
        </is>
      </c>
    </row>
    <row r="143">
      <c r="A143" t="inlineStr">
        <is>
          <t>INT_L_X8Y49/INT_L.WR1END_S1_0-&gt;&gt;SW2BEG3</t>
        </is>
      </c>
      <c r="B143" t="inlineStr">
        <is>
          <t>Buffer</t>
        </is>
      </c>
      <c r="C143" t="n">
        <v>1.1851186875</v>
      </c>
      <c r="D143" t="n">
        <v>0.008473000000000001</v>
      </c>
      <c r="E143" t="n">
        <v>0.041</v>
      </c>
      <c r="F143" t="n">
        <v>0.033</v>
      </c>
      <c r="G143" t="n">
        <v>0.137</v>
      </c>
      <c r="H143" t="n">
        <v>0.113</v>
      </c>
      <c r="I143">
        <f>((D150) + (D144 + D145 + D146 + D147 + D148 + D149))</f>
        <v/>
      </c>
      <c r="J143">
        <f>(((D150) + (D144 + D145 + D146 + D147 + D148 + D149))*C143)</f>
        <v/>
      </c>
    </row>
    <row r="144">
      <c r="A144" t="inlineStr">
        <is>
          <t>INT_L_X8Y49/SW2BEG3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INT_R_X7Y48/SW2END3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INT_R_X7Y49/SW2END_N0_3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INT_L_X8Y48/SW2A3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CLBLM_L_X8Y48/CLBLM_SW2A3</t>
        </is>
      </c>
      <c r="B148" t="inlineStr">
        <is>
          <t>Part of wire</t>
        </is>
      </c>
      <c r="C148" t="n">
        <v>0.090208</v>
      </c>
      <c r="D148" t="n">
        <v>0.005896</v>
      </c>
    </row>
    <row r="149">
      <c r="A149" t="inlineStr">
        <is>
          <t>CLBLM_R_X7Y48/CLBLM_SW2A3</t>
        </is>
      </c>
      <c r="B149" t="inlineStr">
        <is>
          <t>Part of wire</t>
        </is>
      </c>
      <c r="C149" t="n">
        <v>0.090208</v>
      </c>
      <c r="D149" t="n">
        <v>0.005896</v>
      </c>
      <c r="I149">
        <f>(((D144 + D145 + D146 + D147 + D148 + D149)/2) + (D150))</f>
        <v/>
      </c>
      <c r="J149">
        <f>((C144 + C145 + C146 + C147 + C148 + C149)*(((D144 + D145 + D146 + D147 + D148 + D149)/2) + (D150)))</f>
        <v/>
      </c>
    </row>
    <row r="150">
      <c r="A150" t="inlineStr">
        <is>
          <t>INT_R_X7Y48/INT_R.SW2END3-&gt;&gt;ER1BEG_S0</t>
        </is>
      </c>
      <c r="B150" t="inlineStr">
        <is>
          <t>Buffer</t>
        </is>
      </c>
      <c r="C150" t="n">
        <v>1.16220225</v>
      </c>
      <c r="D150" t="n">
        <v>0.008429000000000001</v>
      </c>
      <c r="E150" t="n">
        <v>0.044</v>
      </c>
      <c r="F150" t="n">
        <v>0.036</v>
      </c>
      <c r="G150" t="n">
        <v>0.124</v>
      </c>
      <c r="H150" t="n">
        <v>0.103</v>
      </c>
      <c r="I150">
        <f>((D156) + (D151 + D152 + D153 + D154 + D155))</f>
        <v/>
      </c>
      <c r="J150">
        <f>(((D156) + (D151 + D152 + D153 + D154 + D155))*C150)</f>
        <v/>
      </c>
    </row>
    <row r="151">
      <c r="A151" t="inlineStr">
        <is>
          <t>INT_R_X7Y48/ER1BEG_S0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INT_L_X8Y49/ER1END0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INT_R_X7Y49/ER1BEG0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CLBLM_R_X7Y49/CLBLM_ER1BEG0</t>
        </is>
      </c>
      <c r="B154" t="inlineStr">
        <is>
          <t>Part of wire</t>
        </is>
      </c>
      <c r="C154" t="n">
        <v>0.09049599999999999</v>
      </c>
      <c r="D154" t="n">
        <v>0.005564</v>
      </c>
    </row>
    <row r="155">
      <c r="A155" t="inlineStr">
        <is>
          <t>CLBLM_L_X8Y49/CLBLM_ER1BEG0</t>
        </is>
      </c>
      <c r="B155" t="inlineStr">
        <is>
          <t>Part of wire</t>
        </is>
      </c>
      <c r="C155" t="n">
        <v>0.09049599999999999</v>
      </c>
      <c r="D155" t="n">
        <v>0.005564</v>
      </c>
      <c r="I155">
        <f>(((D151 + D152 + D153 + D154 + D155)/2) + (D156))</f>
        <v/>
      </c>
      <c r="J155">
        <f>((C151 + C152 + C153 + C154 + C155)*(((D151 + D152 + D153 + D154 + D155)/2) + (D156)))</f>
        <v/>
      </c>
    </row>
    <row r="156">
      <c r="A156" t="inlineStr">
        <is>
          <t>INT_L_X8Y49/INT_L.ER1END0-&gt;&gt;IMUX_L24</t>
        </is>
      </c>
      <c r="B156" t="inlineStr">
        <is>
          <t>Buffer</t>
        </is>
      </c>
      <c r="C156" t="n">
        <v>1.6107141875</v>
      </c>
      <c r="D156" t="n">
        <v>0.007713</v>
      </c>
      <c r="E156" t="n">
        <v>0.047</v>
      </c>
      <c r="F156" t="n">
        <v>0.038</v>
      </c>
      <c r="G156" t="n">
        <v>0.138</v>
      </c>
      <c r="H156" t="n">
        <v>0.114</v>
      </c>
      <c r="I156">
        <f>((((D161) + (D160))) + (D157 + D158))</f>
        <v/>
      </c>
      <c r="J156">
        <f>(((((D161) + (D160))) + (D157 + D158))*C156)</f>
        <v/>
      </c>
    </row>
    <row r="157">
      <c r="A157" t="inlineStr">
        <is>
          <t>INT_L_X8Y49/IMUX_L24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CLBLM_L_X8Y49/CLBLM_IMUX24</t>
        </is>
      </c>
      <c r="B158" t="inlineStr">
        <is>
          <t>Part of wire</t>
        </is>
      </c>
      <c r="C158" t="n">
        <v>0</v>
      </c>
      <c r="D158" t="n">
        <v>0</v>
      </c>
      <c r="I158">
        <f>(((D157 + D158)/2) + (((D161) + (D160))))</f>
        <v/>
      </c>
      <c r="J158">
        <f>((C157 + C158)*(((D157 + D158)/2) + (((D161) + (D160)))))</f>
        <v/>
      </c>
    </row>
    <row r="159">
      <c r="A159" t="inlineStr">
        <is>
          <t>CLBLM_L_X8Y49/CLBLM_L.CLBLM_IMUX24-&gt;CLBLM_M_B5</t>
        </is>
      </c>
      <c r="B159" t="inlineStr">
        <is>
          <t>PassTransistor</t>
        </is>
      </c>
      <c r="C159" t="n">
        <v>0</v>
      </c>
      <c r="E159" t="n">
        <v>0</v>
      </c>
      <c r="F159" t="n">
        <v>0</v>
      </c>
      <c r="G159" t="n">
        <v>0</v>
      </c>
      <c r="H159" t="n">
        <v>0</v>
      </c>
      <c r="I159">
        <f>((D161) + (D160))</f>
        <v/>
      </c>
      <c r="J159">
        <f>(((D161) + (D160))*C159)</f>
        <v/>
      </c>
    </row>
    <row r="160">
      <c r="A160" t="inlineStr">
        <is>
          <t>CLBLM_L_X8Y49/CLBLM_M_B5</t>
        </is>
      </c>
      <c r="B160" t="inlineStr">
        <is>
          <t>Part of wire</t>
        </is>
      </c>
      <c r="C160" t="n">
        <v>0</v>
      </c>
      <c r="D160" t="n">
        <v>0</v>
      </c>
      <c r="I160">
        <f>(((D160)/2) + (D161))</f>
        <v/>
      </c>
      <c r="J160">
        <f>((C160)*(((D160)/2) + (D161)))</f>
        <v/>
      </c>
    </row>
    <row r="161">
      <c r="A161" t="inlineStr">
        <is>
          <t>masterReg/register_reg_r2_0_31_12_17/RAMB_D1/RADR4</t>
        </is>
      </c>
      <c r="B161" t="inlineStr">
        <is>
          <t>Inpin</t>
        </is>
      </c>
      <c r="D161" t="n">
        <v>0</v>
      </c>
      <c r="E161" t="n">
        <v>0.052</v>
      </c>
      <c r="F161" t="n">
        <v>0.042</v>
      </c>
      <c r="G161" t="n">
        <v>0.137</v>
      </c>
      <c r="H161" t="n">
        <v>0.111</v>
      </c>
    </row>
    <row r="162">
      <c r="A162" t="inlineStr">
        <is>
          <t>readReg2[4]: Address_register_reg[9]/Q to masterReg/register_reg_r2_0_31_12_17/RAMB_D1/RADR4 sum delays</t>
        </is>
      </c>
      <c r="E162">
        <f>(E2 + E4 + E53 + E107 + E115 + E143 + E150 + E156 + E159 + E161)</f>
        <v/>
      </c>
      <c r="F162">
        <f>(F2 + F4 + F53 + F107 + F115 + F143 + F150 + F156 + F159 + F161)</f>
        <v/>
      </c>
      <c r="G162">
        <f>(G2 + G4 + G53 + G107 + G115 + G143 + G150 + G156 + G159 + G161)</f>
        <v/>
      </c>
      <c r="H162">
        <f>(H2 + H4 + H53 + H107 + H115 + H143 + H150 + H156 + H159 + H161)</f>
        <v/>
      </c>
      <c r="J162">
        <f>(J2 + J3 + J4 + J6 + J53 + J64 + J107 + J114 + J115 + J121 + J143 + J149 + J150 + J155 + J156 + J158 + J159 + J160 + J161)</f>
        <v/>
      </c>
    </row>
    <row r="163">
      <c r="A163" t="inlineStr">
        <is>
          <t>readReg2[4]: Address_register_reg[9]/Q to masterReg/register_reg_r2_0_31_12_17/RAMB_D1/RADR4sum delays + cap delay</t>
        </is>
      </c>
      <c r="E163">
        <f>1000*(E162 + J162)</f>
        <v/>
      </c>
      <c r="F163">
        <f>1000*(F162 + J162)</f>
        <v/>
      </c>
      <c r="G163">
        <f>1000*(G162 + J162)</f>
        <v/>
      </c>
      <c r="H163">
        <f>1000*(H162 + J162)</f>
        <v/>
      </c>
    </row>
    <row r="165">
      <c r="A165" t="inlineStr">
        <is>
          <t>readReg2[4]: Address_register_reg[9]/Q to masterReg/register_reg_r2_0_31_12_17/RAMB_D1/RADR4Total delay (from Vivado)</t>
        </is>
      </c>
      <c r="E165" t="inlineStr">
        <is>
          <t>547</t>
        </is>
      </c>
      <c r="F165" t="inlineStr">
        <is>
          <t>482</t>
        </is>
      </c>
      <c r="G165" t="inlineStr">
        <is>
          <t>989</t>
        </is>
      </c>
      <c r="H165" t="inlineStr">
        <is>
          <t>848</t>
        </is>
      </c>
    </row>
    <row r="167">
      <c r="A167" t="inlineStr">
        <is>
          <t>INT_L_X8Y49/INT_L.WR1END_S1_0-&gt;&gt;IMUX_L31</t>
        </is>
      </c>
      <c r="B167" t="inlineStr">
        <is>
          <t>Buffer</t>
        </is>
      </c>
      <c r="C167" t="n">
        <v>1.6107141875</v>
      </c>
      <c r="D167" t="n">
        <v>0.007713</v>
      </c>
      <c r="E167" t="n">
        <v>0.047</v>
      </c>
      <c r="F167" t="n">
        <v>0.038</v>
      </c>
      <c r="G167" t="n">
        <v>0.138</v>
      </c>
      <c r="H167" t="n">
        <v>0.114</v>
      </c>
      <c r="I167">
        <f>((((D172) + (D171))) + (D168 + D169))</f>
        <v/>
      </c>
      <c r="J167">
        <f>(((((D172) + (D171))) + (D168 + D169))*C167)</f>
        <v/>
      </c>
    </row>
    <row r="168">
      <c r="A168" t="inlineStr">
        <is>
          <t>INT_L_X8Y49/IMUX_L31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CLBLM_L_X8Y49/CLBLM_IMUX31</t>
        </is>
      </c>
      <c r="B169" t="inlineStr">
        <is>
          <t>Part of wire</t>
        </is>
      </c>
      <c r="C169" t="n">
        <v>0</v>
      </c>
      <c r="D169" t="n">
        <v>0</v>
      </c>
      <c r="I169">
        <f>(((D168 + D169)/2) + (((D172) + (D171))))</f>
        <v/>
      </c>
      <c r="J169">
        <f>((C168 + C169)*(((D168 + D169)/2) + (((D172) + (D171)))))</f>
        <v/>
      </c>
    </row>
    <row r="170">
      <c r="A170" t="inlineStr">
        <is>
          <t>CLBLM_L_X8Y49/CLBLM_L.CLBLM_IMUX31-&gt;CLBLM_M_C5</t>
        </is>
      </c>
      <c r="B170" t="inlineStr">
        <is>
          <t>PassTransistor</t>
        </is>
      </c>
      <c r="C170" t="n">
        <v>0</v>
      </c>
      <c r="E170" t="n">
        <v>0</v>
      </c>
      <c r="F170" t="n">
        <v>0</v>
      </c>
      <c r="G170" t="n">
        <v>0</v>
      </c>
      <c r="H170" t="n">
        <v>0</v>
      </c>
      <c r="I170">
        <f>((D172) + (D171))</f>
        <v/>
      </c>
      <c r="J170">
        <f>(((D172) + (D171))*C170)</f>
        <v/>
      </c>
    </row>
    <row r="171">
      <c r="A171" t="inlineStr">
        <is>
          <t>CLBLM_L_X8Y49/CLBLM_M_C5</t>
        </is>
      </c>
      <c r="B171" t="inlineStr">
        <is>
          <t>Part of wire</t>
        </is>
      </c>
      <c r="C171" t="n">
        <v>0</v>
      </c>
      <c r="D171" t="n">
        <v>0</v>
      </c>
      <c r="I171">
        <f>(((D171)/2) + (D172))</f>
        <v/>
      </c>
      <c r="J171">
        <f>((C171)*(((D171)/2) + (D172)))</f>
        <v/>
      </c>
    </row>
    <row r="172">
      <c r="A172" t="inlineStr">
        <is>
          <t>masterReg/register_reg_r2_0_31_12_17/RAMC_D1/RADR4</t>
        </is>
      </c>
      <c r="B172" t="inlineStr">
        <is>
          <t>Inpin</t>
        </is>
      </c>
      <c r="D172" t="n">
        <v>0</v>
      </c>
      <c r="E172" t="n">
        <v>0.05</v>
      </c>
      <c r="F172" t="n">
        <v>0.04</v>
      </c>
      <c r="G172" t="n">
        <v>0.133</v>
      </c>
      <c r="H172" t="n">
        <v>0.107</v>
      </c>
    </row>
    <row r="173">
      <c r="A173" t="inlineStr">
        <is>
          <t>readReg2[4]: Address_register_reg[9]/Q to masterReg/register_reg_r2_0_31_12_17/RAMC_D1/RADR4 sum delays</t>
        </is>
      </c>
      <c r="E173">
        <f>(E2 + E4 + E53 + E107 + E115 + E167 + E170 + E172)</f>
        <v/>
      </c>
      <c r="F173">
        <f>(F2 + F4 + F53 + F107 + F115 + F167 + F170 + F172)</f>
        <v/>
      </c>
      <c r="G173">
        <f>(G2 + G4 + G53 + G107 + G115 + G167 + G170 + G172)</f>
        <v/>
      </c>
      <c r="H173">
        <f>(H2 + H4 + H53 + H107 + H115 + H167 + H170 + H172)</f>
        <v/>
      </c>
      <c r="J173">
        <f>(J2 + J3 + J4 + J6 + J53 + J64 + J107 + J114 + J115 + J121 + J167 + J169 + J170 + J171 + J172)</f>
        <v/>
      </c>
    </row>
    <row r="174">
      <c r="A174" t="inlineStr">
        <is>
          <t>readReg2[4]: Address_register_reg[9]/Q to masterReg/register_reg_r2_0_31_12_17/RAMC_D1/RADR4sum delays + cap delay</t>
        </is>
      </c>
      <c r="E174">
        <f>1000*(E173 + J173)</f>
        <v/>
      </c>
      <c r="F174">
        <f>1000*(F173 + J173)</f>
        <v/>
      </c>
      <c r="G174">
        <f>1000*(G173 + J173)</f>
        <v/>
      </c>
      <c r="H174">
        <f>1000*(H173 + J173)</f>
        <v/>
      </c>
    </row>
    <row r="176">
      <c r="A176" t="inlineStr">
        <is>
          <t>readReg2[4]: Address_register_reg[9]/Q to masterReg/register_reg_r2_0_31_12_17/RAMC_D1/RADR4Total delay (from Vivado)</t>
        </is>
      </c>
      <c r="E176" t="inlineStr">
        <is>
          <t>408</t>
        </is>
      </c>
      <c r="F176" t="inlineStr">
        <is>
          <t>359</t>
        </is>
      </c>
      <c r="G176" t="inlineStr">
        <is>
          <t>720</t>
        </is>
      </c>
      <c r="H176" t="inlineStr">
        <is>
          <t>617</t>
        </is>
      </c>
    </row>
    <row r="178">
      <c r="A178" t="inlineStr">
        <is>
          <t>INT_L_X10Y48/INT_L.NE6END3-&gt;&gt;NR1BEG3</t>
        </is>
      </c>
      <c r="B178" t="inlineStr">
        <is>
          <t>Buffer</t>
        </is>
      </c>
      <c r="C178" t="n">
        <v>1.16220225</v>
      </c>
      <c r="D178" t="n">
        <v>0.008429000000000001</v>
      </c>
      <c r="E178" t="n">
        <v>0.056</v>
      </c>
      <c r="F178" t="n">
        <v>0.046</v>
      </c>
      <c r="G178" t="n">
        <v>0.131</v>
      </c>
      <c r="H178" t="n">
        <v>0.108</v>
      </c>
      <c r="I178">
        <f>((D181) + (D179 + D180))</f>
        <v/>
      </c>
      <c r="J178">
        <f>(((D181) + (D179 + D180))*C178)</f>
        <v/>
      </c>
    </row>
    <row r="179">
      <c r="A179" t="inlineStr">
        <is>
          <t>INT_L_X10Y48/NR1BEG3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INT_L_X10Y49/NR1END3</t>
        </is>
      </c>
      <c r="B180" t="inlineStr">
        <is>
          <t>Part of wire</t>
        </is>
      </c>
      <c r="C180" t="n">
        <v>0</v>
      </c>
      <c r="D180" t="n">
        <v>0</v>
      </c>
      <c r="I180">
        <f>(((D179 + D180)/2) + (D181))</f>
        <v/>
      </c>
      <c r="J180">
        <f>((C179 + C180)*(((D179 + D180)/2) + (D181)))</f>
        <v/>
      </c>
    </row>
    <row r="181">
      <c r="A181" t="inlineStr">
        <is>
          <t>INT_L_X10Y49/INT_L.NR1END3-&gt;&gt;WR1BEG_S0</t>
        </is>
      </c>
      <c r="B181" t="inlineStr">
        <is>
          <t>Buffer</t>
        </is>
      </c>
      <c r="C181" t="n">
        <v>1.16220225</v>
      </c>
      <c r="D181" t="n">
        <v>0.008429000000000001</v>
      </c>
      <c r="E181" t="n">
        <v>0.043</v>
      </c>
      <c r="F181" t="n">
        <v>0.035</v>
      </c>
      <c r="G181" t="n">
        <v>0.124</v>
      </c>
      <c r="H181" t="n">
        <v>0.103</v>
      </c>
      <c r="I181">
        <f>((D192) + (D182 + D183 + D184 + D185 + D186 + D187 + D188 + D189 + D190 + D191))</f>
        <v/>
      </c>
      <c r="J181">
        <f>(((D192) + (D182 + D183 + D184 + D185 + D186 + D187 + D188 + D189 + D190 + D191))*C181)</f>
        <v/>
      </c>
    </row>
    <row r="182">
      <c r="A182" t="inlineStr">
        <is>
          <t>INT_L_X10Y49/WR1BEG_S0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INT_R_X9Y50/WR1END0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INT_R_X9Y49/WR1END_S1_0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BRKH_INT_X10Y49/BRKH_INT_WR1BEG_S0</t>
        </is>
      </c>
      <c r="B185" t="inlineStr">
        <is>
          <t>Part of wire</t>
        </is>
      </c>
      <c r="C185" t="n">
        <v>0.00523</v>
      </c>
      <c r="D185" t="n">
        <v>0.001</v>
      </c>
    </row>
    <row r="186">
      <c r="A186" t="inlineStr">
        <is>
          <t>INT_L_X10Y50/WR1BEG0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CLBLM_L_X10Y50/CLBLM_WR1END0</t>
        </is>
      </c>
      <c r="B187" t="inlineStr">
        <is>
          <t>Part of wire</t>
        </is>
      </c>
      <c r="C187" t="n">
        <v>0.09451000000000001</v>
      </c>
      <c r="D187" t="n">
        <v>0.005801</v>
      </c>
    </row>
    <row r="188">
      <c r="A188" t="inlineStr">
        <is>
          <t>VBRK_X29Y53/VBRK_WR1END0</t>
        </is>
      </c>
      <c r="B188" t="inlineStr">
        <is>
          <t>Part of wire</t>
        </is>
      </c>
      <c r="C188" t="n">
        <v>0.01211</v>
      </c>
      <c r="D188" t="n">
        <v>0.00162</v>
      </c>
    </row>
    <row r="189">
      <c r="A189" t="inlineStr">
        <is>
          <t>DSP_R_X9Y50/DSP_WR1END0_0</t>
        </is>
      </c>
      <c r="B189" t="inlineStr">
        <is>
          <t>Part of wire</t>
        </is>
      </c>
      <c r="C189" t="n">
        <v>0.04743</v>
      </c>
      <c r="D189" t="n">
        <v>0.0119</v>
      </c>
    </row>
    <row r="190">
      <c r="A190" t="inlineStr">
        <is>
          <t>INT_INTERFACE_R_X9Y50/INT_INTERFACE_WR1END0</t>
        </is>
      </c>
      <c r="B190" t="inlineStr">
        <is>
          <t>Part of wire</t>
        </is>
      </c>
      <c r="C190" t="n">
        <v>0</v>
      </c>
      <c r="D190" t="n">
        <v>0</v>
      </c>
    </row>
    <row r="191">
      <c r="A191" t="inlineStr">
        <is>
          <t>BRKH_INT_X9Y49/BRKH_INT_WR1END_S1_0</t>
        </is>
      </c>
      <c r="B191" t="inlineStr">
        <is>
          <t>Part of wire</t>
        </is>
      </c>
      <c r="C191" t="n">
        <v>0.00523</v>
      </c>
      <c r="D191" t="n">
        <v>0.001</v>
      </c>
      <c r="I191">
        <f>(((D182 + D183 + D184 + D185 + D186 + D187 + D188 + D189 + D190 + D191)/2) + (D192))</f>
        <v/>
      </c>
      <c r="J191">
        <f>((C182 + C183 + C184 + C185 + C186 + C187 + C188 + C189 + C190 + C191)*(((D182 + D183 + D184 + D185 + D186 + D187 + D188 + D189 + D190 + D191)/2) + (D192)))</f>
        <v/>
      </c>
    </row>
    <row r="192">
      <c r="A192" t="inlineStr">
        <is>
          <t>INT_R_X9Y49/INT_R.WR1END_S1_0-&gt;&gt;SW2BEG3</t>
        </is>
      </c>
      <c r="B192" t="inlineStr">
        <is>
          <t>Buffer</t>
        </is>
      </c>
      <c r="C192" t="n">
        <v>1.1851186875</v>
      </c>
      <c r="D192" t="n">
        <v>0.008473000000000001</v>
      </c>
      <c r="E192" t="n">
        <v>0.041</v>
      </c>
      <c r="F192" t="n">
        <v>0.033</v>
      </c>
      <c r="G192" t="n">
        <v>0.137</v>
      </c>
      <c r="H192" t="n">
        <v>0.113</v>
      </c>
      <c r="I192">
        <f>((D197 + D208) + (D193 + D194 + D195 + D196))</f>
        <v/>
      </c>
      <c r="J192">
        <f>(((D197 + D208) + (D193 + D194 + D195 + D196))*C192)</f>
        <v/>
      </c>
    </row>
    <row r="193">
      <c r="A193" t="inlineStr">
        <is>
          <t>INT_R_X9Y49/SW2BEG3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INT_L_X8Y48/SW2END3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INT_L_X8Y49/SW2END_N0_3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INT_R_X9Y48/SW2A3</t>
        </is>
      </c>
      <c r="B196" t="inlineStr">
        <is>
          <t>Part of wire</t>
        </is>
      </c>
      <c r="C196" t="n">
        <v>0</v>
      </c>
      <c r="D196" t="n">
        <v>0</v>
      </c>
      <c r="I196">
        <f>(((D193 + D194 + D195 + D196)/2) + (D197 + D208))</f>
        <v/>
      </c>
      <c r="J196">
        <f>((C193 + C194 + C195 + C196)*(((D193 + D194 + D195 + D196)/2) + (D197 + D208)))</f>
        <v/>
      </c>
    </row>
    <row r="197">
      <c r="A197" t="inlineStr">
        <is>
          <t>INT_L_X8Y49/INT_L.SW2END_N0_3-&gt;&gt;IMUX_L8</t>
        </is>
      </c>
      <c r="B197" t="inlineStr">
        <is>
          <t>Buffer</t>
        </is>
      </c>
      <c r="C197" t="n">
        <v>1.6107141875</v>
      </c>
      <c r="D197" t="n">
        <v>0.007713</v>
      </c>
      <c r="E197" t="n">
        <v>0.047</v>
      </c>
      <c r="F197" t="n">
        <v>0.038</v>
      </c>
      <c r="G197" t="n">
        <v>0.138</v>
      </c>
      <c r="H197" t="n">
        <v>0.114</v>
      </c>
      <c r="I197">
        <f>((((D202) + (D201))) + (D198 + D199))</f>
        <v/>
      </c>
      <c r="J197">
        <f>(((((D202) + (D201))) + (D198 + D199))*C197)</f>
        <v/>
      </c>
    </row>
    <row r="198">
      <c r="A198" t="inlineStr">
        <is>
          <t>INT_L_X8Y49/IMUX_L8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CLBLM_L_X8Y49/CLBLM_IMUX8</t>
        </is>
      </c>
      <c r="B199" t="inlineStr">
        <is>
          <t>Part of wire</t>
        </is>
      </c>
      <c r="C199" t="n">
        <v>0</v>
      </c>
      <c r="D199" t="n">
        <v>0</v>
      </c>
      <c r="I199">
        <f>(((D198 + D199)/2) + (((D202) + (D201))))</f>
        <v/>
      </c>
      <c r="J199">
        <f>((C198 + C199)*(((D198 + D199)/2) + (((D202) + (D201)))))</f>
        <v/>
      </c>
    </row>
    <row r="200">
      <c r="A200" t="inlineStr">
        <is>
          <t>CLBLM_L_X8Y49/CLBLM_L.CLBLM_IMUX8-&gt;CLBLM_M_A5</t>
        </is>
      </c>
      <c r="B200" t="inlineStr">
        <is>
          <t>PassTransistor</t>
        </is>
      </c>
      <c r="C200" t="n">
        <v>0</v>
      </c>
      <c r="E200" t="n">
        <v>0</v>
      </c>
      <c r="F200" t="n">
        <v>0</v>
      </c>
      <c r="G200" t="n">
        <v>0</v>
      </c>
      <c r="H200" t="n">
        <v>0</v>
      </c>
      <c r="I200">
        <f>((D202) + (D201))</f>
        <v/>
      </c>
      <c r="J200">
        <f>(((D202) + (D201))*C200)</f>
        <v/>
      </c>
    </row>
    <row r="201">
      <c r="A201" t="inlineStr">
        <is>
          <t>CLBLM_L_X8Y49/CLBLM_M_A5</t>
        </is>
      </c>
      <c r="B201" t="inlineStr">
        <is>
          <t>Part of wire</t>
        </is>
      </c>
      <c r="C201" t="n">
        <v>0</v>
      </c>
      <c r="D201" t="n">
        <v>0</v>
      </c>
      <c r="I201">
        <f>(((D201)/2) + (D202))</f>
        <v/>
      </c>
      <c r="J201">
        <f>((C201)*(((D201)/2) + (D202)))</f>
        <v/>
      </c>
    </row>
    <row r="202">
      <c r="A202" t="inlineStr">
        <is>
          <t>masterReg/register_reg_r2_0_31_12_17/RAMA_D1/RADR4</t>
        </is>
      </c>
      <c r="B202" t="inlineStr">
        <is>
          <t>Inpin</t>
        </is>
      </c>
      <c r="D202" t="n">
        <v>0</v>
      </c>
      <c r="E202" t="n">
        <v>0.048</v>
      </c>
      <c r="F202" t="n">
        <v>0.038</v>
      </c>
      <c r="G202" t="n">
        <v>0.126</v>
      </c>
      <c r="H202" t="n">
        <v>0.102</v>
      </c>
    </row>
    <row r="203">
      <c r="A203" t="inlineStr">
        <is>
          <t>readReg2[4]: Address_register_reg[9]/Q to masterReg/register_reg_r2_0_31_12_17/RAMA_D1/RADR4 sum delays</t>
        </is>
      </c>
      <c r="E203">
        <f>(E2 + E4 + E53 + E178 + E181 + E192 + E197 + E200 + E202)</f>
        <v/>
      </c>
      <c r="F203">
        <f>(F2 + F4 + F53 + F178 + F181 + F192 + F197 + F200 + F202)</f>
        <v/>
      </c>
      <c r="G203">
        <f>(G2 + G4 + G53 + G178 + G181 + G192 + G197 + G200 + G202)</f>
        <v/>
      </c>
      <c r="H203">
        <f>(H2 + H4 + H53 + H178 + H181 + H192 + H197 + H200 + H202)</f>
        <v/>
      </c>
      <c r="J203">
        <f>(J2 + J3 + J4 + J6 + J53 + J64 + J178 + J180 + J181 + J191 + J192 + J196 + J197 + J199 + J200 + J201 + J202)</f>
        <v/>
      </c>
    </row>
    <row r="204">
      <c r="A204" t="inlineStr">
        <is>
          <t>readReg2[4]: Address_register_reg[9]/Q to masterReg/register_reg_r2_0_31_12_17/RAMA_D1/RADR4sum delays + cap delay</t>
        </is>
      </c>
      <c r="E204">
        <f>1000*(E203 + J203)</f>
        <v/>
      </c>
      <c r="F204">
        <f>1000*(F203 + J203)</f>
        <v/>
      </c>
      <c r="G204">
        <f>1000*(G203 + J203)</f>
        <v/>
      </c>
      <c r="H204">
        <f>1000*(H203 + J203)</f>
        <v/>
      </c>
    </row>
    <row r="206">
      <c r="A206" t="inlineStr">
        <is>
          <t>readReg2[4]: Address_register_reg[9]/Q to masterReg/register_reg_r2_0_31_12_17/RAMA_D1/RADR4Total delay (from Vivado)</t>
        </is>
      </c>
      <c r="E206" t="inlineStr">
        <is>
          <t>462</t>
        </is>
      </c>
      <c r="F206" t="inlineStr">
        <is>
          <t>403</t>
        </is>
      </c>
      <c r="G206" t="inlineStr">
        <is>
          <t>817</t>
        </is>
      </c>
      <c r="H206" t="inlineStr">
        <is>
          <t>697</t>
        </is>
      </c>
    </row>
    <row r="208">
      <c r="A208" t="inlineStr">
        <is>
          <t>INT_L_X8Y49/INT_L.SW2END_N0_3-&gt;&gt;NW6BEG0</t>
        </is>
      </c>
      <c r="B208" t="inlineStr">
        <is>
          <t>Buffer</t>
        </is>
      </c>
      <c r="C208" t="n">
        <v>1.5845231875</v>
      </c>
      <c r="D208" t="n">
        <v>0.009979</v>
      </c>
      <c r="E208" t="n">
        <v>0.075</v>
      </c>
      <c r="F208" t="n">
        <v>0.062</v>
      </c>
      <c r="G208" t="n">
        <v>0.175</v>
      </c>
      <c r="H208" t="n">
        <v>0.144</v>
      </c>
      <c r="I208">
        <f>((D220 + D236 + D298) + (D209 + D210 + D211 + D212 + D213 + D214 + D215 + D216 + D217 + D218 + D219))</f>
        <v/>
      </c>
      <c r="J208">
        <f>(((D220 + D236 + D298) + (D209 + D210 + D211 + D212 + D213 + D214 + D215 + D216 + D217 + D218 + D219))*C208)</f>
        <v/>
      </c>
    </row>
    <row r="209">
      <c r="A209" t="inlineStr">
        <is>
          <t>INT_L_X8Y49/NW6BEG0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INT_L_X6Y53/NW6END0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INT_L_X6Y52/NW6END_S0_0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CLBLM_L_X8Y49/CLBLM_NW4A0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CLBLM_R_X7Y49/CLBLM_NW4A0</t>
        </is>
      </c>
      <c r="B213" t="inlineStr">
        <is>
          <t>Part of wire</t>
        </is>
      </c>
      <c r="C213" t="n">
        <v>0</v>
      </c>
      <c r="D213" t="n">
        <v>0</v>
      </c>
    </row>
    <row r="214">
      <c r="A214" t="inlineStr">
        <is>
          <t>INT_R_X7Y49/NW6A0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BRKH_INT_X7Y49/BRKH_INT_NW6A0</t>
        </is>
      </c>
      <c r="B215" t="inlineStr">
        <is>
          <t>Part of wire</t>
        </is>
      </c>
      <c r="C215" t="n">
        <v>0.00523</v>
      </c>
      <c r="D215" t="n">
        <v>0.001</v>
      </c>
    </row>
    <row r="216">
      <c r="A216" t="inlineStr">
        <is>
          <t>INT_R_X7Y50/NW6B0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INT_R_X7Y51/NW6C0</t>
        </is>
      </c>
      <c r="B217" t="inlineStr">
        <is>
          <t>Part of wire</t>
        </is>
      </c>
      <c r="C217" t="n">
        <v>0</v>
      </c>
      <c r="D217" t="n">
        <v>0</v>
      </c>
    </row>
    <row r="218">
      <c r="A218" t="inlineStr">
        <is>
          <t>INT_R_X7Y52/NW6D0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INT_R_X7Y53/NW6E0</t>
        </is>
      </c>
      <c r="B219" t="inlineStr">
        <is>
          <t>Part of wire</t>
        </is>
      </c>
      <c r="C219" t="n">
        <v>0</v>
      </c>
      <c r="D219" t="n">
        <v>0</v>
      </c>
      <c r="I219">
        <f>(((D209 + D210 + D211 + D212 + D213 + D214 + D215 + D216 + D217 + D218 + D219)/2) + (D220 + D236 + D298))</f>
        <v/>
      </c>
      <c r="J219">
        <f>((C209 + C210 + C211 + C212 + C213 + C214 + C215 + C216 + C217 + C218 + C219)*(((D209 + D210 + D211 + D212 + D213 + D214 + D215 + D216 + D217 + D218 + D219)/2) + (D220 + D236 + D298)))</f>
        <v/>
      </c>
    </row>
    <row r="220">
      <c r="A220" t="inlineStr">
        <is>
          <t>INT_L_X6Y53/INT_L.NW6END0-&gt;&gt;NE2BEG0</t>
        </is>
      </c>
      <c r="B220" t="inlineStr">
        <is>
          <t>Buffer</t>
        </is>
      </c>
      <c r="C220" t="n">
        <v>1.1851186875</v>
      </c>
      <c r="D220" t="n">
        <v>0.008473000000000001</v>
      </c>
      <c r="E220" t="n">
        <v>0.041</v>
      </c>
      <c r="F220" t="n">
        <v>0.033</v>
      </c>
      <c r="G220" t="n">
        <v>0.134</v>
      </c>
      <c r="H220" t="n">
        <v>0.111</v>
      </c>
      <c r="I220">
        <f>((D225) + (D221 + D222 + D223 + D224))</f>
        <v/>
      </c>
      <c r="J220">
        <f>(((D225) + (D221 + D222 + D223 + D224))*C220)</f>
        <v/>
      </c>
    </row>
    <row r="221">
      <c r="A221" t="inlineStr">
        <is>
          <t>INT_L_X6Y53/NE2BEG0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INT_R_X7Y54/NE2END0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INT_R_X7Y53/NE2END_S3_0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INT_L_X6Y54/NE2A0</t>
        </is>
      </c>
      <c r="B224" t="inlineStr">
        <is>
          <t>Part of wire</t>
        </is>
      </c>
      <c r="C224" t="n">
        <v>0</v>
      </c>
      <c r="D224" t="n">
        <v>0</v>
      </c>
      <c r="I224">
        <f>(((D221 + D222 + D223 + D224)/2) + (D225))</f>
        <v/>
      </c>
      <c r="J224">
        <f>((C221 + C222 + C223 + C224)*(((D221 + D222 + D223 + D224)/2) + (D225)))</f>
        <v/>
      </c>
    </row>
    <row r="225">
      <c r="A225" t="inlineStr">
        <is>
          <t>INT_R_X7Y53/INT_R.NE2END_S3_0-&gt;&gt;IMUX31</t>
        </is>
      </c>
      <c r="B225" t="inlineStr">
        <is>
          <t>Buffer</t>
        </is>
      </c>
      <c r="C225" t="n">
        <v>1.6107141875</v>
      </c>
      <c r="D225" t="n">
        <v>0.007713</v>
      </c>
      <c r="E225" t="n">
        <v>0.047</v>
      </c>
      <c r="F225" t="n">
        <v>0.038</v>
      </c>
      <c r="G225" t="n">
        <v>0.138</v>
      </c>
      <c r="H225" t="n">
        <v>0.114</v>
      </c>
      <c r="I225">
        <f>((((D230) + (D229))) + (D226 + D227))</f>
        <v/>
      </c>
      <c r="J225">
        <f>(((((D230) + (D229))) + (D226 + D227))*C225)</f>
        <v/>
      </c>
    </row>
    <row r="226">
      <c r="A226" t="inlineStr">
        <is>
          <t>INT_R_X7Y53/IMUX31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CLBLM_R_X7Y53/CLBLM_IMUX31</t>
        </is>
      </c>
      <c r="B227" t="inlineStr">
        <is>
          <t>Part of wire</t>
        </is>
      </c>
      <c r="C227" t="n">
        <v>0</v>
      </c>
      <c r="D227" t="n">
        <v>0</v>
      </c>
      <c r="I227">
        <f>(((D226 + D227)/2) + (((D230) + (D229))))</f>
        <v/>
      </c>
      <c r="J227">
        <f>((C226 + C227)*(((D226 + D227)/2) + (((D230) + (D229)))))</f>
        <v/>
      </c>
    </row>
    <row r="228">
      <c r="A228" t="inlineStr">
        <is>
          <t>CLBLM_R_X7Y53/CLBLM_R.CLBLM_IMUX31-&gt;CLBLM_M_C5</t>
        </is>
      </c>
      <c r="B228" t="inlineStr">
        <is>
          <t>PassTransistor</t>
        </is>
      </c>
      <c r="C228" t="n">
        <v>0</v>
      </c>
      <c r="E228" t="n">
        <v>0</v>
      </c>
      <c r="F228" t="n">
        <v>0</v>
      </c>
      <c r="G228" t="n">
        <v>0</v>
      </c>
      <c r="H228" t="n">
        <v>0</v>
      </c>
      <c r="I228">
        <f>((D230) + (D229))</f>
        <v/>
      </c>
      <c r="J228">
        <f>(((D230) + (D229))*C228)</f>
        <v/>
      </c>
    </row>
    <row r="229">
      <c r="A229" t="inlineStr">
        <is>
          <t>CLBLM_R_X7Y53/CLBLM_M_C5</t>
        </is>
      </c>
      <c r="B229" t="inlineStr">
        <is>
          <t>Part of wire</t>
        </is>
      </c>
      <c r="C229" t="n">
        <v>0</v>
      </c>
      <c r="D229" t="n">
        <v>0</v>
      </c>
      <c r="I229">
        <f>(((D229)/2) + (D230))</f>
        <v/>
      </c>
      <c r="J229">
        <f>((C229)*(((D229)/2) + (D230)))</f>
        <v/>
      </c>
    </row>
    <row r="230">
      <c r="A230" t="inlineStr">
        <is>
          <t>masterReg/register_reg_r2_0_31_24_29/RAMC_D1/RADR4</t>
        </is>
      </c>
      <c r="B230" t="inlineStr">
        <is>
          <t>Inpin</t>
        </is>
      </c>
      <c r="D230" t="n">
        <v>0</v>
      </c>
      <c r="E230" t="n">
        <v>0.05</v>
      </c>
      <c r="F230" t="n">
        <v>0.04</v>
      </c>
      <c r="G230" t="n">
        <v>0.133</v>
      </c>
      <c r="H230" t="n">
        <v>0.107</v>
      </c>
    </row>
    <row r="231">
      <c r="A231" t="inlineStr">
        <is>
          <t>readReg2[4]: Address_register_reg[9]/Q to masterReg/register_reg_r2_0_31_24_29/RAMC_D1/RADR4 sum delays</t>
        </is>
      </c>
      <c r="E231">
        <f>(E2 + E4 + E53 + E178 + E181 + E192 + E208 + E220 + E225 + E228 + E230)</f>
        <v/>
      </c>
      <c r="F231">
        <f>(F2 + F4 + F53 + F178 + F181 + F192 + F208 + F220 + F225 + F228 + F230)</f>
        <v/>
      </c>
      <c r="G231">
        <f>(G2 + G4 + G53 + G178 + G181 + G192 + G208 + G220 + G225 + G228 + G230)</f>
        <v/>
      </c>
      <c r="H231">
        <f>(H2 + H4 + H53 + H178 + H181 + H192 + H208 + H220 + H225 + H228 + H230)</f>
        <v/>
      </c>
      <c r="J231">
        <f>(J2 + J3 + J4 + J6 + J53 + J64 + J178 + J180 + J181 + J191 + J192 + J196 + J208 + J219 + J220 + J224 + J225 + J227 + J228 + J229 + J230)</f>
        <v/>
      </c>
    </row>
    <row r="232">
      <c r="A232" t="inlineStr">
        <is>
          <t>readReg2[4]: Address_register_reg[9]/Q to masterReg/register_reg_r2_0_31_24_29/RAMC_D1/RADR4sum delays + cap delay</t>
        </is>
      </c>
      <c r="E232">
        <f>1000*(E231 + J231)</f>
        <v/>
      </c>
      <c r="F232">
        <f>1000*(F231 + J231)</f>
        <v/>
      </c>
      <c r="G232">
        <f>1000*(G231 + J231)</f>
        <v/>
      </c>
      <c r="H232">
        <f>1000*(H231 + J231)</f>
        <v/>
      </c>
    </row>
    <row r="234">
      <c r="A234" t="inlineStr">
        <is>
          <t>readReg2[4]: Address_register_reg[9]/Q to masterReg/register_reg_r2_0_31_24_29/RAMC_D1/RADR4Total delay (from Vivado)</t>
        </is>
      </c>
      <c r="E234" t="inlineStr">
        <is>
          <t>629</t>
        </is>
      </c>
      <c r="F234" t="inlineStr">
        <is>
          <t>549</t>
        </is>
      </c>
      <c r="G234" t="inlineStr">
        <is>
          <t>1123</t>
        </is>
      </c>
      <c r="H234" t="inlineStr">
        <is>
          <t>958</t>
        </is>
      </c>
    </row>
    <row r="236">
      <c r="A236" t="inlineStr">
        <is>
          <t>INT_L_X6Y53/INT_L.NW6END0-&gt;&gt;WW4BEG0</t>
        </is>
      </c>
      <c r="B236" t="inlineStr">
        <is>
          <t>Buffer</t>
        </is>
      </c>
      <c r="C236" t="n">
        <v>1.2375</v>
      </c>
      <c r="D236" t="n">
        <v>0.009403999999999999</v>
      </c>
      <c r="E236" t="n">
        <v>0.07199999999999999</v>
      </c>
      <c r="F236" t="n">
        <v>0.059</v>
      </c>
      <c r="G236" t="n">
        <v>0.168</v>
      </c>
      <c r="H236" t="n">
        <v>0.139</v>
      </c>
      <c r="I236">
        <f>((D249 + D283) + (D237 + D238 + D239 + D240 + D241 + D242 + D243 + D244 + D245 + D246 + D247 + D248))</f>
        <v/>
      </c>
      <c r="J236">
        <f>(((D249 + D283) + (D237 + D238 + D239 + D240 + D241 + D242 + D243 + D244 + D245 + D246 + D247 + D248))*C236)</f>
        <v/>
      </c>
    </row>
    <row r="237">
      <c r="A237" t="inlineStr">
        <is>
          <t>INT_L_X6Y53/WW4BEG0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INT_L_X2Y53/WW4END0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INT_L_X2Y52/WW4END_S0_0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BRAM_INT_INTERFACE_L_X6Y53/INT_INTERFACE_WW4A0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BRAM_L_X6Y50/BRAM_WW4A0_3</t>
        </is>
      </c>
      <c r="B241" t="inlineStr">
        <is>
          <t>Part of wire</t>
        </is>
      </c>
      <c r="C241" t="n">
        <v>0.26892</v>
      </c>
      <c r="D241" t="n">
        <v>0.05565999999999999</v>
      </c>
    </row>
    <row r="242">
      <c r="A242" t="inlineStr">
        <is>
          <t>VBRK_X18Y56/VBRK_WW4A0</t>
        </is>
      </c>
      <c r="B242" t="inlineStr">
        <is>
          <t>Part of wire</t>
        </is>
      </c>
      <c r="C242" t="n">
        <v>0.01211</v>
      </c>
      <c r="D242" t="n">
        <v>0.00162</v>
      </c>
    </row>
    <row r="243">
      <c r="A243" t="inlineStr">
        <is>
          <t>CLBLM_R_X5Y53/CLBLM_WW4A0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INT_R_X5Y53/WW4A0</t>
        </is>
      </c>
      <c r="B244" t="inlineStr">
        <is>
          <t>Part of wire</t>
        </is>
      </c>
      <c r="C244" t="n">
        <v>0</v>
      </c>
      <c r="D244" t="n">
        <v>0</v>
      </c>
    </row>
    <row r="245">
      <c r="A245" t="inlineStr">
        <is>
          <t>INT_L_X4Y53/WW4B0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CLBLL_L_X4Y53/CLBLL_WW4C0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CLBLM_R_X3Y53/CLBLM_WW4C0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INT_R_X3Y53/WW4C0</t>
        </is>
      </c>
      <c r="B248" t="inlineStr">
        <is>
          <t>Part of wire</t>
        </is>
      </c>
      <c r="C248" t="n">
        <v>0</v>
      </c>
      <c r="D248" t="n">
        <v>0</v>
      </c>
      <c r="I248">
        <f>(((D237 + D238 + D239 + D240 + D241 + D242 + D243 + D244 + D245 + D246 + D247 + D248)/2) + (D249 + D283))</f>
        <v/>
      </c>
      <c r="J248">
        <f>((C237 + C238 + C239 + C240 + C241 + C242 + C243 + C244 + C245 + C246 + C247 + C248)*(((D237 + D238 + D239 + D240 + D241 + D242 + D243 + D244 + D245 + D246 + D247 + D248)/2) + (D249 + D283)))</f>
        <v/>
      </c>
    </row>
    <row r="249">
      <c r="A249" t="inlineStr">
        <is>
          <t>INT_L_X2Y53/INT_L.WW4END0-&gt;&gt;WW4BEG0</t>
        </is>
      </c>
      <c r="B249" t="inlineStr">
        <is>
          <t>Buffer</t>
        </is>
      </c>
      <c r="C249" t="n">
        <v>1.2375</v>
      </c>
      <c r="D249" t="n">
        <v>0.009403999999999999</v>
      </c>
      <c r="E249" t="n">
        <v>0.07199999999999999</v>
      </c>
      <c r="F249" t="n">
        <v>0.059</v>
      </c>
      <c r="G249" t="n">
        <v>0.168</v>
      </c>
      <c r="H249" t="n">
        <v>0.139</v>
      </c>
      <c r="I249">
        <f>((D263) + (D250 + D251 + D252 + D253 + D254 + D255 + D256 + D257 + D258 + D259 + D260 + D261 + D262))</f>
        <v/>
      </c>
      <c r="J249">
        <f>(((D263) + (D250 + D251 + D252 + D253 + D254 + D255 + D256 + D257 + D258 + D259 + D260 + D261 + D262))*C249)</f>
        <v/>
      </c>
    </row>
    <row r="250">
      <c r="A250" t="inlineStr">
        <is>
          <t>INT_L_X2Y53/WW4BEG0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INT_R_X1Y53/EE4END0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CLBLL_L_X2Y53/CLBLL_WW4A0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VBRK_X9Y56/VBRK_WW4A0</t>
        </is>
      </c>
      <c r="B253" t="inlineStr">
        <is>
          <t>Part of wire</t>
        </is>
      </c>
      <c r="C253" t="n">
        <v>0.01211</v>
      </c>
      <c r="D253" t="n">
        <v>0.00162</v>
      </c>
    </row>
    <row r="254">
      <c r="A254" t="inlineStr">
        <is>
          <t>CMT_TOP_R_LOWER_B_X8Y61/CMT_TOP_WW4A0_3</t>
        </is>
      </c>
      <c r="B254" t="inlineStr">
        <is>
          <t>Part of wire</t>
        </is>
      </c>
      <c r="C254" t="n">
        <v>0.31751</v>
      </c>
      <c r="D254" t="n">
        <v>0.018</v>
      </c>
    </row>
    <row r="255">
      <c r="A255" t="inlineStr">
        <is>
          <t>CMT_FIFO_R_X7Y60/CMT_FIFO_WW4A0_2</t>
        </is>
      </c>
      <c r="B255" t="inlineStr">
        <is>
          <t>Part of wire</t>
        </is>
      </c>
      <c r="C255" t="n">
        <v>0.31751</v>
      </c>
      <c r="D255" t="n">
        <v>0.018</v>
      </c>
    </row>
    <row r="256">
      <c r="A256" t="inlineStr">
        <is>
          <t>INT_INTERFACE_R_X1Y53/INT_INTERFACE_WW4A0</t>
        </is>
      </c>
      <c r="B256" t="inlineStr">
        <is>
          <t>Part of wire</t>
        </is>
      </c>
      <c r="C256" t="n">
        <v>0</v>
      </c>
      <c r="D256" t="n">
        <v>0</v>
      </c>
    </row>
    <row r="257">
      <c r="A257" t="inlineStr">
        <is>
          <t>INT_R_X1Y53/WW4A0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INT_L_X0Y53/WW4B0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IO_INT_INTERFACE_L_X0Y53/INT_INTERFACE_WW4C0</t>
        </is>
      </c>
      <c r="B259" t="inlineStr">
        <is>
          <t>Part of wire</t>
        </is>
      </c>
      <c r="C259" t="n">
        <v>0</v>
      </c>
      <c r="D259" t="n">
        <v>0</v>
      </c>
    </row>
    <row r="260">
      <c r="A260" t="inlineStr">
        <is>
          <t>L_TERM_INT_X2Y56/L_TERM_INT_WW4B0</t>
        </is>
      </c>
      <c r="B260" t="inlineStr">
        <is>
          <t>Part of wire</t>
        </is>
      </c>
      <c r="C260" t="n">
        <v>0.08729000000000001</v>
      </c>
      <c r="D260" t="n">
        <v>0.004200000000000001</v>
      </c>
    </row>
    <row r="261">
      <c r="A261" t="inlineStr">
        <is>
          <t>IO_INT_INTERFACE_L_X0Y53/INT_INTERFACE_EE4B0</t>
        </is>
      </c>
      <c r="B261" t="inlineStr">
        <is>
          <t>Part of wire</t>
        </is>
      </c>
      <c r="C261" t="n">
        <v>0</v>
      </c>
      <c r="D261" t="n">
        <v>0</v>
      </c>
    </row>
    <row r="262">
      <c r="A262" t="inlineStr">
        <is>
          <t>INT_L_X0Y53/EE4C0</t>
        </is>
      </c>
      <c r="B262" t="inlineStr">
        <is>
          <t>Part of wire</t>
        </is>
      </c>
      <c r="C262" t="n">
        <v>0</v>
      </c>
      <c r="D262" t="n">
        <v>0</v>
      </c>
      <c r="I262">
        <f>(((D250 + D251 + D252 + D253 + D254 + D255 + D256 + D257 + D258 + D259 + D260 + D261 + D262)/2) + (D263))</f>
        <v/>
      </c>
      <c r="J262">
        <f>((C250 + C251 + C252 + C253 + C254 + C255 + C256 + C257 + C258 + C259 + C260 + C261 + C262)*(((D250 + D251 + D252 + D253 + D254 + D255 + D256 + D257 + D258 + D259 + D260 + D261 + D262)/2) + (D263)))</f>
        <v/>
      </c>
    </row>
    <row r="263">
      <c r="A263" t="inlineStr">
        <is>
          <t>INT_R_X1Y53/INT_R.EE4END0-&gt;&gt;EE2BEG0</t>
        </is>
      </c>
      <c r="B263" t="inlineStr">
        <is>
          <t>Buffer</t>
        </is>
      </c>
      <c r="C263" t="n">
        <v>1.1851186875</v>
      </c>
      <c r="D263" t="n">
        <v>0.008473000000000001</v>
      </c>
      <c r="E263" t="n">
        <v>0.061</v>
      </c>
      <c r="F263" t="n">
        <v>0.05</v>
      </c>
      <c r="G263" t="n">
        <v>0.139</v>
      </c>
      <c r="H263" t="n">
        <v>0.115</v>
      </c>
      <c r="I263">
        <f>((D272) + (D264 + D265 + D266 + D267 + D268 + D269 + D270 + D271))</f>
        <v/>
      </c>
      <c r="J263">
        <f>(((D272) + (D264 + D265 + D266 + D267 + D268 + D269 + D270 + D271))*C263)</f>
        <v/>
      </c>
    </row>
    <row r="264">
      <c r="A264" t="inlineStr">
        <is>
          <t>INT_R_X1Y53/EE2BEG0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INT_R_X3Y53/EE2END0</t>
        </is>
      </c>
      <c r="B265" t="inlineStr">
        <is>
          <t>Part of wire</t>
        </is>
      </c>
      <c r="C265" t="n">
        <v>0</v>
      </c>
      <c r="D265" t="n">
        <v>0</v>
      </c>
    </row>
    <row r="266">
      <c r="A266" t="inlineStr">
        <is>
          <t>INT_INTERFACE_R_X1Y53/INT_INTERFACE_EE2BEG0</t>
        </is>
      </c>
      <c r="B266" t="inlineStr">
        <is>
          <t>Part of wire</t>
        </is>
      </c>
      <c r="C266" t="n">
        <v>0</v>
      </c>
      <c r="D266" t="n">
        <v>0</v>
      </c>
    </row>
    <row r="267">
      <c r="A267" t="inlineStr">
        <is>
          <t>CMT_FIFO_R_X7Y60/CMT_FIFO_EE2BEG0_2</t>
        </is>
      </c>
      <c r="B267" t="inlineStr">
        <is>
          <t>Part of wire</t>
        </is>
      </c>
      <c r="C267" t="n">
        <v>0.31751</v>
      </c>
      <c r="D267" t="n">
        <v>0.022067</v>
      </c>
    </row>
    <row r="268">
      <c r="A268" t="inlineStr">
        <is>
          <t>CMT_TOP_R_LOWER_B_X8Y61/CMT_TOP_EE2BEG0_3</t>
        </is>
      </c>
      <c r="B268" t="inlineStr">
        <is>
          <t>Part of wire</t>
        </is>
      </c>
      <c r="C268" t="n">
        <v>0.31751</v>
      </c>
      <c r="D268" t="n">
        <v>0.022067</v>
      </c>
    </row>
    <row r="269">
      <c r="A269" t="inlineStr">
        <is>
          <t>VBRK_X9Y56/VBRK_EE2BEG0</t>
        </is>
      </c>
      <c r="B269" t="inlineStr">
        <is>
          <t>Part of wire</t>
        </is>
      </c>
      <c r="C269" t="n">
        <v>0.01211</v>
      </c>
      <c r="D269" t="n">
        <v>0.00162</v>
      </c>
    </row>
    <row r="270">
      <c r="A270" t="inlineStr">
        <is>
          <t>CLBLL_L_X2Y53/CLBLL_EE2BEG0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INT_L_X2Y53/EE2A0</t>
        </is>
      </c>
      <c r="B271" t="inlineStr">
        <is>
          <t>Part of wire</t>
        </is>
      </c>
      <c r="C271" t="n">
        <v>0</v>
      </c>
      <c r="D271" t="n">
        <v>0</v>
      </c>
      <c r="I271">
        <f>(((D264 + D265 + D266 + D267 + D268 + D269 + D270 + D271)/2) + (D272))</f>
        <v/>
      </c>
      <c r="J271">
        <f>((C264 + C265 + C266 + C267 + C268 + C269 + C270 + C271)*(((D264 + D265 + D266 + D267 + D268 + D269 + D270 + D271)/2) + (D272)))</f>
        <v/>
      </c>
    </row>
    <row r="272">
      <c r="A272" t="inlineStr">
        <is>
          <t>INT_R_X3Y53/INT_R.EE2END0-&gt;&gt;IMUX8</t>
        </is>
      </c>
      <c r="B272" t="inlineStr">
        <is>
          <t>Buffer</t>
        </is>
      </c>
      <c r="C272" t="n">
        <v>1.6107141875</v>
      </c>
      <c r="D272" t="n">
        <v>0.007713</v>
      </c>
      <c r="E272" t="n">
        <v>0.047</v>
      </c>
      <c r="F272" t="n">
        <v>0.038</v>
      </c>
      <c r="G272" t="n">
        <v>0.138</v>
      </c>
      <c r="H272" t="n">
        <v>0.114</v>
      </c>
      <c r="I272">
        <f>((((D277) + (D276))) + (D273 + D274))</f>
        <v/>
      </c>
      <c r="J272">
        <f>(((((D277) + (D276))) + (D273 + D274))*C272)</f>
        <v/>
      </c>
    </row>
    <row r="273">
      <c r="A273" t="inlineStr">
        <is>
          <t>INT_R_X3Y53/IMUX8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CLBLM_R_X3Y53/CLBLM_IMUX8</t>
        </is>
      </c>
      <c r="B274" t="inlineStr">
        <is>
          <t>Part of wire</t>
        </is>
      </c>
      <c r="C274" t="n">
        <v>0</v>
      </c>
      <c r="D274" t="n">
        <v>0</v>
      </c>
      <c r="I274">
        <f>(((D273 + D274)/2) + (((D277) + (D276))))</f>
        <v/>
      </c>
      <c r="J274">
        <f>((C273 + C274)*(((D273 + D274)/2) + (((D277) + (D276)))))</f>
        <v/>
      </c>
    </row>
    <row r="275">
      <c r="A275" t="inlineStr">
        <is>
          <t>CLBLM_R_X3Y53/CLBLM_R.CLBLM_IMUX8-&gt;CLBLM_M_A5</t>
        </is>
      </c>
      <c r="B275" t="inlineStr">
        <is>
          <t>PassTransistor</t>
        </is>
      </c>
      <c r="C275" t="n">
        <v>0</v>
      </c>
      <c r="E275" t="n">
        <v>0</v>
      </c>
      <c r="F275" t="n">
        <v>0</v>
      </c>
      <c r="G275" t="n">
        <v>0</v>
      </c>
      <c r="H275" t="n">
        <v>0</v>
      </c>
      <c r="I275">
        <f>((D277) + (D276))</f>
        <v/>
      </c>
      <c r="J275">
        <f>(((D277) + (D276))*C275)</f>
        <v/>
      </c>
    </row>
    <row r="276">
      <c r="A276" t="inlineStr">
        <is>
          <t>CLBLM_R_X3Y53/CLBLM_M_A5</t>
        </is>
      </c>
      <c r="B276" t="inlineStr">
        <is>
          <t>Part of wire</t>
        </is>
      </c>
      <c r="C276" t="n">
        <v>0</v>
      </c>
      <c r="D276" t="n">
        <v>0</v>
      </c>
      <c r="I276">
        <f>(((D276)/2) + (D277))</f>
        <v/>
      </c>
      <c r="J276">
        <f>((C276)*(((D276)/2) + (D277)))</f>
        <v/>
      </c>
    </row>
    <row r="277">
      <c r="A277" t="inlineStr">
        <is>
          <t>masterReg/register_reg_r2_0_31_18_23/RAMA_D1/RADR4</t>
        </is>
      </c>
      <c r="B277" t="inlineStr">
        <is>
          <t>Inpin</t>
        </is>
      </c>
      <c r="D277" t="n">
        <v>0</v>
      </c>
      <c r="E277" t="n">
        <v>0.048</v>
      </c>
      <c r="F277" t="n">
        <v>0.038</v>
      </c>
      <c r="G277" t="n">
        <v>0.126</v>
      </c>
      <c r="H277" t="n">
        <v>0.102</v>
      </c>
    </row>
    <row r="278">
      <c r="A278" t="inlineStr">
        <is>
          <t>readReg2[4]: Address_register_reg[9]/Q to masterReg/register_reg_r2_0_31_18_23/RAMA_D1/RADR4 sum delays</t>
        </is>
      </c>
      <c r="E278">
        <f>(E2 + E4 + E53 + E178 + E181 + E192 + E208 + E236 + E249 + E263 + E272 + E275 + E277)</f>
        <v/>
      </c>
      <c r="F278">
        <f>(F2 + F4 + F53 + F178 + F181 + F192 + F208 + F236 + F249 + F263 + F272 + F275 + F277)</f>
        <v/>
      </c>
      <c r="G278">
        <f>(G2 + G4 + G53 + G178 + G181 + G192 + G208 + G236 + G249 + G263 + G272 + G275 + G277)</f>
        <v/>
      </c>
      <c r="H278">
        <f>(H2 + H4 + H53 + H178 + H181 + H192 + H208 + H236 + H249 + H263 + H272 + H275 + H277)</f>
        <v/>
      </c>
      <c r="J278">
        <f>(J2 + J3 + J4 + J6 + J53 + J64 + J178 + J180 + J181 + J191 + J192 + J196 + J208 + J219 + J236 + J248 + J249 + J262 + J263 + J271 + J272 + J274 + J275 + J276 + J277)</f>
        <v/>
      </c>
    </row>
    <row r="279">
      <c r="A279" t="inlineStr">
        <is>
          <t>readReg2[4]: Address_register_reg[9]/Q to masterReg/register_reg_r2_0_31_18_23/RAMA_D1/RADR4sum delays + cap delay</t>
        </is>
      </c>
      <c r="E279">
        <f>1000*(E278 + J278)</f>
        <v/>
      </c>
      <c r="F279">
        <f>1000*(F278 + J278)</f>
        <v/>
      </c>
      <c r="G279">
        <f>1000*(G278 + J278)</f>
        <v/>
      </c>
      <c r="H279">
        <f>1000*(H278 + J278)</f>
        <v/>
      </c>
    </row>
    <row r="281">
      <c r="A281" t="inlineStr">
        <is>
          <t>readReg2[4]: Address_register_reg[9]/Q to masterReg/register_reg_r2_0_31_18_23/RAMA_D1/RADR4Total delay (from Vivado)</t>
        </is>
      </c>
      <c r="E281" t="inlineStr">
        <is>
          <t>1028</t>
        </is>
      </c>
      <c r="F281" t="inlineStr">
        <is>
          <t>919</t>
        </is>
      </c>
      <c r="G281" t="inlineStr">
        <is>
          <t>1617</t>
        </is>
      </c>
      <c r="H281" t="inlineStr">
        <is>
          <t>1407</t>
        </is>
      </c>
    </row>
    <row r="283">
      <c r="A283" t="inlineStr">
        <is>
          <t>INT_L_X2Y52/INT_L.WW4END_S0_0-&gt;&gt;ER1BEG_S0</t>
        </is>
      </c>
      <c r="B283" t="inlineStr">
        <is>
          <t>Buffer</t>
        </is>
      </c>
      <c r="C283" t="n">
        <v>1.16220225</v>
      </c>
      <c r="D283" t="n">
        <v>0.008429000000000001</v>
      </c>
      <c r="E283" t="n">
        <v>0.044</v>
      </c>
      <c r="F283" t="n">
        <v>0.036</v>
      </c>
      <c r="G283" t="n">
        <v>0.124</v>
      </c>
      <c r="H283" t="n">
        <v>0.103</v>
      </c>
      <c r="I283">
        <f>((D287) + (D284 + D285 + D286))</f>
        <v/>
      </c>
      <c r="J283">
        <f>(((D287) + (D284 + D285 + D286))*C283)</f>
        <v/>
      </c>
    </row>
    <row r="284">
      <c r="A284" t="inlineStr">
        <is>
          <t>INT_L_X2Y52/ER1BEG_S0</t>
        </is>
      </c>
      <c r="B284" t="inlineStr">
        <is>
          <t>Part of wire</t>
        </is>
      </c>
      <c r="C284" t="n">
        <v>0</v>
      </c>
      <c r="D284" t="n">
        <v>0</v>
      </c>
    </row>
    <row r="285">
      <c r="A285" t="inlineStr">
        <is>
          <t>INT_R_X3Y53/ER1END0</t>
        </is>
      </c>
      <c r="B285" t="inlineStr">
        <is>
          <t>Part of wire</t>
        </is>
      </c>
      <c r="C285" t="n">
        <v>0</v>
      </c>
      <c r="D285" t="n">
        <v>0</v>
      </c>
    </row>
    <row r="286">
      <c r="A286" t="inlineStr">
        <is>
          <t>INT_L_X2Y53/ER1BEG0</t>
        </is>
      </c>
      <c r="B286" t="inlineStr">
        <is>
          <t>Part of wire</t>
        </is>
      </c>
      <c r="C286" t="n">
        <v>0</v>
      </c>
      <c r="D286" t="n">
        <v>0</v>
      </c>
      <c r="I286">
        <f>(((D284 + D285 + D286)/2) + (D287))</f>
        <v/>
      </c>
      <c r="J286">
        <f>((C284 + C285 + C286)*(((D284 + D285 + D286)/2) + (D287)))</f>
        <v/>
      </c>
    </row>
    <row r="287">
      <c r="A287" t="inlineStr">
        <is>
          <t>INT_R_X3Y53/INT_R.ER1END0-&gt;&gt;IMUX24</t>
        </is>
      </c>
      <c r="B287" t="inlineStr">
        <is>
          <t>Buffer</t>
        </is>
      </c>
      <c r="C287" t="n">
        <v>1.6107141875</v>
      </c>
      <c r="D287" t="n">
        <v>0.007713</v>
      </c>
      <c r="E287" t="n">
        <v>0.047</v>
      </c>
      <c r="F287" t="n">
        <v>0.038</v>
      </c>
      <c r="G287" t="n">
        <v>0.138</v>
      </c>
      <c r="H287" t="n">
        <v>0.114</v>
      </c>
      <c r="I287">
        <f>((((D292) + (D291))) + (D288 + D289))</f>
        <v/>
      </c>
      <c r="J287">
        <f>(((((D292) + (D291))) + (D288 + D289))*C287)</f>
        <v/>
      </c>
    </row>
    <row r="288">
      <c r="A288" t="inlineStr">
        <is>
          <t>INT_R_X3Y53/IMUX24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CLBLM_R_X3Y53/CLBLM_IMUX24</t>
        </is>
      </c>
      <c r="B289" t="inlineStr">
        <is>
          <t>Part of wire</t>
        </is>
      </c>
      <c r="C289" t="n">
        <v>0</v>
      </c>
      <c r="D289" t="n">
        <v>0</v>
      </c>
      <c r="I289">
        <f>(((D288 + D289)/2) + (((D292) + (D291))))</f>
        <v/>
      </c>
      <c r="J289">
        <f>((C288 + C289)*(((D288 + D289)/2) + (((D292) + (D291)))))</f>
        <v/>
      </c>
    </row>
    <row r="290">
      <c r="A290" t="inlineStr">
        <is>
          <t>CLBLM_R_X3Y53/CLBLM_R.CLBLM_IMUX24-&gt;CLBLM_M_B5</t>
        </is>
      </c>
      <c r="B290" t="inlineStr">
        <is>
          <t>PassTransistor</t>
        </is>
      </c>
      <c r="C290" t="n">
        <v>0</v>
      </c>
      <c r="E290" t="n">
        <v>0</v>
      </c>
      <c r="F290" t="n">
        <v>0</v>
      </c>
      <c r="G290" t="n">
        <v>0</v>
      </c>
      <c r="H290" t="n">
        <v>0</v>
      </c>
      <c r="I290">
        <f>((D292) + (D291))</f>
        <v/>
      </c>
      <c r="J290">
        <f>(((D292) + (D291))*C290)</f>
        <v/>
      </c>
    </row>
    <row r="291">
      <c r="A291" t="inlineStr">
        <is>
          <t>CLBLM_R_X3Y53/CLBLM_M_B5</t>
        </is>
      </c>
      <c r="B291" t="inlineStr">
        <is>
          <t>Part of wire</t>
        </is>
      </c>
      <c r="C291" t="n">
        <v>0</v>
      </c>
      <c r="D291" t="n">
        <v>0</v>
      </c>
      <c r="I291">
        <f>(((D291)/2) + (D292))</f>
        <v/>
      </c>
      <c r="J291">
        <f>((C291)*(((D291)/2) + (D292)))</f>
        <v/>
      </c>
    </row>
    <row r="292">
      <c r="A292" t="inlineStr">
        <is>
          <t>masterReg/register_reg_r2_0_31_18_23/RAMB_D1/RADR4</t>
        </is>
      </c>
      <c r="B292" t="inlineStr">
        <is>
          <t>Inpin</t>
        </is>
      </c>
      <c r="D292" t="n">
        <v>0</v>
      </c>
      <c r="E292" t="n">
        <v>0.052</v>
      </c>
      <c r="F292" t="n">
        <v>0.042</v>
      </c>
      <c r="G292" t="n">
        <v>0.137</v>
      </c>
      <c r="H292" t="n">
        <v>0.111</v>
      </c>
    </row>
    <row r="293">
      <c r="A293" t="inlineStr">
        <is>
          <t>readReg2[4]: Address_register_reg[9]/Q to masterReg/register_reg_r2_0_31_18_23/RAMB_D1/RADR4 sum delays</t>
        </is>
      </c>
      <c r="E293">
        <f>(E2 + E4 + E53 + E178 + E181 + E192 + E208 + E236 + E283 + E287 + E290 + E292)</f>
        <v/>
      </c>
      <c r="F293">
        <f>(F2 + F4 + F53 + F178 + F181 + F192 + F208 + F236 + F283 + F287 + F290 + F292)</f>
        <v/>
      </c>
      <c r="G293">
        <f>(G2 + G4 + G53 + G178 + G181 + G192 + G208 + G236 + G283 + G287 + G290 + G292)</f>
        <v/>
      </c>
      <c r="H293">
        <f>(H2 + H4 + H53 + H178 + H181 + H192 + H208 + H236 + H283 + H287 + H290 + H292)</f>
        <v/>
      </c>
      <c r="J293">
        <f>(J2 + J3 + J4 + J6 + J53 + J64 + J178 + J180 + J181 + J191 + J192 + J196 + J208 + J219 + J236 + J248 + J283 + J286 + J287 + J289 + J290 + J291 + J292)</f>
        <v/>
      </c>
    </row>
    <row r="294">
      <c r="A294" t="inlineStr">
        <is>
          <t>readReg2[4]: Address_register_reg[9]/Q to masterReg/register_reg_r2_0_31_18_23/RAMB_D1/RADR4sum delays + cap delay</t>
        </is>
      </c>
      <c r="E294">
        <f>1000*(E293 + J293)</f>
        <v/>
      </c>
      <c r="F294">
        <f>1000*(F293 + J293)</f>
        <v/>
      </c>
      <c r="G294">
        <f>1000*(G293 + J293)</f>
        <v/>
      </c>
      <c r="H294">
        <f>1000*(H293 + J293)</f>
        <v/>
      </c>
    </row>
    <row r="296">
      <c r="A296" t="inlineStr">
        <is>
          <t>readReg2[4]: Address_register_reg[9]/Q to masterReg/register_reg_r2_0_31_18_23/RAMB_D1/RADR4Total delay (from Vivado)</t>
        </is>
      </c>
      <c r="E296" t="inlineStr">
        <is>
          <t>803</t>
        </is>
      </c>
      <c r="F296" t="inlineStr">
        <is>
          <t>710</t>
        </is>
      </c>
      <c r="G296" t="inlineStr">
        <is>
          <t>1346</t>
        </is>
      </c>
      <c r="H296" t="inlineStr">
        <is>
          <t>1159</t>
        </is>
      </c>
    </row>
    <row r="298">
      <c r="A298" t="inlineStr">
        <is>
          <t>INT_L_X6Y52/INT_L.NW6END_S0_0-&gt;&gt;WW2BEG3</t>
        </is>
      </c>
      <c r="B298" t="inlineStr">
        <is>
          <t>Buffer</t>
        </is>
      </c>
      <c r="C298" t="n">
        <v>1.1851186875</v>
      </c>
      <c r="D298" t="n">
        <v>0.008473000000000001</v>
      </c>
      <c r="E298" t="n">
        <v>0.063</v>
      </c>
      <c r="F298" t="n">
        <v>0.052</v>
      </c>
      <c r="G298" t="n">
        <v>0.142</v>
      </c>
      <c r="H298" t="n">
        <v>0.118</v>
      </c>
      <c r="I298">
        <f>((D307) + (D299 + D300 + D301 + D302 + D303 + D304 + D305 + D306))</f>
        <v/>
      </c>
      <c r="J298">
        <f>(((D307) + (D299 + D300 + D301 + D302 + D303 + D304 + D305 + D306))*C298)</f>
        <v/>
      </c>
    </row>
    <row r="299">
      <c r="A299" t="inlineStr">
        <is>
          <t>INT_L_X6Y52/WW2BEG3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INT_L_X4Y52/WW2END3</t>
        </is>
      </c>
      <c r="B300" t="inlineStr">
        <is>
          <t>Part of wire</t>
        </is>
      </c>
      <c r="C300" t="n">
        <v>0</v>
      </c>
      <c r="D300" t="n">
        <v>0</v>
      </c>
    </row>
    <row r="301">
      <c r="A301" t="inlineStr">
        <is>
          <t>INT_L_X4Y53/WW2END_N0_3</t>
        </is>
      </c>
      <c r="B301" t="inlineStr">
        <is>
          <t>Part of wire</t>
        </is>
      </c>
      <c r="C301" t="n">
        <v>0</v>
      </c>
      <c r="D301" t="n">
        <v>0</v>
      </c>
    </row>
    <row r="302">
      <c r="A302" t="inlineStr">
        <is>
          <t>BRAM_INT_INTERFACE_L_X6Y52/INT_INTERFACE_WW2A3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BRAM_L_X6Y50/BRAM_WW2A3_2</t>
        </is>
      </c>
      <c r="B303" t="inlineStr">
        <is>
          <t>Part of wire</t>
        </is>
      </c>
      <c r="C303" t="n">
        <v>0.26892</v>
      </c>
      <c r="D303" t="n">
        <v>0.06043</v>
      </c>
    </row>
    <row r="304">
      <c r="A304" t="inlineStr">
        <is>
          <t>VBRK_X18Y55/VBRK_WW2A3</t>
        </is>
      </c>
      <c r="B304" t="inlineStr">
        <is>
          <t>Part of wire</t>
        </is>
      </c>
      <c r="C304" t="n">
        <v>0.01211</v>
      </c>
      <c r="D304" t="n">
        <v>0.00162</v>
      </c>
    </row>
    <row r="305">
      <c r="A305" t="inlineStr">
        <is>
          <t>CLBLM_R_X5Y52/CLBLM_WW2A3</t>
        </is>
      </c>
      <c r="B305" t="inlineStr">
        <is>
          <t>Part of wire</t>
        </is>
      </c>
      <c r="C305" t="n">
        <v>0</v>
      </c>
      <c r="D305" t="n">
        <v>0</v>
      </c>
    </row>
    <row r="306">
      <c r="A306" t="inlineStr">
        <is>
          <t>INT_R_X5Y52/WW2A3</t>
        </is>
      </c>
      <c r="B306" t="inlineStr">
        <is>
          <t>Part of wire</t>
        </is>
      </c>
      <c r="C306" t="n">
        <v>0</v>
      </c>
      <c r="D306" t="n">
        <v>0</v>
      </c>
      <c r="I306">
        <f>(((D299 + D300 + D301 + D302 + D303 + D304 + D305 + D306)/2) + (D307))</f>
        <v/>
      </c>
      <c r="J306">
        <f>((C299 + C300 + C301 + C302 + C303 + C304 + C305 + C306)*(((D299 + D300 + D301 + D302 + D303 + D304 + D305 + D306)/2) + (D307)))</f>
        <v/>
      </c>
    </row>
    <row r="307">
      <c r="A307" t="inlineStr">
        <is>
          <t>INT_L_X4Y53/INT_L.WW2END_N0_3-&gt;&gt;NW2BEG0</t>
        </is>
      </c>
      <c r="B307" t="inlineStr">
        <is>
          <t>Buffer</t>
        </is>
      </c>
      <c r="C307" t="n">
        <v>1.1851186875</v>
      </c>
      <c r="D307" t="n">
        <v>0.008473000000000001</v>
      </c>
      <c r="E307" t="n">
        <v>0.041</v>
      </c>
      <c r="F307" t="n">
        <v>0.033</v>
      </c>
      <c r="G307" t="n">
        <v>0.137</v>
      </c>
      <c r="H307" t="n">
        <v>0.113</v>
      </c>
      <c r="I307">
        <f>((D314 + D325) + (D308 + D309 + D310 + D311 + D312 + D313))</f>
        <v/>
      </c>
      <c r="J307">
        <f>(((D314 + D325) + (D308 + D309 + D310 + D311 + D312 + D313))*C307)</f>
        <v/>
      </c>
    </row>
    <row r="308">
      <c r="A308" t="inlineStr">
        <is>
          <t>INT_L_X4Y53/NW2BEG0</t>
        </is>
      </c>
      <c r="B308" t="inlineStr">
        <is>
          <t>Part of wire</t>
        </is>
      </c>
      <c r="C308" t="n">
        <v>0</v>
      </c>
      <c r="D308" t="n">
        <v>0</v>
      </c>
    </row>
    <row r="309">
      <c r="A309" t="inlineStr">
        <is>
          <t>INT_R_X3Y54/NW2END0</t>
        </is>
      </c>
      <c r="B309" t="inlineStr">
        <is>
          <t>Part of wire</t>
        </is>
      </c>
      <c r="C309" t="n">
        <v>0</v>
      </c>
      <c r="D309" t="n">
        <v>0</v>
      </c>
    </row>
    <row r="310">
      <c r="A310" t="inlineStr">
        <is>
          <t>INT_R_X3Y53/NW2END_S0_0</t>
        </is>
      </c>
      <c r="B310" t="inlineStr">
        <is>
          <t>Part of wire</t>
        </is>
      </c>
      <c r="C310" t="n">
        <v>0</v>
      </c>
      <c r="D310" t="n">
        <v>0</v>
      </c>
    </row>
    <row r="311">
      <c r="A311" t="inlineStr">
        <is>
          <t>INT_L_X4Y54/NW2A0</t>
        </is>
      </c>
      <c r="B311" t="inlineStr">
        <is>
          <t>Part of wire</t>
        </is>
      </c>
      <c r="C311" t="n">
        <v>0</v>
      </c>
      <c r="D311" t="n">
        <v>0</v>
      </c>
    </row>
    <row r="312">
      <c r="A312" t="inlineStr">
        <is>
          <t>CLBLL_L_X4Y54/CLBLL_NW2A0</t>
        </is>
      </c>
      <c r="B312" t="inlineStr">
        <is>
          <t>Part of wire</t>
        </is>
      </c>
      <c r="C312" t="n">
        <v>0.080091</v>
      </c>
      <c r="D312" t="n">
        <v>0.005884</v>
      </c>
    </row>
    <row r="313">
      <c r="A313" t="inlineStr">
        <is>
          <t>CLBLM_R_X3Y54/CLBLM_NW2A0</t>
        </is>
      </c>
      <c r="B313" t="inlineStr">
        <is>
          <t>Part of wire</t>
        </is>
      </c>
      <c r="C313" t="n">
        <v>0.091532</v>
      </c>
      <c r="D313" t="n">
        <v>0.005884</v>
      </c>
      <c r="I313">
        <f>(((D308 + D309 + D310 + D311 + D312 + D313)/2) + (D314 + D325))</f>
        <v/>
      </c>
      <c r="J313">
        <f>((C308 + C309 + C310 + C311 + C312 + C313)*(((D308 + D309 + D310 + D311 + D312 + D313)/2) + (D314 + D325)))</f>
        <v/>
      </c>
    </row>
    <row r="314">
      <c r="A314" t="inlineStr">
        <is>
          <t>INT_R_X3Y53/INT_R.NW2END_S0_0-&gt;&gt;IMUX31</t>
        </is>
      </c>
      <c r="B314" t="inlineStr">
        <is>
          <t>Buffer</t>
        </is>
      </c>
      <c r="C314" t="n">
        <v>1.6107141875</v>
      </c>
      <c r="D314" t="n">
        <v>0.007713</v>
      </c>
      <c r="E314" t="n">
        <v>0.047</v>
      </c>
      <c r="F314" t="n">
        <v>0.038</v>
      </c>
      <c r="G314" t="n">
        <v>0.138</v>
      </c>
      <c r="H314" t="n">
        <v>0.114</v>
      </c>
      <c r="I314">
        <f>((((D319) + (D318))) + (D315 + D316))</f>
        <v/>
      </c>
      <c r="J314">
        <f>(((((D319) + (D318))) + (D315 + D316))*C314)</f>
        <v/>
      </c>
    </row>
    <row r="315">
      <c r="A315" t="inlineStr">
        <is>
          <t>INT_R_X3Y53/IMUX31</t>
        </is>
      </c>
      <c r="B315" t="inlineStr">
        <is>
          <t>Part of wire</t>
        </is>
      </c>
      <c r="C315" t="n">
        <v>0</v>
      </c>
      <c r="D315" t="n">
        <v>0</v>
      </c>
    </row>
    <row r="316">
      <c r="A316" t="inlineStr">
        <is>
          <t>CLBLM_R_X3Y53/CLBLM_IMUX31</t>
        </is>
      </c>
      <c r="B316" t="inlineStr">
        <is>
          <t>Part of wire</t>
        </is>
      </c>
      <c r="C316" t="n">
        <v>0</v>
      </c>
      <c r="D316" t="n">
        <v>0</v>
      </c>
      <c r="I316">
        <f>(((D315 + D316)/2) + (((D319) + (D318))))</f>
        <v/>
      </c>
      <c r="J316">
        <f>((C315 + C316)*(((D315 + D316)/2) + (((D319) + (D318)))))</f>
        <v/>
      </c>
    </row>
    <row r="317">
      <c r="A317" t="inlineStr">
        <is>
          <t>CLBLM_R_X3Y53/CLBLM_R.CLBLM_IMUX31-&gt;CLBLM_M_C5</t>
        </is>
      </c>
      <c r="B317" t="inlineStr">
        <is>
          <t>PassTransistor</t>
        </is>
      </c>
      <c r="C317" t="n">
        <v>0</v>
      </c>
      <c r="E317" t="n">
        <v>0</v>
      </c>
      <c r="F317" t="n">
        <v>0</v>
      </c>
      <c r="G317" t="n">
        <v>0</v>
      </c>
      <c r="H317" t="n">
        <v>0</v>
      </c>
      <c r="I317">
        <f>((D319) + (D318))</f>
        <v/>
      </c>
      <c r="J317">
        <f>(((D319) + (D318))*C317)</f>
        <v/>
      </c>
    </row>
    <row r="318">
      <c r="A318" t="inlineStr">
        <is>
          <t>CLBLM_R_X3Y53/CLBLM_M_C5</t>
        </is>
      </c>
      <c r="B318" t="inlineStr">
        <is>
          <t>Part of wire</t>
        </is>
      </c>
      <c r="C318" t="n">
        <v>0</v>
      </c>
      <c r="D318" t="n">
        <v>0</v>
      </c>
      <c r="I318">
        <f>(((D318)/2) + (D319))</f>
        <v/>
      </c>
      <c r="J318">
        <f>((C318)*(((D318)/2) + (D319)))</f>
        <v/>
      </c>
    </row>
    <row r="319">
      <c r="A319" t="inlineStr">
        <is>
          <t>masterReg/register_reg_r2_0_31_18_23/RAMC_D1/RADR4</t>
        </is>
      </c>
      <c r="B319" t="inlineStr">
        <is>
          <t>Inpin</t>
        </is>
      </c>
      <c r="D319" t="n">
        <v>0</v>
      </c>
      <c r="E319" t="n">
        <v>0.05</v>
      </c>
      <c r="F319" t="n">
        <v>0.04</v>
      </c>
      <c r="G319" t="n">
        <v>0.133</v>
      </c>
      <c r="H319" t="n">
        <v>0.107</v>
      </c>
    </row>
    <row r="320">
      <c r="A320" t="inlineStr">
        <is>
          <t>readReg2[4]: Address_register_reg[9]/Q to masterReg/register_reg_r2_0_31_18_23/RAMC_D1/RADR4 sum delays</t>
        </is>
      </c>
      <c r="E320">
        <f>(E2 + E4 + E53 + E178 + E181 + E192 + E208 + E298 + E307 + E314 + E317 + E319)</f>
        <v/>
      </c>
      <c r="F320">
        <f>(F2 + F4 + F53 + F178 + F181 + F192 + F208 + F298 + F307 + F314 + F317 + F319)</f>
        <v/>
      </c>
      <c r="G320">
        <f>(G2 + G4 + G53 + G178 + G181 + G192 + G208 + G298 + G307 + G314 + G317 + G319)</f>
        <v/>
      </c>
      <c r="H320">
        <f>(H2 + H4 + H53 + H178 + H181 + H192 + H208 + H298 + H307 + H314 + H317 + H319)</f>
        <v/>
      </c>
      <c r="J320">
        <f>(J2 + J3 + J4 + J6 + J53 + J64 + J178 + J180 + J181 + J191 + J192 + J196 + J208 + J219 + J298 + J306 + J307 + J313 + J314 + J316 + J317 + J318 + J319)</f>
        <v/>
      </c>
    </row>
    <row r="321">
      <c r="A321" t="inlineStr">
        <is>
          <t>readReg2[4]: Address_register_reg[9]/Q to masterReg/register_reg_r2_0_31_18_23/RAMC_D1/RADR4sum delays + cap delay</t>
        </is>
      </c>
      <c r="E321">
        <f>1000*(E320 + J320)</f>
        <v/>
      </c>
      <c r="F321">
        <f>1000*(F320 + J320)</f>
        <v/>
      </c>
      <c r="G321">
        <f>1000*(G320 + J320)</f>
        <v/>
      </c>
      <c r="H321">
        <f>1000*(H320 + J320)</f>
        <v/>
      </c>
    </row>
    <row r="323">
      <c r="A323" t="inlineStr">
        <is>
          <t>readReg2[4]: Address_register_reg[9]/Q to masterReg/register_reg_r2_0_31_18_23/RAMC_D1/RADR4Total delay (from Vivado)</t>
        </is>
      </c>
      <c r="E323" t="inlineStr">
        <is>
          <t>808</t>
        </is>
      </c>
      <c r="F323" t="inlineStr">
        <is>
          <t>717</t>
        </is>
      </c>
      <c r="G323" t="inlineStr">
        <is>
          <t>1353</t>
        </is>
      </c>
      <c r="H323" t="inlineStr">
        <is>
          <t>1167</t>
        </is>
      </c>
    </row>
    <row r="325">
      <c r="A325" t="inlineStr">
        <is>
          <t>INT_R_X3Y53/INT_R.NW2END_S0_0-&gt;&gt;SS6BEG3</t>
        </is>
      </c>
      <c r="B325" t="inlineStr">
        <is>
          <t>Buffer</t>
        </is>
      </c>
      <c r="C325" t="n">
        <v>1.5845231875</v>
      </c>
      <c r="D325" t="n">
        <v>0.009979</v>
      </c>
      <c r="E325" t="n">
        <v>0.08599999999999999</v>
      </c>
      <c r="F325" t="n">
        <v>0.07099999999999999</v>
      </c>
      <c r="G325" t="n">
        <v>0.189</v>
      </c>
      <c r="H325" t="n">
        <v>0.156</v>
      </c>
      <c r="I325">
        <f>((D335 + D349) + (D326 + D327 + D328 + D329 + D330 + D331 + D332 + D333 + D334))</f>
        <v/>
      </c>
      <c r="J325">
        <f>(((D335 + D349) + (D326 + D327 + D328 + D329 + D330 + D331 + D332 + D333 + D334))*C325)</f>
        <v/>
      </c>
    </row>
    <row r="326">
      <c r="A326" t="inlineStr">
        <is>
          <t>INT_R_X3Y53/SS6BEG3</t>
        </is>
      </c>
      <c r="B326" t="inlineStr">
        <is>
          <t>Part of wire</t>
        </is>
      </c>
      <c r="C326" t="n">
        <v>0</v>
      </c>
      <c r="D326" t="n">
        <v>0</v>
      </c>
    </row>
    <row r="327">
      <c r="A327" t="inlineStr">
        <is>
          <t>INT_R_X3Y47/SS6END3</t>
        </is>
      </c>
      <c r="B327" t="inlineStr">
        <is>
          <t>Part of wire</t>
        </is>
      </c>
      <c r="C327" t="n">
        <v>0</v>
      </c>
      <c r="D327" t="n">
        <v>0</v>
      </c>
    </row>
    <row r="328">
      <c r="A328" t="inlineStr">
        <is>
          <t>INT_R_X3Y48/SS6END_N0_3</t>
        </is>
      </c>
      <c r="B328" t="inlineStr">
        <is>
          <t>Part of wire</t>
        </is>
      </c>
      <c r="C328" t="n">
        <v>0</v>
      </c>
      <c r="D328" t="n">
        <v>0</v>
      </c>
    </row>
    <row r="329">
      <c r="A329" t="inlineStr">
        <is>
          <t>INT_R_X3Y52/SS6A3</t>
        </is>
      </c>
      <c r="B329" t="inlineStr">
        <is>
          <t>Part of wire</t>
        </is>
      </c>
      <c r="C329" t="n">
        <v>0</v>
      </c>
      <c r="D329" t="n">
        <v>0</v>
      </c>
    </row>
    <row r="330">
      <c r="A330" t="inlineStr">
        <is>
          <t>INT_R_X3Y51/SS6B3</t>
        </is>
      </c>
      <c r="B330" t="inlineStr">
        <is>
          <t>Part of wire</t>
        </is>
      </c>
      <c r="C330" t="n">
        <v>0</v>
      </c>
      <c r="D330" t="n">
        <v>0</v>
      </c>
    </row>
    <row r="331">
      <c r="A331" t="inlineStr">
        <is>
          <t>INT_R_X3Y50/SS6C3</t>
        </is>
      </c>
      <c r="B331" t="inlineStr">
        <is>
          <t>Part of wire</t>
        </is>
      </c>
      <c r="C331" t="n">
        <v>0</v>
      </c>
      <c r="D331" t="n">
        <v>0</v>
      </c>
    </row>
    <row r="332">
      <c r="A332" t="inlineStr">
        <is>
          <t>BRKH_INT_X3Y49/BRKH_INT_SS6D3</t>
        </is>
      </c>
      <c r="B332" t="inlineStr">
        <is>
          <t>Part of wire</t>
        </is>
      </c>
      <c r="C332" t="n">
        <v>0.00523</v>
      </c>
      <c r="D332" t="n">
        <v>0.001</v>
      </c>
    </row>
    <row r="333">
      <c r="A333" t="inlineStr">
        <is>
          <t>INT_R_X3Y49/SS6D3</t>
        </is>
      </c>
      <c r="B333" t="inlineStr">
        <is>
          <t>Part of wire</t>
        </is>
      </c>
      <c r="C333" t="n">
        <v>0</v>
      </c>
      <c r="D333" t="n">
        <v>0</v>
      </c>
    </row>
    <row r="334">
      <c r="A334" t="inlineStr">
        <is>
          <t>INT_R_X3Y48/SS6E3</t>
        </is>
      </c>
      <c r="B334" t="inlineStr">
        <is>
          <t>Part of wire</t>
        </is>
      </c>
      <c r="C334" t="n">
        <v>0</v>
      </c>
      <c r="D334" t="n">
        <v>0</v>
      </c>
      <c r="I334">
        <f>(((D326 + D327 + D328 + D329 + D330 + D331 + D332 + D333 + D334)/2) + (D335 + D349))</f>
        <v/>
      </c>
      <c r="J334">
        <f>((C326 + C327 + C328 + C329 + C330 + C331 + C332 + C333 + C334)*(((D326 + D327 + D328 + D329 + D330 + D331 + D332 + D333 + D334)/2) + (D335 + D349)))</f>
        <v/>
      </c>
    </row>
    <row r="335">
      <c r="A335" t="inlineStr">
        <is>
          <t>INT_R_X3Y47/INT_R.SS6END3-&gt;&gt;SL1BEG3</t>
        </is>
      </c>
      <c r="B335" t="inlineStr">
        <is>
          <t>Buffer</t>
        </is>
      </c>
      <c r="C335" t="n">
        <v>1.16220225</v>
      </c>
      <c r="D335" t="n">
        <v>0.008429000000000001</v>
      </c>
      <c r="E335" t="n">
        <v>0.054</v>
      </c>
      <c r="F335" t="n">
        <v>0.044</v>
      </c>
      <c r="G335" t="n">
        <v>0.131</v>
      </c>
      <c r="H335" t="n">
        <v>0.108</v>
      </c>
      <c r="I335">
        <f>((D338) + (D336 + D337))</f>
        <v/>
      </c>
      <c r="J335">
        <f>(((D338) + (D336 + D337))*C335)</f>
        <v/>
      </c>
    </row>
    <row r="336">
      <c r="A336" t="inlineStr">
        <is>
          <t>INT_R_X3Y47/SL1BEG3</t>
        </is>
      </c>
      <c r="B336" t="inlineStr">
        <is>
          <t>Part of wire</t>
        </is>
      </c>
      <c r="C336" t="n">
        <v>0</v>
      </c>
      <c r="D336" t="n">
        <v>0</v>
      </c>
    </row>
    <row r="337">
      <c r="A337" t="inlineStr">
        <is>
          <t>INT_R_X3Y46/SL1END3</t>
        </is>
      </c>
      <c r="B337" t="inlineStr">
        <is>
          <t>Part of wire</t>
        </is>
      </c>
      <c r="C337" t="n">
        <v>0</v>
      </c>
      <c r="D337" t="n">
        <v>0</v>
      </c>
      <c r="I337">
        <f>(((D336 + D337)/2) + (D338))</f>
        <v/>
      </c>
      <c r="J337">
        <f>((C336 + C337)*(((D336 + D337)/2) + (D338)))</f>
        <v/>
      </c>
    </row>
    <row r="338">
      <c r="A338" t="inlineStr">
        <is>
          <t>INT_R_X3Y46/INT_R.SL1END3-&gt;&gt;IMUX23</t>
        </is>
      </c>
      <c r="B338" t="inlineStr">
        <is>
          <t>Buffer</t>
        </is>
      </c>
      <c r="C338" t="n">
        <v>1.6107141875</v>
      </c>
      <c r="D338" t="n">
        <v>0.007713</v>
      </c>
      <c r="E338" t="n">
        <v>0.047</v>
      </c>
      <c r="F338" t="n">
        <v>0.038</v>
      </c>
      <c r="G338" t="n">
        <v>0.138</v>
      </c>
      <c r="H338" t="n">
        <v>0.114</v>
      </c>
      <c r="I338">
        <f>((((D343) + (D342))) + (D339 + D340))</f>
        <v/>
      </c>
      <c r="J338">
        <f>(((((D343) + (D342))) + (D339 + D340))*C338)</f>
        <v/>
      </c>
    </row>
    <row r="339">
      <c r="A339" t="inlineStr">
        <is>
          <t>INT_R_X3Y46/IMUX23</t>
        </is>
      </c>
      <c r="B339" t="inlineStr">
        <is>
          <t>Part of wire</t>
        </is>
      </c>
      <c r="C339" t="n">
        <v>0</v>
      </c>
      <c r="D339" t="n">
        <v>0</v>
      </c>
    </row>
    <row r="340">
      <c r="A340" t="inlineStr">
        <is>
          <t>CLBLM_R_X3Y46/CLBLM_IMUX23</t>
        </is>
      </c>
      <c r="B340" t="inlineStr">
        <is>
          <t>Part of wire</t>
        </is>
      </c>
      <c r="C340" t="n">
        <v>0</v>
      </c>
      <c r="D340" t="n">
        <v>0</v>
      </c>
      <c r="I340">
        <f>(((D339 + D340)/2) + (((D343) + (D342))))</f>
        <v/>
      </c>
      <c r="J340">
        <f>((C339 + C340)*(((D339 + D340)/2) + (((D343) + (D342)))))</f>
        <v/>
      </c>
    </row>
    <row r="341">
      <c r="A341" t="inlineStr">
        <is>
          <t>CLBLM_R_X3Y46/CLBLM_R.CLBLM_IMUX23-&gt;CLBLM_L_C3</t>
        </is>
      </c>
      <c r="B341" t="inlineStr">
        <is>
          <t>PassTransistor</t>
        </is>
      </c>
      <c r="C341" t="n">
        <v>0</v>
      </c>
      <c r="E341" t="n">
        <v>0</v>
      </c>
      <c r="F341" t="n">
        <v>0</v>
      </c>
      <c r="G341" t="n">
        <v>0</v>
      </c>
      <c r="H341" t="n">
        <v>0</v>
      </c>
      <c r="I341">
        <f>((D343) + (D342))</f>
        <v/>
      </c>
      <c r="J341">
        <f>(((D343) + (D342))*C341)</f>
        <v/>
      </c>
    </row>
    <row r="342">
      <c r="A342" t="inlineStr">
        <is>
          <t>CLBLM_R_X3Y46/CLBLM_L_C3</t>
        </is>
      </c>
      <c r="B342" t="inlineStr">
        <is>
          <t>Part of wire</t>
        </is>
      </c>
      <c r="C342" t="n">
        <v>0</v>
      </c>
      <c r="D342" t="n">
        <v>0</v>
      </c>
      <c r="I342">
        <f>(((D342)/2) + (D343))</f>
        <v/>
      </c>
      <c r="J342">
        <f>((C342)*(((D342)/2) + (D343)))</f>
        <v/>
      </c>
    </row>
    <row r="343">
      <c r="A343" t="inlineStr">
        <is>
          <t>masterReg/readData2[31]_i_4/I4</t>
        </is>
      </c>
      <c r="B343" t="inlineStr">
        <is>
          <t>Inpin</t>
        </is>
      </c>
      <c r="D343" t="n">
        <v>0</v>
      </c>
      <c r="E343" t="n">
        <v>0.137</v>
      </c>
      <c r="F343" t="n">
        <v>0.11</v>
      </c>
      <c r="G343" t="n">
        <v>0.351</v>
      </c>
      <c r="H343" t="n">
        <v>0.283</v>
      </c>
    </row>
    <row r="344">
      <c r="A344" t="inlineStr">
        <is>
          <t>readReg2[4]: Address_register_reg[9]/Q to masterReg/readData2[31]_i_4/I4 sum delays</t>
        </is>
      </c>
      <c r="E344">
        <f>(E2 + E4 + E53 + E178 + E181 + E192 + E208 + E298 + E307 + E325 + E335 + E338 + E341 + E343)</f>
        <v/>
      </c>
      <c r="F344">
        <f>(F2 + F4 + F53 + F178 + F181 + F192 + F208 + F298 + F307 + F325 + F335 + F338 + F341 + F343)</f>
        <v/>
      </c>
      <c r="G344">
        <f>(G2 + G4 + G53 + G178 + G181 + G192 + G208 + G298 + G307 + G325 + G335 + G338 + G341 + G343)</f>
        <v/>
      </c>
      <c r="H344">
        <f>(H2 + H4 + H53 + H178 + H181 + H192 + H208 + H298 + H307 + H325 + H335 + H338 + H341 + H343)</f>
        <v/>
      </c>
      <c r="J344">
        <f>(J2 + J3 + J4 + J6 + J53 + J64 + J178 + J180 + J181 + J191 + J192 + J196 + J208 + J219 + J298 + J306 + J307 + J313 + J325 + J334 + J335 + J337 + J338 + J340 + J341 + J342 + J343)</f>
        <v/>
      </c>
    </row>
    <row r="345">
      <c r="A345" t="inlineStr">
        <is>
          <t>readReg2[4]: Address_register_reg[9]/Q to masterReg/readData2[31]_i_4/I4sum delays + cap delay</t>
        </is>
      </c>
      <c r="E345">
        <f>1000*(E344 + J344)</f>
        <v/>
      </c>
      <c r="F345">
        <f>1000*(F344 + J344)</f>
        <v/>
      </c>
      <c r="G345">
        <f>1000*(G344 + J344)</f>
        <v/>
      </c>
      <c r="H345">
        <f>1000*(H344 + J344)</f>
        <v/>
      </c>
    </row>
    <row r="347">
      <c r="A347" t="inlineStr">
        <is>
          <t>readReg2[4]: Address_register_reg[9]/Q to masterReg/readData2[31]_i_4/I4Total delay (from Vivado)</t>
        </is>
      </c>
      <c r="E347" t="inlineStr">
        <is>
          <t>1072</t>
        </is>
      </c>
      <c r="F347" t="inlineStr">
        <is>
          <t>939</t>
        </is>
      </c>
      <c r="G347" t="inlineStr">
        <is>
          <t>1827</t>
        </is>
      </c>
      <c r="H347" t="inlineStr">
        <is>
          <t>1560</t>
        </is>
      </c>
    </row>
    <row r="349">
      <c r="A349" t="inlineStr">
        <is>
          <t>INT_R_X3Y47/INT_R.SS6END3-&gt;&gt;SS6BEG3</t>
        </is>
      </c>
      <c r="B349" t="inlineStr">
        <is>
          <t>Buffer</t>
        </is>
      </c>
      <c r="C349" t="n">
        <v>1.5845231875</v>
      </c>
      <c r="D349" t="n">
        <v>0.009979</v>
      </c>
      <c r="E349" t="n">
        <v>0.08599999999999999</v>
      </c>
      <c r="F349" t="n">
        <v>0.07099999999999999</v>
      </c>
      <c r="G349" t="n">
        <v>0.189</v>
      </c>
      <c r="H349" t="n">
        <v>0.156</v>
      </c>
      <c r="I349">
        <f>((D358 + D372) + (D350 + D351 + D352 + D353 + D354 + D355 + D356 + D357))</f>
        <v/>
      </c>
      <c r="J349">
        <f>(((D358 + D372) + (D350 + D351 + D352 + D353 + D354 + D355 + D356 + D357))*C349)</f>
        <v/>
      </c>
    </row>
    <row r="350">
      <c r="A350" t="inlineStr">
        <is>
          <t>INT_R_X3Y47/SS6BEG3</t>
        </is>
      </c>
      <c r="B350" t="inlineStr">
        <is>
          <t>Part of wire</t>
        </is>
      </c>
      <c r="C350" t="n">
        <v>0</v>
      </c>
      <c r="D350" t="n">
        <v>0</v>
      </c>
    </row>
    <row r="351">
      <c r="A351" t="inlineStr">
        <is>
          <t>INT_R_X3Y41/SS6END3</t>
        </is>
      </c>
      <c r="B351" t="inlineStr">
        <is>
          <t>Part of wire</t>
        </is>
      </c>
      <c r="C351" t="n">
        <v>0</v>
      </c>
      <c r="D351" t="n">
        <v>0</v>
      </c>
    </row>
    <row r="352">
      <c r="A352" t="inlineStr">
        <is>
          <t>INT_R_X3Y42/SS6END_N0_3</t>
        </is>
      </c>
      <c r="B352" t="inlineStr">
        <is>
          <t>Part of wire</t>
        </is>
      </c>
      <c r="C352" t="n">
        <v>0</v>
      </c>
      <c r="D352" t="n">
        <v>0</v>
      </c>
    </row>
    <row r="353">
      <c r="A353" t="inlineStr">
        <is>
          <t>INT_R_X3Y46/SS6A3</t>
        </is>
      </c>
      <c r="B353" t="inlineStr">
        <is>
          <t>Part of wire</t>
        </is>
      </c>
      <c r="C353" t="n">
        <v>0</v>
      </c>
      <c r="D353" t="n">
        <v>0</v>
      </c>
    </row>
    <row r="354">
      <c r="A354" t="inlineStr">
        <is>
          <t>INT_R_X3Y45/SS6B3</t>
        </is>
      </c>
      <c r="B354" t="inlineStr">
        <is>
          <t>Part of wire</t>
        </is>
      </c>
      <c r="C354" t="n">
        <v>0</v>
      </c>
      <c r="D354" t="n">
        <v>0</v>
      </c>
    </row>
    <row r="355">
      <c r="A355" t="inlineStr">
        <is>
          <t>INT_R_X3Y44/SS6C3</t>
        </is>
      </c>
      <c r="B355" t="inlineStr">
        <is>
          <t>Part of wire</t>
        </is>
      </c>
      <c r="C355" t="n">
        <v>0</v>
      </c>
      <c r="D355" t="n">
        <v>0</v>
      </c>
    </row>
    <row r="356">
      <c r="A356" t="inlineStr">
        <is>
          <t>INT_R_X3Y43/SS6D3</t>
        </is>
      </c>
      <c r="B356" t="inlineStr">
        <is>
          <t>Part of wire</t>
        </is>
      </c>
      <c r="C356" t="n">
        <v>0</v>
      </c>
      <c r="D356" t="n">
        <v>0</v>
      </c>
    </row>
    <row r="357">
      <c r="A357" t="inlineStr">
        <is>
          <t>INT_R_X3Y42/SS6E3</t>
        </is>
      </c>
      <c r="B357" t="inlineStr">
        <is>
          <t>Part of wire</t>
        </is>
      </c>
      <c r="C357" t="n">
        <v>0</v>
      </c>
      <c r="D357" t="n">
        <v>0</v>
      </c>
      <c r="I357">
        <f>(((D350 + D351 + D352 + D353 + D354 + D355 + D356 + D357)/2) + (D358 + D372))</f>
        <v/>
      </c>
      <c r="J357">
        <f>((C350 + C351 + C352 + C353 + C354 + C355 + C356 + C357)*(((D350 + D351 + D352 + D353 + D354 + D355 + D356 + D357)/2) + (D358 + D372)))</f>
        <v/>
      </c>
    </row>
    <row r="358">
      <c r="A358" t="inlineStr">
        <is>
          <t>INT_R_X3Y41/INT_R.SS6END3-&gt;&gt;NR1BEG3</t>
        </is>
      </c>
      <c r="B358" t="inlineStr">
        <is>
          <t>Buffer</t>
        </is>
      </c>
      <c r="C358" t="n">
        <v>1.16220225</v>
      </c>
      <c r="D358" t="n">
        <v>0.008429000000000001</v>
      </c>
      <c r="E358" t="n">
        <v>0.056</v>
      </c>
      <c r="F358" t="n">
        <v>0.046</v>
      </c>
      <c r="G358" t="n">
        <v>0.131</v>
      </c>
      <c r="H358" t="n">
        <v>0.108</v>
      </c>
      <c r="I358">
        <f>((D361) + (D359 + D360))</f>
        <v/>
      </c>
      <c r="J358">
        <f>(((D361) + (D359 + D360))*C358)</f>
        <v/>
      </c>
    </row>
    <row r="359">
      <c r="A359" t="inlineStr">
        <is>
          <t>INT_R_X3Y41/NR1BEG3</t>
        </is>
      </c>
      <c r="B359" t="inlineStr">
        <is>
          <t>Part of wire</t>
        </is>
      </c>
      <c r="C359" t="n">
        <v>0</v>
      </c>
      <c r="D359" t="n">
        <v>0</v>
      </c>
    </row>
    <row r="360">
      <c r="A360" t="inlineStr">
        <is>
          <t>INT_R_X3Y42/NR1END3</t>
        </is>
      </c>
      <c r="B360" t="inlineStr">
        <is>
          <t>Part of wire</t>
        </is>
      </c>
      <c r="C360" t="n">
        <v>0</v>
      </c>
      <c r="D360" t="n">
        <v>0</v>
      </c>
      <c r="I360">
        <f>(((D359 + D360)/2) + (D361))</f>
        <v/>
      </c>
      <c r="J360">
        <f>((C359 + C360)*(((D359 + D360)/2) + (D361)))</f>
        <v/>
      </c>
    </row>
    <row r="361">
      <c r="A361" t="inlineStr">
        <is>
          <t>INT_R_X3Y42/INT_R.NR1END3-&gt;&gt;IMUX31</t>
        </is>
      </c>
      <c r="B361" t="inlineStr">
        <is>
          <t>Buffer</t>
        </is>
      </c>
      <c r="C361" t="n">
        <v>1.6107141875</v>
      </c>
      <c r="D361" t="n">
        <v>0.007713</v>
      </c>
      <c r="E361" t="n">
        <v>0.047</v>
      </c>
      <c r="F361" t="n">
        <v>0.038</v>
      </c>
      <c r="G361" t="n">
        <v>0.138</v>
      </c>
      <c r="H361" t="n">
        <v>0.114</v>
      </c>
      <c r="I361">
        <f>((((D366) + (D365))) + (D362 + D363))</f>
        <v/>
      </c>
      <c r="J361">
        <f>(((((D366) + (D365))) + (D362 + D363))*C361)</f>
        <v/>
      </c>
    </row>
    <row r="362">
      <c r="A362" t="inlineStr">
        <is>
          <t>INT_R_X3Y42/IMUX31</t>
        </is>
      </c>
      <c r="B362" t="inlineStr">
        <is>
          <t>Part of wire</t>
        </is>
      </c>
      <c r="C362" t="n">
        <v>0</v>
      </c>
      <c r="D362" t="n">
        <v>0</v>
      </c>
    </row>
    <row r="363">
      <c r="A363" t="inlineStr">
        <is>
          <t>CLBLM_R_X3Y42/CLBLM_IMUX31</t>
        </is>
      </c>
      <c r="B363" t="inlineStr">
        <is>
          <t>Part of wire</t>
        </is>
      </c>
      <c r="C363" t="n">
        <v>0</v>
      </c>
      <c r="D363" t="n">
        <v>0</v>
      </c>
      <c r="I363">
        <f>(((D362 + D363)/2) + (((D366) + (D365))))</f>
        <v/>
      </c>
      <c r="J363">
        <f>((C362 + C363)*(((D362 + D363)/2) + (((D366) + (D365)))))</f>
        <v/>
      </c>
    </row>
    <row r="364">
      <c r="A364" t="inlineStr">
        <is>
          <t>CLBLM_R_X3Y42/CLBLM_R.CLBLM_IMUX31-&gt;CLBLM_M_C5</t>
        </is>
      </c>
      <c r="B364" t="inlineStr">
        <is>
          <t>PassTransistor</t>
        </is>
      </c>
      <c r="C364" t="n">
        <v>0</v>
      </c>
      <c r="E364" t="n">
        <v>0</v>
      </c>
      <c r="F364" t="n">
        <v>0</v>
      </c>
      <c r="G364" t="n">
        <v>0</v>
      </c>
      <c r="H364" t="n">
        <v>0</v>
      </c>
      <c r="I364">
        <f>((D366) + (D365))</f>
        <v/>
      </c>
      <c r="J364">
        <f>(((D366) + (D365))*C364)</f>
        <v/>
      </c>
    </row>
    <row r="365">
      <c r="A365" t="inlineStr">
        <is>
          <t>CLBLM_R_X3Y42/CLBLM_M_C5</t>
        </is>
      </c>
      <c r="B365" t="inlineStr">
        <is>
          <t>Part of wire</t>
        </is>
      </c>
      <c r="C365" t="n">
        <v>0</v>
      </c>
      <c r="D365" t="n">
        <v>0</v>
      </c>
      <c r="I365">
        <f>(((D365)/2) + (D366))</f>
        <v/>
      </c>
      <c r="J365">
        <f>((C365)*(((D365)/2) + (D366)))</f>
        <v/>
      </c>
    </row>
    <row r="366">
      <c r="A366" t="inlineStr">
        <is>
          <t>masterReg/register_reg_r2_0_31_0_5/RAMC_D1/RADR4</t>
        </is>
      </c>
      <c r="B366" t="inlineStr">
        <is>
          <t>Inpin</t>
        </is>
      </c>
      <c r="D366" t="n">
        <v>0</v>
      </c>
      <c r="E366" t="n">
        <v>0.05</v>
      </c>
      <c r="F366" t="n">
        <v>0.04</v>
      </c>
      <c r="G366" t="n">
        <v>0.133</v>
      </c>
      <c r="H366" t="n">
        <v>0.107</v>
      </c>
    </row>
    <row r="367">
      <c r="A367" t="inlineStr">
        <is>
          <t>readReg2[4]: Address_register_reg[9]/Q to masterReg/register_reg_r2_0_31_0_5/RAMC_D1/RADR4 sum delays</t>
        </is>
      </c>
      <c r="E367">
        <f>(E2 + E4 + E53 + E178 + E181 + E192 + E208 + E298 + E307 + E325 + E349 + E358 + E361 + E364 + E366)</f>
        <v/>
      </c>
      <c r="F367">
        <f>(F2 + F4 + F53 + F178 + F181 + F192 + F208 + F298 + F307 + F325 + F349 + F358 + F361 + F364 + F366)</f>
        <v/>
      </c>
      <c r="G367">
        <f>(G2 + G4 + G53 + G178 + G181 + G192 + G208 + G298 + G307 + G325 + G349 + G358 + G361 + G364 + G366)</f>
        <v/>
      </c>
      <c r="H367">
        <f>(H2 + H4 + H53 + H178 + H181 + H192 + H208 + H298 + H307 + H325 + H349 + H358 + H361 + H364 + H366)</f>
        <v/>
      </c>
      <c r="J367">
        <f>(J2 + J3 + J4 + J6 + J53 + J64 + J178 + J180 + J181 + J191 + J192 + J196 + J208 + J219 + J298 + J306 + J307 + J313 + J325 + J334 + J349 + J357 + J358 + J360 + J361 + J363 + J364 + J365 + J366)</f>
        <v/>
      </c>
    </row>
    <row r="368">
      <c r="A368" t="inlineStr">
        <is>
          <t>readReg2[4]: Address_register_reg[9]/Q to masterReg/register_reg_r2_0_31_0_5/RAMC_D1/RADR4sum delays + cap delay</t>
        </is>
      </c>
      <c r="E368">
        <f>1000*(E367 + J367)</f>
        <v/>
      </c>
      <c r="F368">
        <f>1000*(F367 + J367)</f>
        <v/>
      </c>
      <c r="G368">
        <f>1000*(G367 + J367)</f>
        <v/>
      </c>
      <c r="H368">
        <f>1000*(H367 + J367)</f>
        <v/>
      </c>
    </row>
    <row r="370">
      <c r="A370" t="inlineStr">
        <is>
          <t>readReg2[4]: Address_register_reg[9]/Q to masterReg/register_reg_r2_0_31_0_5/RAMC_D1/RADR4Total delay (from Vivado)</t>
        </is>
      </c>
      <c r="E370" t="inlineStr">
        <is>
          <t>1098</t>
        </is>
      </c>
      <c r="F370" t="inlineStr">
        <is>
          <t>967</t>
        </is>
      </c>
      <c r="G370" t="inlineStr">
        <is>
          <t>1833</t>
        </is>
      </c>
      <c r="H370" t="inlineStr">
        <is>
          <t>1573</t>
        </is>
      </c>
    </row>
    <row r="372">
      <c r="A372" t="inlineStr">
        <is>
          <t>INT_R_X3Y41/INT_R.SS6END3-&gt;&gt;SE2BEG3</t>
        </is>
      </c>
      <c r="B372" t="inlineStr">
        <is>
          <t>Buffer</t>
        </is>
      </c>
      <c r="C372" t="n">
        <v>1.1851186875</v>
      </c>
      <c r="D372" t="n">
        <v>0.008473000000000001</v>
      </c>
      <c r="E372" t="n">
        <v>0.042</v>
      </c>
      <c r="F372" t="n">
        <v>0.034</v>
      </c>
      <c r="G372" t="n">
        <v>0.138</v>
      </c>
      <c r="H372" t="n">
        <v>0.114</v>
      </c>
      <c r="I372">
        <f>((D378) + (D373 + D374 + D375 + D376 + D377))</f>
        <v/>
      </c>
      <c r="J372">
        <f>(((D378) + (D373 + D374 + D375 + D376 + D377))*C372)</f>
        <v/>
      </c>
    </row>
    <row r="373">
      <c r="A373" t="inlineStr">
        <is>
          <t>INT_R_X3Y41/SE2BEG3</t>
        </is>
      </c>
      <c r="B373" t="inlineStr">
        <is>
          <t>Part of wire</t>
        </is>
      </c>
      <c r="C373" t="n">
        <v>0</v>
      </c>
      <c r="D373" t="n">
        <v>0</v>
      </c>
    </row>
    <row r="374">
      <c r="A374" t="inlineStr">
        <is>
          <t>INT_L_X4Y40/SE2END3</t>
        </is>
      </c>
      <c r="B374" t="inlineStr">
        <is>
          <t>Part of wire</t>
        </is>
      </c>
      <c r="C374" t="n">
        <v>0</v>
      </c>
      <c r="D374" t="n">
        <v>0</v>
      </c>
    </row>
    <row r="375">
      <c r="A375" t="inlineStr">
        <is>
          <t>INT_R_X3Y40/SE2A3</t>
        </is>
      </c>
      <c r="B375" t="inlineStr">
        <is>
          <t>Part of wire</t>
        </is>
      </c>
      <c r="C375" t="n">
        <v>0</v>
      </c>
      <c r="D375" t="n">
        <v>0</v>
      </c>
    </row>
    <row r="376">
      <c r="A376" t="inlineStr">
        <is>
          <t>CLBLM_R_X3Y40/CLBLM_SE2A3</t>
        </is>
      </c>
      <c r="B376" t="inlineStr">
        <is>
          <t>Part of wire</t>
        </is>
      </c>
      <c r="C376" t="n">
        <v>0.090332</v>
      </c>
      <c r="D376" t="n">
        <v>0.005065</v>
      </c>
    </row>
    <row r="377">
      <c r="A377" t="inlineStr">
        <is>
          <t>CLBLL_L_X4Y40/CLBLL_SE2A3</t>
        </is>
      </c>
      <c r="B377" t="inlineStr">
        <is>
          <t>Part of wire</t>
        </is>
      </c>
      <c r="C377" t="n">
        <v>0.07904000000000001</v>
      </c>
      <c r="D377" t="n">
        <v>0.005065</v>
      </c>
      <c r="I377">
        <f>(((D373 + D374 + D375 + D376 + D377)/2) + (D378))</f>
        <v/>
      </c>
      <c r="J377">
        <f>((C373 + C374 + C375 + C376 + C377)*(((D373 + D374 + D375 + D376 + D377)/2) + (D378)))</f>
        <v/>
      </c>
    </row>
    <row r="378">
      <c r="A378" t="inlineStr">
        <is>
          <t>INT_L_X4Y40/INT_L.SE2END3-&gt;&gt;NR1BEG3</t>
        </is>
      </c>
      <c r="B378" t="inlineStr">
        <is>
          <t>Buffer</t>
        </is>
      </c>
      <c r="C378" t="n">
        <v>1.16220225</v>
      </c>
      <c r="D378" t="n">
        <v>0.008429000000000001</v>
      </c>
      <c r="E378" t="n">
        <v>0.056</v>
      </c>
      <c r="F378" t="n">
        <v>0.046</v>
      </c>
      <c r="G378" t="n">
        <v>0.131</v>
      </c>
      <c r="H378" t="n">
        <v>0.108</v>
      </c>
      <c r="I378">
        <f>((D381) + (D379 + D380))</f>
        <v/>
      </c>
      <c r="J378">
        <f>(((D381) + (D379 + D380))*C378)</f>
        <v/>
      </c>
    </row>
    <row r="379">
      <c r="A379" t="inlineStr">
        <is>
          <t>INT_L_X4Y40/NR1BEG3</t>
        </is>
      </c>
      <c r="B379" t="inlineStr">
        <is>
          <t>Part of wire</t>
        </is>
      </c>
      <c r="C379" t="n">
        <v>0</v>
      </c>
      <c r="D379" t="n">
        <v>0</v>
      </c>
    </row>
    <row r="380">
      <c r="A380" t="inlineStr">
        <is>
          <t>INT_L_X4Y41/NR1END3</t>
        </is>
      </c>
      <c r="B380" t="inlineStr">
        <is>
          <t>Part of wire</t>
        </is>
      </c>
      <c r="C380" t="n">
        <v>0</v>
      </c>
      <c r="D380" t="n">
        <v>0</v>
      </c>
      <c r="I380">
        <f>(((D379 + D380)/2) + (D381))</f>
        <v/>
      </c>
      <c r="J380">
        <f>((C379 + C380)*(((D379 + D380)/2) + (D381)))</f>
        <v/>
      </c>
    </row>
    <row r="381">
      <c r="A381" t="inlineStr">
        <is>
          <t>INT_L_X4Y41/INT_L.NR1END3-&gt;&gt;WR1BEG_S0</t>
        </is>
      </c>
      <c r="B381" t="inlineStr">
        <is>
          <t>Buffer</t>
        </is>
      </c>
      <c r="C381" t="n">
        <v>1.16220225</v>
      </c>
      <c r="D381" t="n">
        <v>0.008429000000000001</v>
      </c>
      <c r="E381" t="n">
        <v>0.043</v>
      </c>
      <c r="F381" t="n">
        <v>0.035</v>
      </c>
      <c r="G381" t="n">
        <v>0.124</v>
      </c>
      <c r="H381" t="n">
        <v>0.103</v>
      </c>
      <c r="I381">
        <f>((D388 + D399) + (D382 + D383 + D384 + D385 + D386 + D387))</f>
        <v/>
      </c>
      <c r="J381">
        <f>(((D388 + D399) + (D382 + D383 + D384 + D385 + D386 + D387))*C381)</f>
        <v/>
      </c>
    </row>
    <row r="382">
      <c r="A382" t="inlineStr">
        <is>
          <t>INT_L_X4Y41/WR1BEG_S0</t>
        </is>
      </c>
      <c r="B382" t="inlineStr">
        <is>
          <t>Part of wire</t>
        </is>
      </c>
      <c r="C382" t="n">
        <v>0</v>
      </c>
      <c r="D382" t="n">
        <v>0</v>
      </c>
    </row>
    <row r="383">
      <c r="A383" t="inlineStr">
        <is>
          <t>INT_R_X3Y42/WR1END0</t>
        </is>
      </c>
      <c r="B383" t="inlineStr">
        <is>
          <t>Part of wire</t>
        </is>
      </c>
      <c r="C383" t="n">
        <v>0</v>
      </c>
      <c r="D383" t="n">
        <v>0</v>
      </c>
    </row>
    <row r="384">
      <c r="A384" t="inlineStr">
        <is>
          <t>INT_R_X3Y41/WR1END_S1_0</t>
        </is>
      </c>
      <c r="B384" t="inlineStr">
        <is>
          <t>Part of wire</t>
        </is>
      </c>
      <c r="C384" t="n">
        <v>0</v>
      </c>
      <c r="D384" t="n">
        <v>0</v>
      </c>
    </row>
    <row r="385">
      <c r="A385" t="inlineStr">
        <is>
          <t>INT_L_X4Y42/WR1BEG0</t>
        </is>
      </c>
      <c r="B385" t="inlineStr">
        <is>
          <t>Part of wire</t>
        </is>
      </c>
      <c r="C385" t="n">
        <v>0</v>
      </c>
      <c r="D385" t="n">
        <v>0</v>
      </c>
    </row>
    <row r="386">
      <c r="A386" t="inlineStr">
        <is>
          <t>CLBLL_L_X4Y42/CLBLL_WR1END0</t>
        </is>
      </c>
      <c r="B386" t="inlineStr">
        <is>
          <t>Part of wire</t>
        </is>
      </c>
      <c r="C386" t="n">
        <v>0.08269599999999999</v>
      </c>
      <c r="D386" t="n">
        <v>0.005801</v>
      </c>
    </row>
    <row r="387">
      <c r="A387" t="inlineStr">
        <is>
          <t>CLBLM_R_X3Y42/CLBLM_WR1END0</t>
        </is>
      </c>
      <c r="B387" t="inlineStr">
        <is>
          <t>Part of wire</t>
        </is>
      </c>
      <c r="C387" t="n">
        <v>0.09451000000000001</v>
      </c>
      <c r="D387" t="n">
        <v>0.005801</v>
      </c>
      <c r="I387">
        <f>(((D382 + D383 + D384 + D385 + D386 + D387)/2) + (D388 + D399))</f>
        <v/>
      </c>
      <c r="J387">
        <f>((C382 + C383 + C384 + C385 + C386 + C387)*(((D382 + D383 + D384 + D385 + D386 + D387)/2) + (D388 + D399)))</f>
        <v/>
      </c>
    </row>
    <row r="388">
      <c r="A388" t="inlineStr">
        <is>
          <t>INT_R_X3Y42/INT_R.WR1END0-&gt;&gt;IMUX8</t>
        </is>
      </c>
      <c r="B388" t="inlineStr">
        <is>
          <t>Buffer</t>
        </is>
      </c>
      <c r="C388" t="n">
        <v>1.6107141875</v>
      </c>
      <c r="D388" t="n">
        <v>0.007713</v>
      </c>
      <c r="E388" t="n">
        <v>0.047</v>
      </c>
      <c r="F388" t="n">
        <v>0.038</v>
      </c>
      <c r="G388" t="n">
        <v>0.138</v>
      </c>
      <c r="H388" t="n">
        <v>0.114</v>
      </c>
      <c r="I388">
        <f>((((D393) + (D392))) + (D389 + D390))</f>
        <v/>
      </c>
      <c r="J388">
        <f>(((((D393) + (D392))) + (D389 + D390))*C388)</f>
        <v/>
      </c>
    </row>
    <row r="389">
      <c r="A389" t="inlineStr">
        <is>
          <t>INT_R_X3Y42/IMUX8</t>
        </is>
      </c>
      <c r="B389" t="inlineStr">
        <is>
          <t>Part of wire</t>
        </is>
      </c>
      <c r="C389" t="n">
        <v>0</v>
      </c>
      <c r="D389" t="n">
        <v>0</v>
      </c>
    </row>
    <row r="390">
      <c r="A390" t="inlineStr">
        <is>
          <t>CLBLM_R_X3Y42/CLBLM_IMUX8</t>
        </is>
      </c>
      <c r="B390" t="inlineStr">
        <is>
          <t>Part of wire</t>
        </is>
      </c>
      <c r="C390" t="n">
        <v>0</v>
      </c>
      <c r="D390" t="n">
        <v>0</v>
      </c>
      <c r="I390">
        <f>(((D389 + D390)/2) + (((D393) + (D392))))</f>
        <v/>
      </c>
      <c r="J390">
        <f>((C389 + C390)*(((D389 + D390)/2) + (((D393) + (D392)))))</f>
        <v/>
      </c>
    </row>
    <row r="391">
      <c r="A391" t="inlineStr">
        <is>
          <t>CLBLM_R_X3Y42/CLBLM_R.CLBLM_IMUX8-&gt;CLBLM_M_A5</t>
        </is>
      </c>
      <c r="B391" t="inlineStr">
        <is>
          <t>PassTransistor</t>
        </is>
      </c>
      <c r="C391" t="n">
        <v>0</v>
      </c>
      <c r="E391" t="n">
        <v>0</v>
      </c>
      <c r="F391" t="n">
        <v>0</v>
      </c>
      <c r="G391" t="n">
        <v>0</v>
      </c>
      <c r="H391" t="n">
        <v>0</v>
      </c>
      <c r="I391">
        <f>((D393) + (D392))</f>
        <v/>
      </c>
      <c r="J391">
        <f>(((D393) + (D392))*C391)</f>
        <v/>
      </c>
    </row>
    <row r="392">
      <c r="A392" t="inlineStr">
        <is>
          <t>CLBLM_R_X3Y42/CLBLM_M_A5</t>
        </is>
      </c>
      <c r="B392" t="inlineStr">
        <is>
          <t>Part of wire</t>
        </is>
      </c>
      <c r="C392" t="n">
        <v>0</v>
      </c>
      <c r="D392" t="n">
        <v>0</v>
      </c>
      <c r="I392">
        <f>(((D392)/2) + (D393))</f>
        <v/>
      </c>
      <c r="J392">
        <f>((C392)*(((D392)/2) + (D393)))</f>
        <v/>
      </c>
    </row>
    <row r="393">
      <c r="A393" t="inlineStr">
        <is>
          <t>masterReg/register_reg_r2_0_31_0_5/RAMA_D1/RADR4</t>
        </is>
      </c>
      <c r="B393" t="inlineStr">
        <is>
          <t>Inpin</t>
        </is>
      </c>
      <c r="D393" t="n">
        <v>0</v>
      </c>
      <c r="E393" t="n">
        <v>0.048</v>
      </c>
      <c r="F393" t="n">
        <v>0.038</v>
      </c>
      <c r="G393" t="n">
        <v>0.126</v>
      </c>
      <c r="H393" t="n">
        <v>0.102</v>
      </c>
    </row>
    <row r="394">
      <c r="A394" t="inlineStr">
        <is>
          <t>readReg2[4]: Address_register_reg[9]/Q to masterReg/register_reg_r2_0_31_0_5/RAMA_D1/RADR4 sum delays</t>
        </is>
      </c>
      <c r="E394">
        <f>(E2 + E4 + E53 + E178 + E181 + E192 + E208 + E298 + E307 + E325 + E349 + E372 + E378 + E381 + E388 + E391 + E393)</f>
        <v/>
      </c>
      <c r="F394">
        <f>(F2 + F4 + F53 + F178 + F181 + F192 + F208 + F298 + F307 + F325 + F349 + F372 + F378 + F381 + F388 + F391 + F393)</f>
        <v/>
      </c>
      <c r="G394">
        <f>(G2 + G4 + G53 + G178 + G181 + G192 + G208 + G298 + G307 + G325 + G349 + G372 + G378 + G381 + G388 + G391 + G393)</f>
        <v/>
      </c>
      <c r="H394">
        <f>(H2 + H4 + H53 + H178 + H181 + H192 + H208 + H298 + H307 + H325 + H349 + H372 + H378 + H381 + H388 + H391 + H393)</f>
        <v/>
      </c>
      <c r="J394">
        <f>(J2 + J3 + J4 + J6 + J53 + J64 + J178 + J180 + J181 + J191 + J192 + J196 + J208 + J219 + J298 + J306 + J307 + J313 + J325 + J334 + J349 + J357 + J372 + J377 + J378 + J380 + J381 + J387 + J388 + J390 + J391 + J392 + J393)</f>
        <v/>
      </c>
    </row>
    <row r="395">
      <c r="A395" t="inlineStr">
        <is>
          <t>readReg2[4]: Address_register_reg[9]/Q to masterReg/register_reg_r2_0_31_0_5/RAMA_D1/RADR4sum delays + cap delay</t>
        </is>
      </c>
      <c r="E395">
        <f>1000*(E394 + J394)</f>
        <v/>
      </c>
      <c r="F395">
        <f>1000*(F394 + J394)</f>
        <v/>
      </c>
      <c r="G395">
        <f>1000*(G394 + J394)</f>
        <v/>
      </c>
      <c r="H395">
        <f>1000*(H394 + J394)</f>
        <v/>
      </c>
    </row>
    <row r="397">
      <c r="A397" t="inlineStr">
        <is>
          <t>readReg2[4]: Address_register_reg[9]/Q to masterReg/register_reg_r2_0_31_0_5/RAMA_D1/RADR4Total delay (from Vivado)</t>
        </is>
      </c>
      <c r="E397" t="inlineStr">
        <is>
          <t>1241</t>
        </is>
      </c>
      <c r="F397" t="inlineStr">
        <is>
          <t>1094</t>
        </is>
      </c>
      <c r="G397" t="inlineStr">
        <is>
          <t>2103</t>
        </is>
      </c>
      <c r="H397" t="inlineStr">
        <is>
          <t>1806</t>
        </is>
      </c>
    </row>
    <row r="399">
      <c r="A399" t="inlineStr">
        <is>
          <t>INT_R_X3Y42/INT_R.WR1END0-&gt;&gt;IMUX24</t>
        </is>
      </c>
      <c r="B399" t="inlineStr">
        <is>
          <t>Buffer</t>
        </is>
      </c>
      <c r="C399" t="n">
        <v>1.6107141875</v>
      </c>
      <c r="D399" t="n">
        <v>0.007713</v>
      </c>
      <c r="E399" t="n">
        <v>0.047</v>
      </c>
      <c r="F399" t="n">
        <v>0.038</v>
      </c>
      <c r="G399" t="n">
        <v>0.138</v>
      </c>
      <c r="H399" t="n">
        <v>0.114</v>
      </c>
      <c r="I399">
        <f>((((D404) + (D403))) + (D400 + D401))</f>
        <v/>
      </c>
      <c r="J399">
        <f>(((((D404) + (D403))) + (D400 + D401))*C399)</f>
        <v/>
      </c>
    </row>
    <row r="400">
      <c r="A400" t="inlineStr">
        <is>
          <t>INT_R_X3Y42/IMUX24</t>
        </is>
      </c>
      <c r="B400" t="inlineStr">
        <is>
          <t>Part of wire</t>
        </is>
      </c>
      <c r="C400" t="n">
        <v>0</v>
      </c>
      <c r="D400" t="n">
        <v>0</v>
      </c>
    </row>
    <row r="401">
      <c r="A401" t="inlineStr">
        <is>
          <t>CLBLM_R_X3Y42/CLBLM_IMUX24</t>
        </is>
      </c>
      <c r="B401" t="inlineStr">
        <is>
          <t>Part of wire</t>
        </is>
      </c>
      <c r="C401" t="n">
        <v>0</v>
      </c>
      <c r="D401" t="n">
        <v>0</v>
      </c>
      <c r="I401">
        <f>(((D400 + D401)/2) + (((D404) + (D403))))</f>
        <v/>
      </c>
      <c r="J401">
        <f>((C400 + C401)*(((D400 + D401)/2) + (((D404) + (D403)))))</f>
        <v/>
      </c>
    </row>
    <row r="402">
      <c r="A402" t="inlineStr">
        <is>
          <t>CLBLM_R_X3Y42/CLBLM_R.CLBLM_IMUX24-&gt;CLBLM_M_B5</t>
        </is>
      </c>
      <c r="B402" t="inlineStr">
        <is>
          <t>PassTransistor</t>
        </is>
      </c>
      <c r="C402" t="n">
        <v>0</v>
      </c>
      <c r="E402" t="n">
        <v>0</v>
      </c>
      <c r="F402" t="n">
        <v>0</v>
      </c>
      <c r="G402" t="n">
        <v>0</v>
      </c>
      <c r="H402" t="n">
        <v>0</v>
      </c>
      <c r="I402">
        <f>((D404) + (D403))</f>
        <v/>
      </c>
      <c r="J402">
        <f>(((D404) + (D403))*C402)</f>
        <v/>
      </c>
    </row>
    <row r="403">
      <c r="A403" t="inlineStr">
        <is>
          <t>CLBLM_R_X3Y42/CLBLM_M_B5</t>
        </is>
      </c>
      <c r="B403" t="inlineStr">
        <is>
          <t>Part of wire</t>
        </is>
      </c>
      <c r="C403" t="n">
        <v>0</v>
      </c>
      <c r="D403" t="n">
        <v>0</v>
      </c>
      <c r="I403">
        <f>(((D403)/2) + (D404))</f>
        <v/>
      </c>
      <c r="J403">
        <f>((C403)*(((D403)/2) + (D404)))</f>
        <v/>
      </c>
    </row>
    <row r="404">
      <c r="A404" t="inlineStr">
        <is>
          <t>masterReg/register_reg_r2_0_31_0_5/RAMB_D1/RADR4</t>
        </is>
      </c>
      <c r="B404" t="inlineStr">
        <is>
          <t>Inpin</t>
        </is>
      </c>
      <c r="D404" t="n">
        <v>0</v>
      </c>
      <c r="E404" t="n">
        <v>0.052</v>
      </c>
      <c r="F404" t="n">
        <v>0.042</v>
      </c>
      <c r="G404" t="n">
        <v>0.137</v>
      </c>
      <c r="H404" t="n">
        <v>0.111</v>
      </c>
    </row>
    <row r="405">
      <c r="A405" t="inlineStr">
        <is>
          <t>readReg2[4]: Address_register_reg[9]/Q to masterReg/register_reg_r2_0_31_0_5/RAMB_D1/RADR4 sum delays</t>
        </is>
      </c>
      <c r="E405">
        <f>(E2 + E4 + E53 + E178 + E181 + E192 + E208 + E298 + E307 + E325 + E349 + E372 + E378 + E381 + E399 + E402 + E404)</f>
        <v/>
      </c>
      <c r="F405">
        <f>(F2 + F4 + F53 + F178 + F181 + F192 + F208 + F298 + F307 + F325 + F349 + F372 + F378 + F381 + F399 + F402 + F404)</f>
        <v/>
      </c>
      <c r="G405">
        <f>(G2 + G4 + G53 + G178 + G181 + G192 + G208 + G298 + G307 + G325 + G349 + G372 + G378 + G381 + G399 + G402 + G404)</f>
        <v/>
      </c>
      <c r="H405">
        <f>(H2 + H4 + H53 + H178 + H181 + H192 + H208 + H298 + H307 + H325 + H349 + H372 + H378 + H381 + H399 + H402 + H404)</f>
        <v/>
      </c>
      <c r="J405">
        <f>(J2 + J3 + J4 + J6 + J53 + J64 + J178 + J180 + J181 + J191 + J192 + J196 + J208 + J219 + J298 + J306 + J307 + J313 + J325 + J334 + J349 + J357 + J372 + J377 + J378 + J380 + J381 + J387 + J399 + J401 + J402 + J403 + J404)</f>
        <v/>
      </c>
    </row>
    <row r="406">
      <c r="A406" t="inlineStr">
        <is>
          <t>readReg2[4]: Address_register_reg[9]/Q to masterReg/register_reg_r2_0_31_0_5/RAMB_D1/RADR4sum delays + cap delay</t>
        </is>
      </c>
      <c r="E406">
        <f>1000*(E405 + J405)</f>
        <v/>
      </c>
      <c r="F406">
        <f>1000*(F405 + J405)</f>
        <v/>
      </c>
      <c r="G406">
        <f>1000*(G405 + J405)</f>
        <v/>
      </c>
      <c r="H406">
        <f>1000*(H405 + J405)</f>
        <v/>
      </c>
    </row>
    <row r="408">
      <c r="A408" t="inlineStr">
        <is>
          <t>readReg2[4]: Address_register_reg[9]/Q to masterReg/register_reg_r2_0_31_0_5/RAMB_D1/RADR4Total delay (from Vivado)</t>
        </is>
      </c>
      <c r="E408" t="inlineStr">
        <is>
          <t>1245</t>
        </is>
      </c>
      <c r="F408" t="inlineStr">
        <is>
          <t>1098</t>
        </is>
      </c>
      <c r="G408" t="inlineStr">
        <is>
          <t>2110</t>
        </is>
      </c>
      <c r="H408" t="inlineStr">
        <is>
          <t>1812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CLBLL_L_X4Y44/CLBLL_LL_AQ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D25) + (D5 + D6))) + (D3))</f>
        <v/>
      </c>
      <c r="J2">
        <f>(C2*((((D7 + D25) + (D5 + D6))) + (D3)))</f>
        <v/>
      </c>
    </row>
    <row r="3">
      <c r="A3" t="inlineStr">
        <is>
          <t>CLBLL_L_X4Y44/CLBLL_LL_AQ</t>
        </is>
      </c>
      <c r="B3" t="inlineStr">
        <is>
          <t>Part of wire</t>
        </is>
      </c>
      <c r="C3" t="n">
        <v>0</v>
      </c>
      <c r="D3" t="n">
        <v>0.002484</v>
      </c>
      <c r="I3">
        <f>(((D3)/2) + (((D7 + D25) + (D5 + D6))))</f>
        <v/>
      </c>
      <c r="J3">
        <f>((C3)*(((D3)/2) + (((D7 + D25) + (D5 + D6)))))</f>
        <v/>
      </c>
    </row>
    <row r="4">
      <c r="A4" t="inlineStr">
        <is>
          <t>CLBLL_L_X4Y44/CLBLL_L.CLBLL_LL_AQ-&gt;CLBLL_LOGIC_OUTS4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D25) + (D5 + D6))</f>
        <v/>
      </c>
      <c r="J4">
        <f>(((D7 + D25) + (D5 + D6))*C4)</f>
        <v/>
      </c>
    </row>
    <row r="5">
      <c r="A5" t="inlineStr">
        <is>
          <t>CLBLL_L_X4Y44/CLBLL_LOGIC_OUTS4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INT_L_X4Y44/LOGIC_OUTS_L4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D25))</f>
        <v/>
      </c>
      <c r="J6">
        <f>((C5 + C6)*(((D5 + D6)/2) + (D7 + D25)))</f>
        <v/>
      </c>
    </row>
    <row r="7">
      <c r="A7" t="inlineStr">
        <is>
          <t>INT_L_X4Y44/INT_L.LOGIC_OUTS_L4-&gt;&gt;NW2BEG0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INT_L_X4Y44/NW2BEG0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INT_R_X3Y45/NW2END0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INT_R_X3Y44/NW2END_S0_0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INT_L_X4Y45/NW2A0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CLBLL_L_X4Y45/CLBLL_NW2A0</t>
        </is>
      </c>
      <c r="B12" t="inlineStr">
        <is>
          <t>Part of wire</t>
        </is>
      </c>
      <c r="C12" t="n">
        <v>0.080091</v>
      </c>
      <c r="D12" t="n">
        <v>0.005884</v>
      </c>
    </row>
    <row r="13">
      <c r="A13" t="inlineStr">
        <is>
          <t>CLBLM_R_X3Y45/CLBLM_NW2A0</t>
        </is>
      </c>
      <c r="B13" t="inlineStr">
        <is>
          <t>Part of wire</t>
        </is>
      </c>
      <c r="C13" t="n">
        <v>0.091532</v>
      </c>
      <c r="D13" t="n">
        <v>0.005884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INT_R_X3Y44/INT_R.NW2END_S0_0-&gt;&gt;IMUX7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INT_R_X3Y44/IMUX7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CLBLM_R_X3Y44/CLBLM_IMUX7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CLBLM_R_X3Y44/CLBLM_R.CLBLM_IMUX7-&gt;CLBLM_M_A1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CLBLM_R_X3Y44/CLBLM_M_A1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masterReg/readData2[0]_i_4/I2</t>
        </is>
      </c>
      <c r="B19" t="inlineStr">
        <is>
          <t>Inpin</t>
        </is>
      </c>
      <c r="D19" t="n">
        <v>0</v>
      </c>
      <c r="E19" t="n">
        <v>0.225</v>
      </c>
      <c r="F19" t="n">
        <v>0.18</v>
      </c>
      <c r="G19" t="n">
        <v>0.531</v>
      </c>
      <c r="H19" t="n">
        <v>0.428</v>
      </c>
    </row>
    <row r="20">
      <c r="A20" t="inlineStr">
        <is>
          <t>regReadDataA[0]: masterReg/readData1_reg[0]/Q to masterReg/readData2[0]_i_4/I2 sum delays</t>
        </is>
      </c>
      <c r="E20">
        <f>(E2 + E4 + E7 + E14 + E17 + E19)</f>
        <v/>
      </c>
      <c r="F20">
        <f>(F2 + F4 + F7 + F14 + F17 + F19)</f>
        <v/>
      </c>
      <c r="G20">
        <f>(G2 + G4 + G7 + G14 + G17 + G19)</f>
        <v/>
      </c>
      <c r="H20">
        <f>(H2 + H4 + H7 + H14 + H17 + H19)</f>
        <v/>
      </c>
      <c r="J20">
        <f>(J2 + J3 + J4 + J6 + J7 + J13 + J14 + J16 + J17 + J18 + J19)</f>
        <v/>
      </c>
    </row>
    <row r="21">
      <c r="A21" t="inlineStr">
        <is>
          <t>regReadDataA[0]: masterReg/readData1_reg[0]/Q to masterReg/readData2[0]_i_4/I2sum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regReadDataA[0]: masterReg/readData1_reg[0]/Q to masterReg/readData2[0]_i_4/I2Total delay (from Vivado)</t>
        </is>
      </c>
      <c r="E23" t="inlineStr">
        <is>
          <t>366</t>
        </is>
      </c>
      <c r="F23" t="inlineStr">
        <is>
          <t>304</t>
        </is>
      </c>
      <c r="G23" t="inlineStr">
        <is>
          <t>714</t>
        </is>
      </c>
      <c r="H23" t="inlineStr">
        <is>
          <t>588</t>
        </is>
      </c>
    </row>
    <row r="25">
      <c r="A25" t="inlineStr">
        <is>
          <t>INT_L_X4Y44/INT_L.LOGIC_OUTS_L4-&gt;&gt;NR1BEG0</t>
        </is>
      </c>
      <c r="B25" t="inlineStr">
        <is>
          <t>Buffer</t>
        </is>
      </c>
      <c r="C25" t="n">
        <v>1.16220225</v>
      </c>
      <c r="D25" t="n">
        <v>0.008429000000000001</v>
      </c>
      <c r="E25" t="n">
        <v>0.056</v>
      </c>
      <c r="F25" t="n">
        <v>0.046</v>
      </c>
      <c r="G25" t="n">
        <v>0.132</v>
      </c>
      <c r="H25" t="n">
        <v>0.109</v>
      </c>
      <c r="I25">
        <f>((D28 + D39 + D50 + D94 + D149) + (D26 + D27))</f>
        <v/>
      </c>
      <c r="J25">
        <f>(((D28 + D39 + D50 + D94 + D149) + (D26 + D27))*C25)</f>
        <v/>
      </c>
    </row>
    <row r="26">
      <c r="A26" t="inlineStr">
        <is>
          <t>INT_L_X4Y44/NR1BEG0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INT_L_X4Y45/NR1END0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(D28 + D39 + D50 + D94 + D149))</f>
        <v/>
      </c>
      <c r="J27">
        <f>((C26 + C27)*(((D26 + D27)/2) + (D28 + D39 + D50 + D94 + D149)))</f>
        <v/>
      </c>
    </row>
    <row r="28">
      <c r="A28" t="inlineStr">
        <is>
          <t>INT_L_X4Y45/INT_L.NR1END0-&gt;&gt;IMUX_L24</t>
        </is>
      </c>
      <c r="B28" t="inlineStr">
        <is>
          <t>Buffer</t>
        </is>
      </c>
      <c r="C28" t="n">
        <v>1.6107141875</v>
      </c>
      <c r="D28" t="n">
        <v>0.007713</v>
      </c>
      <c r="E28" t="n">
        <v>0.047</v>
      </c>
      <c r="F28" t="n">
        <v>0.038</v>
      </c>
      <c r="G28" t="n">
        <v>0.138</v>
      </c>
      <c r="H28" t="n">
        <v>0.114</v>
      </c>
      <c r="I28">
        <f>((((D33) + (D32))) + (D29 + D30))</f>
        <v/>
      </c>
      <c r="J28">
        <f>(((((D33) + (D32))) + (D29 + D30))*C28)</f>
        <v/>
      </c>
    </row>
    <row r="29">
      <c r="A29" t="inlineStr">
        <is>
          <t>INT_L_X4Y45/IMUX_L24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CLBLL_L_X4Y45/CLBLL_IMUX24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(((D33) + (D32))))</f>
        <v/>
      </c>
      <c r="J30">
        <f>((C29 + C30)*(((D29 + D30)/2) + (((D33) + (D32)))))</f>
        <v/>
      </c>
    </row>
    <row r="31">
      <c r="A31" t="inlineStr">
        <is>
          <t>CLBLL_L_X4Y45/CLBLL_L.CLBLL_IMUX24-&gt;CLBLL_LL_B5</t>
        </is>
      </c>
      <c r="B31" t="inlineStr">
        <is>
          <t>PassTransistor</t>
        </is>
      </c>
      <c r="C31" t="n">
        <v>0</v>
      </c>
      <c r="E31" t="n">
        <v>0</v>
      </c>
      <c r="F31" t="n">
        <v>0</v>
      </c>
      <c r="G31" t="n">
        <v>0</v>
      </c>
      <c r="H31" t="n">
        <v>0</v>
      </c>
      <c r="I31">
        <f>((D33) + (D32))</f>
        <v/>
      </c>
      <c r="J31">
        <f>(((D33) + (D32))*C31)</f>
        <v/>
      </c>
    </row>
    <row r="32">
      <c r="A32" t="inlineStr">
        <is>
          <t>CLBLL_L_X4Y45/CLBLL_LL_B5</t>
        </is>
      </c>
      <c r="B32" t="inlineStr">
        <is>
          <t>Part of wire</t>
        </is>
      </c>
      <c r="C32" t="n">
        <v>0</v>
      </c>
      <c r="D32" t="n">
        <v>0.009091</v>
      </c>
      <c r="I32">
        <f>(((D32)/2) + (D33))</f>
        <v/>
      </c>
      <c r="J32">
        <f>((C32)*(((D32)/2) + (D33)))</f>
        <v/>
      </c>
    </row>
    <row r="33">
      <c r="A33" t="inlineStr">
        <is>
          <t>masterReg/readData2[0]_i_7/I3</t>
        </is>
      </c>
      <c r="B33" t="inlineStr">
        <is>
          <t>Inpin</t>
        </is>
      </c>
      <c r="D33" t="n">
        <v>0</v>
      </c>
      <c r="E33" t="n">
        <v>0.043</v>
      </c>
      <c r="F33" t="n">
        <v>0.034</v>
      </c>
      <c r="G33" t="n">
        <v>0.116</v>
      </c>
      <c r="H33" t="n">
        <v>0.093</v>
      </c>
    </row>
    <row r="34">
      <c r="A34" t="inlineStr">
        <is>
          <t>regReadDataA[0]: masterReg/readData1_reg[0]/Q to masterReg/readData2[0]_i_7/I3 sum delays</t>
        </is>
      </c>
      <c r="E34">
        <f>(E2 + E4 + E25 + E28 + E31 + E33)</f>
        <v/>
      </c>
      <c r="F34">
        <f>(F2 + F4 + F25 + F28 + F31 + F33)</f>
        <v/>
      </c>
      <c r="G34">
        <f>(G2 + G4 + G25 + G28 + G31 + G33)</f>
        <v/>
      </c>
      <c r="H34">
        <f>(H2 + H4 + H25 + H28 + H31 + H33)</f>
        <v/>
      </c>
      <c r="J34">
        <f>(J2 + J3 + J4 + J6 + J25 + J27 + J28 + J30 + J31 + J32 + J33)</f>
        <v/>
      </c>
    </row>
    <row r="35">
      <c r="A35" t="inlineStr">
        <is>
          <t>regReadDataA[0]: masterReg/readData1_reg[0]/Q to masterReg/readData2[0]_i_7/I3sum delays + cap delay</t>
        </is>
      </c>
      <c r="E35">
        <f>1000*(E34 + J34)</f>
        <v/>
      </c>
      <c r="F35">
        <f>1000*(F34 + J34)</f>
        <v/>
      </c>
      <c r="G35">
        <f>1000*(G34 + J34)</f>
        <v/>
      </c>
      <c r="H35">
        <f>1000*(H34 + J34)</f>
        <v/>
      </c>
    </row>
    <row r="37">
      <c r="A37" t="inlineStr">
        <is>
          <t>regReadDataA[0]: masterReg/readData1_reg[0]/Q to masterReg/readData2[0]_i_7/I3Total delay (from Vivado)</t>
        </is>
      </c>
      <c r="E37" t="inlineStr">
        <is>
          <t>230</t>
        </is>
      </c>
      <c r="F37" t="inlineStr">
        <is>
          <t>202</t>
        </is>
      </c>
      <c r="G37" t="inlineStr">
        <is>
          <t>383</t>
        </is>
      </c>
      <c r="H37" t="inlineStr">
        <is>
          <t>328</t>
        </is>
      </c>
    </row>
    <row r="39">
      <c r="A39" t="inlineStr">
        <is>
          <t>INT_L_X4Y45/INT_L.NR1END0-&gt;&gt;IMUX_L41</t>
        </is>
      </c>
      <c r="B39" t="inlineStr">
        <is>
          <t>Buffer</t>
        </is>
      </c>
      <c r="C39" t="n">
        <v>1.6107141875</v>
      </c>
      <c r="D39" t="n">
        <v>0.007713</v>
      </c>
      <c r="E39" t="n">
        <v>0.047</v>
      </c>
      <c r="F39" t="n">
        <v>0.038</v>
      </c>
      <c r="G39" t="n">
        <v>0.138</v>
      </c>
      <c r="H39" t="n">
        <v>0.114</v>
      </c>
      <c r="I39">
        <f>((((D44) + (D43))) + (D40 + D41))</f>
        <v/>
      </c>
      <c r="J39">
        <f>(((((D44) + (D43))) + (D40 + D41))*C39)</f>
        <v/>
      </c>
    </row>
    <row r="40">
      <c r="A40" t="inlineStr">
        <is>
          <t>INT_L_X4Y45/IMUX_L41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CLBLL_L_X4Y45/CLBLL_IMUX41</t>
        </is>
      </c>
      <c r="B41" t="inlineStr">
        <is>
          <t>Part of wire</t>
        </is>
      </c>
      <c r="C41" t="n">
        <v>0</v>
      </c>
      <c r="D41" t="n">
        <v>0</v>
      </c>
      <c r="I41">
        <f>(((D40 + D41)/2) + (((D44) + (D43))))</f>
        <v/>
      </c>
      <c r="J41">
        <f>((C40 + C41)*(((D40 + D41)/2) + (((D44) + (D43)))))</f>
        <v/>
      </c>
    </row>
    <row r="42">
      <c r="A42" t="inlineStr">
        <is>
          <t>CLBLL_L_X4Y45/CLBLL_L.CLBLL_IMUX41-&gt;CLBLL_L_D1</t>
        </is>
      </c>
      <c r="B42" t="inlineStr">
        <is>
          <t>PassTransistor</t>
        </is>
      </c>
      <c r="C42" t="n">
        <v>0</v>
      </c>
      <c r="E42" t="n">
        <v>0</v>
      </c>
      <c r="F42" t="n">
        <v>0</v>
      </c>
      <c r="G42" t="n">
        <v>0</v>
      </c>
      <c r="H42" t="n">
        <v>0</v>
      </c>
      <c r="I42">
        <f>((D44) + (D43))</f>
        <v/>
      </c>
      <c r="J42">
        <f>(((D44) + (D43))*C42)</f>
        <v/>
      </c>
    </row>
    <row r="43">
      <c r="A43" t="inlineStr">
        <is>
          <t>CLBLL_L_X4Y45/CLBLL_L_D1</t>
        </is>
      </c>
      <c r="B43" t="inlineStr">
        <is>
          <t>Part of wire</t>
        </is>
      </c>
      <c r="C43" t="n">
        <v>0</v>
      </c>
      <c r="D43" t="n">
        <v>0</v>
      </c>
      <c r="I43">
        <f>(((D43)/2) + (D44))</f>
        <v/>
      </c>
      <c r="J43">
        <f>((C43)*(((D43)/2) + (D44)))</f>
        <v/>
      </c>
    </row>
    <row r="44">
      <c r="A44" t="inlineStr">
        <is>
          <t>masterReg/readData2[1]_i_9/I3</t>
        </is>
      </c>
      <c r="B44" t="inlineStr">
        <is>
          <t>Inpin</t>
        </is>
      </c>
      <c r="D44" t="n">
        <v>0</v>
      </c>
      <c r="E44" t="n">
        <v>0.216</v>
      </c>
      <c r="F44" t="n">
        <v>0.174</v>
      </c>
      <c r="G44" t="n">
        <v>0.522</v>
      </c>
      <c r="H44" t="n">
        <v>0.421</v>
      </c>
    </row>
    <row r="45">
      <c r="A45" t="inlineStr">
        <is>
          <t>regReadDataA[0]: masterReg/readData1_reg[0]/Q to masterReg/readData2[1]_i_9/I3 sum delays</t>
        </is>
      </c>
      <c r="E45">
        <f>(E2 + E4 + E25 + E39 + E42 + E44)</f>
        <v/>
      </c>
      <c r="F45">
        <f>(F2 + F4 + F25 + F39 + F42 + F44)</f>
        <v/>
      </c>
      <c r="G45">
        <f>(G2 + G4 + G25 + G39 + G42 + G44)</f>
        <v/>
      </c>
      <c r="H45">
        <f>(H2 + H4 + H25 + H39 + H42 + H44)</f>
        <v/>
      </c>
      <c r="J45">
        <f>(J2 + J3 + J4 + J6 + J25 + J27 + J39 + J41 + J42 + J43 + J44)</f>
        <v/>
      </c>
    </row>
    <row r="46">
      <c r="A46" t="inlineStr">
        <is>
          <t>regReadDataA[0]: masterReg/readData1_reg[0]/Q to masterReg/readData2[1]_i_9/I3sum delays + cap delay</t>
        </is>
      </c>
      <c r="E46">
        <f>1000*(E45 + J45)</f>
        <v/>
      </c>
      <c r="F46">
        <f>1000*(F45 + J45)</f>
        <v/>
      </c>
      <c r="G46">
        <f>1000*(G45 + J45)</f>
        <v/>
      </c>
      <c r="H46">
        <f>1000*(H45 + J45)</f>
        <v/>
      </c>
    </row>
    <row r="48">
      <c r="A48" t="inlineStr">
        <is>
          <t>regReadDataA[0]: masterReg/readData1_reg[0]/Q to masterReg/readData2[1]_i_9/I3Total delay (from Vivado)</t>
        </is>
      </c>
      <c r="E48" t="inlineStr">
        <is>
          <t>388</t>
        </is>
      </c>
      <c r="F48" t="inlineStr">
        <is>
          <t>327</t>
        </is>
      </c>
      <c r="G48" t="inlineStr">
        <is>
          <t>714</t>
        </is>
      </c>
      <c r="H48" t="inlineStr">
        <is>
          <t>591</t>
        </is>
      </c>
    </row>
    <row r="50">
      <c r="A50" t="inlineStr">
        <is>
          <t>INT_L_X4Y45/INT_L.NR1END0-&gt;&gt;EE2BEG0</t>
        </is>
      </c>
      <c r="B50" t="inlineStr">
        <is>
          <t>Buffer</t>
        </is>
      </c>
      <c r="C50" t="n">
        <v>1.1851186875</v>
      </c>
      <c r="D50" t="n">
        <v>0.008473000000000001</v>
      </c>
      <c r="E50" t="n">
        <v>0.061</v>
      </c>
      <c r="F50" t="n">
        <v>0.05</v>
      </c>
      <c r="G50" t="n">
        <v>0.139</v>
      </c>
      <c r="H50" t="n">
        <v>0.115</v>
      </c>
      <c r="I50">
        <f>((D58) + (D51 + D52 + D53 + D54 + D55 + D56 + D57))</f>
        <v/>
      </c>
      <c r="J50">
        <f>(((D58) + (D51 + D52 + D53 + D54 + D55 + D56 + D57))*C50)</f>
        <v/>
      </c>
    </row>
    <row r="51">
      <c r="A51" t="inlineStr">
        <is>
          <t>INT_L_X4Y45/EE2BEG0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INT_L_X6Y45/EE2END0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INT_R_X5Y45/EE2A0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CLBLM_R_X5Y45/CLBLM_EE2A0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VBRK_X18Y47/VBRK_EE2A0</t>
        </is>
      </c>
      <c r="B55" t="inlineStr">
        <is>
          <t>Part of wire</t>
        </is>
      </c>
      <c r="C55" t="n">
        <v>0.01211</v>
      </c>
      <c r="D55" t="n">
        <v>0.00162</v>
      </c>
    </row>
    <row r="56">
      <c r="A56" t="inlineStr">
        <is>
          <t>BRAM_L_X6Y45/BRAM_EE2A0_0</t>
        </is>
      </c>
      <c r="B56" t="inlineStr">
        <is>
          <t>Part of wire</t>
        </is>
      </c>
      <c r="C56" t="n">
        <v>0.26892</v>
      </c>
      <c r="D56" t="n">
        <v>0.06043</v>
      </c>
    </row>
    <row r="57">
      <c r="A57" t="inlineStr">
        <is>
          <t>BRAM_INT_INTERFACE_L_X6Y45/INT_INTERFACE_EE2A0</t>
        </is>
      </c>
      <c r="B57" t="inlineStr">
        <is>
          <t>Part of wire</t>
        </is>
      </c>
      <c r="C57" t="n">
        <v>0</v>
      </c>
      <c r="D57" t="n">
        <v>0</v>
      </c>
      <c r="I57">
        <f>(((D51 + D52 + D53 + D54 + D55 + D56 + D57)/2) + (D58))</f>
        <v/>
      </c>
      <c r="J57">
        <f>((C51 + C52 + C53 + C54 + C55 + C56 + C57)*(((D51 + D52 + D53 + D54 + D55 + D56 + D57)/2) + (D58)))</f>
        <v/>
      </c>
    </row>
    <row r="58">
      <c r="A58" t="inlineStr">
        <is>
          <t>INT_L_X6Y45/INT_L.EE2END0-&gt;&gt;EL1BEG_N3</t>
        </is>
      </c>
      <c r="B58" t="inlineStr">
        <is>
          <t>Buffer</t>
        </is>
      </c>
      <c r="C58" t="n">
        <v>1.16220225</v>
      </c>
      <c r="D58" t="n">
        <v>0.008429000000000001</v>
      </c>
      <c r="E58" t="n">
        <v>0.043</v>
      </c>
      <c r="F58" t="n">
        <v>0.035</v>
      </c>
      <c r="G58" t="n">
        <v>0.123</v>
      </c>
      <c r="H58" t="n">
        <v>0.102</v>
      </c>
      <c r="I58">
        <f>((D62) + (D59 + D60 + D61))</f>
        <v/>
      </c>
      <c r="J58">
        <f>(((D62) + (D59 + D60 + D61))*C58)</f>
        <v/>
      </c>
    </row>
    <row r="59">
      <c r="A59" t="inlineStr">
        <is>
          <t>INT_L_X6Y45/EL1BEG_N3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INT_R_X7Y44/EL1END3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INT_L_X6Y44/EL1BEG3</t>
        </is>
      </c>
      <c r="B61" t="inlineStr">
        <is>
          <t>Part of wire</t>
        </is>
      </c>
      <c r="C61" t="n">
        <v>0</v>
      </c>
      <c r="D61" t="n">
        <v>0</v>
      </c>
      <c r="I61">
        <f>(((D59 + D60 + D61)/2) + (D62))</f>
        <v/>
      </c>
      <c r="J61">
        <f>((C59 + C60 + C61)*(((D59 + D60 + D61)/2) + (D62)))</f>
        <v/>
      </c>
    </row>
    <row r="62">
      <c r="A62" t="inlineStr">
        <is>
          <t>INT_R_X7Y44/INT_R.EL1END3-&gt;&gt;NR1BEG3</t>
        </is>
      </c>
      <c r="B62" t="inlineStr">
        <is>
          <t>Buffer</t>
        </is>
      </c>
      <c r="C62" t="n">
        <v>1.16220225</v>
      </c>
      <c r="D62" t="n">
        <v>0.008429000000000001</v>
      </c>
      <c r="E62" t="n">
        <v>0.056</v>
      </c>
      <c r="F62" t="n">
        <v>0.046</v>
      </c>
      <c r="G62" t="n">
        <v>0.131</v>
      </c>
      <c r="H62" t="n">
        <v>0.108</v>
      </c>
      <c r="I62">
        <f>((D65 + D76) + (D63 + D64))</f>
        <v/>
      </c>
      <c r="J62">
        <f>(((D65 + D76) + (D63 + D64))*C62)</f>
        <v/>
      </c>
    </row>
    <row r="63">
      <c r="A63" t="inlineStr">
        <is>
          <t>INT_R_X7Y44/NR1BEG3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INT_R_X7Y45/NR1END3</t>
        </is>
      </c>
      <c r="B64" t="inlineStr">
        <is>
          <t>Part of wire</t>
        </is>
      </c>
      <c r="C64" t="n">
        <v>0</v>
      </c>
      <c r="D64" t="n">
        <v>0</v>
      </c>
      <c r="I64">
        <f>(((D63 + D64)/2) + (D65 + D76))</f>
        <v/>
      </c>
      <c r="J64">
        <f>((C63 + C64)*(((D63 + D64)/2) + (D65 + D76)))</f>
        <v/>
      </c>
    </row>
    <row r="65">
      <c r="A65" t="inlineStr">
        <is>
          <t>INT_R_X7Y45/INT_R.NR1END3-&gt;&gt;IMUX39</t>
        </is>
      </c>
      <c r="B65" t="inlineStr">
        <is>
          <t>Buffer</t>
        </is>
      </c>
      <c r="C65" t="n">
        <v>1.6107141875</v>
      </c>
      <c r="D65" t="n">
        <v>0.007713</v>
      </c>
      <c r="E65" t="n">
        <v>0.047</v>
      </c>
      <c r="F65" t="n">
        <v>0.038</v>
      </c>
      <c r="G65" t="n">
        <v>0.138</v>
      </c>
      <c r="H65" t="n">
        <v>0.114</v>
      </c>
      <c r="I65">
        <f>((((D70) + (D69))) + (D66 + D67))</f>
        <v/>
      </c>
      <c r="J65">
        <f>(((((D70) + (D69))) + (D66 + D67))*C65)</f>
        <v/>
      </c>
    </row>
    <row r="66">
      <c r="A66" t="inlineStr">
        <is>
          <t>INT_R_X7Y45/IMUX39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CLBLM_R_X7Y45/CLBLM_IMUX39</t>
        </is>
      </c>
      <c r="B67" t="inlineStr">
        <is>
          <t>Part of wire</t>
        </is>
      </c>
      <c r="C67" t="n">
        <v>0</v>
      </c>
      <c r="D67" t="n">
        <v>0</v>
      </c>
      <c r="I67">
        <f>(((D66 + D67)/2) + (((D70) + (D69))))</f>
        <v/>
      </c>
      <c r="J67">
        <f>((C66 + C67)*(((D66 + D67)/2) + (((D70) + (D69)))))</f>
        <v/>
      </c>
    </row>
    <row r="68">
      <c r="A68" t="inlineStr">
        <is>
          <t>CLBLM_R_X7Y45/CLBLM_R.CLBLM_IMUX39-&gt;CLBLM_L_D3</t>
        </is>
      </c>
      <c r="B68" t="inlineStr">
        <is>
          <t>PassTransistor</t>
        </is>
      </c>
      <c r="C68" t="n">
        <v>0</v>
      </c>
      <c r="E68" t="n">
        <v>0</v>
      </c>
      <c r="F68" t="n">
        <v>0</v>
      </c>
      <c r="G68" t="n">
        <v>0</v>
      </c>
      <c r="H68" t="n">
        <v>0</v>
      </c>
      <c r="I68">
        <f>((D70) + (D69))</f>
        <v/>
      </c>
      <c r="J68">
        <f>(((D70) + (D69))*C68)</f>
        <v/>
      </c>
    </row>
    <row r="69">
      <c r="A69" t="inlineStr">
        <is>
          <t>CLBLM_R_X7Y45/CLBLM_L_D3</t>
        </is>
      </c>
      <c r="B69" t="inlineStr">
        <is>
          <t>Part of wire</t>
        </is>
      </c>
      <c r="C69" t="n">
        <v>0</v>
      </c>
      <c r="D69" t="n">
        <v>0</v>
      </c>
      <c r="I69">
        <f>(((D69)/2) + (D70))</f>
        <v/>
      </c>
      <c r="J69">
        <f>((C69)*(((D69)/2) + (D70)))</f>
        <v/>
      </c>
    </row>
    <row r="70">
      <c r="A70" t="inlineStr">
        <is>
          <t>masterReg/register_reg_r1_0_31_0_5_i_41/I4</t>
        </is>
      </c>
      <c r="B70" t="inlineStr">
        <is>
          <t>Inpin</t>
        </is>
      </c>
      <c r="D70" t="n">
        <v>0</v>
      </c>
      <c r="E70" t="n">
        <v>0.136</v>
      </c>
      <c r="F70" t="n">
        <v>0.109</v>
      </c>
      <c r="G70" t="n">
        <v>0.346</v>
      </c>
      <c r="H70" t="n">
        <v>0.279</v>
      </c>
    </row>
    <row r="71">
      <c r="A71" t="inlineStr">
        <is>
          <t>regReadDataA[0]: masterReg/readData1_reg[0]/Q to masterReg/register_reg_r1_0_31_0_5_i_41/I4 sum delays</t>
        </is>
      </c>
      <c r="E71">
        <f>(E2 + E4 + E25 + E50 + E58 + E62 + E65 + E68 + E70)</f>
        <v/>
      </c>
      <c r="F71">
        <f>(F2 + F4 + F25 + F50 + F58 + F62 + F65 + F68 + F70)</f>
        <v/>
      </c>
      <c r="G71">
        <f>(G2 + G4 + G25 + G50 + G58 + G62 + G65 + G68 + G70)</f>
        <v/>
      </c>
      <c r="H71">
        <f>(H2 + H4 + H25 + H50 + H58 + H62 + H65 + H68 + H70)</f>
        <v/>
      </c>
      <c r="J71">
        <f>(J2 + J3 + J4 + J6 + J25 + J27 + J50 + J57 + J58 + J61 + J62 + J64 + J65 + J67 + J68 + J69 + J70)</f>
        <v/>
      </c>
    </row>
    <row r="72">
      <c r="A72" t="inlineStr">
        <is>
          <t>regReadDataA[0]: masterReg/readData1_reg[0]/Q to masterReg/register_reg_r1_0_31_0_5_i_41/I4sum delays + cap delay</t>
        </is>
      </c>
      <c r="E72">
        <f>1000*(E71 + J71)</f>
        <v/>
      </c>
      <c r="F72">
        <f>1000*(F71 + J71)</f>
        <v/>
      </c>
      <c r="G72">
        <f>1000*(G71 + J71)</f>
        <v/>
      </c>
      <c r="H72">
        <f>1000*(H71 + J71)</f>
        <v/>
      </c>
    </row>
    <row r="74">
      <c r="A74" t="inlineStr">
        <is>
          <t>regReadDataA[0]: masterReg/readData1_reg[0]/Q to masterReg/register_reg_r1_0_31_0_5_i_41/I4Total delay (from Vivado)</t>
        </is>
      </c>
      <c r="E74" t="inlineStr">
        <is>
          <t>580</t>
        </is>
      </c>
      <c r="F74" t="inlineStr">
        <is>
          <t>505</t>
        </is>
      </c>
      <c r="G74" t="inlineStr">
        <is>
          <t>985</t>
        </is>
      </c>
      <c r="H74" t="inlineStr">
        <is>
          <t>838</t>
        </is>
      </c>
    </row>
    <row r="76">
      <c r="A76" t="inlineStr">
        <is>
          <t>INT_R_X7Y45/INT_R.NR1END3-&gt;&gt;NL1BEG2</t>
        </is>
      </c>
      <c r="B76" t="inlineStr">
        <is>
          <t>Buffer</t>
        </is>
      </c>
      <c r="C76" t="n">
        <v>1.16220225</v>
      </c>
      <c r="D76" t="n">
        <v>0.008429000000000001</v>
      </c>
      <c r="E76" t="n">
        <v>0.054</v>
      </c>
      <c r="F76" t="n">
        <v>0.044</v>
      </c>
      <c r="G76" t="n">
        <v>0.131</v>
      </c>
      <c r="H76" t="n">
        <v>0.108</v>
      </c>
      <c r="I76">
        <f>((D79) + (D77 + D78))</f>
        <v/>
      </c>
      <c r="J76">
        <f>(((D79) + (D77 + D78))*C76)</f>
        <v/>
      </c>
    </row>
    <row r="77">
      <c r="A77" t="inlineStr">
        <is>
          <t>INT_R_X7Y45/NL1BEG2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INT_R_X7Y46/NL1END2</t>
        </is>
      </c>
      <c r="B78" t="inlineStr">
        <is>
          <t>Part of wire</t>
        </is>
      </c>
      <c r="C78" t="n">
        <v>0</v>
      </c>
      <c r="D78" t="n">
        <v>0</v>
      </c>
      <c r="I78">
        <f>(((D77 + D78)/2) + (D79))</f>
        <v/>
      </c>
      <c r="J78">
        <f>((C77 + C78)*(((D77 + D78)/2) + (D79)))</f>
        <v/>
      </c>
    </row>
    <row r="79">
      <c r="A79" t="inlineStr">
        <is>
          <t>INT_R_X7Y46/INT_R.NL1END2-&gt;&gt;NN2BEG2</t>
        </is>
      </c>
      <c r="B79" t="inlineStr">
        <is>
          <t>Buffer</t>
        </is>
      </c>
      <c r="C79" t="n">
        <v>1.1851186875</v>
      </c>
      <c r="D79" t="n">
        <v>0.008473000000000001</v>
      </c>
      <c r="E79" t="n">
        <v>0.06</v>
      </c>
      <c r="F79" t="n">
        <v>0.05</v>
      </c>
      <c r="G79" t="n">
        <v>0.133</v>
      </c>
      <c r="H79" t="n">
        <v>0.11</v>
      </c>
      <c r="I79">
        <f>((D83) + (D80 + D81 + D82))</f>
        <v/>
      </c>
      <c r="J79">
        <f>(((D83) + (D80 + D81 + D82))*C79)</f>
        <v/>
      </c>
    </row>
    <row r="80">
      <c r="A80" t="inlineStr">
        <is>
          <t>INT_R_X7Y46/NN2BEG2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INT_R_X7Y48/NN2END2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INT_R_X7Y47/NN2A2</t>
        </is>
      </c>
      <c r="B82" t="inlineStr">
        <is>
          <t>Part of wire</t>
        </is>
      </c>
      <c r="C82" t="n">
        <v>0</v>
      </c>
      <c r="D82" t="n">
        <v>0</v>
      </c>
      <c r="I82">
        <f>(((D80 + D81 + D82)/2) + (D83))</f>
        <v/>
      </c>
      <c r="J82">
        <f>((C80 + C81 + C82)*(((D80 + D81 + D82)/2) + (D83)))</f>
        <v/>
      </c>
    </row>
    <row r="83">
      <c r="A83" t="inlineStr">
        <is>
          <t>INT_R_X7Y48/INT_R.NN2END2-&gt;&gt;IMUX44</t>
        </is>
      </c>
      <c r="B83" t="inlineStr">
        <is>
          <t>Buffer</t>
        </is>
      </c>
      <c r="C83" t="n">
        <v>1.6107141875</v>
      </c>
      <c r="D83" t="n">
        <v>0.007713</v>
      </c>
      <c r="E83" t="n">
        <v>0.047</v>
      </c>
      <c r="F83" t="n">
        <v>0.038</v>
      </c>
      <c r="G83" t="n">
        <v>0.138</v>
      </c>
      <c r="H83" t="n">
        <v>0.114</v>
      </c>
      <c r="I83">
        <f>((((D88) + (D87))) + (D84 + D85))</f>
        <v/>
      </c>
      <c r="J83">
        <f>(((((D88) + (D87))) + (D84 + D85))*C83)</f>
        <v/>
      </c>
    </row>
    <row r="84">
      <c r="A84" t="inlineStr">
        <is>
          <t>INT_R_X7Y48/IMUX44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CLBLM_R_X7Y48/CLBLM_IMUX44</t>
        </is>
      </c>
      <c r="B85" t="inlineStr">
        <is>
          <t>Part of wire</t>
        </is>
      </c>
      <c r="C85" t="n">
        <v>0</v>
      </c>
      <c r="D85" t="n">
        <v>0</v>
      </c>
      <c r="I85">
        <f>(((D84 + D85)/2) + (((D88) + (D87))))</f>
        <v/>
      </c>
      <c r="J85">
        <f>((C84 + C85)*(((D84 + D85)/2) + (((D88) + (D87)))))</f>
        <v/>
      </c>
    </row>
    <row r="86">
      <c r="A86" t="inlineStr">
        <is>
          <t>CLBLM_R_X7Y48/CLBLM_R.CLBLM_IMUX44-&gt;CLBLM_M_D4</t>
        </is>
      </c>
      <c r="B86" t="inlineStr">
        <is>
          <t>PassTransistor</t>
        </is>
      </c>
      <c r="C86" t="n">
        <v>0</v>
      </c>
      <c r="E86" t="n">
        <v>0</v>
      </c>
      <c r="F86" t="n">
        <v>0</v>
      </c>
      <c r="G86" t="n">
        <v>0</v>
      </c>
      <c r="H86" t="n">
        <v>0</v>
      </c>
      <c r="I86">
        <f>((D88) + (D87))</f>
        <v/>
      </c>
      <c r="J86">
        <f>(((D88) + (D87))*C86)</f>
        <v/>
      </c>
    </row>
    <row r="87">
      <c r="A87" t="inlineStr">
        <is>
          <t>CLBLM_R_X7Y48/CLBLM_M_D4</t>
        </is>
      </c>
      <c r="B87" t="inlineStr">
        <is>
          <t>Part of wire</t>
        </is>
      </c>
      <c r="C87" t="n">
        <v>0</v>
      </c>
      <c r="D87" t="n">
        <v>0</v>
      </c>
      <c r="I87">
        <f>(((D87)/2) + (D88))</f>
        <v/>
      </c>
      <c r="J87">
        <f>((C87)*(((D87)/2) + (D88)))</f>
        <v/>
      </c>
    </row>
    <row r="88">
      <c r="A88" t="inlineStr">
        <is>
          <t>masterReg/register_reg_r1_0_31_0_5_i_45/I0</t>
        </is>
      </c>
      <c r="B88" t="inlineStr">
        <is>
          <t>Inpin</t>
        </is>
      </c>
      <c r="D88" t="n">
        <v>0</v>
      </c>
      <c r="E88" t="n">
        <v>0.118</v>
      </c>
      <c r="F88" t="n">
        <v>0.073</v>
      </c>
      <c r="G88" t="n">
        <v>0.317</v>
      </c>
      <c r="H88" t="n">
        <v>0.176</v>
      </c>
    </row>
    <row r="89">
      <c r="A89" t="inlineStr">
        <is>
          <t>regReadDataA[0]: masterReg/readData1_reg[0]/Q to masterReg/register_reg_r1_0_31_0_5_i_45/I0 sum delays</t>
        </is>
      </c>
      <c r="E89">
        <f>(E2 + E4 + E25 + E50 + E58 + E62 + E76 + E79 + E83 + E86 + E88)</f>
        <v/>
      </c>
      <c r="F89">
        <f>(F2 + F4 + F25 + F50 + F58 + F62 + F76 + F79 + F83 + F86 + F88)</f>
        <v/>
      </c>
      <c r="G89">
        <f>(G2 + G4 + G25 + G50 + G58 + G62 + G76 + G79 + G83 + G86 + G88)</f>
        <v/>
      </c>
      <c r="H89">
        <f>(H2 + H4 + H25 + H50 + H58 + H62 + H76 + H79 + H83 + H86 + H88)</f>
        <v/>
      </c>
      <c r="J89">
        <f>(J2 + J3 + J4 + J6 + J25 + J27 + J50 + J57 + J58 + J61 + J62 + J64 + J76 + J78 + J79 + J82 + J83 + J85 + J86 + J87 + J88)</f>
        <v/>
      </c>
    </row>
    <row r="90">
      <c r="A90" t="inlineStr">
        <is>
          <t>regReadDataA[0]: masterReg/readData1_reg[0]/Q to masterReg/register_reg_r1_0_31_0_5_i_45/I0sum delays + cap delay</t>
        </is>
      </c>
      <c r="E90">
        <f>1000*(E89 + J89)</f>
        <v/>
      </c>
      <c r="F90">
        <f>1000*(F89 + J89)</f>
        <v/>
      </c>
      <c r="G90">
        <f>1000*(G89 + J89)</f>
        <v/>
      </c>
      <c r="H90">
        <f>1000*(H89 + J89)</f>
        <v/>
      </c>
    </row>
    <row r="92">
      <c r="A92" t="inlineStr">
        <is>
          <t>regReadDataA[0]: masterReg/readData1_reg[0]/Q to masterReg/register_reg_r1_0_31_0_5_i_45/I0Total delay (from Vivado)</t>
        </is>
      </c>
      <c r="E92" t="inlineStr">
        <is>
          <t>693</t>
        </is>
      </c>
      <c r="F92" t="inlineStr">
        <is>
          <t>580</t>
        </is>
      </c>
      <c r="G92" t="inlineStr">
        <is>
          <t>1190</t>
        </is>
      </c>
      <c r="H92" t="inlineStr">
        <is>
          <t>943</t>
        </is>
      </c>
    </row>
    <row r="94">
      <c r="A94" t="inlineStr">
        <is>
          <t>INT_L_X4Y45/INT_L.NR1END0-&gt;&gt;NE2BEG0</t>
        </is>
      </c>
      <c r="B94" t="inlineStr">
        <is>
          <t>Buffer</t>
        </is>
      </c>
      <c r="C94" t="n">
        <v>1.1851186875</v>
      </c>
      <c r="D94" t="n">
        <v>0.008473000000000001</v>
      </c>
      <c r="E94" t="n">
        <v>0.041</v>
      </c>
      <c r="F94" t="n">
        <v>0.033</v>
      </c>
      <c r="G94" t="n">
        <v>0.134</v>
      </c>
      <c r="H94" t="n">
        <v>0.111</v>
      </c>
      <c r="I94">
        <f>((D99 + D110 + D121) + (D95 + D96 + D97 + D98))</f>
        <v/>
      </c>
      <c r="J94">
        <f>(((D99 + D110 + D121) + (D95 + D96 + D97 + D98))*C94)</f>
        <v/>
      </c>
    </row>
    <row r="95">
      <c r="A95" t="inlineStr">
        <is>
          <t>INT_L_X4Y45/NE2BEG0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INT_R_X5Y46/NE2END0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INT_R_X5Y45/NE2END_S3_0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INT_L_X4Y46/NE2A0</t>
        </is>
      </c>
      <c r="B98" t="inlineStr">
        <is>
          <t>Part of wire</t>
        </is>
      </c>
      <c r="C98" t="n">
        <v>0</v>
      </c>
      <c r="D98" t="n">
        <v>0</v>
      </c>
      <c r="I98">
        <f>(((D95 + D96 + D97 + D98)/2) + (D99 + D110 + D121))</f>
        <v/>
      </c>
      <c r="J98">
        <f>((C95 + C96 + C97 + C98)*(((D95 + D96 + D97 + D98)/2) + (D99 + D110 + D121)))</f>
        <v/>
      </c>
    </row>
    <row r="99">
      <c r="A99" t="inlineStr">
        <is>
          <t>INT_R_X5Y46/INT_R.NE2END0-&gt;&gt;IMUX9</t>
        </is>
      </c>
      <c r="B99" t="inlineStr">
        <is>
          <t>Buffer</t>
        </is>
      </c>
      <c r="C99" t="n">
        <v>1.6107141875</v>
      </c>
      <c r="D99" t="n">
        <v>0.007713</v>
      </c>
      <c r="E99" t="n">
        <v>0.047</v>
      </c>
      <c r="F99" t="n">
        <v>0.038</v>
      </c>
      <c r="G99" t="n">
        <v>0.138</v>
      </c>
      <c r="H99" t="n">
        <v>0.114</v>
      </c>
      <c r="I99">
        <f>((((D104) + (D103))) + (D100 + D101))</f>
        <v/>
      </c>
      <c r="J99">
        <f>(((((D104) + (D103))) + (D100 + D101))*C99)</f>
        <v/>
      </c>
    </row>
    <row r="100">
      <c r="A100" t="inlineStr">
        <is>
          <t>INT_R_X5Y46/IMUX9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CLBLM_R_X5Y46/CLBLM_IMUX9</t>
        </is>
      </c>
      <c r="B101" t="inlineStr">
        <is>
          <t>Part of wire</t>
        </is>
      </c>
      <c r="C101" t="n">
        <v>0</v>
      </c>
      <c r="D101" t="n">
        <v>0</v>
      </c>
      <c r="I101">
        <f>(((D100 + D101)/2) + (((D104) + (D103))))</f>
        <v/>
      </c>
      <c r="J101">
        <f>((C100 + C101)*(((D100 + D101)/2) + (((D104) + (D103)))))</f>
        <v/>
      </c>
    </row>
    <row r="102">
      <c r="A102" t="inlineStr">
        <is>
          <t>CLBLM_R_X5Y46/CLBLM_R.CLBLM_IMUX9-&gt;CLBLM_L_A5</t>
        </is>
      </c>
      <c r="B102" t="inlineStr">
        <is>
          <t>PassTransistor</t>
        </is>
      </c>
      <c r="C102" t="n">
        <v>0</v>
      </c>
      <c r="E102" t="n">
        <v>0</v>
      </c>
      <c r="F102" t="n">
        <v>0</v>
      </c>
      <c r="G102" t="n">
        <v>0</v>
      </c>
      <c r="H102" t="n">
        <v>0</v>
      </c>
      <c r="I102">
        <f>((D104) + (D103))</f>
        <v/>
      </c>
      <c r="J102">
        <f>(((D104) + (D103))*C102)</f>
        <v/>
      </c>
    </row>
    <row r="103">
      <c r="A103" t="inlineStr">
        <is>
          <t>CLBLM_R_X5Y46/CLBLM_L_A5</t>
        </is>
      </c>
      <c r="B103" t="inlineStr">
        <is>
          <t>Part of wire</t>
        </is>
      </c>
      <c r="C103" t="n">
        <v>0</v>
      </c>
      <c r="D103" t="n">
        <v>0</v>
      </c>
      <c r="I103">
        <f>(((D103)/2) + (D104))</f>
        <v/>
      </c>
      <c r="J103">
        <f>((C103)*(((D103)/2) + (D104)))</f>
        <v/>
      </c>
    </row>
    <row r="104">
      <c r="A104" t="inlineStr">
        <is>
          <t>masterReg/result0_carry_i_4/I0</t>
        </is>
      </c>
      <c r="B104" t="inlineStr">
        <is>
          <t>Inpin</t>
        </is>
      </c>
      <c r="D104" t="n">
        <v>0</v>
      </c>
      <c r="E104" t="n">
        <v>0.042</v>
      </c>
      <c r="F104" t="n">
        <v>0.033</v>
      </c>
      <c r="G104" t="n">
        <v>0.112</v>
      </c>
      <c r="H104" t="n">
        <v>0.091</v>
      </c>
    </row>
    <row r="105">
      <c r="A105" t="inlineStr">
        <is>
          <t>regReadDataA[0]: masterReg/readData1_reg[0]/Q to masterReg/result0_carry_i_4/I0 sum delays</t>
        </is>
      </c>
      <c r="E105">
        <f>(E2 + E4 + E25 + E94 + E99 + E102 + E104)</f>
        <v/>
      </c>
      <c r="F105">
        <f>(F2 + F4 + F25 + F94 + F99 + F102 + F104)</f>
        <v/>
      </c>
      <c r="G105">
        <f>(G2 + G4 + G25 + G94 + G99 + G102 + G104)</f>
        <v/>
      </c>
      <c r="H105">
        <f>(H2 + H4 + H25 + H94 + H99 + H102 + H104)</f>
        <v/>
      </c>
      <c r="J105">
        <f>(J2 + J3 + J4 + J6 + J25 + J27 + J94 + J98 + J99 + J101 + J102 + J103 + J104)</f>
        <v/>
      </c>
    </row>
    <row r="106">
      <c r="A106" t="inlineStr">
        <is>
          <t>regReadDataA[0]: masterReg/readData1_reg[0]/Q to masterReg/result0_carry_i_4/I0sum delays + cap delay</t>
        </is>
      </c>
      <c r="E106">
        <f>1000*(E105 + J105)</f>
        <v/>
      </c>
      <c r="F106">
        <f>1000*(F105 + J105)</f>
        <v/>
      </c>
      <c r="G106">
        <f>1000*(G105 + J105)</f>
        <v/>
      </c>
      <c r="H106">
        <f>1000*(H105 + J105)</f>
        <v/>
      </c>
    </row>
    <row r="108">
      <c r="A108" t="inlineStr">
        <is>
          <t>regReadDataA[0]: masterReg/readData1_reg[0]/Q to masterReg/result0_carry_i_4/I0Total delay (from Vivado)</t>
        </is>
      </c>
      <c r="E108" t="inlineStr">
        <is>
          <t>280</t>
        </is>
      </c>
      <c r="F108" t="inlineStr">
        <is>
          <t>244</t>
        </is>
      </c>
      <c r="G108" t="inlineStr">
        <is>
          <t>499</t>
        </is>
      </c>
      <c r="H108" t="inlineStr">
        <is>
          <t>427</t>
        </is>
      </c>
    </row>
    <row r="110">
      <c r="A110" t="inlineStr">
        <is>
          <t>INT_R_X5Y46/INT_R.NE2END0-&gt;&gt;IMUX8</t>
        </is>
      </c>
      <c r="B110" t="inlineStr">
        <is>
          <t>Buffer</t>
        </is>
      </c>
      <c r="C110" t="n">
        <v>1.6107141875</v>
      </c>
      <c r="D110" t="n">
        <v>0.007713</v>
      </c>
      <c r="E110" t="n">
        <v>0.047</v>
      </c>
      <c r="F110" t="n">
        <v>0.038</v>
      </c>
      <c r="G110" t="n">
        <v>0.138</v>
      </c>
      <c r="H110" t="n">
        <v>0.114</v>
      </c>
      <c r="I110">
        <f>((((D115) + (D114))) + (D111 + D112))</f>
        <v/>
      </c>
      <c r="J110">
        <f>(((((D115) + (D114))) + (D111 + D112))*C110)</f>
        <v/>
      </c>
    </row>
    <row r="111">
      <c r="A111" t="inlineStr">
        <is>
          <t>INT_R_X5Y46/IMUX8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CLBLM_R_X5Y46/CLBLM_IMUX8</t>
        </is>
      </c>
      <c r="B112" t="inlineStr">
        <is>
          <t>Part of wire</t>
        </is>
      </c>
      <c r="C112" t="n">
        <v>0</v>
      </c>
      <c r="D112" t="n">
        <v>0</v>
      </c>
      <c r="I112">
        <f>(((D111 + D112)/2) + (((D115) + (D114))))</f>
        <v/>
      </c>
      <c r="J112">
        <f>((C111 + C112)*(((D111 + D112)/2) + (((D115) + (D114)))))</f>
        <v/>
      </c>
    </row>
    <row r="113">
      <c r="A113" t="inlineStr">
        <is>
          <t>CLBLM_R_X5Y46/CLBLM_R.CLBLM_IMUX8-&gt;CLBLM_M_A5</t>
        </is>
      </c>
      <c r="B113" t="inlineStr">
        <is>
          <t>PassTransistor</t>
        </is>
      </c>
      <c r="C113" t="n">
        <v>0</v>
      </c>
      <c r="E113" t="n">
        <v>0</v>
      </c>
      <c r="F113" t="n">
        <v>0</v>
      </c>
      <c r="G113" t="n">
        <v>0</v>
      </c>
      <c r="H113" t="n">
        <v>0</v>
      </c>
      <c r="I113">
        <f>((D115) + (D114))</f>
        <v/>
      </c>
      <c r="J113">
        <f>(((D115) + (D114))*C113)</f>
        <v/>
      </c>
    </row>
    <row r="114">
      <c r="A114" t="inlineStr">
        <is>
          <t>CLBLM_R_X5Y46/CLBLM_M_A5</t>
        </is>
      </c>
      <c r="B114" t="inlineStr">
        <is>
          <t>Part of wire</t>
        </is>
      </c>
      <c r="C114" t="n">
        <v>0</v>
      </c>
      <c r="D114" t="n">
        <v>0</v>
      </c>
      <c r="I114">
        <f>(((D114)/2) + (D115))</f>
        <v/>
      </c>
      <c r="J114">
        <f>((C114)*(((D114)/2) + (D115)))</f>
        <v/>
      </c>
    </row>
    <row r="115">
      <c r="A115" t="inlineStr">
        <is>
          <t>masterReg/i__carry_i_4__0/I0</t>
        </is>
      </c>
      <c r="B115" t="inlineStr">
        <is>
          <t>Inpin</t>
        </is>
      </c>
      <c r="D115" t="n">
        <v>0</v>
      </c>
      <c r="E115" t="n">
        <v>0.048</v>
      </c>
      <c r="F115" t="n">
        <v>0.038</v>
      </c>
      <c r="G115" t="n">
        <v>0.126</v>
      </c>
      <c r="H115" t="n">
        <v>0.102</v>
      </c>
    </row>
    <row r="116">
      <c r="A116" t="inlineStr">
        <is>
          <t>regReadDataA[0]: masterReg/readData1_reg[0]/Q to masterReg/i__carry_i_4__0/I0 sum delays</t>
        </is>
      </c>
      <c r="E116">
        <f>(E2 + E4 + E25 + E94 + E110 + E113 + E115)</f>
        <v/>
      </c>
      <c r="F116">
        <f>(F2 + F4 + F25 + F94 + F110 + F113 + F115)</f>
        <v/>
      </c>
      <c r="G116">
        <f>(G2 + G4 + G25 + G94 + G110 + G113 + G115)</f>
        <v/>
      </c>
      <c r="H116">
        <f>(H2 + H4 + H25 + H94 + H110 + H113 + H115)</f>
        <v/>
      </c>
      <c r="J116">
        <f>(J2 + J3 + J4 + J6 + J25 + J27 + J94 + J98 + J110 + J112 + J113 + J114 + J115)</f>
        <v/>
      </c>
    </row>
    <row r="117">
      <c r="A117" t="inlineStr">
        <is>
          <t>regReadDataA[0]: masterReg/readData1_reg[0]/Q to masterReg/i__carry_i_4__0/I0sum delays + cap delay</t>
        </is>
      </c>
      <c r="E117">
        <f>1000*(E116 + J116)</f>
        <v/>
      </c>
      <c r="F117">
        <f>1000*(F116 + J116)</f>
        <v/>
      </c>
      <c r="G117">
        <f>1000*(G116 + J116)</f>
        <v/>
      </c>
      <c r="H117">
        <f>1000*(H116 + J116)</f>
        <v/>
      </c>
    </row>
    <row r="119">
      <c r="A119" t="inlineStr">
        <is>
          <t>regReadDataA[0]: masterReg/readData1_reg[0]/Q to masterReg/i__carry_i_4__0/I0Total delay (from Vivado)</t>
        </is>
      </c>
      <c r="E119" t="inlineStr">
        <is>
          <t>286</t>
        </is>
      </c>
      <c r="F119" t="inlineStr">
        <is>
          <t>249</t>
        </is>
      </c>
      <c r="G119" t="inlineStr">
        <is>
          <t>512</t>
        </is>
      </c>
      <c r="H119" t="inlineStr">
        <is>
          <t>437</t>
        </is>
      </c>
    </row>
    <row r="121">
      <c r="A121" t="inlineStr">
        <is>
          <t>INT_R_X5Y46/INT_R.NE2END0-&gt;&gt;BYP_ALT0</t>
        </is>
      </c>
      <c r="B121" t="inlineStr">
        <is>
          <t>Buffer</t>
        </is>
      </c>
      <c r="C121" t="n">
        <v>0</v>
      </c>
      <c r="D121" t="n">
        <v>0.00757</v>
      </c>
      <c r="E121" t="n">
        <v>0</v>
      </c>
      <c r="F121" t="n">
        <v>0</v>
      </c>
      <c r="G121" t="n">
        <v>0</v>
      </c>
      <c r="H121" t="n">
        <v>0</v>
      </c>
      <c r="I121">
        <f>((D123 + D134) + (D122))</f>
        <v/>
      </c>
      <c r="J121">
        <f>(((D123 + D134) + (D122))*C121)</f>
        <v/>
      </c>
    </row>
    <row r="122">
      <c r="A122" t="inlineStr">
        <is>
          <t>INT_R_X5Y46/BYP_ALT0</t>
        </is>
      </c>
      <c r="B122" t="inlineStr">
        <is>
          <t>Part of wire</t>
        </is>
      </c>
      <c r="C122" t="n">
        <v>0</v>
      </c>
      <c r="D122" t="n">
        <v>0</v>
      </c>
      <c r="I122">
        <f>(((D122)/2) + (D123 + D134))</f>
        <v/>
      </c>
      <c r="J122">
        <f>((C122)*(((D122)/2) + (D123 + D134)))</f>
        <v/>
      </c>
    </row>
    <row r="123">
      <c r="A123" t="inlineStr">
        <is>
          <t>INT_R_X5Y46/INT_R.BYP_ALT0-&gt;&gt;BYP0</t>
        </is>
      </c>
      <c r="B123" t="inlineStr">
        <is>
          <t>Buffer</t>
        </is>
      </c>
      <c r="C123" t="n">
        <v>3.489880625</v>
      </c>
      <c r="D123" t="n">
        <v>0</v>
      </c>
      <c r="E123" t="n">
        <v>0.055</v>
      </c>
      <c r="F123" t="n">
        <v>0.045</v>
      </c>
      <c r="G123" t="n">
        <v>0.179</v>
      </c>
      <c r="H123" t="n">
        <v>0.148</v>
      </c>
      <c r="I123">
        <f>((((D128) + (D127))) + (D124 + D125))</f>
        <v/>
      </c>
      <c r="J123">
        <f>(((((D128) + (D127))) + (D124 + D125))*C123)</f>
        <v/>
      </c>
    </row>
    <row r="124">
      <c r="A124" t="inlineStr">
        <is>
          <t>INT_R_X5Y46/BYP0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CLBLM_R_X5Y46/CLBLM_BYP0</t>
        </is>
      </c>
      <c r="B125" t="inlineStr">
        <is>
          <t>Part of wire</t>
        </is>
      </c>
      <c r="C125" t="n">
        <v>0</v>
      </c>
      <c r="D125" t="n">
        <v>0</v>
      </c>
      <c r="I125">
        <f>(((D124 + D125)/2) + (((D128) + (D127))))</f>
        <v/>
      </c>
      <c r="J125">
        <f>((C124 + C125)*(((D124 + D125)/2) + (((D128) + (D127)))))</f>
        <v/>
      </c>
    </row>
    <row r="126">
      <c r="A126" t="inlineStr">
        <is>
          <t>CLBLM_R_X5Y46/CLBLM_R.CLBLM_BYP0-&gt;CLBLM_L_AX</t>
        </is>
      </c>
      <c r="B126" t="inlineStr">
        <is>
          <t>PassTransistor</t>
        </is>
      </c>
      <c r="C126" t="n">
        <v>0</v>
      </c>
      <c r="E126" t="n">
        <v>0</v>
      </c>
      <c r="F126" t="n">
        <v>0</v>
      </c>
      <c r="G126" t="n">
        <v>0</v>
      </c>
      <c r="H126" t="n">
        <v>0</v>
      </c>
      <c r="I126">
        <f>((D128) + (D127))</f>
        <v/>
      </c>
      <c r="J126">
        <f>(((D128) + (D127))*C126)</f>
        <v/>
      </c>
    </row>
    <row r="127">
      <c r="A127" t="inlineStr">
        <is>
          <t>CLBLM_R_X5Y46/CLBLM_L_AX</t>
        </is>
      </c>
      <c r="B127" t="inlineStr">
        <is>
          <t>Part of wire</t>
        </is>
      </c>
      <c r="C127" t="n">
        <v>0</v>
      </c>
      <c r="D127" t="n">
        <v>0</v>
      </c>
      <c r="I127">
        <f>(((D127)/2) + (D128))</f>
        <v/>
      </c>
      <c r="J127">
        <f>((C127)*(((D127)/2) + (D128)))</f>
        <v/>
      </c>
    </row>
    <row r="128">
      <c r="A128" t="inlineStr">
        <is>
          <t>ALU1/result0_carry/DI[0]</t>
        </is>
      </c>
      <c r="B128" t="inlineStr">
        <is>
          <t>Inpin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t="inlineStr">
        <is>
          <t>regReadDataA[0]: masterReg/readData1_reg[0]/Q to ALU1/result0_carry/DI[0] sum delays</t>
        </is>
      </c>
      <c r="E129">
        <f>(E2 + E4 + E25 + E94 + E121 + E123 + E126 + E128)</f>
        <v/>
      </c>
      <c r="F129">
        <f>(F2 + F4 + F25 + F94 + F121 + F123 + F126 + F128)</f>
        <v/>
      </c>
      <c r="G129">
        <f>(G2 + G4 + G25 + G94 + G121 + G123 + G126 + G128)</f>
        <v/>
      </c>
      <c r="H129">
        <f>(H2 + H4 + H25 + H94 + H121 + H123 + H126 + H128)</f>
        <v/>
      </c>
      <c r="J129">
        <f>(J2 + J3 + J4 + J6 + J25 + J27 + J94 + J98 + J121 + J122 + J123 + J125 + J126 + J127 + J128)</f>
        <v/>
      </c>
    </row>
    <row r="130">
      <c r="A130" t="inlineStr">
        <is>
          <t>regReadDataA[0]: masterReg/readData1_reg[0]/Q to ALU1/result0_carry/DI[0]sum delays + cap delay</t>
        </is>
      </c>
      <c r="E130">
        <f>1000*(E129 + J129)</f>
        <v/>
      </c>
      <c r="F130">
        <f>1000*(F129 + J129)</f>
        <v/>
      </c>
      <c r="G130">
        <f>1000*(G129 + J129)</f>
        <v/>
      </c>
      <c r="H130">
        <f>1000*(H129 + J129)</f>
        <v/>
      </c>
    </row>
    <row r="132">
      <c r="A132" t="inlineStr">
        <is>
          <t>regReadDataA[0]: masterReg/readData1_reg[0]/Q to ALU1/result0_carry/DI[0]Total delay (from Vivado)</t>
        </is>
      </c>
      <c r="E132" t="inlineStr">
        <is>
          <t>246</t>
        </is>
      </c>
      <c r="F132" t="inlineStr">
        <is>
          <t>218</t>
        </is>
      </c>
      <c r="G132" t="inlineStr">
        <is>
          <t>441</t>
        </is>
      </c>
      <c r="H132" t="inlineStr">
        <is>
          <t>380</t>
        </is>
      </c>
    </row>
    <row r="134">
      <c r="A134" t="inlineStr">
        <is>
          <t>INT_R_X5Y46/INT_R.BYP_ALT0-&gt;&gt;BYP_BOUNCE0</t>
        </is>
      </c>
      <c r="B134" t="inlineStr">
        <is>
          <t>Buffer</t>
        </is>
      </c>
      <c r="C134" t="n">
        <v>1.4764880625</v>
      </c>
      <c r="D134" t="n">
        <v>0</v>
      </c>
      <c r="E134" t="n">
        <v>0.059</v>
      </c>
      <c r="F134" t="n">
        <v>0.049</v>
      </c>
      <c r="G134" t="n">
        <v>0.178</v>
      </c>
      <c r="H134" t="n">
        <v>0.147</v>
      </c>
      <c r="I134">
        <f>((D136) + (D135))</f>
        <v/>
      </c>
      <c r="J134">
        <f>(((D136) + (D135))*C134)</f>
        <v/>
      </c>
    </row>
    <row r="135">
      <c r="A135" t="inlineStr">
        <is>
          <t>INT_R_X5Y46/BYP_BOUNCE0</t>
        </is>
      </c>
      <c r="B135" t="inlineStr">
        <is>
          <t>Part of wire</t>
        </is>
      </c>
      <c r="C135" t="n">
        <v>0</v>
      </c>
      <c r="D135" t="n">
        <v>0</v>
      </c>
      <c r="I135">
        <f>(((D135)/2) + (D136))</f>
        <v/>
      </c>
      <c r="J135">
        <f>((C135)*(((D135)/2) + (D136)))</f>
        <v/>
      </c>
    </row>
    <row r="136">
      <c r="A136" t="inlineStr">
        <is>
          <t>INT_R_X5Y46/INT_R.BYP_BOUNCE0-&gt;&gt;BYP_ALT1</t>
        </is>
      </c>
      <c r="B136" t="inlineStr">
        <is>
          <t>Buffer</t>
        </is>
      </c>
      <c r="C136" t="n">
        <v>0</v>
      </c>
      <c r="D136" t="n">
        <v>0.00757</v>
      </c>
      <c r="E136" t="n">
        <v>0</v>
      </c>
      <c r="F136" t="n">
        <v>0</v>
      </c>
      <c r="G136" t="n">
        <v>0</v>
      </c>
      <c r="H136" t="n">
        <v>0</v>
      </c>
      <c r="I136">
        <f>((D138) + (D137))</f>
        <v/>
      </c>
      <c r="J136">
        <f>(((D138) + (D137))*C136)</f>
        <v/>
      </c>
    </row>
    <row r="137">
      <c r="A137" t="inlineStr">
        <is>
          <t>INT_R_X5Y46/BYP_ALT1</t>
        </is>
      </c>
      <c r="B137" t="inlineStr">
        <is>
          <t>Part of wire</t>
        </is>
      </c>
      <c r="C137" t="n">
        <v>0</v>
      </c>
      <c r="D137" t="n">
        <v>0</v>
      </c>
      <c r="I137">
        <f>(((D137)/2) + (D138))</f>
        <v/>
      </c>
      <c r="J137">
        <f>((C137)*(((D137)/2) + (D138)))</f>
        <v/>
      </c>
    </row>
    <row r="138">
      <c r="A138" t="inlineStr">
        <is>
          <t>INT_R_X5Y46/INT_R.BYP_ALT1-&gt;&gt;BYP1</t>
        </is>
      </c>
      <c r="B138" t="inlineStr">
        <is>
          <t>Buffer</t>
        </is>
      </c>
      <c r="C138" t="n">
        <v>3.489880625</v>
      </c>
      <c r="D138" t="n">
        <v>0</v>
      </c>
      <c r="E138" t="n">
        <v>0.055</v>
      </c>
      <c r="F138" t="n">
        <v>0.045</v>
      </c>
      <c r="G138" t="n">
        <v>0.179</v>
      </c>
      <c r="H138" t="n">
        <v>0.148</v>
      </c>
      <c r="I138">
        <f>((((D143) + (D142))) + (D139 + D140))</f>
        <v/>
      </c>
      <c r="J138">
        <f>(((((D143) + (D142))) + (D139 + D140))*C138)</f>
        <v/>
      </c>
    </row>
    <row r="139">
      <c r="A139" t="inlineStr">
        <is>
          <t>INT_R_X5Y46/BYP1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CLBLM_R_X5Y46/CLBLM_BYP1</t>
        </is>
      </c>
      <c r="B140" t="inlineStr">
        <is>
          <t>Part of wire</t>
        </is>
      </c>
      <c r="C140" t="n">
        <v>0</v>
      </c>
      <c r="D140" t="n">
        <v>0</v>
      </c>
      <c r="I140">
        <f>(((D139 + D140)/2) + (((D143) + (D142))))</f>
        <v/>
      </c>
      <c r="J140">
        <f>((C139 + C140)*(((D139 + D140)/2) + (((D143) + (D142)))))</f>
        <v/>
      </c>
    </row>
    <row r="141">
      <c r="A141" t="inlineStr">
        <is>
          <t>CLBLM_R_X5Y46/CLBLM_R.CLBLM_BYP1-&gt;CLBLM_M_AX</t>
        </is>
      </c>
      <c r="B141" t="inlineStr">
        <is>
          <t>PassTransistor</t>
        </is>
      </c>
      <c r="C141" t="n">
        <v>0</v>
      </c>
      <c r="E141" t="n">
        <v>0</v>
      </c>
      <c r="F141" t="n">
        <v>0</v>
      </c>
      <c r="G141" t="n">
        <v>0</v>
      </c>
      <c r="H141" t="n">
        <v>0</v>
      </c>
      <c r="I141">
        <f>((D143) + (D142))</f>
        <v/>
      </c>
      <c r="J141">
        <f>(((D143) + (D142))*C141)</f>
        <v/>
      </c>
    </row>
    <row r="142">
      <c r="A142" t="inlineStr">
        <is>
          <t>CLBLM_R_X5Y46/CLBLM_M_AX</t>
        </is>
      </c>
      <c r="B142" t="inlineStr">
        <is>
          <t>Part of wire</t>
        </is>
      </c>
      <c r="C142" t="n">
        <v>0</v>
      </c>
      <c r="D142" t="n">
        <v>0</v>
      </c>
      <c r="I142">
        <f>(((D142)/2) + (D143))</f>
        <v/>
      </c>
      <c r="J142">
        <f>((C142)*(((D142)/2) + (D143)))</f>
        <v/>
      </c>
    </row>
    <row r="143">
      <c r="A143" t="inlineStr">
        <is>
          <t>ALU1/result0_inferred__0/i__carry/DI[0]</t>
        </is>
      </c>
      <c r="B143" t="inlineStr">
        <is>
          <t>Inpin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t="inlineStr">
        <is>
          <t>regReadDataA[0]: masterReg/readData1_reg[0]/Q to ALU1/result0_inferred__0/i__carry/DI[0] sum delays</t>
        </is>
      </c>
      <c r="E144">
        <f>(E2 + E4 + E25 + E94 + E121 + E134 + E136 + E138 + E141 + E143)</f>
        <v/>
      </c>
      <c r="F144">
        <f>(F2 + F4 + F25 + F94 + F121 + F134 + F136 + F138 + F141 + F143)</f>
        <v/>
      </c>
      <c r="G144">
        <f>(G2 + G4 + G25 + G94 + G121 + G134 + G136 + G138 + G141 + G143)</f>
        <v/>
      </c>
      <c r="H144">
        <f>(H2 + H4 + H25 + H94 + H121 + H134 + H136 + H138 + H141 + H143)</f>
        <v/>
      </c>
      <c r="J144">
        <f>(J2 + J3 + J4 + J6 + J25 + J27 + J94 + J98 + J121 + J122 + J134 + J135 + J136 + J137 + J138 + J140 + J141 + J142 + J143)</f>
        <v/>
      </c>
    </row>
    <row r="145">
      <c r="A145" t="inlineStr">
        <is>
          <t>regReadDataA[0]: masterReg/readData1_reg[0]/Q to ALU1/result0_inferred__0/i__carry/DI[0]sum delays + cap delay</t>
        </is>
      </c>
      <c r="E145">
        <f>1000*(E144 + J144)</f>
        <v/>
      </c>
      <c r="F145">
        <f>1000*(F144 + J144)</f>
        <v/>
      </c>
      <c r="G145">
        <f>1000*(G144 + J144)</f>
        <v/>
      </c>
      <c r="H145">
        <f>1000*(H144 + J144)</f>
        <v/>
      </c>
    </row>
    <row r="147">
      <c r="A147" t="inlineStr">
        <is>
          <t>regReadDataA[0]: masterReg/readData1_reg[0]/Q to ALU1/result0_inferred__0/i__carry/DI[0]Total delay (from Vivado)</t>
        </is>
      </c>
      <c r="E147" t="inlineStr">
        <is>
          <t>315</t>
        </is>
      </c>
      <c r="F147" t="inlineStr">
        <is>
          <t>277</t>
        </is>
      </c>
      <c r="G147" t="inlineStr">
        <is>
          <t>584</t>
        </is>
      </c>
      <c r="H147" t="inlineStr">
        <is>
          <t>499</t>
        </is>
      </c>
    </row>
    <row r="149">
      <c r="A149" t="inlineStr">
        <is>
          <t>INT_L_X4Y45/INT_L.NR1END0-&gt;&gt;NW2BEG0</t>
        </is>
      </c>
      <c r="B149" t="inlineStr">
        <is>
          <t>Buffer</t>
        </is>
      </c>
      <c r="C149" t="n">
        <v>1.1851186875</v>
      </c>
      <c r="D149" t="n">
        <v>0.008473000000000001</v>
      </c>
      <c r="E149" t="n">
        <v>0.041</v>
      </c>
      <c r="F149" t="n">
        <v>0.033</v>
      </c>
      <c r="G149" t="n">
        <v>0.137</v>
      </c>
      <c r="H149" t="n">
        <v>0.113</v>
      </c>
      <c r="I149">
        <f>((D156 + D167) + (D150 + D151 + D152 + D153 + D154 + D155))</f>
        <v/>
      </c>
      <c r="J149">
        <f>(((D156 + D167) + (D150 + D151 + D152 + D153 + D154 + D155))*C149)</f>
        <v/>
      </c>
    </row>
    <row r="150">
      <c r="A150" t="inlineStr">
        <is>
          <t>INT_L_X4Y45/NW2BEG0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INT_R_X3Y46/NW2END0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INT_R_X3Y45/NW2END_S0_0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INT_L_X4Y46/NW2A0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CLBLL_L_X4Y46/CLBLL_NW2A0</t>
        </is>
      </c>
      <c r="B154" t="inlineStr">
        <is>
          <t>Part of wire</t>
        </is>
      </c>
      <c r="C154" t="n">
        <v>0.080091</v>
      </c>
      <c r="D154" t="n">
        <v>0.005884</v>
      </c>
    </row>
    <row r="155">
      <c r="A155" t="inlineStr">
        <is>
          <t>CLBLM_R_X3Y46/CLBLM_NW2A0</t>
        </is>
      </c>
      <c r="B155" t="inlineStr">
        <is>
          <t>Part of wire</t>
        </is>
      </c>
      <c r="C155" t="n">
        <v>0.091532</v>
      </c>
      <c r="D155" t="n">
        <v>0.005884</v>
      </c>
      <c r="I155">
        <f>(((D150 + D151 + D152 + D153 + D154 + D155)/2) + (D156 + D167))</f>
        <v/>
      </c>
      <c r="J155">
        <f>((C150 + C151 + C152 + C153 + C154 + C155)*(((D150 + D151 + D152 + D153 + D154 + D155)/2) + (D156 + D167)))</f>
        <v/>
      </c>
    </row>
    <row r="156">
      <c r="A156" t="inlineStr">
        <is>
          <t>INT_R_X3Y46/INT_R.NW2END0-&gt;&gt;IMUX32</t>
        </is>
      </c>
      <c r="B156" t="inlineStr">
        <is>
          <t>Buffer</t>
        </is>
      </c>
      <c r="C156" t="n">
        <v>1.6107141875</v>
      </c>
      <c r="D156" t="n">
        <v>0.007713</v>
      </c>
      <c r="E156" t="n">
        <v>0.047</v>
      </c>
      <c r="F156" t="n">
        <v>0.038</v>
      </c>
      <c r="G156" t="n">
        <v>0.138</v>
      </c>
      <c r="H156" t="n">
        <v>0.114</v>
      </c>
      <c r="I156">
        <f>((((D161) + (D160))) + (D157 + D158))</f>
        <v/>
      </c>
      <c r="J156">
        <f>(((((D161) + (D160))) + (D157 + D158))*C156)</f>
        <v/>
      </c>
    </row>
    <row r="157">
      <c r="A157" t="inlineStr">
        <is>
          <t>INT_R_X3Y46/IMUX32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CLBLM_R_X3Y46/CLBLM_IMUX32</t>
        </is>
      </c>
      <c r="B158" t="inlineStr">
        <is>
          <t>Part of wire</t>
        </is>
      </c>
      <c r="C158" t="n">
        <v>0</v>
      </c>
      <c r="D158" t="n">
        <v>0</v>
      </c>
      <c r="I158">
        <f>(((D157 + D158)/2) + (((D161) + (D160))))</f>
        <v/>
      </c>
      <c r="J158">
        <f>((C157 + C158)*(((D157 + D158)/2) + (((D161) + (D160)))))</f>
        <v/>
      </c>
    </row>
    <row r="159">
      <c r="A159" t="inlineStr">
        <is>
          <t>CLBLM_R_X3Y46/CLBLM_R.CLBLM_IMUX32-&gt;CLBLM_M_C1</t>
        </is>
      </c>
      <c r="B159" t="inlineStr">
        <is>
          <t>PassTransistor</t>
        </is>
      </c>
      <c r="C159" t="n">
        <v>0</v>
      </c>
      <c r="E159" t="n">
        <v>0</v>
      </c>
      <c r="F159" t="n">
        <v>0</v>
      </c>
      <c r="G159" t="n">
        <v>0</v>
      </c>
      <c r="H159" t="n">
        <v>0</v>
      </c>
      <c r="I159">
        <f>((D161) + (D160))</f>
        <v/>
      </c>
      <c r="J159">
        <f>(((D161) + (D160))*C159)</f>
        <v/>
      </c>
    </row>
    <row r="160">
      <c r="A160" t="inlineStr">
        <is>
          <t>CLBLM_R_X3Y46/CLBLM_M_C1</t>
        </is>
      </c>
      <c r="B160" t="inlineStr">
        <is>
          <t>Part of wire</t>
        </is>
      </c>
      <c r="C160" t="n">
        <v>0</v>
      </c>
      <c r="D160" t="n">
        <v>0</v>
      </c>
      <c r="I160">
        <f>(((D160)/2) + (D161))</f>
        <v/>
      </c>
      <c r="J160">
        <f>((C160)*(((D160)/2) + (D161)))</f>
        <v/>
      </c>
    </row>
    <row r="161">
      <c r="A161" t="inlineStr">
        <is>
          <t>masterReg/readData2[12]_i_8/I3</t>
        </is>
      </c>
      <c r="B161" t="inlineStr">
        <is>
          <t>Inpin</t>
        </is>
      </c>
      <c r="D161" t="n">
        <v>0</v>
      </c>
      <c r="E161" t="n">
        <v>0.219</v>
      </c>
      <c r="F161" t="n">
        <v>0.176</v>
      </c>
      <c r="G161" t="n">
        <v>0.521</v>
      </c>
      <c r="H161" t="n">
        <v>0.42</v>
      </c>
    </row>
    <row r="162">
      <c r="A162" t="inlineStr">
        <is>
          <t>regReadDataA[0]: masterReg/readData1_reg[0]/Q to masterReg/readData2[12]_i_8/I3 sum delays</t>
        </is>
      </c>
      <c r="E162">
        <f>(E2 + E4 + E25 + E149 + E156 + E159 + E161)</f>
        <v/>
      </c>
      <c r="F162">
        <f>(F2 + F4 + F25 + F149 + F156 + F159 + F161)</f>
        <v/>
      </c>
      <c r="G162">
        <f>(G2 + G4 + G25 + G149 + G156 + G159 + G161)</f>
        <v/>
      </c>
      <c r="H162">
        <f>(H2 + H4 + H25 + H149 + H156 + H159 + H161)</f>
        <v/>
      </c>
      <c r="J162">
        <f>(J2 + J3 + J4 + J6 + J25 + J27 + J149 + J155 + J156 + J158 + J159 + J160 + J161)</f>
        <v/>
      </c>
    </row>
    <row r="163">
      <c r="A163" t="inlineStr">
        <is>
          <t>regReadDataA[0]: masterReg/readData1_reg[0]/Q to masterReg/readData2[12]_i_8/I3sum delays + cap delay</t>
        </is>
      </c>
      <c r="E163">
        <f>1000*(E162 + J162)</f>
        <v/>
      </c>
      <c r="F163">
        <f>1000*(F162 + J162)</f>
        <v/>
      </c>
      <c r="G163">
        <f>1000*(G162 + J162)</f>
        <v/>
      </c>
      <c r="H163">
        <f>1000*(H162 + J162)</f>
        <v/>
      </c>
    </row>
    <row r="165">
      <c r="A165" t="inlineStr">
        <is>
          <t>regReadDataA[0]: masterReg/readData1_reg[0]/Q to masterReg/readData2[12]_i_8/I3Total delay (from Vivado)</t>
        </is>
      </c>
      <c r="E165" t="inlineStr">
        <is>
          <t>469</t>
        </is>
      </c>
      <c r="F165" t="inlineStr">
        <is>
          <t>399</t>
        </is>
      </c>
      <c r="G165" t="inlineStr">
        <is>
          <t>862</t>
        </is>
      </c>
      <c r="H165" t="inlineStr">
        <is>
          <t>719</t>
        </is>
      </c>
    </row>
    <row r="167">
      <c r="A167" t="inlineStr">
        <is>
          <t>INT_R_X3Y46/INT_R.NW2END0-&gt;&gt;NN2BEG0</t>
        </is>
      </c>
      <c r="B167" t="inlineStr">
        <is>
          <t>Buffer</t>
        </is>
      </c>
      <c r="C167" t="n">
        <v>1.1851186875</v>
      </c>
      <c r="D167" t="n">
        <v>0.008473000000000001</v>
      </c>
      <c r="E167" t="n">
        <v>0.06</v>
      </c>
      <c r="F167" t="n">
        <v>0.05</v>
      </c>
      <c r="G167" t="n">
        <v>0.132</v>
      </c>
      <c r="H167" t="n">
        <v>0.109</v>
      </c>
      <c r="I167">
        <f>((D172 + D195 + D237) + (D168 + D169 + D170 + D171))</f>
        <v/>
      </c>
      <c r="J167">
        <f>(((D172 + D195 + D237) + (D168 + D169 + D170 + D171))*C167)</f>
        <v/>
      </c>
    </row>
    <row r="168">
      <c r="A168" t="inlineStr">
        <is>
          <t>INT_R_X3Y46/NN2BEG0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INT_R_X3Y48/NN2END0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INT_R_X3Y47/NN2END_S2_0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INT_R_X3Y47/NN2A0</t>
        </is>
      </c>
      <c r="B171" t="inlineStr">
        <is>
          <t>Part of wire</t>
        </is>
      </c>
      <c r="C171" t="n">
        <v>0</v>
      </c>
      <c r="D171" t="n">
        <v>0</v>
      </c>
      <c r="I171">
        <f>(((D168 + D169 + D170 + D171)/2) + (D172 + D195 + D237))</f>
        <v/>
      </c>
      <c r="J171">
        <f>((C168 + C169 + C170 + C171)*(((D168 + D169 + D170 + D171)/2) + (D172 + D195 + D237)))</f>
        <v/>
      </c>
    </row>
    <row r="172">
      <c r="A172" t="inlineStr">
        <is>
          <t>INT_R_X3Y48/INT_R.NN2END0-&gt;&gt;NN2BEG0</t>
        </is>
      </c>
      <c r="B172" t="inlineStr">
        <is>
          <t>Buffer</t>
        </is>
      </c>
      <c r="C172" t="n">
        <v>1.1851186875</v>
      </c>
      <c r="D172" t="n">
        <v>0.008473000000000001</v>
      </c>
      <c r="E172" t="n">
        <v>0.06</v>
      </c>
      <c r="F172" t="n">
        <v>0.05</v>
      </c>
      <c r="G172" t="n">
        <v>0.132</v>
      </c>
      <c r="H172" t="n">
        <v>0.109</v>
      </c>
      <c r="I172">
        <f>((D179) + (D173 + D174 + D175 + D176 + D177 + D178))</f>
        <v/>
      </c>
      <c r="J172">
        <f>(((D179) + (D173 + D174 + D175 + D176 + D177 + D178))*C172)</f>
        <v/>
      </c>
    </row>
    <row r="173">
      <c r="A173" t="inlineStr">
        <is>
          <t>INT_R_X3Y48/NN2BEG0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INT_R_X3Y50/NN2END0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INT_R_X3Y49/NN2END_S2_0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INT_R_X3Y49/NN2A0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BRKH_INT_X3Y49/BRKH_INT_NN2A0</t>
        </is>
      </c>
      <c r="B177" t="inlineStr">
        <is>
          <t>Part of wire</t>
        </is>
      </c>
      <c r="C177" t="n">
        <v>0.00523</v>
      </c>
      <c r="D177" t="n">
        <v>0.001</v>
      </c>
    </row>
    <row r="178">
      <c r="A178" t="inlineStr">
        <is>
          <t>BRKH_INT_X3Y49/BRKH_INT_NN2END_S2_0</t>
        </is>
      </c>
      <c r="B178" t="inlineStr">
        <is>
          <t>Part of wire</t>
        </is>
      </c>
      <c r="C178" t="n">
        <v>0.00523</v>
      </c>
      <c r="D178" t="n">
        <v>0.001</v>
      </c>
      <c r="I178">
        <f>(((D173 + D174 + D175 + D176 + D177 + D178)/2) + (D179))</f>
        <v/>
      </c>
      <c r="J178">
        <f>((C173 + C174 + C175 + C176 + C177 + C178)*(((D173 + D174 + D175 + D176 + D177 + D178)/2) + (D179)))</f>
        <v/>
      </c>
    </row>
    <row r="179">
      <c r="A179" t="inlineStr">
        <is>
          <t>INT_R_X3Y50/INT_R.NN2END0-&gt;&gt;NL1BEG_N3</t>
        </is>
      </c>
      <c r="B179" t="inlineStr">
        <is>
          <t>Buffer</t>
        </is>
      </c>
      <c r="C179" t="n">
        <v>1.16220225</v>
      </c>
      <c r="D179" t="n">
        <v>0.008429000000000001</v>
      </c>
      <c r="E179" t="n">
        <v>0.054</v>
      </c>
      <c r="F179" t="n">
        <v>0.044</v>
      </c>
      <c r="G179" t="n">
        <v>0.131</v>
      </c>
      <c r="H179" t="n">
        <v>0.108</v>
      </c>
      <c r="I179">
        <f>((D181) + (D180))</f>
        <v/>
      </c>
      <c r="J179">
        <f>(((D181) + (D180))*C179)</f>
        <v/>
      </c>
    </row>
    <row r="180">
      <c r="A180" t="inlineStr">
        <is>
          <t>INT_R_X3Y50/NL1BEG_N3</t>
        </is>
      </c>
      <c r="B180" t="inlineStr">
        <is>
          <t>Part of wire</t>
        </is>
      </c>
      <c r="C180" t="n">
        <v>0</v>
      </c>
      <c r="D180" t="n">
        <v>0</v>
      </c>
      <c r="I180">
        <f>(((D180)/2) + (D181))</f>
        <v/>
      </c>
      <c r="J180">
        <f>((C180)*(((D180)/2) + (D181)))</f>
        <v/>
      </c>
    </row>
    <row r="181">
      <c r="A181" t="inlineStr">
        <is>
          <t>INT_R_X3Y50/INT_R.NL1BEG_N3-&gt;&gt;NR1BEG3</t>
        </is>
      </c>
      <c r="B181" t="inlineStr">
        <is>
          <t>Buffer</t>
        </is>
      </c>
      <c r="C181" t="n">
        <v>1.16220225</v>
      </c>
      <c r="D181" t="n">
        <v>0.008429000000000001</v>
      </c>
      <c r="E181" t="n">
        <v>0.056</v>
      </c>
      <c r="F181" t="n">
        <v>0.046</v>
      </c>
      <c r="G181" t="n">
        <v>0.131</v>
      </c>
      <c r="H181" t="n">
        <v>0.108</v>
      </c>
      <c r="I181">
        <f>((D184) + (D182 + D183))</f>
        <v/>
      </c>
      <c r="J181">
        <f>(((D184) + (D182 + D183))*C181)</f>
        <v/>
      </c>
    </row>
    <row r="182">
      <c r="A182" t="inlineStr">
        <is>
          <t>INT_R_X3Y50/NR1BEG3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INT_R_X3Y51/NR1END3</t>
        </is>
      </c>
      <c r="B183" t="inlineStr">
        <is>
          <t>Part of wire</t>
        </is>
      </c>
      <c r="C183" t="n">
        <v>0</v>
      </c>
      <c r="D183" t="n">
        <v>0</v>
      </c>
      <c r="I183">
        <f>(((D182 + D183)/2) + (D184))</f>
        <v/>
      </c>
      <c r="J183">
        <f>((C182 + C183)*(((D182 + D183)/2) + (D184)))</f>
        <v/>
      </c>
    </row>
    <row r="184">
      <c r="A184" t="inlineStr">
        <is>
          <t>INT_R_X3Y51/INT_R.NR1END3-&gt;&gt;IMUX47</t>
        </is>
      </c>
      <c r="B184" t="inlineStr">
        <is>
          <t>Buffer</t>
        </is>
      </c>
      <c r="C184" t="n">
        <v>1.6107141875</v>
      </c>
      <c r="D184" t="n">
        <v>0.007713</v>
      </c>
      <c r="E184" t="n">
        <v>0.047</v>
      </c>
      <c r="F184" t="n">
        <v>0.038</v>
      </c>
      <c r="G184" t="n">
        <v>0.138</v>
      </c>
      <c r="H184" t="n">
        <v>0.114</v>
      </c>
      <c r="I184">
        <f>((((D189) + (D188))) + (D185 + D186))</f>
        <v/>
      </c>
      <c r="J184">
        <f>(((((D189) + (D188))) + (D185 + D186))*C184)</f>
        <v/>
      </c>
    </row>
    <row r="185">
      <c r="A185" t="inlineStr">
        <is>
          <t>INT_R_X3Y51/IMUX47</t>
        </is>
      </c>
      <c r="B185" t="inlineStr">
        <is>
          <t>Part of wire</t>
        </is>
      </c>
      <c r="C185" t="n">
        <v>0</v>
      </c>
      <c r="D185" t="n">
        <v>0</v>
      </c>
    </row>
    <row r="186">
      <c r="A186" t="inlineStr">
        <is>
          <t>CLBLM_R_X3Y51/CLBLM_IMUX47</t>
        </is>
      </c>
      <c r="B186" t="inlineStr">
        <is>
          <t>Part of wire</t>
        </is>
      </c>
      <c r="C186" t="n">
        <v>0</v>
      </c>
      <c r="D186" t="n">
        <v>0</v>
      </c>
      <c r="I186">
        <f>(((D185 + D186)/2) + (((D189) + (D188))))</f>
        <v/>
      </c>
      <c r="J186">
        <f>((C185 + C186)*(((D185 + D186)/2) + (((D189) + (D188)))))</f>
        <v/>
      </c>
    </row>
    <row r="187">
      <c r="A187" t="inlineStr">
        <is>
          <t>CLBLM_R_X3Y51/CLBLM_R.CLBLM_IMUX47-&gt;CLBLM_M_D5</t>
        </is>
      </c>
      <c r="B187" t="inlineStr">
        <is>
          <t>PassTransistor</t>
        </is>
      </c>
      <c r="C187" t="n">
        <v>0</v>
      </c>
      <c r="E187" t="n">
        <v>0</v>
      </c>
      <c r="F187" t="n">
        <v>0</v>
      </c>
      <c r="G187" t="n">
        <v>0</v>
      </c>
      <c r="H187" t="n">
        <v>0</v>
      </c>
      <c r="I187">
        <f>((D189) + (D188))</f>
        <v/>
      </c>
      <c r="J187">
        <f>(((D189) + (D188))*C187)</f>
        <v/>
      </c>
    </row>
    <row r="188">
      <c r="A188" t="inlineStr">
        <is>
          <t>CLBLM_R_X3Y51/CLBLM_M_D5</t>
        </is>
      </c>
      <c r="B188" t="inlineStr">
        <is>
          <t>Part of wire</t>
        </is>
      </c>
      <c r="C188" t="n">
        <v>0</v>
      </c>
      <c r="D188" t="n">
        <v>0</v>
      </c>
      <c r="I188">
        <f>(((D188)/2) + (D189))</f>
        <v/>
      </c>
      <c r="J188">
        <f>((C188)*(((D188)/2) + (D189)))</f>
        <v/>
      </c>
    </row>
    <row r="189">
      <c r="A189" t="inlineStr">
        <is>
          <t>masterReg/readData2[29]_i_12/I2</t>
        </is>
      </c>
      <c r="B189" t="inlineStr">
        <is>
          <t>Inpin</t>
        </is>
      </c>
      <c r="D189" t="n">
        <v>0</v>
      </c>
      <c r="E189" t="n">
        <v>0.052</v>
      </c>
      <c r="F189" t="n">
        <v>0.031</v>
      </c>
      <c r="G189" t="n">
        <v>0.137</v>
      </c>
      <c r="H189" t="n">
        <v>0.07199999999999999</v>
      </c>
    </row>
    <row r="190">
      <c r="A190" t="inlineStr">
        <is>
          <t>regReadDataA[0]: masterReg/readData1_reg[0]/Q to masterReg/readData2[29]_i_12/I2 sum delays</t>
        </is>
      </c>
      <c r="E190">
        <f>(E2 + E4 + E25 + E149 + E167 + E172 + E179 + E181 + E184 + E187 + E189)</f>
        <v/>
      </c>
      <c r="F190">
        <f>(F2 + F4 + F25 + F149 + F167 + F172 + F179 + F181 + F184 + F187 + F189)</f>
        <v/>
      </c>
      <c r="G190">
        <f>(G2 + G4 + G25 + G149 + G167 + G172 + G179 + G181 + G184 + G187 + G189)</f>
        <v/>
      </c>
      <c r="H190">
        <f>(H2 + H4 + H25 + H149 + H167 + H172 + H179 + H181 + H184 + H187 + H189)</f>
        <v/>
      </c>
      <c r="J190">
        <f>(J2 + J3 + J4 + J6 + J25 + J27 + J149 + J155 + J167 + J171 + J172 + J178 + J179 + J180 + J181 + J183 + J184 + J186 + J187 + J188 + J189)</f>
        <v/>
      </c>
    </row>
    <row r="191">
      <c r="A191" t="inlineStr">
        <is>
          <t>regReadDataA[0]: masterReg/readData1_reg[0]/Q to masterReg/readData2[29]_i_12/I2sum delays + cap delay</t>
        </is>
      </c>
      <c r="E191">
        <f>1000*(E190 + J190)</f>
        <v/>
      </c>
      <c r="F191">
        <f>1000*(F190 + J190)</f>
        <v/>
      </c>
      <c r="G191">
        <f>1000*(G190 + J190)</f>
        <v/>
      </c>
      <c r="H191">
        <f>1000*(H190 + J190)</f>
        <v/>
      </c>
    </row>
    <row r="193">
      <c r="A193" t="inlineStr">
        <is>
          <t>regReadDataA[0]: masterReg/readData1_reg[0]/Q to masterReg/readData2[29]_i_12/I2Total delay (from Vivado)</t>
        </is>
      </c>
      <c r="E193" t="inlineStr">
        <is>
          <t>587</t>
        </is>
      </c>
      <c r="F193" t="inlineStr">
        <is>
          <t>499</t>
        </is>
      </c>
      <c r="G193" t="inlineStr">
        <is>
          <t>1014</t>
        </is>
      </c>
      <c r="H193" t="inlineStr">
        <is>
          <t>830</t>
        </is>
      </c>
    </row>
    <row r="195">
      <c r="A195" t="inlineStr">
        <is>
          <t>INT_R_X3Y48/INT_R.NN2END0-&gt;&gt;EE2BEG0</t>
        </is>
      </c>
      <c r="B195" t="inlineStr">
        <is>
          <t>Buffer</t>
        </is>
      </c>
      <c r="C195" t="n">
        <v>1.1851186875</v>
      </c>
      <c r="D195" t="n">
        <v>0.008473000000000001</v>
      </c>
      <c r="E195" t="n">
        <v>0.061</v>
      </c>
      <c r="F195" t="n">
        <v>0.05</v>
      </c>
      <c r="G195" t="n">
        <v>0.139</v>
      </c>
      <c r="H195" t="n">
        <v>0.115</v>
      </c>
      <c r="I195">
        <f>((D201 + D223) + (D196 + D197 + D198 + D199 + D200))</f>
        <v/>
      </c>
      <c r="J195">
        <f>(((D201 + D223) + (D196 + D197 + D198 + D199 + D200))*C195)</f>
        <v/>
      </c>
    </row>
    <row r="196">
      <c r="A196" t="inlineStr">
        <is>
          <t>INT_R_X3Y48/EE2BEG0</t>
        </is>
      </c>
      <c r="B196" t="inlineStr">
        <is>
          <t>Part of wire</t>
        </is>
      </c>
      <c r="C196" t="n">
        <v>0</v>
      </c>
      <c r="D196" t="n">
        <v>0</v>
      </c>
    </row>
    <row r="197">
      <c r="A197" t="inlineStr">
        <is>
          <t>INT_R_X5Y48/EE2END0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CLBLM_R_X3Y48/CLBLM_EE2BEG0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CLBLL_L_X4Y48/CLBLL_EE2BEG0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INT_L_X4Y48/EE2A0</t>
        </is>
      </c>
      <c r="B200" t="inlineStr">
        <is>
          <t>Part of wire</t>
        </is>
      </c>
      <c r="C200" t="n">
        <v>0</v>
      </c>
      <c r="D200" t="n">
        <v>0</v>
      </c>
      <c r="I200">
        <f>(((D196 + D197 + D198 + D199 + D200)/2) + (D201 + D223))</f>
        <v/>
      </c>
      <c r="J200">
        <f>((C196 + C197 + C198 + C199 + C200)*(((D196 + D197 + D198 + D199 + D200)/2) + (D201 + D223)))</f>
        <v/>
      </c>
    </row>
    <row r="201">
      <c r="A201" t="inlineStr">
        <is>
          <t>INT_R_X5Y48/INT_R.EE2END0-&gt;&gt;ER1BEG1</t>
        </is>
      </c>
      <c r="B201" t="inlineStr">
        <is>
          <t>Buffer</t>
        </is>
      </c>
      <c r="C201" t="n">
        <v>1.16220225</v>
      </c>
      <c r="D201" t="n">
        <v>0.008429000000000001</v>
      </c>
      <c r="E201" t="n">
        <v>0.044</v>
      </c>
      <c r="F201" t="n">
        <v>0.036</v>
      </c>
      <c r="G201" t="n">
        <v>0.124</v>
      </c>
      <c r="H201" t="n">
        <v>0.103</v>
      </c>
      <c r="I201">
        <f>((D208) + (D202 + D203 + D204 + D205 + D206 + D207))</f>
        <v/>
      </c>
      <c r="J201">
        <f>(((D208) + (D202 + D203 + D204 + D205 + D206 + D207))*C201)</f>
        <v/>
      </c>
    </row>
    <row r="202">
      <c r="A202" t="inlineStr">
        <is>
          <t>INT_R_X5Y48/ER1BEG1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INT_L_X6Y48/ER1END1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CLBLM_R_X5Y48/CLBLM_ER1BEG1</t>
        </is>
      </c>
      <c r="B204" t="inlineStr">
        <is>
          <t>Part of wire</t>
        </is>
      </c>
      <c r="C204" t="n">
        <v>0.09049599999999999</v>
      </c>
      <c r="D204" t="n">
        <v>0.005564</v>
      </c>
    </row>
    <row r="205">
      <c r="A205" t="inlineStr">
        <is>
          <t>VBRK_X18Y50/VBRK_ER1BEG1</t>
        </is>
      </c>
      <c r="B205" t="inlineStr">
        <is>
          <t>Part of wire</t>
        </is>
      </c>
      <c r="C205" t="n">
        <v>0.01211</v>
      </c>
      <c r="D205" t="n">
        <v>0.00162</v>
      </c>
    </row>
    <row r="206">
      <c r="A206" t="inlineStr">
        <is>
          <t>BRAM_L_X6Y45/BRAM_ER1BEG1_3</t>
        </is>
      </c>
      <c r="B206" t="inlineStr">
        <is>
          <t>Part of wire</t>
        </is>
      </c>
      <c r="C206" t="n">
        <v>0.26892</v>
      </c>
      <c r="D206" t="n">
        <v>0.064292</v>
      </c>
    </row>
    <row r="207">
      <c r="A207" t="inlineStr">
        <is>
          <t>BRAM_INT_INTERFACE_L_X6Y48/INT_INTERFACE_ER1BEG1</t>
        </is>
      </c>
      <c r="B207" t="inlineStr">
        <is>
          <t>Part of wire</t>
        </is>
      </c>
      <c r="C207" t="n">
        <v>0</v>
      </c>
      <c r="D207" t="n">
        <v>0</v>
      </c>
      <c r="I207">
        <f>(((D202 + D203 + D204 + D205 + D206 + D207)/2) + (D208))</f>
        <v/>
      </c>
      <c r="J207">
        <f>((C202 + C203 + C204 + C205 + C206 + C207)*(((D202 + D203 + D204 + D205 + D206 + D207)/2) + (D208)))</f>
        <v/>
      </c>
    </row>
    <row r="208">
      <c r="A208" t="inlineStr">
        <is>
          <t>INT_L_X6Y48/INT_L.ER1END1-&gt;&gt;NE2BEG1</t>
        </is>
      </c>
      <c r="B208" t="inlineStr">
        <is>
          <t>Buffer</t>
        </is>
      </c>
      <c r="C208" t="n">
        <v>1.1851186875</v>
      </c>
      <c r="D208" t="n">
        <v>0.008473000000000001</v>
      </c>
      <c r="E208" t="n">
        <v>0.041</v>
      </c>
      <c r="F208" t="n">
        <v>0.033</v>
      </c>
      <c r="G208" t="n">
        <v>0.134</v>
      </c>
      <c r="H208" t="n">
        <v>0.111</v>
      </c>
      <c r="I208">
        <f>((D212) + (D209 + D210 + D211))</f>
        <v/>
      </c>
      <c r="J208">
        <f>(((D212) + (D209 + D210 + D211))*C208)</f>
        <v/>
      </c>
    </row>
    <row r="209">
      <c r="A209" t="inlineStr">
        <is>
          <t>INT_L_X6Y48/NE2BEG1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INT_R_X7Y49/NE2END1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INT_L_X6Y49/NE2A1</t>
        </is>
      </c>
      <c r="B211" t="inlineStr">
        <is>
          <t>Part of wire</t>
        </is>
      </c>
      <c r="C211" t="n">
        <v>0</v>
      </c>
      <c r="D211" t="n">
        <v>0</v>
      </c>
      <c r="I211">
        <f>(((D209 + D210 + D211)/2) + (D212))</f>
        <v/>
      </c>
      <c r="J211">
        <f>((C209 + C210 + C211)*(((D209 + D210 + D211)/2) + (D212)))</f>
        <v/>
      </c>
    </row>
    <row r="212">
      <c r="A212" t="inlineStr">
        <is>
          <t>INT_R_X7Y49/INT_R.NE2END1-&gt;&gt;IMUX3</t>
        </is>
      </c>
      <c r="B212" t="inlineStr">
        <is>
          <t>Buffer</t>
        </is>
      </c>
      <c r="C212" t="n">
        <v>1.6107141875</v>
      </c>
      <c r="D212" t="n">
        <v>0.007713</v>
      </c>
      <c r="E212" t="n">
        <v>0.047</v>
      </c>
      <c r="F212" t="n">
        <v>0.038</v>
      </c>
      <c r="G212" t="n">
        <v>0.138</v>
      </c>
      <c r="H212" t="n">
        <v>0.114</v>
      </c>
      <c r="I212">
        <f>((((D217) + (D216))) + (D213 + D214))</f>
        <v/>
      </c>
      <c r="J212">
        <f>(((((D217) + (D216))) + (D213 + D214))*C212)</f>
        <v/>
      </c>
    </row>
    <row r="213">
      <c r="A213" t="inlineStr">
        <is>
          <t>INT_R_X7Y49/IMUX3</t>
        </is>
      </c>
      <c r="B213" t="inlineStr">
        <is>
          <t>Part of wire</t>
        </is>
      </c>
      <c r="C213" t="n">
        <v>0</v>
      </c>
      <c r="D213" t="n">
        <v>0</v>
      </c>
    </row>
    <row r="214">
      <c r="A214" t="inlineStr">
        <is>
          <t>CLBLM_R_X7Y49/CLBLM_IMUX3</t>
        </is>
      </c>
      <c r="B214" t="inlineStr">
        <is>
          <t>Part of wire</t>
        </is>
      </c>
      <c r="C214" t="n">
        <v>0</v>
      </c>
      <c r="D214" t="n">
        <v>0</v>
      </c>
      <c r="I214">
        <f>(((D213 + D214)/2) + (((D217) + (D216))))</f>
        <v/>
      </c>
      <c r="J214">
        <f>((C213 + C214)*(((D213 + D214)/2) + (((D217) + (D216)))))</f>
        <v/>
      </c>
    </row>
    <row r="215">
      <c r="A215" t="inlineStr">
        <is>
          <t>CLBLM_R_X7Y49/CLBLM_R.CLBLM_IMUX3-&gt;CLBLM_L_A2</t>
        </is>
      </c>
      <c r="B215" t="inlineStr">
        <is>
          <t>PassTransistor</t>
        </is>
      </c>
      <c r="C215" t="n">
        <v>0</v>
      </c>
      <c r="E215" t="n">
        <v>0</v>
      </c>
      <c r="F215" t="n">
        <v>0</v>
      </c>
      <c r="G215" t="n">
        <v>0</v>
      </c>
      <c r="H215" t="n">
        <v>0</v>
      </c>
      <c r="I215">
        <f>((D217) + (D216))</f>
        <v/>
      </c>
      <c r="J215">
        <f>(((D217) + (D216))*C215)</f>
        <v/>
      </c>
    </row>
    <row r="216">
      <c r="A216" t="inlineStr">
        <is>
          <t>CLBLM_R_X7Y49/CLBLM_L_A2</t>
        </is>
      </c>
      <c r="B216" t="inlineStr">
        <is>
          <t>Part of wire</t>
        </is>
      </c>
      <c r="C216" t="n">
        <v>0</v>
      </c>
      <c r="D216" t="n">
        <v>0</v>
      </c>
      <c r="I216">
        <f>(((D216)/2) + (D217))</f>
        <v/>
      </c>
      <c r="J216">
        <f>((C216)*(((D216)/2) + (D217)))</f>
        <v/>
      </c>
    </row>
    <row r="217">
      <c r="A217" t="inlineStr">
        <is>
          <t>masterReg/readData2[28]_i_12/I1</t>
        </is>
      </c>
      <c r="B217" t="inlineStr">
        <is>
          <t>Inpin</t>
        </is>
      </c>
      <c r="D217" t="n">
        <v>0</v>
      </c>
      <c r="E217" t="n">
        <v>0.212</v>
      </c>
      <c r="F217" t="n">
        <v>0.17</v>
      </c>
      <c r="G217" t="n">
        <v>0.507</v>
      </c>
      <c r="H217" t="n">
        <v>0.409</v>
      </c>
    </row>
    <row r="218">
      <c r="A218" t="inlineStr">
        <is>
          <t>regReadDataA[0]: masterReg/readData1_reg[0]/Q to masterReg/readData2[28]_i_12/I1 sum delays</t>
        </is>
      </c>
      <c r="E218">
        <f>(E2 + E4 + E25 + E149 + E167 + E195 + E201 + E208 + E212 + E215 + E217)</f>
        <v/>
      </c>
      <c r="F218">
        <f>(F2 + F4 + F25 + F149 + F167 + F195 + F201 + F208 + F212 + F215 + F217)</f>
        <v/>
      </c>
      <c r="G218">
        <f>(G2 + G4 + G25 + G149 + G167 + G195 + G201 + G208 + G212 + G215 + G217)</f>
        <v/>
      </c>
      <c r="H218">
        <f>(H2 + H4 + H25 + H149 + H167 + H195 + H201 + H208 + H212 + H215 + H217)</f>
        <v/>
      </c>
      <c r="J218">
        <f>(J2 + J3 + J4 + J6 + J25 + J27 + J149 + J155 + J167 + J171 + J195 + J200 + J201 + J207 + J208 + J211 + J212 + J214 + J215 + J216 + J217)</f>
        <v/>
      </c>
    </row>
    <row r="219">
      <c r="A219" t="inlineStr">
        <is>
          <t>regReadDataA[0]: masterReg/readData1_reg[0]/Q to masterReg/readData2[28]_i_12/I1sum delays + cap delay</t>
        </is>
      </c>
      <c r="E219">
        <f>1000*(E218 + J218)</f>
        <v/>
      </c>
      <c r="F219">
        <f>1000*(F218 + J218)</f>
        <v/>
      </c>
      <c r="G219">
        <f>1000*(G218 + J218)</f>
        <v/>
      </c>
      <c r="H219">
        <f>1000*(H218 + J218)</f>
        <v/>
      </c>
    </row>
    <row r="221">
      <c r="A221" t="inlineStr">
        <is>
          <t>regReadDataA[0]: masterReg/readData1_reg[0]/Q to masterReg/readData2[28]_i_12/I1Total delay (from Vivado)</t>
        </is>
      </c>
      <c r="E221" t="inlineStr">
        <is>
          <t>822</t>
        </is>
      </c>
      <c r="F221" t="inlineStr">
        <is>
          <t>716</t>
        </is>
      </c>
      <c r="G221" t="inlineStr">
        <is>
          <t>1438</t>
        </is>
      </c>
      <c r="H221" t="inlineStr">
        <is>
          <t>1222</t>
        </is>
      </c>
    </row>
    <row r="223">
      <c r="A223" t="inlineStr">
        <is>
          <t>INT_R_X5Y48/INT_R.EE2END0-&gt;&gt;WR1BEG1</t>
        </is>
      </c>
      <c r="B223" t="inlineStr">
        <is>
          <t>Buffer</t>
        </is>
      </c>
      <c r="C223" t="n">
        <v>1.16220225</v>
      </c>
      <c r="D223" t="n">
        <v>0.008429000000000001</v>
      </c>
      <c r="E223" t="n">
        <v>0.043</v>
      </c>
      <c r="F223" t="n">
        <v>0.035</v>
      </c>
      <c r="G223" t="n">
        <v>0.124</v>
      </c>
      <c r="H223" t="n">
        <v>0.103</v>
      </c>
      <c r="I223">
        <f>((D226) + (D224 + D225))</f>
        <v/>
      </c>
      <c r="J223">
        <f>(((D226) + (D224 + D225))*C223)</f>
        <v/>
      </c>
    </row>
    <row r="224">
      <c r="A224" t="inlineStr">
        <is>
          <t>INT_R_X5Y48/WR1BEG1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INT_L_X4Y48/WR1END1</t>
        </is>
      </c>
      <c r="B225" t="inlineStr">
        <is>
          <t>Part of wire</t>
        </is>
      </c>
      <c r="C225" t="n">
        <v>0</v>
      </c>
      <c r="D225" t="n">
        <v>0</v>
      </c>
      <c r="I225">
        <f>(((D224 + D225)/2) + (D226))</f>
        <v/>
      </c>
      <c r="J225">
        <f>((C224 + C225)*(((D224 + D225)/2) + (D226)))</f>
        <v/>
      </c>
    </row>
    <row r="226">
      <c r="A226" t="inlineStr">
        <is>
          <t>INT_L_X4Y48/INT_L.WR1END1-&gt;&gt;IMUX_L2</t>
        </is>
      </c>
      <c r="B226" t="inlineStr">
        <is>
          <t>Buffer</t>
        </is>
      </c>
      <c r="C226" t="n">
        <v>1.6107141875</v>
      </c>
      <c r="D226" t="n">
        <v>0.007713</v>
      </c>
      <c r="E226" t="n">
        <v>0.047</v>
      </c>
      <c r="F226" t="n">
        <v>0.038</v>
      </c>
      <c r="G226" t="n">
        <v>0.138</v>
      </c>
      <c r="H226" t="n">
        <v>0.114</v>
      </c>
      <c r="I226">
        <f>((((D231) + (D230))) + (D227 + D228))</f>
        <v/>
      </c>
      <c r="J226">
        <f>(((((D231) + (D230))) + (D227 + D228))*C226)</f>
        <v/>
      </c>
    </row>
    <row r="227">
      <c r="A227" t="inlineStr">
        <is>
          <t>INT_L_X4Y48/IMUX_L2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CLBLL_L_X4Y48/CLBLL_IMUX2</t>
        </is>
      </c>
      <c r="B228" t="inlineStr">
        <is>
          <t>Part of wire</t>
        </is>
      </c>
      <c r="C228" t="n">
        <v>0</v>
      </c>
      <c r="D228" t="n">
        <v>0</v>
      </c>
      <c r="I228">
        <f>(((D227 + D228)/2) + (((D231) + (D230))))</f>
        <v/>
      </c>
      <c r="J228">
        <f>((C227 + C228)*(((D227 + D228)/2) + (((D231) + (D230)))))</f>
        <v/>
      </c>
    </row>
    <row r="229">
      <c r="A229" t="inlineStr">
        <is>
          <t>CLBLL_L_X4Y48/CLBLL_L.CLBLL_IMUX2-&gt;CLBLL_LL_A2</t>
        </is>
      </c>
      <c r="B229" t="inlineStr">
        <is>
          <t>PassTransistor</t>
        </is>
      </c>
      <c r="C229" t="n">
        <v>0</v>
      </c>
      <c r="E229" t="n">
        <v>0</v>
      </c>
      <c r="F229" t="n">
        <v>0</v>
      </c>
      <c r="G229" t="n">
        <v>0</v>
      </c>
      <c r="H229" t="n">
        <v>0</v>
      </c>
      <c r="I229">
        <f>((D231) + (D230))</f>
        <v/>
      </c>
      <c r="J229">
        <f>(((D231) + (D230))*C229)</f>
        <v/>
      </c>
    </row>
    <row r="230">
      <c r="A230" t="inlineStr">
        <is>
          <t>CLBLL_L_X4Y48/CLBLL_LL_A2</t>
        </is>
      </c>
      <c r="B230" t="inlineStr">
        <is>
          <t>Part of wire</t>
        </is>
      </c>
      <c r="C230" t="n">
        <v>0</v>
      </c>
      <c r="D230" t="n">
        <v>0</v>
      </c>
      <c r="I230">
        <f>(((D230)/2) + (D231))</f>
        <v/>
      </c>
      <c r="J230">
        <f>((C230)*(((D230)/2) + (D231)))</f>
        <v/>
      </c>
    </row>
    <row r="231">
      <c r="A231" t="inlineStr">
        <is>
          <t>masterReg/i__carry_i_8/I1</t>
        </is>
      </c>
      <c r="B231" t="inlineStr">
        <is>
          <t>Inpin</t>
        </is>
      </c>
      <c r="D231" t="n">
        <v>0</v>
      </c>
      <c r="E231" t="n">
        <v>0.212</v>
      </c>
      <c r="F231" t="n">
        <v>0.17</v>
      </c>
      <c r="G231" t="n">
        <v>0.507</v>
      </c>
      <c r="H231" t="n">
        <v>0.409</v>
      </c>
    </row>
    <row r="232">
      <c r="A232" t="inlineStr">
        <is>
          <t>regReadDataA[0]: masterReg/readData1_reg[0]/Q to masterReg/i__carry_i_8/I1 sum delays</t>
        </is>
      </c>
      <c r="E232">
        <f>(E2 + E4 + E25 + E149 + E167 + E195 + E223 + E226 + E229 + E231)</f>
        <v/>
      </c>
      <c r="F232">
        <f>(F2 + F4 + F25 + F149 + F167 + F195 + F223 + F226 + F229 + F231)</f>
        <v/>
      </c>
      <c r="G232">
        <f>(G2 + G4 + G25 + G149 + G167 + G195 + G223 + G226 + G229 + G231)</f>
        <v/>
      </c>
      <c r="H232">
        <f>(H2 + H4 + H25 + H149 + H167 + H195 + H223 + H226 + H229 + H231)</f>
        <v/>
      </c>
      <c r="J232">
        <f>(J2 + J3 + J4 + J6 + J25 + J27 + J149 + J155 + J167 + J171 + J195 + J200 + J223 + J225 + J226 + J228 + J229 + J230 + J231)</f>
        <v/>
      </c>
    </row>
    <row r="233">
      <c r="A233" t="inlineStr">
        <is>
          <t>regReadDataA[0]: masterReg/readData1_reg[0]/Q to masterReg/i__carry_i_8/I1sum delays + cap delay</t>
        </is>
      </c>
      <c r="E233">
        <f>1000*(E232 + J232)</f>
        <v/>
      </c>
      <c r="F233">
        <f>1000*(F232 + J232)</f>
        <v/>
      </c>
      <c r="G233">
        <f>1000*(G232 + J232)</f>
        <v/>
      </c>
      <c r="H233">
        <f>1000*(H232 + J232)</f>
        <v/>
      </c>
    </row>
    <row r="235">
      <c r="A235" t="inlineStr">
        <is>
          <t>regReadDataA[0]: masterReg/readData1_reg[0]/Q to masterReg/i__carry_i_8/I1Total delay (from Vivado)</t>
        </is>
      </c>
      <c r="E235" t="inlineStr">
        <is>
          <t>679</t>
        </is>
      </c>
      <c r="F235" t="inlineStr">
        <is>
          <t>581</t>
        </is>
      </c>
      <c r="G235" t="inlineStr">
        <is>
          <t>1227</t>
        </is>
      </c>
      <c r="H235" t="inlineStr">
        <is>
          <t>1030</t>
        </is>
      </c>
    </row>
    <row r="237">
      <c r="A237" t="inlineStr">
        <is>
          <t>INT_R_X3Y48/INT_R.NN2END0-&gt;&gt;NL1BEG_N3</t>
        </is>
      </c>
      <c r="B237" t="inlineStr">
        <is>
          <t>Buffer</t>
        </is>
      </c>
      <c r="C237" t="n">
        <v>1.16220225</v>
      </c>
      <c r="D237" t="n">
        <v>0.008429000000000001</v>
      </c>
      <c r="E237" t="n">
        <v>0.054</v>
      </c>
      <c r="F237" t="n">
        <v>0.044</v>
      </c>
      <c r="G237" t="n">
        <v>0.131</v>
      </c>
      <c r="H237" t="n">
        <v>0.108</v>
      </c>
      <c r="I237">
        <f>((D239 + D250) + (D238))</f>
        <v/>
      </c>
      <c r="J237">
        <f>(((D239 + D250) + (D238))*C237)</f>
        <v/>
      </c>
    </row>
    <row r="238">
      <c r="A238" t="inlineStr">
        <is>
          <t>INT_R_X3Y48/NL1BEG_N3</t>
        </is>
      </c>
      <c r="B238" t="inlineStr">
        <is>
          <t>Part of wire</t>
        </is>
      </c>
      <c r="C238" t="n">
        <v>0</v>
      </c>
      <c r="D238" t="n">
        <v>0</v>
      </c>
      <c r="I238">
        <f>(((D238)/2) + (D239 + D250))</f>
        <v/>
      </c>
      <c r="J238">
        <f>((C238)*(((D238)/2) + (D239 + D250)))</f>
        <v/>
      </c>
    </row>
    <row r="239">
      <c r="A239" t="inlineStr">
        <is>
          <t>INT_R_X3Y48/INT_R.NL1BEG_N3-&gt;&gt;IMUX37</t>
        </is>
      </c>
      <c r="B239" t="inlineStr">
        <is>
          <t>Buffer</t>
        </is>
      </c>
      <c r="C239" t="n">
        <v>1.6107141875</v>
      </c>
      <c r="D239" t="n">
        <v>0.007713</v>
      </c>
      <c r="E239" t="n">
        <v>0.047</v>
      </c>
      <c r="F239" t="n">
        <v>0.038</v>
      </c>
      <c r="G239" t="n">
        <v>0.138</v>
      </c>
      <c r="H239" t="n">
        <v>0.114</v>
      </c>
      <c r="I239">
        <f>((((D244) + (D243))) + (D240 + D241))</f>
        <v/>
      </c>
      <c r="J239">
        <f>(((((D244) + (D243))) + (D240 + D241))*C239)</f>
        <v/>
      </c>
    </row>
    <row r="240">
      <c r="A240" t="inlineStr">
        <is>
          <t>INT_R_X3Y48/IMUX37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CLBLM_R_X3Y48/CLBLM_IMUX37</t>
        </is>
      </c>
      <c r="B241" t="inlineStr">
        <is>
          <t>Part of wire</t>
        </is>
      </c>
      <c r="C241" t="n">
        <v>0</v>
      </c>
      <c r="D241" t="n">
        <v>0</v>
      </c>
      <c r="I241">
        <f>(((D240 + D241)/2) + (((D244) + (D243))))</f>
        <v/>
      </c>
      <c r="J241">
        <f>((C240 + C241)*(((D240 + D241)/2) + (((D244) + (D243)))))</f>
        <v/>
      </c>
    </row>
    <row r="242">
      <c r="A242" t="inlineStr">
        <is>
          <t>CLBLM_R_X3Y48/CLBLM_R.CLBLM_IMUX37-&gt;CLBLM_L_D4</t>
        </is>
      </c>
      <c r="B242" t="inlineStr">
        <is>
          <t>PassTransistor</t>
        </is>
      </c>
      <c r="C242" t="n">
        <v>0</v>
      </c>
      <c r="E242" t="n">
        <v>0</v>
      </c>
      <c r="F242" t="n">
        <v>0</v>
      </c>
      <c r="G242" t="n">
        <v>0</v>
      </c>
      <c r="H242" t="n">
        <v>0</v>
      </c>
      <c r="I242">
        <f>((D244) + (D243))</f>
        <v/>
      </c>
      <c r="J242">
        <f>(((D244) + (D243))*C242)</f>
        <v/>
      </c>
    </row>
    <row r="243">
      <c r="A243" t="inlineStr">
        <is>
          <t>CLBLM_R_X3Y48/CLBLM_L_D4</t>
        </is>
      </c>
      <c r="B243" t="inlineStr">
        <is>
          <t>Part of wire</t>
        </is>
      </c>
      <c r="C243" t="n">
        <v>0</v>
      </c>
      <c r="D243" t="n">
        <v>0</v>
      </c>
      <c r="I243">
        <f>(((D243)/2) + (D244))</f>
        <v/>
      </c>
      <c r="J243">
        <f>((C243)*(((D243)/2) + (D244)))</f>
        <v/>
      </c>
    </row>
    <row r="244">
      <c r="A244" t="inlineStr">
        <is>
          <t>masterReg/readData2[0]_i_11/I5</t>
        </is>
      </c>
      <c r="B244" t="inlineStr">
        <is>
          <t>Inpin</t>
        </is>
      </c>
      <c r="D244" t="n">
        <v>0</v>
      </c>
      <c r="E244" t="n">
        <v>0.109</v>
      </c>
      <c r="F244" t="n">
        <v>0.08799999999999999</v>
      </c>
      <c r="G244" t="n">
        <v>0.284</v>
      </c>
      <c r="H244" t="n">
        <v>0.229</v>
      </c>
    </row>
    <row r="245">
      <c r="A245" t="inlineStr">
        <is>
          <t>regReadDataA[0]: masterReg/readData1_reg[0]/Q to masterReg/readData2[0]_i_11/I5 sum delays</t>
        </is>
      </c>
      <c r="E245">
        <f>(E2 + E4 + E25 + E149 + E167 + E237 + E239 + E242 + E244)</f>
        <v/>
      </c>
      <c r="F245">
        <f>(F2 + F4 + F25 + F149 + F167 + F237 + F239 + F242 + F244)</f>
        <v/>
      </c>
      <c r="G245">
        <f>(G2 + G4 + G25 + G149 + G167 + G237 + G239 + G242 + G244)</f>
        <v/>
      </c>
      <c r="H245">
        <f>(H2 + H4 + H25 + H149 + H167 + H237 + H239 + H242 + H244)</f>
        <v/>
      </c>
      <c r="J245">
        <f>(J2 + J3 + J4 + J6 + J25 + J27 + J149 + J155 + J167 + J171 + J237 + J238 + J239 + J241 + J242 + J243 + J244)</f>
        <v/>
      </c>
    </row>
    <row r="246">
      <c r="A246" t="inlineStr">
        <is>
          <t>regReadDataA[0]: masterReg/readData1_reg[0]/Q to masterReg/readData2[0]_i_11/I5sum delays + cap delay</t>
        </is>
      </c>
      <c r="E246">
        <f>1000*(E245 + J245)</f>
        <v/>
      </c>
      <c r="F246">
        <f>1000*(F245 + J245)</f>
        <v/>
      </c>
      <c r="G246">
        <f>1000*(G245 + J245)</f>
        <v/>
      </c>
      <c r="H246">
        <f>1000*(H245 + J245)</f>
        <v/>
      </c>
    </row>
    <row r="248">
      <c r="A248" t="inlineStr">
        <is>
          <t>regReadDataA[0]: masterReg/readData1_reg[0]/Q to masterReg/readData2[0]_i_11/I5Total delay (from Vivado)</t>
        </is>
      </c>
      <c r="E248" t="inlineStr">
        <is>
          <t>517</t>
        </is>
      </c>
      <c r="F248" t="inlineStr">
        <is>
          <t>449</t>
        </is>
      </c>
      <c r="G248" t="inlineStr">
        <is>
          <t>912</t>
        </is>
      </c>
      <c r="H248" t="inlineStr">
        <is>
          <t>772</t>
        </is>
      </c>
    </row>
    <row r="250">
      <c r="A250" t="inlineStr">
        <is>
          <t>INT_R_X3Y48/INT_R.NL1BEG_N3-&gt;&gt;WR1BEG_S0</t>
        </is>
      </c>
      <c r="B250" t="inlineStr">
        <is>
          <t>Buffer</t>
        </is>
      </c>
      <c r="C250" t="n">
        <v>1.16220225</v>
      </c>
      <c r="D250" t="n">
        <v>0.008429000000000001</v>
      </c>
      <c r="E250" t="n">
        <v>0.043</v>
      </c>
      <c r="F250" t="n">
        <v>0.035</v>
      </c>
      <c r="G250" t="n">
        <v>0.124</v>
      </c>
      <c r="H250" t="n">
        <v>0.103</v>
      </c>
      <c r="I250">
        <f>((D255) + (D251 + D252 + D253 + D254))</f>
        <v/>
      </c>
      <c r="J250">
        <f>(((D255) + (D251 + D252 + D253 + D254))*C250)</f>
        <v/>
      </c>
    </row>
    <row r="251">
      <c r="A251" t="inlineStr">
        <is>
          <t>INT_R_X3Y48/WR1BEG_S0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INT_L_X2Y49/WR1END0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INT_L_X2Y48/WR1END_S1_0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INT_R_X3Y49/WR1BEG0</t>
        </is>
      </c>
      <c r="B254" t="inlineStr">
        <is>
          <t>Part of wire</t>
        </is>
      </c>
      <c r="C254" t="n">
        <v>0</v>
      </c>
      <c r="D254" t="n">
        <v>0</v>
      </c>
      <c r="I254">
        <f>(((D251 + D252 + D253 + D254)/2) + (D255))</f>
        <v/>
      </c>
      <c r="J254">
        <f>((C251 + C252 + C253 + C254)*(((D251 + D252 + D253 + D254)/2) + (D255)))</f>
        <v/>
      </c>
    </row>
    <row r="255">
      <c r="A255" t="inlineStr">
        <is>
          <t>INT_L_X2Y48/INT_L.WR1END_S1_0-&gt;&gt;SR1BEG_S0</t>
        </is>
      </c>
      <c r="B255" t="inlineStr">
        <is>
          <t>Buffer</t>
        </is>
      </c>
      <c r="C255" t="n">
        <v>1.16220225</v>
      </c>
      <c r="D255" t="n">
        <v>0.008429000000000001</v>
      </c>
      <c r="E255" t="n">
        <v>0.056</v>
      </c>
      <c r="F255" t="n">
        <v>0.046</v>
      </c>
      <c r="G255" t="n">
        <v>0.132</v>
      </c>
      <c r="H255" t="n">
        <v>0.109</v>
      </c>
      <c r="I255">
        <f>((D257 + D268) + (D256))</f>
        <v/>
      </c>
      <c r="J255">
        <f>(((D257 + D268) + (D256))*C255)</f>
        <v/>
      </c>
    </row>
    <row r="256">
      <c r="A256" t="inlineStr">
        <is>
          <t>INT_L_X2Y48/SR1BEG_S0</t>
        </is>
      </c>
      <c r="B256" t="inlineStr">
        <is>
          <t>Part of wire</t>
        </is>
      </c>
      <c r="C256" t="n">
        <v>0</v>
      </c>
      <c r="D256" t="n">
        <v>0</v>
      </c>
      <c r="I256">
        <f>(((D256)/2) + (D257 + D268))</f>
        <v/>
      </c>
      <c r="J256">
        <f>((C256)*(((D256)/2) + (D257 + D268)))</f>
        <v/>
      </c>
    </row>
    <row r="257">
      <c r="A257" t="inlineStr">
        <is>
          <t>INT_L_X2Y48/INT_L.SR1BEG_S0-&gt;&gt;IMUX_L9</t>
        </is>
      </c>
      <c r="B257" t="inlineStr">
        <is>
          <t>Buffer</t>
        </is>
      </c>
      <c r="C257" t="n">
        <v>1.6107141875</v>
      </c>
      <c r="D257" t="n">
        <v>0.007713</v>
      </c>
      <c r="E257" t="n">
        <v>0.047</v>
      </c>
      <c r="F257" t="n">
        <v>0.038</v>
      </c>
      <c r="G257" t="n">
        <v>0.138</v>
      </c>
      <c r="H257" t="n">
        <v>0.114</v>
      </c>
      <c r="I257">
        <f>((((D262) + (D261))) + (D258 + D259))</f>
        <v/>
      </c>
      <c r="J257">
        <f>(((((D262) + (D261))) + (D258 + D259))*C257)</f>
        <v/>
      </c>
    </row>
    <row r="258">
      <c r="A258" t="inlineStr">
        <is>
          <t>INT_L_X2Y48/IMUX_L9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CLBLL_L_X2Y48/CLBLL_IMUX9</t>
        </is>
      </c>
      <c r="B259" t="inlineStr">
        <is>
          <t>Part of wire</t>
        </is>
      </c>
      <c r="C259" t="n">
        <v>0</v>
      </c>
      <c r="D259" t="n">
        <v>0</v>
      </c>
      <c r="I259">
        <f>(((D258 + D259)/2) + (((D262) + (D261))))</f>
        <v/>
      </c>
      <c r="J259">
        <f>((C258 + C259)*(((D258 + D259)/2) + (((D262) + (D261)))))</f>
        <v/>
      </c>
    </row>
    <row r="260">
      <c r="A260" t="inlineStr">
        <is>
          <t>CLBLL_L_X2Y48/CLBLL_L.CLBLL_IMUX9-&gt;CLBLL_L_A5</t>
        </is>
      </c>
      <c r="B260" t="inlineStr">
        <is>
          <t>PassTransistor</t>
        </is>
      </c>
      <c r="C260" t="n">
        <v>0</v>
      </c>
      <c r="E260" t="n">
        <v>0</v>
      </c>
      <c r="F260" t="n">
        <v>0</v>
      </c>
      <c r="G260" t="n">
        <v>0</v>
      </c>
      <c r="H260" t="n">
        <v>0</v>
      </c>
      <c r="I260">
        <f>((D262) + (D261))</f>
        <v/>
      </c>
      <c r="J260">
        <f>(((D262) + (D261))*C260)</f>
        <v/>
      </c>
    </row>
    <row r="261">
      <c r="A261" t="inlineStr">
        <is>
          <t>CLBLL_L_X2Y48/CLBLL_L_A5</t>
        </is>
      </c>
      <c r="B261" t="inlineStr">
        <is>
          <t>Part of wire</t>
        </is>
      </c>
      <c r="C261" t="n">
        <v>0</v>
      </c>
      <c r="D261" t="n">
        <v>0</v>
      </c>
      <c r="I261">
        <f>(((D261)/2) + (D262))</f>
        <v/>
      </c>
      <c r="J261">
        <f>((C261)*(((D261)/2) + (D262)))</f>
        <v/>
      </c>
    </row>
    <row r="262">
      <c r="A262" t="inlineStr">
        <is>
          <t>masterReg/readData2[4]_i_8/I2</t>
        </is>
      </c>
      <c r="B262" t="inlineStr">
        <is>
          <t>Inpin</t>
        </is>
      </c>
      <c r="D262" t="n">
        <v>0</v>
      </c>
      <c r="E262" t="n">
        <v>0.042</v>
      </c>
      <c r="F262" t="n">
        <v>0.033</v>
      </c>
      <c r="G262" t="n">
        <v>0.112</v>
      </c>
      <c r="H262" t="n">
        <v>0.091</v>
      </c>
    </row>
    <row r="263">
      <c r="A263" t="inlineStr">
        <is>
          <t>regReadDataA[0]: masterReg/readData1_reg[0]/Q to masterReg/readData2[4]_i_8/I2 sum delays</t>
        </is>
      </c>
      <c r="E263">
        <f>(E2 + E4 + E25 + E149 + E167 + E237 + E250 + E255 + E257 + E260 + E262)</f>
        <v/>
      </c>
      <c r="F263">
        <f>(F2 + F4 + F25 + F149 + F167 + F237 + F250 + F255 + F257 + F260 + F262)</f>
        <v/>
      </c>
      <c r="G263">
        <f>(G2 + G4 + G25 + G149 + G167 + G237 + G250 + G255 + G257 + G260 + G262)</f>
        <v/>
      </c>
      <c r="H263">
        <f>(H2 + H4 + H25 + H149 + H167 + H237 + H250 + H255 + H257 + H260 + H262)</f>
        <v/>
      </c>
      <c r="J263">
        <f>(J2 + J3 + J4 + J6 + J25 + J27 + J149 + J155 + J167 + J171 + J237 + J238 + J250 + J254 + J255 + J256 + J257 + J259 + J260 + J261 + J262)</f>
        <v/>
      </c>
    </row>
    <row r="264">
      <c r="A264" t="inlineStr">
        <is>
          <t>regReadDataA[0]: masterReg/readData1_reg[0]/Q to masterReg/readData2[4]_i_8/I2sum delays + cap delay</t>
        </is>
      </c>
      <c r="E264">
        <f>1000*(E263 + J263)</f>
        <v/>
      </c>
      <c r="F264">
        <f>1000*(F263 + J263)</f>
        <v/>
      </c>
      <c r="G264">
        <f>1000*(G263 + J263)</f>
        <v/>
      </c>
      <c r="H264">
        <f>1000*(H263 + J263)</f>
        <v/>
      </c>
    </row>
    <row r="266">
      <c r="A266" t="inlineStr">
        <is>
          <t>regReadDataA[0]: masterReg/readData1_reg[0]/Q to masterReg/readData2[4]_i_8/I2Total delay (from Vivado)</t>
        </is>
      </c>
      <c r="E266" t="inlineStr">
        <is>
          <t>574</t>
        </is>
      </c>
      <c r="F266" t="inlineStr">
        <is>
          <t>500</t>
        </is>
      </c>
      <c r="G266" t="inlineStr">
        <is>
          <t>999</t>
        </is>
      </c>
      <c r="H266" t="inlineStr">
        <is>
          <t>852</t>
        </is>
      </c>
    </row>
    <row r="268">
      <c r="A268" t="inlineStr">
        <is>
          <t>INT_L_X2Y48/INT_L.SR1BEG_S0-&gt;&gt;IMUX_L25</t>
        </is>
      </c>
      <c r="B268" t="inlineStr">
        <is>
          <t>Buffer</t>
        </is>
      </c>
      <c r="C268" t="n">
        <v>1.6107141875</v>
      </c>
      <c r="D268" t="n">
        <v>0.007713</v>
      </c>
      <c r="E268" t="n">
        <v>0.047</v>
      </c>
      <c r="F268" t="n">
        <v>0.038</v>
      </c>
      <c r="G268" t="n">
        <v>0.138</v>
      </c>
      <c r="H268" t="n">
        <v>0.114</v>
      </c>
      <c r="I268">
        <f>((((D273) + (D272))) + (D269 + D270))</f>
        <v/>
      </c>
      <c r="J268">
        <f>(((((D273) + (D272))) + (D269 + D270))*C268)</f>
        <v/>
      </c>
    </row>
    <row r="269">
      <c r="A269" t="inlineStr">
        <is>
          <t>INT_L_X2Y48/IMUX_L25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CLBLL_L_X2Y48/CLBLL_IMUX25</t>
        </is>
      </c>
      <c r="B270" t="inlineStr">
        <is>
          <t>Part of wire</t>
        </is>
      </c>
      <c r="C270" t="n">
        <v>0</v>
      </c>
      <c r="D270" t="n">
        <v>0</v>
      </c>
      <c r="I270">
        <f>(((D269 + D270)/2) + (((D273) + (D272))))</f>
        <v/>
      </c>
      <c r="J270">
        <f>((C269 + C270)*(((D269 + D270)/2) + (((D273) + (D272)))))</f>
        <v/>
      </c>
    </row>
    <row r="271">
      <c r="A271" t="inlineStr">
        <is>
          <t>CLBLL_L_X2Y48/CLBLL_L.CLBLL_IMUX25-&gt;CLBLL_L_B5</t>
        </is>
      </c>
      <c r="B271" t="inlineStr">
        <is>
          <t>PassTransistor</t>
        </is>
      </c>
      <c r="C271" t="n">
        <v>0</v>
      </c>
      <c r="E271" t="n">
        <v>0</v>
      </c>
      <c r="F271" t="n">
        <v>0</v>
      </c>
      <c r="G271" t="n">
        <v>0</v>
      </c>
      <c r="H271" t="n">
        <v>0</v>
      </c>
      <c r="I271">
        <f>((D273) + (D272))</f>
        <v/>
      </c>
      <c r="J271">
        <f>(((D273) + (D272))*C271)</f>
        <v/>
      </c>
    </row>
    <row r="272">
      <c r="A272" t="inlineStr">
        <is>
          <t>CLBLL_L_X2Y48/CLBLL_L_B5</t>
        </is>
      </c>
      <c r="B272" t="inlineStr">
        <is>
          <t>Part of wire</t>
        </is>
      </c>
      <c r="C272" t="n">
        <v>0</v>
      </c>
      <c r="D272" t="n">
        <v>0</v>
      </c>
      <c r="I272">
        <f>(((D272)/2) + (D273))</f>
        <v/>
      </c>
      <c r="J272">
        <f>((C272)*(((D272)/2) + (D273)))</f>
        <v/>
      </c>
    </row>
    <row r="273">
      <c r="A273" t="inlineStr">
        <is>
          <t>masterReg/led_OBUF[0]_inst_i_1/I2</t>
        </is>
      </c>
      <c r="B273" t="inlineStr">
        <is>
          <t>Inpin</t>
        </is>
      </c>
      <c r="D273" t="n">
        <v>0</v>
      </c>
      <c r="E273" t="n">
        <v>0.043</v>
      </c>
      <c r="F273" t="n">
        <v>0.034</v>
      </c>
      <c r="G273" t="n">
        <v>0.116</v>
      </c>
      <c r="H273" t="n">
        <v>0.093</v>
      </c>
    </row>
    <row r="274">
      <c r="A274" t="inlineStr">
        <is>
          <t>regReadDataA[0]: masterReg/readData1_reg[0]/Q to masterReg/led_OBUF[0]_inst_i_1/I2 sum delays</t>
        </is>
      </c>
      <c r="E274">
        <f>(E2 + E4 + E25 + E149 + E167 + E237 + E250 + E255 + E268 + E271 + E273)</f>
        <v/>
      </c>
      <c r="F274">
        <f>(F2 + F4 + F25 + F149 + F167 + F237 + F250 + F255 + F268 + F271 + F273)</f>
        <v/>
      </c>
      <c r="G274">
        <f>(G2 + G4 + G25 + G149 + G167 + G237 + G250 + G255 + G268 + G271 + G273)</f>
        <v/>
      </c>
      <c r="H274">
        <f>(H2 + H4 + H25 + H149 + H167 + H237 + H250 + H255 + H268 + H271 + H273)</f>
        <v/>
      </c>
      <c r="J274">
        <f>(J2 + J3 + J4 + J6 + J25 + J27 + J149 + J155 + J167 + J171 + J237 + J238 + J250 + J254 + J255 + J256 + J268 + J270 + J271 + J272 + J273)</f>
        <v/>
      </c>
    </row>
    <row r="275">
      <c r="A275" t="inlineStr">
        <is>
          <t>regReadDataA[0]: masterReg/readData1_reg[0]/Q to masterReg/led_OBUF[0]_inst_i_1/I2sum delays + cap delay</t>
        </is>
      </c>
      <c r="E275">
        <f>1000*(E274 + J274)</f>
        <v/>
      </c>
      <c r="F275">
        <f>1000*(F274 + J274)</f>
        <v/>
      </c>
      <c r="G275">
        <f>1000*(G274 + J274)</f>
        <v/>
      </c>
      <c r="H275">
        <f>1000*(H274 + J274)</f>
        <v/>
      </c>
    </row>
    <row r="277">
      <c r="A277" t="inlineStr">
        <is>
          <t>regReadDataA[0]: masterReg/readData1_reg[0]/Q to masterReg/led_OBUF[0]_inst_i_1/I2Total delay (from Vivado)</t>
        </is>
      </c>
      <c r="E277" t="inlineStr">
        <is>
          <t>575</t>
        </is>
      </c>
      <c r="F277" t="inlineStr">
        <is>
          <t>501</t>
        </is>
      </c>
      <c r="G277" t="inlineStr">
        <is>
          <t>1003</t>
        </is>
      </c>
      <c r="H277" t="inlineStr">
        <is>
          <t>854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2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CLBLM_L_X8Y43/CLBLM_L_AQ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D172) + (D5 + D6))) + (D3))</f>
        <v/>
      </c>
      <c r="J2">
        <f>(C2*((((D7 + D172) + (D5 + D6))) + (D3)))</f>
        <v/>
      </c>
    </row>
    <row r="3">
      <c r="A3" t="inlineStr">
        <is>
          <t>CLBLM_L_X8Y43/CLBLM_L_AQ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D172) + (D5 + D6))))</f>
        <v/>
      </c>
      <c r="J3">
        <f>((C3)*(((D3)/2) + (((D7 + D172) + (D5 + D6)))))</f>
        <v/>
      </c>
    </row>
    <row r="4">
      <c r="A4" t="inlineStr">
        <is>
          <t>CLBLM_L_X8Y43/CLBLM_L.CLBLM_L_AQ-&gt;CLBLM_LOGIC_OUTS0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D172) + (D5 + D6))</f>
        <v/>
      </c>
      <c r="J4">
        <f>(((D7 + D172) + (D5 + D6))*C4)</f>
        <v/>
      </c>
    </row>
    <row r="5">
      <c r="A5" t="inlineStr">
        <is>
          <t>CLBLM_L_X8Y43/CLBLM_LOGIC_OUTS0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INT_L_X8Y43/LOGIC_OUTS_L0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D172))</f>
        <v/>
      </c>
      <c r="J6">
        <f>((C5 + C6)*(((D5 + D6)/2) + (D7 + D172)))</f>
        <v/>
      </c>
    </row>
    <row r="7">
      <c r="A7" t="inlineStr">
        <is>
          <t>INT_L_X8Y43/INT_L.LOGIC_OUTS_L0-&gt;&gt;NN6BEG0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0.081</v>
      </c>
      <c r="F7" t="n">
        <v>0.067</v>
      </c>
      <c r="G7" t="n">
        <v>0.18</v>
      </c>
      <c r="H7" t="n">
        <v>0.149</v>
      </c>
      <c r="I7">
        <f>((D16 + D29) + (D8 + D9 + D10 + D11 + D12 + D13 + D14 + D15))</f>
        <v/>
      </c>
      <c r="J7">
        <f>(((D16 + D29) + (D8 + D9 + D10 + D11 + D12 + D13 + D14 + D15))*C7)</f>
        <v/>
      </c>
    </row>
    <row r="8">
      <c r="A8" t="inlineStr">
        <is>
          <t>INT_L_X8Y43/NN6BEG0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INT_L_X8Y49/NN6END0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INT_L_X8Y48/NN6END_S1_0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INT_L_X8Y44/NN6A0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INT_L_X8Y45/NN6B0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INT_L_X8Y46/NN6C0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INT_L_X8Y47/NN6D0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INT_L_X8Y48/NN6E0</t>
        </is>
      </c>
      <c r="B15" t="inlineStr">
        <is>
          <t>Part of wire</t>
        </is>
      </c>
      <c r="C15" t="n">
        <v>0</v>
      </c>
      <c r="D15" t="n">
        <v>0</v>
      </c>
      <c r="I15">
        <f>(((D8 + D9 + D10 + D11 + D12 + D13 + D14 + D15)/2) + (D16 + D29))</f>
        <v/>
      </c>
      <c r="J15">
        <f>((C8 + C9 + C10 + C11 + C12 + C13 + C14 + C15)*(((D8 + D9 + D10 + D11 + D12 + D13 + D14 + D15)/2) + (D16 + D29)))</f>
        <v/>
      </c>
    </row>
    <row r="16">
      <c r="A16" t="inlineStr">
        <is>
          <t>INT_L_X8Y48/INT_L.NN6END_S1_0-&gt;&gt;SR1BEG_S0</t>
        </is>
      </c>
      <c r="B16" t="inlineStr">
        <is>
          <t>Buffer</t>
        </is>
      </c>
      <c r="C16" t="n">
        <v>1.16220225</v>
      </c>
      <c r="D16" t="n">
        <v>0.008429000000000001</v>
      </c>
      <c r="E16" t="n">
        <v>0.056</v>
      </c>
      <c r="F16" t="n">
        <v>0.046</v>
      </c>
      <c r="G16" t="n">
        <v>0.132</v>
      </c>
      <c r="H16" t="n">
        <v>0.109</v>
      </c>
      <c r="I16">
        <f>((D18) + (D17))</f>
        <v/>
      </c>
      <c r="J16">
        <f>(((D18) + (D17))*C16)</f>
        <v/>
      </c>
    </row>
    <row r="17">
      <c r="A17" t="inlineStr">
        <is>
          <t>INT_L_X8Y48/SR1BEG_S0</t>
        </is>
      </c>
      <c r="B17" t="inlineStr">
        <is>
          <t>Part of wire</t>
        </is>
      </c>
      <c r="C17" t="n">
        <v>0</v>
      </c>
      <c r="D17" t="n">
        <v>0</v>
      </c>
      <c r="I17">
        <f>(((D17)/2) + (D18))</f>
        <v/>
      </c>
      <c r="J17">
        <f>((C17)*(((D17)/2) + (D18)))</f>
        <v/>
      </c>
    </row>
    <row r="18">
      <c r="A18" t="inlineStr">
        <is>
          <t>INT_L_X8Y48/INT_L.SR1BEG_S0-&gt;&gt;IMUX_L42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INT_L_X8Y48/IMUX_L42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CLBLM_L_X8Y48/CLBLM_IMUX42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CLBLM_L_X8Y48/CLBLM_L.CLBLM_IMUX42-&gt;CLBLM_L_D6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CLBLM_L_X8Y48/CLBLM_L_D6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masterReg/readData2[30]_i_13/I5</t>
        </is>
      </c>
      <c r="B23" t="inlineStr">
        <is>
          <t>Inpin</t>
        </is>
      </c>
      <c r="D23" t="n">
        <v>0</v>
      </c>
      <c r="E23" t="n">
        <v>0.003</v>
      </c>
      <c r="F23" t="n">
        <v>0.003</v>
      </c>
      <c r="G23" t="n">
        <v>0.005</v>
      </c>
      <c r="H23" t="n">
        <v>0.004</v>
      </c>
    </row>
    <row r="24">
      <c r="A24" t="inlineStr">
        <is>
          <t>regReadDataA[10]: masterReg/readData1_reg[10]/Q to masterReg/readData2[30]_i_13/I5 sum delays</t>
        </is>
      </c>
      <c r="E24">
        <f>(E2 + E4 + E7 + E16 + E18 + E21 + E23)</f>
        <v/>
      </c>
      <c r="F24">
        <f>(F2 + F4 + F7 + F16 + F18 + F21 + F23)</f>
        <v/>
      </c>
      <c r="G24">
        <f>(G2 + G4 + G7 + G16 + G18 + G21 + G23)</f>
        <v/>
      </c>
      <c r="H24">
        <f>(H2 + H4 + H7 + H16 + H18 + H21 + H23)</f>
        <v/>
      </c>
      <c r="J24">
        <f>(J2 + J3 + J4 + J6 + J7 + J15 + J16 + J17 + J18 + J20 + J21 + J22 + J23)</f>
        <v/>
      </c>
    </row>
    <row r="25">
      <c r="A25" t="inlineStr">
        <is>
          <t>regReadDataA[10]: masterReg/readData1_reg[10]/Q to masterReg/readData2[30]_i_13/I5sum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regReadDataA[10]: masterReg/readData1_reg[10]/Q to masterReg/readData2[30]_i_13/I5Total delay (from Vivado)</t>
        </is>
      </c>
      <c r="E27" t="inlineStr">
        <is>
          <t>245</t>
        </is>
      </c>
      <c r="F27" t="inlineStr">
        <is>
          <t>212</t>
        </is>
      </c>
      <c r="G27" t="inlineStr">
        <is>
          <t>417</t>
        </is>
      </c>
      <c r="H27" t="inlineStr">
        <is>
          <t>353</t>
        </is>
      </c>
    </row>
    <row r="29">
      <c r="A29" t="inlineStr">
        <is>
          <t>INT_L_X8Y49/INT_L.NN6END0-&gt;&gt;NL1BEG_N3</t>
        </is>
      </c>
      <c r="B29" t="inlineStr">
        <is>
          <t>Buffer</t>
        </is>
      </c>
      <c r="C29" t="n">
        <v>1.16220225</v>
      </c>
      <c r="D29" t="n">
        <v>0.008429000000000001</v>
      </c>
      <c r="E29" t="n">
        <v>0.054</v>
      </c>
      <c r="F29" t="n">
        <v>0.044</v>
      </c>
      <c r="G29" t="n">
        <v>0.131</v>
      </c>
      <c r="H29" t="n">
        <v>0.108</v>
      </c>
      <c r="I29">
        <f>((D31 + D55) + (D30))</f>
        <v/>
      </c>
      <c r="J29">
        <f>(((D31 + D55) + (D30))*C29)</f>
        <v/>
      </c>
    </row>
    <row r="30">
      <c r="A30" t="inlineStr">
        <is>
          <t>INT_L_X8Y49/NL1BEG_N3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 + D55))</f>
        <v/>
      </c>
      <c r="J30">
        <f>((C30)*(((D30)/2) + (D31 + D55)))</f>
        <v/>
      </c>
    </row>
    <row r="31">
      <c r="A31" t="inlineStr">
        <is>
          <t>INT_L_X8Y49/INT_L.NL1BEG_N3-&gt;&gt;EE2BEG3</t>
        </is>
      </c>
      <c r="B31" t="inlineStr">
        <is>
          <t>Buffer</t>
        </is>
      </c>
      <c r="C31" t="n">
        <v>1.1851186875</v>
      </c>
      <c r="D31" t="n">
        <v>0.008473000000000001</v>
      </c>
      <c r="E31" t="n">
        <v>0.06</v>
      </c>
      <c r="F31" t="n">
        <v>0.05</v>
      </c>
      <c r="G31" t="n">
        <v>0.134</v>
      </c>
      <c r="H31" t="n">
        <v>0.111</v>
      </c>
      <c r="I31">
        <f>((D39) + (D32 + D33 + D34 + D35 + D36 + D37 + D38))</f>
        <v/>
      </c>
      <c r="J31">
        <f>(((D39) + (D32 + D33 + D34 + D35 + D36 + D37 + D38))*C31)</f>
        <v/>
      </c>
    </row>
    <row r="32">
      <c r="A32" t="inlineStr">
        <is>
          <t>INT_L_X8Y49/EE2BEG3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INT_L_X10Y49/EE2END3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INT_R_X9Y49/EE2A3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INT_INTERFACE_R_X9Y49/INT_INTERFACE_EE2A3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DSP_R_X9Y45/DSP_EE2A3_4</t>
        </is>
      </c>
      <c r="B36" t="inlineStr">
        <is>
          <t>Part of wire</t>
        </is>
      </c>
      <c r="C36" t="n">
        <v>0.04743</v>
      </c>
      <c r="D36" t="n">
        <v>0.011</v>
      </c>
    </row>
    <row r="37">
      <c r="A37" t="inlineStr">
        <is>
          <t>VBRK_X29Y51/VBRK_EE2A3</t>
        </is>
      </c>
      <c r="B37" t="inlineStr">
        <is>
          <t>Part of wire</t>
        </is>
      </c>
      <c r="C37" t="n">
        <v>0.01211</v>
      </c>
      <c r="D37" t="n">
        <v>0.00162</v>
      </c>
    </row>
    <row r="38">
      <c r="A38" t="inlineStr">
        <is>
          <t>CLBLM_L_X10Y49/CLBLM_EE2A3</t>
        </is>
      </c>
      <c r="B38" t="inlineStr">
        <is>
          <t>Part of wire</t>
        </is>
      </c>
      <c r="C38" t="n">
        <v>0</v>
      </c>
      <c r="D38" t="n">
        <v>0</v>
      </c>
      <c r="I38">
        <f>(((D32 + D33 + D34 + D35 + D36 + D37 + D38)/2) + (D39))</f>
        <v/>
      </c>
      <c r="J38">
        <f>((C32 + C33 + C34 + C35 + C36 + C37 + C38)*(((D32 + D33 + D34 + D35 + D36 + D37 + D38)/2) + (D39)))</f>
        <v/>
      </c>
    </row>
    <row r="39">
      <c r="A39" t="inlineStr">
        <is>
          <t>INT_L_X10Y49/INT_L.EE2END3-&gt;&gt;SS2BEG3</t>
        </is>
      </c>
      <c r="B39" t="inlineStr">
        <is>
          <t>Buffer</t>
        </is>
      </c>
      <c r="C39" t="n">
        <v>1.1851186875</v>
      </c>
      <c r="D39" t="n">
        <v>0.008473000000000001</v>
      </c>
      <c r="E39" t="n">
        <v>0.059</v>
      </c>
      <c r="F39" t="n">
        <v>0.049</v>
      </c>
      <c r="G39" t="n">
        <v>0.131</v>
      </c>
      <c r="H39" t="n">
        <v>0.108</v>
      </c>
      <c r="I39">
        <f>((D44) + (D40 + D41 + D42 + D43))</f>
        <v/>
      </c>
      <c r="J39">
        <f>(((D44) + (D40 + D41 + D42 + D43))*C39)</f>
        <v/>
      </c>
    </row>
    <row r="40">
      <c r="A40" t="inlineStr">
        <is>
          <t>INT_L_X10Y49/SS2BEG3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INT_L_X10Y47/SS2END3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INT_L_X10Y48/SS2END_N0_3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INT_L_X10Y48/SS2A3</t>
        </is>
      </c>
      <c r="B43" t="inlineStr">
        <is>
          <t>Part of wire</t>
        </is>
      </c>
      <c r="C43" t="n">
        <v>0</v>
      </c>
      <c r="D43" t="n">
        <v>0</v>
      </c>
      <c r="I43">
        <f>(((D40 + D41 + D42 + D43)/2) + (D44))</f>
        <v/>
      </c>
      <c r="J43">
        <f>((C40 + C41 + C42 + C43)*(((D40 + D41 + D42 + D43)/2) + (D44)))</f>
        <v/>
      </c>
    </row>
    <row r="44">
      <c r="A44" t="inlineStr">
        <is>
          <t>INT_L_X10Y47/INT_L.SS2END3-&gt;&gt;IMUX_L47</t>
        </is>
      </c>
      <c r="B44" t="inlineStr">
        <is>
          <t>Buffer</t>
        </is>
      </c>
      <c r="C44" t="n">
        <v>1.6107141875</v>
      </c>
      <c r="D44" t="n">
        <v>0.007713</v>
      </c>
      <c r="E44" t="n">
        <v>0.047</v>
      </c>
      <c r="F44" t="n">
        <v>0.038</v>
      </c>
      <c r="G44" t="n">
        <v>0.138</v>
      </c>
      <c r="H44" t="n">
        <v>0.114</v>
      </c>
      <c r="I44">
        <f>((((D49) + (D48))) + (D45 + D46))</f>
        <v/>
      </c>
      <c r="J44">
        <f>(((((D49) + (D48))) + (D45 + D46))*C44)</f>
        <v/>
      </c>
    </row>
    <row r="45">
      <c r="A45" t="inlineStr">
        <is>
          <t>INT_L_X10Y47/IMUX_L47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CLBLM_L_X10Y47/CLBLM_IMUX47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(((D49) + (D48))))</f>
        <v/>
      </c>
      <c r="J46">
        <f>((C45 + C46)*(((D45 + D46)/2) + (((D49) + (D48)))))</f>
        <v/>
      </c>
    </row>
    <row r="47">
      <c r="A47" t="inlineStr">
        <is>
          <t>CLBLM_L_X10Y47/CLBLM_L.CLBLM_IMUX47-&gt;CLBLM_M_D5</t>
        </is>
      </c>
      <c r="B47" t="inlineStr">
        <is>
          <t>PassTransistor</t>
        </is>
      </c>
      <c r="C47" t="n">
        <v>0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CLBLM_L_X10Y47/CLBLM_M_D5</t>
        </is>
      </c>
      <c r="B48" t="inlineStr">
        <is>
          <t>Part of wire</t>
        </is>
      </c>
      <c r="C48" t="n">
        <v>0</v>
      </c>
      <c r="D48" t="n">
        <v>0</v>
      </c>
      <c r="I48">
        <f>(((D48)/2) + (D49))</f>
        <v/>
      </c>
      <c r="J48">
        <f>((C48)*(((D48)/2) + (D49)))</f>
        <v/>
      </c>
    </row>
    <row r="49">
      <c r="A49" t="inlineStr">
        <is>
          <t>masterReg/register_reg_r1_0_31_0_5_i_60/I5</t>
        </is>
      </c>
      <c r="B49" t="inlineStr">
        <is>
          <t>Inpin</t>
        </is>
      </c>
      <c r="D49" t="n">
        <v>0</v>
      </c>
      <c r="E49" t="n">
        <v>0.052</v>
      </c>
      <c r="F49" t="n">
        <v>0.031</v>
      </c>
      <c r="G49" t="n">
        <v>0.137</v>
      </c>
      <c r="H49" t="n">
        <v>0.07199999999999999</v>
      </c>
    </row>
    <row r="50">
      <c r="A50" t="inlineStr">
        <is>
          <t>regReadDataA[10]: masterReg/readData1_reg[10]/Q to masterReg/register_reg_r1_0_31_0_5_i_60/I5 sum delays</t>
        </is>
      </c>
      <c r="E50">
        <f>(E2 + E4 + E7 + E29 + E31 + E39 + E44 + E47 + E49)</f>
        <v/>
      </c>
      <c r="F50">
        <f>(F2 + F4 + F7 + F29 + F31 + F39 + F44 + F47 + F49)</f>
        <v/>
      </c>
      <c r="G50">
        <f>(G2 + G4 + G7 + G29 + G31 + G39 + G44 + G47 + G49)</f>
        <v/>
      </c>
      <c r="H50">
        <f>(H2 + H4 + H7 + H29 + H31 + H39 + H44 + H47 + H49)</f>
        <v/>
      </c>
      <c r="J50">
        <f>(J2 + J3 + J4 + J6 + J7 + J15 + J29 + J30 + J31 + J38 + J39 + J43 + J44 + J46 + J47 + J48 + J49)</f>
        <v/>
      </c>
    </row>
    <row r="51">
      <c r="A51" t="inlineStr">
        <is>
          <t>regReadDataA[10]: masterReg/readData1_reg[10]/Q to masterReg/register_reg_r1_0_31_0_5_i_60/I5sum delays + cap delay</t>
        </is>
      </c>
      <c r="E51">
        <f>1000*(E50 + J50)</f>
        <v/>
      </c>
      <c r="F51">
        <f>1000*(F50 + J50)</f>
        <v/>
      </c>
      <c r="G51">
        <f>1000*(G50 + J50)</f>
        <v/>
      </c>
      <c r="H51">
        <f>1000*(H50 + J50)</f>
        <v/>
      </c>
    </row>
    <row r="53">
      <c r="A53" t="inlineStr">
        <is>
          <t>regReadDataA[10]: masterReg/readData1_reg[10]/Q to masterReg/register_reg_r1_0_31_0_5_i_60/I5Total delay (from Vivado)</t>
        </is>
      </c>
      <c r="E53" t="inlineStr">
        <is>
          <t>453</t>
        </is>
      </c>
      <c r="F53" t="inlineStr">
        <is>
          <t>379</t>
        </is>
      </c>
      <c r="G53" t="inlineStr">
        <is>
          <t>782</t>
        </is>
      </c>
      <c r="H53" t="inlineStr">
        <is>
          <t>629</t>
        </is>
      </c>
    </row>
    <row r="55">
      <c r="A55" t="inlineStr">
        <is>
          <t>INT_L_X8Y49/INT_L.NL1BEG_N3-&gt;&gt;NN2BEG3</t>
        </is>
      </c>
      <c r="B55" t="inlineStr">
        <is>
          <t>Buffer</t>
        </is>
      </c>
      <c r="C55" t="n">
        <v>1.1851186875</v>
      </c>
      <c r="D55" t="n">
        <v>0.008473000000000001</v>
      </c>
      <c r="E55" t="n">
        <v>0.06</v>
      </c>
      <c r="F55" t="n">
        <v>0.05</v>
      </c>
      <c r="G55" t="n">
        <v>0.133</v>
      </c>
      <c r="H55" t="n">
        <v>0.11</v>
      </c>
      <c r="I55">
        <f>((D60 + D71 + D90) + (D56 + D57 + D58 + D59))</f>
        <v/>
      </c>
      <c r="J55">
        <f>(((D60 + D71 + D90) + (D56 + D57 + D58 + D59))*C55)</f>
        <v/>
      </c>
    </row>
    <row r="56">
      <c r="A56" t="inlineStr">
        <is>
          <t>INT_L_X8Y49/NN2BEG3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INT_L_X8Y51/NN2END3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BRKH_INT_X8Y49/BRKH_INT_NN2BEG3</t>
        </is>
      </c>
      <c r="B58" t="inlineStr">
        <is>
          <t>Part of wire</t>
        </is>
      </c>
      <c r="C58" t="n">
        <v>0.00523</v>
      </c>
      <c r="D58" t="n">
        <v>0.001</v>
      </c>
    </row>
    <row r="59">
      <c r="A59" t="inlineStr">
        <is>
          <t>INT_L_X8Y50/NN2A3</t>
        </is>
      </c>
      <c r="B59" t="inlineStr">
        <is>
          <t>Part of wire</t>
        </is>
      </c>
      <c r="C59" t="n">
        <v>0</v>
      </c>
      <c r="D59" t="n">
        <v>0</v>
      </c>
      <c r="I59">
        <f>(((D56 + D57 + D58 + D59)/2) + (D60 + D71 + D90))</f>
        <v/>
      </c>
      <c r="J59">
        <f>((C56 + C57 + C58 + C59)*(((D56 + D57 + D58 + D59)/2) + (D60 + D71 + D90)))</f>
        <v/>
      </c>
    </row>
    <row r="60">
      <c r="A60" t="inlineStr">
        <is>
          <t>INT_L_X8Y51/INT_L.NN2END3-&gt;&gt;IMUX_L23</t>
        </is>
      </c>
      <c r="B60" t="inlineStr">
        <is>
          <t>Buffer</t>
        </is>
      </c>
      <c r="C60" t="n">
        <v>1.6107141875</v>
      </c>
      <c r="D60" t="n">
        <v>0.007713</v>
      </c>
      <c r="E60" t="n">
        <v>0.047</v>
      </c>
      <c r="F60" t="n">
        <v>0.038</v>
      </c>
      <c r="G60" t="n">
        <v>0.138</v>
      </c>
      <c r="H60" t="n">
        <v>0.114</v>
      </c>
      <c r="I60">
        <f>((((D65) + (D64))) + (D61 + D62))</f>
        <v/>
      </c>
      <c r="J60">
        <f>(((((D65) + (D64))) + (D61 + D62))*C60)</f>
        <v/>
      </c>
    </row>
    <row r="61">
      <c r="A61" t="inlineStr">
        <is>
          <t>INT_L_X8Y51/IMUX_L23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CLBLM_L_X8Y51/CLBLM_IMUX23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(((D65) + (D64))))</f>
        <v/>
      </c>
      <c r="J62">
        <f>((C61 + C62)*(((D61 + D62)/2) + (((D65) + (D64)))))</f>
        <v/>
      </c>
    </row>
    <row r="63">
      <c r="A63" t="inlineStr">
        <is>
          <t>CLBLM_L_X8Y51/CLBLM_L.CLBLM_IMUX23-&gt;CLBLM_L_C3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CLBLM_L_X8Y51/CLBLM_L_C3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masterReg/readData2[31]_i_13/I3</t>
        </is>
      </c>
      <c r="B65" t="inlineStr">
        <is>
          <t>Inpin</t>
        </is>
      </c>
      <c r="D65" t="n">
        <v>0</v>
      </c>
      <c r="E65" t="n">
        <v>0.137</v>
      </c>
      <c r="F65" t="n">
        <v>0.11</v>
      </c>
      <c r="G65" t="n">
        <v>0.351</v>
      </c>
      <c r="H65" t="n">
        <v>0.283</v>
      </c>
    </row>
    <row r="66">
      <c r="A66" t="inlineStr">
        <is>
          <t>regReadDataA[10]: masterReg/readData1_reg[10]/Q to masterReg/readData2[31]_i_13/I3 sum delays</t>
        </is>
      </c>
      <c r="E66">
        <f>(E2 + E4 + E7 + E29 + E55 + E60 + E63 + E65)</f>
        <v/>
      </c>
      <c r="F66">
        <f>(F2 + F4 + F7 + F29 + F55 + F60 + F63 + F65)</f>
        <v/>
      </c>
      <c r="G66">
        <f>(G2 + G4 + G7 + G29 + G55 + G60 + G63 + G65)</f>
        <v/>
      </c>
      <c r="H66">
        <f>(H2 + H4 + H7 + H29 + H55 + H60 + H63 + H65)</f>
        <v/>
      </c>
      <c r="J66">
        <f>(J2 + J3 + J4 + J6 + J7 + J15 + J29 + J30 + J55 + J59 + J60 + J62 + J63 + J64 + J65)</f>
        <v/>
      </c>
    </row>
    <row r="67">
      <c r="A67" t="inlineStr">
        <is>
          <t>regReadDataA[10]: masterReg/readData1_reg[10]/Q to masterReg/readData2[31]_i_13/I3sum delays + cap delay</t>
        </is>
      </c>
      <c r="E67">
        <f>1000*(E66 + J66)</f>
        <v/>
      </c>
      <c r="F67">
        <f>1000*(F66 + J66)</f>
        <v/>
      </c>
      <c r="G67">
        <f>1000*(G66 + J66)</f>
        <v/>
      </c>
      <c r="H67">
        <f>1000*(H66 + J66)</f>
        <v/>
      </c>
    </row>
    <row r="69">
      <c r="A69" t="inlineStr">
        <is>
          <t>regReadDataA[10]: masterReg/readData1_reg[10]/Q to masterReg/readData2[31]_i_13/I3Total delay (from Vivado)</t>
        </is>
      </c>
      <c r="E69" t="inlineStr">
        <is>
          <t>475</t>
        </is>
      </c>
      <c r="F69" t="inlineStr">
        <is>
          <t>405</t>
        </is>
      </c>
      <c r="G69" t="inlineStr">
        <is>
          <t>848</t>
        </is>
      </c>
      <c r="H69" t="inlineStr">
        <is>
          <t>709</t>
        </is>
      </c>
    </row>
    <row r="71">
      <c r="A71" t="inlineStr">
        <is>
          <t>INT_L_X8Y51/INT_L.NN2END3-&gt;&gt;EE2BEG3</t>
        </is>
      </c>
      <c r="B71" t="inlineStr">
        <is>
          <t>Buffer</t>
        </is>
      </c>
      <c r="C71" t="n">
        <v>1.1851186875</v>
      </c>
      <c r="D71" t="n">
        <v>0.008473000000000001</v>
      </c>
      <c r="E71" t="n">
        <v>0.06</v>
      </c>
      <c r="F71" t="n">
        <v>0.05</v>
      </c>
      <c r="G71" t="n">
        <v>0.134</v>
      </c>
      <c r="H71" t="n">
        <v>0.111</v>
      </c>
      <c r="I71">
        <f>((D79) + (D72 + D73 + D74 + D75 + D76 + D77 + D78))</f>
        <v/>
      </c>
      <c r="J71">
        <f>(((D79) + (D72 + D73 + D74 + D75 + D76 + D77 + D78))*C71)</f>
        <v/>
      </c>
    </row>
    <row r="72">
      <c r="A72" t="inlineStr">
        <is>
          <t>INT_L_X8Y51/EE2BEG3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INT_L_X10Y51/EE2END3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INT_R_X9Y51/EE2A3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INT_INTERFACE_R_X9Y51/INT_INTERFACE_EE2A3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DSP_R_X9Y50/DSP_EE2A3_1</t>
        </is>
      </c>
      <c r="B76" t="inlineStr">
        <is>
          <t>Part of wire</t>
        </is>
      </c>
      <c r="C76" t="n">
        <v>0.04743</v>
      </c>
      <c r="D76" t="n">
        <v>0.011</v>
      </c>
    </row>
    <row r="77">
      <c r="A77" t="inlineStr">
        <is>
          <t>VBRK_X29Y54/VBRK_EE2A3</t>
        </is>
      </c>
      <c r="B77" t="inlineStr">
        <is>
          <t>Part of wire</t>
        </is>
      </c>
      <c r="C77" t="n">
        <v>0.01211</v>
      </c>
      <c r="D77" t="n">
        <v>0.00162</v>
      </c>
    </row>
    <row r="78">
      <c r="A78" t="inlineStr">
        <is>
          <t>CLBLM_L_X10Y51/CLBLM_EE2A3</t>
        </is>
      </c>
      <c r="B78" t="inlineStr">
        <is>
          <t>Part of wire</t>
        </is>
      </c>
      <c r="C78" t="n">
        <v>0</v>
      </c>
      <c r="D78" t="n">
        <v>0</v>
      </c>
      <c r="I78">
        <f>(((D72 + D73 + D74 + D75 + D76 + D77 + D78)/2) + (D79))</f>
        <v/>
      </c>
      <c r="J78">
        <f>((C72 + C73 + C74 + C75 + C76 + C77 + C78)*(((D72 + D73 + D74 + D75 + D76 + D77 + D78)/2) + (D79)))</f>
        <v/>
      </c>
    </row>
    <row r="79">
      <c r="A79" t="inlineStr">
        <is>
          <t>INT_L_X10Y51/INT_L.EE2END3-&gt;&gt;IMUX_L23</t>
        </is>
      </c>
      <c r="B79" t="inlineStr">
        <is>
          <t>Buffer</t>
        </is>
      </c>
      <c r="C79" t="n">
        <v>1.6107141875</v>
      </c>
      <c r="D79" t="n">
        <v>0.007713</v>
      </c>
      <c r="E79" t="n">
        <v>0.047</v>
      </c>
      <c r="F79" t="n">
        <v>0.038</v>
      </c>
      <c r="G79" t="n">
        <v>0.138</v>
      </c>
      <c r="H79" t="n">
        <v>0.114</v>
      </c>
      <c r="I79">
        <f>((((D84) + (D83))) + (D80 + D81))</f>
        <v/>
      </c>
      <c r="J79">
        <f>(((((D84) + (D83))) + (D80 + D81))*C79)</f>
        <v/>
      </c>
    </row>
    <row r="80">
      <c r="A80" t="inlineStr">
        <is>
          <t>INT_L_X10Y51/IMUX_L23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CLBLM_L_X10Y51/CLBLM_IMUX23</t>
        </is>
      </c>
      <c r="B81" t="inlineStr">
        <is>
          <t>Part of wire</t>
        </is>
      </c>
      <c r="C81" t="n">
        <v>0</v>
      </c>
      <c r="D81" t="n">
        <v>0</v>
      </c>
      <c r="I81">
        <f>(((D80 + D81)/2) + (((D84) + (D83))))</f>
        <v/>
      </c>
      <c r="J81">
        <f>((C80 + C81)*(((D80 + D81)/2) + (((D84) + (D83)))))</f>
        <v/>
      </c>
    </row>
    <row r="82">
      <c r="A82" t="inlineStr">
        <is>
          <t>CLBLM_L_X10Y51/CLBLM_L.CLBLM_IMUX23-&gt;CLBLM_L_C3</t>
        </is>
      </c>
      <c r="B82" t="inlineStr">
        <is>
          <t>PassTransistor</t>
        </is>
      </c>
      <c r="C82" t="n">
        <v>0</v>
      </c>
      <c r="E82" t="n">
        <v>0</v>
      </c>
      <c r="F82" t="n">
        <v>0</v>
      </c>
      <c r="G82" t="n">
        <v>0</v>
      </c>
      <c r="H82" t="n">
        <v>0</v>
      </c>
      <c r="I82">
        <f>((D84) + (D83))</f>
        <v/>
      </c>
      <c r="J82">
        <f>(((D84) + (D83))*C82)</f>
        <v/>
      </c>
    </row>
    <row r="83">
      <c r="A83" t="inlineStr">
        <is>
          <t>CLBLM_L_X10Y51/CLBLM_L_C3</t>
        </is>
      </c>
      <c r="B83" t="inlineStr">
        <is>
          <t>Part of wire</t>
        </is>
      </c>
      <c r="C83" t="n">
        <v>0</v>
      </c>
      <c r="D83" t="n">
        <v>0</v>
      </c>
      <c r="I83">
        <f>(((D83)/2) + (D84))</f>
        <v/>
      </c>
      <c r="J83">
        <f>((C83)*(((D83)/2) + (D84)))</f>
        <v/>
      </c>
    </row>
    <row r="84">
      <c r="A84" t="inlineStr">
        <is>
          <t>masterReg/led_OBUF[10]_inst_i_1/I2</t>
        </is>
      </c>
      <c r="B84" t="inlineStr">
        <is>
          <t>Inpin</t>
        </is>
      </c>
      <c r="D84" t="n">
        <v>0</v>
      </c>
      <c r="E84" t="n">
        <v>0.137</v>
      </c>
      <c r="F84" t="n">
        <v>0.11</v>
      </c>
      <c r="G84" t="n">
        <v>0.351</v>
      </c>
      <c r="H84" t="n">
        <v>0.283</v>
      </c>
    </row>
    <row r="85">
      <c r="A85" t="inlineStr">
        <is>
          <t>regReadDataA[10]: masterReg/readData1_reg[10]/Q to masterReg/led_OBUF[10]_inst_i_1/I2 sum delays</t>
        </is>
      </c>
      <c r="E85">
        <f>(E2 + E4 + E7 + E29 + E55 + E71 + E79 + E82 + E84)</f>
        <v/>
      </c>
      <c r="F85">
        <f>(F2 + F4 + F7 + F29 + F55 + F71 + F79 + F82 + F84)</f>
        <v/>
      </c>
      <c r="G85">
        <f>(G2 + G4 + G7 + G29 + G55 + G71 + G79 + G82 + G84)</f>
        <v/>
      </c>
      <c r="H85">
        <f>(H2 + H4 + H7 + H29 + H55 + H71 + H79 + H82 + H84)</f>
        <v/>
      </c>
      <c r="J85">
        <f>(J2 + J3 + J4 + J6 + J7 + J15 + J29 + J30 + J55 + J59 + J71 + J78 + J79 + J81 + J82 + J83 + J84)</f>
        <v/>
      </c>
    </row>
    <row r="86">
      <c r="A86" t="inlineStr">
        <is>
          <t>regReadDataA[10]: masterReg/readData1_reg[10]/Q to masterReg/led_OBUF[10]_inst_i_1/I2sum delays + cap delay</t>
        </is>
      </c>
      <c r="E86">
        <f>1000*(E85 + J85)</f>
        <v/>
      </c>
      <c r="F86">
        <f>1000*(F85 + J85)</f>
        <v/>
      </c>
      <c r="G86">
        <f>1000*(G85 + J85)</f>
        <v/>
      </c>
      <c r="H86">
        <f>1000*(H85 + J85)</f>
        <v/>
      </c>
    </row>
    <row r="88">
      <c r="A88" t="inlineStr">
        <is>
          <t>regReadDataA[10]: masterReg/readData1_reg[10]/Q to masterReg/led_OBUF[10]_inst_i_1/I2Total delay (from Vivado)</t>
        </is>
      </c>
      <c r="E88" t="inlineStr">
        <is>
          <t>558</t>
        </is>
      </c>
      <c r="F88" t="inlineStr">
        <is>
          <t>478</t>
        </is>
      </c>
      <c r="G88" t="inlineStr">
        <is>
          <t>978</t>
        </is>
      </c>
      <c r="H88" t="inlineStr">
        <is>
          <t>820</t>
        </is>
      </c>
    </row>
    <row r="90">
      <c r="A90" t="inlineStr">
        <is>
          <t>INT_L_X8Y51/INT_L.NN2END3-&gt;&gt;WW2BEG2</t>
        </is>
      </c>
      <c r="B90" t="inlineStr">
        <is>
          <t>Buffer</t>
        </is>
      </c>
      <c r="C90" t="n">
        <v>1.1851186875</v>
      </c>
      <c r="D90" t="n">
        <v>0.008473000000000001</v>
      </c>
      <c r="E90" t="n">
        <v>0.063</v>
      </c>
      <c r="F90" t="n">
        <v>0.052</v>
      </c>
      <c r="G90" t="n">
        <v>0.142</v>
      </c>
      <c r="H90" t="n">
        <v>0.118</v>
      </c>
      <c r="I90">
        <f>((D96 + D111) + (D91 + D92 + D93 + D94 + D95))</f>
        <v/>
      </c>
      <c r="J90">
        <f>(((D96 + D111) + (D91 + D92 + D93 + D94 + D95))*C90)</f>
        <v/>
      </c>
    </row>
    <row r="91">
      <c r="A91" t="inlineStr">
        <is>
          <t>INT_L_X8Y51/WW2BEG2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INT_L_X6Y51/WW2END2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CLBLM_L_X8Y51/CLBLM_WW2A2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CLBLM_R_X7Y51/CLBLM_WW2A2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INT_R_X7Y51/WW2A2</t>
        </is>
      </c>
      <c r="B95" t="inlineStr">
        <is>
          <t>Part of wire</t>
        </is>
      </c>
      <c r="C95" t="n">
        <v>0</v>
      </c>
      <c r="D95" t="n">
        <v>0</v>
      </c>
      <c r="I95">
        <f>(((D91 + D92 + D93 + D94 + D95)/2) + (D96 + D111))</f>
        <v/>
      </c>
      <c r="J95">
        <f>((C91 + C92 + C93 + C94 + C95)*(((D91 + D92 + D93 + D94 + D95)/2) + (D96 + D111)))</f>
        <v/>
      </c>
    </row>
    <row r="96">
      <c r="A96" t="inlineStr">
        <is>
          <t>INT_L_X6Y51/INT_L.WW2END2-&gt;&gt;ER1BEG3</t>
        </is>
      </c>
      <c r="B96" t="inlineStr">
        <is>
          <t>Buffer</t>
        </is>
      </c>
      <c r="C96" t="n">
        <v>1.16220225</v>
      </c>
      <c r="D96" t="n">
        <v>0.008429000000000001</v>
      </c>
      <c r="E96" t="n">
        <v>0.044</v>
      </c>
      <c r="F96" t="n">
        <v>0.036</v>
      </c>
      <c r="G96" t="n">
        <v>0.122</v>
      </c>
      <c r="H96" t="n">
        <v>0.101</v>
      </c>
      <c r="I96">
        <f>((D100) + (D97 + D98 + D99))</f>
        <v/>
      </c>
      <c r="J96">
        <f>(((D100) + (D97 + D98 + D99))*C96)</f>
        <v/>
      </c>
    </row>
    <row r="97">
      <c r="A97" t="inlineStr">
        <is>
          <t>INT_L_X6Y51/ER1BEG3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INT_R_X7Y51/ER1END3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INT_R_X7Y52/ER1END_N3_3</t>
        </is>
      </c>
      <c r="B99" t="inlineStr">
        <is>
          <t>Part of wire</t>
        </is>
      </c>
      <c r="C99" t="n">
        <v>0</v>
      </c>
      <c r="D99" t="n">
        <v>0</v>
      </c>
      <c r="I99">
        <f>(((D97 + D98 + D99)/2) + (D100))</f>
        <v/>
      </c>
      <c r="J99">
        <f>((C97 + C98 + C99)*(((D97 + D98 + D99)/2) + (D100)))</f>
        <v/>
      </c>
    </row>
    <row r="100">
      <c r="A100" t="inlineStr">
        <is>
          <t>INT_R_X7Y51/INT_R.ER1END3-&gt;&gt;IMUX23</t>
        </is>
      </c>
      <c r="B100" t="inlineStr">
        <is>
          <t>Buffer</t>
        </is>
      </c>
      <c r="C100" t="n">
        <v>1.6107141875</v>
      </c>
      <c r="D100" t="n">
        <v>0.007713</v>
      </c>
      <c r="E100" t="n">
        <v>0.047</v>
      </c>
      <c r="F100" t="n">
        <v>0.038</v>
      </c>
      <c r="G100" t="n">
        <v>0.138</v>
      </c>
      <c r="H100" t="n">
        <v>0.114</v>
      </c>
      <c r="I100">
        <f>((((D105) + (D104))) + (D101 + D102))</f>
        <v/>
      </c>
      <c r="J100">
        <f>(((((D105) + (D104))) + (D101 + D102))*C100)</f>
        <v/>
      </c>
    </row>
    <row r="101">
      <c r="A101" t="inlineStr">
        <is>
          <t>INT_R_X7Y51/IMUX23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CLBLM_R_X7Y51/CLBLM_IMUX23</t>
        </is>
      </c>
      <c r="B102" t="inlineStr">
        <is>
          <t>Part of wire</t>
        </is>
      </c>
      <c r="C102" t="n">
        <v>0</v>
      </c>
      <c r="D102" t="n">
        <v>0</v>
      </c>
      <c r="I102">
        <f>(((D101 + D102)/2) + (((D105) + (D104))))</f>
        <v/>
      </c>
      <c r="J102">
        <f>((C101 + C102)*(((D101 + D102)/2) + (((D105) + (D104)))))</f>
        <v/>
      </c>
    </row>
    <row r="103">
      <c r="A103" t="inlineStr">
        <is>
          <t>CLBLM_R_X7Y51/CLBLM_R.CLBLM_IMUX23-&gt;CLBLM_L_C3</t>
        </is>
      </c>
      <c r="B103" t="inlineStr">
        <is>
          <t>PassTransistor</t>
        </is>
      </c>
      <c r="C103" t="n">
        <v>0</v>
      </c>
      <c r="E103" t="n">
        <v>0</v>
      </c>
      <c r="F103" t="n">
        <v>0</v>
      </c>
      <c r="G103" t="n">
        <v>0</v>
      </c>
      <c r="H103" t="n">
        <v>0</v>
      </c>
      <c r="I103">
        <f>((D105) + (D104))</f>
        <v/>
      </c>
      <c r="J103">
        <f>(((D105) + (D104))*C103)</f>
        <v/>
      </c>
    </row>
    <row r="104">
      <c r="A104" t="inlineStr">
        <is>
          <t>CLBLM_R_X7Y51/CLBLM_L_C3</t>
        </is>
      </c>
      <c r="B104" t="inlineStr">
        <is>
          <t>Part of wire</t>
        </is>
      </c>
      <c r="C104" t="n">
        <v>0</v>
      </c>
      <c r="D104" t="n">
        <v>0</v>
      </c>
      <c r="I104">
        <f>(((D104)/2) + (D105))</f>
        <v/>
      </c>
      <c r="J104">
        <f>((C104)*(((D104)/2) + (D105)))</f>
        <v/>
      </c>
    </row>
    <row r="105">
      <c r="A105" t="inlineStr">
        <is>
          <t>masterReg/readData2[29]_i_17/I0</t>
        </is>
      </c>
      <c r="B105" t="inlineStr">
        <is>
          <t>Inpin</t>
        </is>
      </c>
      <c r="D105" t="n">
        <v>0</v>
      </c>
      <c r="E105" t="n">
        <v>0.137</v>
      </c>
      <c r="F105" t="n">
        <v>0.11</v>
      </c>
      <c r="G105" t="n">
        <v>0.351</v>
      </c>
      <c r="H105" t="n">
        <v>0.283</v>
      </c>
    </row>
    <row r="106">
      <c r="A106" t="inlineStr">
        <is>
          <t>regReadDataA[10]: masterReg/readData1_reg[10]/Q to masterReg/readData2[29]_i_17/I0 sum delays</t>
        </is>
      </c>
      <c r="E106">
        <f>(E2 + E4 + E7 + E29 + E55 + E90 + E96 + E100 + E103 + E105)</f>
        <v/>
      </c>
      <c r="F106">
        <f>(F2 + F4 + F7 + F29 + F55 + F90 + F96 + F100 + F103 + F105)</f>
        <v/>
      </c>
      <c r="G106">
        <f>(G2 + G4 + G7 + G29 + G55 + G90 + G96 + G100 + G103 + G105)</f>
        <v/>
      </c>
      <c r="H106">
        <f>(H2 + H4 + H7 + H29 + H55 + H90 + H96 + H100 + H103 + H105)</f>
        <v/>
      </c>
      <c r="J106">
        <f>(J2 + J3 + J4 + J6 + J7 + J15 + J29 + J30 + J55 + J59 + J90 + J95 + J96 + J99 + J100 + J102 + J103 + J104 + J105)</f>
        <v/>
      </c>
    </row>
    <row r="107">
      <c r="A107" t="inlineStr">
        <is>
          <t>regReadDataA[10]: masterReg/readData1_reg[10]/Q to masterReg/readData2[29]_i_17/I0sum delays + cap delay</t>
        </is>
      </c>
      <c r="E107">
        <f>1000*(E106 + J106)</f>
        <v/>
      </c>
      <c r="F107">
        <f>1000*(F106 + J106)</f>
        <v/>
      </c>
      <c r="G107">
        <f>1000*(G106 + J106)</f>
        <v/>
      </c>
      <c r="H107">
        <f>1000*(H106 + J106)</f>
        <v/>
      </c>
    </row>
    <row r="109">
      <c r="A109" t="inlineStr">
        <is>
          <t>regReadDataA[10]: masterReg/readData1_reg[10]/Q to masterReg/readData2[29]_i_17/I0Total delay (from Vivado)</t>
        </is>
      </c>
      <c r="E109" t="inlineStr">
        <is>
          <t>608</t>
        </is>
      </c>
      <c r="F109" t="inlineStr">
        <is>
          <t>519</t>
        </is>
      </c>
      <c r="G109" t="inlineStr">
        <is>
          <t>1089</t>
        </is>
      </c>
      <c r="H109" t="inlineStr">
        <is>
          <t>912</t>
        </is>
      </c>
    </row>
    <row r="111">
      <c r="A111" t="inlineStr">
        <is>
          <t>INT_L_X6Y51/INT_L.WW2END2-&gt;&gt;SS2BEG2</t>
        </is>
      </c>
      <c r="B111" t="inlineStr">
        <is>
          <t>Buffer</t>
        </is>
      </c>
      <c r="C111" t="n">
        <v>1.1851186875</v>
      </c>
      <c r="D111" t="n">
        <v>0.008473000000000001</v>
      </c>
      <c r="E111" t="n">
        <v>0.059</v>
      </c>
      <c r="F111" t="n">
        <v>0.049</v>
      </c>
      <c r="G111" t="n">
        <v>0.131</v>
      </c>
      <c r="H111" t="n">
        <v>0.108</v>
      </c>
      <c r="I111">
        <f>((D116) + (D112 + D113 + D114 + D115))</f>
        <v/>
      </c>
      <c r="J111">
        <f>(((D116) + (D112 + D113 + D114 + D115))*C111)</f>
        <v/>
      </c>
    </row>
    <row r="112">
      <c r="A112" t="inlineStr">
        <is>
          <t>INT_L_X6Y51/SS2BEG2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INT_L_X6Y49/SS2END2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INT_L_X6Y50/SS2A2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BRKH_INT_X6Y49/BRKH_INT_SS2END2</t>
        </is>
      </c>
      <c r="B115" t="inlineStr">
        <is>
          <t>Part of wire</t>
        </is>
      </c>
      <c r="C115" t="n">
        <v>0.00523</v>
      </c>
      <c r="D115" t="n">
        <v>0.001</v>
      </c>
      <c r="I115">
        <f>(((D112 + D113 + D114 + D115)/2) + (D116))</f>
        <v/>
      </c>
      <c r="J115">
        <f>((C112 + C113 + C114 + C115)*(((D112 + D113 + D114 + D115)/2) + (D116)))</f>
        <v/>
      </c>
    </row>
    <row r="116">
      <c r="A116" t="inlineStr">
        <is>
          <t>INT_L_X6Y49/INT_L.SS2END2-&gt;&gt;SW2BEG2</t>
        </is>
      </c>
      <c r="B116" t="inlineStr">
        <is>
          <t>Buffer</t>
        </is>
      </c>
      <c r="C116" t="n">
        <v>1.1851186875</v>
      </c>
      <c r="D116" t="n">
        <v>0.008473000000000001</v>
      </c>
      <c r="E116" t="n">
        <v>0.041</v>
      </c>
      <c r="F116" t="n">
        <v>0.033</v>
      </c>
      <c r="G116" t="n">
        <v>0.137</v>
      </c>
      <c r="H116" t="n">
        <v>0.113</v>
      </c>
      <c r="I116">
        <f>((D124 + D137 + D150 + D161) + (D117 + D118 + D119 + D120 + D121 + D122 + D123))</f>
        <v/>
      </c>
      <c r="J116">
        <f>(((D124 + D137 + D150 + D161) + (D117 + D118 + D119 + D120 + D121 + D122 + D123))*C116)</f>
        <v/>
      </c>
    </row>
    <row r="117">
      <c r="A117" t="inlineStr">
        <is>
          <t>INT_L_X6Y49/SW2BEG2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INT_R_X5Y48/SW2END2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INT_L_X6Y48/SW2A2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BRAM_INT_INTERFACE_L_X6Y48/INT_INTERFACE_SW2A2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BRAM_L_X6Y45/BRAM_SW2A2_3</t>
        </is>
      </c>
      <c r="B121" t="inlineStr">
        <is>
          <t>Part of wire</t>
        </is>
      </c>
      <c r="C121" t="n">
        <v>0.26892</v>
      </c>
      <c r="D121" t="n">
        <v>0.06043</v>
      </c>
    </row>
    <row r="122">
      <c r="A122" t="inlineStr">
        <is>
          <t>VBRK_X18Y50/VBRK_SW2A2</t>
        </is>
      </c>
      <c r="B122" t="inlineStr">
        <is>
          <t>Part of wire</t>
        </is>
      </c>
      <c r="C122" t="n">
        <v>0.01211</v>
      </c>
      <c r="D122" t="n">
        <v>0.00162</v>
      </c>
    </row>
    <row r="123">
      <c r="A123" t="inlineStr">
        <is>
          <t>CLBLM_R_X5Y48/CLBLM_SW2A2</t>
        </is>
      </c>
      <c r="B123" t="inlineStr">
        <is>
          <t>Part of wire</t>
        </is>
      </c>
      <c r="C123" t="n">
        <v>0.090208</v>
      </c>
      <c r="D123" t="n">
        <v>0.005896</v>
      </c>
      <c r="I123">
        <f>(((D117 + D118 + D119 + D120 + D121 + D122 + D123)/2) + (D124 + D137 + D150 + D161))</f>
        <v/>
      </c>
      <c r="J123">
        <f>((C117 + C118 + C119 + C120 + C121 + C122 + C123)*(((D117 + D118 + D119 + D120 + D121 + D122 + D123)/2) + (D124 + D137 + D150 + D161)))</f>
        <v/>
      </c>
    </row>
    <row r="124">
      <c r="A124" t="inlineStr">
        <is>
          <t>INT_R_X5Y48/INT_R.SW2END2-&gt;&gt;BYP_ALT2</t>
        </is>
      </c>
      <c r="B124" t="inlineStr">
        <is>
          <t>Buffer</t>
        </is>
      </c>
      <c r="C124" t="n">
        <v>0</v>
      </c>
      <c r="D124" t="n">
        <v>0.00757</v>
      </c>
      <c r="E124" t="n">
        <v>0</v>
      </c>
      <c r="F124" t="n">
        <v>0</v>
      </c>
      <c r="G124" t="n">
        <v>0</v>
      </c>
      <c r="H124" t="n">
        <v>0</v>
      </c>
      <c r="I124">
        <f>((D126) + (D125))</f>
        <v/>
      </c>
      <c r="J124">
        <f>(((D126) + (D125))*C124)</f>
        <v/>
      </c>
    </row>
    <row r="125">
      <c r="A125" t="inlineStr">
        <is>
          <t>INT_R_X5Y48/BYP_ALT2</t>
        </is>
      </c>
      <c r="B125" t="inlineStr">
        <is>
          <t>Part of wire</t>
        </is>
      </c>
      <c r="C125" t="n">
        <v>0</v>
      </c>
      <c r="D125" t="n">
        <v>0</v>
      </c>
      <c r="I125">
        <f>(((D125)/2) + (D126))</f>
        <v/>
      </c>
      <c r="J125">
        <f>((C125)*(((D125)/2) + (D126)))</f>
        <v/>
      </c>
    </row>
    <row r="126">
      <c r="A126" t="inlineStr">
        <is>
          <t>INT_R_X5Y48/INT_R.BYP_ALT2-&gt;&gt;BYP2</t>
        </is>
      </c>
      <c r="B126" t="inlineStr">
        <is>
          <t>Buffer</t>
        </is>
      </c>
      <c r="C126" t="n">
        <v>3.489880625</v>
      </c>
      <c r="D126" t="n">
        <v>0</v>
      </c>
      <c r="E126" t="n">
        <v>0.055</v>
      </c>
      <c r="F126" t="n">
        <v>0.045</v>
      </c>
      <c r="G126" t="n">
        <v>0.179</v>
      </c>
      <c r="H126" t="n">
        <v>0.148</v>
      </c>
      <c r="I126">
        <f>((((D131) + (D130))) + (D127 + D128))</f>
        <v/>
      </c>
      <c r="J126">
        <f>(((((D131) + (D130))) + (D127 + D128))*C126)</f>
        <v/>
      </c>
    </row>
    <row r="127">
      <c r="A127" t="inlineStr">
        <is>
          <t>INT_R_X5Y48/BYP2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CLBLM_R_X5Y48/CLBLM_BYP2</t>
        </is>
      </c>
      <c r="B128" t="inlineStr">
        <is>
          <t>Part of wire</t>
        </is>
      </c>
      <c r="C128" t="n">
        <v>0</v>
      </c>
      <c r="D128" t="n">
        <v>0</v>
      </c>
      <c r="I128">
        <f>(((D127 + D128)/2) + (((D131) + (D130))))</f>
        <v/>
      </c>
      <c r="J128">
        <f>((C127 + C128)*(((D127 + D128)/2) + (((D131) + (D130)))))</f>
        <v/>
      </c>
    </row>
    <row r="129">
      <c r="A129" t="inlineStr">
        <is>
          <t>CLBLM_R_X5Y48/CLBLM_R.CLBLM_BYP2-&gt;CLBLM_L_CX</t>
        </is>
      </c>
      <c r="B129" t="inlineStr">
        <is>
          <t>PassTransistor</t>
        </is>
      </c>
      <c r="C129" t="n">
        <v>0</v>
      </c>
      <c r="E129" t="n">
        <v>0</v>
      </c>
      <c r="F129" t="n">
        <v>0</v>
      </c>
      <c r="G129" t="n">
        <v>0</v>
      </c>
      <c r="H129" t="n">
        <v>0</v>
      </c>
      <c r="I129">
        <f>((D131) + (D130))</f>
        <v/>
      </c>
      <c r="J129">
        <f>(((D131) + (D130))*C129)</f>
        <v/>
      </c>
    </row>
    <row r="130">
      <c r="A130" t="inlineStr">
        <is>
          <t>CLBLM_R_X5Y48/CLBLM_L_CX</t>
        </is>
      </c>
      <c r="B130" t="inlineStr">
        <is>
          <t>Part of wire</t>
        </is>
      </c>
      <c r="C130" t="n">
        <v>0</v>
      </c>
      <c r="D130" t="n">
        <v>0</v>
      </c>
      <c r="I130">
        <f>(((D130)/2) + (D131))</f>
        <v/>
      </c>
      <c r="J130">
        <f>((C130)*(((D130)/2) + (D131)))</f>
        <v/>
      </c>
    </row>
    <row r="131">
      <c r="A131" t="inlineStr">
        <is>
          <t>ALU1/result0_carry__1/DI[2]</t>
        </is>
      </c>
      <c r="B131" t="inlineStr">
        <is>
          <t>Inpin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t="inlineStr">
        <is>
          <t>regReadDataA[10]: masterReg/readData1_reg[10]/Q to ALU1/result0_carry__1/DI[2] sum delays</t>
        </is>
      </c>
      <c r="E132">
        <f>(E2 + E4 + E7 + E29 + E55 + E90 + E111 + E116 + E124 + E126 + E129 + E131)</f>
        <v/>
      </c>
      <c r="F132">
        <f>(F2 + F4 + F7 + F29 + F55 + F90 + F111 + F116 + F124 + F126 + F129 + F131)</f>
        <v/>
      </c>
      <c r="G132">
        <f>(G2 + G4 + G7 + G29 + G55 + G90 + G111 + G116 + G124 + G126 + G129 + G131)</f>
        <v/>
      </c>
      <c r="H132">
        <f>(H2 + H4 + H7 + H29 + H55 + H90 + H111 + H116 + H124 + H126 + H129 + H131)</f>
        <v/>
      </c>
      <c r="J132">
        <f>(J2 + J3 + J4 + J6 + J7 + J15 + J29 + J30 + J55 + J59 + J90 + J95 + J111 + J115 + J116 + J123 + J124 + J125 + J126 + J128 + J129 + J130 + J131)</f>
        <v/>
      </c>
    </row>
    <row r="133">
      <c r="A133" t="inlineStr">
        <is>
          <t>regReadDataA[10]: masterReg/readData1_reg[10]/Q to ALU1/result0_carry__1/DI[2]sum delays + cap delay</t>
        </is>
      </c>
      <c r="E133">
        <f>1000*(E132 + J132)</f>
        <v/>
      </c>
      <c r="F133">
        <f>1000*(F132 + J132)</f>
        <v/>
      </c>
      <c r="G133">
        <f>1000*(G132 + J132)</f>
        <v/>
      </c>
      <c r="H133">
        <f>1000*(H132 + J132)</f>
        <v/>
      </c>
    </row>
    <row r="135">
      <c r="A135" t="inlineStr">
        <is>
          <t>regReadDataA[10]: masterReg/readData1_reg[10]/Q to ALU1/result0_carry__1/DI[2]Total delay (from Vivado)</t>
        </is>
      </c>
      <c r="E135" t="inlineStr">
        <is>
          <t>663</t>
        </is>
      </c>
      <c r="F135" t="inlineStr">
        <is>
          <t>590</t>
        </is>
      </c>
      <c r="G135" t="inlineStr">
        <is>
          <t>1082</t>
        </is>
      </c>
      <c r="H135" t="inlineStr">
        <is>
          <t>934</t>
        </is>
      </c>
    </row>
    <row r="137">
      <c r="A137" t="inlineStr">
        <is>
          <t>INT_R_X5Y48/INT_R.SW2END2-&gt;&gt;BYP_ALT3</t>
        </is>
      </c>
      <c r="B137" t="inlineStr">
        <is>
          <t>Buffer</t>
        </is>
      </c>
      <c r="C137" t="n">
        <v>0</v>
      </c>
      <c r="D137" t="n">
        <v>0.00757</v>
      </c>
      <c r="E137" t="n">
        <v>0</v>
      </c>
      <c r="F137" t="n">
        <v>0</v>
      </c>
      <c r="G137" t="n">
        <v>0</v>
      </c>
      <c r="H137" t="n">
        <v>0</v>
      </c>
      <c r="I137">
        <f>((D139) + (D138))</f>
        <v/>
      </c>
      <c r="J137">
        <f>(((D139) + (D138))*C137)</f>
        <v/>
      </c>
    </row>
    <row r="138">
      <c r="A138" t="inlineStr">
        <is>
          <t>INT_R_X5Y48/BYP_ALT3</t>
        </is>
      </c>
      <c r="B138" t="inlineStr">
        <is>
          <t>Part of wire</t>
        </is>
      </c>
      <c r="C138" t="n">
        <v>0</v>
      </c>
      <c r="D138" t="n">
        <v>0</v>
      </c>
      <c r="I138">
        <f>(((D138)/2) + (D139))</f>
        <v/>
      </c>
      <c r="J138">
        <f>((C138)*(((D138)/2) + (D139)))</f>
        <v/>
      </c>
    </row>
    <row r="139">
      <c r="A139" t="inlineStr">
        <is>
          <t>INT_R_X5Y48/INT_R.BYP_ALT3-&gt;&gt;BYP3</t>
        </is>
      </c>
      <c r="B139" t="inlineStr">
        <is>
          <t>Buffer</t>
        </is>
      </c>
      <c r="C139" t="n">
        <v>3.489880625</v>
      </c>
      <c r="D139" t="n">
        <v>0</v>
      </c>
      <c r="E139" t="n">
        <v>0.055</v>
      </c>
      <c r="F139" t="n">
        <v>0.045</v>
      </c>
      <c r="G139" t="n">
        <v>0.179</v>
      </c>
      <c r="H139" t="n">
        <v>0.148</v>
      </c>
      <c r="I139">
        <f>((((D144) + (D143))) + (D140 + D141))</f>
        <v/>
      </c>
      <c r="J139">
        <f>(((((D144) + (D143))) + (D140 + D141))*C139)</f>
        <v/>
      </c>
    </row>
    <row r="140">
      <c r="A140" t="inlineStr">
        <is>
          <t>INT_R_X5Y48/BYP3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CLBLM_R_X5Y48/CLBLM_BYP3</t>
        </is>
      </c>
      <c r="B141" t="inlineStr">
        <is>
          <t>Part of wire</t>
        </is>
      </c>
      <c r="C141" t="n">
        <v>0</v>
      </c>
      <c r="D141" t="n">
        <v>0</v>
      </c>
      <c r="I141">
        <f>(((D140 + D141)/2) + (((D144) + (D143))))</f>
        <v/>
      </c>
      <c r="J141">
        <f>((C140 + C141)*(((D140 + D141)/2) + (((D144) + (D143)))))</f>
        <v/>
      </c>
    </row>
    <row r="142">
      <c r="A142" t="inlineStr">
        <is>
          <t>CLBLM_R_X5Y48/CLBLM_R.CLBLM_BYP3-&gt;CLBLM_M_CX</t>
        </is>
      </c>
      <c r="B142" t="inlineStr">
        <is>
          <t>PassTransistor</t>
        </is>
      </c>
      <c r="C142" t="n">
        <v>0</v>
      </c>
      <c r="E142" t="n">
        <v>0</v>
      </c>
      <c r="F142" t="n">
        <v>0</v>
      </c>
      <c r="G142" t="n">
        <v>0</v>
      </c>
      <c r="H142" t="n">
        <v>0</v>
      </c>
      <c r="I142">
        <f>((D144) + (D143))</f>
        <v/>
      </c>
      <c r="J142">
        <f>(((D144) + (D143))*C142)</f>
        <v/>
      </c>
    </row>
    <row r="143">
      <c r="A143" t="inlineStr">
        <is>
          <t>CLBLM_R_X5Y48/CLBLM_M_CX</t>
        </is>
      </c>
      <c r="B143" t="inlineStr">
        <is>
          <t>Part of wire</t>
        </is>
      </c>
      <c r="C143" t="n">
        <v>0</v>
      </c>
      <c r="D143" t="n">
        <v>0</v>
      </c>
      <c r="I143">
        <f>(((D143)/2) + (D144))</f>
        <v/>
      </c>
      <c r="J143">
        <f>((C143)*(((D143)/2) + (D144)))</f>
        <v/>
      </c>
    </row>
    <row r="144">
      <c r="A144" t="inlineStr">
        <is>
          <t>ALU1/result0_inferred__0/i__carry__1/DI[2]</t>
        </is>
      </c>
      <c r="B144" t="inlineStr">
        <is>
          <t>Inpin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t="inlineStr">
        <is>
          <t>regReadDataA[10]: masterReg/readData1_reg[10]/Q to ALU1/result0_inferred__0/i__carry__1/DI[2] sum delays</t>
        </is>
      </c>
      <c r="E145">
        <f>(E2 + E4 + E7 + E29 + E55 + E90 + E111 + E116 + E137 + E139 + E142 + E144)</f>
        <v/>
      </c>
      <c r="F145">
        <f>(F2 + F4 + F7 + F29 + F55 + F90 + F111 + F116 + F137 + F139 + F142 + F144)</f>
        <v/>
      </c>
      <c r="G145">
        <f>(G2 + G4 + G7 + G29 + G55 + G90 + G111 + G116 + G137 + G139 + G142 + G144)</f>
        <v/>
      </c>
      <c r="H145">
        <f>(H2 + H4 + H7 + H29 + H55 + H90 + H111 + H116 + H137 + H139 + H142 + H144)</f>
        <v/>
      </c>
      <c r="J145">
        <f>(J2 + J3 + J4 + J6 + J7 + J15 + J29 + J30 + J55 + J59 + J90 + J95 + J111 + J115 + J116 + J123 + J137 + J138 + J139 + J141 + J142 + J143 + J144)</f>
        <v/>
      </c>
    </row>
    <row r="146">
      <c r="A146" t="inlineStr">
        <is>
          <t>regReadDataA[10]: masterReg/readData1_reg[10]/Q to ALU1/result0_inferred__0/i__carry__1/DI[2]sum delays + cap delay</t>
        </is>
      </c>
      <c r="E146">
        <f>1000*(E145 + J145)</f>
        <v/>
      </c>
      <c r="F146">
        <f>1000*(F145 + J145)</f>
        <v/>
      </c>
      <c r="G146">
        <f>1000*(G145 + J145)</f>
        <v/>
      </c>
      <c r="H146">
        <f>1000*(H145 + J145)</f>
        <v/>
      </c>
    </row>
    <row r="148">
      <c r="A148" t="inlineStr">
        <is>
          <t>regReadDataA[10]: masterReg/readData1_reg[10]/Q to ALU1/result0_inferred__0/i__carry__1/DI[2]Total delay (from Vivado)</t>
        </is>
      </c>
      <c r="E148" t="inlineStr">
        <is>
          <t>663</t>
        </is>
      </c>
      <c r="F148" t="inlineStr">
        <is>
          <t>590</t>
        </is>
      </c>
      <c r="G148" t="inlineStr">
        <is>
          <t>1082</t>
        </is>
      </c>
      <c r="H148" t="inlineStr">
        <is>
          <t>934</t>
        </is>
      </c>
    </row>
    <row r="150">
      <c r="A150" t="inlineStr">
        <is>
          <t>INT_R_X5Y48/INT_R.SW2END2-&gt;&gt;IMUX21</t>
        </is>
      </c>
      <c r="B150" t="inlineStr">
        <is>
          <t>Buffer</t>
        </is>
      </c>
      <c r="C150" t="n">
        <v>1.6107141875</v>
      </c>
      <c r="D150" t="n">
        <v>0.007713</v>
      </c>
      <c r="E150" t="n">
        <v>0.047</v>
      </c>
      <c r="F150" t="n">
        <v>0.038</v>
      </c>
      <c r="G150" t="n">
        <v>0.138</v>
      </c>
      <c r="H150" t="n">
        <v>0.114</v>
      </c>
      <c r="I150">
        <f>((((D155) + (D154))) + (D151 + D152))</f>
        <v/>
      </c>
      <c r="J150">
        <f>(((((D155) + (D154))) + (D151 + D152))*C150)</f>
        <v/>
      </c>
    </row>
    <row r="151">
      <c r="A151" t="inlineStr">
        <is>
          <t>INT_R_X5Y48/IMUX21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CLBLM_R_X5Y48/CLBLM_IMUX21</t>
        </is>
      </c>
      <c r="B152" t="inlineStr">
        <is>
          <t>Part of wire</t>
        </is>
      </c>
      <c r="C152" t="n">
        <v>0</v>
      </c>
      <c r="D152" t="n">
        <v>0</v>
      </c>
      <c r="I152">
        <f>(((D151 + D152)/2) + (((D155) + (D154))))</f>
        <v/>
      </c>
      <c r="J152">
        <f>((C151 + C152)*(((D151 + D152)/2) + (((D155) + (D154)))))</f>
        <v/>
      </c>
    </row>
    <row r="153">
      <c r="A153" t="inlineStr">
        <is>
          <t>CLBLM_R_X5Y48/CLBLM_R.CLBLM_IMUX21-&gt;CLBLM_L_C4</t>
        </is>
      </c>
      <c r="B153" t="inlineStr">
        <is>
          <t>PassTransistor</t>
        </is>
      </c>
      <c r="C153" t="n">
        <v>0</v>
      </c>
      <c r="E153" t="n">
        <v>0</v>
      </c>
      <c r="F153" t="n">
        <v>0</v>
      </c>
      <c r="G153" t="n">
        <v>0</v>
      </c>
      <c r="H153" t="n">
        <v>0</v>
      </c>
      <c r="I153">
        <f>((D155) + (D154))</f>
        <v/>
      </c>
      <c r="J153">
        <f>(((D155) + (D154))*C153)</f>
        <v/>
      </c>
    </row>
    <row r="154">
      <c r="A154" t="inlineStr">
        <is>
          <t>CLBLM_R_X5Y48/CLBLM_L_C4</t>
        </is>
      </c>
      <c r="B154" t="inlineStr">
        <is>
          <t>Part of wire</t>
        </is>
      </c>
      <c r="C154" t="n">
        <v>0</v>
      </c>
      <c r="D154" t="n">
        <v>0</v>
      </c>
      <c r="I154">
        <f>(((D154)/2) + (D155))</f>
        <v/>
      </c>
      <c r="J154">
        <f>((C154)*(((D154)/2) + (D155)))</f>
        <v/>
      </c>
    </row>
    <row r="155">
      <c r="A155" t="inlineStr">
        <is>
          <t>masterReg/result0_carry__1_i_2/I0</t>
        </is>
      </c>
      <c r="B155" t="inlineStr">
        <is>
          <t>Inpin</t>
        </is>
      </c>
      <c r="D155" t="n">
        <v>0</v>
      </c>
      <c r="E155" t="n">
        <v>0.108</v>
      </c>
      <c r="F155" t="n">
        <v>0.08699999999999999</v>
      </c>
      <c r="G155" t="n">
        <v>0.281</v>
      </c>
      <c r="H155" t="n">
        <v>0.227</v>
      </c>
    </row>
    <row r="156">
      <c r="A156" t="inlineStr">
        <is>
          <t>regReadDataA[10]: masterReg/readData1_reg[10]/Q to masterReg/result0_carry__1_i_2/I0 sum delays</t>
        </is>
      </c>
      <c r="E156">
        <f>(E2 + E4 + E7 + E29 + E55 + E90 + E111 + E116 + E150 + E153 + E155)</f>
        <v/>
      </c>
      <c r="F156">
        <f>(F2 + F4 + F7 + F29 + F55 + F90 + F111 + F116 + F150 + F153 + F155)</f>
        <v/>
      </c>
      <c r="G156">
        <f>(G2 + G4 + G7 + G29 + G55 + G90 + G111 + G116 + G150 + G153 + G155)</f>
        <v/>
      </c>
      <c r="H156">
        <f>(H2 + H4 + H7 + H29 + H55 + H90 + H111 + H116 + H150 + H153 + H155)</f>
        <v/>
      </c>
      <c r="J156">
        <f>(J2 + J3 + J4 + J6 + J7 + J15 + J29 + J30 + J55 + J59 + J90 + J95 + J111 + J115 + J116 + J123 + J150 + J152 + J153 + J154 + J155)</f>
        <v/>
      </c>
    </row>
    <row r="157">
      <c r="A157" t="inlineStr">
        <is>
          <t>regReadDataA[10]: masterReg/readData1_reg[10]/Q to masterReg/result0_carry__1_i_2/I0sum delays + cap delay</t>
        </is>
      </c>
      <c r="E157">
        <f>1000*(E156 + J156)</f>
        <v/>
      </c>
      <c r="F157">
        <f>1000*(F156 + J156)</f>
        <v/>
      </c>
      <c r="G157">
        <f>1000*(G156 + J156)</f>
        <v/>
      </c>
      <c r="H157">
        <f>1000*(H156 + J156)</f>
        <v/>
      </c>
    </row>
    <row r="159">
      <c r="A159" t="inlineStr">
        <is>
          <t>regReadDataA[10]: masterReg/readData1_reg[10]/Q to masterReg/result0_carry__1_i_2/I0Total delay (from Vivado)</t>
        </is>
      </c>
      <c r="E159" t="inlineStr">
        <is>
          <t>763</t>
        </is>
      </c>
      <c r="F159" t="inlineStr">
        <is>
          <t>670</t>
        </is>
      </c>
      <c r="G159" t="inlineStr">
        <is>
          <t>1280</t>
        </is>
      </c>
      <c r="H159" t="inlineStr">
        <is>
          <t>1093</t>
        </is>
      </c>
    </row>
    <row r="161">
      <c r="A161" t="inlineStr">
        <is>
          <t>INT_R_X5Y48/INT_R.SW2END2-&gt;&gt;IMUX28</t>
        </is>
      </c>
      <c r="B161" t="inlineStr">
        <is>
          <t>Buffer</t>
        </is>
      </c>
      <c r="C161" t="n">
        <v>1.6107141875</v>
      </c>
      <c r="D161" t="n">
        <v>0.007713</v>
      </c>
      <c r="E161" t="n">
        <v>0.047</v>
      </c>
      <c r="F161" t="n">
        <v>0.038</v>
      </c>
      <c r="G161" t="n">
        <v>0.138</v>
      </c>
      <c r="H161" t="n">
        <v>0.114</v>
      </c>
      <c r="I161">
        <f>((((D166) + (D165))) + (D162 + D163))</f>
        <v/>
      </c>
      <c r="J161">
        <f>(((((D166) + (D165))) + (D162 + D163))*C161)</f>
        <v/>
      </c>
    </row>
    <row r="162">
      <c r="A162" t="inlineStr">
        <is>
          <t>INT_R_X5Y48/IMUX28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CLBLM_R_X5Y48/CLBLM_IMUX28</t>
        </is>
      </c>
      <c r="B163" t="inlineStr">
        <is>
          <t>Part of wire</t>
        </is>
      </c>
      <c r="C163" t="n">
        <v>0</v>
      </c>
      <c r="D163" t="n">
        <v>0</v>
      </c>
      <c r="I163">
        <f>(((D162 + D163)/2) + (((D166) + (D165))))</f>
        <v/>
      </c>
      <c r="J163">
        <f>((C162 + C163)*(((D162 + D163)/2) + (((D166) + (D165)))))</f>
        <v/>
      </c>
    </row>
    <row r="164">
      <c r="A164" t="inlineStr">
        <is>
          <t>CLBLM_R_X5Y48/CLBLM_R.CLBLM_IMUX28-&gt;CLBLM_M_C4</t>
        </is>
      </c>
      <c r="B164" t="inlineStr">
        <is>
          <t>PassTransistor</t>
        </is>
      </c>
      <c r="C164" t="n">
        <v>0</v>
      </c>
      <c r="E164" t="n">
        <v>0</v>
      </c>
      <c r="F164" t="n">
        <v>0</v>
      </c>
      <c r="G164" t="n">
        <v>0</v>
      </c>
      <c r="H164" t="n">
        <v>0</v>
      </c>
      <c r="I164">
        <f>((D166) + (D165))</f>
        <v/>
      </c>
      <c r="J164">
        <f>(((D166) + (D165))*C164)</f>
        <v/>
      </c>
    </row>
    <row r="165">
      <c r="A165" t="inlineStr">
        <is>
          <t>CLBLM_R_X5Y48/CLBLM_M_C4</t>
        </is>
      </c>
      <c r="B165" t="inlineStr">
        <is>
          <t>Part of wire</t>
        </is>
      </c>
      <c r="C165" t="n">
        <v>0</v>
      </c>
      <c r="D165" t="n">
        <v>0</v>
      </c>
      <c r="I165">
        <f>(((D165)/2) + (D166))</f>
        <v/>
      </c>
      <c r="J165">
        <f>((C165)*(((D165)/2) + (D166)))</f>
        <v/>
      </c>
    </row>
    <row r="166">
      <c r="A166" t="inlineStr">
        <is>
          <t>masterReg/i__carry__1_i_2__0/I1</t>
        </is>
      </c>
      <c r="B166" t="inlineStr">
        <is>
          <t>Inpin</t>
        </is>
      </c>
      <c r="D166" t="n">
        <v>0</v>
      </c>
      <c r="E166" t="n">
        <v>0.111</v>
      </c>
      <c r="F166" t="n">
        <v>0.089</v>
      </c>
      <c r="G166" t="n">
        <v>0.3</v>
      </c>
      <c r="H166" t="n">
        <v>0.242</v>
      </c>
    </row>
    <row r="167">
      <c r="A167" t="inlineStr">
        <is>
          <t>regReadDataA[10]: masterReg/readData1_reg[10]/Q to masterReg/i__carry__1_i_2__0/I1 sum delays</t>
        </is>
      </c>
      <c r="E167">
        <f>(E2 + E4 + E7 + E29 + E55 + E90 + E111 + E116 + E161 + E164 + E166)</f>
        <v/>
      </c>
      <c r="F167">
        <f>(F2 + F4 + F7 + F29 + F55 + F90 + F111 + F116 + F161 + F164 + F166)</f>
        <v/>
      </c>
      <c r="G167">
        <f>(G2 + G4 + G7 + G29 + G55 + G90 + G111 + G116 + G161 + G164 + G166)</f>
        <v/>
      </c>
      <c r="H167">
        <f>(H2 + H4 + H7 + H29 + H55 + H90 + H111 + H116 + H161 + H164 + H166)</f>
        <v/>
      </c>
      <c r="J167">
        <f>(J2 + J3 + J4 + J6 + J7 + J15 + J29 + J30 + J55 + J59 + J90 + J95 + J111 + J115 + J116 + J123 + J161 + J163 + J164 + J165 + J166)</f>
        <v/>
      </c>
    </row>
    <row r="168">
      <c r="A168" t="inlineStr">
        <is>
          <t>regReadDataA[10]: masterReg/readData1_reg[10]/Q to masterReg/i__carry__1_i_2__0/I1sum delays + cap delay</t>
        </is>
      </c>
      <c r="E168">
        <f>1000*(E167 + J167)</f>
        <v/>
      </c>
      <c r="F168">
        <f>1000*(F167 + J167)</f>
        <v/>
      </c>
      <c r="G168">
        <f>1000*(G167 + J167)</f>
        <v/>
      </c>
      <c r="H168">
        <f>1000*(H167 + J167)</f>
        <v/>
      </c>
    </row>
    <row r="170">
      <c r="A170" t="inlineStr">
        <is>
          <t>regReadDataA[10]: masterReg/readData1_reg[10]/Q to masterReg/i__carry__1_i_2__0/I1Total delay (from Vivado)</t>
        </is>
      </c>
      <c r="E170" t="inlineStr">
        <is>
          <t>766</t>
        </is>
      </c>
      <c r="F170" t="inlineStr">
        <is>
          <t>672</t>
        </is>
      </c>
      <c r="G170" t="inlineStr">
        <is>
          <t>1295</t>
        </is>
      </c>
      <c r="H170" t="inlineStr">
        <is>
          <t>1105</t>
        </is>
      </c>
    </row>
    <row r="172">
      <c r="A172" t="inlineStr">
        <is>
          <t>INT_L_X8Y43/INT_L.LOGIC_OUTS_L0-&gt;&gt;NN2BEG0</t>
        </is>
      </c>
      <c r="B172" t="inlineStr">
        <is>
          <t>Buffer</t>
        </is>
      </c>
      <c r="C172" t="n">
        <v>1.1851186875</v>
      </c>
      <c r="D172" t="n">
        <v>0.008473000000000001</v>
      </c>
      <c r="E172" t="n">
        <v>0.06</v>
      </c>
      <c r="F172" t="n">
        <v>0.05</v>
      </c>
      <c r="G172" t="n">
        <v>0.132</v>
      </c>
      <c r="H172" t="n">
        <v>0.109</v>
      </c>
      <c r="I172">
        <f>((D177 + D190 + D201) + (D173 + D174 + D175 + D176))</f>
        <v/>
      </c>
      <c r="J172">
        <f>(((D177 + D190 + D201) + (D173 + D174 + D175 + D176))*C172)</f>
        <v/>
      </c>
    </row>
    <row r="173">
      <c r="A173" t="inlineStr">
        <is>
          <t>INT_L_X8Y43/NN2BEG0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INT_L_X8Y45/NN2END0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INT_L_X8Y44/NN2END_S2_0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INT_L_X8Y44/NN2A0</t>
        </is>
      </c>
      <c r="B176" t="inlineStr">
        <is>
          <t>Part of wire</t>
        </is>
      </c>
      <c r="C176" t="n">
        <v>0</v>
      </c>
      <c r="D176" t="n">
        <v>0</v>
      </c>
      <c r="I176">
        <f>(((D173 + D174 + D175 + D176)/2) + (D177 + D190 + D201))</f>
        <v/>
      </c>
      <c r="J176">
        <f>((C173 + C174 + C175 + C176)*(((D173 + D174 + D175 + D176)/2) + (D177 + D190 + D201)))</f>
        <v/>
      </c>
    </row>
    <row r="177">
      <c r="A177" t="inlineStr">
        <is>
          <t>INT_L_X8Y44/INT_L.NN2END_S2_0-&gt;&gt;SR1BEG_S0</t>
        </is>
      </c>
      <c r="B177" t="inlineStr">
        <is>
          <t>Buffer</t>
        </is>
      </c>
      <c r="C177" t="n">
        <v>1.16220225</v>
      </c>
      <c r="D177" t="n">
        <v>0.008429000000000001</v>
      </c>
      <c r="E177" t="n">
        <v>0.056</v>
      </c>
      <c r="F177" t="n">
        <v>0.046</v>
      </c>
      <c r="G177" t="n">
        <v>0.132</v>
      </c>
      <c r="H177" t="n">
        <v>0.109</v>
      </c>
      <c r="I177">
        <f>((D179) + (D178))</f>
        <v/>
      </c>
      <c r="J177">
        <f>(((D179) + (D178))*C177)</f>
        <v/>
      </c>
    </row>
    <row r="178">
      <c r="A178" t="inlineStr">
        <is>
          <t>INT_L_X8Y44/SR1BEG_S0</t>
        </is>
      </c>
      <c r="B178" t="inlineStr">
        <is>
          <t>Part of wire</t>
        </is>
      </c>
      <c r="C178" t="n">
        <v>0</v>
      </c>
      <c r="D178" t="n">
        <v>0</v>
      </c>
      <c r="I178">
        <f>(((D178)/2) + (D179))</f>
        <v/>
      </c>
      <c r="J178">
        <f>((C178)*(((D178)/2) + (D179)))</f>
        <v/>
      </c>
    </row>
    <row r="179">
      <c r="A179" t="inlineStr">
        <is>
          <t>INT_L_X8Y44/INT_L.SR1BEG_S0-&gt;&gt;IMUX_L10</t>
        </is>
      </c>
      <c r="B179" t="inlineStr">
        <is>
          <t>Buffer</t>
        </is>
      </c>
      <c r="C179" t="n">
        <v>1.6107141875</v>
      </c>
      <c r="D179" t="n">
        <v>0.007713</v>
      </c>
      <c r="E179" t="n">
        <v>0.047</v>
      </c>
      <c r="F179" t="n">
        <v>0.038</v>
      </c>
      <c r="G179" t="n">
        <v>0.138</v>
      </c>
      <c r="H179" t="n">
        <v>0.114</v>
      </c>
      <c r="I179">
        <f>((((D184) + (D183))) + (D180 + D181))</f>
        <v/>
      </c>
      <c r="J179">
        <f>(((((D184) + (D183))) + (D180 + D181))*C179)</f>
        <v/>
      </c>
    </row>
    <row r="180">
      <c r="A180" t="inlineStr">
        <is>
          <t>INT_L_X8Y44/IMUX_L10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CLBLM_L_X8Y44/CLBLM_IMUX10</t>
        </is>
      </c>
      <c r="B181" t="inlineStr">
        <is>
          <t>Part of wire</t>
        </is>
      </c>
      <c r="C181" t="n">
        <v>0</v>
      </c>
      <c r="D181" t="n">
        <v>0</v>
      </c>
      <c r="I181">
        <f>(((D180 + D181)/2) + (((D184) + (D183))))</f>
        <v/>
      </c>
      <c r="J181">
        <f>((C180 + C181)*(((D180 + D181)/2) + (((D184) + (D183)))))</f>
        <v/>
      </c>
    </row>
    <row r="182">
      <c r="A182" t="inlineStr">
        <is>
          <t>CLBLM_L_X8Y44/CLBLM_L.CLBLM_IMUX10-&gt;CLBLM_L_A4</t>
        </is>
      </c>
      <c r="B182" t="inlineStr">
        <is>
          <t>PassTransistor</t>
        </is>
      </c>
      <c r="C182" t="n">
        <v>0</v>
      </c>
      <c r="E182" t="n">
        <v>0</v>
      </c>
      <c r="F182" t="n">
        <v>0</v>
      </c>
      <c r="G182" t="n">
        <v>0</v>
      </c>
      <c r="H182" t="n">
        <v>0</v>
      </c>
      <c r="I182">
        <f>((D184) + (D183))</f>
        <v/>
      </c>
      <c r="J182">
        <f>(((D184) + (D183))*C182)</f>
        <v/>
      </c>
    </row>
    <row r="183">
      <c r="A183" t="inlineStr">
        <is>
          <t>CLBLM_L_X8Y44/CLBLM_L_A4</t>
        </is>
      </c>
      <c r="B183" t="inlineStr">
        <is>
          <t>Part of wire</t>
        </is>
      </c>
      <c r="C183" t="n">
        <v>0</v>
      </c>
      <c r="D183" t="n">
        <v>0</v>
      </c>
      <c r="I183">
        <f>(((D183)/2) + (D184))</f>
        <v/>
      </c>
      <c r="J183">
        <f>((C183)*(((D183)/2) + (D184)))</f>
        <v/>
      </c>
    </row>
    <row r="184">
      <c r="A184" t="inlineStr">
        <is>
          <t>masterReg/register_reg_r1_0_31_6_11_i_30/I2</t>
        </is>
      </c>
      <c r="B184" t="inlineStr">
        <is>
          <t>Inpin</t>
        </is>
      </c>
      <c r="D184" t="n">
        <v>0</v>
      </c>
      <c r="E184" t="n">
        <v>0.107</v>
      </c>
      <c r="F184" t="n">
        <v>0.08599999999999999</v>
      </c>
      <c r="G184" t="n">
        <v>0.284</v>
      </c>
      <c r="H184" t="n">
        <v>0.229</v>
      </c>
    </row>
    <row r="185">
      <c r="A185" t="inlineStr">
        <is>
          <t>regReadDataA[10]: masterReg/readData1_reg[10]/Q to masterReg/register_reg_r1_0_31_6_11_i_30/I2 sum delays</t>
        </is>
      </c>
      <c r="E185">
        <f>(E2 + E4 + E172 + E177 + E179 + E182 + E184)</f>
        <v/>
      </c>
      <c r="F185">
        <f>(F2 + F4 + F172 + F177 + F179 + F182 + F184)</f>
        <v/>
      </c>
      <c r="G185">
        <f>(G2 + G4 + G172 + G177 + G179 + G182 + G184)</f>
        <v/>
      </c>
      <c r="H185">
        <f>(H2 + H4 + H172 + H177 + H179 + H182 + H184)</f>
        <v/>
      </c>
      <c r="J185">
        <f>(J2 + J3 + J4 + J6 + J172 + J176 + J177 + J178 + J179 + J181 + J182 + J183 + J184)</f>
        <v/>
      </c>
    </row>
    <row r="186">
      <c r="A186" t="inlineStr">
        <is>
          <t>regReadDataA[10]: masterReg/readData1_reg[10]/Q to masterReg/register_reg_r1_0_31_6_11_i_30/I2sum delays + cap delay</t>
        </is>
      </c>
      <c r="E186">
        <f>1000*(E185 + J185)</f>
        <v/>
      </c>
      <c r="F186">
        <f>1000*(F185 + J185)</f>
        <v/>
      </c>
      <c r="G186">
        <f>1000*(G185 + J185)</f>
        <v/>
      </c>
      <c r="H186">
        <f>1000*(H185 + J185)</f>
        <v/>
      </c>
    </row>
    <row r="188">
      <c r="A188" t="inlineStr">
        <is>
          <t>regReadDataA[10]: masterReg/readData1_reg[10]/Q to masterReg/register_reg_r1_0_31_6_11_i_30/I2Total delay (from Vivado)</t>
        </is>
      </c>
      <c r="E188" t="inlineStr">
        <is>
          <t>330</t>
        </is>
      </c>
      <c r="F188" t="inlineStr">
        <is>
          <t>280</t>
        </is>
      </c>
      <c r="G188" t="inlineStr">
        <is>
          <t>607</t>
        </is>
      </c>
      <c r="H188" t="inlineStr">
        <is>
          <t>505</t>
        </is>
      </c>
    </row>
    <row r="190">
      <c r="A190" t="inlineStr">
        <is>
          <t>INT_L_X8Y45/INT_L.NN2END0-&gt;&gt;IMUX_L16</t>
        </is>
      </c>
      <c r="B190" t="inlineStr">
        <is>
          <t>Buffer</t>
        </is>
      </c>
      <c r="C190" t="n">
        <v>1.6107141875</v>
      </c>
      <c r="D190" t="n">
        <v>0.007713</v>
      </c>
      <c r="E190" t="n">
        <v>0.047</v>
      </c>
      <c r="F190" t="n">
        <v>0.038</v>
      </c>
      <c r="G190" t="n">
        <v>0.138</v>
      </c>
      <c r="H190" t="n">
        <v>0.114</v>
      </c>
      <c r="I190">
        <f>((((D195) + (D194))) + (D191 + D192))</f>
        <v/>
      </c>
      <c r="J190">
        <f>(((((D195) + (D194))) + (D191 + D192))*C190)</f>
        <v/>
      </c>
    </row>
    <row r="191">
      <c r="A191" t="inlineStr">
        <is>
          <t>INT_L_X8Y45/IMUX_L16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CLBLM_L_X8Y45/CLBLM_IMUX16</t>
        </is>
      </c>
      <c r="B192" t="inlineStr">
        <is>
          <t>Part of wire</t>
        </is>
      </c>
      <c r="C192" t="n">
        <v>0</v>
      </c>
      <c r="D192" t="n">
        <v>0</v>
      </c>
      <c r="I192">
        <f>(((D191 + D192)/2) + (((D195) + (D194))))</f>
        <v/>
      </c>
      <c r="J192">
        <f>((C191 + C192)*(((D191 + D192)/2) + (((D195) + (D194)))))</f>
        <v/>
      </c>
    </row>
    <row r="193">
      <c r="A193" t="inlineStr">
        <is>
          <t>CLBLM_L_X8Y45/CLBLM_L.CLBLM_IMUX16-&gt;CLBLM_L_B3</t>
        </is>
      </c>
      <c r="B193" t="inlineStr">
        <is>
          <t>PassTransistor</t>
        </is>
      </c>
      <c r="C193" t="n">
        <v>0</v>
      </c>
      <c r="E193" t="n">
        <v>0</v>
      </c>
      <c r="F193" t="n">
        <v>0</v>
      </c>
      <c r="G193" t="n">
        <v>0</v>
      </c>
      <c r="H193" t="n">
        <v>0</v>
      </c>
      <c r="I193">
        <f>((D195) + (D194))</f>
        <v/>
      </c>
      <c r="J193">
        <f>(((D195) + (D194))*C193)</f>
        <v/>
      </c>
    </row>
    <row r="194">
      <c r="A194" t="inlineStr">
        <is>
          <t>CLBLM_L_X8Y45/CLBLM_L_B3</t>
        </is>
      </c>
      <c r="B194" t="inlineStr">
        <is>
          <t>Part of wire</t>
        </is>
      </c>
      <c r="C194" t="n">
        <v>0</v>
      </c>
      <c r="D194" t="n">
        <v>0</v>
      </c>
      <c r="I194">
        <f>(((D194)/2) + (D195))</f>
        <v/>
      </c>
      <c r="J194">
        <f>((C194)*(((D194)/2) + (D195)))</f>
        <v/>
      </c>
    </row>
    <row r="195">
      <c r="A195" t="inlineStr">
        <is>
          <t>masterReg/register_reg_r1_0_31_6_11_i_29/I0</t>
        </is>
      </c>
      <c r="B195" t="inlineStr">
        <is>
          <t>Inpin</t>
        </is>
      </c>
      <c r="D195" t="n">
        <v>0</v>
      </c>
      <c r="E195" t="n">
        <v>0.136</v>
      </c>
      <c r="F195" t="n">
        <v>0.109</v>
      </c>
      <c r="G195" t="n">
        <v>0.349</v>
      </c>
      <c r="H195" t="n">
        <v>0.281</v>
      </c>
    </row>
    <row r="196">
      <c r="A196" t="inlineStr">
        <is>
          <t>regReadDataA[10]: masterReg/readData1_reg[10]/Q to masterReg/register_reg_r1_0_31_6_11_i_29/I0 sum delays</t>
        </is>
      </c>
      <c r="E196">
        <f>(E2 + E4 + E172 + E190 + E193 + E195)</f>
        <v/>
      </c>
      <c r="F196">
        <f>(F2 + F4 + F172 + F190 + F193 + F195)</f>
        <v/>
      </c>
      <c r="G196">
        <f>(G2 + G4 + G172 + G190 + G193 + G195)</f>
        <v/>
      </c>
      <c r="H196">
        <f>(H2 + H4 + H172 + H190 + H193 + H195)</f>
        <v/>
      </c>
      <c r="J196">
        <f>(J2 + J3 + J4 + J6 + J172 + J176 + J190 + J192 + J193 + J194 + J195)</f>
        <v/>
      </c>
    </row>
    <row r="197">
      <c r="A197" t="inlineStr">
        <is>
          <t>regReadDataA[10]: masterReg/readData1_reg[10]/Q to masterReg/register_reg_r1_0_31_6_11_i_29/I0sum delays + cap delay</t>
        </is>
      </c>
      <c r="E197">
        <f>1000*(E196 + J196)</f>
        <v/>
      </c>
      <c r="F197">
        <f>1000*(F196 + J196)</f>
        <v/>
      </c>
      <c r="G197">
        <f>1000*(G196 + J196)</f>
        <v/>
      </c>
      <c r="H197">
        <f>1000*(H196 + J196)</f>
        <v/>
      </c>
    </row>
    <row r="199">
      <c r="A199" t="inlineStr">
        <is>
          <t>regReadDataA[10]: masterReg/readData1_reg[10]/Q to masterReg/register_reg_r1_0_31_6_11_i_29/I0Total delay (from Vivado)</t>
        </is>
      </c>
      <c r="E199" t="inlineStr">
        <is>
          <t>295</t>
        </is>
      </c>
      <c r="F199" t="inlineStr">
        <is>
          <t>249</t>
        </is>
      </c>
      <c r="G199" t="inlineStr">
        <is>
          <t>552</t>
        </is>
      </c>
      <c r="H199" t="inlineStr">
        <is>
          <t>458</t>
        </is>
      </c>
    </row>
    <row r="201">
      <c r="A201" t="inlineStr">
        <is>
          <t>INT_L_X8Y45/INT_L.NN2END0-&gt;&gt;NL1BEG_N3</t>
        </is>
      </c>
      <c r="B201" t="inlineStr">
        <is>
          <t>Buffer</t>
        </is>
      </c>
      <c r="C201" t="n">
        <v>1.16220225</v>
      </c>
      <c r="D201" t="n">
        <v>0.008429000000000001</v>
      </c>
      <c r="E201" t="n">
        <v>0.054</v>
      </c>
      <c r="F201" t="n">
        <v>0.044</v>
      </c>
      <c r="G201" t="n">
        <v>0.131</v>
      </c>
      <c r="H201" t="n">
        <v>0.108</v>
      </c>
      <c r="I201">
        <f>((D203) + (D202))</f>
        <v/>
      </c>
      <c r="J201">
        <f>(((D203) + (D202))*C201)</f>
        <v/>
      </c>
    </row>
    <row r="202">
      <c r="A202" t="inlineStr">
        <is>
          <t>INT_L_X8Y45/NL1BEG_N3</t>
        </is>
      </c>
      <c r="B202" t="inlineStr">
        <is>
          <t>Part of wire</t>
        </is>
      </c>
      <c r="C202" t="n">
        <v>0</v>
      </c>
      <c r="D202" t="n">
        <v>0</v>
      </c>
      <c r="I202">
        <f>(((D202)/2) + (D203))</f>
        <v/>
      </c>
      <c r="J202">
        <f>((C202)*(((D202)/2) + (D203)))</f>
        <v/>
      </c>
    </row>
    <row r="203">
      <c r="A203" t="inlineStr">
        <is>
          <t>INT_L_X8Y45/INT_L.NL1BEG_N3-&gt;&gt;NN2BEG3</t>
        </is>
      </c>
      <c r="B203" t="inlineStr">
        <is>
          <t>Buffer</t>
        </is>
      </c>
      <c r="C203" t="n">
        <v>1.1851186875</v>
      </c>
      <c r="D203" t="n">
        <v>0.008473000000000001</v>
      </c>
      <c r="E203" t="n">
        <v>0.06</v>
      </c>
      <c r="F203" t="n">
        <v>0.05</v>
      </c>
      <c r="G203" t="n">
        <v>0.133</v>
      </c>
      <c r="H203" t="n">
        <v>0.11</v>
      </c>
      <c r="I203">
        <f>((D207 + D218) + (D204 + D205 + D206))</f>
        <v/>
      </c>
      <c r="J203">
        <f>(((D207 + D218) + (D204 + D205 + D206))*C203)</f>
        <v/>
      </c>
    </row>
    <row r="204">
      <c r="A204" t="inlineStr">
        <is>
          <t>INT_L_X8Y45/NN2BEG3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INT_L_X8Y47/NN2END3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INT_L_X8Y46/NN2A3</t>
        </is>
      </c>
      <c r="B206" t="inlineStr">
        <is>
          <t>Part of wire</t>
        </is>
      </c>
      <c r="C206" t="n">
        <v>0</v>
      </c>
      <c r="D206" t="n">
        <v>0</v>
      </c>
      <c r="I206">
        <f>(((D204 + D205 + D206)/2) + (D207 + D218))</f>
        <v/>
      </c>
      <c r="J206">
        <f>((C204 + C205 + C206)*(((D204 + D205 + D206)/2) + (D207 + D218)))</f>
        <v/>
      </c>
    </row>
    <row r="207">
      <c r="A207" t="inlineStr">
        <is>
          <t>INT_L_X8Y47/INT_L.NN2END3-&gt;&gt;IMUX_L30</t>
        </is>
      </c>
      <c r="B207" t="inlineStr">
        <is>
          <t>Buffer</t>
        </is>
      </c>
      <c r="C207" t="n">
        <v>1.6107141875</v>
      </c>
      <c r="D207" t="n">
        <v>0.007713</v>
      </c>
      <c r="E207" t="n">
        <v>0.047</v>
      </c>
      <c r="F207" t="n">
        <v>0.038</v>
      </c>
      <c r="G207" t="n">
        <v>0.138</v>
      </c>
      <c r="H207" t="n">
        <v>0.114</v>
      </c>
      <c r="I207">
        <f>((((D212) + (D211))) + (D208 + D209))</f>
        <v/>
      </c>
      <c r="J207">
        <f>(((((D212) + (D211))) + (D208 + D209))*C207)</f>
        <v/>
      </c>
    </row>
    <row r="208">
      <c r="A208" t="inlineStr">
        <is>
          <t>INT_L_X8Y47/IMUX_L30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CLBLM_L_X8Y47/CLBLM_IMUX30</t>
        </is>
      </c>
      <c r="B209" t="inlineStr">
        <is>
          <t>Part of wire</t>
        </is>
      </c>
      <c r="C209" t="n">
        <v>0</v>
      </c>
      <c r="D209" t="n">
        <v>0</v>
      </c>
      <c r="I209">
        <f>(((D208 + D209)/2) + (((D212) + (D211))))</f>
        <v/>
      </c>
      <c r="J209">
        <f>((C208 + C209)*(((D208 + D209)/2) + (((D212) + (D211)))))</f>
        <v/>
      </c>
    </row>
    <row r="210">
      <c r="A210" t="inlineStr">
        <is>
          <t>CLBLM_L_X8Y47/CLBLM_L.CLBLM_IMUX30-&gt;CLBLM_L_C5</t>
        </is>
      </c>
      <c r="B210" t="inlineStr">
        <is>
          <t>PassTransistor</t>
        </is>
      </c>
      <c r="C210" t="n">
        <v>0</v>
      </c>
      <c r="E210" t="n">
        <v>0</v>
      </c>
      <c r="F210" t="n">
        <v>0</v>
      </c>
      <c r="G210" t="n">
        <v>0</v>
      </c>
      <c r="H210" t="n">
        <v>0</v>
      </c>
      <c r="I210">
        <f>((D212) + (D211))</f>
        <v/>
      </c>
      <c r="J210">
        <f>(((D212) + (D211))*C210)</f>
        <v/>
      </c>
    </row>
    <row r="211">
      <c r="A211" t="inlineStr">
        <is>
          <t>CLBLM_L_X8Y47/CLBLM_L_C5</t>
        </is>
      </c>
      <c r="B211" t="inlineStr">
        <is>
          <t>Part of wire</t>
        </is>
      </c>
      <c r="C211" t="n">
        <v>0</v>
      </c>
      <c r="D211" t="n">
        <v>0</v>
      </c>
      <c r="I211">
        <f>(((D211)/2) + (D212))</f>
        <v/>
      </c>
      <c r="J211">
        <f>((C211)*(((D211)/2) + (D212)))</f>
        <v/>
      </c>
    </row>
    <row r="212">
      <c r="A212" t="inlineStr">
        <is>
          <t>masterReg/register_reg_r1_0_31_0_5_i_49/I0</t>
        </is>
      </c>
      <c r="B212" t="inlineStr">
        <is>
          <t>Inpin</t>
        </is>
      </c>
      <c r="D212" t="n">
        <v>0</v>
      </c>
      <c r="E212" t="n">
        <v>0.042</v>
      </c>
      <c r="F212" t="n">
        <v>0.033</v>
      </c>
      <c r="G212" t="n">
        <v>0.114</v>
      </c>
      <c r="H212" t="n">
        <v>0.092</v>
      </c>
    </row>
    <row r="213">
      <c r="A213" t="inlineStr">
        <is>
          <t>regReadDataA[10]: masterReg/readData1_reg[10]/Q to masterReg/register_reg_r1_0_31_0_5_i_49/I0 sum delays</t>
        </is>
      </c>
      <c r="E213">
        <f>(E2 + E4 + E172 + E201 + E203 + E207 + E210 + E212)</f>
        <v/>
      </c>
      <c r="F213">
        <f>(F2 + F4 + F172 + F201 + F203 + F207 + F210 + F212)</f>
        <v/>
      </c>
      <c r="G213">
        <f>(G2 + G4 + G172 + G201 + G203 + G207 + G210 + G212)</f>
        <v/>
      </c>
      <c r="H213">
        <f>(H2 + H4 + H172 + H201 + H203 + H207 + H210 + H212)</f>
        <v/>
      </c>
      <c r="J213">
        <f>(J2 + J3 + J4 + J6 + J172 + J176 + J201 + J202 + J203 + J206 + J207 + J209 + J210 + J211 + J212)</f>
        <v/>
      </c>
    </row>
    <row r="214">
      <c r="A214" t="inlineStr">
        <is>
          <t>regReadDataA[10]: masterReg/readData1_reg[10]/Q to masterReg/register_reg_r1_0_31_0_5_i_49/I0sum delays + cap delay</t>
        </is>
      </c>
      <c r="E214">
        <f>1000*(E213 + J213)</f>
        <v/>
      </c>
      <c r="F214">
        <f>1000*(F213 + J213)</f>
        <v/>
      </c>
      <c r="G214">
        <f>1000*(G213 + J213)</f>
        <v/>
      </c>
      <c r="H214">
        <f>1000*(H213 + J213)</f>
        <v/>
      </c>
    </row>
    <row r="216">
      <c r="A216" t="inlineStr">
        <is>
          <t>regReadDataA[10]: masterReg/readData1_reg[10]/Q to masterReg/register_reg_r1_0_31_0_5_i_49/I0Total delay (from Vivado)</t>
        </is>
      </c>
      <c r="E216" t="inlineStr">
        <is>
          <t>342</t>
        </is>
      </c>
      <c r="F216" t="inlineStr">
        <is>
          <t>294</t>
        </is>
      </c>
      <c r="G216" t="inlineStr">
        <is>
          <t>598</t>
        </is>
      </c>
      <c r="H216" t="inlineStr">
        <is>
          <t>503</t>
        </is>
      </c>
    </row>
    <row r="218">
      <c r="A218" t="inlineStr">
        <is>
          <t>INT_L_X8Y47/INT_L.NN2END3-&gt;&gt;WW4BEG3</t>
        </is>
      </c>
      <c r="B218" t="inlineStr">
        <is>
          <t>Buffer</t>
        </is>
      </c>
      <c r="C218" t="n">
        <v>1.2375</v>
      </c>
      <c r="D218" t="n">
        <v>0.009403999999999999</v>
      </c>
      <c r="E218" t="n">
        <v>0.07199999999999999</v>
      </c>
      <c r="F218" t="n">
        <v>0.059</v>
      </c>
      <c r="G218" t="n">
        <v>0.167</v>
      </c>
      <c r="H218" t="n">
        <v>0.138</v>
      </c>
      <c r="I218">
        <f>((D230 + D269) + (D219 + D220 + D221 + D222 + D223 + D224 + D225 + D226 + D227 + D228 + D229))</f>
        <v/>
      </c>
      <c r="J218">
        <f>(((D230 + D269) + (D219 + D220 + D221 + D222 + D223 + D224 + D225 + D226 + D227 + D228 + D229))*C218)</f>
        <v/>
      </c>
    </row>
    <row r="219">
      <c r="A219" t="inlineStr">
        <is>
          <t>INT_L_X8Y47/WW4BEG3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INT_L_X4Y47/WW4END3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CLBLM_L_X8Y47/CLBLM_WW4A3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CLBLM_R_X7Y47/CLBLM_WW4A3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INT_R_X7Y47/WW4A3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INT_L_X6Y47/WW4B3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BRAM_INT_INTERFACE_L_X6Y47/INT_INTERFACE_WW4C3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BRAM_L_X6Y45/BRAM_WW4C3_2</t>
        </is>
      </c>
      <c r="B226" t="inlineStr">
        <is>
          <t>Part of wire</t>
        </is>
      </c>
      <c r="C226" t="n">
        <v>0.26892</v>
      </c>
      <c r="D226" t="n">
        <v>0.05565999999999999</v>
      </c>
    </row>
    <row r="227">
      <c r="A227" t="inlineStr">
        <is>
          <t>VBRK_X18Y49/VBRK_WW4C3</t>
        </is>
      </c>
      <c r="B227" t="inlineStr">
        <is>
          <t>Part of wire</t>
        </is>
      </c>
      <c r="C227" t="n">
        <v>0.01211</v>
      </c>
      <c r="D227" t="n">
        <v>0.00162</v>
      </c>
    </row>
    <row r="228">
      <c r="A228" t="inlineStr">
        <is>
          <t>CLBLM_R_X5Y47/CLBLM_WW4C3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INT_R_X5Y47/WW4C3</t>
        </is>
      </c>
      <c r="B229" t="inlineStr">
        <is>
          <t>Part of wire</t>
        </is>
      </c>
      <c r="C229" t="n">
        <v>0</v>
      </c>
      <c r="D229" t="n">
        <v>0</v>
      </c>
      <c r="I229">
        <f>(((D219 + D220 + D221 + D222 + D223 + D224 + D225 + D226 + D227 + D228 + D229)/2) + (D230 + D269))</f>
        <v/>
      </c>
      <c r="J229">
        <f>((C219 + C220 + C221 + C222 + C223 + C224 + C225 + C226 + C227 + C228 + C229)*(((D219 + D220 + D221 + D222 + D223 + D224 + D225 + D226 + D227 + D228 + D229)/2) + (D230 + D269)))</f>
        <v/>
      </c>
    </row>
    <row r="230">
      <c r="A230" t="inlineStr">
        <is>
          <t>INT_L_X4Y47/INT_L.WW4END3-&gt;&gt;NN2BEG3</t>
        </is>
      </c>
      <c r="B230" t="inlineStr">
        <is>
          <t>Buffer</t>
        </is>
      </c>
      <c r="C230" t="n">
        <v>1.1851186875</v>
      </c>
      <c r="D230" t="n">
        <v>0.008473000000000001</v>
      </c>
      <c r="E230" t="n">
        <v>0.06</v>
      </c>
      <c r="F230" t="n">
        <v>0.05</v>
      </c>
      <c r="G230" t="n">
        <v>0.133</v>
      </c>
      <c r="H230" t="n">
        <v>0.11</v>
      </c>
      <c r="I230">
        <f>((D234 + D258) + (D231 + D232 + D233))</f>
        <v/>
      </c>
      <c r="J230">
        <f>(((D234 + D258) + (D231 + D232 + D233))*C230)</f>
        <v/>
      </c>
    </row>
    <row r="231">
      <c r="A231" t="inlineStr">
        <is>
          <t>INT_L_X4Y47/NN2BEG3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INT_L_X4Y49/NN2END3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INT_L_X4Y48/NN2A3</t>
        </is>
      </c>
      <c r="B233" t="inlineStr">
        <is>
          <t>Part of wire</t>
        </is>
      </c>
      <c r="C233" t="n">
        <v>0</v>
      </c>
      <c r="D233" t="n">
        <v>0</v>
      </c>
      <c r="I233">
        <f>(((D231 + D232 + D233)/2) + (D234 + D258))</f>
        <v/>
      </c>
      <c r="J233">
        <f>((C231 + C232 + C233)*(((D231 + D232 + D233)/2) + (D234 + D258)))</f>
        <v/>
      </c>
    </row>
    <row r="234">
      <c r="A234" t="inlineStr">
        <is>
          <t>INT_L_X4Y49/INT_L.NN2END3-&gt;&gt;NW2BEG3</t>
        </is>
      </c>
      <c r="B234" t="inlineStr">
        <is>
          <t>Buffer</t>
        </is>
      </c>
      <c r="C234" t="n">
        <v>1.1851186875</v>
      </c>
      <c r="D234" t="n">
        <v>0.008473000000000001</v>
      </c>
      <c r="E234" t="n">
        <v>0.043</v>
      </c>
      <c r="F234" t="n">
        <v>0.035</v>
      </c>
      <c r="G234" t="n">
        <v>0.14</v>
      </c>
      <c r="H234" t="n">
        <v>0.116</v>
      </c>
      <c r="I234">
        <f>((D241) + (D235 + D236 + D237 + D238 + D239 + D240))</f>
        <v/>
      </c>
      <c r="J234">
        <f>(((D241) + (D235 + D236 + D237 + D238 + D239 + D240))*C234)</f>
        <v/>
      </c>
    </row>
    <row r="235">
      <c r="A235" t="inlineStr">
        <is>
          <t>INT_L_X4Y49/NW2BEG3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INT_R_X3Y50/NW2END3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BRKH_INT_X4Y49/BRKH_INT_NW2BEG3</t>
        </is>
      </c>
      <c r="B237" t="inlineStr">
        <is>
          <t>Part of wire</t>
        </is>
      </c>
      <c r="C237" t="n">
        <v>0.00523</v>
      </c>
      <c r="D237" t="n">
        <v>0.001</v>
      </c>
    </row>
    <row r="238">
      <c r="A238" t="inlineStr">
        <is>
          <t>INT_L_X4Y50/NW2A3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CLBLL_L_X4Y50/CLBLL_NW2A3</t>
        </is>
      </c>
      <c r="B239" t="inlineStr">
        <is>
          <t>Part of wire</t>
        </is>
      </c>
      <c r="C239" t="n">
        <v>0.080091</v>
      </c>
      <c r="D239" t="n">
        <v>0.005884</v>
      </c>
    </row>
    <row r="240">
      <c r="A240" t="inlineStr">
        <is>
          <t>CLBLM_R_X3Y50/CLBLM_NW2A3</t>
        </is>
      </c>
      <c r="B240" t="inlineStr">
        <is>
          <t>Part of wire</t>
        </is>
      </c>
      <c r="C240" t="n">
        <v>0.091532</v>
      </c>
      <c r="D240" t="n">
        <v>0.005884</v>
      </c>
      <c r="I240">
        <f>(((D235 + D236 + D237 + D238 + D239 + D240)/2) + (D241))</f>
        <v/>
      </c>
      <c r="J240">
        <f>((C235 + C236 + C237 + C238 + C239 + C240)*(((D235 + D236 + D237 + D238 + D239 + D240)/2) + (D241)))</f>
        <v/>
      </c>
    </row>
    <row r="241">
      <c r="A241" t="inlineStr">
        <is>
          <t>INT_R_X3Y50/INT_R.NW2END3-&gt;&gt;NE2BEG3</t>
        </is>
      </c>
      <c r="B241" t="inlineStr">
        <is>
          <t>Buffer</t>
        </is>
      </c>
      <c r="C241" t="n">
        <v>1.1851186875</v>
      </c>
      <c r="D241" t="n">
        <v>0.008473000000000001</v>
      </c>
      <c r="E241" t="n">
        <v>0.042</v>
      </c>
      <c r="F241" t="n">
        <v>0.034</v>
      </c>
      <c r="G241" t="n">
        <v>0.139</v>
      </c>
      <c r="H241" t="n">
        <v>0.115</v>
      </c>
      <c r="I241">
        <f>((D247) + (D242 + D243 + D244 + D245 + D246))</f>
        <v/>
      </c>
      <c r="J241">
        <f>(((D247) + (D242 + D243 + D244 + D245 + D246))*C241)</f>
        <v/>
      </c>
    </row>
    <row r="242">
      <c r="A242" t="inlineStr">
        <is>
          <t>INT_R_X3Y50/NE2BEG3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INT_L_X4Y51/NE2END3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INT_R_X3Y51/NE2A3</t>
        </is>
      </c>
      <c r="B244" t="inlineStr">
        <is>
          <t>Part of wire</t>
        </is>
      </c>
      <c r="C244" t="n">
        <v>0</v>
      </c>
      <c r="D244" t="n">
        <v>0</v>
      </c>
    </row>
    <row r="245">
      <c r="A245" t="inlineStr">
        <is>
          <t>CLBLM_R_X3Y51/CLBLM_NE2A3</t>
        </is>
      </c>
      <c r="B245" t="inlineStr">
        <is>
          <t>Part of wire</t>
        </is>
      </c>
      <c r="C245" t="n">
        <v>0.100092</v>
      </c>
      <c r="D245" t="n">
        <v>0.005469</v>
      </c>
    </row>
    <row r="246">
      <c r="A246" t="inlineStr">
        <is>
          <t>CLBLL_L_X4Y51/CLBLL_NE2A3</t>
        </is>
      </c>
      <c r="B246" t="inlineStr">
        <is>
          <t>Part of wire</t>
        </is>
      </c>
      <c r="C246" t="n">
        <v>0.08758100000000001</v>
      </c>
      <c r="D246" t="n">
        <v>0.005469</v>
      </c>
      <c r="I246">
        <f>(((D242 + D243 + D244 + D245 + D246)/2) + (D247))</f>
        <v/>
      </c>
      <c r="J246">
        <f>((C242 + C243 + C244 + C245 + C246)*(((D242 + D243 + D244 + D245 + D246)/2) + (D247)))</f>
        <v/>
      </c>
    </row>
    <row r="247">
      <c r="A247" t="inlineStr">
        <is>
          <t>INT_L_X4Y51/INT_L.NE2END3-&gt;&gt;IMUX_L6</t>
        </is>
      </c>
      <c r="B247" t="inlineStr">
        <is>
          <t>Buffer</t>
        </is>
      </c>
      <c r="C247" t="n">
        <v>1.6107141875</v>
      </c>
      <c r="D247" t="n">
        <v>0.007713</v>
      </c>
      <c r="E247" t="n">
        <v>0.047</v>
      </c>
      <c r="F247" t="n">
        <v>0.038</v>
      </c>
      <c r="G247" t="n">
        <v>0.138</v>
      </c>
      <c r="H247" t="n">
        <v>0.114</v>
      </c>
      <c r="I247">
        <f>((((D252) + (D251))) + (D248 + D249))</f>
        <v/>
      </c>
      <c r="J247">
        <f>(((((D252) + (D251))) + (D248 + D249))*C247)</f>
        <v/>
      </c>
    </row>
    <row r="248">
      <c r="A248" t="inlineStr">
        <is>
          <t>INT_L_X4Y51/IMUX_L6</t>
        </is>
      </c>
      <c r="B248" t="inlineStr">
        <is>
          <t>Part of wire</t>
        </is>
      </c>
      <c r="C248" t="n">
        <v>0</v>
      </c>
      <c r="D248" t="n">
        <v>0</v>
      </c>
    </row>
    <row r="249">
      <c r="A249" t="inlineStr">
        <is>
          <t>CLBLL_L_X4Y51/CLBLL_IMUX6</t>
        </is>
      </c>
      <c r="B249" t="inlineStr">
        <is>
          <t>Part of wire</t>
        </is>
      </c>
      <c r="C249" t="n">
        <v>0</v>
      </c>
      <c r="D249" t="n">
        <v>0</v>
      </c>
      <c r="I249">
        <f>(((D248 + D249)/2) + (((D252) + (D251))))</f>
        <v/>
      </c>
      <c r="J249">
        <f>((C248 + C249)*(((D248 + D249)/2) + (((D252) + (D251)))))</f>
        <v/>
      </c>
    </row>
    <row r="250">
      <c r="A250" t="inlineStr">
        <is>
          <t>CLBLL_L_X4Y51/CLBLL_L.CLBLL_IMUX6-&gt;CLBLL_L_A1</t>
        </is>
      </c>
      <c r="B250" t="inlineStr">
        <is>
          <t>PassTransistor</t>
        </is>
      </c>
      <c r="C250" t="n">
        <v>0</v>
      </c>
      <c r="E250" t="n">
        <v>0</v>
      </c>
      <c r="F250" t="n">
        <v>0</v>
      </c>
      <c r="G250" t="n">
        <v>0</v>
      </c>
      <c r="H250" t="n">
        <v>0</v>
      </c>
      <c r="I250">
        <f>((D252) + (D251))</f>
        <v/>
      </c>
      <c r="J250">
        <f>(((D252) + (D251))*C250)</f>
        <v/>
      </c>
    </row>
    <row r="251">
      <c r="A251" t="inlineStr">
        <is>
          <t>CLBLL_L_X4Y51/CLBLL_L_A1</t>
        </is>
      </c>
      <c r="B251" t="inlineStr">
        <is>
          <t>Part of wire</t>
        </is>
      </c>
      <c r="C251" t="n">
        <v>0</v>
      </c>
      <c r="D251" t="n">
        <v>0</v>
      </c>
      <c r="I251">
        <f>(((D251)/2) + (D252))</f>
        <v/>
      </c>
      <c r="J251">
        <f>((C251)*(((D251)/2) + (D252)))</f>
        <v/>
      </c>
    </row>
    <row r="252">
      <c r="A252" t="inlineStr">
        <is>
          <t>masterReg/readData2[28]_i_17/I1</t>
        </is>
      </c>
      <c r="B252" t="inlineStr">
        <is>
          <t>Inpin</t>
        </is>
      </c>
      <c r="D252" t="n">
        <v>0</v>
      </c>
      <c r="E252" t="n">
        <v>0.214</v>
      </c>
      <c r="F252" t="n">
        <v>0.172</v>
      </c>
      <c r="G252" t="n">
        <v>0.516</v>
      </c>
      <c r="H252" t="n">
        <v>0.416</v>
      </c>
    </row>
    <row r="253">
      <c r="A253" t="inlineStr">
        <is>
          <t>regReadDataA[10]: masterReg/readData1_reg[10]/Q to masterReg/readData2[28]_i_17/I1 sum delays</t>
        </is>
      </c>
      <c r="E253">
        <f>(E2 + E4 + E172 + E201 + E203 + E218 + E230 + E234 + E241 + E247 + E250 + E252)</f>
        <v/>
      </c>
      <c r="F253">
        <f>(F2 + F4 + F172 + F201 + F203 + F218 + F230 + F234 + F241 + F247 + F250 + F252)</f>
        <v/>
      </c>
      <c r="G253">
        <f>(G2 + G4 + G172 + G201 + G203 + G218 + G230 + G234 + G241 + G247 + G250 + G252)</f>
        <v/>
      </c>
      <c r="H253">
        <f>(H2 + H4 + H172 + H201 + H203 + H218 + H230 + H234 + H241 + H247 + H250 + H252)</f>
        <v/>
      </c>
      <c r="J253">
        <f>(J2 + J3 + J4 + J6 + J172 + J176 + J201 + J202 + J203 + J206 + J218 + J229 + J230 + J233 + J234 + J240 + J241 + J246 + J247 + J249 + J250 + J251 + J252)</f>
        <v/>
      </c>
    </row>
    <row r="254">
      <c r="A254" t="inlineStr">
        <is>
          <t>regReadDataA[10]: masterReg/readData1_reg[10]/Q to masterReg/readData2[28]_i_17/I1sum delays + cap delay</t>
        </is>
      </c>
      <c r="E254">
        <f>1000*(E253 + J253)</f>
        <v/>
      </c>
      <c r="F254">
        <f>1000*(F253 + J253)</f>
        <v/>
      </c>
      <c r="G254">
        <f>1000*(G253 + J253)</f>
        <v/>
      </c>
      <c r="H254">
        <f>1000*(H253 + J253)</f>
        <v/>
      </c>
    </row>
    <row r="256">
      <c r="A256" t="inlineStr">
        <is>
          <t>regReadDataA[10]: masterReg/readData1_reg[10]/Q to masterReg/readData2[28]_i_17/I1Total delay (from Vivado)</t>
        </is>
      </c>
      <c r="E256" t="inlineStr">
        <is>
          <t>899</t>
        </is>
      </c>
      <c r="F256" t="inlineStr">
        <is>
          <t>779</t>
        </is>
      </c>
      <c r="G256" t="inlineStr">
        <is>
          <t>1578</t>
        </is>
      </c>
      <c r="H256" t="inlineStr">
        <is>
          <t>1333</t>
        </is>
      </c>
    </row>
    <row r="258">
      <c r="A258" t="inlineStr">
        <is>
          <t>INT_L_X4Y49/INT_L.NN2END3-&gt;&gt;IMUX_L15</t>
        </is>
      </c>
      <c r="B258" t="inlineStr">
        <is>
          <t>Buffer</t>
        </is>
      </c>
      <c r="C258" t="n">
        <v>1.6107141875</v>
      </c>
      <c r="D258" t="n">
        <v>0.007713</v>
      </c>
      <c r="E258" t="n">
        <v>0.047</v>
      </c>
      <c r="F258" t="n">
        <v>0.038</v>
      </c>
      <c r="G258" t="n">
        <v>0.138</v>
      </c>
      <c r="H258" t="n">
        <v>0.114</v>
      </c>
      <c r="I258">
        <f>((((D263) + (D262))) + (D259 + D260))</f>
        <v/>
      </c>
      <c r="J258">
        <f>(((((D263) + (D262))) + (D259 + D260))*C258)</f>
        <v/>
      </c>
    </row>
    <row r="259">
      <c r="A259" t="inlineStr">
        <is>
          <t>INT_L_X4Y49/IMUX_L15</t>
        </is>
      </c>
      <c r="B259" t="inlineStr">
        <is>
          <t>Part of wire</t>
        </is>
      </c>
      <c r="C259" t="n">
        <v>0</v>
      </c>
      <c r="D259" t="n">
        <v>0</v>
      </c>
    </row>
    <row r="260">
      <c r="A260" t="inlineStr">
        <is>
          <t>CLBLL_L_X4Y49/CLBLL_IMUX15</t>
        </is>
      </c>
      <c r="B260" t="inlineStr">
        <is>
          <t>Part of wire</t>
        </is>
      </c>
      <c r="C260" t="n">
        <v>0</v>
      </c>
      <c r="D260" t="n">
        <v>0</v>
      </c>
      <c r="I260">
        <f>(((D259 + D260)/2) + (((D263) + (D262))))</f>
        <v/>
      </c>
      <c r="J260">
        <f>((C259 + C260)*(((D259 + D260)/2) + (((D263) + (D262)))))</f>
        <v/>
      </c>
    </row>
    <row r="261">
      <c r="A261" t="inlineStr">
        <is>
          <t>CLBLL_L_X4Y49/CLBLL_L.CLBLL_IMUX15-&gt;CLBLL_LL_B1</t>
        </is>
      </c>
      <c r="B261" t="inlineStr">
        <is>
          <t>PassTransistor</t>
        </is>
      </c>
      <c r="C261" t="n">
        <v>0</v>
      </c>
      <c r="E261" t="n">
        <v>0</v>
      </c>
      <c r="F261" t="n">
        <v>0</v>
      </c>
      <c r="G261" t="n">
        <v>0</v>
      </c>
      <c r="H261" t="n">
        <v>0</v>
      </c>
      <c r="I261">
        <f>((D263) + (D262))</f>
        <v/>
      </c>
      <c r="J261">
        <f>(((D263) + (D262))*C261)</f>
        <v/>
      </c>
    </row>
    <row r="262">
      <c r="A262" t="inlineStr">
        <is>
          <t>CLBLL_L_X4Y49/CLBLL_LL_B1</t>
        </is>
      </c>
      <c r="B262" t="inlineStr">
        <is>
          <t>Part of wire</t>
        </is>
      </c>
      <c r="C262" t="n">
        <v>0</v>
      </c>
      <c r="D262" t="n">
        <v>0</v>
      </c>
      <c r="I262">
        <f>(((D262)/2) + (D263))</f>
        <v/>
      </c>
      <c r="J262">
        <f>((C262)*(((D262)/2) + (D263)))</f>
        <v/>
      </c>
    </row>
    <row r="263">
      <c r="A263" t="inlineStr">
        <is>
          <t>masterReg/i__carry__0_i_3/I2</t>
        </is>
      </c>
      <c r="B263" t="inlineStr">
        <is>
          <t>Inpin</t>
        </is>
      </c>
      <c r="D263" t="n">
        <v>0</v>
      </c>
      <c r="E263" t="n">
        <v>0.213</v>
      </c>
      <c r="F263" t="n">
        <v>0.171</v>
      </c>
      <c r="G263" t="n">
        <v>0.518</v>
      </c>
      <c r="H263" t="n">
        <v>0.417</v>
      </c>
    </row>
    <row r="264">
      <c r="A264" t="inlineStr">
        <is>
          <t>regReadDataA[10]: masterReg/readData1_reg[10]/Q to masterReg/i__carry__0_i_3/I2 sum delays</t>
        </is>
      </c>
      <c r="E264">
        <f>(E2 + E4 + E172 + E201 + E203 + E218 + E230 + E258 + E261 + E263)</f>
        <v/>
      </c>
      <c r="F264">
        <f>(F2 + F4 + F172 + F201 + F203 + F218 + F230 + F258 + F261 + F263)</f>
        <v/>
      </c>
      <c r="G264">
        <f>(G2 + G4 + G172 + G201 + G203 + G218 + G230 + G258 + G261 + G263)</f>
        <v/>
      </c>
      <c r="H264">
        <f>(H2 + H4 + H172 + H201 + H203 + H218 + H230 + H258 + H261 + H263)</f>
        <v/>
      </c>
      <c r="J264">
        <f>(J2 + J3 + J4 + J6 + J172 + J176 + J201 + J202 + J203 + J206 + J218 + J229 + J230 + J233 + J258 + J260 + J261 + J262 + J263)</f>
        <v/>
      </c>
    </row>
    <row r="265">
      <c r="A265" t="inlineStr">
        <is>
          <t>regReadDataA[10]: masterReg/readData1_reg[10]/Q to masterReg/i__carry__0_i_3/I2sum delays + cap delay</t>
        </is>
      </c>
      <c r="E265">
        <f>1000*(E264 + J264)</f>
        <v/>
      </c>
      <c r="F265">
        <f>1000*(F264 + J264)</f>
        <v/>
      </c>
      <c r="G265">
        <f>1000*(G264 + J264)</f>
        <v/>
      </c>
      <c r="H265">
        <f>1000*(H264 + J264)</f>
        <v/>
      </c>
    </row>
    <row r="267">
      <c r="A267" t="inlineStr">
        <is>
          <t>regReadDataA[10]: masterReg/readData1_reg[10]/Q to masterReg/i__carry__0_i_3/I2Total delay (from Vivado)</t>
        </is>
      </c>
      <c r="E267" t="inlineStr">
        <is>
          <t>758</t>
        </is>
      </c>
      <c r="F267" t="inlineStr">
        <is>
          <t>654</t>
        </is>
      </c>
      <c r="G267" t="inlineStr">
        <is>
          <t>1296</t>
        </is>
      </c>
      <c r="H267" t="inlineStr">
        <is>
          <t>1091</t>
        </is>
      </c>
    </row>
    <row r="269">
      <c r="A269" t="inlineStr">
        <is>
          <t>INT_L_X4Y47/INT_L.WW4END3-&gt;&gt;SR1BEG3</t>
        </is>
      </c>
      <c r="B269" t="inlineStr">
        <is>
          <t>Buffer</t>
        </is>
      </c>
      <c r="C269" t="n">
        <v>1.16220225</v>
      </c>
      <c r="D269" t="n">
        <v>0.008429000000000001</v>
      </c>
      <c r="E269" t="n">
        <v>0.057</v>
      </c>
      <c r="F269" t="n">
        <v>0.047</v>
      </c>
      <c r="G269" t="n">
        <v>0.14</v>
      </c>
      <c r="H269" t="n">
        <v>0.116</v>
      </c>
      <c r="I269">
        <f>((D273 + D284) + (D270 + D271 + D272))</f>
        <v/>
      </c>
      <c r="J269">
        <f>(((D273 + D284) + (D270 + D271 + D272))*C269)</f>
        <v/>
      </c>
    </row>
    <row r="270">
      <c r="A270" t="inlineStr">
        <is>
          <t>INT_L_X4Y47/SR1BEG3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INT_L_X4Y46/SR1END3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INT_L_X4Y47/SR1END_N3_3</t>
        </is>
      </c>
      <c r="B272" t="inlineStr">
        <is>
          <t>Part of wire</t>
        </is>
      </c>
      <c r="C272" t="n">
        <v>0</v>
      </c>
      <c r="D272" t="n">
        <v>0</v>
      </c>
      <c r="I272">
        <f>(((D270 + D271 + D272)/2) + (D273 + D284))</f>
        <v/>
      </c>
      <c r="J272">
        <f>((C270 + C271 + C272)*(((D270 + D271 + D272)/2) + (D273 + D284)))</f>
        <v/>
      </c>
    </row>
    <row r="273">
      <c r="A273" t="inlineStr">
        <is>
          <t>INT_L_X4Y46/INT_L.SR1END3-&gt;&gt;IMUX_L31</t>
        </is>
      </c>
      <c r="B273" t="inlineStr">
        <is>
          <t>Buffer</t>
        </is>
      </c>
      <c r="C273" t="n">
        <v>1.6107141875</v>
      </c>
      <c r="D273" t="n">
        <v>0.007713</v>
      </c>
      <c r="E273" t="n">
        <v>0.047</v>
      </c>
      <c r="F273" t="n">
        <v>0.038</v>
      </c>
      <c r="G273" t="n">
        <v>0.138</v>
      </c>
      <c r="H273" t="n">
        <v>0.114</v>
      </c>
      <c r="I273">
        <f>((((D278) + (D277))) + (D274 + D275))</f>
        <v/>
      </c>
      <c r="J273">
        <f>(((((D278) + (D277))) + (D274 + D275))*C273)</f>
        <v/>
      </c>
    </row>
    <row r="274">
      <c r="A274" t="inlineStr">
        <is>
          <t>INT_L_X4Y46/IMUX_L31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CLBLL_L_X4Y46/CLBLL_IMUX31</t>
        </is>
      </c>
      <c r="B275" t="inlineStr">
        <is>
          <t>Part of wire</t>
        </is>
      </c>
      <c r="C275" t="n">
        <v>0</v>
      </c>
      <c r="D275" t="n">
        <v>0</v>
      </c>
      <c r="I275">
        <f>(((D274 + D275)/2) + (((D278) + (D277))))</f>
        <v/>
      </c>
      <c r="J275">
        <f>((C274 + C275)*(((D274 + D275)/2) + (((D278) + (D277)))))</f>
        <v/>
      </c>
    </row>
    <row r="276">
      <c r="A276" t="inlineStr">
        <is>
          <t>CLBLL_L_X4Y46/CLBLL_L.CLBLL_IMUX31-&gt;CLBLL_LL_C5</t>
        </is>
      </c>
      <c r="B276" t="inlineStr">
        <is>
          <t>PassTransistor</t>
        </is>
      </c>
      <c r="C276" t="n">
        <v>0</v>
      </c>
      <c r="E276" t="n">
        <v>0</v>
      </c>
      <c r="F276" t="n">
        <v>0</v>
      </c>
      <c r="G276" t="n">
        <v>0</v>
      </c>
      <c r="H276" t="n">
        <v>0</v>
      </c>
      <c r="I276">
        <f>((D278) + (D277))</f>
        <v/>
      </c>
      <c r="J276">
        <f>(((D278) + (D277))*C276)</f>
        <v/>
      </c>
    </row>
    <row r="277">
      <c r="A277" t="inlineStr">
        <is>
          <t>CLBLL_L_X4Y46/CLBLL_LL_C5</t>
        </is>
      </c>
      <c r="B277" t="inlineStr">
        <is>
          <t>Part of wire</t>
        </is>
      </c>
      <c r="C277" t="n">
        <v>0</v>
      </c>
      <c r="D277" t="n">
        <v>0.010227</v>
      </c>
      <c r="I277">
        <f>(((D277)/2) + (D278))</f>
        <v/>
      </c>
      <c r="J277">
        <f>((C277)*(((D277)/2) + (D278)))</f>
        <v/>
      </c>
    </row>
    <row r="278">
      <c r="A278" t="inlineStr">
        <is>
          <t>masterReg/readData2[1]_i_17/I3</t>
        </is>
      </c>
      <c r="B278" t="inlineStr">
        <is>
          <t>Inpin</t>
        </is>
      </c>
      <c r="D278" t="n">
        <v>0</v>
      </c>
      <c r="E278" t="n">
        <v>0.042</v>
      </c>
      <c r="F278" t="n">
        <v>0.033</v>
      </c>
      <c r="G278" t="n">
        <v>0.114</v>
      </c>
      <c r="H278" t="n">
        <v>0.092</v>
      </c>
    </row>
    <row r="279">
      <c r="A279" t="inlineStr">
        <is>
          <t>regReadDataA[10]: masterReg/readData1_reg[10]/Q to masterReg/readData2[1]_i_17/I3 sum delays</t>
        </is>
      </c>
      <c r="E279">
        <f>(E2 + E4 + E172 + E201 + E203 + E218 + E269 + E273 + E276 + E278)</f>
        <v/>
      </c>
      <c r="F279">
        <f>(F2 + F4 + F172 + F201 + F203 + F218 + F269 + F273 + F276 + F278)</f>
        <v/>
      </c>
      <c r="G279">
        <f>(G2 + G4 + G172 + G201 + G203 + G218 + G269 + G273 + G276 + G278)</f>
        <v/>
      </c>
      <c r="H279">
        <f>(H2 + H4 + H172 + H201 + H203 + H218 + H269 + H273 + H276 + H278)</f>
        <v/>
      </c>
      <c r="J279">
        <f>(J2 + J3 + J4 + J6 + J172 + J176 + J201 + J202 + J203 + J206 + J218 + J229 + J269 + J272 + J273 + J275 + J276 + J277 + J278)</f>
        <v/>
      </c>
    </row>
    <row r="280">
      <c r="A280" t="inlineStr">
        <is>
          <t>regReadDataA[10]: masterReg/readData1_reg[10]/Q to masterReg/readData2[1]_i_17/I3sum delays + cap delay</t>
        </is>
      </c>
      <c r="E280">
        <f>1000*(E279 + J279)</f>
        <v/>
      </c>
      <c r="F280">
        <f>1000*(F279 + J279)</f>
        <v/>
      </c>
      <c r="G280">
        <f>1000*(G279 + J279)</f>
        <v/>
      </c>
      <c r="H280">
        <f>1000*(H279 + J279)</f>
        <v/>
      </c>
    </row>
    <row r="282">
      <c r="A282" t="inlineStr">
        <is>
          <t>regReadDataA[10]: masterReg/readData1_reg[10]/Q to masterReg/readData2[1]_i_17/I3Total delay (from Vivado)</t>
        </is>
      </c>
      <c r="E282" t="inlineStr">
        <is>
          <t>596</t>
        </is>
      </c>
      <c r="F282" t="inlineStr">
        <is>
          <t>525</t>
        </is>
      </c>
      <c r="G282" t="inlineStr">
        <is>
          <t>961</t>
        </is>
      </c>
      <c r="H282" t="inlineStr">
        <is>
          <t>824</t>
        </is>
      </c>
    </row>
    <row r="284">
      <c r="A284" t="inlineStr">
        <is>
          <t>INT_L_X4Y46/INT_L.SR1END3-&gt;&gt;IMUX_L47</t>
        </is>
      </c>
      <c r="B284" t="inlineStr">
        <is>
          <t>Buffer</t>
        </is>
      </c>
      <c r="C284" t="n">
        <v>1.6107141875</v>
      </c>
      <c r="D284" t="n">
        <v>0.007713</v>
      </c>
      <c r="E284" t="n">
        <v>0.047</v>
      </c>
      <c r="F284" t="n">
        <v>0.038</v>
      </c>
      <c r="G284" t="n">
        <v>0.138</v>
      </c>
      <c r="H284" t="n">
        <v>0.114</v>
      </c>
      <c r="I284">
        <f>((((D289) + (D288))) + (D285 + D286))</f>
        <v/>
      </c>
      <c r="J284">
        <f>(((((D289) + (D288))) + (D285 + D286))*C284)</f>
        <v/>
      </c>
    </row>
    <row r="285">
      <c r="A285" t="inlineStr">
        <is>
          <t>INT_L_X4Y46/IMUX_L47</t>
        </is>
      </c>
      <c r="B285" t="inlineStr">
        <is>
          <t>Part of wire</t>
        </is>
      </c>
      <c r="C285" t="n">
        <v>0</v>
      </c>
      <c r="D285" t="n">
        <v>0</v>
      </c>
    </row>
    <row r="286">
      <c r="A286" t="inlineStr">
        <is>
          <t>CLBLL_L_X4Y46/CLBLL_IMUX47</t>
        </is>
      </c>
      <c r="B286" t="inlineStr">
        <is>
          <t>Part of wire</t>
        </is>
      </c>
      <c r="C286" t="n">
        <v>0</v>
      </c>
      <c r="D286" t="n">
        <v>0</v>
      </c>
      <c r="I286">
        <f>(((D285 + D286)/2) + (((D289) + (D288))))</f>
        <v/>
      </c>
      <c r="J286">
        <f>((C285 + C286)*(((D285 + D286)/2) + (((D289) + (D288)))))</f>
        <v/>
      </c>
    </row>
    <row r="287">
      <c r="A287" t="inlineStr">
        <is>
          <t>CLBLL_L_X4Y46/CLBLL_L.CLBLL_IMUX47-&gt;CLBLL_LL_D5</t>
        </is>
      </c>
      <c r="B287" t="inlineStr">
        <is>
          <t>PassTransistor</t>
        </is>
      </c>
      <c r="C287" t="n">
        <v>0</v>
      </c>
      <c r="E287" t="n">
        <v>0</v>
      </c>
      <c r="F287" t="n">
        <v>0</v>
      </c>
      <c r="G287" t="n">
        <v>0</v>
      </c>
      <c r="H287" t="n">
        <v>0</v>
      </c>
      <c r="I287">
        <f>((D289) + (D288))</f>
        <v/>
      </c>
      <c r="J287">
        <f>(((D289) + (D288))*C287)</f>
        <v/>
      </c>
    </row>
    <row r="288">
      <c r="A288" t="inlineStr">
        <is>
          <t>CLBLL_L_X4Y46/CLBLL_LL_D5</t>
        </is>
      </c>
      <c r="B288" t="inlineStr">
        <is>
          <t>Part of wire</t>
        </is>
      </c>
      <c r="C288" t="n">
        <v>0</v>
      </c>
      <c r="D288" t="n">
        <v>0.007955</v>
      </c>
      <c r="I288">
        <f>(((D288)/2) + (D289))</f>
        <v/>
      </c>
      <c r="J288">
        <f>((C288)*(((D288)/2) + (D289)))</f>
        <v/>
      </c>
    </row>
    <row r="289">
      <c r="A289" t="inlineStr">
        <is>
          <t>masterReg/readData2[8]_i_11/I1</t>
        </is>
      </c>
      <c r="B289" t="inlineStr">
        <is>
          <t>Inpin</t>
        </is>
      </c>
      <c r="D289" t="n">
        <v>0</v>
      </c>
      <c r="E289" t="n">
        <v>0.042</v>
      </c>
      <c r="F289" t="n">
        <v>0.033</v>
      </c>
      <c r="G289" t="n">
        <v>0.113</v>
      </c>
      <c r="H289" t="n">
        <v>0.091</v>
      </c>
    </row>
    <row r="290">
      <c r="A290" t="inlineStr">
        <is>
          <t>regReadDataA[10]: masterReg/readData1_reg[10]/Q to masterReg/readData2[8]_i_11/I1 sum delays</t>
        </is>
      </c>
      <c r="E290">
        <f>(E2 + E4 + E172 + E201 + E203 + E218 + E269 + E284 + E287 + E289)</f>
        <v/>
      </c>
      <c r="F290">
        <f>(F2 + F4 + F172 + F201 + F203 + F218 + F269 + F284 + F287 + F289)</f>
        <v/>
      </c>
      <c r="G290">
        <f>(G2 + G4 + G172 + G201 + G203 + G218 + G269 + G284 + G287 + G289)</f>
        <v/>
      </c>
      <c r="H290">
        <f>(H2 + H4 + H172 + H201 + H203 + H218 + H269 + H284 + H287 + H289)</f>
        <v/>
      </c>
      <c r="J290">
        <f>(J2 + J3 + J4 + J6 + J172 + J176 + J201 + J202 + J203 + J206 + J218 + J229 + J269 + J272 + J284 + J286 + J287 + J288 + J289)</f>
        <v/>
      </c>
    </row>
    <row r="291">
      <c r="A291" t="inlineStr">
        <is>
          <t>regReadDataA[10]: masterReg/readData1_reg[10]/Q to masterReg/readData2[8]_i_11/I1sum delays + cap delay</t>
        </is>
      </c>
      <c r="E291">
        <f>1000*(E290 + J290)</f>
        <v/>
      </c>
      <c r="F291">
        <f>1000*(F290 + J290)</f>
        <v/>
      </c>
      <c r="G291">
        <f>1000*(G290 + J290)</f>
        <v/>
      </c>
      <c r="H291">
        <f>1000*(H290 + J290)</f>
        <v/>
      </c>
    </row>
    <row r="293">
      <c r="A293" t="inlineStr">
        <is>
          <t>regReadDataA[10]: masterReg/readData1_reg[10]/Q to masterReg/readData2[8]_i_11/I1Total delay (from Vivado)</t>
        </is>
      </c>
      <c r="E293" t="inlineStr">
        <is>
          <t>593</t>
        </is>
      </c>
      <c r="F293" t="inlineStr">
        <is>
          <t>522</t>
        </is>
      </c>
      <c r="G293" t="inlineStr">
        <is>
          <t>957</t>
        </is>
      </c>
      <c r="H293" t="inlineStr">
        <is>
          <t>820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CLBLM_L_X10Y44/CLBLM_M_BQ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D66 + D266) + (D5 + D6))) + (D3))</f>
        <v/>
      </c>
      <c r="J2">
        <f>(C2*((((D7 + D66 + D266) + (D5 + D6))) + (D3)))</f>
        <v/>
      </c>
    </row>
    <row r="3">
      <c r="A3" t="inlineStr">
        <is>
          <t>CLBLM_L_X10Y44/CLBLM_M_BQ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D66 + D266) + (D5 + D6))))</f>
        <v/>
      </c>
      <c r="J3">
        <f>((C3)*(((D3)/2) + (((D7 + D66 + D266) + (D5 + D6)))))</f>
        <v/>
      </c>
    </row>
    <row r="4">
      <c r="A4" t="inlineStr">
        <is>
          <t>CLBLM_L_X10Y44/CLBLM_L.CLBLM_M_BQ-&gt;CLBLM_LOGIC_OUTS5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D66 + D266) + (D5 + D6))</f>
        <v/>
      </c>
      <c r="J4">
        <f>(((D7 + D66 + D266) + (D5 + D6))*C4)</f>
        <v/>
      </c>
    </row>
    <row r="5">
      <c r="A5" t="inlineStr">
        <is>
          <t>CLBLM_L_X10Y44/CLBLM_LOGIC_OUTS5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INT_L_X10Y44/LOGIC_OUTS_L5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D66 + D266))</f>
        <v/>
      </c>
      <c r="J6">
        <f>((C5 + C6)*(((D5 + D6)/2) + (D7 + D66 + D266)))</f>
        <v/>
      </c>
    </row>
    <row r="7">
      <c r="A7" t="inlineStr">
        <is>
          <t>INT_L_X10Y44/INT_L.LOGIC_OUTS_L5-&gt;&gt;NN6BEG1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0.081</v>
      </c>
      <c r="F7" t="n">
        <v>0.067</v>
      </c>
      <c r="G7" t="n">
        <v>0.18</v>
      </c>
      <c r="H7" t="n">
        <v>0.149</v>
      </c>
      <c r="I7">
        <f>((D16 + D38) + (D8 + D9 + D10 + D11 + D12 + D13 + D14 + D15))</f>
        <v/>
      </c>
      <c r="J7">
        <f>(((D16 + D38) + (D8 + D9 + D10 + D11 + D12 + D13 + D14 + D15))*C7)</f>
        <v/>
      </c>
    </row>
    <row r="8">
      <c r="A8" t="inlineStr">
        <is>
          <t>INT_L_X10Y44/NN6BEG1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INT_L_X10Y50/NN6END1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INT_L_X10Y45/NN6A1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INT_L_X10Y46/NN6B1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INT_L_X10Y47/NN6C1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INT_L_X10Y48/NN6D1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INT_L_X10Y49/NN6E1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BRKH_INT_X10Y49/BRKH_INT_NN6E1</t>
        </is>
      </c>
      <c r="B15" t="inlineStr">
        <is>
          <t>Part of wire</t>
        </is>
      </c>
      <c r="C15" t="n">
        <v>0.00523</v>
      </c>
      <c r="D15" t="n">
        <v>0.001</v>
      </c>
      <c r="I15">
        <f>(((D8 + D9 + D10 + D11 + D12 + D13 + D14 + D15)/2) + (D16 + D38))</f>
        <v/>
      </c>
      <c r="J15">
        <f>((C8 + C9 + C10 + C11 + C12 + C13 + C14 + C15)*(((D8 + D9 + D10 + D11 + D12 + D13 + D14 + D15)/2) + (D16 + D38)))</f>
        <v/>
      </c>
    </row>
    <row r="16">
      <c r="A16" t="inlineStr">
        <is>
          <t>INT_L_X10Y50/INT_L.NN6END1-&gt;&gt;NW2BEG1</t>
        </is>
      </c>
      <c r="B16" t="inlineStr">
        <is>
          <t>Buffer</t>
        </is>
      </c>
      <c r="C16" t="n">
        <v>1.1851186875</v>
      </c>
      <c r="D16" t="n">
        <v>0.008473000000000001</v>
      </c>
      <c r="E16" t="n">
        <v>0.041</v>
      </c>
      <c r="F16" t="n">
        <v>0.033</v>
      </c>
      <c r="G16" t="n">
        <v>0.137</v>
      </c>
      <c r="H16" t="n">
        <v>0.113</v>
      </c>
      <c r="I16">
        <f>((D24) + (D17 + D18 + D19 + D20 + D21 + D22 + D23))</f>
        <v/>
      </c>
      <c r="J16">
        <f>(((D24) + (D17 + D18 + D19 + D20 + D21 + D22 + D23))*C16)</f>
        <v/>
      </c>
    </row>
    <row r="17">
      <c r="A17" t="inlineStr">
        <is>
          <t>INT_L_X10Y50/NW2BEG1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INT_R_X9Y51/NW2END1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INT_L_X10Y51/NW2A1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CLBLM_L_X10Y51/CLBLM_NW2A1</t>
        </is>
      </c>
      <c r="B20" t="inlineStr">
        <is>
          <t>Part of wire</t>
        </is>
      </c>
      <c r="C20" t="n">
        <v>0.091532</v>
      </c>
      <c r="D20" t="n">
        <v>0.005884</v>
      </c>
    </row>
    <row r="21">
      <c r="A21" t="inlineStr">
        <is>
          <t>VBRK_X29Y54/VBRK_NW2A1</t>
        </is>
      </c>
      <c r="B21" t="inlineStr">
        <is>
          <t>Part of wire</t>
        </is>
      </c>
      <c r="C21" t="n">
        <v>0.01211</v>
      </c>
      <c r="D21" t="n">
        <v>0.00162</v>
      </c>
    </row>
    <row r="22">
      <c r="A22" t="inlineStr">
        <is>
          <t>DSP_R_X9Y50/DSP_NW2A1_1</t>
        </is>
      </c>
      <c r="B22" t="inlineStr">
        <is>
          <t>Part of wire</t>
        </is>
      </c>
      <c r="C22" t="n">
        <v>0.04743</v>
      </c>
      <c r="D22" t="n">
        <v>0.011</v>
      </c>
    </row>
    <row r="23">
      <c r="A23" t="inlineStr">
        <is>
          <t>INT_INTERFACE_R_X9Y51/INT_INTERFACE_NW2A1</t>
        </is>
      </c>
      <c r="B23" t="inlineStr">
        <is>
          <t>Part of wire</t>
        </is>
      </c>
      <c r="C23" t="n">
        <v>0</v>
      </c>
      <c r="D23" t="n">
        <v>0</v>
      </c>
      <c r="I23">
        <f>(((D17 + D18 + D19 + D20 + D21 + D22 + D23)/2) + (D24))</f>
        <v/>
      </c>
      <c r="J23">
        <f>((C17 + C18 + C19 + C20 + C21 + C22 + C23)*(((D17 + D18 + D19 + D20 + D21 + D22 + D23)/2) + (D24)))</f>
        <v/>
      </c>
    </row>
    <row r="24">
      <c r="A24" t="inlineStr">
        <is>
          <t>INT_R_X9Y51/INT_R.NW2END1-&gt;&gt;WR1BEG2</t>
        </is>
      </c>
      <c r="B24" t="inlineStr">
        <is>
          <t>Buffer</t>
        </is>
      </c>
      <c r="C24" t="n">
        <v>1.16220225</v>
      </c>
      <c r="D24" t="n">
        <v>0.008429000000000001</v>
      </c>
      <c r="E24" t="n">
        <v>0.043</v>
      </c>
      <c r="F24" t="n">
        <v>0.035</v>
      </c>
      <c r="G24" t="n">
        <v>0.123</v>
      </c>
      <c r="H24" t="n">
        <v>0.102</v>
      </c>
      <c r="I24">
        <f>((D27) + (D25 + D26))</f>
        <v/>
      </c>
      <c r="J24">
        <f>(((D27) + (D25 + D26))*C24)</f>
        <v/>
      </c>
    </row>
    <row r="25">
      <c r="A25" t="inlineStr">
        <is>
          <t>INT_R_X9Y51/WR1BEG2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INT_L_X8Y51/WR1END2</t>
        </is>
      </c>
      <c r="B26" t="inlineStr">
        <is>
          <t>Part of wire</t>
        </is>
      </c>
      <c r="C26" t="n">
        <v>0</v>
      </c>
      <c r="D26" t="n">
        <v>0</v>
      </c>
      <c r="I26">
        <f>(((D25 + D26)/2) + (D27))</f>
        <v/>
      </c>
      <c r="J26">
        <f>((C25 + C26)*(((D25 + D26)/2) + (D27)))</f>
        <v/>
      </c>
    </row>
    <row r="27">
      <c r="A27" t="inlineStr">
        <is>
          <t>INT_L_X8Y51/INT_L.WR1END2-&gt;&gt;IMUX_L21</t>
        </is>
      </c>
      <c r="B27" t="inlineStr">
        <is>
          <t>Buffer</t>
        </is>
      </c>
      <c r="C27" t="n">
        <v>1.6107141875</v>
      </c>
      <c r="D27" t="n">
        <v>0.007713</v>
      </c>
      <c r="E27" t="n">
        <v>0.047</v>
      </c>
      <c r="F27" t="n">
        <v>0.038</v>
      </c>
      <c r="G27" t="n">
        <v>0.138</v>
      </c>
      <c r="H27" t="n">
        <v>0.114</v>
      </c>
      <c r="I27">
        <f>((((D32) + (D31))) + (D28 + D29))</f>
        <v/>
      </c>
      <c r="J27">
        <f>(((((D32) + (D31))) + (D28 + D29))*C27)</f>
        <v/>
      </c>
    </row>
    <row r="28">
      <c r="A28" t="inlineStr">
        <is>
          <t>INT_L_X8Y51/IMUX_L21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CLBLM_L_X8Y51/CLBLM_IMUX21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(((D32) + (D31))))</f>
        <v/>
      </c>
      <c r="J29">
        <f>((C28 + C29)*(((D28 + D29)/2) + (((D32) + (D31)))))</f>
        <v/>
      </c>
    </row>
    <row r="30">
      <c r="A30" t="inlineStr">
        <is>
          <t>CLBLM_L_X8Y51/CLBLM_L.CLBLM_IMUX21-&gt;CLBLM_L_C4</t>
        </is>
      </c>
      <c r="B30" t="inlineStr">
        <is>
          <t>PassTransistor</t>
        </is>
      </c>
      <c r="C30" t="n">
        <v>0</v>
      </c>
      <c r="E30" t="n">
        <v>0</v>
      </c>
      <c r="F30" t="n">
        <v>0</v>
      </c>
      <c r="G30" t="n">
        <v>0</v>
      </c>
      <c r="H30" t="n">
        <v>0</v>
      </c>
      <c r="I30">
        <f>((D32) + (D31))</f>
        <v/>
      </c>
      <c r="J30">
        <f>(((D32) + (D31))*C30)</f>
        <v/>
      </c>
    </row>
    <row r="31">
      <c r="A31" t="inlineStr">
        <is>
          <t>CLBLM_L_X8Y51/CLBLM_L_C4</t>
        </is>
      </c>
      <c r="B31" t="inlineStr">
        <is>
          <t>Part of wire</t>
        </is>
      </c>
      <c r="C31" t="n">
        <v>0</v>
      </c>
      <c r="D31" t="n">
        <v>0</v>
      </c>
      <c r="I31">
        <f>(((D31)/2) + (D32))</f>
        <v/>
      </c>
      <c r="J31">
        <f>((C31)*(((D31)/2) + (D32)))</f>
        <v/>
      </c>
    </row>
    <row r="32">
      <c r="A32" t="inlineStr">
        <is>
          <t>masterReg/readData2[31]_i_13/I5</t>
        </is>
      </c>
      <c r="B32" t="inlineStr">
        <is>
          <t>Inpin</t>
        </is>
      </c>
      <c r="D32" t="n">
        <v>0</v>
      </c>
      <c r="E32" t="n">
        <v>0.108</v>
      </c>
      <c r="F32" t="n">
        <v>0.08699999999999999</v>
      </c>
      <c r="G32" t="n">
        <v>0.281</v>
      </c>
      <c r="H32" t="n">
        <v>0.227</v>
      </c>
    </row>
    <row r="33">
      <c r="A33" t="inlineStr">
        <is>
          <t>regReadDataA[11]: masterReg/readData1_reg[11]/Q to masterReg/readData2[31]_i_13/I5 sum delays</t>
        </is>
      </c>
      <c r="E33">
        <f>(E2 + E4 + E7 + E16 + E24 + E27 + E30 + E32)</f>
        <v/>
      </c>
      <c r="F33">
        <f>(F2 + F4 + F7 + F16 + F24 + F27 + F30 + F32)</f>
        <v/>
      </c>
      <c r="G33">
        <f>(G2 + G4 + G7 + G16 + G24 + G27 + G30 + G32)</f>
        <v/>
      </c>
      <c r="H33">
        <f>(H2 + H4 + H7 + H16 + H24 + H27 + H30 + H32)</f>
        <v/>
      </c>
      <c r="J33">
        <f>(J2 + J3 + J4 + J6 + J7 + J15 + J16 + J23 + J24 + J26 + J27 + J29 + J30 + J31 + J32)</f>
        <v/>
      </c>
    </row>
    <row r="34">
      <c r="A34" t="inlineStr">
        <is>
          <t>regReadDataA[11]: masterReg/readData1_reg[11]/Q to masterReg/readData2[31]_i_13/I5sum delays + cap delay</t>
        </is>
      </c>
      <c r="E34">
        <f>1000*(E33 + J33)</f>
        <v/>
      </c>
      <c r="F34">
        <f>1000*(F33 + J33)</f>
        <v/>
      </c>
      <c r="G34">
        <f>1000*(G33 + J33)</f>
        <v/>
      </c>
      <c r="H34">
        <f>1000*(H33 + J33)</f>
        <v/>
      </c>
    </row>
    <row r="36">
      <c r="A36" t="inlineStr">
        <is>
          <t>regReadDataA[11]: masterReg/readData1_reg[11]/Q to masterReg/readData2[31]_i_13/I5Total delay (from Vivado)</t>
        </is>
      </c>
      <c r="E36" t="inlineStr">
        <is>
          <t>427</t>
        </is>
      </c>
      <c r="F36" t="inlineStr">
        <is>
          <t>367</t>
        </is>
      </c>
      <c r="G36" t="inlineStr">
        <is>
          <t>802</t>
        </is>
      </c>
      <c r="H36" t="inlineStr">
        <is>
          <t>674</t>
        </is>
      </c>
    </row>
    <row r="38">
      <c r="A38" t="inlineStr">
        <is>
          <t>INT_L_X10Y50/INT_L.NN6END1-&gt;&gt;NL1BEG0</t>
        </is>
      </c>
      <c r="B38" t="inlineStr">
        <is>
          <t>Buffer</t>
        </is>
      </c>
      <c r="C38" t="n">
        <v>1.16220225</v>
      </c>
      <c r="D38" t="n">
        <v>0.008429000000000001</v>
      </c>
      <c r="E38" t="n">
        <v>0.053</v>
      </c>
      <c r="F38" t="n">
        <v>0.044</v>
      </c>
      <c r="G38" t="n">
        <v>0.13</v>
      </c>
      <c r="H38" t="n">
        <v>0.107</v>
      </c>
      <c r="I38">
        <f>((D42 + D53) + (D39 + D40 + D41))</f>
        <v/>
      </c>
      <c r="J38">
        <f>(((D42 + D53) + (D39 + D40 + D41))*C38)</f>
        <v/>
      </c>
    </row>
    <row r="39">
      <c r="A39" t="inlineStr">
        <is>
          <t>INT_L_X10Y50/NL1BEG0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INT_L_X10Y51/NL1END0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INT_L_X10Y50/NL1END_S3_0</t>
        </is>
      </c>
      <c r="B41" t="inlineStr">
        <is>
          <t>Part of wire</t>
        </is>
      </c>
      <c r="C41" t="n">
        <v>0</v>
      </c>
      <c r="D41" t="n">
        <v>0</v>
      </c>
      <c r="I41">
        <f>(((D39 + D40 + D41)/2) + (D42 + D53))</f>
        <v/>
      </c>
      <c r="J41">
        <f>((C39 + C40 + C41)*(((D39 + D40 + D41)/2) + (D42 + D53)))</f>
        <v/>
      </c>
    </row>
    <row r="42">
      <c r="A42" t="inlineStr">
        <is>
          <t>INT_L_X10Y51/INT_L.NL1END0-&gt;&gt;IMUX_L24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INT_L_X10Y51/IMUX_L24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CLBLM_L_X10Y51/CLBLM_IMUX24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CLBLM_L_X10Y51/CLBLM_L.CLBLM_IMUX24-&gt;CLBLM_M_B5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CLBLM_L_X10Y51/CLBLM_M_B5</t>
        </is>
      </c>
      <c r="B46" t="inlineStr">
        <is>
          <t>Part of wire</t>
        </is>
      </c>
      <c r="C46" t="n">
        <v>0</v>
      </c>
      <c r="D46" t="n">
        <v>0</v>
      </c>
      <c r="I46">
        <f>(((D46)/2) + (D47))</f>
        <v/>
      </c>
      <c r="J46">
        <f>((C46)*(((D46)/2) + (D47)))</f>
        <v/>
      </c>
    </row>
    <row r="47">
      <c r="A47" t="inlineStr">
        <is>
          <t>masterReg/readData2[30]_i_17/I0</t>
        </is>
      </c>
      <c r="B47" t="inlineStr">
        <is>
          <t>Inpin</t>
        </is>
      </c>
      <c r="D47" t="n">
        <v>0</v>
      </c>
      <c r="E47" t="n">
        <v>0.052</v>
      </c>
      <c r="F47" t="n">
        <v>0.042</v>
      </c>
      <c r="G47" t="n">
        <v>0.137</v>
      </c>
      <c r="H47" t="n">
        <v>0.111</v>
      </c>
    </row>
    <row r="48">
      <c r="A48" t="inlineStr">
        <is>
          <t>regReadDataA[11]: masterReg/readData1_reg[11]/Q to masterReg/readData2[30]_i_17/I0 sum delays</t>
        </is>
      </c>
      <c r="E48">
        <f>(E2 + E4 + E7 + E38 + E42 + E45 + E47)</f>
        <v/>
      </c>
      <c r="F48">
        <f>(F2 + F4 + F7 + F38 + F42 + F45 + F47)</f>
        <v/>
      </c>
      <c r="G48">
        <f>(G2 + G4 + G7 + G38 + G42 + G45 + G47)</f>
        <v/>
      </c>
      <c r="H48">
        <f>(H2 + H4 + H7 + H38 + H42 + H45 + H47)</f>
        <v/>
      </c>
      <c r="J48">
        <f>(J2 + J3 + J4 + J6 + J7 + J15 + J38 + J41 + J42 + J44 + J45 + J46 + J47)</f>
        <v/>
      </c>
    </row>
    <row r="49">
      <c r="A49" t="inlineStr">
        <is>
          <t>regReadDataA[11]: masterReg/readData1_reg[11]/Q to masterReg/readData2[30]_i_17/I0sum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regReadDataA[11]: masterReg/readData1_reg[11]/Q to masterReg/readData2[30]_i_17/I0Total delay (from Vivado)</t>
        </is>
      </c>
      <c r="E51" t="inlineStr">
        <is>
          <t>316</t>
        </is>
      </c>
      <c r="F51" t="inlineStr">
        <is>
          <t>274</t>
        </is>
      </c>
      <c r="G51" t="inlineStr">
        <is>
          <t>544</t>
        </is>
      </c>
      <c r="H51" t="inlineStr">
        <is>
          <t>460</t>
        </is>
      </c>
    </row>
    <row r="53">
      <c r="A53" t="inlineStr">
        <is>
          <t>INT_L_X10Y51/INT_L.NL1END0-&gt;&gt;NL1BEG_N3</t>
        </is>
      </c>
      <c r="B53" t="inlineStr">
        <is>
          <t>Buffer</t>
        </is>
      </c>
      <c r="C53" t="n">
        <v>1.16220225</v>
      </c>
      <c r="D53" t="n">
        <v>0.008429000000000001</v>
      </c>
      <c r="E53" t="n">
        <v>0.054</v>
      </c>
      <c r="F53" t="n">
        <v>0.044</v>
      </c>
      <c r="G53" t="n">
        <v>0.131</v>
      </c>
      <c r="H53" t="n">
        <v>0.108</v>
      </c>
      <c r="I53">
        <f>((D55) + (D54))</f>
        <v/>
      </c>
      <c r="J53">
        <f>(((D55) + (D54))*C53)</f>
        <v/>
      </c>
    </row>
    <row r="54">
      <c r="A54" t="inlineStr">
        <is>
          <t>INT_L_X10Y51/NL1BEG_N3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INT_L_X10Y51/INT_L.NL1BEG_N3-&gt;&gt;IMUX_L46</t>
        </is>
      </c>
      <c r="B55" t="inlineStr">
        <is>
          <t>Buffer</t>
        </is>
      </c>
      <c r="C55" t="n">
        <v>1.6107141875</v>
      </c>
      <c r="D55" t="n">
        <v>0.007713</v>
      </c>
      <c r="E55" t="n">
        <v>0.047</v>
      </c>
      <c r="F55" t="n">
        <v>0.038</v>
      </c>
      <c r="G55" t="n">
        <v>0.138</v>
      </c>
      <c r="H55" t="n">
        <v>0.114</v>
      </c>
      <c r="I55">
        <f>((((D60) + (D59))) + (D56 + D57))</f>
        <v/>
      </c>
      <c r="J55">
        <f>(((((D60) + (D59))) + (D56 + D57))*C55)</f>
        <v/>
      </c>
    </row>
    <row r="56">
      <c r="A56" t="inlineStr">
        <is>
          <t>INT_L_X10Y51/IMUX_L46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CLBLM_L_X10Y51/CLBLM_IMUX46</t>
        </is>
      </c>
      <c r="B57" t="inlineStr">
        <is>
          <t>Part of wire</t>
        </is>
      </c>
      <c r="C57" t="n">
        <v>0</v>
      </c>
      <c r="D57" t="n">
        <v>0</v>
      </c>
      <c r="I57">
        <f>(((D56 + D57)/2) + (((D60) + (D59))))</f>
        <v/>
      </c>
      <c r="J57">
        <f>((C56 + C57)*(((D56 + D57)/2) + (((D60) + (D59)))))</f>
        <v/>
      </c>
    </row>
    <row r="58">
      <c r="A58" t="inlineStr">
        <is>
          <t>CLBLM_L_X10Y51/CLBLM_L.CLBLM_IMUX46-&gt;CLBLM_L_D5</t>
        </is>
      </c>
      <c r="B58" t="inlineStr">
        <is>
          <t>PassTransistor</t>
        </is>
      </c>
      <c r="C58" t="n">
        <v>0</v>
      </c>
      <c r="E58" t="n">
        <v>0</v>
      </c>
      <c r="F58" t="n">
        <v>0</v>
      </c>
      <c r="G58" t="n">
        <v>0</v>
      </c>
      <c r="H58" t="n">
        <v>0</v>
      </c>
      <c r="I58">
        <f>((D60) + (D59))</f>
        <v/>
      </c>
      <c r="J58">
        <f>(((D60) + (D59))*C58)</f>
        <v/>
      </c>
    </row>
    <row r="59">
      <c r="A59" t="inlineStr">
        <is>
          <t>CLBLM_L_X10Y51/CLBLM_L_D5</t>
        </is>
      </c>
      <c r="B59" t="inlineStr">
        <is>
          <t>Part of wire</t>
        </is>
      </c>
      <c r="C59" t="n">
        <v>0</v>
      </c>
      <c r="D59" t="n">
        <v>0</v>
      </c>
      <c r="I59">
        <f>(((D59)/2) + (D60))</f>
        <v/>
      </c>
      <c r="J59">
        <f>((C59)*(((D59)/2) + (D60)))</f>
        <v/>
      </c>
    </row>
    <row r="60">
      <c r="A60" t="inlineStr">
        <is>
          <t>masterReg/led_OBUF[11]_inst_i_1/I2</t>
        </is>
      </c>
      <c r="B60" t="inlineStr">
        <is>
          <t>Inpin</t>
        </is>
      </c>
      <c r="D60" t="n">
        <v>0</v>
      </c>
      <c r="E60" t="n">
        <v>0.042</v>
      </c>
      <c r="F60" t="n">
        <v>0.033</v>
      </c>
      <c r="G60" t="n">
        <v>0.113</v>
      </c>
      <c r="H60" t="n">
        <v>0.091</v>
      </c>
    </row>
    <row r="61">
      <c r="A61" t="inlineStr">
        <is>
          <t>regReadDataA[11]: masterReg/readData1_reg[11]/Q to masterReg/led_OBUF[11]_inst_i_1/I2 sum delays</t>
        </is>
      </c>
      <c r="E61">
        <f>(E2 + E4 + E7 + E38 + E53 + E55 + E58 + E60)</f>
        <v/>
      </c>
      <c r="F61">
        <f>(F2 + F4 + F7 + F38 + F53 + F55 + F58 + F60)</f>
        <v/>
      </c>
      <c r="G61">
        <f>(G2 + G4 + G7 + G38 + G53 + G55 + G58 + G60)</f>
        <v/>
      </c>
      <c r="H61">
        <f>(H2 + H4 + H7 + H38 + H53 + H55 + H58 + H60)</f>
        <v/>
      </c>
      <c r="J61">
        <f>(J2 + J3 + J4 + J6 + J7 + J15 + J38 + J41 + J53 + J54 + J55 + J57 + J58 + J59 + J60)</f>
        <v/>
      </c>
    </row>
    <row r="62">
      <c r="A62" t="inlineStr">
        <is>
          <t>regReadDataA[11]: masterReg/readData1_reg[11]/Q to masterReg/led_OBUF[11]_inst_i_1/I2sum delays + cap delay</t>
        </is>
      </c>
      <c r="E62">
        <f>1000*(E61 + J61)</f>
        <v/>
      </c>
      <c r="F62">
        <f>1000*(F61 + J61)</f>
        <v/>
      </c>
      <c r="G62">
        <f>1000*(G61 + J61)</f>
        <v/>
      </c>
      <c r="H62">
        <f>1000*(H61 + J61)</f>
        <v/>
      </c>
    </row>
    <row r="64">
      <c r="A64" t="inlineStr">
        <is>
          <t>regReadDataA[11]: masterReg/readData1_reg[11]/Q to masterReg/led_OBUF[11]_inst_i_1/I2Total delay (from Vivado)</t>
        </is>
      </c>
      <c r="E64" t="inlineStr">
        <is>
          <t>368</t>
        </is>
      </c>
      <c r="F64" t="inlineStr">
        <is>
          <t>317</t>
        </is>
      </c>
      <c r="G64" t="inlineStr">
        <is>
          <t>635</t>
        </is>
      </c>
      <c r="H64" t="inlineStr">
        <is>
          <t>535</t>
        </is>
      </c>
    </row>
    <row r="66">
      <c r="A66" t="inlineStr">
        <is>
          <t>INT_L_X10Y44/INT_L.LOGIC_OUTS_L5-&gt;&gt;NW6BEG1</t>
        </is>
      </c>
      <c r="B66" t="inlineStr">
        <is>
          <t>Buffer</t>
        </is>
      </c>
      <c r="C66" t="n">
        <v>1.5845231875</v>
      </c>
      <c r="D66" t="n">
        <v>0.009979</v>
      </c>
      <c r="E66" t="n">
        <v>0.075</v>
      </c>
      <c r="F66" t="n">
        <v>0.062</v>
      </c>
      <c r="G66" t="n">
        <v>0.175</v>
      </c>
      <c r="H66" t="n">
        <v>0.144</v>
      </c>
      <c r="I66">
        <f>((D78 + D95) + (D67 + D68 + D69 + D70 + D71 + D72 + D73 + D74 + D75 + D76 + D77))</f>
        <v/>
      </c>
      <c r="J66">
        <f>(((D78 + D95) + (D67 + D68 + D69 + D70 + D71 + D72 + D73 + D74 + D75 + D76 + D77))*C66)</f>
        <v/>
      </c>
    </row>
    <row r="67">
      <c r="A67" t="inlineStr">
        <is>
          <t>INT_L_X10Y44/NW6BEG1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INT_L_X8Y48/NW6END1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CLBLM_L_X10Y44/CLBLM_NW4A1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VBRK_X29Y46/VBRK_NW4A1</t>
        </is>
      </c>
      <c r="B70" t="inlineStr">
        <is>
          <t>Part of wire</t>
        </is>
      </c>
      <c r="C70" t="n">
        <v>0.01211</v>
      </c>
      <c r="D70" t="n">
        <v>0.00162</v>
      </c>
    </row>
    <row r="71">
      <c r="A71" t="inlineStr">
        <is>
          <t>DSP_R_X9Y40/DSP_NW4A1_4</t>
        </is>
      </c>
      <c r="B71" t="inlineStr">
        <is>
          <t>Part of wire</t>
        </is>
      </c>
      <c r="C71" t="n">
        <v>0.04743</v>
      </c>
      <c r="D71" t="n">
        <v>0.011</v>
      </c>
    </row>
    <row r="72">
      <c r="A72" t="inlineStr">
        <is>
          <t>INT_INTERFACE_R_X9Y44/INT_INTERFACE_NW4A1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INT_R_X9Y44/NW6A1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INT_R_X9Y45/NW6B1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INT_R_X9Y46/NW6C1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INT_R_X9Y47/NW6D1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INT_R_X9Y48/NW6E1</t>
        </is>
      </c>
      <c r="B77" t="inlineStr">
        <is>
          <t>Part of wire</t>
        </is>
      </c>
      <c r="C77" t="n">
        <v>0</v>
      </c>
      <c r="D77" t="n">
        <v>0</v>
      </c>
      <c r="I77">
        <f>(((D67 + D68 + D69 + D70 + D71 + D72 + D73 + D74 + D75 + D76 + D77)/2) + (D78 + D95))</f>
        <v/>
      </c>
      <c r="J77">
        <f>((C67 + C68 + C69 + C70 + C71 + C72 + C73 + C74 + C75 + C76 + C77)*(((D67 + D68 + D69 + D70 + D71 + D72 + D73 + D74 + D75 + D76 + D77)/2) + (D78 + D95)))</f>
        <v/>
      </c>
    </row>
    <row r="78">
      <c r="A78" t="inlineStr">
        <is>
          <t>INT_L_X8Y48/INT_L.NW6END1-&gt;&gt;SW2BEG0</t>
        </is>
      </c>
      <c r="B78" t="inlineStr">
        <is>
          <t>Buffer</t>
        </is>
      </c>
      <c r="C78" t="n">
        <v>1.1851186875</v>
      </c>
      <c r="D78" t="n">
        <v>0.008473000000000001</v>
      </c>
      <c r="E78" t="n">
        <v>0.041</v>
      </c>
      <c r="F78" t="n">
        <v>0.033</v>
      </c>
      <c r="G78" t="n">
        <v>0.137</v>
      </c>
      <c r="H78" t="n">
        <v>0.113</v>
      </c>
      <c r="I78">
        <f>((D84) + (D79 + D80 + D81 + D82 + D83))</f>
        <v/>
      </c>
      <c r="J78">
        <f>(((D84) + (D79 + D80 + D81 + D82 + D83))*C78)</f>
        <v/>
      </c>
    </row>
    <row r="79">
      <c r="A79" t="inlineStr">
        <is>
          <t>INT_L_X8Y48/SW2BEG0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INT_R_X7Y47/SW2END0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INT_L_X8Y47/SW2A0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CLBLM_L_X8Y47/CLBLM_SW2A0</t>
        </is>
      </c>
      <c r="B82" t="inlineStr">
        <is>
          <t>Part of wire</t>
        </is>
      </c>
      <c r="C82" t="n">
        <v>0.090208</v>
      </c>
      <c r="D82" t="n">
        <v>0.005896</v>
      </c>
    </row>
    <row r="83">
      <c r="A83" t="inlineStr">
        <is>
          <t>CLBLM_R_X7Y47/CLBLM_SW2A0</t>
        </is>
      </c>
      <c r="B83" t="inlineStr">
        <is>
          <t>Part of wire</t>
        </is>
      </c>
      <c r="C83" t="n">
        <v>0.090208</v>
      </c>
      <c r="D83" t="n">
        <v>0.005896</v>
      </c>
      <c r="I83">
        <f>(((D79 + D80 + D81 + D82 + D83)/2) + (D84))</f>
        <v/>
      </c>
      <c r="J83">
        <f>((C79 + C80 + C81 + C82 + C83)*(((D79 + D80 + D81 + D82 + D83)/2) + (D84)))</f>
        <v/>
      </c>
    </row>
    <row r="84">
      <c r="A84" t="inlineStr">
        <is>
          <t>INT_R_X7Y47/INT_R.SW2END0-&gt;&gt;IMUX17</t>
        </is>
      </c>
      <c r="B84" t="inlineStr">
        <is>
          <t>Buffer</t>
        </is>
      </c>
      <c r="C84" t="n">
        <v>1.6107141875</v>
      </c>
      <c r="D84" t="n">
        <v>0.007713</v>
      </c>
      <c r="E84" t="n">
        <v>0.047</v>
      </c>
      <c r="F84" t="n">
        <v>0.038</v>
      </c>
      <c r="G84" t="n">
        <v>0.138</v>
      </c>
      <c r="H84" t="n">
        <v>0.114</v>
      </c>
      <c r="I84">
        <f>((((D89) + (D88))) + (D85 + D86))</f>
        <v/>
      </c>
      <c r="J84">
        <f>(((((D89) + (D88))) + (D85 + D86))*C84)</f>
        <v/>
      </c>
    </row>
    <row r="85">
      <c r="A85" t="inlineStr">
        <is>
          <t>INT_R_X7Y47/IMUX17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CLBLM_R_X7Y47/CLBLM_IMUX17</t>
        </is>
      </c>
      <c r="B86" t="inlineStr">
        <is>
          <t>Part of wire</t>
        </is>
      </c>
      <c r="C86" t="n">
        <v>0</v>
      </c>
      <c r="D86" t="n">
        <v>0</v>
      </c>
      <c r="I86">
        <f>(((D85 + D86)/2) + (((D89) + (D88))))</f>
        <v/>
      </c>
      <c r="J86">
        <f>((C85 + C86)*(((D85 + D86)/2) + (((D89) + (D88)))))</f>
        <v/>
      </c>
    </row>
    <row r="87">
      <c r="A87" t="inlineStr">
        <is>
          <t>CLBLM_R_X7Y47/CLBLM_R.CLBLM_IMUX17-&gt;CLBLM_M_B3</t>
        </is>
      </c>
      <c r="B87" t="inlineStr">
        <is>
          <t>PassTransistor</t>
        </is>
      </c>
      <c r="C87" t="n">
        <v>0</v>
      </c>
      <c r="E87" t="n">
        <v>0</v>
      </c>
      <c r="F87" t="n">
        <v>0</v>
      </c>
      <c r="G87" t="n">
        <v>0</v>
      </c>
      <c r="H87" t="n">
        <v>0</v>
      </c>
      <c r="I87">
        <f>((D89) + (D88))</f>
        <v/>
      </c>
      <c r="J87">
        <f>(((D89) + (D88))*C87)</f>
        <v/>
      </c>
    </row>
    <row r="88">
      <c r="A88" t="inlineStr">
        <is>
          <t>CLBLM_R_X7Y47/CLBLM_M_B3</t>
        </is>
      </c>
      <c r="B88" t="inlineStr">
        <is>
          <t>Part of wire</t>
        </is>
      </c>
      <c r="C88" t="n">
        <v>0</v>
      </c>
      <c r="D88" t="n">
        <v>0</v>
      </c>
      <c r="I88">
        <f>(((D88)/2) + (D89))</f>
        <v/>
      </c>
      <c r="J88">
        <f>((C88)*(((D88)/2) + (D89)))</f>
        <v/>
      </c>
    </row>
    <row r="89">
      <c r="A89" t="inlineStr">
        <is>
          <t>masterReg/register_reg_r1_0_31_0_5_i_52/I5</t>
        </is>
      </c>
      <c r="B89" t="inlineStr">
        <is>
          <t>Inpin</t>
        </is>
      </c>
      <c r="D89" t="n">
        <v>0</v>
      </c>
      <c r="E89" t="n">
        <v>0.141</v>
      </c>
      <c r="F89" t="n">
        <v>0.114</v>
      </c>
      <c r="G89" t="n">
        <v>0.37</v>
      </c>
      <c r="H89" t="n">
        <v>0.298</v>
      </c>
    </row>
    <row r="90">
      <c r="A90" t="inlineStr">
        <is>
          <t>regReadDataA[11]: masterReg/readData1_reg[11]/Q to masterReg/register_reg_r1_0_31_0_5_i_52/I5 sum delays</t>
        </is>
      </c>
      <c r="E90">
        <f>(E2 + E4 + E66 + E78 + E84 + E87 + E89)</f>
        <v/>
      </c>
      <c r="F90">
        <f>(F2 + F4 + F66 + F78 + F84 + F87 + F89)</f>
        <v/>
      </c>
      <c r="G90">
        <f>(G2 + G4 + G66 + G78 + G84 + G87 + G89)</f>
        <v/>
      </c>
      <c r="H90">
        <f>(H2 + H4 + H66 + H78 + H84 + H87 + H89)</f>
        <v/>
      </c>
      <c r="J90">
        <f>(J2 + J3 + J4 + J6 + J66 + J77 + J78 + J83 + J84 + J86 + J87 + J88 + J89)</f>
        <v/>
      </c>
    </row>
    <row r="91">
      <c r="A91" t="inlineStr">
        <is>
          <t>regReadDataA[11]: masterReg/readData1_reg[11]/Q to masterReg/register_reg_r1_0_31_0_5_i_52/I5sum delays + cap delay</t>
        </is>
      </c>
      <c r="E91">
        <f>1000*(E90 + J90)</f>
        <v/>
      </c>
      <c r="F91">
        <f>1000*(F90 + J90)</f>
        <v/>
      </c>
      <c r="G91">
        <f>1000*(G90 + J90)</f>
        <v/>
      </c>
      <c r="H91">
        <f>1000*(H90 + J90)</f>
        <v/>
      </c>
    </row>
    <row r="93">
      <c r="A93" t="inlineStr">
        <is>
          <t>regReadDataA[11]: masterReg/readData1_reg[11]/Q to masterReg/register_reg_r1_0_31_0_5_i_52/I5Total delay (from Vivado)</t>
        </is>
      </c>
      <c r="E93" t="inlineStr">
        <is>
          <t>414</t>
        </is>
      </c>
      <c r="F93" t="inlineStr">
        <is>
          <t>357</t>
        </is>
      </c>
      <c r="G93" t="inlineStr">
        <is>
          <t>769</t>
        </is>
      </c>
      <c r="H93" t="inlineStr">
        <is>
          <t>646</t>
        </is>
      </c>
    </row>
    <row r="95">
      <c r="A95" t="inlineStr">
        <is>
          <t>INT_L_X8Y48/INT_L.NW6END1-&gt;&gt;WL1BEG_N3</t>
        </is>
      </c>
      <c r="B95" t="inlineStr">
        <is>
          <t>Buffer</t>
        </is>
      </c>
      <c r="C95" t="n">
        <v>1.16220225</v>
      </c>
      <c r="D95" t="n">
        <v>0.008429000000000001</v>
      </c>
      <c r="E95" t="n">
        <v>0.042</v>
      </c>
      <c r="F95" t="n">
        <v>0.034</v>
      </c>
      <c r="G95" t="n">
        <v>0.124</v>
      </c>
      <c r="H95" t="n">
        <v>0.103</v>
      </c>
      <c r="I95">
        <f>((D102) + (D96 + D97 + D98 + D99 + D100 + D101))</f>
        <v/>
      </c>
      <c r="J95">
        <f>(((D102) + (D96 + D97 + D98 + D99 + D100 + D101))*C95)</f>
        <v/>
      </c>
    </row>
    <row r="96">
      <c r="A96" t="inlineStr">
        <is>
          <t>INT_L_X8Y48/WL1BEG_N3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INT_R_X7Y47/WL1END3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INT_R_X7Y48/WL1END_N1_3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INT_L_X8Y47/WL1BEG3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CLBLM_L_X8Y47/CLBLM_WL1END3</t>
        </is>
      </c>
      <c r="B100" t="inlineStr">
        <is>
          <t>Part of wire</t>
        </is>
      </c>
      <c r="C100" t="n">
        <v>0.058596</v>
      </c>
      <c r="D100" t="n">
        <v>0.006105</v>
      </c>
    </row>
    <row r="101">
      <c r="A101" t="inlineStr">
        <is>
          <t>CLBLM_R_X7Y47/CLBLM_WL1END3</t>
        </is>
      </c>
      <c r="B101" t="inlineStr">
        <is>
          <t>Part of wire</t>
        </is>
      </c>
      <c r="C101" t="n">
        <v>0.058596</v>
      </c>
      <c r="D101" t="n">
        <v>0.006105</v>
      </c>
      <c r="I101">
        <f>(((D96 + D97 + D98 + D99 + D100 + D101)/2) + (D102))</f>
        <v/>
      </c>
      <c r="J101">
        <f>((C96 + C97 + C98 + C99 + C100 + C101)*(((D96 + D97 + D98 + D99 + D100 + D101)/2) + (D102)))</f>
        <v/>
      </c>
    </row>
    <row r="102">
      <c r="A102" t="inlineStr">
        <is>
          <t>INT_R_X7Y47/INT_R.WL1END3-&gt;&gt;WL1BEG2</t>
        </is>
      </c>
      <c r="B102" t="inlineStr">
        <is>
          <t>Buffer</t>
        </is>
      </c>
      <c r="C102" t="n">
        <v>1.16220225</v>
      </c>
      <c r="D102" t="n">
        <v>0.008429000000000001</v>
      </c>
      <c r="E102" t="n">
        <v>0.042</v>
      </c>
      <c r="F102" t="n">
        <v>0.034</v>
      </c>
      <c r="G102" t="n">
        <v>0.124</v>
      </c>
      <c r="H102" t="n">
        <v>0.103</v>
      </c>
      <c r="I102">
        <f>((D105) + (D103 + D104))</f>
        <v/>
      </c>
      <c r="J102">
        <f>(((D105) + (D103 + D104))*C102)</f>
        <v/>
      </c>
    </row>
    <row r="103">
      <c r="A103" t="inlineStr">
        <is>
          <t>INT_R_X7Y47/WL1BEG2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INT_L_X6Y47/WL1END2</t>
        </is>
      </c>
      <c r="B104" t="inlineStr">
        <is>
          <t>Part of wire</t>
        </is>
      </c>
      <c r="C104" t="n">
        <v>0</v>
      </c>
      <c r="D104" t="n">
        <v>0</v>
      </c>
      <c r="I104">
        <f>(((D103 + D104)/2) + (D105))</f>
        <v/>
      </c>
      <c r="J104">
        <f>((C103 + C104)*(((D103 + D104)/2) + (D105)))</f>
        <v/>
      </c>
    </row>
    <row r="105">
      <c r="A105" t="inlineStr">
        <is>
          <t>INT_L_X6Y47/INT_L.WL1END2-&gt;&gt;WR1BEG_S0</t>
        </is>
      </c>
      <c r="B105" t="inlineStr">
        <is>
          <t>Buffer</t>
        </is>
      </c>
      <c r="C105" t="n">
        <v>1.16220225</v>
      </c>
      <c r="D105" t="n">
        <v>0.008429000000000001</v>
      </c>
      <c r="E105" t="n">
        <v>0.043</v>
      </c>
      <c r="F105" t="n">
        <v>0.035</v>
      </c>
      <c r="G105" t="n">
        <v>0.124</v>
      </c>
      <c r="H105" t="n">
        <v>0.103</v>
      </c>
      <c r="I105">
        <f>((D114 + D125 + D181) + (D106 + D107 + D108 + D109 + D110 + D111 + D112 + D113))</f>
        <v/>
      </c>
      <c r="J105">
        <f>(((D114 + D125 + D181) + (D106 + D107 + D108 + D109 + D110 + D111 + D112 + D113))*C105)</f>
        <v/>
      </c>
    </row>
    <row r="106">
      <c r="A106" t="inlineStr">
        <is>
          <t>INT_L_X6Y47/WR1BEG_S0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INT_R_X5Y48/WR1END0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INT_R_X5Y47/WR1END_S1_0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INT_L_X6Y48/WR1BEG0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BRAM_INT_INTERFACE_L_X6Y48/INT_INTERFACE_WR1END0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BRAM_L_X6Y45/BRAM_WR1END0_3</t>
        </is>
      </c>
      <c r="B111" t="inlineStr">
        <is>
          <t>Part of wire</t>
        </is>
      </c>
      <c r="C111" t="n">
        <v>0.26892</v>
      </c>
      <c r="D111" t="n">
        <v>0.064292</v>
      </c>
    </row>
    <row r="112">
      <c r="A112" t="inlineStr">
        <is>
          <t>VBRK_X18Y50/VBRK_WR1END0</t>
        </is>
      </c>
      <c r="B112" t="inlineStr">
        <is>
          <t>Part of wire</t>
        </is>
      </c>
      <c r="C112" t="n">
        <v>0.01211</v>
      </c>
      <c r="D112" t="n">
        <v>0.00162</v>
      </c>
    </row>
    <row r="113">
      <c r="A113" t="inlineStr">
        <is>
          <t>CLBLM_R_X5Y48/CLBLM_WR1END0</t>
        </is>
      </c>
      <c r="B113" t="inlineStr">
        <is>
          <t>Part of wire</t>
        </is>
      </c>
      <c r="C113" t="n">
        <v>0.09451000000000001</v>
      </c>
      <c r="D113" t="n">
        <v>0.005801</v>
      </c>
      <c r="I113">
        <f>(((D106 + D107 + D108 + D109 + D110 + D111 + D112 + D113)/2) + (D114 + D125 + D181))</f>
        <v/>
      </c>
      <c r="J113">
        <f>((C106 + C107 + C108 + C109 + C110 + C111 + C112 + C113)*(((D106 + D107 + D108 + D109 + D110 + D111 + D112 + D113)/2) + (D114 + D125 + D181)))</f>
        <v/>
      </c>
    </row>
    <row r="114">
      <c r="A114" t="inlineStr">
        <is>
          <t>INT_R_X5Y48/INT_R.WR1END0-&gt;&gt;IMUX40</t>
        </is>
      </c>
      <c r="B114" t="inlineStr">
        <is>
          <t>Buffer</t>
        </is>
      </c>
      <c r="C114" t="n">
        <v>1.6107141875</v>
      </c>
      <c r="D114" t="n">
        <v>0.007713</v>
      </c>
      <c r="E114" t="n">
        <v>0.047</v>
      </c>
      <c r="F114" t="n">
        <v>0.038</v>
      </c>
      <c r="G114" t="n">
        <v>0.138</v>
      </c>
      <c r="H114" t="n">
        <v>0.114</v>
      </c>
      <c r="I114">
        <f>((((D119) + (D118))) + (D115 + D116))</f>
        <v/>
      </c>
      <c r="J114">
        <f>(((((D119) + (D118))) + (D115 + D116))*C114)</f>
        <v/>
      </c>
    </row>
    <row r="115">
      <c r="A115" t="inlineStr">
        <is>
          <t>INT_R_X5Y48/IMUX40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CLBLM_R_X5Y48/CLBLM_IMUX40</t>
        </is>
      </c>
      <c r="B116" t="inlineStr">
        <is>
          <t>Part of wire</t>
        </is>
      </c>
      <c r="C116" t="n">
        <v>0</v>
      </c>
      <c r="D116" t="n">
        <v>0</v>
      </c>
      <c r="I116">
        <f>(((D115 + D116)/2) + (((D119) + (D118))))</f>
        <v/>
      </c>
      <c r="J116">
        <f>((C115 + C116)*(((D115 + D116)/2) + (((D119) + (D118)))))</f>
        <v/>
      </c>
    </row>
    <row r="117">
      <c r="A117" t="inlineStr">
        <is>
          <t>CLBLM_R_X5Y48/CLBLM_R.CLBLM_IMUX40-&gt;CLBLM_M_D1</t>
        </is>
      </c>
      <c r="B117" t="inlineStr">
        <is>
          <t>PassTransistor</t>
        </is>
      </c>
      <c r="C117" t="n">
        <v>0</v>
      </c>
      <c r="E117" t="n">
        <v>0</v>
      </c>
      <c r="F117" t="n">
        <v>0</v>
      </c>
      <c r="G117" t="n">
        <v>0</v>
      </c>
      <c r="H117" t="n">
        <v>0</v>
      </c>
      <c r="I117">
        <f>((D119) + (D118))</f>
        <v/>
      </c>
      <c r="J117">
        <f>(((D119) + (D118))*C117)</f>
        <v/>
      </c>
    </row>
    <row r="118">
      <c r="A118" t="inlineStr">
        <is>
          <t>CLBLM_R_X5Y48/CLBLM_M_D1</t>
        </is>
      </c>
      <c r="B118" t="inlineStr">
        <is>
          <t>Part of wire</t>
        </is>
      </c>
      <c r="C118" t="n">
        <v>0</v>
      </c>
      <c r="D118" t="n">
        <v>0</v>
      </c>
      <c r="I118">
        <f>(((D118)/2) + (D119))</f>
        <v/>
      </c>
      <c r="J118">
        <f>((C118)*(((D118)/2) + (D119)))</f>
        <v/>
      </c>
    </row>
    <row r="119">
      <c r="A119" t="inlineStr">
        <is>
          <t>masterReg/i__carry__1_i_1__0/I1</t>
        </is>
      </c>
      <c r="B119" t="inlineStr">
        <is>
          <t>Inpin</t>
        </is>
      </c>
      <c r="D119" t="n">
        <v>0</v>
      </c>
      <c r="E119" t="n">
        <v>0.226</v>
      </c>
      <c r="F119" t="n">
        <v>0.145</v>
      </c>
      <c r="G119" t="n">
        <v>0.54</v>
      </c>
      <c r="H119" t="n">
        <v>0.305</v>
      </c>
    </row>
    <row r="120">
      <c r="A120" t="inlineStr">
        <is>
          <t>regReadDataA[11]: masterReg/readData1_reg[11]/Q to masterReg/i__carry__1_i_1__0/I1 sum delays</t>
        </is>
      </c>
      <c r="E120">
        <f>(E2 + E4 + E66 + E95 + E102 + E105 + E114 + E117 + E119)</f>
        <v/>
      </c>
      <c r="F120">
        <f>(F2 + F4 + F66 + F95 + F102 + F105 + F114 + F117 + F119)</f>
        <v/>
      </c>
      <c r="G120">
        <f>(G2 + G4 + G66 + G95 + G102 + G105 + G114 + G117 + G119)</f>
        <v/>
      </c>
      <c r="H120">
        <f>(H2 + H4 + H66 + H95 + H102 + H105 + H114 + H117 + H119)</f>
        <v/>
      </c>
      <c r="J120">
        <f>(J2 + J3 + J4 + J6 + J66 + J77 + J95 + J101 + J102 + J104 + J105 + J113 + J114 + J116 + J117 + J118 + J119)</f>
        <v/>
      </c>
    </row>
    <row r="121">
      <c r="A121" t="inlineStr">
        <is>
          <t>regReadDataA[11]: masterReg/readData1_reg[11]/Q to masterReg/i__carry__1_i_1__0/I1sum delays + cap delay</t>
        </is>
      </c>
      <c r="E121">
        <f>1000*(E120 + J120)</f>
        <v/>
      </c>
      <c r="F121">
        <f>1000*(F120 + J120)</f>
        <v/>
      </c>
      <c r="G121">
        <f>1000*(G120 + J120)</f>
        <v/>
      </c>
      <c r="H121">
        <f>1000*(H120 + J120)</f>
        <v/>
      </c>
    </row>
    <row r="123">
      <c r="A123" t="inlineStr">
        <is>
          <t>regReadDataA[11]: masterReg/readData1_reg[11]/Q to masterReg/i__carry__1_i_1__0/I1Total delay (from Vivado)</t>
        </is>
      </c>
      <c r="E123" t="inlineStr">
        <is>
          <t>714</t>
        </is>
      </c>
      <c r="F123" t="inlineStr">
        <is>
          <t>587</t>
        </is>
      </c>
      <c r="G123" t="inlineStr">
        <is>
          <t>1242</t>
        </is>
      </c>
      <c r="H123" t="inlineStr">
        <is>
          <t>950</t>
        </is>
      </c>
    </row>
    <row r="125">
      <c r="A125" t="inlineStr">
        <is>
          <t>INT_R_X5Y47/INT_R.WR1END_S1_0-&gt;&gt;SW2BEG3</t>
        </is>
      </c>
      <c r="B125" t="inlineStr">
        <is>
          <t>Buffer</t>
        </is>
      </c>
      <c r="C125" t="n">
        <v>1.1851186875</v>
      </c>
      <c r="D125" t="n">
        <v>0.008473000000000001</v>
      </c>
      <c r="E125" t="n">
        <v>0.041</v>
      </c>
      <c r="F125" t="n">
        <v>0.033</v>
      </c>
      <c r="G125" t="n">
        <v>0.137</v>
      </c>
      <c r="H125" t="n">
        <v>0.113</v>
      </c>
      <c r="I125">
        <f>((D130 + D155 + D170) + (D126 + D127 + D128 + D129))</f>
        <v/>
      </c>
      <c r="J125">
        <f>(((D130 + D155 + D170) + (D126 + D127 + D128 + D129))*C125)</f>
        <v/>
      </c>
    </row>
    <row r="126">
      <c r="A126" t="inlineStr">
        <is>
          <t>INT_R_X5Y47/SW2BEG3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INT_L_X4Y46/SW2END3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INT_L_X4Y47/SW2END_N0_3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INT_R_X5Y46/SW2A3</t>
        </is>
      </c>
      <c r="B129" t="inlineStr">
        <is>
          <t>Part of wire</t>
        </is>
      </c>
      <c r="C129" t="n">
        <v>0</v>
      </c>
      <c r="D129" t="n">
        <v>0</v>
      </c>
      <c r="I129">
        <f>(((D126 + D127 + D128 + D129)/2) + (D130 + D155 + D170))</f>
        <v/>
      </c>
      <c r="J129">
        <f>((C126 + C127 + C128 + C129)*(((D126 + D127 + D128 + D129)/2) + (D130 + D155 + D170)))</f>
        <v/>
      </c>
    </row>
    <row r="130">
      <c r="A130" t="inlineStr">
        <is>
          <t>INT_L_X4Y47/INT_L.SW2END_N0_3-&gt;&gt;NW2BEG0</t>
        </is>
      </c>
      <c r="B130" t="inlineStr">
        <is>
          <t>Buffer</t>
        </is>
      </c>
      <c r="C130" t="n">
        <v>1.1851186875</v>
      </c>
      <c r="D130" t="n">
        <v>0.008473000000000001</v>
      </c>
      <c r="E130" t="n">
        <v>0.041</v>
      </c>
      <c r="F130" t="n">
        <v>0.033</v>
      </c>
      <c r="G130" t="n">
        <v>0.137</v>
      </c>
      <c r="H130" t="n">
        <v>0.113</v>
      </c>
      <c r="I130">
        <f>((D137) + (D131 + D132 + D133 + D134 + D135 + D136))</f>
        <v/>
      </c>
      <c r="J130">
        <f>(((D137) + (D131 + D132 + D133 + D134 + D135 + D136))*C130)</f>
        <v/>
      </c>
    </row>
    <row r="131">
      <c r="A131" t="inlineStr">
        <is>
          <t>INT_L_X4Y47/NW2BEG0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INT_R_X3Y48/NW2END0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INT_R_X3Y47/NW2END_S0_0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INT_L_X4Y48/NW2A0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CLBLL_L_X4Y48/CLBLL_NW2A0</t>
        </is>
      </c>
      <c r="B135" t="inlineStr">
        <is>
          <t>Part of wire</t>
        </is>
      </c>
      <c r="C135" t="n">
        <v>0.080091</v>
      </c>
      <c r="D135" t="n">
        <v>0.005884</v>
      </c>
    </row>
    <row r="136">
      <c r="A136" t="inlineStr">
        <is>
          <t>CLBLM_R_X3Y48/CLBLM_NW2A0</t>
        </is>
      </c>
      <c r="B136" t="inlineStr">
        <is>
          <t>Part of wire</t>
        </is>
      </c>
      <c r="C136" t="n">
        <v>0.091532</v>
      </c>
      <c r="D136" t="n">
        <v>0.005884</v>
      </c>
      <c r="I136">
        <f>(((D131 + D132 + D133 + D134 + D135 + D136)/2) + (D137))</f>
        <v/>
      </c>
      <c r="J136">
        <f>((C131 + C132 + C133 + C134 + C135 + C136)*(((D131 + D132 + D133 + D134 + D135 + D136)/2) + (D137)))</f>
        <v/>
      </c>
    </row>
    <row r="137">
      <c r="A137" t="inlineStr">
        <is>
          <t>INT_R_X3Y48/INT_R.NW2END0-&gt;&gt;NE2BEG0</t>
        </is>
      </c>
      <c r="B137" t="inlineStr">
        <is>
          <t>Buffer</t>
        </is>
      </c>
      <c r="C137" t="n">
        <v>1.1851186875</v>
      </c>
      <c r="D137" t="n">
        <v>0.008473000000000001</v>
      </c>
      <c r="E137" t="n">
        <v>0.041</v>
      </c>
      <c r="F137" t="n">
        <v>0.033</v>
      </c>
      <c r="G137" t="n">
        <v>0.134</v>
      </c>
      <c r="H137" t="n">
        <v>0.111</v>
      </c>
      <c r="I137">
        <f>((D144) + (D138 + D139 + D140 + D141 + D142 + D143))</f>
        <v/>
      </c>
      <c r="J137">
        <f>(((D144) + (D138 + D139 + D140 + D141 + D142 + D143))*C137)</f>
        <v/>
      </c>
    </row>
    <row r="138">
      <c r="A138" t="inlineStr">
        <is>
          <t>INT_R_X3Y48/NE2BEG0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INT_L_X4Y49/NE2END0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INT_L_X4Y48/NE2END_S3_0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INT_R_X3Y49/NE2A0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CLBLM_R_X3Y49/CLBLM_NE2A0</t>
        </is>
      </c>
      <c r="B142" t="inlineStr">
        <is>
          <t>Part of wire</t>
        </is>
      </c>
      <c r="C142" t="n">
        <v>0.100092</v>
      </c>
      <c r="D142" t="n">
        <v>0.005469</v>
      </c>
    </row>
    <row r="143">
      <c r="A143" t="inlineStr">
        <is>
          <t>CLBLL_L_X4Y49/CLBLL_NE2A0</t>
        </is>
      </c>
      <c r="B143" t="inlineStr">
        <is>
          <t>Part of wire</t>
        </is>
      </c>
      <c r="C143" t="n">
        <v>0.08758100000000001</v>
      </c>
      <c r="D143" t="n">
        <v>0.005469</v>
      </c>
      <c r="I143">
        <f>(((D138 + D139 + D140 + D141 + D142 + D143)/2) + (D144))</f>
        <v/>
      </c>
      <c r="J143">
        <f>((C138 + C139 + C140 + C141 + C142 + C143)*(((D138 + D139 + D140 + D141 + D142 + D143)/2) + (D144)))</f>
        <v/>
      </c>
    </row>
    <row r="144">
      <c r="A144" t="inlineStr">
        <is>
          <t>INT_L_X4Y49/INT_L.NE2END0-&gt;&gt;IMUX_L24</t>
        </is>
      </c>
      <c r="B144" t="inlineStr">
        <is>
          <t>Buffer</t>
        </is>
      </c>
      <c r="C144" t="n">
        <v>1.6107141875</v>
      </c>
      <c r="D144" t="n">
        <v>0.007713</v>
      </c>
      <c r="E144" t="n">
        <v>0.047</v>
      </c>
      <c r="F144" t="n">
        <v>0.038</v>
      </c>
      <c r="G144" t="n">
        <v>0.138</v>
      </c>
      <c r="H144" t="n">
        <v>0.114</v>
      </c>
      <c r="I144">
        <f>((((D149) + (D148))) + (D145 + D146))</f>
        <v/>
      </c>
      <c r="J144">
        <f>(((((D149) + (D148))) + (D145 + D146))*C144)</f>
        <v/>
      </c>
    </row>
    <row r="145">
      <c r="A145" t="inlineStr">
        <is>
          <t>INT_L_X4Y49/IMUX_L24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CLBLL_L_X4Y49/CLBLL_IMUX24</t>
        </is>
      </c>
      <c r="B146" t="inlineStr">
        <is>
          <t>Part of wire</t>
        </is>
      </c>
      <c r="C146" t="n">
        <v>0</v>
      </c>
      <c r="D146" t="n">
        <v>0</v>
      </c>
      <c r="I146">
        <f>(((D145 + D146)/2) + (((D149) + (D148))))</f>
        <v/>
      </c>
      <c r="J146">
        <f>((C145 + C146)*(((D145 + D146)/2) + (((D149) + (D148)))))</f>
        <v/>
      </c>
    </row>
    <row r="147">
      <c r="A147" t="inlineStr">
        <is>
          <t>CLBLL_L_X4Y49/CLBLL_L.CLBLL_IMUX24-&gt;CLBLL_LL_B5</t>
        </is>
      </c>
      <c r="B147" t="inlineStr">
        <is>
          <t>PassTransistor</t>
        </is>
      </c>
      <c r="C147" t="n">
        <v>0</v>
      </c>
      <c r="E147" t="n">
        <v>0</v>
      </c>
      <c r="F147" t="n">
        <v>0</v>
      </c>
      <c r="G147" t="n">
        <v>0</v>
      </c>
      <c r="H147" t="n">
        <v>0</v>
      </c>
      <c r="I147">
        <f>((D149) + (D148))</f>
        <v/>
      </c>
      <c r="J147">
        <f>(((D149) + (D148))*C147)</f>
        <v/>
      </c>
    </row>
    <row r="148">
      <c r="A148" t="inlineStr">
        <is>
          <t>CLBLL_L_X4Y49/CLBLL_LL_B5</t>
        </is>
      </c>
      <c r="B148" t="inlineStr">
        <is>
          <t>Part of wire</t>
        </is>
      </c>
      <c r="C148" t="n">
        <v>0</v>
      </c>
      <c r="D148" t="n">
        <v>0.009091</v>
      </c>
      <c r="I148">
        <f>(((D148)/2) + (D149))</f>
        <v/>
      </c>
      <c r="J148">
        <f>((C148)*(((D148)/2) + (D149)))</f>
        <v/>
      </c>
    </row>
    <row r="149">
      <c r="A149" t="inlineStr">
        <is>
          <t>masterReg/i__carry__0_i_7/I3</t>
        </is>
      </c>
      <c r="B149" t="inlineStr">
        <is>
          <t>Inpin</t>
        </is>
      </c>
      <c r="D149" t="n">
        <v>0</v>
      </c>
      <c r="E149" t="n">
        <v>0.043</v>
      </c>
      <c r="F149" t="n">
        <v>0.034</v>
      </c>
      <c r="G149" t="n">
        <v>0.116</v>
      </c>
      <c r="H149" t="n">
        <v>0.093</v>
      </c>
    </row>
    <row r="150">
      <c r="A150" t="inlineStr">
        <is>
          <t>regReadDataA[11]: masterReg/readData1_reg[11]/Q to masterReg/i__carry__0_i_7/I3 sum delays</t>
        </is>
      </c>
      <c r="E150">
        <f>(E2 + E4 + E66 + E95 + E102 + E105 + E125 + E130 + E137 + E144 + E147 + E149)</f>
        <v/>
      </c>
      <c r="F150">
        <f>(F2 + F4 + F66 + F95 + F102 + F105 + F125 + F130 + F137 + F144 + F147 + F149)</f>
        <v/>
      </c>
      <c r="G150">
        <f>(G2 + G4 + G66 + G95 + G102 + G105 + G125 + G130 + G137 + G144 + G147 + G149)</f>
        <v/>
      </c>
      <c r="H150">
        <f>(H2 + H4 + H66 + H95 + H102 + H105 + H125 + H130 + H137 + H144 + H147 + H149)</f>
        <v/>
      </c>
      <c r="J150">
        <f>(J2 + J3 + J4 + J6 + J66 + J77 + J95 + J101 + J102 + J104 + J105 + J113 + J125 + J129 + J130 + J136 + J137 + J143 + J144 + J146 + J147 + J148 + J149)</f>
        <v/>
      </c>
    </row>
    <row r="151">
      <c r="A151" t="inlineStr">
        <is>
          <t>regReadDataA[11]: masterReg/readData1_reg[11]/Q to masterReg/i__carry__0_i_7/I3sum delays + cap delay</t>
        </is>
      </c>
      <c r="E151">
        <f>1000*(E150 + J150)</f>
        <v/>
      </c>
      <c r="F151">
        <f>1000*(F150 + J150)</f>
        <v/>
      </c>
      <c r="G151">
        <f>1000*(G150 + J150)</f>
        <v/>
      </c>
      <c r="H151">
        <f>1000*(H150 + J150)</f>
        <v/>
      </c>
    </row>
    <row r="153">
      <c r="A153" t="inlineStr">
        <is>
          <t>regReadDataA[11]: masterReg/readData1_reg[11]/Q to masterReg/i__carry__0_i_7/I3Total delay (from Vivado)</t>
        </is>
      </c>
      <c r="E153" t="inlineStr">
        <is>
          <t>747</t>
        </is>
      </c>
      <c r="F153" t="inlineStr">
        <is>
          <t>668</t>
        </is>
      </c>
      <c r="G153" t="inlineStr">
        <is>
          <t>1308</t>
        </is>
      </c>
      <c r="H153" t="inlineStr">
        <is>
          <t>1133</t>
        </is>
      </c>
    </row>
    <row r="155">
      <c r="A155" t="inlineStr">
        <is>
          <t>INT_L_X4Y46/INT_L.SW2END3-&gt;&gt;FAN_ALT3</t>
        </is>
      </c>
      <c r="B155" t="inlineStr">
        <is>
          <t>Buffer</t>
        </is>
      </c>
      <c r="C155" t="n">
        <v>0</v>
      </c>
      <c r="D155" t="n">
        <v>0.00757</v>
      </c>
      <c r="E155" t="n">
        <v>0</v>
      </c>
      <c r="F155" t="n">
        <v>0</v>
      </c>
      <c r="G155" t="n">
        <v>0</v>
      </c>
      <c r="H155" t="n">
        <v>0</v>
      </c>
      <c r="I155">
        <f>((D157) + (D156))</f>
        <v/>
      </c>
      <c r="J155">
        <f>(((D157) + (D156))*C155)</f>
        <v/>
      </c>
    </row>
    <row r="156">
      <c r="A156" t="inlineStr">
        <is>
          <t>INT_L_X4Y46/FAN_ALT3</t>
        </is>
      </c>
      <c r="B156" t="inlineStr">
        <is>
          <t>Part of wire</t>
        </is>
      </c>
      <c r="C156" t="n">
        <v>0</v>
      </c>
      <c r="D156" t="n">
        <v>0</v>
      </c>
      <c r="I156">
        <f>(((D156)/2) + (D157))</f>
        <v/>
      </c>
      <c r="J156">
        <f>((C156)*(((D156)/2) + (D157)))</f>
        <v/>
      </c>
    </row>
    <row r="157">
      <c r="A157" t="inlineStr">
        <is>
          <t>INT_L_X4Y46/INT_L.FAN_ALT3-&gt;&gt;FAN_BOUNCE3</t>
        </is>
      </c>
      <c r="B157" t="inlineStr">
        <is>
          <t>Buffer</t>
        </is>
      </c>
      <c r="C157" t="n">
        <v>1.4764880625</v>
      </c>
      <c r="D157" t="n">
        <v>0</v>
      </c>
      <c r="E157" t="n">
        <v>0.059</v>
      </c>
      <c r="F157" t="n">
        <v>0.049</v>
      </c>
      <c r="G157" t="n">
        <v>0.178</v>
      </c>
      <c r="H157" t="n">
        <v>0.147</v>
      </c>
      <c r="I157">
        <f>((D159) + (D158))</f>
        <v/>
      </c>
      <c r="J157">
        <f>(((D159) + (D158))*C157)</f>
        <v/>
      </c>
    </row>
    <row r="158">
      <c r="A158" t="inlineStr">
        <is>
          <t>INT_L_X4Y46/FAN_BOUNCE3</t>
        </is>
      </c>
      <c r="B158" t="inlineStr">
        <is>
          <t>Part of wire</t>
        </is>
      </c>
      <c r="C158" t="n">
        <v>0</v>
      </c>
      <c r="D158" t="n">
        <v>0</v>
      </c>
      <c r="I158">
        <f>(((D158)/2) + (D159))</f>
        <v/>
      </c>
      <c r="J158">
        <f>((C158)*(((D158)/2) + (D159)))</f>
        <v/>
      </c>
    </row>
    <row r="159">
      <c r="A159" t="inlineStr">
        <is>
          <t>INT_L_X4Y46/INT_L.FAN_BOUNCE3-&gt;&gt;IMUX_L29</t>
        </is>
      </c>
      <c r="B159" t="inlineStr">
        <is>
          <t>Buffer</t>
        </is>
      </c>
      <c r="C159" t="n">
        <v>1.6107141875</v>
      </c>
      <c r="D159" t="n">
        <v>0.007713</v>
      </c>
      <c r="E159" t="n">
        <v>0.047</v>
      </c>
      <c r="F159" t="n">
        <v>0.038</v>
      </c>
      <c r="G159" t="n">
        <v>0.138</v>
      </c>
      <c r="H159" t="n">
        <v>0.114</v>
      </c>
      <c r="I159">
        <f>((((D164) + (D163))) + (D160 + D161))</f>
        <v/>
      </c>
      <c r="J159">
        <f>(((((D164) + (D163))) + (D160 + D161))*C159)</f>
        <v/>
      </c>
    </row>
    <row r="160">
      <c r="A160" t="inlineStr">
        <is>
          <t>INT_L_X4Y46/IMUX_L29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CLBLL_L_X4Y46/CLBLL_IMUX29</t>
        </is>
      </c>
      <c r="B161" t="inlineStr">
        <is>
          <t>Part of wire</t>
        </is>
      </c>
      <c r="C161" t="n">
        <v>0</v>
      </c>
      <c r="D161" t="n">
        <v>0</v>
      </c>
      <c r="I161">
        <f>(((D160 + D161)/2) + (((D164) + (D163))))</f>
        <v/>
      </c>
      <c r="J161">
        <f>((C160 + C161)*(((D160 + D161)/2) + (((D164) + (D163)))))</f>
        <v/>
      </c>
    </row>
    <row r="162">
      <c r="A162" t="inlineStr">
        <is>
          <t>CLBLL_L_X4Y46/CLBLL_L.CLBLL_IMUX29-&gt;CLBLL_LL_C2</t>
        </is>
      </c>
      <c r="B162" t="inlineStr">
        <is>
          <t>PassTransistor</t>
        </is>
      </c>
      <c r="C162" t="n">
        <v>0</v>
      </c>
      <c r="E162" t="n">
        <v>0</v>
      </c>
      <c r="F162" t="n">
        <v>0</v>
      </c>
      <c r="G162" t="n">
        <v>0</v>
      </c>
      <c r="H162" t="n">
        <v>0</v>
      </c>
      <c r="I162">
        <f>((D164) + (D163))</f>
        <v/>
      </c>
      <c r="J162">
        <f>(((D164) + (D163))*C162)</f>
        <v/>
      </c>
    </row>
    <row r="163">
      <c r="A163" t="inlineStr">
        <is>
          <t>CLBLL_L_X4Y46/CLBLL_LL_C2</t>
        </is>
      </c>
      <c r="B163" t="inlineStr">
        <is>
          <t>Part of wire</t>
        </is>
      </c>
      <c r="C163" t="n">
        <v>0</v>
      </c>
      <c r="D163" t="n">
        <v>0.004545</v>
      </c>
      <c r="I163">
        <f>(((D163)/2) + (D164))</f>
        <v/>
      </c>
      <c r="J163">
        <f>((C163)*(((D163)/2) + (D164)))</f>
        <v/>
      </c>
    </row>
    <row r="164">
      <c r="A164" t="inlineStr">
        <is>
          <t>masterReg/readData2[1]_i_17/I1</t>
        </is>
      </c>
      <c r="B164" t="inlineStr">
        <is>
          <t>Inpin</t>
        </is>
      </c>
      <c r="D164" t="n">
        <v>0</v>
      </c>
      <c r="E164" t="n">
        <v>0.213</v>
      </c>
      <c r="F164" t="n">
        <v>0.171</v>
      </c>
      <c r="G164" t="n">
        <v>0.507</v>
      </c>
      <c r="H164" t="n">
        <v>0.409</v>
      </c>
    </row>
    <row r="165">
      <c r="A165" t="inlineStr">
        <is>
          <t>regReadDataA[11]: masterReg/readData1_reg[11]/Q to masterReg/readData2[1]_i_17/I1 sum delays</t>
        </is>
      </c>
      <c r="E165">
        <f>(E2 + E4 + E66 + E95 + E102 + E105 + E125 + E155 + E157 + E159 + E162 + E164)</f>
        <v/>
      </c>
      <c r="F165">
        <f>(F2 + F4 + F66 + F95 + F102 + F105 + F125 + F155 + F157 + F159 + F162 + F164)</f>
        <v/>
      </c>
      <c r="G165">
        <f>(G2 + G4 + G66 + G95 + G102 + G105 + G125 + G155 + G157 + G159 + G162 + G164)</f>
        <v/>
      </c>
      <c r="H165">
        <f>(H2 + H4 + H66 + H95 + H102 + H105 + H125 + H155 + H157 + H159 + H162 + H164)</f>
        <v/>
      </c>
      <c r="J165">
        <f>(J2 + J3 + J4 + J6 + J66 + J77 + J95 + J101 + J102 + J104 + J105 + J113 + J125 + J129 + J155 + J156 + J157 + J158 + J159 + J161 + J162 + J163 + J164)</f>
        <v/>
      </c>
    </row>
    <row r="166">
      <c r="A166" t="inlineStr">
        <is>
          <t>regReadDataA[11]: masterReg/readData1_reg[11]/Q to masterReg/readData2[1]_i_17/I1sum delays + cap delay</t>
        </is>
      </c>
      <c r="E166">
        <f>1000*(E165 + J165)</f>
        <v/>
      </c>
      <c r="F166">
        <f>1000*(F165 + J165)</f>
        <v/>
      </c>
      <c r="G166">
        <f>1000*(G165 + J165)</f>
        <v/>
      </c>
      <c r="H166">
        <f>1000*(H165 + J165)</f>
        <v/>
      </c>
    </row>
    <row r="168">
      <c r="A168" t="inlineStr">
        <is>
          <t>regReadDataA[11]: masterReg/readData1_reg[11]/Q to masterReg/readData2[1]_i_17/I1Total delay (from Vivado)</t>
        </is>
      </c>
      <c r="E168" t="inlineStr">
        <is>
          <t>841</t>
        </is>
      </c>
      <c r="F168" t="inlineStr">
        <is>
          <t>735</t>
        </is>
      </c>
      <c r="G168" t="inlineStr">
        <is>
          <t>1503</t>
        </is>
      </c>
      <c r="H168" t="inlineStr">
        <is>
          <t>1277</t>
        </is>
      </c>
    </row>
    <row r="170">
      <c r="A170" t="inlineStr">
        <is>
          <t>INT_L_X4Y46/INT_L.SW2END3-&gt;&gt;IMUX_L38</t>
        </is>
      </c>
      <c r="B170" t="inlineStr">
        <is>
          <t>Buffer</t>
        </is>
      </c>
      <c r="C170" t="n">
        <v>1.6107141875</v>
      </c>
      <c r="D170" t="n">
        <v>0.007713</v>
      </c>
      <c r="E170" t="n">
        <v>0.047</v>
      </c>
      <c r="F170" t="n">
        <v>0.038</v>
      </c>
      <c r="G170" t="n">
        <v>0.138</v>
      </c>
      <c r="H170" t="n">
        <v>0.114</v>
      </c>
      <c r="I170">
        <f>((((D175) + (D174))) + (D171 + D172))</f>
        <v/>
      </c>
      <c r="J170">
        <f>(((((D175) + (D174))) + (D171 + D172))*C170)</f>
        <v/>
      </c>
    </row>
    <row r="171">
      <c r="A171" t="inlineStr">
        <is>
          <t>INT_L_X4Y46/IMUX_L38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CLBLL_L_X4Y46/CLBLL_IMUX38</t>
        </is>
      </c>
      <c r="B172" t="inlineStr">
        <is>
          <t>Part of wire</t>
        </is>
      </c>
      <c r="C172" t="n">
        <v>0</v>
      </c>
      <c r="D172" t="n">
        <v>0</v>
      </c>
      <c r="I172">
        <f>(((D171 + D172)/2) + (((D175) + (D174))))</f>
        <v/>
      </c>
      <c r="J172">
        <f>((C171 + C172)*(((D171 + D172)/2) + (((D175) + (D174)))))</f>
        <v/>
      </c>
    </row>
    <row r="173">
      <c r="A173" t="inlineStr">
        <is>
          <t>CLBLL_L_X4Y46/CLBLL_L.CLBLL_IMUX38-&gt;CLBLL_LL_D3</t>
        </is>
      </c>
      <c r="B173" t="inlineStr">
        <is>
          <t>PassTransistor</t>
        </is>
      </c>
      <c r="C173" t="n">
        <v>0</v>
      </c>
      <c r="E173" t="n">
        <v>0</v>
      </c>
      <c r="F173" t="n">
        <v>0</v>
      </c>
      <c r="G173" t="n">
        <v>0</v>
      </c>
      <c r="H173" t="n">
        <v>0</v>
      </c>
      <c r="I173">
        <f>((D175) + (D174))</f>
        <v/>
      </c>
      <c r="J173">
        <f>(((D175) + (D174))*C173)</f>
        <v/>
      </c>
    </row>
    <row r="174">
      <c r="A174" t="inlineStr">
        <is>
          <t>CLBLL_L_X4Y46/CLBLL_LL_D3</t>
        </is>
      </c>
      <c r="B174" t="inlineStr">
        <is>
          <t>Part of wire</t>
        </is>
      </c>
      <c r="C174" t="n">
        <v>0</v>
      </c>
      <c r="D174" t="n">
        <v>0</v>
      </c>
      <c r="I174">
        <f>(((D174)/2) + (D175))</f>
        <v/>
      </c>
      <c r="J174">
        <f>((C174)*(((D174)/2) + (D175)))</f>
        <v/>
      </c>
    </row>
    <row r="175">
      <c r="A175" t="inlineStr">
        <is>
          <t>masterReg/readData2[8]_i_11/I0</t>
        </is>
      </c>
      <c r="B175" t="inlineStr">
        <is>
          <t>Inpin</t>
        </is>
      </c>
      <c r="D175" t="n">
        <v>0</v>
      </c>
      <c r="E175" t="n">
        <v>0.136</v>
      </c>
      <c r="F175" t="n">
        <v>0.109</v>
      </c>
      <c r="G175" t="n">
        <v>0.346</v>
      </c>
      <c r="H175" t="n">
        <v>0.279</v>
      </c>
    </row>
    <row r="176">
      <c r="A176" t="inlineStr">
        <is>
          <t>regReadDataA[11]: masterReg/readData1_reg[11]/Q to masterReg/readData2[8]_i_11/I0 sum delays</t>
        </is>
      </c>
      <c r="E176">
        <f>(E2 + E4 + E66 + E95 + E102 + E105 + E125 + E170 + E173 + E175)</f>
        <v/>
      </c>
      <c r="F176">
        <f>(F2 + F4 + F66 + F95 + F102 + F105 + F125 + F170 + F173 + F175)</f>
        <v/>
      </c>
      <c r="G176">
        <f>(G2 + G4 + G66 + G95 + G102 + G105 + G125 + G170 + G173 + G175)</f>
        <v/>
      </c>
      <c r="H176">
        <f>(H2 + H4 + H66 + H95 + H102 + H105 + H125 + H170 + H173 + H175)</f>
        <v/>
      </c>
      <c r="J176">
        <f>(J2 + J3 + J4 + J6 + J66 + J77 + J95 + J101 + J102 + J104 + J105 + J113 + J125 + J129 + J170 + J172 + J173 + J174 + J175)</f>
        <v/>
      </c>
    </row>
    <row r="177">
      <c r="A177" t="inlineStr">
        <is>
          <t>regReadDataA[11]: masterReg/readData1_reg[11]/Q to masterReg/readData2[8]_i_11/I0sum delays + cap delay</t>
        </is>
      </c>
      <c r="E177">
        <f>1000*(E176 + J176)</f>
        <v/>
      </c>
      <c r="F177">
        <f>1000*(F176 + J176)</f>
        <v/>
      </c>
      <c r="G177">
        <f>1000*(G176 + J176)</f>
        <v/>
      </c>
      <c r="H177">
        <f>1000*(H176 + J176)</f>
        <v/>
      </c>
    </row>
    <row r="179">
      <c r="A179" t="inlineStr">
        <is>
          <t>regReadDataA[11]: masterReg/readData1_reg[11]/Q to masterReg/readData2[8]_i_11/I0Total delay (from Vivado)</t>
        </is>
      </c>
      <c r="E179" t="inlineStr">
        <is>
          <t>690</t>
        </is>
      </c>
      <c r="F179" t="inlineStr">
        <is>
          <t>609</t>
        </is>
      </c>
      <c r="G179" t="inlineStr">
        <is>
          <t>1210</t>
        </is>
      </c>
      <c r="H179" t="inlineStr">
        <is>
          <t>1037</t>
        </is>
      </c>
    </row>
    <row r="181">
      <c r="A181" t="inlineStr">
        <is>
          <t>INT_R_X5Y48/INT_R.WR1END0-&gt;&gt;NL1BEG_N3</t>
        </is>
      </c>
      <c r="B181" t="inlineStr">
        <is>
          <t>Buffer</t>
        </is>
      </c>
      <c r="C181" t="n">
        <v>1.16220225</v>
      </c>
      <c r="D181" t="n">
        <v>0.008429000000000001</v>
      </c>
      <c r="E181" t="n">
        <v>0.054</v>
      </c>
      <c r="F181" t="n">
        <v>0.044</v>
      </c>
      <c r="G181" t="n">
        <v>0.131</v>
      </c>
      <c r="H181" t="n">
        <v>0.108</v>
      </c>
      <c r="I181">
        <f>((D183 + D212 + D223) + (D182))</f>
        <v/>
      </c>
      <c r="J181">
        <f>(((D183 + D212 + D223) + (D182))*C181)</f>
        <v/>
      </c>
    </row>
    <row r="182">
      <c r="A182" t="inlineStr">
        <is>
          <t>INT_R_X5Y48/NL1BEG_N3</t>
        </is>
      </c>
      <c r="B182" t="inlineStr">
        <is>
          <t>Part of wire</t>
        </is>
      </c>
      <c r="C182" t="n">
        <v>0</v>
      </c>
      <c r="D182" t="n">
        <v>0</v>
      </c>
      <c r="I182">
        <f>(((D182)/2) + (D183 + D212 + D223))</f>
        <v/>
      </c>
      <c r="J182">
        <f>((C182)*(((D182)/2) + (D183 + D212 + D223)))</f>
        <v/>
      </c>
    </row>
    <row r="183">
      <c r="A183" t="inlineStr">
        <is>
          <t>INT_R_X5Y48/INT_R.NL1BEG_N3-&gt;&gt;BYP_ALT6</t>
        </is>
      </c>
      <c r="B183" t="inlineStr">
        <is>
          <t>Buffer</t>
        </is>
      </c>
      <c r="C183" t="n">
        <v>0</v>
      </c>
      <c r="D183" t="n">
        <v>0.00757</v>
      </c>
      <c r="E183" t="n">
        <v>0</v>
      </c>
      <c r="F183" t="n">
        <v>0</v>
      </c>
      <c r="G183" t="n">
        <v>0</v>
      </c>
      <c r="H183" t="n">
        <v>0</v>
      </c>
      <c r="I183">
        <f>((D185 + D196) + (D184))</f>
        <v/>
      </c>
      <c r="J183">
        <f>(((D185 + D196) + (D184))*C183)</f>
        <v/>
      </c>
    </row>
    <row r="184">
      <c r="A184" t="inlineStr">
        <is>
          <t>INT_R_X5Y48/BYP_ALT6</t>
        </is>
      </c>
      <c r="B184" t="inlineStr">
        <is>
          <t>Part of wire</t>
        </is>
      </c>
      <c r="C184" t="n">
        <v>0</v>
      </c>
      <c r="D184" t="n">
        <v>0</v>
      </c>
      <c r="I184">
        <f>(((D184)/2) + (D185 + D196))</f>
        <v/>
      </c>
      <c r="J184">
        <f>((C184)*(((D184)/2) + (D185 + D196)))</f>
        <v/>
      </c>
    </row>
    <row r="185">
      <c r="A185" t="inlineStr">
        <is>
          <t>INT_R_X5Y48/INT_R.BYP_ALT6-&gt;&gt;BYP6</t>
        </is>
      </c>
      <c r="B185" t="inlineStr">
        <is>
          <t>Buffer</t>
        </is>
      </c>
      <c r="C185" t="n">
        <v>3.489880625</v>
      </c>
      <c r="D185" t="n">
        <v>0</v>
      </c>
      <c r="E185" t="n">
        <v>0.055</v>
      </c>
      <c r="F185" t="n">
        <v>0.045</v>
      </c>
      <c r="G185" t="n">
        <v>0.179</v>
      </c>
      <c r="H185" t="n">
        <v>0.148</v>
      </c>
      <c r="I185">
        <f>((((D190) + (D189))) + (D186 + D187))</f>
        <v/>
      </c>
      <c r="J185">
        <f>(((((D190) + (D189))) + (D186 + D187))*C185)</f>
        <v/>
      </c>
    </row>
    <row r="186">
      <c r="A186" t="inlineStr">
        <is>
          <t>INT_R_X5Y48/BYP6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CLBLM_R_X5Y48/CLBLM_BYP6</t>
        </is>
      </c>
      <c r="B187" t="inlineStr">
        <is>
          <t>Part of wire</t>
        </is>
      </c>
      <c r="C187" t="n">
        <v>0</v>
      </c>
      <c r="D187" t="n">
        <v>0</v>
      </c>
      <c r="I187">
        <f>(((D186 + D187)/2) + (((D190) + (D189))))</f>
        <v/>
      </c>
      <c r="J187">
        <f>((C186 + C187)*(((D186 + D187)/2) + (((D190) + (D189)))))</f>
        <v/>
      </c>
    </row>
    <row r="188">
      <c r="A188" t="inlineStr">
        <is>
          <t>CLBLM_R_X5Y48/CLBLM_R.CLBLM_BYP6-&gt;CLBLM_M_DX</t>
        </is>
      </c>
      <c r="B188" t="inlineStr">
        <is>
          <t>PassTransistor</t>
        </is>
      </c>
      <c r="C188" t="n">
        <v>0</v>
      </c>
      <c r="E188" t="n">
        <v>0</v>
      </c>
      <c r="F188" t="n">
        <v>0</v>
      </c>
      <c r="G188" t="n">
        <v>0</v>
      </c>
      <c r="H188" t="n">
        <v>0</v>
      </c>
      <c r="I188">
        <f>((D190) + (D189))</f>
        <v/>
      </c>
      <c r="J188">
        <f>(((D190) + (D189))*C188)</f>
        <v/>
      </c>
    </row>
    <row r="189">
      <c r="A189" t="inlineStr">
        <is>
          <t>CLBLM_R_X5Y48/CLBLM_M_DX</t>
        </is>
      </c>
      <c r="B189" t="inlineStr">
        <is>
          <t>Part of wire</t>
        </is>
      </c>
      <c r="C189" t="n">
        <v>0</v>
      </c>
      <c r="D189" t="n">
        <v>0</v>
      </c>
      <c r="I189">
        <f>(((D189)/2) + (D190))</f>
        <v/>
      </c>
      <c r="J189">
        <f>((C189)*(((D189)/2) + (D190)))</f>
        <v/>
      </c>
    </row>
    <row r="190">
      <c r="A190" t="inlineStr">
        <is>
          <t>ALU1/result0_inferred__0/i__carry__1/DI[3]</t>
        </is>
      </c>
      <c r="B190" t="inlineStr">
        <is>
          <t>Inpin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t="inlineStr">
        <is>
          <t>regReadDataA[11]: masterReg/readData1_reg[11]/Q to ALU1/result0_inferred__0/i__carry__1/DI[3] sum delays</t>
        </is>
      </c>
      <c r="E191">
        <f>(E2 + E4 + E66 + E95 + E102 + E105 + E181 + E183 + E185 + E188 + E190)</f>
        <v/>
      </c>
      <c r="F191">
        <f>(F2 + F4 + F66 + F95 + F102 + F105 + F181 + F183 + F185 + F188 + F190)</f>
        <v/>
      </c>
      <c r="G191">
        <f>(G2 + G4 + G66 + G95 + G102 + G105 + G181 + G183 + G185 + G188 + G190)</f>
        <v/>
      </c>
      <c r="H191">
        <f>(H2 + H4 + H66 + H95 + H102 + H105 + H181 + H183 + H185 + H188 + H190)</f>
        <v/>
      </c>
      <c r="J191">
        <f>(J2 + J3 + J4 + J6 + J66 + J77 + J95 + J101 + J102 + J104 + J105 + J113 + J181 + J182 + J183 + J184 + J185 + J187 + J188 + J189 + J190)</f>
        <v/>
      </c>
    </row>
    <row r="192">
      <c r="A192" t="inlineStr">
        <is>
          <t>regReadDataA[11]: masterReg/readData1_reg[11]/Q to ALU1/result0_inferred__0/i__carry__1/DI[3]sum delays + cap delay</t>
        </is>
      </c>
      <c r="E192">
        <f>1000*(E191 + J191)</f>
        <v/>
      </c>
      <c r="F192">
        <f>1000*(F191 + J191)</f>
        <v/>
      </c>
      <c r="G192">
        <f>1000*(G191 + J191)</f>
        <v/>
      </c>
      <c r="H192">
        <f>1000*(H191 + J191)</f>
        <v/>
      </c>
    </row>
    <row r="194">
      <c r="A194" t="inlineStr">
        <is>
          <t>regReadDataA[11]: masterReg/readData1_reg[11]/Q to ALU1/result0_inferred__0/i__carry__1/DI[3]Total delay (from Vivado)</t>
        </is>
      </c>
      <c r="E194" t="inlineStr">
        <is>
          <t>574</t>
        </is>
      </c>
      <c r="F194" t="inlineStr">
        <is>
          <t>517</t>
        </is>
      </c>
      <c r="G194" t="inlineStr">
        <is>
          <t>945</t>
        </is>
      </c>
      <c r="H194" t="inlineStr">
        <is>
          <t>824</t>
        </is>
      </c>
    </row>
    <row r="196">
      <c r="A196" t="inlineStr">
        <is>
          <t>INT_R_X5Y48/INT_R.BYP_ALT6-&gt;&gt;BYP_BOUNCE6</t>
        </is>
      </c>
      <c r="B196" t="inlineStr">
        <is>
          <t>Buffer</t>
        </is>
      </c>
      <c r="C196" t="n">
        <v>1.4764880625</v>
      </c>
      <c r="D196" t="n">
        <v>0</v>
      </c>
      <c r="E196" t="n">
        <v>0.059</v>
      </c>
      <c r="F196" t="n">
        <v>0.049</v>
      </c>
      <c r="G196" t="n">
        <v>0.178</v>
      </c>
      <c r="H196" t="n">
        <v>0.147</v>
      </c>
      <c r="I196">
        <f>((D199) + (D197 + D198))</f>
        <v/>
      </c>
      <c r="J196">
        <f>(((D199) + (D197 + D198))*C196)</f>
        <v/>
      </c>
    </row>
    <row r="197">
      <c r="A197" t="inlineStr">
        <is>
          <t>INT_R_X5Y48/BYP_BOUNCE6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INT_R_X5Y49/BYP_BOUNCE_N3_6</t>
        </is>
      </c>
      <c r="B198" t="inlineStr">
        <is>
          <t>Part of wire</t>
        </is>
      </c>
      <c r="C198" t="n">
        <v>0</v>
      </c>
      <c r="D198" t="n">
        <v>0</v>
      </c>
      <c r="I198">
        <f>(((D197 + D198)/2) + (D199))</f>
        <v/>
      </c>
      <c r="J198">
        <f>((C197 + C198)*(((D197 + D198)/2) + (D199)))</f>
        <v/>
      </c>
    </row>
    <row r="199">
      <c r="A199" t="inlineStr">
        <is>
          <t>INT_R_X5Y48/INT_R.BYP_BOUNCE6-&gt;&gt;BYP_ALT7</t>
        </is>
      </c>
      <c r="B199" t="inlineStr">
        <is>
          <t>Buffer</t>
        </is>
      </c>
      <c r="C199" t="n">
        <v>0</v>
      </c>
      <c r="D199" t="n">
        <v>0.00757</v>
      </c>
      <c r="E199" t="n">
        <v>0</v>
      </c>
      <c r="F199" t="n">
        <v>0</v>
      </c>
      <c r="G199" t="n">
        <v>0</v>
      </c>
      <c r="H199" t="n">
        <v>0</v>
      </c>
      <c r="I199">
        <f>((D201) + (D200))</f>
        <v/>
      </c>
      <c r="J199">
        <f>(((D201) + (D200))*C199)</f>
        <v/>
      </c>
    </row>
    <row r="200">
      <c r="A200" t="inlineStr">
        <is>
          <t>INT_R_X5Y48/BYP_ALT7</t>
        </is>
      </c>
      <c r="B200" t="inlineStr">
        <is>
          <t>Part of wire</t>
        </is>
      </c>
      <c r="C200" t="n">
        <v>0</v>
      </c>
      <c r="D200" t="n">
        <v>0</v>
      </c>
      <c r="I200">
        <f>(((D200)/2) + (D201))</f>
        <v/>
      </c>
      <c r="J200">
        <f>((C200)*(((D200)/2) + (D201)))</f>
        <v/>
      </c>
    </row>
    <row r="201">
      <c r="A201" t="inlineStr">
        <is>
          <t>INT_R_X5Y48/INT_R.BYP_ALT7-&gt;&gt;BYP7</t>
        </is>
      </c>
      <c r="B201" t="inlineStr">
        <is>
          <t>Buffer</t>
        </is>
      </c>
      <c r="C201" t="n">
        <v>3.489880625</v>
      </c>
      <c r="D201" t="n">
        <v>0</v>
      </c>
      <c r="E201" t="n">
        <v>0.055</v>
      </c>
      <c r="F201" t="n">
        <v>0.045</v>
      </c>
      <c r="G201" t="n">
        <v>0.179</v>
      </c>
      <c r="H201" t="n">
        <v>0.148</v>
      </c>
      <c r="I201">
        <f>((((D206) + (D205))) + (D202 + D203))</f>
        <v/>
      </c>
      <c r="J201">
        <f>(((((D206) + (D205))) + (D202 + D203))*C201)</f>
        <v/>
      </c>
    </row>
    <row r="202">
      <c r="A202" t="inlineStr">
        <is>
          <t>INT_R_X5Y48/BYP7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CLBLM_R_X5Y48/CLBLM_BYP7</t>
        </is>
      </c>
      <c r="B203" t="inlineStr">
        <is>
          <t>Part of wire</t>
        </is>
      </c>
      <c r="C203" t="n">
        <v>0</v>
      </c>
      <c r="D203" t="n">
        <v>0</v>
      </c>
      <c r="I203">
        <f>(((D202 + D203)/2) + (((D206) + (D205))))</f>
        <v/>
      </c>
      <c r="J203">
        <f>((C202 + C203)*(((D202 + D203)/2) + (((D206) + (D205)))))</f>
        <v/>
      </c>
    </row>
    <row r="204">
      <c r="A204" t="inlineStr">
        <is>
          <t>CLBLM_R_X5Y48/CLBLM_R.CLBLM_BYP7-&gt;CLBLM_L_DX</t>
        </is>
      </c>
      <c r="B204" t="inlineStr">
        <is>
          <t>PassTransistor</t>
        </is>
      </c>
      <c r="C204" t="n">
        <v>0</v>
      </c>
      <c r="E204" t="n">
        <v>0</v>
      </c>
      <c r="F204" t="n">
        <v>0</v>
      </c>
      <c r="G204" t="n">
        <v>0</v>
      </c>
      <c r="H204" t="n">
        <v>0</v>
      </c>
      <c r="I204">
        <f>((D206) + (D205))</f>
        <v/>
      </c>
      <c r="J204">
        <f>(((D206) + (D205))*C204)</f>
        <v/>
      </c>
    </row>
    <row r="205">
      <c r="A205" t="inlineStr">
        <is>
          <t>CLBLM_R_X5Y48/CLBLM_L_DX</t>
        </is>
      </c>
      <c r="B205" t="inlineStr">
        <is>
          <t>Part of wire</t>
        </is>
      </c>
      <c r="C205" t="n">
        <v>0</v>
      </c>
      <c r="D205" t="n">
        <v>0</v>
      </c>
      <c r="I205">
        <f>(((D205)/2) + (D206))</f>
        <v/>
      </c>
      <c r="J205">
        <f>((C205)*(((D205)/2) + (D206)))</f>
        <v/>
      </c>
    </row>
    <row r="206">
      <c r="A206" t="inlineStr">
        <is>
          <t>ALU1/result0_carry__1/DI[3]</t>
        </is>
      </c>
      <c r="B206" t="inlineStr">
        <is>
          <t>Inpin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t="inlineStr">
        <is>
          <t>regReadDataA[11]: masterReg/readData1_reg[11]/Q to ALU1/result0_carry__1/DI[3] sum delays</t>
        </is>
      </c>
      <c r="E207">
        <f>(E2 + E4 + E66 + E95 + E102 + E105 + E181 + E183 + E196 + E199 + E201 + E204 + E206)</f>
        <v/>
      </c>
      <c r="F207">
        <f>(F2 + F4 + F66 + F95 + F102 + F105 + F181 + F183 + F196 + F199 + F201 + F204 + F206)</f>
        <v/>
      </c>
      <c r="G207">
        <f>(G2 + G4 + G66 + G95 + G102 + G105 + G181 + G183 + G196 + G199 + G201 + G204 + G206)</f>
        <v/>
      </c>
      <c r="H207">
        <f>(H2 + H4 + H66 + H95 + H102 + H105 + H181 + H183 + H196 + H199 + H201 + H204 + H206)</f>
        <v/>
      </c>
      <c r="J207">
        <f>(J2 + J3 + J4 + J6 + J66 + J77 + J95 + J101 + J102 + J104 + J105 + J113 + J181 + J182 + J183 + J184 + J196 + J198 + J199 + J200 + J201 + J203 + J204 + J205 + J206)</f>
        <v/>
      </c>
    </row>
    <row r="208">
      <c r="A208" t="inlineStr">
        <is>
          <t>regReadDataA[11]: masterReg/readData1_reg[11]/Q to ALU1/result0_carry__1/DI[3]sum delays + cap delay</t>
        </is>
      </c>
      <c r="E208">
        <f>1000*(E207 + J207)</f>
        <v/>
      </c>
      <c r="F208">
        <f>1000*(F207 + J207)</f>
        <v/>
      </c>
      <c r="G208">
        <f>1000*(G207 + J207)</f>
        <v/>
      </c>
      <c r="H208">
        <f>1000*(H207 + J207)</f>
        <v/>
      </c>
    </row>
    <row r="210">
      <c r="A210" t="inlineStr">
        <is>
          <t>regReadDataA[11]: masterReg/readData1_reg[11]/Q to ALU1/result0_carry__1/DI[3]Total delay (from Vivado)</t>
        </is>
      </c>
      <c r="E210" t="inlineStr">
        <is>
          <t>643</t>
        </is>
      </c>
      <c r="F210" t="inlineStr">
        <is>
          <t>576</t>
        </is>
      </c>
      <c r="G210" t="inlineStr">
        <is>
          <t>1088</t>
        </is>
      </c>
      <c r="H210" t="inlineStr">
        <is>
          <t>943</t>
        </is>
      </c>
    </row>
    <row r="212">
      <c r="A212" t="inlineStr">
        <is>
          <t>INT_R_X5Y48/INT_R.NL1BEG_N3-&gt;&gt;IMUX46</t>
        </is>
      </c>
      <c r="B212" t="inlineStr">
        <is>
          <t>Buffer</t>
        </is>
      </c>
      <c r="C212" t="n">
        <v>1.6107141875</v>
      </c>
      <c r="D212" t="n">
        <v>0.007713</v>
      </c>
      <c r="E212" t="n">
        <v>0.047</v>
      </c>
      <c r="F212" t="n">
        <v>0.038</v>
      </c>
      <c r="G212" t="n">
        <v>0.138</v>
      </c>
      <c r="H212" t="n">
        <v>0.114</v>
      </c>
      <c r="I212">
        <f>((((D217) + (D216))) + (D213 + D214))</f>
        <v/>
      </c>
      <c r="J212">
        <f>(((((D217) + (D216))) + (D213 + D214))*C212)</f>
        <v/>
      </c>
    </row>
    <row r="213">
      <c r="A213" t="inlineStr">
        <is>
          <t>INT_R_X5Y48/IMUX46</t>
        </is>
      </c>
      <c r="B213" t="inlineStr">
        <is>
          <t>Part of wire</t>
        </is>
      </c>
      <c r="C213" t="n">
        <v>0</v>
      </c>
      <c r="D213" t="n">
        <v>0</v>
      </c>
    </row>
    <row r="214">
      <c r="A214" t="inlineStr">
        <is>
          <t>CLBLM_R_X5Y48/CLBLM_IMUX46</t>
        </is>
      </c>
      <c r="B214" t="inlineStr">
        <is>
          <t>Part of wire</t>
        </is>
      </c>
      <c r="C214" t="n">
        <v>0</v>
      </c>
      <c r="D214" t="n">
        <v>0</v>
      </c>
      <c r="I214">
        <f>(((D213 + D214)/2) + (((D217) + (D216))))</f>
        <v/>
      </c>
      <c r="J214">
        <f>((C213 + C214)*(((D213 + D214)/2) + (((D217) + (D216)))))</f>
        <v/>
      </c>
    </row>
    <row r="215">
      <c r="A215" t="inlineStr">
        <is>
          <t>CLBLM_R_X5Y48/CLBLM_R.CLBLM_IMUX46-&gt;CLBLM_L_D5</t>
        </is>
      </c>
      <c r="B215" t="inlineStr">
        <is>
          <t>PassTransistor</t>
        </is>
      </c>
      <c r="C215" t="n">
        <v>0</v>
      </c>
      <c r="E215" t="n">
        <v>0</v>
      </c>
      <c r="F215" t="n">
        <v>0</v>
      </c>
      <c r="G215" t="n">
        <v>0</v>
      </c>
      <c r="H215" t="n">
        <v>0</v>
      </c>
      <c r="I215">
        <f>((D217) + (D216))</f>
        <v/>
      </c>
      <c r="J215">
        <f>(((D217) + (D216))*C215)</f>
        <v/>
      </c>
    </row>
    <row r="216">
      <c r="A216" t="inlineStr">
        <is>
          <t>CLBLM_R_X5Y48/CLBLM_L_D5</t>
        </is>
      </c>
      <c r="B216" t="inlineStr">
        <is>
          <t>Part of wire</t>
        </is>
      </c>
      <c r="C216" t="n">
        <v>0</v>
      </c>
      <c r="D216" t="n">
        <v>0</v>
      </c>
      <c r="I216">
        <f>(((D216)/2) + (D217))</f>
        <v/>
      </c>
      <c r="J216">
        <f>((C216)*(((D216)/2) + (D217)))</f>
        <v/>
      </c>
    </row>
    <row r="217">
      <c r="A217" t="inlineStr">
        <is>
          <t>masterReg/result0_carry__1_i_1/I0</t>
        </is>
      </c>
      <c r="B217" t="inlineStr">
        <is>
          <t>Inpin</t>
        </is>
      </c>
      <c r="D217" t="n">
        <v>0</v>
      </c>
      <c r="E217" t="n">
        <v>0.042</v>
      </c>
      <c r="F217" t="n">
        <v>0.033</v>
      </c>
      <c r="G217" t="n">
        <v>0.113</v>
      </c>
      <c r="H217" t="n">
        <v>0.091</v>
      </c>
    </row>
    <row r="218">
      <c r="A218" t="inlineStr">
        <is>
          <t>regReadDataA[11]: masterReg/readData1_reg[11]/Q to masterReg/result0_carry__1_i_1/I0 sum delays</t>
        </is>
      </c>
      <c r="E218">
        <f>(E2 + E4 + E66 + E95 + E102 + E105 + E181 + E212 + E215 + E217)</f>
        <v/>
      </c>
      <c r="F218">
        <f>(F2 + F4 + F66 + F95 + F102 + F105 + F181 + F212 + F215 + F217)</f>
        <v/>
      </c>
      <c r="G218">
        <f>(G2 + G4 + G66 + G95 + G102 + G105 + G181 + G212 + G215 + G217)</f>
        <v/>
      </c>
      <c r="H218">
        <f>(H2 + H4 + H66 + H95 + H102 + H105 + H181 + H212 + H215 + H217)</f>
        <v/>
      </c>
      <c r="J218">
        <f>(J2 + J3 + J4 + J6 + J66 + J77 + J95 + J101 + J102 + J104 + J105 + J113 + J181 + J182 + J212 + J214 + J215 + J216 + J217)</f>
        <v/>
      </c>
    </row>
    <row r="219">
      <c r="A219" t="inlineStr">
        <is>
          <t>regReadDataA[11]: masterReg/readData1_reg[11]/Q to masterReg/result0_carry__1_i_1/I0sum delays + cap delay</t>
        </is>
      </c>
      <c r="E219">
        <f>1000*(E218 + J218)</f>
        <v/>
      </c>
      <c r="F219">
        <f>1000*(F218 + J218)</f>
        <v/>
      </c>
      <c r="G219">
        <f>1000*(G218 + J218)</f>
        <v/>
      </c>
      <c r="H219">
        <f>1000*(H218 + J218)</f>
        <v/>
      </c>
    </row>
    <row r="221">
      <c r="A221" t="inlineStr">
        <is>
          <t>regReadDataA[11]: masterReg/readData1_reg[11]/Q to masterReg/result0_carry__1_i_1/I0Total delay (from Vivado)</t>
        </is>
      </c>
      <c r="E221" t="inlineStr">
        <is>
          <t>608</t>
        </is>
      </c>
      <c r="F221" t="inlineStr">
        <is>
          <t>543</t>
        </is>
      </c>
      <c r="G221" t="inlineStr">
        <is>
          <t>1005</t>
        </is>
      </c>
      <c r="H221" t="inlineStr">
        <is>
          <t>871</t>
        </is>
      </c>
    </row>
    <row r="223">
      <c r="A223" t="inlineStr">
        <is>
          <t>INT_R_X5Y48/INT_R.NL1BEG_N3-&gt;&gt;NN2BEG3</t>
        </is>
      </c>
      <c r="B223" t="inlineStr">
        <is>
          <t>Buffer</t>
        </is>
      </c>
      <c r="C223" t="n">
        <v>1.1851186875</v>
      </c>
      <c r="D223" t="n">
        <v>0.008473000000000001</v>
      </c>
      <c r="E223" t="n">
        <v>0.06</v>
      </c>
      <c r="F223" t="n">
        <v>0.05</v>
      </c>
      <c r="G223" t="n">
        <v>0.133</v>
      </c>
      <c r="H223" t="n">
        <v>0.11</v>
      </c>
      <c r="I223">
        <f>((D228 + D244) + (D224 + D225 + D226 + D227))</f>
        <v/>
      </c>
      <c r="J223">
        <f>(((D228 + D244) + (D224 + D225 + D226 + D227))*C223)</f>
        <v/>
      </c>
    </row>
    <row r="224">
      <c r="A224" t="inlineStr">
        <is>
          <t>INT_R_X5Y48/NN2BEG3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INT_R_X5Y50/NN2END3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INT_R_X5Y49/NN2A3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BRKH_INT_X5Y49/BRKH_INT_NN2A3</t>
        </is>
      </c>
      <c r="B227" t="inlineStr">
        <is>
          <t>Part of wire</t>
        </is>
      </c>
      <c r="C227" t="n">
        <v>0.00523</v>
      </c>
      <c r="D227" t="n">
        <v>0.001</v>
      </c>
      <c r="I227">
        <f>(((D224 + D225 + D226 + D227)/2) + (D228 + D244))</f>
        <v/>
      </c>
      <c r="J227">
        <f>((C224 + C225 + C226 + C227)*(((D224 + D225 + D226 + D227)/2) + (D228 + D244)))</f>
        <v/>
      </c>
    </row>
    <row r="228">
      <c r="A228" t="inlineStr">
        <is>
          <t>INT_R_X5Y50/INT_R.NN2END3-&gt;&gt;WR1BEG_S0</t>
        </is>
      </c>
      <c r="B228" t="inlineStr">
        <is>
          <t>Buffer</t>
        </is>
      </c>
      <c r="C228" t="n">
        <v>1.16220225</v>
      </c>
      <c r="D228" t="n">
        <v>0.008429000000000001</v>
      </c>
      <c r="E228" t="n">
        <v>0.043</v>
      </c>
      <c r="F228" t="n">
        <v>0.035</v>
      </c>
      <c r="G228" t="n">
        <v>0.124</v>
      </c>
      <c r="H228" t="n">
        <v>0.103</v>
      </c>
      <c r="I228">
        <f>((D233) + (D229 + D230 + D231 + D232))</f>
        <v/>
      </c>
      <c r="J228">
        <f>(((D233) + (D229 + D230 + D231 + D232))*C228)</f>
        <v/>
      </c>
    </row>
    <row r="229">
      <c r="A229" t="inlineStr">
        <is>
          <t>INT_R_X5Y50/WR1BEG_S0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INT_L_X4Y51/WR1END0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INT_L_X4Y50/WR1END_S1_0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INT_R_X5Y51/WR1BEG0</t>
        </is>
      </c>
      <c r="B232" t="inlineStr">
        <is>
          <t>Part of wire</t>
        </is>
      </c>
      <c r="C232" t="n">
        <v>0</v>
      </c>
      <c r="D232" t="n">
        <v>0</v>
      </c>
      <c r="I232">
        <f>(((D229 + D230 + D231 + D232)/2) + (D233))</f>
        <v/>
      </c>
      <c r="J232">
        <f>((C229 + C230 + C231 + C232)*(((D229 + D230 + D231 + D232)/2) + (D233)))</f>
        <v/>
      </c>
    </row>
    <row r="233">
      <c r="A233" t="inlineStr">
        <is>
          <t>INT_L_X4Y51/INT_L.WR1END0-&gt;&gt;IMUX_L9</t>
        </is>
      </c>
      <c r="B233" t="inlineStr">
        <is>
          <t>Buffer</t>
        </is>
      </c>
      <c r="C233" t="n">
        <v>1.6107141875</v>
      </c>
      <c r="D233" t="n">
        <v>0.007713</v>
      </c>
      <c r="E233" t="n">
        <v>0.047</v>
      </c>
      <c r="F233" t="n">
        <v>0.038</v>
      </c>
      <c r="G233" t="n">
        <v>0.138</v>
      </c>
      <c r="H233" t="n">
        <v>0.114</v>
      </c>
      <c r="I233">
        <f>((((D238) + (D237))) + (D234 + D235))</f>
        <v/>
      </c>
      <c r="J233">
        <f>(((((D238) + (D237))) + (D234 + D235))*C233)</f>
        <v/>
      </c>
    </row>
    <row r="234">
      <c r="A234" t="inlineStr">
        <is>
          <t>INT_L_X4Y51/IMUX_L9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CLBLL_L_X4Y51/CLBLL_IMUX9</t>
        </is>
      </c>
      <c r="B235" t="inlineStr">
        <is>
          <t>Part of wire</t>
        </is>
      </c>
      <c r="C235" t="n">
        <v>0</v>
      </c>
      <c r="D235" t="n">
        <v>0</v>
      </c>
      <c r="I235">
        <f>(((D234 + D235)/2) + (((D238) + (D237))))</f>
        <v/>
      </c>
      <c r="J235">
        <f>((C234 + C235)*(((D234 + D235)/2) + (((D238) + (D237)))))</f>
        <v/>
      </c>
    </row>
    <row r="236">
      <c r="A236" t="inlineStr">
        <is>
          <t>CLBLL_L_X4Y51/CLBLL_L.CLBLL_IMUX9-&gt;CLBLL_L_A5</t>
        </is>
      </c>
      <c r="B236" t="inlineStr">
        <is>
          <t>PassTransistor</t>
        </is>
      </c>
      <c r="C236" t="n">
        <v>0</v>
      </c>
      <c r="E236" t="n">
        <v>0</v>
      </c>
      <c r="F236" t="n">
        <v>0</v>
      </c>
      <c r="G236" t="n">
        <v>0</v>
      </c>
      <c r="H236" t="n">
        <v>0</v>
      </c>
      <c r="I236">
        <f>((D238) + (D237))</f>
        <v/>
      </c>
      <c r="J236">
        <f>(((D238) + (D237))*C236)</f>
        <v/>
      </c>
    </row>
    <row r="237">
      <c r="A237" t="inlineStr">
        <is>
          <t>CLBLL_L_X4Y51/CLBLL_L_A5</t>
        </is>
      </c>
      <c r="B237" t="inlineStr">
        <is>
          <t>Part of wire</t>
        </is>
      </c>
      <c r="C237" t="n">
        <v>0</v>
      </c>
      <c r="D237" t="n">
        <v>0</v>
      </c>
      <c r="I237">
        <f>(((D237)/2) + (D238))</f>
        <v/>
      </c>
      <c r="J237">
        <f>((C237)*(((D237)/2) + (D238)))</f>
        <v/>
      </c>
    </row>
    <row r="238">
      <c r="A238" t="inlineStr">
        <is>
          <t>masterReg/readData2[28]_i_17/I3</t>
        </is>
      </c>
      <c r="B238" t="inlineStr">
        <is>
          <t>Inpin</t>
        </is>
      </c>
      <c r="D238" t="n">
        <v>0</v>
      </c>
      <c r="E238" t="n">
        <v>0.042</v>
      </c>
      <c r="F238" t="n">
        <v>0.033</v>
      </c>
      <c r="G238" t="n">
        <v>0.112</v>
      </c>
      <c r="H238" t="n">
        <v>0.091</v>
      </c>
    </row>
    <row r="239">
      <c r="A239" t="inlineStr">
        <is>
          <t>regReadDataA[11]: masterReg/readData1_reg[11]/Q to masterReg/readData2[28]_i_17/I3 sum delays</t>
        </is>
      </c>
      <c r="E239">
        <f>(E2 + E4 + E66 + E95 + E102 + E105 + E181 + E223 + E228 + E233 + E236 + E238)</f>
        <v/>
      </c>
      <c r="F239">
        <f>(F2 + F4 + F66 + F95 + F102 + F105 + F181 + F223 + F228 + F233 + F236 + F238)</f>
        <v/>
      </c>
      <c r="G239">
        <f>(G2 + G4 + G66 + G95 + G102 + G105 + G181 + G223 + G228 + G233 + G236 + G238)</f>
        <v/>
      </c>
      <c r="H239">
        <f>(H2 + H4 + H66 + H95 + H102 + H105 + H181 + H223 + H228 + H233 + H236 + H238)</f>
        <v/>
      </c>
      <c r="J239">
        <f>(J2 + J3 + J4 + J6 + J66 + J77 + J95 + J101 + J102 + J104 + J105 + J113 + J181 + J182 + J223 + J227 + J228 + J232 + J233 + J235 + J236 + J237 + J238)</f>
        <v/>
      </c>
    </row>
    <row r="240">
      <c r="A240" t="inlineStr">
        <is>
          <t>regReadDataA[11]: masterReg/readData1_reg[11]/Q to masterReg/readData2[28]_i_17/I3sum delays + cap delay</t>
        </is>
      </c>
      <c r="E240">
        <f>1000*(E239 + J239)</f>
        <v/>
      </c>
      <c r="F240">
        <f>1000*(F239 + J239)</f>
        <v/>
      </c>
      <c r="G240">
        <f>1000*(G239 + J239)</f>
        <v/>
      </c>
      <c r="H240">
        <f>1000*(H239 + J239)</f>
        <v/>
      </c>
    </row>
    <row r="242">
      <c r="A242" t="inlineStr">
        <is>
          <t>regReadDataA[11]: masterReg/readData1_reg[11]/Q to masterReg/readData2[28]_i_17/I3Total delay (from Vivado)</t>
        </is>
      </c>
      <c r="E242" t="inlineStr">
        <is>
          <t>739</t>
        </is>
      </c>
      <c r="F242" t="inlineStr">
        <is>
          <t>656</t>
        </is>
      </c>
      <c r="G242" t="inlineStr">
        <is>
          <t>1246</t>
        </is>
      </c>
      <c r="H242" t="inlineStr">
        <is>
          <t>1076</t>
        </is>
      </c>
    </row>
    <row r="244">
      <c r="A244" t="inlineStr">
        <is>
          <t>INT_R_X5Y50/INT_R.NN2END3-&gt;&gt;NL1BEG2</t>
        </is>
      </c>
      <c r="B244" t="inlineStr">
        <is>
          <t>Buffer</t>
        </is>
      </c>
      <c r="C244" t="n">
        <v>1.16220225</v>
      </c>
      <c r="D244" t="n">
        <v>0.008429000000000001</v>
      </c>
      <c r="E244" t="n">
        <v>0.054</v>
      </c>
      <c r="F244" t="n">
        <v>0.044</v>
      </c>
      <c r="G244" t="n">
        <v>0.131</v>
      </c>
      <c r="H244" t="n">
        <v>0.108</v>
      </c>
      <c r="I244">
        <f>((D247) + (D245 + D246))</f>
        <v/>
      </c>
      <c r="J244">
        <f>(((D247) + (D245 + D246))*C244)</f>
        <v/>
      </c>
    </row>
    <row r="245">
      <c r="A245" t="inlineStr">
        <is>
          <t>INT_R_X5Y50/NL1BEG2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INT_R_X5Y51/NL1END2</t>
        </is>
      </c>
      <c r="B246" t="inlineStr">
        <is>
          <t>Part of wire</t>
        </is>
      </c>
      <c r="C246" t="n">
        <v>0</v>
      </c>
      <c r="D246" t="n">
        <v>0</v>
      </c>
      <c r="I246">
        <f>(((D245 + D246)/2) + (D247))</f>
        <v/>
      </c>
      <c r="J246">
        <f>((C245 + C246)*(((D245 + D246)/2) + (D247)))</f>
        <v/>
      </c>
    </row>
    <row r="247">
      <c r="A247" t="inlineStr">
        <is>
          <t>INT_R_X5Y51/INT_R.NL1END2-&gt;&gt;EE2BEG2</t>
        </is>
      </c>
      <c r="B247" t="inlineStr">
        <is>
          <t>Buffer</t>
        </is>
      </c>
      <c r="C247" t="n">
        <v>1.1851186875</v>
      </c>
      <c r="D247" t="n">
        <v>0.008473000000000001</v>
      </c>
      <c r="E247" t="n">
        <v>0.06</v>
      </c>
      <c r="F247" t="n">
        <v>0.05</v>
      </c>
      <c r="G247" t="n">
        <v>0.134</v>
      </c>
      <c r="H247" t="n">
        <v>0.111</v>
      </c>
      <c r="I247">
        <f>((D255) + (D248 + D249 + D250 + D251 + D252 + D253 + D254))</f>
        <v/>
      </c>
      <c r="J247">
        <f>(((D255) + (D248 + D249 + D250 + D251 + D252 + D253 + D254))*C247)</f>
        <v/>
      </c>
    </row>
    <row r="248">
      <c r="A248" t="inlineStr">
        <is>
          <t>INT_R_X5Y51/EE2BEG2</t>
        </is>
      </c>
      <c r="B248" t="inlineStr">
        <is>
          <t>Part of wire</t>
        </is>
      </c>
      <c r="C248" t="n">
        <v>0</v>
      </c>
      <c r="D248" t="n">
        <v>0</v>
      </c>
    </row>
    <row r="249">
      <c r="A249" t="inlineStr">
        <is>
          <t>INT_R_X7Y51/EE2END2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CLBLM_R_X5Y51/CLBLM_EE2BEG2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VBRK_X18Y54/VBRK_EE2BEG2</t>
        </is>
      </c>
      <c r="B251" t="inlineStr">
        <is>
          <t>Part of wire</t>
        </is>
      </c>
      <c r="C251" t="n">
        <v>0.01211</v>
      </c>
      <c r="D251" t="n">
        <v>0.00162</v>
      </c>
    </row>
    <row r="252">
      <c r="A252" t="inlineStr">
        <is>
          <t>BRAM_L_X6Y50/BRAM_EE2BEG2_1</t>
        </is>
      </c>
      <c r="B252" t="inlineStr">
        <is>
          <t>Part of wire</t>
        </is>
      </c>
      <c r="C252" t="n">
        <v>0.26892</v>
      </c>
      <c r="D252" t="n">
        <v>0.06043</v>
      </c>
    </row>
    <row r="253">
      <c r="A253" t="inlineStr">
        <is>
          <t>BRAM_INT_INTERFACE_L_X6Y51/INT_INTERFACE_EE2BEG2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INT_L_X6Y51/EE2A2</t>
        </is>
      </c>
      <c r="B254" t="inlineStr">
        <is>
          <t>Part of wire</t>
        </is>
      </c>
      <c r="C254" t="n">
        <v>0</v>
      </c>
      <c r="D254" t="n">
        <v>0</v>
      </c>
      <c r="I254">
        <f>(((D248 + D249 + D250 + D251 + D252 + D253 + D254)/2) + (D255))</f>
        <v/>
      </c>
      <c r="J254">
        <f>((C248 + C249 + C250 + C251 + C252 + C253 + C254)*(((D248 + D249 + D250 + D251 + D252 + D253 + D254)/2) + (D255)))</f>
        <v/>
      </c>
    </row>
    <row r="255">
      <c r="A255" t="inlineStr">
        <is>
          <t>INT_R_X7Y51/INT_R.EE2END2-&gt;&gt;IMUX20</t>
        </is>
      </c>
      <c r="B255" t="inlineStr">
        <is>
          <t>Buffer</t>
        </is>
      </c>
      <c r="C255" t="n">
        <v>1.6107141875</v>
      </c>
      <c r="D255" t="n">
        <v>0.007713</v>
      </c>
      <c r="E255" t="n">
        <v>0.047</v>
      </c>
      <c r="F255" t="n">
        <v>0.038</v>
      </c>
      <c r="G255" t="n">
        <v>0.138</v>
      </c>
      <c r="H255" t="n">
        <v>0.114</v>
      </c>
      <c r="I255">
        <f>((((D260) + (D259))) + (D256 + D257))</f>
        <v/>
      </c>
      <c r="J255">
        <f>(((((D260) + (D259))) + (D256 + D257))*C255)</f>
        <v/>
      </c>
    </row>
    <row r="256">
      <c r="A256" t="inlineStr">
        <is>
          <t>INT_R_X7Y51/IMUX20</t>
        </is>
      </c>
      <c r="B256" t="inlineStr">
        <is>
          <t>Part of wire</t>
        </is>
      </c>
      <c r="C256" t="n">
        <v>0</v>
      </c>
      <c r="D256" t="n">
        <v>0</v>
      </c>
    </row>
    <row r="257">
      <c r="A257" t="inlineStr">
        <is>
          <t>CLBLM_R_X7Y51/CLBLM_IMUX20</t>
        </is>
      </c>
      <c r="B257" t="inlineStr">
        <is>
          <t>Part of wire</t>
        </is>
      </c>
      <c r="C257" t="n">
        <v>0</v>
      </c>
      <c r="D257" t="n">
        <v>0</v>
      </c>
      <c r="I257">
        <f>(((D256 + D257)/2) + (((D260) + (D259))))</f>
        <v/>
      </c>
      <c r="J257">
        <f>((C256 + C257)*(((D256 + D257)/2) + (((D260) + (D259)))))</f>
        <v/>
      </c>
    </row>
    <row r="258">
      <c r="A258" t="inlineStr">
        <is>
          <t>CLBLM_R_X7Y51/CLBLM_R.CLBLM_IMUX20-&gt;CLBLM_L_C2</t>
        </is>
      </c>
      <c r="B258" t="inlineStr">
        <is>
          <t>PassTransistor</t>
        </is>
      </c>
      <c r="C258" t="n">
        <v>0</v>
      </c>
      <c r="E258" t="n">
        <v>0</v>
      </c>
      <c r="F258" t="n">
        <v>0</v>
      </c>
      <c r="G258" t="n">
        <v>0</v>
      </c>
      <c r="H258" t="n">
        <v>0</v>
      </c>
      <c r="I258">
        <f>((D260) + (D259))</f>
        <v/>
      </c>
      <c r="J258">
        <f>(((D260) + (D259))*C258)</f>
        <v/>
      </c>
    </row>
    <row r="259">
      <c r="A259" t="inlineStr">
        <is>
          <t>CLBLM_R_X7Y51/CLBLM_L_C2</t>
        </is>
      </c>
      <c r="B259" t="inlineStr">
        <is>
          <t>Part of wire</t>
        </is>
      </c>
      <c r="C259" t="n">
        <v>0</v>
      </c>
      <c r="D259" t="n">
        <v>0</v>
      </c>
      <c r="I259">
        <f>(((D259)/2) + (D260))</f>
        <v/>
      </c>
      <c r="J259">
        <f>((C259)*(((D259)/2) + (D260)))</f>
        <v/>
      </c>
    </row>
    <row r="260">
      <c r="A260" t="inlineStr">
        <is>
          <t>masterReg/readData2[29]_i_17/I1</t>
        </is>
      </c>
      <c r="B260" t="inlineStr">
        <is>
          <t>Inpin</t>
        </is>
      </c>
      <c r="D260" t="n">
        <v>0</v>
      </c>
      <c r="E260" t="n">
        <v>0.213</v>
      </c>
      <c r="F260" t="n">
        <v>0.171</v>
      </c>
      <c r="G260" t="n">
        <v>0.507</v>
      </c>
      <c r="H260" t="n">
        <v>0.409</v>
      </c>
    </row>
    <row r="261">
      <c r="A261" t="inlineStr">
        <is>
          <t>regReadDataA[11]: masterReg/readData1_reg[11]/Q to masterReg/readData2[29]_i_17/I1 sum delays</t>
        </is>
      </c>
      <c r="E261">
        <f>(E2 + E4 + E66 + E95 + E102 + E105 + E181 + E223 + E244 + E247 + E255 + E258 + E260)</f>
        <v/>
      </c>
      <c r="F261">
        <f>(F2 + F4 + F66 + F95 + F102 + F105 + F181 + F223 + F244 + F247 + F255 + F258 + F260)</f>
        <v/>
      </c>
      <c r="G261">
        <f>(G2 + G4 + G66 + G95 + G102 + G105 + G181 + G223 + G244 + G247 + G255 + G258 + G260)</f>
        <v/>
      </c>
      <c r="H261">
        <f>(H2 + H4 + H66 + H95 + H102 + H105 + H181 + H223 + H244 + H247 + H255 + H258 + H260)</f>
        <v/>
      </c>
      <c r="J261">
        <f>(J2 + J3 + J4 + J6 + J66 + J77 + J95 + J101 + J102 + J104 + J105 + J113 + J181 + J182 + J223 + J227 + J244 + J246 + J247 + J254 + J255 + J257 + J258 + J259 + J260)</f>
        <v/>
      </c>
    </row>
    <row r="262">
      <c r="A262" t="inlineStr">
        <is>
          <t>regReadDataA[11]: masterReg/readData1_reg[11]/Q to masterReg/readData2[29]_i_17/I1sum delays + cap delay</t>
        </is>
      </c>
      <c r="E262">
        <f>1000*(E261 + J261)</f>
        <v/>
      </c>
      <c r="F262">
        <f>1000*(F261 + J261)</f>
        <v/>
      </c>
      <c r="G262">
        <f>1000*(G261 + J261)</f>
        <v/>
      </c>
      <c r="H262">
        <f>1000*(H261 + J261)</f>
        <v/>
      </c>
    </row>
    <row r="264">
      <c r="A264" t="inlineStr">
        <is>
          <t>regReadDataA[11]: masterReg/readData1_reg[11]/Q to masterReg/readData2[29]_i_17/I1Total delay (from Vivado)</t>
        </is>
      </c>
      <c r="E264" t="inlineStr">
        <is>
          <t>1066</t>
        </is>
      </c>
      <c r="F264" t="inlineStr">
        <is>
          <t>938</t>
        </is>
      </c>
      <c r="G264" t="inlineStr">
        <is>
          <t>1776</t>
        </is>
      </c>
      <c r="H264" t="inlineStr">
        <is>
          <t>1519</t>
        </is>
      </c>
    </row>
    <row r="266">
      <c r="A266" t="inlineStr">
        <is>
          <t>INT_L_X10Y44/INT_L.LOGIC_OUTS_L5-&gt;&gt;NL1BEG0</t>
        </is>
      </c>
      <c r="B266" t="inlineStr">
        <is>
          <t>Buffer</t>
        </is>
      </c>
      <c r="C266" t="n">
        <v>1.16220225</v>
      </c>
      <c r="D266" t="n">
        <v>0.008429000000000001</v>
      </c>
      <c r="E266" t="n">
        <v>0.053</v>
      </c>
      <c r="F266" t="n">
        <v>0.044</v>
      </c>
      <c r="G266" t="n">
        <v>0.13</v>
      </c>
      <c r="H266" t="n">
        <v>0.107</v>
      </c>
      <c r="I266">
        <f>((D270 + D281 + D297) + (D267 + D268 + D269))</f>
        <v/>
      </c>
      <c r="J266">
        <f>(((D270 + D281 + D297) + (D267 + D268 + D269))*C266)</f>
        <v/>
      </c>
    </row>
    <row r="267">
      <c r="A267" t="inlineStr">
        <is>
          <t>INT_L_X10Y44/NL1BEG0</t>
        </is>
      </c>
      <c r="B267" t="inlineStr">
        <is>
          <t>Part of wire</t>
        </is>
      </c>
      <c r="C267" t="n">
        <v>0</v>
      </c>
      <c r="D267" t="n">
        <v>0</v>
      </c>
    </row>
    <row r="268">
      <c r="A268" t="inlineStr">
        <is>
          <t>INT_L_X10Y45/NL1END0</t>
        </is>
      </c>
      <c r="B268" t="inlineStr">
        <is>
          <t>Part of wire</t>
        </is>
      </c>
      <c r="C268" t="n">
        <v>0</v>
      </c>
      <c r="D268" t="n">
        <v>0</v>
      </c>
    </row>
    <row r="269">
      <c r="A269" t="inlineStr">
        <is>
          <t>INT_L_X10Y44/NL1END_S3_0</t>
        </is>
      </c>
      <c r="B269" t="inlineStr">
        <is>
          <t>Part of wire</t>
        </is>
      </c>
      <c r="C269" t="n">
        <v>0</v>
      </c>
      <c r="D269" t="n">
        <v>0</v>
      </c>
      <c r="I269">
        <f>(((D267 + D268 + D269)/2) + (D270 + D281 + D297))</f>
        <v/>
      </c>
      <c r="J269">
        <f>((C267 + C268 + C269)*(((D267 + D268 + D269)/2) + (D270 + D281 + D297)))</f>
        <v/>
      </c>
    </row>
    <row r="270">
      <c r="A270" t="inlineStr">
        <is>
          <t>INT_L_X10Y45/INT_L.NL1END0-&gt;&gt;IMUX_L8</t>
        </is>
      </c>
      <c r="B270" t="inlineStr">
        <is>
          <t>Buffer</t>
        </is>
      </c>
      <c r="C270" t="n">
        <v>1.6107141875</v>
      </c>
      <c r="D270" t="n">
        <v>0.007713</v>
      </c>
      <c r="E270" t="n">
        <v>0.047</v>
      </c>
      <c r="F270" t="n">
        <v>0.038</v>
      </c>
      <c r="G270" t="n">
        <v>0.138</v>
      </c>
      <c r="H270" t="n">
        <v>0.114</v>
      </c>
      <c r="I270">
        <f>((((D275) + (D274))) + (D271 + D272))</f>
        <v/>
      </c>
      <c r="J270">
        <f>(((((D275) + (D274))) + (D271 + D272))*C270)</f>
        <v/>
      </c>
    </row>
    <row r="271">
      <c r="A271" t="inlineStr">
        <is>
          <t>INT_L_X10Y45/IMUX_L8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CLBLM_L_X10Y45/CLBLM_IMUX8</t>
        </is>
      </c>
      <c r="B272" t="inlineStr">
        <is>
          <t>Part of wire</t>
        </is>
      </c>
      <c r="C272" t="n">
        <v>0</v>
      </c>
      <c r="D272" t="n">
        <v>0</v>
      </c>
      <c r="I272">
        <f>(((D271 + D272)/2) + (((D275) + (D274))))</f>
        <v/>
      </c>
      <c r="J272">
        <f>((C271 + C272)*(((D271 + D272)/2) + (((D275) + (D274)))))</f>
        <v/>
      </c>
    </row>
    <row r="273">
      <c r="A273" t="inlineStr">
        <is>
          <t>CLBLM_L_X10Y45/CLBLM_L.CLBLM_IMUX8-&gt;CLBLM_M_A5</t>
        </is>
      </c>
      <c r="B273" t="inlineStr">
        <is>
          <t>PassTransistor</t>
        </is>
      </c>
      <c r="C273" t="n">
        <v>0</v>
      </c>
      <c r="E273" t="n">
        <v>0</v>
      </c>
      <c r="F273" t="n">
        <v>0</v>
      </c>
      <c r="G273" t="n">
        <v>0</v>
      </c>
      <c r="H273" t="n">
        <v>0</v>
      </c>
      <c r="I273">
        <f>((D275) + (D274))</f>
        <v/>
      </c>
      <c r="J273">
        <f>(((D275) + (D274))*C273)</f>
        <v/>
      </c>
    </row>
    <row r="274">
      <c r="A274" t="inlineStr">
        <is>
          <t>CLBLM_L_X10Y45/CLBLM_M_A5</t>
        </is>
      </c>
      <c r="B274" t="inlineStr">
        <is>
          <t>Part of wire</t>
        </is>
      </c>
      <c r="C274" t="n">
        <v>0</v>
      </c>
      <c r="D274" t="n">
        <v>0</v>
      </c>
      <c r="I274">
        <f>(((D274)/2) + (D275))</f>
        <v/>
      </c>
      <c r="J274">
        <f>((C274)*(((D274)/2) + (D275)))</f>
        <v/>
      </c>
    </row>
    <row r="275">
      <c r="A275" t="inlineStr">
        <is>
          <t>masterReg/register_reg_r1_0_31_6_11_i_28/I2</t>
        </is>
      </c>
      <c r="B275" t="inlineStr">
        <is>
          <t>Inpin</t>
        </is>
      </c>
      <c r="D275" t="n">
        <v>0</v>
      </c>
      <c r="E275" t="n">
        <v>0.048</v>
      </c>
      <c r="F275" t="n">
        <v>0.038</v>
      </c>
      <c r="G275" t="n">
        <v>0.126</v>
      </c>
      <c r="H275" t="n">
        <v>0.102</v>
      </c>
    </row>
    <row r="276">
      <c r="A276" t="inlineStr">
        <is>
          <t>regReadDataA[11]: masterReg/readData1_reg[11]/Q to masterReg/register_reg_r1_0_31_6_11_i_28/I2 sum delays</t>
        </is>
      </c>
      <c r="E276">
        <f>(E2 + E4 + E266 + E270 + E273 + E275)</f>
        <v/>
      </c>
      <c r="F276">
        <f>(F2 + F4 + F266 + F270 + F273 + F275)</f>
        <v/>
      </c>
      <c r="G276">
        <f>(G2 + G4 + G266 + G270 + G273 + G275)</f>
        <v/>
      </c>
      <c r="H276">
        <f>(H2 + H4 + H266 + H270 + H273 + H275)</f>
        <v/>
      </c>
      <c r="J276">
        <f>(J2 + J3 + J4 + J6 + J266 + J269 + J270 + J272 + J273 + J274 + J275)</f>
        <v/>
      </c>
    </row>
    <row r="277">
      <c r="A277" t="inlineStr">
        <is>
          <t>regReadDataA[11]: masterReg/readData1_reg[11]/Q to masterReg/register_reg_r1_0_31_6_11_i_28/I2sum delays + cap delay</t>
        </is>
      </c>
      <c r="E277">
        <f>1000*(E276 + J276)</f>
        <v/>
      </c>
      <c r="F277">
        <f>1000*(F276 + J276)</f>
        <v/>
      </c>
      <c r="G277">
        <f>1000*(G276 + J276)</f>
        <v/>
      </c>
      <c r="H277">
        <f>1000*(H276 + J276)</f>
        <v/>
      </c>
    </row>
    <row r="279">
      <c r="A279" t="inlineStr">
        <is>
          <t>regReadDataA[11]: masterReg/readData1_reg[11]/Q to masterReg/register_reg_r1_0_31_6_11_i_28/I2Total delay (from Vivado)</t>
        </is>
      </c>
      <c r="E279" t="inlineStr">
        <is>
          <t>212</t>
        </is>
      </c>
      <c r="F279" t="inlineStr">
        <is>
          <t>184</t>
        </is>
      </c>
      <c r="G279" t="inlineStr">
        <is>
          <t>368</t>
        </is>
      </c>
      <c r="H279" t="inlineStr">
        <is>
          <t>312</t>
        </is>
      </c>
    </row>
    <row r="281">
      <c r="A281" t="inlineStr">
        <is>
          <t>INT_L_X10Y45/INT_L.NL1END0-&gt;&gt;NN2BEG0</t>
        </is>
      </c>
      <c r="B281" t="inlineStr">
        <is>
          <t>Buffer</t>
        </is>
      </c>
      <c r="C281" t="n">
        <v>1.1851186875</v>
      </c>
      <c r="D281" t="n">
        <v>0.008473000000000001</v>
      </c>
      <c r="E281" t="n">
        <v>0.06</v>
      </c>
      <c r="F281" t="n">
        <v>0.05</v>
      </c>
      <c r="G281" t="n">
        <v>0.132</v>
      </c>
      <c r="H281" t="n">
        <v>0.109</v>
      </c>
      <c r="I281">
        <f>((D286) + (D282 + D283 + D284 + D285))</f>
        <v/>
      </c>
      <c r="J281">
        <f>(((D286) + (D282 + D283 + D284 + D285))*C281)</f>
        <v/>
      </c>
    </row>
    <row r="282">
      <c r="A282" t="inlineStr">
        <is>
          <t>INT_L_X10Y45/NN2BEG0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INT_L_X10Y47/NN2END0</t>
        </is>
      </c>
      <c r="B283" t="inlineStr">
        <is>
          <t>Part of wire</t>
        </is>
      </c>
      <c r="C283" t="n">
        <v>0</v>
      </c>
      <c r="D283" t="n">
        <v>0</v>
      </c>
    </row>
    <row r="284">
      <c r="A284" t="inlineStr">
        <is>
          <t>INT_L_X10Y46/NN2END_S2_0</t>
        </is>
      </c>
      <c r="B284" t="inlineStr">
        <is>
          <t>Part of wire</t>
        </is>
      </c>
      <c r="C284" t="n">
        <v>0</v>
      </c>
      <c r="D284" t="n">
        <v>0</v>
      </c>
    </row>
    <row r="285">
      <c r="A285" t="inlineStr">
        <is>
          <t>INT_L_X10Y46/NN2A0</t>
        </is>
      </c>
      <c r="B285" t="inlineStr">
        <is>
          <t>Part of wire</t>
        </is>
      </c>
      <c r="C285" t="n">
        <v>0</v>
      </c>
      <c r="D285" t="n">
        <v>0</v>
      </c>
      <c r="I285">
        <f>(((D282 + D283 + D284 + D285)/2) + (D286))</f>
        <v/>
      </c>
      <c r="J285">
        <f>((C282 + C283 + C284 + C285)*(((D282 + D283 + D284 + D285)/2) + (D286)))</f>
        <v/>
      </c>
    </row>
    <row r="286">
      <c r="A286" t="inlineStr">
        <is>
          <t>INT_L_X10Y47/INT_L.NN2END0-&gt;&gt;IMUX_L40</t>
        </is>
      </c>
      <c r="B286" t="inlineStr">
        <is>
          <t>Buffer</t>
        </is>
      </c>
      <c r="C286" t="n">
        <v>1.6107141875</v>
      </c>
      <c r="D286" t="n">
        <v>0.007713</v>
      </c>
      <c r="E286" t="n">
        <v>0.047</v>
      </c>
      <c r="F286" t="n">
        <v>0.038</v>
      </c>
      <c r="G286" t="n">
        <v>0.138</v>
      </c>
      <c r="H286" t="n">
        <v>0.114</v>
      </c>
      <c r="I286">
        <f>((((D291) + (D290))) + (D287 + D288))</f>
        <v/>
      </c>
      <c r="J286">
        <f>(((((D291) + (D290))) + (D287 + D288))*C286)</f>
        <v/>
      </c>
    </row>
    <row r="287">
      <c r="A287" t="inlineStr">
        <is>
          <t>INT_L_X10Y47/IMUX_L40</t>
        </is>
      </c>
      <c r="B287" t="inlineStr">
        <is>
          <t>Part of wire</t>
        </is>
      </c>
      <c r="C287" t="n">
        <v>0</v>
      </c>
      <c r="D287" t="n">
        <v>0</v>
      </c>
    </row>
    <row r="288">
      <c r="A288" t="inlineStr">
        <is>
          <t>CLBLM_L_X10Y47/CLBLM_IMUX40</t>
        </is>
      </c>
      <c r="B288" t="inlineStr">
        <is>
          <t>Part of wire</t>
        </is>
      </c>
      <c r="C288" t="n">
        <v>0</v>
      </c>
      <c r="D288" t="n">
        <v>0</v>
      </c>
      <c r="I288">
        <f>(((D287 + D288)/2) + (((D291) + (D290))))</f>
        <v/>
      </c>
      <c r="J288">
        <f>((C287 + C288)*(((D287 + D288)/2) + (((D291) + (D290)))))</f>
        <v/>
      </c>
    </row>
    <row r="289">
      <c r="A289" t="inlineStr">
        <is>
          <t>CLBLM_L_X10Y47/CLBLM_L.CLBLM_IMUX40-&gt;CLBLM_M_D1</t>
        </is>
      </c>
      <c r="B289" t="inlineStr">
        <is>
          <t>PassTransistor</t>
        </is>
      </c>
      <c r="C289" t="n">
        <v>0</v>
      </c>
      <c r="E289" t="n">
        <v>0</v>
      </c>
      <c r="F289" t="n">
        <v>0</v>
      </c>
      <c r="G289" t="n">
        <v>0</v>
      </c>
      <c r="H289" t="n">
        <v>0</v>
      </c>
      <c r="I289">
        <f>((D291) + (D290))</f>
        <v/>
      </c>
      <c r="J289">
        <f>(((D291) + (D290))*C289)</f>
        <v/>
      </c>
    </row>
    <row r="290">
      <c r="A290" t="inlineStr">
        <is>
          <t>CLBLM_L_X10Y47/CLBLM_M_D1</t>
        </is>
      </c>
      <c r="B290" t="inlineStr">
        <is>
          <t>Part of wire</t>
        </is>
      </c>
      <c r="C290" t="n">
        <v>0</v>
      </c>
      <c r="D290" t="n">
        <v>0</v>
      </c>
      <c r="I290">
        <f>(((D290)/2) + (D291))</f>
        <v/>
      </c>
      <c r="J290">
        <f>((C290)*(((D290)/2) + (D291)))</f>
        <v/>
      </c>
    </row>
    <row r="291">
      <c r="A291" t="inlineStr">
        <is>
          <t>masterReg/register_reg_r1_0_31_0_5_i_60/I3</t>
        </is>
      </c>
      <c r="B291" t="inlineStr">
        <is>
          <t>Inpin</t>
        </is>
      </c>
      <c r="D291" t="n">
        <v>0</v>
      </c>
      <c r="E291" t="n">
        <v>0.226</v>
      </c>
      <c r="F291" t="n">
        <v>0.145</v>
      </c>
      <c r="G291" t="n">
        <v>0.54</v>
      </c>
      <c r="H291" t="n">
        <v>0.305</v>
      </c>
    </row>
    <row r="292">
      <c r="A292" t="inlineStr">
        <is>
          <t>regReadDataA[11]: masterReg/readData1_reg[11]/Q to masterReg/register_reg_r1_0_31_0_5_i_60/I3 sum delays</t>
        </is>
      </c>
      <c r="E292">
        <f>(E2 + E4 + E266 + E281 + E286 + E289 + E291)</f>
        <v/>
      </c>
      <c r="F292">
        <f>(F2 + F4 + F266 + F281 + F286 + F289 + F291)</f>
        <v/>
      </c>
      <c r="G292">
        <f>(G2 + G4 + G266 + G281 + G286 + G289 + G291)</f>
        <v/>
      </c>
      <c r="H292">
        <f>(H2 + H4 + H266 + H281 + H286 + H289 + H291)</f>
        <v/>
      </c>
      <c r="J292">
        <f>(J2 + J3 + J4 + J6 + J266 + J269 + J281 + J285 + J286 + J288 + J289 + J290 + J291)</f>
        <v/>
      </c>
    </row>
    <row r="293">
      <c r="A293" t="inlineStr">
        <is>
          <t>regReadDataA[11]: masterReg/readData1_reg[11]/Q to masterReg/register_reg_r1_0_31_0_5_i_60/I3sum delays + cap delay</t>
        </is>
      </c>
      <c r="E293">
        <f>1000*(E292 + J292)</f>
        <v/>
      </c>
      <c r="F293">
        <f>1000*(F292 + J292)</f>
        <v/>
      </c>
      <c r="G293">
        <f>1000*(G292 + J292)</f>
        <v/>
      </c>
      <c r="H293">
        <f>1000*(H292 + J292)</f>
        <v/>
      </c>
    </row>
    <row r="295">
      <c r="A295" t="inlineStr">
        <is>
          <t>regReadDataA[11]: masterReg/readData1_reg[11]/Q to masterReg/register_reg_r1_0_31_0_5_i_60/I3Total delay (from Vivado)</t>
        </is>
      </c>
      <c r="E295" t="inlineStr">
        <is>
          <t>458</t>
        </is>
      </c>
      <c r="F295" t="inlineStr">
        <is>
          <t>349</t>
        </is>
      </c>
      <c r="G295" t="inlineStr">
        <is>
          <t>838</t>
        </is>
      </c>
      <c r="H295" t="inlineStr">
        <is>
          <t>587</t>
        </is>
      </c>
    </row>
    <row r="297">
      <c r="A297" t="inlineStr">
        <is>
          <t>INT_L_X10Y45/INT_L.NL1END0-&gt;&gt;IMUX_L40</t>
        </is>
      </c>
      <c r="B297" t="inlineStr">
        <is>
          <t>Buffer</t>
        </is>
      </c>
      <c r="C297" t="n">
        <v>1.6107141875</v>
      </c>
      <c r="D297" t="n">
        <v>0.007713</v>
      </c>
      <c r="E297" t="n">
        <v>0.047</v>
      </c>
      <c r="F297" t="n">
        <v>0.038</v>
      </c>
      <c r="G297" t="n">
        <v>0.138</v>
      </c>
      <c r="H297" t="n">
        <v>0.114</v>
      </c>
      <c r="I297">
        <f>((((D302) + (D301))) + (D298 + D299))</f>
        <v/>
      </c>
      <c r="J297">
        <f>(((((D302) + (D301))) + (D298 + D299))*C297)</f>
        <v/>
      </c>
    </row>
    <row r="298">
      <c r="A298" t="inlineStr">
        <is>
          <t>INT_L_X10Y45/IMUX_L40</t>
        </is>
      </c>
      <c r="B298" t="inlineStr">
        <is>
          <t>Part of wire</t>
        </is>
      </c>
      <c r="C298" t="n">
        <v>0</v>
      </c>
      <c r="D298" t="n">
        <v>0</v>
      </c>
    </row>
    <row r="299">
      <c r="A299" t="inlineStr">
        <is>
          <t>CLBLM_L_X10Y45/CLBLM_IMUX40</t>
        </is>
      </c>
      <c r="B299" t="inlineStr">
        <is>
          <t>Part of wire</t>
        </is>
      </c>
      <c r="C299" t="n">
        <v>0</v>
      </c>
      <c r="D299" t="n">
        <v>0</v>
      </c>
      <c r="I299">
        <f>(((D298 + D299)/2) + (((D302) + (D301))))</f>
        <v/>
      </c>
      <c r="J299">
        <f>((C298 + C299)*(((D298 + D299)/2) + (((D302) + (D301)))))</f>
        <v/>
      </c>
    </row>
    <row r="300">
      <c r="A300" t="inlineStr">
        <is>
          <t>CLBLM_L_X10Y45/CLBLM_L.CLBLM_IMUX40-&gt;CLBLM_M_D1</t>
        </is>
      </c>
      <c r="B300" t="inlineStr">
        <is>
          <t>PassTransistor</t>
        </is>
      </c>
      <c r="C300" t="n">
        <v>0</v>
      </c>
      <c r="E300" t="n">
        <v>0</v>
      </c>
      <c r="F300" t="n">
        <v>0</v>
      </c>
      <c r="G300" t="n">
        <v>0</v>
      </c>
      <c r="H300" t="n">
        <v>0</v>
      </c>
      <c r="I300">
        <f>((D302) + (D301))</f>
        <v/>
      </c>
      <c r="J300">
        <f>(((D302) + (D301))*C300)</f>
        <v/>
      </c>
    </row>
    <row r="301">
      <c r="A301" t="inlineStr">
        <is>
          <t>CLBLM_L_X10Y45/CLBLM_M_D1</t>
        </is>
      </c>
      <c r="B301" t="inlineStr">
        <is>
          <t>Part of wire</t>
        </is>
      </c>
      <c r="C301" t="n">
        <v>0</v>
      </c>
      <c r="D301" t="n">
        <v>0</v>
      </c>
      <c r="I301">
        <f>(((D301)/2) + (D302))</f>
        <v/>
      </c>
      <c r="J301">
        <f>((C301)*(((D301)/2) + (D302)))</f>
        <v/>
      </c>
    </row>
    <row r="302">
      <c r="A302" t="inlineStr">
        <is>
          <t>masterReg/register_reg_r1_0_31_6_11_i_27/I0</t>
        </is>
      </c>
      <c r="B302" t="inlineStr">
        <is>
          <t>Inpin</t>
        </is>
      </c>
      <c r="D302" t="n">
        <v>0</v>
      </c>
      <c r="E302" t="n">
        <v>0.226</v>
      </c>
      <c r="F302" t="n">
        <v>0.145</v>
      </c>
      <c r="G302" t="n">
        <v>0.54</v>
      </c>
      <c r="H302" t="n">
        <v>0.305</v>
      </c>
    </row>
    <row r="303">
      <c r="A303" t="inlineStr">
        <is>
          <t>regReadDataA[11]: masterReg/readData1_reg[11]/Q to masterReg/register_reg_r1_0_31_6_11_i_27/I0 sum delays</t>
        </is>
      </c>
      <c r="E303">
        <f>(E2 + E4 + E266 + E297 + E300 + E302)</f>
        <v/>
      </c>
      <c r="F303">
        <f>(F2 + F4 + F266 + F297 + F300 + F302)</f>
        <v/>
      </c>
      <c r="G303">
        <f>(G2 + G4 + G266 + G297 + G300 + G302)</f>
        <v/>
      </c>
      <c r="H303">
        <f>(H2 + H4 + H266 + H297 + H300 + H302)</f>
        <v/>
      </c>
      <c r="J303">
        <f>(J2 + J3 + J4 + J6 + J266 + J269 + J297 + J299 + J300 + J301 + J302)</f>
        <v/>
      </c>
    </row>
    <row r="304">
      <c r="A304" t="inlineStr">
        <is>
          <t>regReadDataA[11]: masterReg/readData1_reg[11]/Q to masterReg/register_reg_r1_0_31_6_11_i_27/I0sum delays + cap delay</t>
        </is>
      </c>
      <c r="E304">
        <f>1000*(E303 + J303)</f>
        <v/>
      </c>
      <c r="F304">
        <f>1000*(F303 + J303)</f>
        <v/>
      </c>
      <c r="G304">
        <f>1000*(G303 + J303)</f>
        <v/>
      </c>
      <c r="H304">
        <f>1000*(H303 + J303)</f>
        <v/>
      </c>
    </row>
    <row r="306">
      <c r="A306" t="inlineStr">
        <is>
          <t>regReadDataA[11]: masterReg/readData1_reg[11]/Q to masterReg/register_reg_r1_0_31_6_11_i_27/I0Total delay (from Vivado)</t>
        </is>
      </c>
      <c r="E306" t="inlineStr">
        <is>
          <t>390</t>
        </is>
      </c>
      <c r="F306" t="inlineStr">
        <is>
          <t>291</t>
        </is>
      </c>
      <c r="G306" t="inlineStr">
        <is>
          <t>719</t>
        </is>
      </c>
      <c r="H306" t="inlineStr">
        <is>
          <t>488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CLBLM_L_X8Y46/CLBLM_L_AQ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D23 + D34) + (D5 + D6))) + (D3))</f>
        <v/>
      </c>
      <c r="J2">
        <f>(C2*((((D7 + D23 + D34) + (D5 + D6))) + (D3)))</f>
        <v/>
      </c>
    </row>
    <row r="3">
      <c r="A3" t="inlineStr">
        <is>
          <t>CLBLM_L_X8Y46/CLBLM_L_AQ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D23 + D34) + (D5 + D6))))</f>
        <v/>
      </c>
      <c r="J3">
        <f>((C3)*(((D3)/2) + (((D7 + D23 + D34) + (D5 + D6)))))</f>
        <v/>
      </c>
    </row>
    <row r="4">
      <c r="A4" t="inlineStr">
        <is>
          <t>CLBLM_L_X8Y46/CLBLM_L.CLBLM_L_AQ-&gt;CLBLM_LOGIC_OUTS0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D23 + D34) + (D5 + D6))</f>
        <v/>
      </c>
      <c r="J4">
        <f>(((D7 + D23 + D34) + (D5 + D6))*C4)</f>
        <v/>
      </c>
    </row>
    <row r="5">
      <c r="A5" t="inlineStr">
        <is>
          <t>CLBLM_L_X8Y46/CLBLM_LOGIC_OUTS0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INT_L_X8Y46/LOGIC_OUTS_L0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D23 + D34))</f>
        <v/>
      </c>
      <c r="J6">
        <f>((C5 + C6)*(((D5 + D6)/2) + (D7 + D23 + D34)))</f>
        <v/>
      </c>
    </row>
    <row r="7">
      <c r="A7" t="inlineStr">
        <is>
          <t>INT_L_X8Y46/INT_L.LOGIC_OUTS_L0-&gt;&gt;WR1BEG1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0.124</v>
      </c>
      <c r="H7" t="n">
        <v>0.103</v>
      </c>
      <c r="I7">
        <f>((D12) + (D8 + D9 + D10 + D11))</f>
        <v/>
      </c>
      <c r="J7">
        <f>(((D12) + (D8 + D9 + D10 + D11))*C7)</f>
        <v/>
      </c>
    </row>
    <row r="8">
      <c r="A8" t="inlineStr">
        <is>
          <t>INT_L_X8Y46/WR1BEG1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INT_R_X7Y46/WR1END1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CLBLM_L_X8Y46/CLBLM_WR1END1</t>
        </is>
      </c>
      <c r="B10" t="inlineStr">
        <is>
          <t>Part of wire</t>
        </is>
      </c>
      <c r="C10" t="n">
        <v>0.09451000000000001</v>
      </c>
      <c r="D10" t="n">
        <v>0.005801</v>
      </c>
    </row>
    <row r="11">
      <c r="A11" t="inlineStr">
        <is>
          <t>CLBLM_R_X7Y46/CLBLM_WR1END1</t>
        </is>
      </c>
      <c r="B11" t="inlineStr">
        <is>
          <t>Part of wire</t>
        </is>
      </c>
      <c r="C11" t="n">
        <v>0.09451000000000001</v>
      </c>
      <c r="D11" t="n">
        <v>0.005801</v>
      </c>
      <c r="I11">
        <f>(((D8 + D9 + D10 + D11)/2) + (D12))</f>
        <v/>
      </c>
      <c r="J11">
        <f>((C8 + C9 + C10 + C11)*(((D8 + D9 + D10 + D11)/2) + (D12)))</f>
        <v/>
      </c>
    </row>
    <row r="12">
      <c r="A12" t="inlineStr">
        <is>
          <t>INT_R_X7Y46/INT_R.WR1END1-&gt;&gt;IMUX11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INT_R_X7Y46/IMUX11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CLBLM_R_X7Y46/CLBLM_IMUX11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CLBLM_R_X7Y46/CLBLM_R.CLBLM_IMUX11-&gt;CLBLM_M_A4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CLBLM_R_X7Y46/CLBLM_M_A4</t>
        </is>
      </c>
      <c r="B16" t="inlineStr">
        <is>
          <t>Part of wire</t>
        </is>
      </c>
      <c r="C16" t="n">
        <v>0</v>
      </c>
      <c r="D16" t="n">
        <v>0</v>
      </c>
      <c r="I16">
        <f>(((D16)/2) + (D17))</f>
        <v/>
      </c>
      <c r="J16">
        <f>((C16)*(((D16)/2) + (D17)))</f>
        <v/>
      </c>
    </row>
    <row r="17">
      <c r="A17" t="inlineStr">
        <is>
          <t>masterReg/register_reg_r1_0_31_12_17_i_22/I2</t>
        </is>
      </c>
      <c r="B17" t="inlineStr">
        <is>
          <t>Inpin</t>
        </is>
      </c>
      <c r="D17" t="n">
        <v>0</v>
      </c>
      <c r="E17" t="n">
        <v>0.113</v>
      </c>
      <c r="F17" t="n">
        <v>0.091</v>
      </c>
      <c r="G17" t="n">
        <v>0.303</v>
      </c>
      <c r="H17" t="n">
        <v>0.244</v>
      </c>
    </row>
    <row r="18">
      <c r="A18" t="inlineStr">
        <is>
          <t>regReadDataA[12]: masterReg/readData1_reg[12]/Q to masterReg/register_reg_r1_0_31_12_17_i_22/I2 sum delays</t>
        </is>
      </c>
      <c r="E18">
        <f>(E2 + E4 + E7 + E12 + E15 + E17)</f>
        <v/>
      </c>
      <c r="F18">
        <f>(F2 + F4 + F7 + F12 + F15 + F17)</f>
        <v/>
      </c>
      <c r="G18">
        <f>(G2 + G4 + G7 + G12 + G15 + G17)</f>
        <v/>
      </c>
      <c r="H18">
        <f>(H2 + H4 + H7 + H12 + H15 + H17)</f>
        <v/>
      </c>
      <c r="J18">
        <f>(J2 + J3 + J4 + J6 + J7 + J11 + J12 + J14 + J15 + J16 + J17)</f>
        <v/>
      </c>
    </row>
    <row r="19">
      <c r="A19" t="inlineStr">
        <is>
          <t>regReadDataA[12]: masterReg/readData1_reg[12]/Q to masterReg/register_reg_r1_0_31_12_17_i_22/I2sum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regReadDataA[12]: masterReg/readData1_reg[12]/Q to masterReg/register_reg_r1_0_31_12_17_i_22/I2Total delay (from Vivado)</t>
        </is>
      </c>
      <c r="E21" t="inlineStr">
        <is>
          <t>262</t>
        </is>
      </c>
      <c r="F21" t="inlineStr">
        <is>
          <t>223</t>
        </is>
      </c>
      <c r="G21" t="inlineStr">
        <is>
          <t>513</t>
        </is>
      </c>
      <c r="H21" t="inlineStr">
        <is>
          <t>428</t>
        </is>
      </c>
    </row>
    <row r="23">
      <c r="A23" t="inlineStr">
        <is>
          <t>INT_L_X8Y46/INT_L.LOGIC_OUTS_L0-&gt;&gt;IMUX_L40</t>
        </is>
      </c>
      <c r="B23" t="inlineStr">
        <is>
          <t>Buffer</t>
        </is>
      </c>
      <c r="C23" t="n">
        <v>1.6107141875</v>
      </c>
      <c r="D23" t="n">
        <v>0.007713</v>
      </c>
      <c r="E23" t="n">
        <v>0.047</v>
      </c>
      <c r="F23" t="n">
        <v>0.038</v>
      </c>
      <c r="G23" t="n">
        <v>0.138</v>
      </c>
      <c r="H23" t="n">
        <v>0.114</v>
      </c>
      <c r="I23">
        <f>((((D28) + (D27))) + (D24 + D25))</f>
        <v/>
      </c>
      <c r="J23">
        <f>(((((D28) + (D27))) + (D24 + D25))*C23)</f>
        <v/>
      </c>
    </row>
    <row r="24">
      <c r="A24" t="inlineStr">
        <is>
          <t>INT_L_X8Y46/IMUX_L40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CLBLM_L_X8Y46/CLBLM_IMUX40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(((D28) + (D27))))</f>
        <v/>
      </c>
      <c r="J25">
        <f>((C24 + C25)*(((D24 + D25)/2) + (((D28) + (D27)))))</f>
        <v/>
      </c>
    </row>
    <row r="26">
      <c r="A26" t="inlineStr">
        <is>
          <t>CLBLM_L_X8Y46/CLBLM_L.CLBLM_IMUX40-&gt;CLBLM_M_D1</t>
        </is>
      </c>
      <c r="B26" t="inlineStr">
        <is>
          <t>PassTransistor</t>
        </is>
      </c>
      <c r="C26" t="n">
        <v>0</v>
      </c>
      <c r="E26" t="n">
        <v>0</v>
      </c>
      <c r="F26" t="n">
        <v>0</v>
      </c>
      <c r="G26" t="n">
        <v>0</v>
      </c>
      <c r="H26" t="n">
        <v>0</v>
      </c>
      <c r="I26">
        <f>((D28) + (D27))</f>
        <v/>
      </c>
      <c r="J26">
        <f>(((D28) + (D27))*C26)</f>
        <v/>
      </c>
    </row>
    <row r="27">
      <c r="A27" t="inlineStr">
        <is>
          <t>CLBLM_L_X8Y46/CLBLM_M_D1</t>
        </is>
      </c>
      <c r="B27" t="inlineStr">
        <is>
          <t>Part of wire</t>
        </is>
      </c>
      <c r="C27" t="n">
        <v>0</v>
      </c>
      <c r="D27" t="n">
        <v>0</v>
      </c>
      <c r="I27">
        <f>(((D27)/2) + (D28))</f>
        <v/>
      </c>
      <c r="J27">
        <f>((C27)*(((D27)/2) + (D28)))</f>
        <v/>
      </c>
    </row>
    <row r="28">
      <c r="A28" t="inlineStr">
        <is>
          <t>masterReg/register_reg_r1_0_31_12_17_i_21/I0</t>
        </is>
      </c>
      <c r="B28" t="inlineStr">
        <is>
          <t>Inpin</t>
        </is>
      </c>
      <c r="D28" t="n">
        <v>0</v>
      </c>
      <c r="E28" t="n">
        <v>0.226</v>
      </c>
      <c r="F28" t="n">
        <v>0.145</v>
      </c>
      <c r="G28" t="n">
        <v>0.54</v>
      </c>
      <c r="H28" t="n">
        <v>0.305</v>
      </c>
    </row>
    <row r="29">
      <c r="A29" t="inlineStr">
        <is>
          <t>regReadDataA[12]: masterReg/readData1_reg[12]/Q to masterReg/register_reg_r1_0_31_12_17_i_21/I0 sum delays</t>
        </is>
      </c>
      <c r="E29">
        <f>(E2 + E4 + E23 + E26 + E28)</f>
        <v/>
      </c>
      <c r="F29">
        <f>(F2 + F4 + F23 + F26 + F28)</f>
        <v/>
      </c>
      <c r="G29">
        <f>(G2 + G4 + G23 + G26 + G28)</f>
        <v/>
      </c>
      <c r="H29">
        <f>(H2 + H4 + H23 + H26 + H28)</f>
        <v/>
      </c>
      <c r="J29">
        <f>(J2 + J3 + J4 + J6 + J23 + J25 + J26 + J27 + J28)</f>
        <v/>
      </c>
    </row>
    <row r="30">
      <c r="A30" t="inlineStr">
        <is>
          <t>regReadDataA[12]: masterReg/readData1_reg[12]/Q to masterReg/register_reg_r1_0_31_12_17_i_21/I0sum delays + cap delay</t>
        </is>
      </c>
      <c r="E30">
        <f>1000*(E29 + J29)</f>
        <v/>
      </c>
      <c r="F30">
        <f>1000*(F29 + J29)</f>
        <v/>
      </c>
      <c r="G30">
        <f>1000*(G29 + J29)</f>
        <v/>
      </c>
      <c r="H30">
        <f>1000*(H29 + J29)</f>
        <v/>
      </c>
    </row>
    <row r="32">
      <c r="A32" t="inlineStr">
        <is>
          <t>regReadDataA[12]: masterReg/readData1_reg[12]/Q to masterReg/register_reg_r1_0_31_12_17_i_21/I0Total delay (from Vivado)</t>
        </is>
      </c>
      <c r="E32" t="inlineStr">
        <is>
          <t>307</t>
        </is>
      </c>
      <c r="F32" t="inlineStr">
        <is>
          <t>217</t>
        </is>
      </c>
      <c r="G32" t="inlineStr">
        <is>
          <t>590</t>
        </is>
      </c>
      <c r="H32" t="inlineStr">
        <is>
          <t>377</t>
        </is>
      </c>
    </row>
    <row r="34">
      <c r="A34" t="inlineStr">
        <is>
          <t>INT_L_X8Y46/INT_L.LOGIC_OUTS_L0-&gt;&gt;NW2BEG0</t>
        </is>
      </c>
      <c r="B34" t="inlineStr">
        <is>
          <t>Buffer</t>
        </is>
      </c>
      <c r="C34" t="n">
        <v>1.1851186875</v>
      </c>
      <c r="D34" t="n">
        <v>0.008473000000000001</v>
      </c>
      <c r="E34" t="n">
        <v>0.041</v>
      </c>
      <c r="F34" t="n">
        <v>0.033</v>
      </c>
      <c r="G34" t="n">
        <v>0.137</v>
      </c>
      <c r="H34" t="n">
        <v>0.113</v>
      </c>
      <c r="I34">
        <f>((D41 + D52) + (D35 + D36 + D37 + D38 + D39 + D40))</f>
        <v/>
      </c>
      <c r="J34">
        <f>(((D41 + D52) + (D35 + D36 + D37 + D38 + D39 + D40))*C34)</f>
        <v/>
      </c>
    </row>
    <row r="35">
      <c r="A35" t="inlineStr">
        <is>
          <t>INT_L_X8Y46/NW2BEG0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INT_R_X7Y47/NW2END0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INT_R_X7Y46/NW2END_S0_0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INT_L_X8Y47/NW2A0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CLBLM_L_X8Y47/CLBLM_NW2A0</t>
        </is>
      </c>
      <c r="B39" t="inlineStr">
        <is>
          <t>Part of wire</t>
        </is>
      </c>
      <c r="C39" t="n">
        <v>0.091532</v>
      </c>
      <c r="D39" t="n">
        <v>0.005884</v>
      </c>
    </row>
    <row r="40">
      <c r="A40" t="inlineStr">
        <is>
          <t>CLBLM_R_X7Y47/CLBLM_NW2A0</t>
        </is>
      </c>
      <c r="B40" t="inlineStr">
        <is>
          <t>Part of wire</t>
        </is>
      </c>
      <c r="C40" t="n">
        <v>0.091532</v>
      </c>
      <c r="D40" t="n">
        <v>0.005884</v>
      </c>
      <c r="I40">
        <f>(((D35 + D36 + D37 + D38 + D39 + D40)/2) + (D41 + D52))</f>
        <v/>
      </c>
      <c r="J40">
        <f>((C35 + C36 + C37 + C38 + C39 + C40)*(((D35 + D36 + D37 + D38 + D39 + D40)/2) + (D41 + D52)))</f>
        <v/>
      </c>
    </row>
    <row r="41">
      <c r="A41" t="inlineStr">
        <is>
          <t>INT_R_X7Y47/INT_R.NW2END0-&gt;&gt;IMUX24</t>
        </is>
      </c>
      <c r="B41" t="inlineStr">
        <is>
          <t>Buffer</t>
        </is>
      </c>
      <c r="C41" t="n">
        <v>1.6107141875</v>
      </c>
      <c r="D41" t="n">
        <v>0.007713</v>
      </c>
      <c r="E41" t="n">
        <v>0.047</v>
      </c>
      <c r="F41" t="n">
        <v>0.038</v>
      </c>
      <c r="G41" t="n">
        <v>0.138</v>
      </c>
      <c r="H41" t="n">
        <v>0.114</v>
      </c>
      <c r="I41">
        <f>((((D46) + (D45))) + (D42 + D43))</f>
        <v/>
      </c>
      <c r="J41">
        <f>(((((D46) + (D45))) + (D42 + D43))*C41)</f>
        <v/>
      </c>
    </row>
    <row r="42">
      <c r="A42" t="inlineStr">
        <is>
          <t>INT_R_X7Y47/IMUX24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CLBLM_R_X7Y47/CLBLM_IMUX24</t>
        </is>
      </c>
      <c r="B43" t="inlineStr">
        <is>
          <t>Part of wire</t>
        </is>
      </c>
      <c r="C43" t="n">
        <v>0</v>
      </c>
      <c r="D43" t="n">
        <v>0</v>
      </c>
      <c r="I43">
        <f>(((D42 + D43)/2) + (((D46) + (D45))))</f>
        <v/>
      </c>
      <c r="J43">
        <f>((C42 + C43)*(((D42 + D43)/2) + (((D46) + (D45)))))</f>
        <v/>
      </c>
    </row>
    <row r="44">
      <c r="A44" t="inlineStr">
        <is>
          <t>CLBLM_R_X7Y47/CLBLM_R.CLBLM_IMUX24-&gt;CLBLM_M_B5</t>
        </is>
      </c>
      <c r="B44" t="inlineStr">
        <is>
          <t>PassTransistor</t>
        </is>
      </c>
      <c r="C44" t="n">
        <v>0</v>
      </c>
      <c r="E44" t="n">
        <v>0</v>
      </c>
      <c r="F44" t="n">
        <v>0</v>
      </c>
      <c r="G44" t="n">
        <v>0</v>
      </c>
      <c r="H44" t="n">
        <v>0</v>
      </c>
      <c r="I44">
        <f>((D46) + (D45))</f>
        <v/>
      </c>
      <c r="J44">
        <f>(((D46) + (D45))*C44)</f>
        <v/>
      </c>
    </row>
    <row r="45">
      <c r="A45" t="inlineStr">
        <is>
          <t>CLBLM_R_X7Y47/CLBLM_M_B5</t>
        </is>
      </c>
      <c r="B45" t="inlineStr">
        <is>
          <t>Part of wire</t>
        </is>
      </c>
      <c r="C45" t="n">
        <v>0</v>
      </c>
      <c r="D45" t="n">
        <v>0</v>
      </c>
      <c r="I45">
        <f>(((D45)/2) + (D46))</f>
        <v/>
      </c>
      <c r="J45">
        <f>((C45)*(((D45)/2) + (D46)))</f>
        <v/>
      </c>
    </row>
    <row r="46">
      <c r="A46" t="inlineStr">
        <is>
          <t>masterReg/register_reg_r1_0_31_0_5_i_52/I3</t>
        </is>
      </c>
      <c r="B46" t="inlineStr">
        <is>
          <t>Inpin</t>
        </is>
      </c>
      <c r="D46" t="n">
        <v>0</v>
      </c>
      <c r="E46" t="n">
        <v>0.052</v>
      </c>
      <c r="F46" t="n">
        <v>0.042</v>
      </c>
      <c r="G46" t="n">
        <v>0.137</v>
      </c>
      <c r="H46" t="n">
        <v>0.111</v>
      </c>
    </row>
    <row r="47">
      <c r="A47" t="inlineStr">
        <is>
          <t>regReadDataA[12]: masterReg/readData1_reg[12]/Q to masterReg/register_reg_r1_0_31_0_5_i_52/I3 sum delays</t>
        </is>
      </c>
      <c r="E47">
        <f>(E2 + E4 + E34 + E41 + E44 + E46)</f>
        <v/>
      </c>
      <c r="F47">
        <f>(F2 + F4 + F34 + F41 + F44 + F46)</f>
        <v/>
      </c>
      <c r="G47">
        <f>(G2 + G4 + G34 + G41 + G44 + G46)</f>
        <v/>
      </c>
      <c r="H47">
        <f>(H2 + H4 + H34 + H41 + H44 + H46)</f>
        <v/>
      </c>
      <c r="J47">
        <f>(J2 + J3 + J4 + J6 + J34 + J40 + J41 + J43 + J44 + J45 + J46)</f>
        <v/>
      </c>
    </row>
    <row r="48">
      <c r="A48" t="inlineStr">
        <is>
          <t>regReadDataA[12]: masterReg/readData1_reg[12]/Q to masterReg/register_reg_r1_0_31_0_5_i_52/I3sum delays + cap delay</t>
        </is>
      </c>
      <c r="E48">
        <f>1000*(E47 + J47)</f>
        <v/>
      </c>
      <c r="F48">
        <f>1000*(F47 + J47)</f>
        <v/>
      </c>
      <c r="G48">
        <f>1000*(G47 + J47)</f>
        <v/>
      </c>
      <c r="H48">
        <f>1000*(H47 + J47)</f>
        <v/>
      </c>
    </row>
    <row r="50">
      <c r="A50" t="inlineStr">
        <is>
          <t>regReadDataA[12]: masterReg/readData1_reg[12]/Q to masterReg/register_reg_r1_0_31_0_5_i_52/I3Total delay (from Vivado)</t>
        </is>
      </c>
      <c r="E50" t="inlineStr">
        <is>
          <t>210</t>
        </is>
      </c>
      <c r="F50" t="inlineStr">
        <is>
          <t>183</t>
        </is>
      </c>
      <c r="G50" t="inlineStr">
        <is>
          <t>393</t>
        </is>
      </c>
      <c r="H50" t="inlineStr">
        <is>
          <t>334</t>
        </is>
      </c>
    </row>
    <row r="52">
      <c r="A52" t="inlineStr">
        <is>
          <t>INT_R_X7Y46/INT_R.NW2END_S0_0-&gt;&gt;WL1BEG2</t>
        </is>
      </c>
      <c r="B52" t="inlineStr">
        <is>
          <t>Buffer</t>
        </is>
      </c>
      <c r="C52" t="n">
        <v>1.16220225</v>
      </c>
      <c r="D52" t="n">
        <v>0.008429000000000001</v>
      </c>
      <c r="E52" t="n">
        <v>0.042</v>
      </c>
      <c r="F52" t="n">
        <v>0.034</v>
      </c>
      <c r="G52" t="n">
        <v>0.124</v>
      </c>
      <c r="H52" t="n">
        <v>0.103</v>
      </c>
      <c r="I52">
        <f>((D55) + (D53 + D54))</f>
        <v/>
      </c>
      <c r="J52">
        <f>(((D55) + (D53 + D54))*C52)</f>
        <v/>
      </c>
    </row>
    <row r="53">
      <c r="A53" t="inlineStr">
        <is>
          <t>INT_R_X7Y46/WL1BEG2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INT_L_X6Y46/WL1END2</t>
        </is>
      </c>
      <c r="B54" t="inlineStr">
        <is>
          <t>Part of wire</t>
        </is>
      </c>
      <c r="C54" t="n">
        <v>0</v>
      </c>
      <c r="D54" t="n">
        <v>0</v>
      </c>
      <c r="I54">
        <f>(((D53 + D54)/2) + (D55))</f>
        <v/>
      </c>
      <c r="J54">
        <f>((C53 + C54)*(((D53 + D54)/2) + (D55)))</f>
        <v/>
      </c>
    </row>
    <row r="55">
      <c r="A55" t="inlineStr">
        <is>
          <t>INT_L_X6Y46/INT_L.WL1END2-&gt;&gt;WW2BEG2</t>
        </is>
      </c>
      <c r="B55" t="inlineStr">
        <is>
          <t>Buffer</t>
        </is>
      </c>
      <c r="C55" t="n">
        <v>1.1851186875</v>
      </c>
      <c r="D55" t="n">
        <v>0.008473000000000001</v>
      </c>
      <c r="E55" t="n">
        <v>0.063</v>
      </c>
      <c r="F55" t="n">
        <v>0.052</v>
      </c>
      <c r="G55" t="n">
        <v>0.142</v>
      </c>
      <c r="H55" t="n">
        <v>0.118</v>
      </c>
      <c r="I55">
        <f>((D63 + D74 + D175) + (D56 + D57 + D58 + D59 + D60 + D61 + D62))</f>
        <v/>
      </c>
      <c r="J55">
        <f>(((D63 + D74 + D175) + (D56 + D57 + D58 + D59 + D60 + D61 + D62))*C55)</f>
        <v/>
      </c>
    </row>
    <row r="56">
      <c r="A56" t="inlineStr">
        <is>
          <t>INT_L_X6Y46/WW2BEG2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INT_L_X4Y46/WW2END2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BRAM_INT_INTERFACE_L_X6Y46/INT_INTERFACE_WW2A2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BRAM_L_X6Y45/BRAM_WW2A2_1</t>
        </is>
      </c>
      <c r="B59" t="inlineStr">
        <is>
          <t>Part of wire</t>
        </is>
      </c>
      <c r="C59" t="n">
        <v>0.26892</v>
      </c>
      <c r="D59" t="n">
        <v>0.06043</v>
      </c>
    </row>
    <row r="60">
      <c r="A60" t="inlineStr">
        <is>
          <t>VBRK_X18Y48/VBRK_WW2A2</t>
        </is>
      </c>
      <c r="B60" t="inlineStr">
        <is>
          <t>Part of wire</t>
        </is>
      </c>
      <c r="C60" t="n">
        <v>0.01211</v>
      </c>
      <c r="D60" t="n">
        <v>0.00162</v>
      </c>
    </row>
    <row r="61">
      <c r="A61" t="inlineStr">
        <is>
          <t>CLBLM_R_X5Y46/CLBLM_WW2A2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INT_R_X5Y46/WW2A2</t>
        </is>
      </c>
      <c r="B62" t="inlineStr">
        <is>
          <t>Part of wire</t>
        </is>
      </c>
      <c r="C62" t="n">
        <v>0</v>
      </c>
      <c r="D62" t="n">
        <v>0</v>
      </c>
      <c r="I62">
        <f>(((D56 + D57 + D58 + D59 + D60 + D61 + D62)/2) + (D63 + D74 + D175))</f>
        <v/>
      </c>
      <c r="J62">
        <f>((C56 + C57 + C58 + C59 + C60 + C61 + C62)*(((D56 + D57 + D58 + D59 + D60 + D61 + D62)/2) + (D63 + D74 + D175)))</f>
        <v/>
      </c>
    </row>
    <row r="63">
      <c r="A63" t="inlineStr">
        <is>
          <t>INT_L_X4Y46/INT_L.WW2END2-&gt;&gt;IMUX_L22</t>
        </is>
      </c>
      <c r="B63" t="inlineStr">
        <is>
          <t>Buffer</t>
        </is>
      </c>
      <c r="C63" t="n">
        <v>1.6107141875</v>
      </c>
      <c r="D63" t="n">
        <v>0.007713</v>
      </c>
      <c r="E63" t="n">
        <v>0.047</v>
      </c>
      <c r="F63" t="n">
        <v>0.038</v>
      </c>
      <c r="G63" t="n">
        <v>0.138</v>
      </c>
      <c r="H63" t="n">
        <v>0.114</v>
      </c>
      <c r="I63">
        <f>((((D68) + (D67))) + (D64 + D65))</f>
        <v/>
      </c>
      <c r="J63">
        <f>(((((D68) + (D67))) + (D64 + D65))*C63)</f>
        <v/>
      </c>
    </row>
    <row r="64">
      <c r="A64" t="inlineStr">
        <is>
          <t>INT_L_X4Y46/IMUX_L22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CLBLL_L_X4Y46/CLBLL_IMUX22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(((D68) + (D67))))</f>
        <v/>
      </c>
      <c r="J65">
        <f>((C64 + C65)*(((D64 + D65)/2) + (((D68) + (D67)))))</f>
        <v/>
      </c>
    </row>
    <row r="66">
      <c r="A66" t="inlineStr">
        <is>
          <t>CLBLL_L_X4Y46/CLBLL_L.CLBLL_IMUX22-&gt;CLBLL_LL_C3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CLBLL_L_X4Y46/CLBLL_LL_C3</t>
        </is>
      </c>
      <c r="B67" t="inlineStr">
        <is>
          <t>Part of wire</t>
        </is>
      </c>
      <c r="C67" t="n">
        <v>0</v>
      </c>
      <c r="D67" t="n">
        <v>0.001136</v>
      </c>
      <c r="I67">
        <f>(((D67)/2) + (D68))</f>
        <v/>
      </c>
      <c r="J67">
        <f>((C67)*(((D67)/2) + (D68)))</f>
        <v/>
      </c>
    </row>
    <row r="68">
      <c r="A68" t="inlineStr">
        <is>
          <t>masterReg/readData2[1]_i_17/I0</t>
        </is>
      </c>
      <c r="B68" t="inlineStr">
        <is>
          <t>Inpin</t>
        </is>
      </c>
      <c r="D68" t="n">
        <v>0</v>
      </c>
      <c r="E68" t="n">
        <v>0.137</v>
      </c>
      <c r="F68" t="n">
        <v>0.11</v>
      </c>
      <c r="G68" t="n">
        <v>0.351</v>
      </c>
      <c r="H68" t="n">
        <v>0.283</v>
      </c>
    </row>
    <row r="69">
      <c r="A69" t="inlineStr">
        <is>
          <t>regReadDataA[12]: masterReg/readData1_reg[12]/Q to masterReg/readData2[1]_i_17/I0 sum delays</t>
        </is>
      </c>
      <c r="E69">
        <f>(E2 + E4 + E34 + E52 + E55 + E63 + E66 + E68)</f>
        <v/>
      </c>
      <c r="F69">
        <f>(F2 + F4 + F34 + F52 + F55 + F63 + F66 + F68)</f>
        <v/>
      </c>
      <c r="G69">
        <f>(G2 + G4 + G34 + G52 + G55 + G63 + G66 + G68)</f>
        <v/>
      </c>
      <c r="H69">
        <f>(H2 + H4 + H34 + H52 + H55 + H63 + H66 + H68)</f>
        <v/>
      </c>
      <c r="J69">
        <f>(J2 + J3 + J4 + J6 + J34 + J40 + J52 + J54 + J55 + J62 + J63 + J65 + J66 + J67 + J68)</f>
        <v/>
      </c>
    </row>
    <row r="70">
      <c r="A70" t="inlineStr">
        <is>
          <t>regReadDataA[12]: masterReg/readData1_reg[12]/Q to masterReg/readData2[1]_i_17/I0sum delays + cap delay</t>
        </is>
      </c>
      <c r="E70">
        <f>1000*(E69 + J69)</f>
        <v/>
      </c>
      <c r="F70">
        <f>1000*(F69 + J69)</f>
        <v/>
      </c>
      <c r="G70">
        <f>1000*(G69 + J69)</f>
        <v/>
      </c>
      <c r="H70">
        <f>1000*(H69 + J69)</f>
        <v/>
      </c>
    </row>
    <row r="72">
      <c r="A72" t="inlineStr">
        <is>
          <t>regReadDataA[12]: masterReg/readData1_reg[12]/Q to masterReg/readData2[1]_i_17/I0Total delay (from Vivado)</t>
        </is>
      </c>
      <c r="E72" t="inlineStr">
        <is>
          <t>519</t>
        </is>
      </c>
      <c r="F72" t="inlineStr">
        <is>
          <t>456</t>
        </is>
      </c>
      <c r="G72" t="inlineStr">
        <is>
          <t>903</t>
        </is>
      </c>
      <c r="H72" t="inlineStr">
        <is>
          <t>771</t>
        </is>
      </c>
    </row>
    <row r="74">
      <c r="A74" t="inlineStr">
        <is>
          <t>INT_L_X4Y46/INT_L.WW2END2-&gt;&gt;NN2BEG3</t>
        </is>
      </c>
      <c r="B74" t="inlineStr">
        <is>
          <t>Buffer</t>
        </is>
      </c>
      <c r="C74" t="n">
        <v>1.1851186875</v>
      </c>
      <c r="D74" t="n">
        <v>0.008473000000000001</v>
      </c>
      <c r="E74" t="n">
        <v>0.06</v>
      </c>
      <c r="F74" t="n">
        <v>0.05</v>
      </c>
      <c r="G74" t="n">
        <v>0.133</v>
      </c>
      <c r="H74" t="n">
        <v>0.11</v>
      </c>
      <c r="I74">
        <f>((D78 + D89) + (D75 + D76 + D77))</f>
        <v/>
      </c>
      <c r="J74">
        <f>(((D78 + D89) + (D75 + D76 + D77))*C74)</f>
        <v/>
      </c>
    </row>
    <row r="75">
      <c r="A75" t="inlineStr">
        <is>
          <t>INT_L_X4Y46/NN2BEG3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INT_L_X4Y48/NN2END3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INT_L_X4Y47/NN2A3</t>
        </is>
      </c>
      <c r="B77" t="inlineStr">
        <is>
          <t>Part of wire</t>
        </is>
      </c>
      <c r="C77" t="n">
        <v>0</v>
      </c>
      <c r="D77" t="n">
        <v>0</v>
      </c>
      <c r="I77">
        <f>(((D75 + D76 + D77)/2) + (D78 + D89))</f>
        <v/>
      </c>
      <c r="J77">
        <f>((C75 + C76 + C77)*(((D75 + D76 + D77)/2) + (D78 + D89)))</f>
        <v/>
      </c>
    </row>
    <row r="78">
      <c r="A78" t="inlineStr">
        <is>
          <t>INT_L_X4Y48/INT_L.NN2END3-&gt;&gt;IMUX_L23</t>
        </is>
      </c>
      <c r="B78" t="inlineStr">
        <is>
          <t>Buffer</t>
        </is>
      </c>
      <c r="C78" t="n">
        <v>1.6107141875</v>
      </c>
      <c r="D78" t="n">
        <v>0.007713</v>
      </c>
      <c r="E78" t="n">
        <v>0.047</v>
      </c>
      <c r="F78" t="n">
        <v>0.038</v>
      </c>
      <c r="G78" t="n">
        <v>0.138</v>
      </c>
      <c r="H78" t="n">
        <v>0.114</v>
      </c>
      <c r="I78">
        <f>((((D83) + (D82))) + (D79 + D80))</f>
        <v/>
      </c>
      <c r="J78">
        <f>(((((D83) + (D82))) + (D79 + D80))*C78)</f>
        <v/>
      </c>
    </row>
    <row r="79">
      <c r="A79" t="inlineStr">
        <is>
          <t>INT_L_X4Y48/IMUX_L23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CLBLL_L_X4Y48/CLBLL_IMUX23</t>
        </is>
      </c>
      <c r="B80" t="inlineStr">
        <is>
          <t>Part of wire</t>
        </is>
      </c>
      <c r="C80" t="n">
        <v>0</v>
      </c>
      <c r="D80" t="n">
        <v>0</v>
      </c>
      <c r="I80">
        <f>(((D79 + D80)/2) + (((D83) + (D82))))</f>
        <v/>
      </c>
      <c r="J80">
        <f>((C79 + C80)*(((D79 + D80)/2) + (((D83) + (D82)))))</f>
        <v/>
      </c>
    </row>
    <row r="81">
      <c r="A81" t="inlineStr">
        <is>
          <t>CLBLL_L_X4Y48/CLBLL_L.CLBLL_IMUX23-&gt;CLBLL_L_C3</t>
        </is>
      </c>
      <c r="B81" t="inlineStr">
        <is>
          <t>PassTransistor</t>
        </is>
      </c>
      <c r="C81" t="n">
        <v>0</v>
      </c>
      <c r="E81" t="n">
        <v>0</v>
      </c>
      <c r="F81" t="n">
        <v>0</v>
      </c>
      <c r="G81" t="n">
        <v>0</v>
      </c>
      <c r="H81" t="n">
        <v>0</v>
      </c>
      <c r="I81">
        <f>((D83) + (D82))</f>
        <v/>
      </c>
      <c r="J81">
        <f>(((D83) + (D82))*C81)</f>
        <v/>
      </c>
    </row>
    <row r="82">
      <c r="A82" t="inlineStr">
        <is>
          <t>CLBLL_L_X4Y48/CLBLL_L_C3</t>
        </is>
      </c>
      <c r="B82" t="inlineStr">
        <is>
          <t>Part of wire</t>
        </is>
      </c>
      <c r="C82" t="n">
        <v>0</v>
      </c>
      <c r="D82" t="n">
        <v>0</v>
      </c>
      <c r="I82">
        <f>(((D82)/2) + (D83))</f>
        <v/>
      </c>
      <c r="J82">
        <f>((C82)*(((D82)/2) + (D83)))</f>
        <v/>
      </c>
    </row>
    <row r="83">
      <c r="A83" t="inlineStr">
        <is>
          <t>masterReg/readData2[12]_i_11/I5</t>
        </is>
      </c>
      <c r="B83" t="inlineStr">
        <is>
          <t>Inpin</t>
        </is>
      </c>
      <c r="D83" t="n">
        <v>0</v>
      </c>
      <c r="E83" t="n">
        <v>0.137</v>
      </c>
      <c r="F83" t="n">
        <v>0.11</v>
      </c>
      <c r="G83" t="n">
        <v>0.351</v>
      </c>
      <c r="H83" t="n">
        <v>0.283</v>
      </c>
    </row>
    <row r="84">
      <c r="A84" t="inlineStr">
        <is>
          <t>regReadDataA[12]: masterReg/readData1_reg[12]/Q to masterReg/readData2[12]_i_11/I5 sum delays</t>
        </is>
      </c>
      <c r="E84">
        <f>(E2 + E4 + E34 + E52 + E55 + E74 + E78 + E81 + E83)</f>
        <v/>
      </c>
      <c r="F84">
        <f>(F2 + F4 + F34 + F52 + F55 + F74 + F78 + F81 + F83)</f>
        <v/>
      </c>
      <c r="G84">
        <f>(G2 + G4 + G34 + G52 + G55 + G74 + G78 + G81 + G83)</f>
        <v/>
      </c>
      <c r="H84">
        <f>(H2 + H4 + H34 + H52 + H55 + H74 + H78 + H81 + H83)</f>
        <v/>
      </c>
      <c r="J84">
        <f>(J2 + J3 + J4 + J6 + J34 + J40 + J52 + J54 + J55 + J62 + J74 + J77 + J78 + J80 + J81 + J82 + J83)</f>
        <v/>
      </c>
    </row>
    <row r="85">
      <c r="A85" t="inlineStr">
        <is>
          <t>regReadDataA[12]: masterReg/readData1_reg[12]/Q to masterReg/readData2[12]_i_11/I5sum delays + cap delay</t>
        </is>
      </c>
      <c r="E85">
        <f>1000*(E84 + J84)</f>
        <v/>
      </c>
      <c r="F85">
        <f>1000*(F84 + J84)</f>
        <v/>
      </c>
      <c r="G85">
        <f>1000*(G84 + J84)</f>
        <v/>
      </c>
      <c r="H85">
        <f>1000*(H84 + J84)</f>
        <v/>
      </c>
    </row>
    <row r="87">
      <c r="A87" t="inlineStr">
        <is>
          <t>regReadDataA[12]: masterReg/readData1_reg[12]/Q to masterReg/readData2[12]_i_11/I5Total delay (from Vivado)</t>
        </is>
      </c>
      <c r="E87" t="inlineStr">
        <is>
          <t>594</t>
        </is>
      </c>
      <c r="F87" t="inlineStr">
        <is>
          <t>521</t>
        </is>
      </c>
      <c r="G87" t="inlineStr">
        <is>
          <t>1030</t>
        </is>
      </c>
      <c r="H87" t="inlineStr">
        <is>
          <t>878</t>
        </is>
      </c>
    </row>
    <row r="89">
      <c r="A89" t="inlineStr">
        <is>
          <t>INT_L_X4Y48/INT_L.NN2END3-&gt;&gt;NL1BEG2</t>
        </is>
      </c>
      <c r="B89" t="inlineStr">
        <is>
          <t>Buffer</t>
        </is>
      </c>
      <c r="C89" t="n">
        <v>1.16220225</v>
      </c>
      <c r="D89" t="n">
        <v>0.008429000000000001</v>
      </c>
      <c r="E89" t="n">
        <v>0.054</v>
      </c>
      <c r="F89" t="n">
        <v>0.044</v>
      </c>
      <c r="G89" t="n">
        <v>0.131</v>
      </c>
      <c r="H89" t="n">
        <v>0.108</v>
      </c>
      <c r="I89">
        <f>((D92 + D108 + D119) + (D90 + D91))</f>
        <v/>
      </c>
      <c r="J89">
        <f>(((D92 + D108 + D119) + (D90 + D91))*C89)</f>
        <v/>
      </c>
    </row>
    <row r="90">
      <c r="A90" t="inlineStr">
        <is>
          <t>INT_L_X4Y48/NL1BEG2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INT_L_X4Y49/NL1END2</t>
        </is>
      </c>
      <c r="B91" t="inlineStr">
        <is>
          <t>Part of wire</t>
        </is>
      </c>
      <c r="C91" t="n">
        <v>0</v>
      </c>
      <c r="D91" t="n">
        <v>0</v>
      </c>
      <c r="I91">
        <f>(((D90 + D91)/2) + (D92 + D108 + D119))</f>
        <v/>
      </c>
      <c r="J91">
        <f>((C90 + C91)*(((D90 + D91)/2) + (D92 + D108 + D119)))</f>
        <v/>
      </c>
    </row>
    <row r="92">
      <c r="A92" t="inlineStr">
        <is>
          <t>INT_L_X4Y49/INT_L.NL1END2-&gt;&gt;NN2BEG2</t>
        </is>
      </c>
      <c r="B92" t="inlineStr">
        <is>
          <t>Buffer</t>
        </is>
      </c>
      <c r="C92" t="n">
        <v>1.1851186875</v>
      </c>
      <c r="D92" t="n">
        <v>0.008473000000000001</v>
      </c>
      <c r="E92" t="n">
        <v>0.06</v>
      </c>
      <c r="F92" t="n">
        <v>0.05</v>
      </c>
      <c r="G92" t="n">
        <v>0.133</v>
      </c>
      <c r="H92" t="n">
        <v>0.11</v>
      </c>
      <c r="I92">
        <f>((D97) + (D93 + D94 + D95 + D96))</f>
        <v/>
      </c>
      <c r="J92">
        <f>(((D97) + (D93 + D94 + D95 + D96))*C92)</f>
        <v/>
      </c>
    </row>
    <row r="93">
      <c r="A93" t="inlineStr">
        <is>
          <t>INT_L_X4Y49/NN2BEG2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INT_L_X4Y51/NN2END2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BRKH_INT_X4Y49/BRKH_INT_NN2BEG2</t>
        </is>
      </c>
      <c r="B95" t="inlineStr">
        <is>
          <t>Part of wire</t>
        </is>
      </c>
      <c r="C95" t="n">
        <v>0.00523</v>
      </c>
      <c r="D95" t="n">
        <v>0.001</v>
      </c>
    </row>
    <row r="96">
      <c r="A96" t="inlineStr">
        <is>
          <t>INT_L_X4Y50/NN2A2</t>
        </is>
      </c>
      <c r="B96" t="inlineStr">
        <is>
          <t>Part of wire</t>
        </is>
      </c>
      <c r="C96" t="n">
        <v>0</v>
      </c>
      <c r="D96" t="n">
        <v>0</v>
      </c>
      <c r="I96">
        <f>(((D93 + D94 + D95 + D96)/2) + (D97))</f>
        <v/>
      </c>
      <c r="J96">
        <f>((C93 + C94 + C95 + C96)*(((D93 + D94 + D95 + D96)/2) + (D97)))</f>
        <v/>
      </c>
    </row>
    <row r="97">
      <c r="A97" t="inlineStr">
        <is>
          <t>INT_L_X4Y51/INT_L.NN2END2-&gt;&gt;IMUX_L5</t>
        </is>
      </c>
      <c r="B97" t="inlineStr">
        <is>
          <t>Buffer</t>
        </is>
      </c>
      <c r="C97" t="n">
        <v>1.6107141875</v>
      </c>
      <c r="D97" t="n">
        <v>0.007713</v>
      </c>
      <c r="E97" t="n">
        <v>0.047</v>
      </c>
      <c r="F97" t="n">
        <v>0.038</v>
      </c>
      <c r="G97" t="n">
        <v>0.138</v>
      </c>
      <c r="H97" t="n">
        <v>0.114</v>
      </c>
      <c r="I97">
        <f>((((D102) + (D101))) + (D98 + D99))</f>
        <v/>
      </c>
      <c r="J97">
        <f>(((((D102) + (D101))) + (D98 + D99))*C97)</f>
        <v/>
      </c>
    </row>
    <row r="98">
      <c r="A98" t="inlineStr">
        <is>
          <t>INT_L_X4Y51/IMUX_L5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CLBLL_L_X4Y51/CLBLL_IMUX5</t>
        </is>
      </c>
      <c r="B99" t="inlineStr">
        <is>
          <t>Part of wire</t>
        </is>
      </c>
      <c r="C99" t="n">
        <v>0</v>
      </c>
      <c r="D99" t="n">
        <v>0</v>
      </c>
      <c r="I99">
        <f>(((D98 + D99)/2) + (((D102) + (D101))))</f>
        <v/>
      </c>
      <c r="J99">
        <f>((C98 + C99)*(((D98 + D99)/2) + (((D102) + (D101)))))</f>
        <v/>
      </c>
    </row>
    <row r="100">
      <c r="A100" t="inlineStr">
        <is>
          <t>CLBLL_L_X4Y51/CLBLL_L.CLBLL_IMUX5-&gt;CLBLL_L_A6</t>
        </is>
      </c>
      <c r="B100" t="inlineStr">
        <is>
          <t>PassTransistor</t>
        </is>
      </c>
      <c r="C100" t="n">
        <v>0</v>
      </c>
      <c r="E100" t="n">
        <v>0</v>
      </c>
      <c r="F100" t="n">
        <v>0</v>
      </c>
      <c r="G100" t="n">
        <v>0</v>
      </c>
      <c r="H100" t="n">
        <v>0</v>
      </c>
      <c r="I100">
        <f>((D102) + (D101))</f>
        <v/>
      </c>
      <c r="J100">
        <f>(((D102) + (D101))*C100)</f>
        <v/>
      </c>
    </row>
    <row r="101">
      <c r="A101" t="inlineStr">
        <is>
          <t>CLBLL_L_X4Y51/CLBLL_L_A6</t>
        </is>
      </c>
      <c r="B101" t="inlineStr">
        <is>
          <t>Part of wire</t>
        </is>
      </c>
      <c r="C101" t="n">
        <v>0</v>
      </c>
      <c r="D101" t="n">
        <v>0</v>
      </c>
      <c r="I101">
        <f>(((D101)/2) + (D102))</f>
        <v/>
      </c>
      <c r="J101">
        <f>((C101)*(((D101)/2) + (D102)))</f>
        <v/>
      </c>
    </row>
    <row r="102">
      <c r="A102" t="inlineStr">
        <is>
          <t>masterReg/readData2[28]_i_17/I5</t>
        </is>
      </c>
      <c r="B102" t="inlineStr">
        <is>
          <t>Inpin</t>
        </is>
      </c>
      <c r="D102" t="n">
        <v>0</v>
      </c>
      <c r="E102" t="n">
        <v>0.002</v>
      </c>
      <c r="F102" t="n">
        <v>0.002</v>
      </c>
      <c r="G102" t="n">
        <v>0.005</v>
      </c>
      <c r="H102" t="n">
        <v>0.004</v>
      </c>
    </row>
    <row r="103">
      <c r="A103" t="inlineStr">
        <is>
          <t>regReadDataA[12]: masterReg/readData1_reg[12]/Q to masterReg/readData2[28]_i_17/I5 sum delays</t>
        </is>
      </c>
      <c r="E103">
        <f>(E2 + E4 + E34 + E52 + E55 + E74 + E89 + E92 + E97 + E100 + E102)</f>
        <v/>
      </c>
      <c r="F103">
        <f>(F2 + F4 + F34 + F52 + F55 + F74 + F89 + F92 + F97 + F100 + F102)</f>
        <v/>
      </c>
      <c r="G103">
        <f>(G2 + G4 + G34 + G52 + G55 + G74 + G89 + G92 + G97 + G100 + G102)</f>
        <v/>
      </c>
      <c r="H103">
        <f>(H2 + H4 + H34 + H52 + H55 + H74 + H89 + H92 + H97 + H100 + H102)</f>
        <v/>
      </c>
      <c r="J103">
        <f>(J2 + J3 + J4 + J6 + J34 + J40 + J52 + J54 + J55 + J62 + J74 + J77 + J89 + J91 + J92 + J96 + J97 + J99 + J100 + J101 + J102)</f>
        <v/>
      </c>
    </row>
    <row r="104">
      <c r="A104" t="inlineStr">
        <is>
          <t>regReadDataA[12]: masterReg/readData1_reg[12]/Q to masterReg/readData2[28]_i_17/I5sum delays + cap delay</t>
        </is>
      </c>
      <c r="E104">
        <f>1000*(E103 + J103)</f>
        <v/>
      </c>
      <c r="F104">
        <f>1000*(F103 + J103)</f>
        <v/>
      </c>
      <c r="G104">
        <f>1000*(G103 + J103)</f>
        <v/>
      </c>
      <c r="H104">
        <f>1000*(H103 + J103)</f>
        <v/>
      </c>
    </row>
    <row r="106">
      <c r="A106" t="inlineStr">
        <is>
          <t>regReadDataA[12]: masterReg/readData1_reg[12]/Q to masterReg/readData2[28]_i_17/I5Total delay (from Vivado)</t>
        </is>
      </c>
      <c r="E106" t="inlineStr">
        <is>
          <t>608</t>
        </is>
      </c>
      <c r="F106" t="inlineStr">
        <is>
          <t>542</t>
        </is>
      </c>
      <c r="G106" t="inlineStr">
        <is>
          <t>995</t>
        </is>
      </c>
      <c r="H106" t="inlineStr">
        <is>
          <t>860</t>
        </is>
      </c>
    </row>
    <row r="108">
      <c r="A108" t="inlineStr">
        <is>
          <t>INT_L_X4Y49/INT_L.NL1END2-&gt;&gt;IMUX_L28</t>
        </is>
      </c>
      <c r="B108" t="inlineStr">
        <is>
          <t>Buffer</t>
        </is>
      </c>
      <c r="C108" t="n">
        <v>1.6107141875</v>
      </c>
      <c r="D108" t="n">
        <v>0.007713</v>
      </c>
      <c r="E108" t="n">
        <v>0.047</v>
      </c>
      <c r="F108" t="n">
        <v>0.038</v>
      </c>
      <c r="G108" t="n">
        <v>0.138</v>
      </c>
      <c r="H108" t="n">
        <v>0.114</v>
      </c>
      <c r="I108">
        <f>((((D113) + (D112))) + (D109 + D110))</f>
        <v/>
      </c>
      <c r="J108">
        <f>(((((D113) + (D112))) + (D109 + D110))*C108)</f>
        <v/>
      </c>
    </row>
    <row r="109">
      <c r="A109" t="inlineStr">
        <is>
          <t>INT_L_X4Y49/IMUX_L28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CLBLL_L_X4Y49/CLBLL_IMUX28</t>
        </is>
      </c>
      <c r="B110" t="inlineStr">
        <is>
          <t>Part of wire</t>
        </is>
      </c>
      <c r="C110" t="n">
        <v>0</v>
      </c>
      <c r="D110" t="n">
        <v>0</v>
      </c>
      <c r="I110">
        <f>(((D109 + D110)/2) + (((D113) + (D112))))</f>
        <v/>
      </c>
      <c r="J110">
        <f>((C109 + C110)*(((D109 + D110)/2) + (((D113) + (D112)))))</f>
        <v/>
      </c>
    </row>
    <row r="111">
      <c r="A111" t="inlineStr">
        <is>
          <t>CLBLL_L_X4Y49/CLBLL_L.CLBLL_IMUX28-&gt;CLBLL_LL_C4</t>
        </is>
      </c>
      <c r="B111" t="inlineStr">
        <is>
          <t>PassTransistor</t>
        </is>
      </c>
      <c r="C111" t="n">
        <v>0</v>
      </c>
      <c r="E111" t="n">
        <v>0</v>
      </c>
      <c r="F111" t="n">
        <v>0</v>
      </c>
      <c r="G111" t="n">
        <v>0</v>
      </c>
      <c r="H111" t="n">
        <v>0</v>
      </c>
      <c r="I111">
        <f>((D113) + (D112))</f>
        <v/>
      </c>
      <c r="J111">
        <f>(((D113) + (D112))*C111)</f>
        <v/>
      </c>
    </row>
    <row r="112">
      <c r="A112" t="inlineStr">
        <is>
          <t>CLBLL_L_X4Y49/CLBLL_LL_C4</t>
        </is>
      </c>
      <c r="B112" t="inlineStr">
        <is>
          <t>Part of wire</t>
        </is>
      </c>
      <c r="C112" t="n">
        <v>0</v>
      </c>
      <c r="D112" t="n">
        <v>0.004545</v>
      </c>
      <c r="I112">
        <f>(((D112)/2) + (D113))</f>
        <v/>
      </c>
      <c r="J112">
        <f>((C112)*(((D112)/2) + (D113)))</f>
        <v/>
      </c>
    </row>
    <row r="113">
      <c r="A113" t="inlineStr">
        <is>
          <t>masterReg/i__carry__0_i_2/I2</t>
        </is>
      </c>
      <c r="B113" t="inlineStr">
        <is>
          <t>Inpin</t>
        </is>
      </c>
      <c r="D113" t="n">
        <v>0</v>
      </c>
      <c r="E113" t="n">
        <v>0.108</v>
      </c>
      <c r="F113" t="n">
        <v>0.08699999999999999</v>
      </c>
      <c r="G113" t="n">
        <v>0.281</v>
      </c>
      <c r="H113" t="n">
        <v>0.227</v>
      </c>
    </row>
    <row r="114">
      <c r="A114" t="inlineStr">
        <is>
          <t>regReadDataA[12]: masterReg/readData1_reg[12]/Q to masterReg/i__carry__0_i_2/I2 sum delays</t>
        </is>
      </c>
      <c r="E114">
        <f>(E2 + E4 + E34 + E52 + E55 + E74 + E89 + E108 + E111 + E113)</f>
        <v/>
      </c>
      <c r="F114">
        <f>(F2 + F4 + F34 + F52 + F55 + F74 + F89 + F108 + F111 + F113)</f>
        <v/>
      </c>
      <c r="G114">
        <f>(G2 + G4 + G34 + G52 + G55 + G74 + G89 + G108 + G111 + G113)</f>
        <v/>
      </c>
      <c r="H114">
        <f>(H2 + H4 + H34 + H52 + H55 + H74 + H89 + H108 + H111 + H113)</f>
        <v/>
      </c>
      <c r="J114">
        <f>(J2 + J3 + J4 + J6 + J34 + J40 + J52 + J54 + J55 + J62 + J74 + J77 + J89 + J91 + J108 + J110 + J111 + J112 + J113)</f>
        <v/>
      </c>
    </row>
    <row r="115">
      <c r="A115" t="inlineStr">
        <is>
          <t>regReadDataA[12]: masterReg/readData1_reg[12]/Q to masterReg/i__carry__0_i_2/I2sum delays + cap delay</t>
        </is>
      </c>
      <c r="E115">
        <f>1000*(E114 + J114)</f>
        <v/>
      </c>
      <c r="F115">
        <f>1000*(F114 + J114)</f>
        <v/>
      </c>
      <c r="G115">
        <f>1000*(G114 + J114)</f>
        <v/>
      </c>
      <c r="H115">
        <f>1000*(H114 + J114)</f>
        <v/>
      </c>
    </row>
    <row r="117">
      <c r="A117" t="inlineStr">
        <is>
          <t>regReadDataA[12]: masterReg/readData1_reg[12]/Q to masterReg/i__carry__0_i_2/I2Total delay (from Vivado)</t>
        </is>
      </c>
      <c r="E117" t="inlineStr">
        <is>
          <t>652</t>
        </is>
      </c>
      <c r="F117" t="inlineStr">
        <is>
          <t>575</t>
        </is>
      </c>
      <c r="G117" t="inlineStr">
        <is>
          <t>1107</t>
        </is>
      </c>
      <c r="H117" t="inlineStr">
        <is>
          <t>948</t>
        </is>
      </c>
    </row>
    <row r="119">
      <c r="A119" t="inlineStr">
        <is>
          <t>INT_L_X4Y49/INT_L.NL1END2-&gt;&gt;EL1BEG1</t>
        </is>
      </c>
      <c r="B119" t="inlineStr">
        <is>
          <t>Buffer</t>
        </is>
      </c>
      <c r="C119" t="n">
        <v>1.16220225</v>
      </c>
      <c r="D119" t="n">
        <v>0.008429000000000001</v>
      </c>
      <c r="E119" t="n">
        <v>0.043</v>
      </c>
      <c r="F119" t="n">
        <v>0.035</v>
      </c>
      <c r="G119" t="n">
        <v>0.124</v>
      </c>
      <c r="H119" t="n">
        <v>0.103</v>
      </c>
      <c r="I119">
        <f>((D122 + D140 + D153 + D164) + (D120 + D121))</f>
        <v/>
      </c>
      <c r="J119">
        <f>(((D122 + D140 + D153 + D164) + (D120 + D121))*C119)</f>
        <v/>
      </c>
    </row>
    <row r="120">
      <c r="A120" t="inlineStr">
        <is>
          <t>INT_L_X4Y49/EL1BEG1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INT_R_X5Y49/EL1END1</t>
        </is>
      </c>
      <c r="B121" t="inlineStr">
        <is>
          <t>Part of wire</t>
        </is>
      </c>
      <c r="C121" t="n">
        <v>0</v>
      </c>
      <c r="D121" t="n">
        <v>0</v>
      </c>
      <c r="I121">
        <f>(((D120 + D121)/2) + (D122 + D140 + D153 + D164))</f>
        <v/>
      </c>
      <c r="J121">
        <f>((C120 + C121)*(((D120 + D121)/2) + (D122 + D140 + D153 + D164)))</f>
        <v/>
      </c>
    </row>
    <row r="122">
      <c r="A122" t="inlineStr">
        <is>
          <t>INT_R_X5Y49/INT_R.EL1END1-&gt;&gt;FAN_ALT2</t>
        </is>
      </c>
      <c r="B122" t="inlineStr">
        <is>
          <t>Buffer</t>
        </is>
      </c>
      <c r="C122" t="n">
        <v>0</v>
      </c>
      <c r="D122" t="n">
        <v>0.00757</v>
      </c>
      <c r="E122" t="n">
        <v>0</v>
      </c>
      <c r="F122" t="n">
        <v>0</v>
      </c>
      <c r="G122" t="n">
        <v>0</v>
      </c>
      <c r="H122" t="n">
        <v>0</v>
      </c>
      <c r="I122">
        <f>((D124) + (D123))</f>
        <v/>
      </c>
      <c r="J122">
        <f>(((D124) + (D123))*C122)</f>
        <v/>
      </c>
    </row>
    <row r="123">
      <c r="A123" t="inlineStr">
        <is>
          <t>INT_R_X5Y49/FAN_ALT2</t>
        </is>
      </c>
      <c r="B123" t="inlineStr">
        <is>
          <t>Part of wire</t>
        </is>
      </c>
      <c r="C123" t="n">
        <v>0</v>
      </c>
      <c r="D123" t="n">
        <v>0</v>
      </c>
      <c r="I123">
        <f>(((D123)/2) + (D124))</f>
        <v/>
      </c>
      <c r="J123">
        <f>((C123)*(((D123)/2) + (D124)))</f>
        <v/>
      </c>
    </row>
    <row r="124">
      <c r="A124" t="inlineStr">
        <is>
          <t>INT_R_X5Y49/INT_R.FAN_ALT2-&gt;&gt;FAN_BOUNCE2</t>
        </is>
      </c>
      <c r="B124" t="inlineStr">
        <is>
          <t>Buffer</t>
        </is>
      </c>
      <c r="C124" t="n">
        <v>1.4764880625</v>
      </c>
      <c r="D124" t="n">
        <v>0</v>
      </c>
      <c r="E124" t="n">
        <v>0.059</v>
      </c>
      <c r="F124" t="n">
        <v>0.049</v>
      </c>
      <c r="G124" t="n">
        <v>0.178</v>
      </c>
      <c r="H124" t="n">
        <v>0.147</v>
      </c>
      <c r="I124">
        <f>((D127) + (D125 + D126))</f>
        <v/>
      </c>
      <c r="J124">
        <f>(((D127) + (D125 + D126))*C124)</f>
        <v/>
      </c>
    </row>
    <row r="125">
      <c r="A125" t="inlineStr">
        <is>
          <t>INT_R_X5Y49/FAN_BOUNCE2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INT_R_X5Y48/FAN_BOUNCE_S3_2</t>
        </is>
      </c>
      <c r="B126" t="inlineStr">
        <is>
          <t>Part of wire</t>
        </is>
      </c>
      <c r="C126" t="n">
        <v>0</v>
      </c>
      <c r="D126" t="n">
        <v>0</v>
      </c>
      <c r="I126">
        <f>(((D125 + D126)/2) + (D127))</f>
        <v/>
      </c>
      <c r="J126">
        <f>((C125 + C126)*(((D125 + D126)/2) + (D127)))</f>
        <v/>
      </c>
    </row>
    <row r="127">
      <c r="A127" t="inlineStr">
        <is>
          <t>INT_R_X5Y49/INT_R.FAN_BOUNCE2-&gt;&gt;BYP_ALT0</t>
        </is>
      </c>
      <c r="B127" t="inlineStr">
        <is>
          <t>Buffer</t>
        </is>
      </c>
      <c r="C127" t="n">
        <v>0</v>
      </c>
      <c r="D127" t="n">
        <v>0.00757</v>
      </c>
      <c r="E127" t="n">
        <v>0</v>
      </c>
      <c r="F127" t="n">
        <v>0</v>
      </c>
      <c r="G127" t="n">
        <v>0</v>
      </c>
      <c r="H127" t="n">
        <v>0</v>
      </c>
      <c r="I127">
        <f>((D129) + (D128))</f>
        <v/>
      </c>
      <c r="J127">
        <f>(((D129) + (D128))*C127)</f>
        <v/>
      </c>
    </row>
    <row r="128">
      <c r="A128" t="inlineStr">
        <is>
          <t>INT_R_X5Y49/BYP_ALT0</t>
        </is>
      </c>
      <c r="B128" t="inlineStr">
        <is>
          <t>Part of wire</t>
        </is>
      </c>
      <c r="C128" t="n">
        <v>0</v>
      </c>
      <c r="D128" t="n">
        <v>0</v>
      </c>
      <c r="I128">
        <f>(((D128)/2) + (D129))</f>
        <v/>
      </c>
      <c r="J128">
        <f>((C128)*(((D128)/2) + (D129)))</f>
        <v/>
      </c>
    </row>
    <row r="129">
      <c r="A129" t="inlineStr">
        <is>
          <t>INT_R_X5Y49/INT_R.BYP_ALT0-&gt;&gt;BYP0</t>
        </is>
      </c>
      <c r="B129" t="inlineStr">
        <is>
          <t>Buffer</t>
        </is>
      </c>
      <c r="C129" t="n">
        <v>3.489880625</v>
      </c>
      <c r="D129" t="n">
        <v>0</v>
      </c>
      <c r="E129" t="n">
        <v>0.055</v>
      </c>
      <c r="F129" t="n">
        <v>0.045</v>
      </c>
      <c r="G129" t="n">
        <v>0.179</v>
      </c>
      <c r="H129" t="n">
        <v>0.148</v>
      </c>
      <c r="I129">
        <f>((((D134) + (D133))) + (D130 + D131))</f>
        <v/>
      </c>
      <c r="J129">
        <f>(((((D134) + (D133))) + (D130 + D131))*C129)</f>
        <v/>
      </c>
    </row>
    <row r="130">
      <c r="A130" t="inlineStr">
        <is>
          <t>INT_R_X5Y49/BYP0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CLBLM_R_X5Y49/CLBLM_BYP0</t>
        </is>
      </c>
      <c r="B131" t="inlineStr">
        <is>
          <t>Part of wire</t>
        </is>
      </c>
      <c r="C131" t="n">
        <v>0</v>
      </c>
      <c r="D131" t="n">
        <v>0</v>
      </c>
      <c r="I131">
        <f>(((D130 + D131)/2) + (((D134) + (D133))))</f>
        <v/>
      </c>
      <c r="J131">
        <f>((C130 + C131)*(((D130 + D131)/2) + (((D134) + (D133)))))</f>
        <v/>
      </c>
    </row>
    <row r="132">
      <c r="A132" t="inlineStr">
        <is>
          <t>CLBLM_R_X5Y49/CLBLM_R.CLBLM_BYP0-&gt;CLBLM_L_AX</t>
        </is>
      </c>
      <c r="B132" t="inlineStr">
        <is>
          <t>PassTransistor</t>
        </is>
      </c>
      <c r="C132" t="n">
        <v>0</v>
      </c>
      <c r="E132" t="n">
        <v>0</v>
      </c>
      <c r="F132" t="n">
        <v>0</v>
      </c>
      <c r="G132" t="n">
        <v>0</v>
      </c>
      <c r="H132" t="n">
        <v>0</v>
      </c>
      <c r="I132">
        <f>((D134) + (D133))</f>
        <v/>
      </c>
      <c r="J132">
        <f>(((D134) + (D133))*C132)</f>
        <v/>
      </c>
    </row>
    <row r="133">
      <c r="A133" t="inlineStr">
        <is>
          <t>CLBLM_R_X5Y49/CLBLM_L_AX</t>
        </is>
      </c>
      <c r="B133" t="inlineStr">
        <is>
          <t>Part of wire</t>
        </is>
      </c>
      <c r="C133" t="n">
        <v>0</v>
      </c>
      <c r="D133" t="n">
        <v>0</v>
      </c>
      <c r="I133">
        <f>(((D133)/2) + (D134))</f>
        <v/>
      </c>
      <c r="J133">
        <f>((C133)*(((D133)/2) + (D134)))</f>
        <v/>
      </c>
    </row>
    <row r="134">
      <c r="A134" t="inlineStr">
        <is>
          <t>ALU1/result0_carry__2/DI[0]</t>
        </is>
      </c>
      <c r="B134" t="inlineStr">
        <is>
          <t>Inpin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t="inlineStr">
        <is>
          <t>regReadDataA[12]: masterReg/readData1_reg[12]/Q to ALU1/result0_carry__2/DI[0] sum delays</t>
        </is>
      </c>
      <c r="E135">
        <f>(E2 + E4 + E34 + E52 + E55 + E74 + E89 + E119 + E122 + E124 + E127 + E129 + E132 + E134)</f>
        <v/>
      </c>
      <c r="F135">
        <f>(F2 + F4 + F34 + F52 + F55 + F74 + F89 + F119 + F122 + F124 + F127 + F129 + F132 + F134)</f>
        <v/>
      </c>
      <c r="G135">
        <f>(G2 + G4 + G34 + G52 + G55 + G74 + G89 + G119 + G122 + G124 + G127 + G129 + G132 + G134)</f>
        <v/>
      </c>
      <c r="H135">
        <f>(H2 + H4 + H34 + H52 + H55 + H74 + H89 + H119 + H122 + H124 + H127 + H129 + H132 + H134)</f>
        <v/>
      </c>
      <c r="J135">
        <f>(J2 + J3 + J4 + J6 + J34 + J40 + J52 + J54 + J55 + J62 + J74 + J77 + J89 + J91 + J119 + J121 + J122 + J123 + J124 + J126 + J127 + J128 + J129 + J131 + J132 + J133 + J134)</f>
        <v/>
      </c>
    </row>
    <row r="136">
      <c r="A136" t="inlineStr">
        <is>
          <t>regReadDataA[12]: masterReg/readData1_reg[12]/Q to ALU1/result0_carry__2/DI[0]sum delays + cap delay</t>
        </is>
      </c>
      <c r="E136">
        <f>1000*(E135 + J135)</f>
        <v/>
      </c>
      <c r="F136">
        <f>1000*(F135 + J135)</f>
        <v/>
      </c>
      <c r="G136">
        <f>1000*(G135 + J135)</f>
        <v/>
      </c>
      <c r="H136">
        <f>1000*(H135 + J135)</f>
        <v/>
      </c>
    </row>
    <row r="138">
      <c r="A138" t="inlineStr">
        <is>
          <t>regReadDataA[12]: masterReg/readData1_reg[12]/Q to ALU1/result0_carry__2/DI[0]Total delay (from Vivado)</t>
        </is>
      </c>
      <c r="E138" t="inlineStr">
        <is>
          <t>688</t>
        </is>
      </c>
      <c r="F138" t="inlineStr">
        <is>
          <t>613</t>
        </is>
      </c>
      <c r="G138" t="inlineStr">
        <is>
          <t>1179</t>
        </is>
      </c>
      <c r="H138" t="inlineStr">
        <is>
          <t>1017</t>
        </is>
      </c>
    </row>
    <row r="140">
      <c r="A140" t="inlineStr">
        <is>
          <t>INT_R_X5Y49/INT_R.EL1END1-&gt;&gt;BYP_ALT1</t>
        </is>
      </c>
      <c r="B140" t="inlineStr">
        <is>
          <t>Buffer</t>
        </is>
      </c>
      <c r="C140" t="n">
        <v>0</v>
      </c>
      <c r="D140" t="n">
        <v>0.00757</v>
      </c>
      <c r="E140" t="n">
        <v>0</v>
      </c>
      <c r="F140" t="n">
        <v>0</v>
      </c>
      <c r="G140" t="n">
        <v>0</v>
      </c>
      <c r="H140" t="n">
        <v>0</v>
      </c>
      <c r="I140">
        <f>((D142) + (D141))</f>
        <v/>
      </c>
      <c r="J140">
        <f>(((D142) + (D141))*C140)</f>
        <v/>
      </c>
    </row>
    <row r="141">
      <c r="A141" t="inlineStr">
        <is>
          <t>INT_R_X5Y49/BYP_ALT1</t>
        </is>
      </c>
      <c r="B141" t="inlineStr">
        <is>
          <t>Part of wire</t>
        </is>
      </c>
      <c r="C141" t="n">
        <v>0</v>
      </c>
      <c r="D141" t="n">
        <v>0</v>
      </c>
      <c r="I141">
        <f>(((D141)/2) + (D142))</f>
        <v/>
      </c>
      <c r="J141">
        <f>((C141)*(((D141)/2) + (D142)))</f>
        <v/>
      </c>
    </row>
    <row r="142">
      <c r="A142" t="inlineStr">
        <is>
          <t>INT_R_X5Y49/INT_R.BYP_ALT1-&gt;&gt;BYP1</t>
        </is>
      </c>
      <c r="B142" t="inlineStr">
        <is>
          <t>Buffer</t>
        </is>
      </c>
      <c r="C142" t="n">
        <v>3.489880625</v>
      </c>
      <c r="D142" t="n">
        <v>0</v>
      </c>
      <c r="E142" t="n">
        <v>0.055</v>
      </c>
      <c r="F142" t="n">
        <v>0.045</v>
      </c>
      <c r="G142" t="n">
        <v>0.179</v>
      </c>
      <c r="H142" t="n">
        <v>0.148</v>
      </c>
      <c r="I142">
        <f>((((D147) + (D146))) + (D143 + D144))</f>
        <v/>
      </c>
      <c r="J142">
        <f>(((((D147) + (D146))) + (D143 + D144))*C142)</f>
        <v/>
      </c>
    </row>
    <row r="143">
      <c r="A143" t="inlineStr">
        <is>
          <t>INT_R_X5Y49/BYP1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CLBLM_R_X5Y49/CLBLM_BYP1</t>
        </is>
      </c>
      <c r="B144" t="inlineStr">
        <is>
          <t>Part of wire</t>
        </is>
      </c>
      <c r="C144" t="n">
        <v>0</v>
      </c>
      <c r="D144" t="n">
        <v>0</v>
      </c>
      <c r="I144">
        <f>(((D143 + D144)/2) + (((D147) + (D146))))</f>
        <v/>
      </c>
      <c r="J144">
        <f>((C143 + C144)*(((D143 + D144)/2) + (((D147) + (D146)))))</f>
        <v/>
      </c>
    </row>
    <row r="145">
      <c r="A145" t="inlineStr">
        <is>
          <t>CLBLM_R_X5Y49/CLBLM_R.CLBLM_BYP1-&gt;CLBLM_M_AX</t>
        </is>
      </c>
      <c r="B145" t="inlineStr">
        <is>
          <t>PassTransistor</t>
        </is>
      </c>
      <c r="C145" t="n">
        <v>0</v>
      </c>
      <c r="E145" t="n">
        <v>0</v>
      </c>
      <c r="F145" t="n">
        <v>0</v>
      </c>
      <c r="G145" t="n">
        <v>0</v>
      </c>
      <c r="H145" t="n">
        <v>0</v>
      </c>
      <c r="I145">
        <f>((D147) + (D146))</f>
        <v/>
      </c>
      <c r="J145">
        <f>(((D147) + (D146))*C145)</f>
        <v/>
      </c>
    </row>
    <row r="146">
      <c r="A146" t="inlineStr">
        <is>
          <t>CLBLM_R_X5Y49/CLBLM_M_AX</t>
        </is>
      </c>
      <c r="B146" t="inlineStr">
        <is>
          <t>Part of wire</t>
        </is>
      </c>
      <c r="C146" t="n">
        <v>0</v>
      </c>
      <c r="D146" t="n">
        <v>0</v>
      </c>
      <c r="I146">
        <f>(((D146)/2) + (D147))</f>
        <v/>
      </c>
      <c r="J146">
        <f>((C146)*(((D146)/2) + (D147)))</f>
        <v/>
      </c>
    </row>
    <row r="147">
      <c r="A147" t="inlineStr">
        <is>
          <t>ALU1/result0_inferred__0/i__carry__2/DI[0]</t>
        </is>
      </c>
      <c r="B147" t="inlineStr">
        <is>
          <t>Inpin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t="inlineStr">
        <is>
          <t>regReadDataA[12]: masterReg/readData1_reg[12]/Q to ALU1/result0_inferred__0/i__carry__2/DI[0] sum delays</t>
        </is>
      </c>
      <c r="E148">
        <f>(E2 + E4 + E34 + E52 + E55 + E74 + E89 + E119 + E140 + E142 + E145 + E147)</f>
        <v/>
      </c>
      <c r="F148">
        <f>(F2 + F4 + F34 + F52 + F55 + F74 + F89 + F119 + F140 + F142 + F145 + F147)</f>
        <v/>
      </c>
      <c r="G148">
        <f>(G2 + G4 + G34 + G52 + G55 + G74 + G89 + G119 + G140 + G142 + G145 + G147)</f>
        <v/>
      </c>
      <c r="H148">
        <f>(H2 + H4 + H34 + H52 + H55 + H74 + H89 + H119 + H140 + H142 + H145 + H147)</f>
        <v/>
      </c>
      <c r="J148">
        <f>(J2 + J3 + J4 + J6 + J34 + J40 + J52 + J54 + J55 + J62 + J74 + J77 + J89 + J91 + J119 + J121 + J140 + J141 + J142 + J144 + J145 + J146 + J147)</f>
        <v/>
      </c>
    </row>
    <row r="149">
      <c r="A149" t="inlineStr">
        <is>
          <t>regReadDataA[12]: masterReg/readData1_reg[12]/Q to ALU1/result0_inferred__0/i__carry__2/DI[0]sum delays + cap delay</t>
        </is>
      </c>
      <c r="E149">
        <f>1000*(E148 + J148)</f>
        <v/>
      </c>
      <c r="F149">
        <f>1000*(F148 + J148)</f>
        <v/>
      </c>
      <c r="G149">
        <f>1000*(G148 + J148)</f>
        <v/>
      </c>
      <c r="H149">
        <f>1000*(H148 + J148)</f>
        <v/>
      </c>
    </row>
    <row r="151">
      <c r="A151" t="inlineStr">
        <is>
          <t>regReadDataA[12]: masterReg/readData1_reg[12]/Q to ALU1/result0_inferred__0/i__carry__2/DI[0]Total delay (from Vivado)</t>
        </is>
      </c>
      <c r="E151" t="inlineStr">
        <is>
          <t>619</t>
        </is>
      </c>
      <c r="F151" t="inlineStr">
        <is>
          <t>554</t>
        </is>
      </c>
      <c r="G151" t="inlineStr">
        <is>
          <t>1036</t>
        </is>
      </c>
      <c r="H151" t="inlineStr">
        <is>
          <t>898</t>
        </is>
      </c>
    </row>
    <row r="153">
      <c r="A153" t="inlineStr">
        <is>
          <t>INT_R_X5Y49/INT_R.EL1END1-&gt;&gt;IMUX3</t>
        </is>
      </c>
      <c r="B153" t="inlineStr">
        <is>
          <t>Buffer</t>
        </is>
      </c>
      <c r="C153" t="n">
        <v>1.6107141875</v>
      </c>
      <c r="D153" t="n">
        <v>0.007713</v>
      </c>
      <c r="E153" t="n">
        <v>0.047</v>
      </c>
      <c r="F153" t="n">
        <v>0.038</v>
      </c>
      <c r="G153" t="n">
        <v>0.138</v>
      </c>
      <c r="H153" t="n">
        <v>0.114</v>
      </c>
      <c r="I153">
        <f>((((D158) + (D157))) + (D154 + D155))</f>
        <v/>
      </c>
      <c r="J153">
        <f>(((((D158) + (D157))) + (D154 + D155))*C153)</f>
        <v/>
      </c>
    </row>
    <row r="154">
      <c r="A154" t="inlineStr">
        <is>
          <t>INT_R_X5Y49/IMUX3</t>
        </is>
      </c>
      <c r="B154" t="inlineStr">
        <is>
          <t>Part of wire</t>
        </is>
      </c>
      <c r="C154" t="n">
        <v>0</v>
      </c>
      <c r="D154" t="n">
        <v>0</v>
      </c>
    </row>
    <row r="155">
      <c r="A155" t="inlineStr">
        <is>
          <t>CLBLM_R_X5Y49/CLBLM_IMUX3</t>
        </is>
      </c>
      <c r="B155" t="inlineStr">
        <is>
          <t>Part of wire</t>
        </is>
      </c>
      <c r="C155" t="n">
        <v>0</v>
      </c>
      <c r="D155" t="n">
        <v>0</v>
      </c>
      <c r="I155">
        <f>(((D154 + D155)/2) + (((D158) + (D157))))</f>
        <v/>
      </c>
      <c r="J155">
        <f>((C154 + C155)*(((D154 + D155)/2) + (((D158) + (D157)))))</f>
        <v/>
      </c>
    </row>
    <row r="156">
      <c r="A156" t="inlineStr">
        <is>
          <t>CLBLM_R_X5Y49/CLBLM_R.CLBLM_IMUX3-&gt;CLBLM_L_A2</t>
        </is>
      </c>
      <c r="B156" t="inlineStr">
        <is>
          <t>PassTransistor</t>
        </is>
      </c>
      <c r="C156" t="n">
        <v>0</v>
      </c>
      <c r="E156" t="n">
        <v>0</v>
      </c>
      <c r="F156" t="n">
        <v>0</v>
      </c>
      <c r="G156" t="n">
        <v>0</v>
      </c>
      <c r="H156" t="n">
        <v>0</v>
      </c>
      <c r="I156">
        <f>((D158) + (D157))</f>
        <v/>
      </c>
      <c r="J156">
        <f>(((D158) + (D157))*C156)</f>
        <v/>
      </c>
    </row>
    <row r="157">
      <c r="A157" t="inlineStr">
        <is>
          <t>CLBLM_R_X5Y49/CLBLM_L_A2</t>
        </is>
      </c>
      <c r="B157" t="inlineStr">
        <is>
          <t>Part of wire</t>
        </is>
      </c>
      <c r="C157" t="n">
        <v>0</v>
      </c>
      <c r="D157" t="n">
        <v>0</v>
      </c>
      <c r="I157">
        <f>(((D157)/2) + (D158))</f>
        <v/>
      </c>
      <c r="J157">
        <f>((C157)*(((D157)/2) + (D158)))</f>
        <v/>
      </c>
    </row>
    <row r="158">
      <c r="A158" t="inlineStr">
        <is>
          <t>masterReg/result0_carry__2_i_4/I0</t>
        </is>
      </c>
      <c r="B158" t="inlineStr">
        <is>
          <t>Inpin</t>
        </is>
      </c>
      <c r="D158" t="n">
        <v>0</v>
      </c>
      <c r="E158" t="n">
        <v>0.212</v>
      </c>
      <c r="F158" t="n">
        <v>0.17</v>
      </c>
      <c r="G158" t="n">
        <v>0.507</v>
      </c>
      <c r="H158" t="n">
        <v>0.409</v>
      </c>
    </row>
    <row r="159">
      <c r="A159" t="inlineStr">
        <is>
          <t>regReadDataA[12]: masterReg/readData1_reg[12]/Q to masterReg/result0_carry__2_i_4/I0 sum delays</t>
        </is>
      </c>
      <c r="E159">
        <f>(E2 + E4 + E34 + E52 + E55 + E74 + E89 + E119 + E153 + E156 + E158)</f>
        <v/>
      </c>
      <c r="F159">
        <f>(F2 + F4 + F34 + F52 + F55 + F74 + F89 + F119 + F153 + F156 + F158)</f>
        <v/>
      </c>
      <c r="G159">
        <f>(G2 + G4 + G34 + G52 + G55 + G74 + G89 + G119 + G153 + G156 + G158)</f>
        <v/>
      </c>
      <c r="H159">
        <f>(H2 + H4 + H34 + H52 + H55 + H74 + H89 + H119 + H153 + H156 + H158)</f>
        <v/>
      </c>
      <c r="J159">
        <f>(J2 + J3 + J4 + J6 + J34 + J40 + J52 + J54 + J55 + J62 + J74 + J77 + J89 + J91 + J119 + J121 + J153 + J155 + J156 + J157 + J158)</f>
        <v/>
      </c>
    </row>
    <row r="160">
      <c r="A160" t="inlineStr">
        <is>
          <t>regReadDataA[12]: masterReg/readData1_reg[12]/Q to masterReg/result0_carry__2_i_4/I0sum delays + cap delay</t>
        </is>
      </c>
      <c r="E160">
        <f>1000*(E159 + J159)</f>
        <v/>
      </c>
      <c r="F160">
        <f>1000*(F159 + J159)</f>
        <v/>
      </c>
      <c r="G160">
        <f>1000*(G159 + J159)</f>
        <v/>
      </c>
      <c r="H160">
        <f>1000*(H159 + J159)</f>
        <v/>
      </c>
    </row>
    <row r="162">
      <c r="A162" t="inlineStr">
        <is>
          <t>regReadDataA[12]: masterReg/readData1_reg[12]/Q to masterReg/result0_carry__2_i_4/I0Total delay (from Vivado)</t>
        </is>
      </c>
      <c r="E162" t="inlineStr">
        <is>
          <t>823</t>
        </is>
      </c>
      <c r="F162" t="inlineStr">
        <is>
          <t>717</t>
        </is>
      </c>
      <c r="G162" t="inlineStr">
        <is>
          <t>1432</t>
        </is>
      </c>
      <c r="H162" t="inlineStr">
        <is>
          <t>1216</t>
        </is>
      </c>
    </row>
    <row r="164">
      <c r="A164" t="inlineStr">
        <is>
          <t>INT_R_X5Y49/INT_R.EL1END1-&gt;&gt;IMUX11</t>
        </is>
      </c>
      <c r="B164" t="inlineStr">
        <is>
          <t>Buffer</t>
        </is>
      </c>
      <c r="C164" t="n">
        <v>1.6107141875</v>
      </c>
      <c r="D164" t="n">
        <v>0.007713</v>
      </c>
      <c r="E164" t="n">
        <v>0.047</v>
      </c>
      <c r="F164" t="n">
        <v>0.038</v>
      </c>
      <c r="G164" t="n">
        <v>0.138</v>
      </c>
      <c r="H164" t="n">
        <v>0.114</v>
      </c>
      <c r="I164">
        <f>((((D169) + (D168))) + (D165 + D166))</f>
        <v/>
      </c>
      <c r="J164">
        <f>(((((D169) + (D168))) + (D165 + D166))*C164)</f>
        <v/>
      </c>
    </row>
    <row r="165">
      <c r="A165" t="inlineStr">
        <is>
          <t>INT_R_X5Y49/IMUX11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CLBLM_R_X5Y49/CLBLM_IMUX11</t>
        </is>
      </c>
      <c r="B166" t="inlineStr">
        <is>
          <t>Part of wire</t>
        </is>
      </c>
      <c r="C166" t="n">
        <v>0</v>
      </c>
      <c r="D166" t="n">
        <v>0</v>
      </c>
      <c r="I166">
        <f>(((D165 + D166)/2) + (((D169) + (D168))))</f>
        <v/>
      </c>
      <c r="J166">
        <f>((C165 + C166)*(((D165 + D166)/2) + (((D169) + (D168)))))</f>
        <v/>
      </c>
    </row>
    <row r="167">
      <c r="A167" t="inlineStr">
        <is>
          <t>CLBLM_R_X5Y49/CLBLM_R.CLBLM_IMUX11-&gt;CLBLM_M_A4</t>
        </is>
      </c>
      <c r="B167" t="inlineStr">
        <is>
          <t>PassTransistor</t>
        </is>
      </c>
      <c r="C167" t="n">
        <v>0</v>
      </c>
      <c r="E167" t="n">
        <v>0</v>
      </c>
      <c r="F167" t="n">
        <v>0</v>
      </c>
      <c r="G167" t="n">
        <v>0</v>
      </c>
      <c r="H167" t="n">
        <v>0</v>
      </c>
      <c r="I167">
        <f>((D169) + (D168))</f>
        <v/>
      </c>
      <c r="J167">
        <f>(((D169) + (D168))*C167)</f>
        <v/>
      </c>
    </row>
    <row r="168">
      <c r="A168" t="inlineStr">
        <is>
          <t>CLBLM_R_X5Y49/CLBLM_M_A4</t>
        </is>
      </c>
      <c r="B168" t="inlineStr">
        <is>
          <t>Part of wire</t>
        </is>
      </c>
      <c r="C168" t="n">
        <v>0</v>
      </c>
      <c r="D168" t="n">
        <v>0</v>
      </c>
      <c r="I168">
        <f>(((D168)/2) + (D169))</f>
        <v/>
      </c>
      <c r="J168">
        <f>((C168)*(((D168)/2) + (D169)))</f>
        <v/>
      </c>
    </row>
    <row r="169">
      <c r="A169" t="inlineStr">
        <is>
          <t>masterReg/i__carry__2_i_4__0/I1</t>
        </is>
      </c>
      <c r="B169" t="inlineStr">
        <is>
          <t>Inpin</t>
        </is>
      </c>
      <c r="D169" t="n">
        <v>0</v>
      </c>
      <c r="E169" t="n">
        <v>0.113</v>
      </c>
      <c r="F169" t="n">
        <v>0.091</v>
      </c>
      <c r="G169" t="n">
        <v>0.303</v>
      </c>
      <c r="H169" t="n">
        <v>0.244</v>
      </c>
    </row>
    <row r="170">
      <c r="A170" t="inlineStr">
        <is>
          <t>regReadDataA[12]: masterReg/readData1_reg[12]/Q to masterReg/i__carry__2_i_4__0/I1 sum delays</t>
        </is>
      </c>
      <c r="E170">
        <f>(E2 + E4 + E34 + E52 + E55 + E74 + E89 + E119 + E164 + E167 + E169)</f>
        <v/>
      </c>
      <c r="F170">
        <f>(F2 + F4 + F34 + F52 + F55 + F74 + F89 + F119 + F164 + F167 + F169)</f>
        <v/>
      </c>
      <c r="G170">
        <f>(G2 + G4 + G34 + G52 + G55 + G74 + G89 + G119 + G164 + G167 + G169)</f>
        <v/>
      </c>
      <c r="H170">
        <f>(H2 + H4 + H34 + H52 + H55 + H74 + H89 + H119 + H164 + H167 + H169)</f>
        <v/>
      </c>
      <c r="J170">
        <f>(J2 + J3 + J4 + J6 + J34 + J40 + J52 + J54 + J55 + J62 + J74 + J77 + J89 + J91 + J119 + J121 + J164 + J166 + J167 + J168 + J169)</f>
        <v/>
      </c>
    </row>
    <row r="171">
      <c r="A171" t="inlineStr">
        <is>
          <t>regReadDataA[12]: masterReg/readData1_reg[12]/Q to masterReg/i__carry__2_i_4__0/I1sum delays + cap delay</t>
        </is>
      </c>
      <c r="E171">
        <f>1000*(E170 + J170)</f>
        <v/>
      </c>
      <c r="F171">
        <f>1000*(F170 + J170)</f>
        <v/>
      </c>
      <c r="G171">
        <f>1000*(G170 + J170)</f>
        <v/>
      </c>
      <c r="H171">
        <f>1000*(H170 + J170)</f>
        <v/>
      </c>
    </row>
    <row r="173">
      <c r="A173" t="inlineStr">
        <is>
          <t>regReadDataA[12]: masterReg/readData1_reg[12]/Q to masterReg/i__carry__2_i_4__0/I1Total delay (from Vivado)</t>
        </is>
      </c>
      <c r="E173" t="inlineStr">
        <is>
          <t>724</t>
        </is>
      </c>
      <c r="F173" t="inlineStr">
        <is>
          <t>638</t>
        </is>
      </c>
      <c r="G173" t="inlineStr">
        <is>
          <t>1253</t>
        </is>
      </c>
      <c r="H173" t="inlineStr">
        <is>
          <t>1072</t>
        </is>
      </c>
    </row>
    <row r="175">
      <c r="A175" t="inlineStr">
        <is>
          <t>INT_L_X4Y46/INT_L.WW2END2-&gt;&gt;NE6BEG3</t>
        </is>
      </c>
      <c r="B175" t="inlineStr">
        <is>
          <t>Buffer</t>
        </is>
      </c>
      <c r="C175" t="n">
        <v>1.5845231875</v>
      </c>
      <c r="D175" t="n">
        <v>0.009979</v>
      </c>
      <c r="E175" t="n">
        <v>0.078</v>
      </c>
      <c r="F175" t="n">
        <v>0.064</v>
      </c>
      <c r="G175" t="n">
        <v>0.177</v>
      </c>
      <c r="H175" t="n">
        <v>0.146</v>
      </c>
      <c r="I175">
        <f>((D188) + (D176 + D177 + D178 + D179 + D180 + D181 + D182 + D183 + D184 + D185 + D186 + D187))</f>
        <v/>
      </c>
      <c r="J175">
        <f>(((D188) + (D176 + D177 + D178 + D179 + D180 + D181 + D182 + D183 + D184 + D185 + D186 + D187))*C175)</f>
        <v/>
      </c>
    </row>
    <row r="176">
      <c r="A176" t="inlineStr">
        <is>
          <t>INT_L_X4Y46/NE6BEG3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INT_L_X6Y50/NE6END3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INT_R_X5Y46/NE6A3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INT_R_X5Y47/NE6B3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INT_R_X5Y48/NE6C3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INT_R_X5Y49/NE6D3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BRKH_INT_X5Y49/BRKH_INT_NE6D3</t>
        </is>
      </c>
      <c r="B182" t="inlineStr">
        <is>
          <t>Part of wire</t>
        </is>
      </c>
      <c r="C182" t="n">
        <v>0.00523</v>
      </c>
      <c r="D182" t="n">
        <v>0.001</v>
      </c>
    </row>
    <row r="183">
      <c r="A183" t="inlineStr">
        <is>
          <t>INT_R_X5Y50/NE6E3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CLBLM_R_X5Y50/CLBLM_NE4C3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VBRK_X18Y53/VBRK_NE4C3</t>
        </is>
      </c>
      <c r="B185" t="inlineStr">
        <is>
          <t>Part of wire</t>
        </is>
      </c>
      <c r="C185" t="n">
        <v>0.01211</v>
      </c>
      <c r="D185" t="n">
        <v>0.00162</v>
      </c>
    </row>
    <row r="186">
      <c r="A186" t="inlineStr">
        <is>
          <t>BRAM_L_X6Y50/BRAM_NE4C3_0</t>
        </is>
      </c>
      <c r="B186" t="inlineStr">
        <is>
          <t>Part of wire</t>
        </is>
      </c>
      <c r="C186" t="n">
        <v>0.26892</v>
      </c>
      <c r="D186" t="n">
        <v>0.05565999999999999</v>
      </c>
    </row>
    <row r="187">
      <c r="A187" t="inlineStr">
        <is>
          <t>BRAM_INT_INTERFACE_L_X6Y50/INT_INTERFACE_NE4C3</t>
        </is>
      </c>
      <c r="B187" t="inlineStr">
        <is>
          <t>Part of wire</t>
        </is>
      </c>
      <c r="C187" t="n">
        <v>0</v>
      </c>
      <c r="D187" t="n">
        <v>0</v>
      </c>
      <c r="I187">
        <f>(((D176 + D177 + D178 + D179 + D180 + D181 + D182 + D183 + D184 + D185 + D186 + D187)/2) + (D188))</f>
        <v/>
      </c>
      <c r="J187">
        <f>((C176 + C177 + C178 + C179 + C180 + C181 + C182 + C183 + C184 + C185 + C186 + C187)*(((D176 + D177 + D178 + D179 + D180 + D181 + D182 + D183 + D184 + D185 + D186 + D187)/2) + (D188)))</f>
        <v/>
      </c>
    </row>
    <row r="188">
      <c r="A188" t="inlineStr">
        <is>
          <t>INT_L_X6Y50/INT_L.NE6END3-&gt;&gt;NE2BEG3</t>
        </is>
      </c>
      <c r="B188" t="inlineStr">
        <is>
          <t>Buffer</t>
        </is>
      </c>
      <c r="C188" t="n">
        <v>1.1851186875</v>
      </c>
      <c r="D188" t="n">
        <v>0.008473000000000001</v>
      </c>
      <c r="E188" t="n">
        <v>0.042</v>
      </c>
      <c r="F188" t="n">
        <v>0.034</v>
      </c>
      <c r="G188" t="n">
        <v>0.139</v>
      </c>
      <c r="H188" t="n">
        <v>0.115</v>
      </c>
      <c r="I188">
        <f>((D192 + D220 + D235) + (D189 + D190 + D191))</f>
        <v/>
      </c>
      <c r="J188">
        <f>(((D192 + D220 + D235) + (D189 + D190 + D191))*C188)</f>
        <v/>
      </c>
    </row>
    <row r="189">
      <c r="A189" t="inlineStr">
        <is>
          <t>INT_L_X6Y50/NE2BEG3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INT_R_X7Y51/NE2END3</t>
        </is>
      </c>
      <c r="B190" t="inlineStr">
        <is>
          <t>Part of wire</t>
        </is>
      </c>
      <c r="C190" t="n">
        <v>0</v>
      </c>
      <c r="D190" t="n">
        <v>0</v>
      </c>
    </row>
    <row r="191">
      <c r="A191" t="inlineStr">
        <is>
          <t>INT_L_X6Y51/NE2A3</t>
        </is>
      </c>
      <c r="B191" t="inlineStr">
        <is>
          <t>Part of wire</t>
        </is>
      </c>
      <c r="C191" t="n">
        <v>0</v>
      </c>
      <c r="D191" t="n">
        <v>0</v>
      </c>
      <c r="I191">
        <f>(((D189 + D190 + D191)/2) + (D192 + D220 + D235))</f>
        <v/>
      </c>
      <c r="J191">
        <f>((C189 + C190 + C191)*(((D189 + D190 + D191)/2) + (D192 + D220 + D235)))</f>
        <v/>
      </c>
    </row>
    <row r="192">
      <c r="A192" t="inlineStr">
        <is>
          <t>INT_R_X7Y51/INT_R.NE2END3-&gt;&gt;WR1BEG_S0</t>
        </is>
      </c>
      <c r="B192" t="inlineStr">
        <is>
          <t>Buffer</t>
        </is>
      </c>
      <c r="C192" t="n">
        <v>1.16220225</v>
      </c>
      <c r="D192" t="n">
        <v>0.008429000000000001</v>
      </c>
      <c r="E192" t="n">
        <v>0.043</v>
      </c>
      <c r="F192" t="n">
        <v>0.035</v>
      </c>
      <c r="G192" t="n">
        <v>0.124</v>
      </c>
      <c r="H192" t="n">
        <v>0.103</v>
      </c>
      <c r="I192">
        <f>((D197) + (D193 + D194 + D195 + D196))</f>
        <v/>
      </c>
      <c r="J192">
        <f>(((D197) + (D193 + D194 + D195 + D196))*C192)</f>
        <v/>
      </c>
    </row>
    <row r="193">
      <c r="A193" t="inlineStr">
        <is>
          <t>INT_R_X7Y51/WR1BEG_S0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INT_L_X6Y52/WR1END0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INT_L_X6Y51/WR1END_S1_0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INT_R_X7Y52/WR1BEG0</t>
        </is>
      </c>
      <c r="B196" t="inlineStr">
        <is>
          <t>Part of wire</t>
        </is>
      </c>
      <c r="C196" t="n">
        <v>0</v>
      </c>
      <c r="D196" t="n">
        <v>0</v>
      </c>
      <c r="I196">
        <f>(((D193 + D194 + D195 + D196)/2) + (D197))</f>
        <v/>
      </c>
      <c r="J196">
        <f>((C193 + C194 + C195 + C196)*(((D193 + D194 + D195 + D196)/2) + (D197)))</f>
        <v/>
      </c>
    </row>
    <row r="197">
      <c r="A197" t="inlineStr">
        <is>
          <t>INT_L_X6Y52/INT_L.WR1END0-&gt;&gt;NN2BEG0</t>
        </is>
      </c>
      <c r="B197" t="inlineStr">
        <is>
          <t>Buffer</t>
        </is>
      </c>
      <c r="C197" t="n">
        <v>1.1851186875</v>
      </c>
      <c r="D197" t="n">
        <v>0.008473000000000001</v>
      </c>
      <c r="E197" t="n">
        <v>0.06</v>
      </c>
      <c r="F197" t="n">
        <v>0.05</v>
      </c>
      <c r="G197" t="n">
        <v>0.132</v>
      </c>
      <c r="H197" t="n">
        <v>0.109</v>
      </c>
      <c r="I197">
        <f>((D202) + (D198 + D199 + D200 + D201))</f>
        <v/>
      </c>
      <c r="J197">
        <f>(((D202) + (D198 + D199 + D200 + D201))*C197)</f>
        <v/>
      </c>
    </row>
    <row r="198">
      <c r="A198" t="inlineStr">
        <is>
          <t>INT_L_X6Y52/NN2BEG0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INT_L_X6Y54/NN2END0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INT_L_X6Y53/NN2END_S2_0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INT_L_X6Y53/NN2A0</t>
        </is>
      </c>
      <c r="B201" t="inlineStr">
        <is>
          <t>Part of wire</t>
        </is>
      </c>
      <c r="C201" t="n">
        <v>0</v>
      </c>
      <c r="D201" t="n">
        <v>0</v>
      </c>
      <c r="I201">
        <f>(((D198 + D199 + D200 + D201)/2) + (D202))</f>
        <v/>
      </c>
      <c r="J201">
        <f>((C198 + C199 + C200 + C201)*(((D198 + D199 + D200 + D201)/2) + (D202)))</f>
        <v/>
      </c>
    </row>
    <row r="202">
      <c r="A202" t="inlineStr">
        <is>
          <t>INT_L_X6Y54/INT_L.NN2END0-&gt;&gt;WR1BEG1</t>
        </is>
      </c>
      <c r="B202" t="inlineStr">
        <is>
          <t>Buffer</t>
        </is>
      </c>
      <c r="C202" t="n">
        <v>1.16220225</v>
      </c>
      <c r="D202" t="n">
        <v>0.008429000000000001</v>
      </c>
      <c r="E202" t="n">
        <v>0.043</v>
      </c>
      <c r="F202" t="n">
        <v>0.035</v>
      </c>
      <c r="G202" t="n">
        <v>0.124</v>
      </c>
      <c r="H202" t="n">
        <v>0.103</v>
      </c>
      <c r="I202">
        <f>((D209) + (D203 + D204 + D205 + D206 + D207 + D208))</f>
        <v/>
      </c>
      <c r="J202">
        <f>(((D209) + (D203 + D204 + D205 + D206 + D207 + D208))*C202)</f>
        <v/>
      </c>
    </row>
    <row r="203">
      <c r="A203" t="inlineStr">
        <is>
          <t>INT_L_X6Y54/WR1BEG1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INT_R_X5Y54/WR1END1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BRAM_INT_INTERFACE_L_X6Y54/INT_INTERFACE_WR1END1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BRAM_L_X6Y50/BRAM_WR1END1_4</t>
        </is>
      </c>
      <c r="B206" t="inlineStr">
        <is>
          <t>Part of wire</t>
        </is>
      </c>
      <c r="C206" t="n">
        <v>0.26892</v>
      </c>
      <c r="D206" t="n">
        <v>0.064292</v>
      </c>
    </row>
    <row r="207">
      <c r="A207" t="inlineStr">
        <is>
          <t>VBRK_X18Y57/VBRK_WR1END1</t>
        </is>
      </c>
      <c r="B207" t="inlineStr">
        <is>
          <t>Part of wire</t>
        </is>
      </c>
      <c r="C207" t="n">
        <v>0.01211</v>
      </c>
      <c r="D207" t="n">
        <v>0.00162</v>
      </c>
    </row>
    <row r="208">
      <c r="A208" t="inlineStr">
        <is>
          <t>CLBLM_R_X5Y54/CLBLM_WR1END1</t>
        </is>
      </c>
      <c r="B208" t="inlineStr">
        <is>
          <t>Part of wire</t>
        </is>
      </c>
      <c r="C208" t="n">
        <v>0.09451000000000001</v>
      </c>
      <c r="D208" t="n">
        <v>0.005801</v>
      </c>
      <c r="I208">
        <f>(((D203 + D204 + D205 + D206 + D207 + D208)/2) + (D209))</f>
        <v/>
      </c>
      <c r="J208">
        <f>((C203 + C204 + C205 + C206 + C207 + C208)*(((D203 + D204 + D205 + D206 + D207 + D208)/2) + (D209)))</f>
        <v/>
      </c>
    </row>
    <row r="209">
      <c r="A209" t="inlineStr">
        <is>
          <t>INT_R_X5Y54/INT_R.WR1END1-&gt;&gt;IMUX2</t>
        </is>
      </c>
      <c r="B209" t="inlineStr">
        <is>
          <t>Buffer</t>
        </is>
      </c>
      <c r="C209" t="n">
        <v>1.6107141875</v>
      </c>
      <c r="D209" t="n">
        <v>0.007713</v>
      </c>
      <c r="E209" t="n">
        <v>0.047</v>
      </c>
      <c r="F209" t="n">
        <v>0.038</v>
      </c>
      <c r="G209" t="n">
        <v>0.138</v>
      </c>
      <c r="H209" t="n">
        <v>0.114</v>
      </c>
      <c r="I209">
        <f>((((D214) + (D213))) + (D210 + D211))</f>
        <v/>
      </c>
      <c r="J209">
        <f>(((((D214) + (D213))) + (D210 + D211))*C209)</f>
        <v/>
      </c>
    </row>
    <row r="210">
      <c r="A210" t="inlineStr">
        <is>
          <t>INT_R_X5Y54/IMUX2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CLBLM_R_X5Y54/CLBLM_IMUX2</t>
        </is>
      </c>
      <c r="B211" t="inlineStr">
        <is>
          <t>Part of wire</t>
        </is>
      </c>
      <c r="C211" t="n">
        <v>0</v>
      </c>
      <c r="D211" t="n">
        <v>0</v>
      </c>
      <c r="I211">
        <f>(((D210 + D211)/2) + (((D214) + (D213))))</f>
        <v/>
      </c>
      <c r="J211">
        <f>((C210 + C211)*(((D210 + D211)/2) + (((D214) + (D213)))))</f>
        <v/>
      </c>
    </row>
    <row r="212">
      <c r="A212" t="inlineStr">
        <is>
          <t>CLBLM_R_X5Y54/CLBLM_R.CLBLM_IMUX2-&gt;CLBLM_M_A2</t>
        </is>
      </c>
      <c r="B212" t="inlineStr">
        <is>
          <t>PassTransistor</t>
        </is>
      </c>
      <c r="C212" t="n">
        <v>0</v>
      </c>
      <c r="E212" t="n">
        <v>0</v>
      </c>
      <c r="F212" t="n">
        <v>0</v>
      </c>
      <c r="G212" t="n">
        <v>0</v>
      </c>
      <c r="H212" t="n">
        <v>0</v>
      </c>
      <c r="I212">
        <f>((D214) + (D213))</f>
        <v/>
      </c>
      <c r="J212">
        <f>(((D214) + (D213))*C212)</f>
        <v/>
      </c>
    </row>
    <row r="213">
      <c r="A213" t="inlineStr">
        <is>
          <t>CLBLM_R_X5Y54/CLBLM_M_A2</t>
        </is>
      </c>
      <c r="B213" t="inlineStr">
        <is>
          <t>Part of wire</t>
        </is>
      </c>
      <c r="C213" t="n">
        <v>0</v>
      </c>
      <c r="D213" t="n">
        <v>0</v>
      </c>
      <c r="I213">
        <f>(((D213)/2) + (D214))</f>
        <v/>
      </c>
      <c r="J213">
        <f>((C213)*(((D213)/2) + (D214)))</f>
        <v/>
      </c>
    </row>
    <row r="214">
      <c r="A214" t="inlineStr">
        <is>
          <t>masterReg/led_OBUF[12]_inst_i_1/I2</t>
        </is>
      </c>
      <c r="B214" t="inlineStr">
        <is>
          <t>Inpin</t>
        </is>
      </c>
      <c r="D214" t="n">
        <v>0</v>
      </c>
      <c r="E214" t="n">
        <v>0.216</v>
      </c>
      <c r="F214" t="n">
        <v>0.174</v>
      </c>
      <c r="G214" t="n">
        <v>0.512</v>
      </c>
      <c r="H214" t="n">
        <v>0.413</v>
      </c>
    </row>
    <row r="215">
      <c r="A215" t="inlineStr">
        <is>
          <t>regReadDataA[12]: masterReg/readData1_reg[12]/Q to masterReg/led_OBUF[12]_inst_i_1/I2 sum delays</t>
        </is>
      </c>
      <c r="E215">
        <f>(E2 + E4 + E34 + E52 + E55 + E175 + E188 + E192 + E197 + E202 + E209 + E212 + E214)</f>
        <v/>
      </c>
      <c r="F215">
        <f>(F2 + F4 + F34 + F52 + F55 + F175 + F188 + F192 + F197 + F202 + F209 + F212 + F214)</f>
        <v/>
      </c>
      <c r="G215">
        <f>(G2 + G4 + G34 + G52 + G55 + G175 + G188 + G192 + G197 + G202 + G209 + G212 + G214)</f>
        <v/>
      </c>
      <c r="H215">
        <f>(H2 + H4 + H34 + H52 + H55 + H175 + H188 + H192 + H197 + H202 + H209 + H212 + H214)</f>
        <v/>
      </c>
      <c r="J215">
        <f>(J2 + J3 + J4 + J6 + J34 + J40 + J52 + J54 + J55 + J62 + J175 + J187 + J188 + J191 + J192 + J196 + J197 + J201 + J202 + J208 + J209 + J211 + J212 + J213 + J214)</f>
        <v/>
      </c>
    </row>
    <row r="216">
      <c r="A216" t="inlineStr">
        <is>
          <t>regReadDataA[12]: masterReg/readData1_reg[12]/Q to masterReg/led_OBUF[12]_inst_i_1/I2sum delays + cap delay</t>
        </is>
      </c>
      <c r="E216">
        <f>1000*(E215 + J215)</f>
        <v/>
      </c>
      <c r="F216">
        <f>1000*(F215 + J215)</f>
        <v/>
      </c>
      <c r="G216">
        <f>1000*(G215 + J215)</f>
        <v/>
      </c>
      <c r="H216">
        <f>1000*(H215 + J215)</f>
        <v/>
      </c>
    </row>
    <row r="218">
      <c r="A218" t="inlineStr">
        <is>
          <t>regReadDataA[12]: masterReg/readData1_reg[12]/Q to masterReg/led_OBUF[12]_inst_i_1/I2Total delay (from Vivado)</t>
        </is>
      </c>
      <c r="E218" t="inlineStr">
        <is>
          <t>1112</t>
        </is>
      </c>
      <c r="F218" t="inlineStr">
        <is>
          <t>986</t>
        </is>
      </c>
      <c r="G218" t="inlineStr">
        <is>
          <t>1874</t>
        </is>
      </c>
      <c r="H218" t="inlineStr">
        <is>
          <t>1610</t>
        </is>
      </c>
    </row>
    <row r="220">
      <c r="A220" t="inlineStr">
        <is>
          <t>INT_R_X7Y51/INT_R.NE2END3-&gt;&gt;FAN_ALT1</t>
        </is>
      </c>
      <c r="B220" t="inlineStr">
        <is>
          <t>Buffer</t>
        </is>
      </c>
      <c r="C220" t="n">
        <v>0</v>
      </c>
      <c r="D220" t="n">
        <v>0.00757</v>
      </c>
      <c r="E220" t="n">
        <v>0</v>
      </c>
      <c r="F220" t="n">
        <v>0</v>
      </c>
      <c r="G220" t="n">
        <v>0</v>
      </c>
      <c r="H220" t="n">
        <v>0</v>
      </c>
      <c r="I220">
        <f>((D222) + (D221))</f>
        <v/>
      </c>
      <c r="J220">
        <f>(((D222) + (D221))*C220)</f>
        <v/>
      </c>
    </row>
    <row r="221">
      <c r="A221" t="inlineStr">
        <is>
          <t>INT_R_X7Y51/FAN_ALT1</t>
        </is>
      </c>
      <c r="B221" t="inlineStr">
        <is>
          <t>Part of wire</t>
        </is>
      </c>
      <c r="C221" t="n">
        <v>0</v>
      </c>
      <c r="D221" t="n">
        <v>0</v>
      </c>
      <c r="I221">
        <f>(((D221)/2) + (D222))</f>
        <v/>
      </c>
      <c r="J221">
        <f>((C221)*(((D221)/2) + (D222)))</f>
        <v/>
      </c>
    </row>
    <row r="222">
      <c r="A222" t="inlineStr">
        <is>
          <t>INT_R_X7Y51/INT_R.FAN_ALT1-&gt;&gt;FAN_BOUNCE1</t>
        </is>
      </c>
      <c r="B222" t="inlineStr">
        <is>
          <t>Buffer</t>
        </is>
      </c>
      <c r="C222" t="n">
        <v>1.4764880625</v>
      </c>
      <c r="D222" t="n">
        <v>0</v>
      </c>
      <c r="E222" t="n">
        <v>0.059</v>
      </c>
      <c r="F222" t="n">
        <v>0.049</v>
      </c>
      <c r="G222" t="n">
        <v>0.178</v>
      </c>
      <c r="H222" t="n">
        <v>0.147</v>
      </c>
      <c r="I222">
        <f>((D224) + (D223))</f>
        <v/>
      </c>
      <c r="J222">
        <f>(((D224) + (D223))*C222)</f>
        <v/>
      </c>
    </row>
    <row r="223">
      <c r="A223" t="inlineStr">
        <is>
          <t>INT_R_X7Y51/FAN_BOUNCE1</t>
        </is>
      </c>
      <c r="B223" t="inlineStr">
        <is>
          <t>Part of wire</t>
        </is>
      </c>
      <c r="C223" t="n">
        <v>0</v>
      </c>
      <c r="D223" t="n">
        <v>0</v>
      </c>
      <c r="I223">
        <f>(((D223)/2) + (D224))</f>
        <v/>
      </c>
      <c r="J223">
        <f>((C223)*(((D223)/2) + (D224)))</f>
        <v/>
      </c>
    </row>
    <row r="224">
      <c r="A224" t="inlineStr">
        <is>
          <t>INT_R_X7Y51/INT_R.FAN_BOUNCE1-&gt;&gt;IMUX34</t>
        </is>
      </c>
      <c r="B224" t="inlineStr">
        <is>
          <t>Buffer</t>
        </is>
      </c>
      <c r="C224" t="n">
        <v>1.6107141875</v>
      </c>
      <c r="D224" t="n">
        <v>0.007713</v>
      </c>
      <c r="E224" t="n">
        <v>0.047</v>
      </c>
      <c r="F224" t="n">
        <v>0.038</v>
      </c>
      <c r="G224" t="n">
        <v>0.138</v>
      </c>
      <c r="H224" t="n">
        <v>0.114</v>
      </c>
      <c r="I224">
        <f>((((D229) + (D228))) + (D225 + D226))</f>
        <v/>
      </c>
      <c r="J224">
        <f>(((((D229) + (D228))) + (D225 + D226))*C224)</f>
        <v/>
      </c>
    </row>
    <row r="225">
      <c r="A225" t="inlineStr">
        <is>
          <t>INT_R_X7Y51/IMUX34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CLBLM_R_X7Y51/CLBLM_IMUX34</t>
        </is>
      </c>
      <c r="B226" t="inlineStr">
        <is>
          <t>Part of wire</t>
        </is>
      </c>
      <c r="C226" t="n">
        <v>0</v>
      </c>
      <c r="D226" t="n">
        <v>0</v>
      </c>
      <c r="I226">
        <f>(((D225 + D226)/2) + (((D229) + (D228))))</f>
        <v/>
      </c>
      <c r="J226">
        <f>((C225 + C226)*(((D225 + D226)/2) + (((D229) + (D228)))))</f>
        <v/>
      </c>
    </row>
    <row r="227">
      <c r="A227" t="inlineStr">
        <is>
          <t>CLBLM_R_X7Y51/CLBLM_R.CLBLM_IMUX34-&gt;CLBLM_L_C6</t>
        </is>
      </c>
      <c r="B227" t="inlineStr">
        <is>
          <t>PassTransistor</t>
        </is>
      </c>
      <c r="C227" t="n">
        <v>0</v>
      </c>
      <c r="E227" t="n">
        <v>0</v>
      </c>
      <c r="F227" t="n">
        <v>0</v>
      </c>
      <c r="G227" t="n">
        <v>0</v>
      </c>
      <c r="H227" t="n">
        <v>0</v>
      </c>
      <c r="I227">
        <f>((D229) + (D228))</f>
        <v/>
      </c>
      <c r="J227">
        <f>(((D229) + (D228))*C227)</f>
        <v/>
      </c>
    </row>
    <row r="228">
      <c r="A228" t="inlineStr">
        <is>
          <t>CLBLM_R_X7Y51/CLBLM_L_C6</t>
        </is>
      </c>
      <c r="B228" t="inlineStr">
        <is>
          <t>Part of wire</t>
        </is>
      </c>
      <c r="C228" t="n">
        <v>0</v>
      </c>
      <c r="D228" t="n">
        <v>0</v>
      </c>
      <c r="I228">
        <f>(((D228)/2) + (D229))</f>
        <v/>
      </c>
      <c r="J228">
        <f>((C228)*(((D228)/2) + (D229)))</f>
        <v/>
      </c>
    </row>
    <row r="229">
      <c r="A229" t="inlineStr">
        <is>
          <t>masterReg/readData2[29]_i_17/I3</t>
        </is>
      </c>
      <c r="B229" t="inlineStr">
        <is>
          <t>Inpin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t="inlineStr">
        <is>
          <t>regReadDataA[12]: masterReg/readData1_reg[12]/Q to masterReg/readData2[29]_i_17/I3 sum delays</t>
        </is>
      </c>
      <c r="E230">
        <f>(E2 + E4 + E34 + E52 + E55 + E175 + E188 + E220 + E222 + E224 + E227 + E229)</f>
        <v/>
      </c>
      <c r="F230">
        <f>(F2 + F4 + F34 + F52 + F55 + F175 + F188 + F220 + F222 + F224 + F227 + F229)</f>
        <v/>
      </c>
      <c r="G230">
        <f>(G2 + G4 + G34 + G52 + G55 + G175 + G188 + G220 + G222 + G224 + G227 + G229)</f>
        <v/>
      </c>
      <c r="H230">
        <f>(H2 + H4 + H34 + H52 + H55 + H175 + H188 + H220 + H222 + H224 + H227 + H229)</f>
        <v/>
      </c>
      <c r="J230">
        <f>(J2 + J3 + J4 + J6 + J34 + J40 + J52 + J54 + J55 + J62 + J175 + J187 + J188 + J191 + J220 + J221 + J222 + J223 + J224 + J226 + J227 + J228 + J229)</f>
        <v/>
      </c>
    </row>
    <row r="231">
      <c r="A231" t="inlineStr">
        <is>
          <t>regReadDataA[12]: masterReg/readData1_reg[12]/Q to masterReg/readData2[29]_i_17/I3sum delays + cap delay</t>
        </is>
      </c>
      <c r="E231">
        <f>1000*(E230 + J230)</f>
        <v/>
      </c>
      <c r="F231">
        <f>1000*(F230 + J230)</f>
        <v/>
      </c>
      <c r="G231">
        <f>1000*(G230 + J230)</f>
        <v/>
      </c>
      <c r="H231">
        <f>1000*(H230 + J230)</f>
        <v/>
      </c>
    </row>
    <row r="233">
      <c r="A233" t="inlineStr">
        <is>
          <t>regReadDataA[12]: masterReg/readData1_reg[12]/Q to masterReg/readData2[29]_i_17/I3Total delay (from Vivado)</t>
        </is>
      </c>
      <c r="E233" t="inlineStr">
        <is>
          <t>704</t>
        </is>
      </c>
      <c r="F233" t="inlineStr">
        <is>
          <t>636</t>
        </is>
      </c>
      <c r="G233" t="inlineStr">
        <is>
          <t>1151</t>
        </is>
      </c>
      <c r="H233" t="inlineStr">
        <is>
          <t>1005</t>
        </is>
      </c>
    </row>
    <row r="235">
      <c r="A235" t="inlineStr">
        <is>
          <t>INT_R_X7Y51/INT_R.NE2END3-&gt;&gt;EE2BEG3</t>
        </is>
      </c>
      <c r="B235" t="inlineStr">
        <is>
          <t>Buffer</t>
        </is>
      </c>
      <c r="C235" t="n">
        <v>1.1851186875</v>
      </c>
      <c r="D235" t="n">
        <v>0.008473000000000001</v>
      </c>
      <c r="E235" t="n">
        <v>0.06</v>
      </c>
      <c r="F235" t="n">
        <v>0.05</v>
      </c>
      <c r="G235" t="n">
        <v>0.134</v>
      </c>
      <c r="H235" t="n">
        <v>0.111</v>
      </c>
      <c r="I235">
        <f>((D241 + D268) + (D236 + D237 + D238 + D239 + D240))</f>
        <v/>
      </c>
      <c r="J235">
        <f>(((D241 + D268) + (D236 + D237 + D238 + D239 + D240))*C235)</f>
        <v/>
      </c>
    </row>
    <row r="236">
      <c r="A236" t="inlineStr">
        <is>
          <t>INT_R_X7Y51/EE2BEG3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INT_R_X9Y51/EE2END3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CLBLM_R_X7Y51/CLBLM_EE2BEG3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CLBLM_L_X8Y51/CLBLM_EE2BEG3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INT_L_X8Y51/EE2A3</t>
        </is>
      </c>
      <c r="B240" t="inlineStr">
        <is>
          <t>Part of wire</t>
        </is>
      </c>
      <c r="C240" t="n">
        <v>0</v>
      </c>
      <c r="D240" t="n">
        <v>0</v>
      </c>
      <c r="I240">
        <f>(((D236 + D237 + D238 + D239 + D240)/2) + (D241 + D268))</f>
        <v/>
      </c>
      <c r="J240">
        <f>((C236 + C237 + C238 + C239 + C240)*(((D236 + D237 + D238 + D239 + D240)/2) + (D241 + D268)))</f>
        <v/>
      </c>
    </row>
    <row r="241">
      <c r="A241" t="inlineStr">
        <is>
          <t>INT_R_X9Y51/INT_R.EE2END3-&gt;&gt;SE6BEG3</t>
        </is>
      </c>
      <c r="B241" t="inlineStr">
        <is>
          <t>Buffer</t>
        </is>
      </c>
      <c r="C241" t="n">
        <v>1.5845231875</v>
      </c>
      <c r="D241" t="n">
        <v>0.009979</v>
      </c>
      <c r="E241" t="n">
        <v>0.078</v>
      </c>
      <c r="F241" t="n">
        <v>0.064</v>
      </c>
      <c r="G241" t="n">
        <v>0.179</v>
      </c>
      <c r="H241" t="n">
        <v>0.148</v>
      </c>
      <c r="I241">
        <f>((D254) + (D242 + D243 + D244 + D245 + D246 + D247 + D248 + D249 + D250 + D251 + D252 + D253))</f>
        <v/>
      </c>
      <c r="J241">
        <f>(((D254) + (D242 + D243 + D244 + D245 + D246 + D247 + D248 + D249 + D250 + D251 + D252 + D253))*C241)</f>
        <v/>
      </c>
    </row>
    <row r="242">
      <c r="A242" t="inlineStr">
        <is>
          <t>INT_R_X9Y51/SE6BEG3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INT_R_X11Y47/SE6END3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INT_INTERFACE_R_X9Y51/INT_INTERFACE_SE4BEG3</t>
        </is>
      </c>
      <c r="B244" t="inlineStr">
        <is>
          <t>Part of wire</t>
        </is>
      </c>
      <c r="C244" t="n">
        <v>0</v>
      </c>
      <c r="D244" t="n">
        <v>0</v>
      </c>
    </row>
    <row r="245">
      <c r="A245" t="inlineStr">
        <is>
          <t>DSP_R_X9Y50/DSP_SE4BEG3_1</t>
        </is>
      </c>
      <c r="B245" t="inlineStr">
        <is>
          <t>Part of wire</t>
        </is>
      </c>
      <c r="C245" t="n">
        <v>0.04743</v>
      </c>
      <c r="D245" t="n">
        <v>0.011</v>
      </c>
    </row>
    <row r="246">
      <c r="A246" t="inlineStr">
        <is>
          <t>VBRK_X29Y54/VBRK_SE4BEG3</t>
        </is>
      </c>
      <c r="B246" t="inlineStr">
        <is>
          <t>Part of wire</t>
        </is>
      </c>
      <c r="C246" t="n">
        <v>0.01211</v>
      </c>
      <c r="D246" t="n">
        <v>0.00162</v>
      </c>
    </row>
    <row r="247">
      <c r="A247" t="inlineStr">
        <is>
          <t>CLBLM_L_X10Y51/CLBLM_SE4BEG3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INT_L_X10Y51/SE6A3</t>
        </is>
      </c>
      <c r="B248" t="inlineStr">
        <is>
          <t>Part of wire</t>
        </is>
      </c>
      <c r="C248" t="n">
        <v>0</v>
      </c>
      <c r="D248" t="n">
        <v>0</v>
      </c>
    </row>
    <row r="249">
      <c r="A249" t="inlineStr">
        <is>
          <t>INT_L_X10Y50/SE6B3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BRKH_INT_X10Y49/BRKH_INT_SE6C3</t>
        </is>
      </c>
      <c r="B250" t="inlineStr">
        <is>
          <t>Part of wire</t>
        </is>
      </c>
      <c r="C250" t="n">
        <v>0.00523</v>
      </c>
      <c r="D250" t="n">
        <v>0.001</v>
      </c>
    </row>
    <row r="251">
      <c r="A251" t="inlineStr">
        <is>
          <t>INT_L_X10Y49/SE6C3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INT_L_X10Y48/SE6D3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INT_L_X10Y47/SE6E3</t>
        </is>
      </c>
      <c r="B253" t="inlineStr">
        <is>
          <t>Part of wire</t>
        </is>
      </c>
      <c r="C253" t="n">
        <v>0</v>
      </c>
      <c r="D253" t="n">
        <v>0</v>
      </c>
      <c r="I253">
        <f>(((D242 + D243 + D244 + D245 + D246 + D247 + D248 + D249 + D250 + D251 + D252 + D253)/2) + (D254))</f>
        <v/>
      </c>
      <c r="J253">
        <f>((C242 + C243 + C244 + C245 + C246 + C247 + C248 + C249 + C250 + C251 + C252 + C253)*(((D242 + D243 + D244 + D245 + D246 + D247 + D248 + D249 + D250 + D251 + D252 + D253)/2) + (D254)))</f>
        <v/>
      </c>
    </row>
    <row r="254">
      <c r="A254" t="inlineStr">
        <is>
          <t>INT_R_X11Y47/INT_R.SE6END3-&gt;&gt;WL1BEG2</t>
        </is>
      </c>
      <c r="B254" t="inlineStr">
        <is>
          <t>Buffer</t>
        </is>
      </c>
      <c r="C254" t="n">
        <v>1.16220225</v>
      </c>
      <c r="D254" t="n">
        <v>0.008429000000000001</v>
      </c>
      <c r="E254" t="n">
        <v>0.042</v>
      </c>
      <c r="F254" t="n">
        <v>0.034</v>
      </c>
      <c r="G254" t="n">
        <v>0.124</v>
      </c>
      <c r="H254" t="n">
        <v>0.103</v>
      </c>
      <c r="I254">
        <f>((D257) + (D255 + D256))</f>
        <v/>
      </c>
      <c r="J254">
        <f>(((D257) + (D255 + D256))*C254)</f>
        <v/>
      </c>
    </row>
    <row r="255">
      <c r="A255" t="inlineStr">
        <is>
          <t>INT_R_X11Y47/WL1BEG2</t>
        </is>
      </c>
      <c r="B255" t="inlineStr">
        <is>
          <t>Part of wire</t>
        </is>
      </c>
      <c r="C255" t="n">
        <v>0</v>
      </c>
      <c r="D255" t="n">
        <v>0</v>
      </c>
    </row>
    <row r="256">
      <c r="A256" t="inlineStr">
        <is>
          <t>INT_L_X10Y47/WL1END2</t>
        </is>
      </c>
      <c r="B256" t="inlineStr">
        <is>
          <t>Part of wire</t>
        </is>
      </c>
      <c r="C256" t="n">
        <v>0</v>
      </c>
      <c r="D256" t="n">
        <v>0</v>
      </c>
      <c r="I256">
        <f>(((D255 + D256)/2) + (D257))</f>
        <v/>
      </c>
      <c r="J256">
        <f>((C255 + C256)*(((D255 + D256)/2) + (D257)))</f>
        <v/>
      </c>
    </row>
    <row r="257">
      <c r="A257" t="inlineStr">
        <is>
          <t>INT_L_X10Y47/INT_L.WL1END2-&gt;&gt;IMUX_L44</t>
        </is>
      </c>
      <c r="B257" t="inlineStr">
        <is>
          <t>Buffer</t>
        </is>
      </c>
      <c r="C257" t="n">
        <v>1.6107141875</v>
      </c>
      <c r="D257" t="n">
        <v>0.007713</v>
      </c>
      <c r="E257" t="n">
        <v>0.047</v>
      </c>
      <c r="F257" t="n">
        <v>0.038</v>
      </c>
      <c r="G257" t="n">
        <v>0.138</v>
      </c>
      <c r="H257" t="n">
        <v>0.114</v>
      </c>
      <c r="I257">
        <f>((((D262) + (D261))) + (D258 + D259))</f>
        <v/>
      </c>
      <c r="J257">
        <f>(((((D262) + (D261))) + (D258 + D259))*C257)</f>
        <v/>
      </c>
    </row>
    <row r="258">
      <c r="A258" t="inlineStr">
        <is>
          <t>INT_L_X10Y47/IMUX_L44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CLBLM_L_X10Y47/CLBLM_IMUX44</t>
        </is>
      </c>
      <c r="B259" t="inlineStr">
        <is>
          <t>Part of wire</t>
        </is>
      </c>
      <c r="C259" t="n">
        <v>0</v>
      </c>
      <c r="D259" t="n">
        <v>0</v>
      </c>
      <c r="I259">
        <f>(((D258 + D259)/2) + (((D262) + (D261))))</f>
        <v/>
      </c>
      <c r="J259">
        <f>((C258 + C259)*(((D258 + D259)/2) + (((D262) + (D261)))))</f>
        <v/>
      </c>
    </row>
    <row r="260">
      <c r="A260" t="inlineStr">
        <is>
          <t>CLBLM_L_X10Y47/CLBLM_L.CLBLM_IMUX44-&gt;CLBLM_M_D4</t>
        </is>
      </c>
      <c r="B260" t="inlineStr">
        <is>
          <t>PassTransistor</t>
        </is>
      </c>
      <c r="C260" t="n">
        <v>0</v>
      </c>
      <c r="E260" t="n">
        <v>0</v>
      </c>
      <c r="F260" t="n">
        <v>0</v>
      </c>
      <c r="G260" t="n">
        <v>0</v>
      </c>
      <c r="H260" t="n">
        <v>0</v>
      </c>
      <c r="I260">
        <f>((D262) + (D261))</f>
        <v/>
      </c>
      <c r="J260">
        <f>(((D262) + (D261))*C260)</f>
        <v/>
      </c>
    </row>
    <row r="261">
      <c r="A261" t="inlineStr">
        <is>
          <t>CLBLM_L_X10Y47/CLBLM_M_D4</t>
        </is>
      </c>
      <c r="B261" t="inlineStr">
        <is>
          <t>Part of wire</t>
        </is>
      </c>
      <c r="C261" t="n">
        <v>0</v>
      </c>
      <c r="D261" t="n">
        <v>0</v>
      </c>
      <c r="I261">
        <f>(((D261)/2) + (D262))</f>
        <v/>
      </c>
      <c r="J261">
        <f>((C261)*(((D261)/2) + (D262)))</f>
        <v/>
      </c>
    </row>
    <row r="262">
      <c r="A262" t="inlineStr">
        <is>
          <t>masterReg/register_reg_r1_0_31_0_5_i_60/I1</t>
        </is>
      </c>
      <c r="B262" t="inlineStr">
        <is>
          <t>Inpin</t>
        </is>
      </c>
      <c r="D262" t="n">
        <v>0</v>
      </c>
      <c r="E262" t="n">
        <v>0.118</v>
      </c>
      <c r="F262" t="n">
        <v>0.073</v>
      </c>
      <c r="G262" t="n">
        <v>0.317</v>
      </c>
      <c r="H262" t="n">
        <v>0.176</v>
      </c>
    </row>
    <row r="263">
      <c r="A263" t="inlineStr">
        <is>
          <t>regReadDataA[12]: masterReg/readData1_reg[12]/Q to masterReg/register_reg_r1_0_31_0_5_i_60/I1 sum delays</t>
        </is>
      </c>
      <c r="E263">
        <f>(E2 + E4 + E34 + E52 + E55 + E175 + E188 + E235 + E241 + E254 + E257 + E260 + E262)</f>
        <v/>
      </c>
      <c r="F263">
        <f>(F2 + F4 + F34 + F52 + F55 + F175 + F188 + F235 + F241 + F254 + F257 + F260 + F262)</f>
        <v/>
      </c>
      <c r="G263">
        <f>(G2 + G4 + G34 + G52 + G55 + G175 + G188 + G235 + G241 + G254 + G257 + G260 + G262)</f>
        <v/>
      </c>
      <c r="H263">
        <f>(H2 + H4 + H34 + H52 + H55 + H175 + H188 + H235 + H241 + H254 + H257 + H260 + H262)</f>
        <v/>
      </c>
      <c r="J263">
        <f>(J2 + J3 + J4 + J6 + J34 + J40 + J52 + J54 + J55 + J62 + J175 + J187 + J188 + J191 + J235 + J240 + J241 + J253 + J254 + J256 + J257 + J259 + J260 + J261 + J262)</f>
        <v/>
      </c>
    </row>
    <row r="264">
      <c r="A264" t="inlineStr">
        <is>
          <t>regReadDataA[12]: masterReg/readData1_reg[12]/Q to masterReg/register_reg_r1_0_31_0_5_i_60/I1sum delays + cap delay</t>
        </is>
      </c>
      <c r="E264">
        <f>1000*(E263 + J263)</f>
        <v/>
      </c>
      <c r="F264">
        <f>1000*(F263 + J263)</f>
        <v/>
      </c>
      <c r="G264">
        <f>1000*(G263 + J263)</f>
        <v/>
      </c>
      <c r="H264">
        <f>1000*(H263 + J263)</f>
        <v/>
      </c>
    </row>
    <row r="266">
      <c r="A266" t="inlineStr">
        <is>
          <t>regReadDataA[12]: masterReg/readData1_reg[12]/Q to masterReg/register_reg_r1_0_31_0_5_i_60/I1Total delay (from Vivado)</t>
        </is>
      </c>
      <c r="E266" t="inlineStr">
        <is>
          <t>995</t>
        </is>
      </c>
      <c r="F266" t="inlineStr">
        <is>
          <t>860</t>
        </is>
      </c>
      <c r="G266" t="inlineStr">
        <is>
          <t>1685</t>
        </is>
      </c>
      <c r="H266" t="inlineStr">
        <is>
          <t>1381</t>
        </is>
      </c>
    </row>
    <row r="268">
      <c r="A268" t="inlineStr">
        <is>
          <t>INT_R_X9Y51/INT_R.EE2END3-&gt;&gt;SE2BEG3</t>
        </is>
      </c>
      <c r="B268" t="inlineStr">
        <is>
          <t>Buffer</t>
        </is>
      </c>
      <c r="C268" t="n">
        <v>1.1851186875</v>
      </c>
      <c r="D268" t="n">
        <v>0.008473000000000001</v>
      </c>
      <c r="E268" t="n">
        <v>0.042</v>
      </c>
      <c r="F268" t="n">
        <v>0.034</v>
      </c>
      <c r="G268" t="n">
        <v>0.138</v>
      </c>
      <c r="H268" t="n">
        <v>0.114</v>
      </c>
      <c r="I268">
        <f>((D276 + D290) + (D269 + D270 + D271 + D272 + D273 + D274 + D275))</f>
        <v/>
      </c>
      <c r="J268">
        <f>(((D276 + D290) + (D269 + D270 + D271 + D272 + D273 + D274 + D275))*C268)</f>
        <v/>
      </c>
    </row>
    <row r="269">
      <c r="A269" t="inlineStr">
        <is>
          <t>INT_R_X9Y51/SE2BEG3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INT_L_X10Y50/SE2END3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INT_R_X9Y50/SE2A3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INT_INTERFACE_R_X9Y50/INT_INTERFACE_SE2A3</t>
        </is>
      </c>
      <c r="B272" t="inlineStr">
        <is>
          <t>Part of wire</t>
        </is>
      </c>
      <c r="C272" t="n">
        <v>0</v>
      </c>
      <c r="D272" t="n">
        <v>0</v>
      </c>
    </row>
    <row r="273">
      <c r="A273" t="inlineStr">
        <is>
          <t>DSP_R_X9Y50/DSP_SE2A3_0</t>
        </is>
      </c>
      <c r="B273" t="inlineStr">
        <is>
          <t>Part of wire</t>
        </is>
      </c>
      <c r="C273" t="n">
        <v>0.04743</v>
      </c>
      <c r="D273" t="n">
        <v>0.011</v>
      </c>
    </row>
    <row r="274">
      <c r="A274" t="inlineStr">
        <is>
          <t>VBRK_X29Y53/VBRK_SE2A3</t>
        </is>
      </c>
      <c r="B274" t="inlineStr">
        <is>
          <t>Part of wire</t>
        </is>
      </c>
      <c r="C274" t="n">
        <v>0.01211</v>
      </c>
      <c r="D274" t="n">
        <v>0.00162</v>
      </c>
    </row>
    <row r="275">
      <c r="A275" t="inlineStr">
        <is>
          <t>CLBLM_L_X10Y50/CLBLM_SE2A3</t>
        </is>
      </c>
      <c r="B275" t="inlineStr">
        <is>
          <t>Part of wire</t>
        </is>
      </c>
      <c r="C275" t="n">
        <v>0.090332</v>
      </c>
      <c r="D275" t="n">
        <v>0.005065</v>
      </c>
      <c r="I275">
        <f>(((D269 + D270 + D271 + D272 + D273 + D274 + D275)/2) + (D276 + D290))</f>
        <v/>
      </c>
      <c r="J275">
        <f>((C269 + C270 + C271 + C272 + C273 + C274 + C275)*(((D269 + D270 + D271 + D272 + D273 + D274 + D275)/2) + (D276 + D290)))</f>
        <v/>
      </c>
    </row>
    <row r="276">
      <c r="A276" t="inlineStr">
        <is>
          <t>INT_L_X10Y50/INT_L.SE2END3-&gt;&gt;NR1BEG3</t>
        </is>
      </c>
      <c r="B276" t="inlineStr">
        <is>
          <t>Buffer</t>
        </is>
      </c>
      <c r="C276" t="n">
        <v>1.16220225</v>
      </c>
      <c r="D276" t="n">
        <v>0.008429000000000001</v>
      </c>
      <c r="E276" t="n">
        <v>0.056</v>
      </c>
      <c r="F276" t="n">
        <v>0.046</v>
      </c>
      <c r="G276" t="n">
        <v>0.131</v>
      </c>
      <c r="H276" t="n">
        <v>0.108</v>
      </c>
      <c r="I276">
        <f>((D279) + (D277 + D278))</f>
        <v/>
      </c>
      <c r="J276">
        <f>(((D279) + (D277 + D278))*C276)</f>
        <v/>
      </c>
    </row>
    <row r="277">
      <c r="A277" t="inlineStr">
        <is>
          <t>INT_L_X10Y50/NR1BEG3</t>
        </is>
      </c>
      <c r="B277" t="inlineStr">
        <is>
          <t>Part of wire</t>
        </is>
      </c>
      <c r="C277" t="n">
        <v>0</v>
      </c>
      <c r="D277" t="n">
        <v>0</v>
      </c>
    </row>
    <row r="278">
      <c r="A278" t="inlineStr">
        <is>
          <t>INT_L_X10Y51/NR1END3</t>
        </is>
      </c>
      <c r="B278" t="inlineStr">
        <is>
          <t>Part of wire</t>
        </is>
      </c>
      <c r="C278" t="n">
        <v>0</v>
      </c>
      <c r="D278" t="n">
        <v>0</v>
      </c>
      <c r="I278">
        <f>(((D277 + D278)/2) + (D279))</f>
        <v/>
      </c>
      <c r="J278">
        <f>((C277 + C278)*(((D277 + D278)/2) + (D279)))</f>
        <v/>
      </c>
    </row>
    <row r="279">
      <c r="A279" t="inlineStr">
        <is>
          <t>INT_L_X10Y51/INT_L.NR1END3-&gt;&gt;IMUX_L15</t>
        </is>
      </c>
      <c r="B279" t="inlineStr">
        <is>
          <t>Buffer</t>
        </is>
      </c>
      <c r="C279" t="n">
        <v>1.6107141875</v>
      </c>
      <c r="D279" t="n">
        <v>0.007713</v>
      </c>
      <c r="E279" t="n">
        <v>0.047</v>
      </c>
      <c r="F279" t="n">
        <v>0.038</v>
      </c>
      <c r="G279" t="n">
        <v>0.138</v>
      </c>
      <c r="H279" t="n">
        <v>0.114</v>
      </c>
      <c r="I279">
        <f>((((D284) + (D283))) + (D280 + D281))</f>
        <v/>
      </c>
      <c r="J279">
        <f>(((((D284) + (D283))) + (D280 + D281))*C279)</f>
        <v/>
      </c>
    </row>
    <row r="280">
      <c r="A280" t="inlineStr">
        <is>
          <t>INT_L_X10Y51/IMUX_L15</t>
        </is>
      </c>
      <c r="B280" t="inlineStr">
        <is>
          <t>Part of wire</t>
        </is>
      </c>
      <c r="C280" t="n">
        <v>0</v>
      </c>
      <c r="D280" t="n">
        <v>0</v>
      </c>
    </row>
    <row r="281">
      <c r="A281" t="inlineStr">
        <is>
          <t>CLBLM_L_X10Y51/CLBLM_IMUX15</t>
        </is>
      </c>
      <c r="B281" t="inlineStr">
        <is>
          <t>Part of wire</t>
        </is>
      </c>
      <c r="C281" t="n">
        <v>0</v>
      </c>
      <c r="D281" t="n">
        <v>0</v>
      </c>
      <c r="I281">
        <f>(((D280 + D281)/2) + (((D284) + (D283))))</f>
        <v/>
      </c>
      <c r="J281">
        <f>((C280 + C281)*(((D280 + D281)/2) + (((D284) + (D283)))))</f>
        <v/>
      </c>
    </row>
    <row r="282">
      <c r="A282" t="inlineStr">
        <is>
          <t>CLBLM_L_X10Y51/CLBLM_L.CLBLM_IMUX15-&gt;CLBLM_M_B1</t>
        </is>
      </c>
      <c r="B282" t="inlineStr">
        <is>
          <t>PassTransistor</t>
        </is>
      </c>
      <c r="C282" t="n">
        <v>0</v>
      </c>
      <c r="E282" t="n">
        <v>0</v>
      </c>
      <c r="F282" t="n">
        <v>0</v>
      </c>
      <c r="G282" t="n">
        <v>0</v>
      </c>
      <c r="H282" t="n">
        <v>0</v>
      </c>
      <c r="I282">
        <f>((D284) + (D283))</f>
        <v/>
      </c>
      <c r="J282">
        <f>(((D284) + (D283))*C282)</f>
        <v/>
      </c>
    </row>
    <row r="283">
      <c r="A283" t="inlineStr">
        <is>
          <t>CLBLM_L_X10Y51/CLBLM_M_B1</t>
        </is>
      </c>
      <c r="B283" t="inlineStr">
        <is>
          <t>Part of wire</t>
        </is>
      </c>
      <c r="C283" t="n">
        <v>0</v>
      </c>
      <c r="D283" t="n">
        <v>0</v>
      </c>
      <c r="I283">
        <f>(((D283)/2) + (D284))</f>
        <v/>
      </c>
      <c r="J283">
        <f>((C283)*(((D283)/2) + (D284)))</f>
        <v/>
      </c>
    </row>
    <row r="284">
      <c r="A284" t="inlineStr">
        <is>
          <t>masterReg/readData2[30]_i_17/I1</t>
        </is>
      </c>
      <c r="B284" t="inlineStr">
        <is>
          <t>Inpin</t>
        </is>
      </c>
      <c r="D284" t="n">
        <v>0</v>
      </c>
      <c r="E284" t="n">
        <v>0.218</v>
      </c>
      <c r="F284" t="n">
        <v>0.175</v>
      </c>
      <c r="G284" t="n">
        <v>0.521</v>
      </c>
      <c r="H284" t="n">
        <v>0.42</v>
      </c>
    </row>
    <row r="285">
      <c r="A285" t="inlineStr">
        <is>
          <t>regReadDataA[12]: masterReg/readData1_reg[12]/Q to masterReg/readData2[30]_i_17/I1 sum delays</t>
        </is>
      </c>
      <c r="E285">
        <f>(E2 + E4 + E34 + E52 + E55 + E175 + E188 + E235 + E268 + E276 + E279 + E282 + E284)</f>
        <v/>
      </c>
      <c r="F285">
        <f>(F2 + F4 + F34 + F52 + F55 + F175 + F188 + F235 + F268 + F276 + F279 + F282 + F284)</f>
        <v/>
      </c>
      <c r="G285">
        <f>(G2 + G4 + G34 + G52 + G55 + G175 + G188 + G235 + G268 + G276 + G279 + G282 + G284)</f>
        <v/>
      </c>
      <c r="H285">
        <f>(H2 + H4 + H34 + H52 + H55 + H175 + H188 + H235 + H268 + H276 + H279 + H282 + H284)</f>
        <v/>
      </c>
      <c r="J285">
        <f>(J2 + J3 + J4 + J6 + J34 + J40 + J52 + J54 + J55 + J62 + J175 + J187 + J188 + J191 + J235 + J240 + J268 + J275 + J276 + J278 + J279 + J281 + J282 + J283 + J284)</f>
        <v/>
      </c>
    </row>
    <row r="286">
      <c r="A286" t="inlineStr">
        <is>
          <t>regReadDataA[12]: masterReg/readData1_reg[12]/Q to masterReg/readData2[30]_i_17/I1sum delays + cap delay</t>
        </is>
      </c>
      <c r="E286">
        <f>1000*(E285 + J285)</f>
        <v/>
      </c>
      <c r="F286">
        <f>1000*(F285 + J285)</f>
        <v/>
      </c>
      <c r="G286">
        <f>1000*(G285 + J285)</f>
        <v/>
      </c>
      <c r="H286">
        <f>1000*(H285 + J285)</f>
        <v/>
      </c>
    </row>
    <row r="288">
      <c r="A288" t="inlineStr">
        <is>
          <t>regReadDataA[12]: masterReg/readData1_reg[12]/Q to masterReg/readData2[30]_i_17/I1Total delay (from Vivado)</t>
        </is>
      </c>
      <c r="E288" t="inlineStr">
        <is>
          <t>1080</t>
        </is>
      </c>
      <c r="F288" t="inlineStr">
        <is>
          <t>951</t>
        </is>
      </c>
      <c r="G288" t="inlineStr">
        <is>
          <t>1837</t>
        </is>
      </c>
      <c r="H288" t="inlineStr">
        <is>
          <t>1571</t>
        </is>
      </c>
    </row>
    <row r="290">
      <c r="A290" t="inlineStr">
        <is>
          <t>INT_L_X10Y50/INT_L.SE2END3-&gt;&gt;IMUX_L31</t>
        </is>
      </c>
      <c r="B290" t="inlineStr">
        <is>
          <t>Buffer</t>
        </is>
      </c>
      <c r="C290" t="n">
        <v>1.6107141875</v>
      </c>
      <c r="D290" t="n">
        <v>0.007713</v>
      </c>
      <c r="E290" t="n">
        <v>0.047</v>
      </c>
      <c r="F290" t="n">
        <v>0.038</v>
      </c>
      <c r="G290" t="n">
        <v>0.138</v>
      </c>
      <c r="H290" t="n">
        <v>0.114</v>
      </c>
      <c r="I290">
        <f>((((D295) + (D294))) + (D291 + D292))</f>
        <v/>
      </c>
      <c r="J290">
        <f>(((((D295) + (D294))) + (D291 + D292))*C290)</f>
        <v/>
      </c>
    </row>
    <row r="291">
      <c r="A291" t="inlineStr">
        <is>
          <t>INT_L_X10Y50/IMUX_L31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CLBLM_L_X10Y50/CLBLM_IMUX31</t>
        </is>
      </c>
      <c r="B292" t="inlineStr">
        <is>
          <t>Part of wire</t>
        </is>
      </c>
      <c r="C292" t="n">
        <v>0</v>
      </c>
      <c r="D292" t="n">
        <v>0</v>
      </c>
      <c r="I292">
        <f>(((D291 + D292)/2) + (((D295) + (D294))))</f>
        <v/>
      </c>
      <c r="J292">
        <f>((C291 + C292)*(((D291 + D292)/2) + (((D295) + (D294)))))</f>
        <v/>
      </c>
    </row>
    <row r="293">
      <c r="A293" t="inlineStr">
        <is>
          <t>CLBLM_L_X10Y50/CLBLM_L.CLBLM_IMUX31-&gt;CLBLM_M_C5</t>
        </is>
      </c>
      <c r="B293" t="inlineStr">
        <is>
          <t>PassTransistor</t>
        </is>
      </c>
      <c r="C293" t="n">
        <v>0</v>
      </c>
      <c r="E293" t="n">
        <v>0</v>
      </c>
      <c r="F293" t="n">
        <v>0</v>
      </c>
      <c r="G293" t="n">
        <v>0</v>
      </c>
      <c r="H293" t="n">
        <v>0</v>
      </c>
      <c r="I293">
        <f>((D295) + (D294))</f>
        <v/>
      </c>
      <c r="J293">
        <f>(((D295) + (D294))*C293)</f>
        <v/>
      </c>
    </row>
    <row r="294">
      <c r="A294" t="inlineStr">
        <is>
          <t>CLBLM_L_X10Y50/CLBLM_M_C5</t>
        </is>
      </c>
      <c r="B294" t="inlineStr">
        <is>
          <t>Part of wire</t>
        </is>
      </c>
      <c r="C294" t="n">
        <v>0</v>
      </c>
      <c r="D294" t="n">
        <v>0</v>
      </c>
      <c r="I294">
        <f>(((D294)/2) + (D295))</f>
        <v/>
      </c>
      <c r="J294">
        <f>((C294)*(((D294)/2) + (D295)))</f>
        <v/>
      </c>
    </row>
    <row r="295">
      <c r="A295" t="inlineStr">
        <is>
          <t>masterReg/readData2[31]_i_17/I0</t>
        </is>
      </c>
      <c r="B295" t="inlineStr">
        <is>
          <t>Inpin</t>
        </is>
      </c>
      <c r="D295" t="n">
        <v>0</v>
      </c>
      <c r="E295" t="n">
        <v>0.05</v>
      </c>
      <c r="F295" t="n">
        <v>0.04</v>
      </c>
      <c r="G295" t="n">
        <v>0.133</v>
      </c>
      <c r="H295" t="n">
        <v>0.107</v>
      </c>
    </row>
    <row r="296">
      <c r="A296" t="inlineStr">
        <is>
          <t>regReadDataA[12]: masterReg/readData1_reg[12]/Q to masterReg/readData2[31]_i_17/I0 sum delays</t>
        </is>
      </c>
      <c r="E296">
        <f>(E2 + E4 + E34 + E52 + E55 + E175 + E188 + E235 + E268 + E290 + E293 + E295)</f>
        <v/>
      </c>
      <c r="F296">
        <f>(F2 + F4 + F34 + F52 + F55 + F175 + F188 + F235 + F268 + F290 + F293 + F295)</f>
        <v/>
      </c>
      <c r="G296">
        <f>(G2 + G4 + G34 + G52 + G55 + G175 + G188 + G235 + G268 + G290 + G293 + G295)</f>
        <v/>
      </c>
      <c r="H296">
        <f>(H2 + H4 + H34 + H52 + H55 + H175 + H188 + H235 + H268 + H290 + H293 + H295)</f>
        <v/>
      </c>
      <c r="J296">
        <f>(J2 + J3 + J4 + J6 + J34 + J40 + J52 + J54 + J55 + J62 + J175 + J187 + J188 + J191 + J235 + J240 + J268 + J275 + J290 + J292 + J293 + J294 + J295)</f>
        <v/>
      </c>
    </row>
    <row r="297">
      <c r="A297" t="inlineStr">
        <is>
          <t>regReadDataA[12]: masterReg/readData1_reg[12]/Q to masterReg/readData2[31]_i_17/I0sum delays + cap delay</t>
        </is>
      </c>
      <c r="E297">
        <f>1000*(E296 + J296)</f>
        <v/>
      </c>
      <c r="F297">
        <f>1000*(F296 + J296)</f>
        <v/>
      </c>
      <c r="G297">
        <f>1000*(G296 + J296)</f>
        <v/>
      </c>
      <c r="H297">
        <f>1000*(H296 + J296)</f>
        <v/>
      </c>
    </row>
    <row r="299">
      <c r="A299" t="inlineStr">
        <is>
          <t>regReadDataA[12]: masterReg/readData1_reg[12]/Q to masterReg/readData2[31]_i_17/I0Total delay (from Vivado)</t>
        </is>
      </c>
      <c r="E299" t="inlineStr">
        <is>
          <t>848</t>
        </is>
      </c>
      <c r="F299" t="inlineStr">
        <is>
          <t>762</t>
        </is>
      </c>
      <c r="G299" t="inlineStr">
        <is>
          <t>1396</t>
        </is>
      </c>
      <c r="H299" t="inlineStr">
        <is>
          <t>1214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3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CLBLM_L_X10Y50/CLBLM_L_AQ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D26 + D53 + D196 + D239) + (D5 + D6))) + (D3))</f>
        <v/>
      </c>
      <c r="J2">
        <f>(C2*((((D7 + D26 + D53 + D196 + D239) + (D5 + D6))) + (D3)))</f>
        <v/>
      </c>
    </row>
    <row r="3">
      <c r="A3" t="inlineStr">
        <is>
          <t>CLBLM_L_X10Y50/CLBLM_L_AQ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D26 + D53 + D196 + D239) + (D5 + D6))))</f>
        <v/>
      </c>
      <c r="J3">
        <f>((C3)*(((D3)/2) + (((D7 + D26 + D53 + D196 + D239) + (D5 + D6)))))</f>
        <v/>
      </c>
    </row>
    <row r="4">
      <c r="A4" t="inlineStr">
        <is>
          <t>CLBLM_L_X10Y50/CLBLM_L.CLBLM_L_AQ-&gt;CLBLM_LOGIC_OUTS0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D26 + D53 + D196 + D239) + (D5 + D6))</f>
        <v/>
      </c>
      <c r="J4">
        <f>(((D7 + D26 + D53 + D196 + D239) + (D5 + D6))*C4)</f>
        <v/>
      </c>
    </row>
    <row r="5">
      <c r="A5" t="inlineStr">
        <is>
          <t>CLBLM_L_X10Y50/CLBLM_LOGIC_OUTS0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INT_L_X10Y50/LOGIC_OUTS_L0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D26 + D53 + D196 + D239))</f>
        <v/>
      </c>
      <c r="J6">
        <f>((C5 + C6)*(((D5 + D6)/2) + (D7 + D26 + D53 + D196 + D239)))</f>
        <v/>
      </c>
    </row>
    <row r="7">
      <c r="A7" t="inlineStr">
        <is>
          <t>INT_L_X10Y50/INT_L.LOGIC_OUTS_L0-&gt;&gt;NE2BEG0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0.134</v>
      </c>
      <c r="H7" t="n">
        <v>0.111</v>
      </c>
      <c r="I7">
        <f>((D12) + (D8 + D9 + D10 + D11))</f>
        <v/>
      </c>
      <c r="J7">
        <f>(((D12) + (D8 + D9 + D10 + D11))*C7)</f>
        <v/>
      </c>
    </row>
    <row r="8">
      <c r="A8" t="inlineStr">
        <is>
          <t>INT_L_X10Y50/NE2BEG0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INT_R_X11Y51/NE2END0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INT_R_X11Y50/NE2END_S3_0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INT_L_X10Y51/NE2A0</t>
        </is>
      </c>
      <c r="B11" t="inlineStr">
        <is>
          <t>Part of wire</t>
        </is>
      </c>
      <c r="C11" t="n">
        <v>0</v>
      </c>
      <c r="D11" t="n">
        <v>0</v>
      </c>
      <c r="I11">
        <f>(((D8 + D9 + D10 + D11)/2) + (D12))</f>
        <v/>
      </c>
      <c r="J11">
        <f>((C8 + C9 + C10 + C11)*(((D8 + D9 + D10 + D11)/2) + (D12)))</f>
        <v/>
      </c>
    </row>
    <row r="12">
      <c r="A12" t="inlineStr">
        <is>
          <t>INT_R_X11Y51/INT_R.NE2END0-&gt;&gt;WR1BEG1</t>
        </is>
      </c>
      <c r="B12" t="inlineStr">
        <is>
          <t>Buffer</t>
        </is>
      </c>
      <c r="C12" t="n">
        <v>1.16220225</v>
      </c>
      <c r="D12" t="n">
        <v>0.008429000000000001</v>
      </c>
      <c r="E12" t="n">
        <v>0.043</v>
      </c>
      <c r="F12" t="n">
        <v>0.035</v>
      </c>
      <c r="G12" t="n">
        <v>0.124</v>
      </c>
      <c r="H12" t="n">
        <v>0.103</v>
      </c>
      <c r="I12">
        <f>((D15) + (D13 + D14))</f>
        <v/>
      </c>
      <c r="J12">
        <f>(((D15) + (D13 + D14))*C12)</f>
        <v/>
      </c>
    </row>
    <row r="13">
      <c r="A13" t="inlineStr">
        <is>
          <t>INT_R_X11Y51/WR1BEG1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INT_L_X10Y51/WR1END1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(D15))</f>
        <v/>
      </c>
      <c r="J14">
        <f>((C13 + C14)*(((D13 + D14)/2) + (D15)))</f>
        <v/>
      </c>
    </row>
    <row r="15">
      <c r="A15" t="inlineStr">
        <is>
          <t>INT_L_X10Y51/INT_L.WR1END1-&gt;&gt;IMUX_L18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INT_L_X10Y51/IMUX_L18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CLBLM_L_X10Y51/CLBLM_IMUX18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CLBLM_L_X10Y51/CLBLM_L.CLBLM_IMUX18-&gt;CLBLM_M_B2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CLBLM_L_X10Y51/CLBLM_M_B2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masterReg/readData2[30]_i_17/I3</t>
        </is>
      </c>
      <c r="B20" t="inlineStr">
        <is>
          <t>Inpin</t>
        </is>
      </c>
      <c r="D20" t="n">
        <v>0</v>
      </c>
      <c r="E20" t="n">
        <v>0.214</v>
      </c>
      <c r="F20" t="n">
        <v>0.172</v>
      </c>
      <c r="G20" t="n">
        <v>0.504</v>
      </c>
      <c r="H20" t="n">
        <v>0.406</v>
      </c>
    </row>
    <row r="21">
      <c r="A21" t="inlineStr">
        <is>
          <t>regReadDataA[13]: masterReg/readData1_reg[13]/Q to masterReg/readData2[30]_i_17/I3 sum delays</t>
        </is>
      </c>
      <c r="E21">
        <f>(E2 + E4 + E7 + E12 + E15 + E18 + E20)</f>
        <v/>
      </c>
      <c r="F21">
        <f>(F2 + F4 + F7 + F12 + F15 + F18 + F20)</f>
        <v/>
      </c>
      <c r="G21">
        <f>(G2 + G4 + G7 + G12 + G15 + G18 + G20)</f>
        <v/>
      </c>
      <c r="H21">
        <f>(H2 + H4 + H7 + H12 + H15 + H18 + H20)</f>
        <v/>
      </c>
      <c r="J21">
        <f>(J2 + J3 + J4 + J6 + J7 + J11 + J12 + J14 + J15 + J17 + J18 + J19 + J20)</f>
        <v/>
      </c>
    </row>
    <row r="22">
      <c r="A22" t="inlineStr">
        <is>
          <t>regReadDataA[13]: masterReg/readData1_reg[13]/Q to masterReg/readData2[30]_i_17/I3sum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regReadDataA[13]: masterReg/readData1_reg[13]/Q to masterReg/readData2[30]_i_17/I3Total delay (from Vivado)</t>
        </is>
      </c>
      <c r="E24" t="inlineStr">
        <is>
          <t>422</t>
        </is>
      </c>
      <c r="F24" t="inlineStr">
        <is>
          <t>355</t>
        </is>
      </c>
      <c r="G24" t="inlineStr">
        <is>
          <t>820</t>
        </is>
      </c>
      <c r="H24" t="inlineStr">
        <is>
          <t>681</t>
        </is>
      </c>
    </row>
    <row r="26">
      <c r="A26" t="inlineStr">
        <is>
          <t>INT_L_X10Y50/INT_L.LOGIC_OUTS_L0-&gt;&gt;EL1BEG_N3</t>
        </is>
      </c>
      <c r="B26" t="inlineStr">
        <is>
          <t>Buffer</t>
        </is>
      </c>
      <c r="C26" t="n">
        <v>1.16220225</v>
      </c>
      <c r="D26" t="n">
        <v>0.008429000000000001</v>
      </c>
      <c r="E26" t="n">
        <v>0.043</v>
      </c>
      <c r="F26" t="n">
        <v>0.035</v>
      </c>
      <c r="G26" t="n">
        <v>0.123</v>
      </c>
      <c r="H26" t="n">
        <v>0.102</v>
      </c>
      <c r="I26">
        <f>((D31 + D42) + (D27 + D28 + D29 + D30))</f>
        <v/>
      </c>
      <c r="J26">
        <f>(((D31 + D42) + (D27 + D28 + D29 + D30))*C26)</f>
        <v/>
      </c>
    </row>
    <row r="27">
      <c r="A27" t="inlineStr">
        <is>
          <t>INT_L_X10Y50/EL1BEG_N3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INT_R_X11Y49/EL1END3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BRKH_INT_X10Y49/BRKH_INT_EL1BEG3</t>
        </is>
      </c>
      <c r="B29" t="inlineStr">
        <is>
          <t>Part of wire</t>
        </is>
      </c>
      <c r="C29" t="n">
        <v>0.00523</v>
      </c>
      <c r="D29" t="n">
        <v>0.001</v>
      </c>
    </row>
    <row r="30">
      <c r="A30" t="inlineStr">
        <is>
          <t>INT_L_X10Y49/EL1BEG3</t>
        </is>
      </c>
      <c r="B30" t="inlineStr">
        <is>
          <t>Part of wire</t>
        </is>
      </c>
      <c r="C30" t="n">
        <v>0</v>
      </c>
      <c r="D30" t="n">
        <v>0</v>
      </c>
      <c r="I30">
        <f>(((D27 + D28 + D29 + D30)/2) + (D31 + D42))</f>
        <v/>
      </c>
      <c r="J30">
        <f>((C27 + C28 + C29 + C30)*(((D27 + D28 + D29 + D30)/2) + (D31 + D42)))</f>
        <v/>
      </c>
    </row>
    <row r="31">
      <c r="A31" t="inlineStr">
        <is>
          <t>INT_R_X11Y49/INT_R.EL1END3-&gt;&gt;IMUX7</t>
        </is>
      </c>
      <c r="B31" t="inlineStr">
        <is>
          <t>Buffer</t>
        </is>
      </c>
      <c r="C31" t="n">
        <v>1.6107141875</v>
      </c>
      <c r="D31" t="n">
        <v>0.007713</v>
      </c>
      <c r="E31" t="n">
        <v>0.047</v>
      </c>
      <c r="F31" t="n">
        <v>0.038</v>
      </c>
      <c r="G31" t="n">
        <v>0.138</v>
      </c>
      <c r="H31" t="n">
        <v>0.114</v>
      </c>
      <c r="I31">
        <f>((((D36) + (D35))) + (D32 + D33))</f>
        <v/>
      </c>
      <c r="J31">
        <f>(((((D36) + (D35))) + (D32 + D33))*C31)</f>
        <v/>
      </c>
    </row>
    <row r="32">
      <c r="A32" t="inlineStr">
        <is>
          <t>INT_R_X11Y49/IMUX7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CLBLM_R_X11Y49/CLBLM_IMUX7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(((D36) + (D35))))</f>
        <v/>
      </c>
      <c r="J33">
        <f>((C32 + C33)*(((D32 + D33)/2) + (((D36) + (D35)))))</f>
        <v/>
      </c>
    </row>
    <row r="34">
      <c r="A34" t="inlineStr">
        <is>
          <t>CLBLM_R_X11Y49/CLBLM_R.CLBLM_IMUX7-&gt;CLBLM_M_A1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CLBLM_R_X11Y49/CLBLM_M_A1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masterReg/register_reg_r1_0_31_12_17_i_20/I2</t>
        </is>
      </c>
      <c r="B36" t="inlineStr">
        <is>
          <t>Inpin</t>
        </is>
      </c>
      <c r="D36" t="n">
        <v>0</v>
      </c>
      <c r="E36" t="n">
        <v>0.225</v>
      </c>
      <c r="F36" t="n">
        <v>0.18</v>
      </c>
      <c r="G36" t="n">
        <v>0.531</v>
      </c>
      <c r="H36" t="n">
        <v>0.428</v>
      </c>
    </row>
    <row r="37">
      <c r="A37" t="inlineStr">
        <is>
          <t>regReadDataA[13]: masterReg/readData1_reg[13]/Q to masterReg/register_reg_r1_0_31_12_17_i_20/I2 sum delays</t>
        </is>
      </c>
      <c r="E37">
        <f>(E2 + E4 + E26 + E31 + E34 + E36)</f>
        <v/>
      </c>
      <c r="F37">
        <f>(F2 + F4 + F26 + F31 + F34 + F36)</f>
        <v/>
      </c>
      <c r="G37">
        <f>(G2 + G4 + G26 + G31 + G34 + G36)</f>
        <v/>
      </c>
      <c r="H37">
        <f>(H2 + H4 + H26 + H31 + H34 + H36)</f>
        <v/>
      </c>
      <c r="J37">
        <f>(J2 + J3 + J4 + J6 + J26 + J30 + J31 + J33 + J34 + J35 + J36)</f>
        <v/>
      </c>
    </row>
    <row r="38">
      <c r="A38" t="inlineStr">
        <is>
          <t>regReadDataA[13]: masterReg/readData1_reg[13]/Q to masterReg/register_reg_r1_0_31_12_17_i_20/I2sum delays + cap delay</t>
        </is>
      </c>
      <c r="E38">
        <f>1000*(E37 + J37)</f>
        <v/>
      </c>
      <c r="F38">
        <f>1000*(F37 + J37)</f>
        <v/>
      </c>
      <c r="G38">
        <f>1000*(G37 + J37)</f>
        <v/>
      </c>
      <c r="H38">
        <f>1000*(H37 + J37)</f>
        <v/>
      </c>
    </row>
    <row r="40">
      <c r="A40" t="inlineStr">
        <is>
          <t>regReadDataA[13]: masterReg/readData1_reg[13]/Q to masterReg/register_reg_r1_0_31_12_17_i_20/I2Total delay (from Vivado)</t>
        </is>
      </c>
      <c r="E40" t="inlineStr">
        <is>
          <t>392</t>
        </is>
      </c>
      <c r="F40" t="inlineStr">
        <is>
          <t>330</t>
        </is>
      </c>
      <c r="G40" t="inlineStr">
        <is>
          <t>729</t>
        </is>
      </c>
      <c r="H40" t="inlineStr">
        <is>
          <t>605</t>
        </is>
      </c>
    </row>
    <row r="42">
      <c r="A42" t="inlineStr">
        <is>
          <t>INT_R_X11Y49/INT_R.EL1END3-&gt;&gt;IMUX38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INT_R_X11Y49/IMUX38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CLBLM_R_X11Y49/CLBLM_IMUX38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CLBLM_R_X11Y49/CLBLM_R.CLBLM_IMUX38-&gt;CLBLM_M_D3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CLBLM_R_X11Y49/CLBLM_M_D3</t>
        </is>
      </c>
      <c r="B46" t="inlineStr">
        <is>
          <t>Part of wire</t>
        </is>
      </c>
      <c r="C46" t="n">
        <v>0</v>
      </c>
      <c r="D46" t="n">
        <v>0</v>
      </c>
      <c r="I46">
        <f>(((D46)/2) + (D47))</f>
        <v/>
      </c>
      <c r="J46">
        <f>((C46)*(((D46)/2) + (D47)))</f>
        <v/>
      </c>
    </row>
    <row r="47">
      <c r="A47" t="inlineStr">
        <is>
          <t>masterReg/register_reg_r1_0_31_12_17_i_19/I0</t>
        </is>
      </c>
      <c r="B47" t="inlineStr">
        <is>
          <t>Inpin</t>
        </is>
      </c>
      <c r="D47" t="n">
        <v>0</v>
      </c>
      <c r="E47" t="n">
        <v>0.144</v>
      </c>
      <c r="F47" t="n">
        <v>0.08799999999999999</v>
      </c>
      <c r="G47" t="n">
        <v>0.377</v>
      </c>
      <c r="H47" t="n">
        <v>0.209</v>
      </c>
    </row>
    <row r="48">
      <c r="A48" t="inlineStr">
        <is>
          <t>regReadDataA[13]: masterReg/readData1_reg[13]/Q to masterReg/register_reg_r1_0_31_12_17_i_19/I0 sum delays</t>
        </is>
      </c>
      <c r="E48">
        <f>(E2 + E4 + E26 + E42 + E45 + E47)</f>
        <v/>
      </c>
      <c r="F48">
        <f>(F2 + F4 + F26 + F42 + F45 + F47)</f>
        <v/>
      </c>
      <c r="G48">
        <f>(G2 + G4 + G26 + G42 + G45 + G47)</f>
        <v/>
      </c>
      <c r="H48">
        <f>(H2 + H4 + H26 + H42 + H45 + H47)</f>
        <v/>
      </c>
      <c r="J48">
        <f>(J2 + J3 + J4 + J6 + J26 + J30 + J42 + J44 + J45 + J46 + J47)</f>
        <v/>
      </c>
    </row>
    <row r="49">
      <c r="A49" t="inlineStr">
        <is>
          <t>regReadDataA[13]: masterReg/readData1_reg[13]/Q to masterReg/register_reg_r1_0_31_12_17_i_19/I0sum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regReadDataA[13]: masterReg/readData1_reg[13]/Q to masterReg/register_reg_r1_0_31_12_17_i_19/I0Total delay (from Vivado)</t>
        </is>
      </c>
      <c r="E51" t="inlineStr">
        <is>
          <t>311</t>
        </is>
      </c>
      <c r="F51" t="inlineStr">
        <is>
          <t>238</t>
        </is>
      </c>
      <c r="G51" t="inlineStr">
        <is>
          <t>591</t>
        </is>
      </c>
      <c r="H51" t="inlineStr">
        <is>
          <t>415</t>
        </is>
      </c>
    </row>
    <row r="53">
      <c r="A53" t="inlineStr">
        <is>
          <t>INT_L_X10Y50/INT_L.LOGIC_OUTS_L0-&gt;&gt;WW4BEG0</t>
        </is>
      </c>
      <c r="B53" t="inlineStr">
        <is>
          <t>Buffer</t>
        </is>
      </c>
      <c r="C53" t="n">
        <v>1.2375</v>
      </c>
      <c r="D53" t="n">
        <v>0.009403999999999999</v>
      </c>
      <c r="E53" t="n">
        <v>0.07199999999999999</v>
      </c>
      <c r="F53" t="n">
        <v>0.059</v>
      </c>
      <c r="G53" t="n">
        <v>0.168</v>
      </c>
      <c r="H53" t="n">
        <v>0.139</v>
      </c>
      <c r="I53">
        <f>((D67 + D83 + D131) + (D54 + D55 + D56 + D57 + D58 + D59 + D60 + D61 + D62 + D63 + D64 + D65 + D66))</f>
        <v/>
      </c>
      <c r="J53">
        <f>(((D67 + D83 + D131) + (D54 + D55 + D56 + D57 + D58 + D59 + D60 + D61 + D62 + D63 + D64 + D65 + D66))*C53)</f>
        <v/>
      </c>
    </row>
    <row r="54">
      <c r="A54" t="inlineStr">
        <is>
          <t>INT_L_X10Y50/WW4BEG0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INT_L_X6Y50/WW4END0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INT_L_X6Y49/WW4END_S0_0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CLBLM_L_X10Y50/CLBLM_WW4A0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VBRK_X29Y53/VBRK_WW4A0</t>
        </is>
      </c>
      <c r="B58" t="inlineStr">
        <is>
          <t>Part of wire</t>
        </is>
      </c>
      <c r="C58" t="n">
        <v>0.01211</v>
      </c>
      <c r="D58" t="n">
        <v>0.00162</v>
      </c>
    </row>
    <row r="59">
      <c r="A59" t="inlineStr">
        <is>
          <t>DSP_R_X9Y50/DSP_WW4A0_0</t>
        </is>
      </c>
      <c r="B59" t="inlineStr">
        <is>
          <t>Part of wire</t>
        </is>
      </c>
      <c r="C59" t="n">
        <v>0.04743</v>
      </c>
      <c r="D59" t="n">
        <v>0.011</v>
      </c>
    </row>
    <row r="60">
      <c r="A60" t="inlineStr">
        <is>
          <t>INT_INTERFACE_R_X9Y50/INT_INTERFACE_WW4A0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INT_R_X9Y50/WW4A0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INT_L_X8Y50/WW4B0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CLBLM_L_X8Y50/CLBLM_WW4C0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CLBLM_R_X7Y50/CLBLM_WW4C0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INT_R_X7Y50/WW4C0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BRKH_INT_X6Y49/BRKH_INT_WW4END_S0_0</t>
        </is>
      </c>
      <c r="B66" t="inlineStr">
        <is>
          <t>Part of wire</t>
        </is>
      </c>
      <c r="C66" t="n">
        <v>0.00523</v>
      </c>
      <c r="D66" t="n">
        <v>0.001</v>
      </c>
      <c r="I66">
        <f>(((D54 + D55 + D56 + D57 + D58 + D59 + D60 + D61 + D62 + D63 + D64 + D65 + D66)/2) + (D67 + D83 + D131))</f>
        <v/>
      </c>
      <c r="J66">
        <f>((C54 + C55 + C56 + C57 + C58 + C59 + C60 + C61 + C62 + C63 + C64 + C65 + C66)*(((D54 + D55 + D56 + D57 + D58 + D59 + D60 + D61 + D62 + D63 + D64 + D65 + D66)/2) + (D67 + D83 + D131)))</f>
        <v/>
      </c>
    </row>
    <row r="67">
      <c r="A67" t="inlineStr">
        <is>
          <t>INT_L_X6Y49/INT_L.WW4END_S0_0-&gt;&gt;SR1BEG_S0</t>
        </is>
      </c>
      <c r="B67" t="inlineStr">
        <is>
          <t>Buffer</t>
        </is>
      </c>
      <c r="C67" t="n">
        <v>1.16220225</v>
      </c>
      <c r="D67" t="n">
        <v>0.008429000000000001</v>
      </c>
      <c r="E67" t="n">
        <v>0.056</v>
      </c>
      <c r="F67" t="n">
        <v>0.046</v>
      </c>
      <c r="G67" t="n">
        <v>0.132</v>
      </c>
      <c r="H67" t="n">
        <v>0.109</v>
      </c>
      <c r="I67">
        <f>((D69) + (D68))</f>
        <v/>
      </c>
      <c r="J67">
        <f>(((D69) + (D68))*C67)</f>
        <v/>
      </c>
    </row>
    <row r="68">
      <c r="A68" t="inlineStr">
        <is>
          <t>INT_L_X6Y49/SR1BEG_S0</t>
        </is>
      </c>
      <c r="B68" t="inlineStr">
        <is>
          <t>Part of wire</t>
        </is>
      </c>
      <c r="C68" t="n">
        <v>0</v>
      </c>
      <c r="D68" t="n">
        <v>0</v>
      </c>
      <c r="I68">
        <f>(((D68)/2) + (D69))</f>
        <v/>
      </c>
      <c r="J68">
        <f>((C68)*(((D68)/2) + (D69)))</f>
        <v/>
      </c>
    </row>
    <row r="69">
      <c r="A69" t="inlineStr">
        <is>
          <t>INT_L_X6Y49/INT_L.SR1BEG_S0-&gt;&gt;ER1BEG1</t>
        </is>
      </c>
      <c r="B69" t="inlineStr">
        <is>
          <t>Buffer</t>
        </is>
      </c>
      <c r="C69" t="n">
        <v>1.16220225</v>
      </c>
      <c r="D69" t="n">
        <v>0.008429000000000001</v>
      </c>
      <c r="E69" t="n">
        <v>0.044</v>
      </c>
      <c r="F69" t="n">
        <v>0.036</v>
      </c>
      <c r="G69" t="n">
        <v>0.124</v>
      </c>
      <c r="H69" t="n">
        <v>0.103</v>
      </c>
      <c r="I69">
        <f>((D72) + (D70 + D71))</f>
        <v/>
      </c>
      <c r="J69">
        <f>(((D72) + (D70 + D71))*C69)</f>
        <v/>
      </c>
    </row>
    <row r="70">
      <c r="A70" t="inlineStr">
        <is>
          <t>INT_L_X6Y49/ER1BEG1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INT_R_X7Y49/ER1END1</t>
        </is>
      </c>
      <c r="B71" t="inlineStr">
        <is>
          <t>Part of wire</t>
        </is>
      </c>
      <c r="C71" t="n">
        <v>0</v>
      </c>
      <c r="D71" t="n">
        <v>0</v>
      </c>
      <c r="I71">
        <f>(((D70 + D71)/2) + (D72))</f>
        <v/>
      </c>
      <c r="J71">
        <f>((C70 + C71)*(((D70 + D71)/2) + (D72)))</f>
        <v/>
      </c>
    </row>
    <row r="72">
      <c r="A72" t="inlineStr">
        <is>
          <t>INT_R_X7Y49/INT_R.ER1END1-&gt;&gt;IMUX4</t>
        </is>
      </c>
      <c r="B72" t="inlineStr">
        <is>
          <t>Buffer</t>
        </is>
      </c>
      <c r="C72" t="n">
        <v>1.6107141875</v>
      </c>
      <c r="D72" t="n">
        <v>0.007713</v>
      </c>
      <c r="E72" t="n">
        <v>0.047</v>
      </c>
      <c r="F72" t="n">
        <v>0.038</v>
      </c>
      <c r="G72" t="n">
        <v>0.138</v>
      </c>
      <c r="H72" t="n">
        <v>0.114</v>
      </c>
      <c r="I72">
        <f>((((D77) + (D76))) + (D73 + D74))</f>
        <v/>
      </c>
      <c r="J72">
        <f>(((((D77) + (D76))) + (D73 + D74))*C72)</f>
        <v/>
      </c>
    </row>
    <row r="73">
      <c r="A73" t="inlineStr">
        <is>
          <t>INT_R_X7Y49/IMUX4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CLBLM_R_X7Y49/CLBLM_IMUX4</t>
        </is>
      </c>
      <c r="B74" t="inlineStr">
        <is>
          <t>Part of wire</t>
        </is>
      </c>
      <c r="C74" t="n">
        <v>0</v>
      </c>
      <c r="D74" t="n">
        <v>0</v>
      </c>
      <c r="I74">
        <f>(((D73 + D74)/2) + (((D77) + (D76))))</f>
        <v/>
      </c>
      <c r="J74">
        <f>((C73 + C74)*(((D73 + D74)/2) + (((D77) + (D76)))))</f>
        <v/>
      </c>
    </row>
    <row r="75">
      <c r="A75" t="inlineStr">
        <is>
          <t>CLBLM_R_X7Y49/CLBLM_R.CLBLM_IMUX4-&gt;CLBLM_M_A6</t>
        </is>
      </c>
      <c r="B75" t="inlineStr">
        <is>
          <t>PassTransistor</t>
        </is>
      </c>
      <c r="C75" t="n">
        <v>0</v>
      </c>
      <c r="E75" t="n">
        <v>0</v>
      </c>
      <c r="F75" t="n">
        <v>0</v>
      </c>
      <c r="G75" t="n">
        <v>0</v>
      </c>
      <c r="H75" t="n">
        <v>0</v>
      </c>
      <c r="I75">
        <f>((D77) + (D76))</f>
        <v/>
      </c>
      <c r="J75">
        <f>(((D77) + (D76))*C75)</f>
        <v/>
      </c>
    </row>
    <row r="76">
      <c r="A76" t="inlineStr">
        <is>
          <t>CLBLM_R_X7Y49/CLBLM_M_A6</t>
        </is>
      </c>
      <c r="B76" t="inlineStr">
        <is>
          <t>Part of wire</t>
        </is>
      </c>
      <c r="C76" t="n">
        <v>0</v>
      </c>
      <c r="D76" t="n">
        <v>0</v>
      </c>
      <c r="I76">
        <f>(((D76)/2) + (D77))</f>
        <v/>
      </c>
      <c r="J76">
        <f>((C76)*(((D76)/2) + (D77)))</f>
        <v/>
      </c>
    </row>
    <row r="77">
      <c r="A77" t="inlineStr">
        <is>
          <t>masterReg/readData2[1]_i_13/I5</t>
        </is>
      </c>
      <c r="B77" t="inlineStr">
        <is>
          <t>Inpin</t>
        </is>
      </c>
      <c r="D77" t="n">
        <v>0</v>
      </c>
      <c r="E77" t="n">
        <v>0.008</v>
      </c>
      <c r="F77" t="n">
        <v>0.007</v>
      </c>
      <c r="G77" t="n">
        <v>0.016</v>
      </c>
      <c r="H77" t="n">
        <v>0.013</v>
      </c>
    </row>
    <row r="78">
      <c r="A78" t="inlineStr">
        <is>
          <t>regReadDataA[13]: masterReg/readData1_reg[13]/Q to masterReg/readData2[1]_i_13/I5 sum delays</t>
        </is>
      </c>
      <c r="E78">
        <f>(E2 + E4 + E53 + E67 + E69 + E72 + E75 + E77)</f>
        <v/>
      </c>
      <c r="F78">
        <f>(F2 + F4 + F53 + F67 + F69 + F72 + F75 + F77)</f>
        <v/>
      </c>
      <c r="G78">
        <f>(G2 + G4 + G53 + G67 + G69 + G72 + G75 + G77)</f>
        <v/>
      </c>
      <c r="H78">
        <f>(H2 + H4 + H53 + H67 + H69 + H72 + H75 + H77)</f>
        <v/>
      </c>
      <c r="J78">
        <f>(J2 + J3 + J4 + J6 + J53 + J66 + J67 + J68 + J69 + J71 + J72 + J74 + J75 + J76 + J77)</f>
        <v/>
      </c>
    </row>
    <row r="79">
      <c r="A79" t="inlineStr">
        <is>
          <t>regReadDataA[13]: masterReg/readData1_reg[13]/Q to masterReg/readData2[1]_i_13/I5sum delays + cap delay</t>
        </is>
      </c>
      <c r="E79">
        <f>1000*(E78 + J78)</f>
        <v/>
      </c>
      <c r="F79">
        <f>1000*(F78 + J78)</f>
        <v/>
      </c>
      <c r="G79">
        <f>1000*(G78 + J78)</f>
        <v/>
      </c>
      <c r="H79">
        <f>1000*(H78 + J78)</f>
        <v/>
      </c>
    </row>
    <row r="81">
      <c r="A81" t="inlineStr">
        <is>
          <t>regReadDataA[13]: masterReg/readData1_reg[13]/Q to masterReg/readData2[1]_i_13/I5Total delay (from Vivado)</t>
        </is>
      </c>
      <c r="E81" t="inlineStr">
        <is>
          <t>350</t>
        </is>
      </c>
      <c r="F81" t="inlineStr">
        <is>
          <t>309</t>
        </is>
      </c>
      <c r="G81" t="inlineStr">
        <is>
          <t>576</t>
        </is>
      </c>
      <c r="H81" t="inlineStr">
        <is>
          <t>496</t>
        </is>
      </c>
    </row>
    <row r="83">
      <c r="A83" t="inlineStr">
        <is>
          <t>INT_L_X6Y49/INT_L.WW4END_S0_0-&gt;&gt;WW2BEG3</t>
        </is>
      </c>
      <c r="B83" t="inlineStr">
        <is>
          <t>Buffer</t>
        </is>
      </c>
      <c r="C83" t="n">
        <v>1.1851186875</v>
      </c>
      <c r="D83" t="n">
        <v>0.008473000000000001</v>
      </c>
      <c r="E83" t="n">
        <v>0.063</v>
      </c>
      <c r="F83" t="n">
        <v>0.052</v>
      </c>
      <c r="G83" t="n">
        <v>0.142</v>
      </c>
      <c r="H83" t="n">
        <v>0.118</v>
      </c>
      <c r="I83">
        <f>((D93 + D104) + (D84 + D85 + D86 + D87 + D88 + D89 + D90 + D91 + D92))</f>
        <v/>
      </c>
      <c r="J83">
        <f>(((D93 + D104) + (D84 + D85 + D86 + D87 + D88 + D89 + D90 + D91 + D92))*C83)</f>
        <v/>
      </c>
    </row>
    <row r="84">
      <c r="A84" t="inlineStr">
        <is>
          <t>INT_L_X6Y49/WW2BEG3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INT_L_X4Y49/WW2END3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INT_L_X4Y50/WW2END_N0_3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BRAM_INT_INTERFACE_L_X6Y49/INT_INTERFACE_WW2A3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BRAM_L_X6Y45/BRAM_WW2A3_4</t>
        </is>
      </c>
      <c r="B88" t="inlineStr">
        <is>
          <t>Part of wire</t>
        </is>
      </c>
      <c r="C88" t="n">
        <v>0.26892</v>
      </c>
      <c r="D88" t="n">
        <v>0.06043</v>
      </c>
    </row>
    <row r="89">
      <c r="A89" t="inlineStr">
        <is>
          <t>VBRK_X18Y51/VBRK_WW2A3</t>
        </is>
      </c>
      <c r="B89" t="inlineStr">
        <is>
          <t>Part of wire</t>
        </is>
      </c>
      <c r="C89" t="n">
        <v>0.01211</v>
      </c>
      <c r="D89" t="n">
        <v>0.00162</v>
      </c>
    </row>
    <row r="90">
      <c r="A90" t="inlineStr">
        <is>
          <t>CLBLM_R_X5Y49/CLBLM_WW2A3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INT_R_X5Y49/WW2A3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BRKH_INT_X4Y49/BRKH_INT_WW2END3</t>
        </is>
      </c>
      <c r="B92" t="inlineStr">
        <is>
          <t>Part of wire</t>
        </is>
      </c>
      <c r="C92" t="n">
        <v>0.00523</v>
      </c>
      <c r="D92" t="n">
        <v>0.001</v>
      </c>
      <c r="I92">
        <f>(((D84 + D85 + D86 + D87 + D88 + D89 + D90 + D91 + D92)/2) + (D93 + D104))</f>
        <v/>
      </c>
      <c r="J92">
        <f>((C84 + C85 + C86 + C87 + C88 + C89 + C90 + C91 + C92)*(((D84 + D85 + D86 + D87 + D88 + D89 + D90 + D91 + D92)/2) + (D93 + D104)))</f>
        <v/>
      </c>
    </row>
    <row r="93">
      <c r="A93" t="inlineStr">
        <is>
          <t>INT_L_X4Y49/INT_L.WW2END3-&gt;&gt;IMUX_L31</t>
        </is>
      </c>
      <c r="B93" t="inlineStr">
        <is>
          <t>Buffer</t>
        </is>
      </c>
      <c r="C93" t="n">
        <v>1.6107141875</v>
      </c>
      <c r="D93" t="n">
        <v>0.007713</v>
      </c>
      <c r="E93" t="n">
        <v>0.047</v>
      </c>
      <c r="F93" t="n">
        <v>0.038</v>
      </c>
      <c r="G93" t="n">
        <v>0.138</v>
      </c>
      <c r="H93" t="n">
        <v>0.114</v>
      </c>
      <c r="I93">
        <f>((((D98) + (D97))) + (D94 + D95))</f>
        <v/>
      </c>
      <c r="J93">
        <f>(((((D98) + (D97))) + (D94 + D95))*C93)</f>
        <v/>
      </c>
    </row>
    <row r="94">
      <c r="A94" t="inlineStr">
        <is>
          <t>INT_L_X4Y49/IMUX_L31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CLBLL_L_X4Y49/CLBLL_IMUX31</t>
        </is>
      </c>
      <c r="B95" t="inlineStr">
        <is>
          <t>Part of wire</t>
        </is>
      </c>
      <c r="C95" t="n">
        <v>0</v>
      </c>
      <c r="D95" t="n">
        <v>0</v>
      </c>
      <c r="I95">
        <f>(((D94 + D95)/2) + (((D98) + (D97))))</f>
        <v/>
      </c>
      <c r="J95">
        <f>((C94 + C95)*(((D94 + D95)/2) + (((D98) + (D97)))))</f>
        <v/>
      </c>
    </row>
    <row r="96">
      <c r="A96" t="inlineStr">
        <is>
          <t>CLBLL_L_X4Y49/CLBLL_L.CLBLL_IMUX31-&gt;CLBLL_LL_C5</t>
        </is>
      </c>
      <c r="B96" t="inlineStr">
        <is>
          <t>PassTransistor</t>
        </is>
      </c>
      <c r="C96" t="n">
        <v>0</v>
      </c>
      <c r="E96" t="n">
        <v>0</v>
      </c>
      <c r="F96" t="n">
        <v>0</v>
      </c>
      <c r="G96" t="n">
        <v>0</v>
      </c>
      <c r="H96" t="n">
        <v>0</v>
      </c>
      <c r="I96">
        <f>((D98) + (D97))</f>
        <v/>
      </c>
      <c r="J96">
        <f>(((D98) + (D97))*C96)</f>
        <v/>
      </c>
    </row>
    <row r="97">
      <c r="A97" t="inlineStr">
        <is>
          <t>CLBLL_L_X4Y49/CLBLL_LL_C5</t>
        </is>
      </c>
      <c r="B97" t="inlineStr">
        <is>
          <t>Part of wire</t>
        </is>
      </c>
      <c r="C97" t="n">
        <v>0</v>
      </c>
      <c r="D97" t="n">
        <v>0.010227</v>
      </c>
      <c r="I97">
        <f>(((D97)/2) + (D98))</f>
        <v/>
      </c>
      <c r="J97">
        <f>((C97)*(((D97)/2) + (D98)))</f>
        <v/>
      </c>
    </row>
    <row r="98">
      <c r="A98" t="inlineStr">
        <is>
          <t>masterReg/i__carry__0_i_6/I3</t>
        </is>
      </c>
      <c r="B98" t="inlineStr">
        <is>
          <t>Inpin</t>
        </is>
      </c>
      <c r="D98" t="n">
        <v>0</v>
      </c>
      <c r="E98" t="n">
        <v>0.042</v>
      </c>
      <c r="F98" t="n">
        <v>0.033</v>
      </c>
      <c r="G98" t="n">
        <v>0.114</v>
      </c>
      <c r="H98" t="n">
        <v>0.092</v>
      </c>
    </row>
    <row r="99">
      <c r="A99" t="inlineStr">
        <is>
          <t>regReadDataA[13]: masterReg/readData1_reg[13]/Q to masterReg/i__carry__0_i_6/I3 sum delays</t>
        </is>
      </c>
      <c r="E99">
        <f>(E2 + E4 + E53 + E83 + E93 + E96 + E98)</f>
        <v/>
      </c>
      <c r="F99">
        <f>(F2 + F4 + F53 + F83 + F93 + F96 + F98)</f>
        <v/>
      </c>
      <c r="G99">
        <f>(G2 + G4 + G53 + G83 + G93 + G96 + G98)</f>
        <v/>
      </c>
      <c r="H99">
        <f>(H2 + H4 + H53 + H83 + H93 + H96 + H98)</f>
        <v/>
      </c>
      <c r="J99">
        <f>(J2 + J3 + J4 + J6 + J53 + J66 + J83 + J92 + J93 + J95 + J96 + J97 + J98)</f>
        <v/>
      </c>
    </row>
    <row r="100">
      <c r="A100" t="inlineStr">
        <is>
          <t>regReadDataA[13]: masterReg/readData1_reg[13]/Q to masterReg/i__carry__0_i_6/I3sum delays + cap delay</t>
        </is>
      </c>
      <c r="E100">
        <f>1000*(E99 + J99)</f>
        <v/>
      </c>
      <c r="F100">
        <f>1000*(F99 + J99)</f>
        <v/>
      </c>
      <c r="G100">
        <f>1000*(G99 + J99)</f>
        <v/>
      </c>
      <c r="H100">
        <f>1000*(H99 + J99)</f>
        <v/>
      </c>
    </row>
    <row r="102">
      <c r="A102" t="inlineStr">
        <is>
          <t>regReadDataA[13]: masterReg/readData1_reg[13]/Q to masterReg/i__carry__0_i_6/I3Total delay (from Vivado)</t>
        </is>
      </c>
      <c r="E102" t="inlineStr">
        <is>
          <t>440</t>
        </is>
      </c>
      <c r="F102" t="inlineStr">
        <is>
          <t>398</t>
        </is>
      </c>
      <c r="G102" t="inlineStr">
        <is>
          <t>655</t>
        </is>
      </c>
      <c r="H102" t="inlineStr">
        <is>
          <t>575</t>
        </is>
      </c>
    </row>
    <row r="104">
      <c r="A104" t="inlineStr">
        <is>
          <t>INT_L_X4Y49/INT_L.WW2END3-&gt;&gt;SR1BEG_S0</t>
        </is>
      </c>
      <c r="B104" t="inlineStr">
        <is>
          <t>Buffer</t>
        </is>
      </c>
      <c r="C104" t="n">
        <v>1.16220225</v>
      </c>
      <c r="D104" t="n">
        <v>0.008429000000000001</v>
      </c>
      <c r="E104" t="n">
        <v>0.056</v>
      </c>
      <c r="F104" t="n">
        <v>0.046</v>
      </c>
      <c r="G104" t="n">
        <v>0.132</v>
      </c>
      <c r="H104" t="n">
        <v>0.109</v>
      </c>
      <c r="I104">
        <f>((D106) + (D105))</f>
        <v/>
      </c>
      <c r="J104">
        <f>(((D106) + (D105))*C104)</f>
        <v/>
      </c>
    </row>
    <row r="105">
      <c r="A105" t="inlineStr">
        <is>
          <t>INT_L_X4Y49/SR1BEG_S0</t>
        </is>
      </c>
      <c r="B105" t="inlineStr">
        <is>
          <t>Part of wire</t>
        </is>
      </c>
      <c r="C105" t="n">
        <v>0</v>
      </c>
      <c r="D105" t="n">
        <v>0</v>
      </c>
      <c r="I105">
        <f>(((D105)/2) + (D106))</f>
        <v/>
      </c>
      <c r="J105">
        <f>((C105)*(((D105)/2) + (D106)))</f>
        <v/>
      </c>
    </row>
    <row r="106">
      <c r="A106" t="inlineStr">
        <is>
          <t>INT_L_X4Y49/INT_L.SR1BEG_S0-&gt;&gt;SR1BEG1</t>
        </is>
      </c>
      <c r="B106" t="inlineStr">
        <is>
          <t>Buffer</t>
        </is>
      </c>
      <c r="C106" t="n">
        <v>1.16220225</v>
      </c>
      <c r="D106" t="n">
        <v>0.008429000000000001</v>
      </c>
      <c r="E106" t="n">
        <v>0.056</v>
      </c>
      <c r="F106" t="n">
        <v>0.046</v>
      </c>
      <c r="G106" t="n">
        <v>0.132</v>
      </c>
      <c r="H106" t="n">
        <v>0.109</v>
      </c>
      <c r="I106">
        <f>((D109 + D120) + (D107 + D108))</f>
        <v/>
      </c>
      <c r="J106">
        <f>(((D109 + D120) + (D107 + D108))*C106)</f>
        <v/>
      </c>
    </row>
    <row r="107">
      <c r="A107" t="inlineStr">
        <is>
          <t>INT_L_X4Y49/SR1BEG1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INT_L_X4Y48/SR1END1</t>
        </is>
      </c>
      <c r="B108" t="inlineStr">
        <is>
          <t>Part of wire</t>
        </is>
      </c>
      <c r="C108" t="n">
        <v>0</v>
      </c>
      <c r="D108" t="n">
        <v>0</v>
      </c>
      <c r="I108">
        <f>(((D107 + D108)/2) + (D109 + D120))</f>
        <v/>
      </c>
      <c r="J108">
        <f>((C107 + C108)*(((D107 + D108)/2) + (D109 + D120)))</f>
        <v/>
      </c>
    </row>
    <row r="109">
      <c r="A109" t="inlineStr">
        <is>
          <t>INT_L_X4Y48/INT_L.SR1END1-&gt;&gt;IMUX_L20</t>
        </is>
      </c>
      <c r="B109" t="inlineStr">
        <is>
          <t>Buffer</t>
        </is>
      </c>
      <c r="C109" t="n">
        <v>1.6107141875</v>
      </c>
      <c r="D109" t="n">
        <v>0.007713</v>
      </c>
      <c r="E109" t="n">
        <v>0.047</v>
      </c>
      <c r="F109" t="n">
        <v>0.038</v>
      </c>
      <c r="G109" t="n">
        <v>0.138</v>
      </c>
      <c r="H109" t="n">
        <v>0.114</v>
      </c>
      <c r="I109">
        <f>((((D114) + (D113))) + (D110 + D111))</f>
        <v/>
      </c>
      <c r="J109">
        <f>(((((D114) + (D113))) + (D110 + D111))*C109)</f>
        <v/>
      </c>
    </row>
    <row r="110">
      <c r="A110" t="inlineStr">
        <is>
          <t>INT_L_X4Y48/IMUX_L20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CLBLL_L_X4Y48/CLBLL_IMUX20</t>
        </is>
      </c>
      <c r="B111" t="inlineStr">
        <is>
          <t>Part of wire</t>
        </is>
      </c>
      <c r="C111" t="n">
        <v>0</v>
      </c>
      <c r="D111" t="n">
        <v>0</v>
      </c>
      <c r="I111">
        <f>(((D110 + D111)/2) + (((D114) + (D113))))</f>
        <v/>
      </c>
      <c r="J111">
        <f>((C110 + C111)*(((D110 + D111)/2) + (((D114) + (D113)))))</f>
        <v/>
      </c>
    </row>
    <row r="112">
      <c r="A112" t="inlineStr">
        <is>
          <t>CLBLL_L_X4Y48/CLBLL_L.CLBLL_IMUX20-&gt;CLBLL_L_C2</t>
        </is>
      </c>
      <c r="B112" t="inlineStr">
        <is>
          <t>PassTransistor</t>
        </is>
      </c>
      <c r="C112" t="n">
        <v>0</v>
      </c>
      <c r="E112" t="n">
        <v>0</v>
      </c>
      <c r="F112" t="n">
        <v>0</v>
      </c>
      <c r="G112" t="n">
        <v>0</v>
      </c>
      <c r="H112" t="n">
        <v>0</v>
      </c>
      <c r="I112">
        <f>((D114) + (D113))</f>
        <v/>
      </c>
      <c r="J112">
        <f>(((D114) + (D113))*C112)</f>
        <v/>
      </c>
    </row>
    <row r="113">
      <c r="A113" t="inlineStr">
        <is>
          <t>CLBLL_L_X4Y48/CLBLL_L_C2</t>
        </is>
      </c>
      <c r="B113" t="inlineStr">
        <is>
          <t>Part of wire</t>
        </is>
      </c>
      <c r="C113" t="n">
        <v>0</v>
      </c>
      <c r="D113" t="n">
        <v>0</v>
      </c>
      <c r="I113">
        <f>(((D113)/2) + (D114))</f>
        <v/>
      </c>
      <c r="J113">
        <f>((C113)*(((D113)/2) + (D114)))</f>
        <v/>
      </c>
    </row>
    <row r="114">
      <c r="A114" t="inlineStr">
        <is>
          <t>masterReg/readData2[12]_i_11/I3</t>
        </is>
      </c>
      <c r="B114" t="inlineStr">
        <is>
          <t>Inpin</t>
        </is>
      </c>
      <c r="D114" t="n">
        <v>0</v>
      </c>
      <c r="E114" t="n">
        <v>0.213</v>
      </c>
      <c r="F114" t="n">
        <v>0.171</v>
      </c>
      <c r="G114" t="n">
        <v>0.507</v>
      </c>
      <c r="H114" t="n">
        <v>0.409</v>
      </c>
    </row>
    <row r="115">
      <c r="A115" t="inlineStr">
        <is>
          <t>regReadDataA[13]: masterReg/readData1_reg[13]/Q to masterReg/readData2[12]_i_11/I3 sum delays</t>
        </is>
      </c>
      <c r="E115">
        <f>(E2 + E4 + E53 + E83 + E104 + E106 + E109 + E112 + E114)</f>
        <v/>
      </c>
      <c r="F115">
        <f>(F2 + F4 + F53 + F83 + F104 + F106 + F109 + F112 + F114)</f>
        <v/>
      </c>
      <c r="G115">
        <f>(G2 + G4 + G53 + G83 + G104 + G106 + G109 + G112 + G114)</f>
        <v/>
      </c>
      <c r="H115">
        <f>(H2 + H4 + H53 + H83 + H104 + H106 + H109 + H112 + H114)</f>
        <v/>
      </c>
      <c r="J115">
        <f>(J2 + J3 + J4 + J6 + J53 + J66 + J83 + J92 + J104 + J105 + J106 + J108 + J109 + J111 + J112 + J113 + J114)</f>
        <v/>
      </c>
    </row>
    <row r="116">
      <c r="A116" t="inlineStr">
        <is>
          <t>regReadDataA[13]: masterReg/readData1_reg[13]/Q to masterReg/readData2[12]_i_11/I3sum delays + cap delay</t>
        </is>
      </c>
      <c r="E116">
        <f>1000*(E115 + J115)</f>
        <v/>
      </c>
      <c r="F116">
        <f>1000*(F115 + J115)</f>
        <v/>
      </c>
      <c r="G116">
        <f>1000*(G115 + J115)</f>
        <v/>
      </c>
      <c r="H116">
        <f>1000*(H115 + J115)</f>
        <v/>
      </c>
    </row>
    <row r="118">
      <c r="A118" t="inlineStr">
        <is>
          <t>regReadDataA[13]: masterReg/readData1_reg[13]/Q to masterReg/readData2[12]_i_11/I3Total delay (from Vivado)</t>
        </is>
      </c>
      <c r="E118" t="inlineStr">
        <is>
          <t>734</t>
        </is>
      </c>
      <c r="F118" t="inlineStr">
        <is>
          <t>639</t>
        </is>
      </c>
      <c r="G118" t="inlineStr">
        <is>
          <t>1209</t>
        </is>
      </c>
      <c r="H118" t="inlineStr">
        <is>
          <t>1027</t>
        </is>
      </c>
    </row>
    <row r="120">
      <c r="A120" t="inlineStr">
        <is>
          <t>INT_L_X4Y48/INT_L.SR1END1-&gt;&gt;IMUX_L36</t>
        </is>
      </c>
      <c r="B120" t="inlineStr">
        <is>
          <t>Buffer</t>
        </is>
      </c>
      <c r="C120" t="n">
        <v>1.6107141875</v>
      </c>
      <c r="D120" t="n">
        <v>0.007713</v>
      </c>
      <c r="E120" t="n">
        <v>0.047</v>
      </c>
      <c r="F120" t="n">
        <v>0.038</v>
      </c>
      <c r="G120" t="n">
        <v>0.138</v>
      </c>
      <c r="H120" t="n">
        <v>0.114</v>
      </c>
      <c r="I120">
        <f>((((D125) + (D124))) + (D121 + D122))</f>
        <v/>
      </c>
      <c r="J120">
        <f>(((((D125) + (D124))) + (D121 + D122))*C120)</f>
        <v/>
      </c>
    </row>
    <row r="121">
      <c r="A121" t="inlineStr">
        <is>
          <t>INT_L_X4Y48/IMUX_L36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CLBLL_L_X4Y48/CLBLL_IMUX36</t>
        </is>
      </c>
      <c r="B122" t="inlineStr">
        <is>
          <t>Part of wire</t>
        </is>
      </c>
      <c r="C122" t="n">
        <v>0</v>
      </c>
      <c r="D122" t="n">
        <v>0</v>
      </c>
      <c r="I122">
        <f>(((D121 + D122)/2) + (((D125) + (D124))))</f>
        <v/>
      </c>
      <c r="J122">
        <f>((C121 + C122)*(((D121 + D122)/2) + (((D125) + (D124)))))</f>
        <v/>
      </c>
    </row>
    <row r="123">
      <c r="A123" t="inlineStr">
        <is>
          <t>CLBLL_L_X4Y48/CLBLL_L.CLBLL_IMUX36-&gt;CLBLL_L_D2</t>
        </is>
      </c>
      <c r="B123" t="inlineStr">
        <is>
          <t>PassTransistor</t>
        </is>
      </c>
      <c r="C123" t="n">
        <v>0</v>
      </c>
      <c r="E123" t="n">
        <v>0</v>
      </c>
      <c r="F123" t="n">
        <v>0</v>
      </c>
      <c r="G123" t="n">
        <v>0</v>
      </c>
      <c r="H123" t="n">
        <v>0</v>
      </c>
      <c r="I123">
        <f>((D125) + (D124))</f>
        <v/>
      </c>
      <c r="J123">
        <f>(((D125) + (D124))*C123)</f>
        <v/>
      </c>
    </row>
    <row r="124">
      <c r="A124" t="inlineStr">
        <is>
          <t>CLBLL_L_X4Y48/CLBLL_L_D2</t>
        </is>
      </c>
      <c r="B124" t="inlineStr">
        <is>
          <t>Part of wire</t>
        </is>
      </c>
      <c r="C124" t="n">
        <v>0</v>
      </c>
      <c r="D124" t="n">
        <v>0</v>
      </c>
      <c r="I124">
        <f>(((D124)/2) + (D125))</f>
        <v/>
      </c>
      <c r="J124">
        <f>((C124)*(((D124)/2) + (D125)))</f>
        <v/>
      </c>
    </row>
    <row r="125">
      <c r="A125" t="inlineStr">
        <is>
          <t>masterReg/readData2[28]_i_14/I0</t>
        </is>
      </c>
      <c r="B125" t="inlineStr">
        <is>
          <t>Inpin</t>
        </is>
      </c>
      <c r="D125" t="n">
        <v>0</v>
      </c>
      <c r="E125" t="n">
        <v>0.213</v>
      </c>
      <c r="F125" t="n">
        <v>0.171</v>
      </c>
      <c r="G125" t="n">
        <v>0.509</v>
      </c>
      <c r="H125" t="n">
        <v>0.41</v>
      </c>
    </row>
    <row r="126">
      <c r="A126" t="inlineStr">
        <is>
          <t>regReadDataA[13]: masterReg/readData1_reg[13]/Q to masterReg/readData2[28]_i_14/I0 sum delays</t>
        </is>
      </c>
      <c r="E126">
        <f>(E2 + E4 + E53 + E83 + E104 + E106 + E120 + E123 + E125)</f>
        <v/>
      </c>
      <c r="F126">
        <f>(F2 + F4 + F53 + F83 + F104 + F106 + F120 + F123 + F125)</f>
        <v/>
      </c>
      <c r="G126">
        <f>(G2 + G4 + G53 + G83 + G104 + G106 + G120 + G123 + G125)</f>
        <v/>
      </c>
      <c r="H126">
        <f>(H2 + H4 + H53 + H83 + H104 + H106 + H120 + H123 + H125)</f>
        <v/>
      </c>
      <c r="J126">
        <f>(J2 + J3 + J4 + J6 + J53 + J66 + J83 + J92 + J104 + J105 + J106 + J108 + J120 + J122 + J123 + J124 + J125)</f>
        <v/>
      </c>
    </row>
    <row r="127">
      <c r="A127" t="inlineStr">
        <is>
          <t>regReadDataA[13]: masterReg/readData1_reg[13]/Q to masterReg/readData2[28]_i_14/I0sum delays + cap delay</t>
        </is>
      </c>
      <c r="E127">
        <f>1000*(E126 + J126)</f>
        <v/>
      </c>
      <c r="F127">
        <f>1000*(F126 + J126)</f>
        <v/>
      </c>
      <c r="G127">
        <f>1000*(G126 + J126)</f>
        <v/>
      </c>
      <c r="H127">
        <f>1000*(H126 + J126)</f>
        <v/>
      </c>
    </row>
    <row r="129">
      <c r="A129" t="inlineStr">
        <is>
          <t>regReadDataA[13]: masterReg/readData1_reg[13]/Q to masterReg/readData2[28]_i_14/I0Total delay (from Vivado)</t>
        </is>
      </c>
      <c r="E129" t="inlineStr">
        <is>
          <t>734</t>
        </is>
      </c>
      <c r="F129" t="inlineStr">
        <is>
          <t>639</t>
        </is>
      </c>
      <c r="G129" t="inlineStr">
        <is>
          <t>1211</t>
        </is>
      </c>
      <c r="H129" t="inlineStr">
        <is>
          <t>1029</t>
        </is>
      </c>
    </row>
    <row r="131">
      <c r="A131" t="inlineStr">
        <is>
          <t>INT_L_X6Y49/INT_L.WW4END_S0_0-&gt;&gt;WL1BEG2</t>
        </is>
      </c>
      <c r="B131" t="inlineStr">
        <is>
          <t>Buffer</t>
        </is>
      </c>
      <c r="C131" t="n">
        <v>1.16220225</v>
      </c>
      <c r="D131" t="n">
        <v>0.008429000000000001</v>
      </c>
      <c r="E131" t="n">
        <v>0.042</v>
      </c>
      <c r="F131" t="n">
        <v>0.034</v>
      </c>
      <c r="G131" t="n">
        <v>0.124</v>
      </c>
      <c r="H131" t="n">
        <v>0.103</v>
      </c>
      <c r="I131">
        <f>((D138 + D149) + (D132 + D133 + D134 + D135 + D136 + D137))</f>
        <v/>
      </c>
      <c r="J131">
        <f>(((D138 + D149) + (D132 + D133 + D134 + D135 + D136 + D137))*C131)</f>
        <v/>
      </c>
    </row>
    <row r="132">
      <c r="A132" t="inlineStr">
        <is>
          <t>INT_L_X6Y49/WL1BEG2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INT_R_X5Y49/WL1END2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BRAM_INT_INTERFACE_L_X6Y49/INT_INTERFACE_WL1END2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BRAM_L_X6Y45/BRAM_WL1END2_4</t>
        </is>
      </c>
      <c r="B135" t="inlineStr">
        <is>
          <t>Part of wire</t>
        </is>
      </c>
      <c r="C135" t="n">
        <v>0.26892</v>
      </c>
      <c r="D135" t="n">
        <v>0.064292</v>
      </c>
    </row>
    <row r="136">
      <c r="A136" t="inlineStr">
        <is>
          <t>VBRK_X18Y51/VBRK_WL1END2</t>
        </is>
      </c>
      <c r="B136" t="inlineStr">
        <is>
          <t>Part of wire</t>
        </is>
      </c>
      <c r="C136" t="n">
        <v>0.01211</v>
      </c>
      <c r="D136" t="n">
        <v>0.00162</v>
      </c>
    </row>
    <row r="137">
      <c r="A137" t="inlineStr">
        <is>
          <t>CLBLM_R_X5Y49/CLBLM_WL1END2</t>
        </is>
      </c>
      <c r="B137" t="inlineStr">
        <is>
          <t>Part of wire</t>
        </is>
      </c>
      <c r="C137" t="n">
        <v>0.058596</v>
      </c>
      <c r="D137" t="n">
        <v>0.006105</v>
      </c>
      <c r="I137">
        <f>(((D132 + D133 + D134 + D135 + D136 + D137)/2) + (D138 + D149))</f>
        <v/>
      </c>
      <c r="J137">
        <f>((C132 + C133 + C134 + C135 + C136 + C137)*(((D132 + D133 + D134 + D135 + D136 + D137)/2) + (D138 + D149)))</f>
        <v/>
      </c>
    </row>
    <row r="138">
      <c r="A138" t="inlineStr">
        <is>
          <t>INT_R_X5Y49/INT_R.WL1END2-&gt;&gt;IMUX13</t>
        </is>
      </c>
      <c r="B138" t="inlineStr">
        <is>
          <t>Buffer</t>
        </is>
      </c>
      <c r="C138" t="n">
        <v>1.6107141875</v>
      </c>
      <c r="D138" t="n">
        <v>0.007713</v>
      </c>
      <c r="E138" t="n">
        <v>0.047</v>
      </c>
      <c r="F138" t="n">
        <v>0.038</v>
      </c>
      <c r="G138" t="n">
        <v>0.138</v>
      </c>
      <c r="H138" t="n">
        <v>0.114</v>
      </c>
      <c r="I138">
        <f>((((D143) + (D142))) + (D139 + D140))</f>
        <v/>
      </c>
      <c r="J138">
        <f>(((((D143) + (D142))) + (D139 + D140))*C138)</f>
        <v/>
      </c>
    </row>
    <row r="139">
      <c r="A139" t="inlineStr">
        <is>
          <t>INT_R_X5Y49/IMUX13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CLBLM_R_X5Y49/CLBLM_IMUX13</t>
        </is>
      </c>
      <c r="B140" t="inlineStr">
        <is>
          <t>Part of wire</t>
        </is>
      </c>
      <c r="C140" t="n">
        <v>0</v>
      </c>
      <c r="D140" t="n">
        <v>0</v>
      </c>
      <c r="I140">
        <f>(((D139 + D140)/2) + (((D143) + (D142))))</f>
        <v/>
      </c>
      <c r="J140">
        <f>((C139 + C140)*(((D139 + D140)/2) + (((D143) + (D142)))))</f>
        <v/>
      </c>
    </row>
    <row r="141">
      <c r="A141" t="inlineStr">
        <is>
          <t>CLBLM_R_X5Y49/CLBLM_R.CLBLM_IMUX13-&gt;CLBLM_L_B6</t>
        </is>
      </c>
      <c r="B141" t="inlineStr">
        <is>
          <t>PassTransistor</t>
        </is>
      </c>
      <c r="C141" t="n">
        <v>0</v>
      </c>
      <c r="E141" t="n">
        <v>0</v>
      </c>
      <c r="F141" t="n">
        <v>0</v>
      </c>
      <c r="G141" t="n">
        <v>0</v>
      </c>
      <c r="H141" t="n">
        <v>0</v>
      </c>
      <c r="I141">
        <f>((D143) + (D142))</f>
        <v/>
      </c>
      <c r="J141">
        <f>(((D143) + (D142))*C141)</f>
        <v/>
      </c>
    </row>
    <row r="142">
      <c r="A142" t="inlineStr">
        <is>
          <t>CLBLM_R_X5Y49/CLBLM_L_B6</t>
        </is>
      </c>
      <c r="B142" t="inlineStr">
        <is>
          <t>Part of wire</t>
        </is>
      </c>
      <c r="C142" t="n">
        <v>0</v>
      </c>
      <c r="D142" t="n">
        <v>0</v>
      </c>
      <c r="I142">
        <f>(((D142)/2) + (D143))</f>
        <v/>
      </c>
      <c r="J142">
        <f>((C142)*(((D142)/2) + (D143)))</f>
        <v/>
      </c>
    </row>
    <row r="143">
      <c r="A143" t="inlineStr">
        <is>
          <t>masterReg/result0_carry__2_i_3/I0</t>
        </is>
      </c>
      <c r="B143" t="inlineStr">
        <is>
          <t>Inpin</t>
        </is>
      </c>
      <c r="D143" t="n">
        <v>0</v>
      </c>
      <c r="E143" t="n">
        <v>0.001</v>
      </c>
      <c r="F143" t="n">
        <v>0.001</v>
      </c>
      <c r="G143" t="n">
        <v>0.002</v>
      </c>
      <c r="H143" t="n">
        <v>0.002</v>
      </c>
    </row>
    <row r="144">
      <c r="A144" t="inlineStr">
        <is>
          <t>regReadDataA[13]: masterReg/readData1_reg[13]/Q to masterReg/result0_carry__2_i_3/I0 sum delays</t>
        </is>
      </c>
      <c r="E144">
        <f>(E2 + E4 + E53 + E131 + E138 + E141 + E143)</f>
        <v/>
      </c>
      <c r="F144">
        <f>(F2 + F4 + F53 + F131 + F138 + F141 + F143)</f>
        <v/>
      </c>
      <c r="G144">
        <f>(G2 + G4 + G53 + G131 + G138 + G141 + G143)</f>
        <v/>
      </c>
      <c r="H144">
        <f>(H2 + H4 + H53 + H131 + H138 + H141 + H143)</f>
        <v/>
      </c>
      <c r="J144">
        <f>(J2 + J3 + J4 + J6 + J53 + J66 + J131 + J137 + J138 + J140 + J141 + J142 + J143)</f>
        <v/>
      </c>
    </row>
    <row r="145">
      <c r="A145" t="inlineStr">
        <is>
          <t>regReadDataA[13]: masterReg/readData1_reg[13]/Q to masterReg/result0_carry__2_i_3/I0sum delays + cap delay</t>
        </is>
      </c>
      <c r="E145">
        <f>1000*(E144 + J144)</f>
        <v/>
      </c>
      <c r="F145">
        <f>1000*(F144 + J144)</f>
        <v/>
      </c>
      <c r="G145">
        <f>1000*(G144 + J144)</f>
        <v/>
      </c>
      <c r="H145">
        <f>1000*(H144 + J144)</f>
        <v/>
      </c>
    </row>
    <row r="147">
      <c r="A147" t="inlineStr">
        <is>
          <t>regReadDataA[13]: masterReg/readData1_reg[13]/Q to masterReg/result0_carry__2_i_3/I0Total delay (from Vivado)</t>
        </is>
      </c>
      <c r="E147" t="inlineStr">
        <is>
          <t>375</t>
        </is>
      </c>
      <c r="F147" t="inlineStr">
        <is>
          <t>345</t>
        </is>
      </c>
      <c r="G147" t="inlineStr">
        <is>
          <t>548</t>
        </is>
      </c>
      <c r="H147" t="inlineStr">
        <is>
          <t>489</t>
        </is>
      </c>
    </row>
    <row r="149">
      <c r="A149" t="inlineStr">
        <is>
          <t>INT_R_X5Y49/INT_R.WL1END2-&gt;&gt;FAN_ALT5</t>
        </is>
      </c>
      <c r="B149" t="inlineStr">
        <is>
          <t>Buffer</t>
        </is>
      </c>
      <c r="C149" t="n">
        <v>0</v>
      </c>
      <c r="D149" t="n">
        <v>0.00757</v>
      </c>
      <c r="E149" t="n">
        <v>0</v>
      </c>
      <c r="F149" t="n">
        <v>0</v>
      </c>
      <c r="G149" t="n">
        <v>0</v>
      </c>
      <c r="H149" t="n">
        <v>0</v>
      </c>
      <c r="I149">
        <f>((D151) + (D150))</f>
        <v/>
      </c>
      <c r="J149">
        <f>(((D151) + (D150))*C149)</f>
        <v/>
      </c>
    </row>
    <row r="150">
      <c r="A150" t="inlineStr">
        <is>
          <t>INT_R_X5Y49/FAN_ALT5</t>
        </is>
      </c>
      <c r="B150" t="inlineStr">
        <is>
          <t>Part of wire</t>
        </is>
      </c>
      <c r="C150" t="n">
        <v>0</v>
      </c>
      <c r="D150" t="n">
        <v>0</v>
      </c>
      <c r="I150">
        <f>(((D150)/2) + (D151))</f>
        <v/>
      </c>
      <c r="J150">
        <f>((C150)*(((D150)/2) + (D151)))</f>
        <v/>
      </c>
    </row>
    <row r="151">
      <c r="A151" t="inlineStr">
        <is>
          <t>INT_R_X5Y49/INT_R.FAN_ALT5-&gt;&gt;FAN_BOUNCE5</t>
        </is>
      </c>
      <c r="B151" t="inlineStr">
        <is>
          <t>Buffer</t>
        </is>
      </c>
      <c r="C151" t="n">
        <v>1.4764880625</v>
      </c>
      <c r="D151" t="n">
        <v>0</v>
      </c>
      <c r="E151" t="n">
        <v>0.059</v>
      </c>
      <c r="F151" t="n">
        <v>0.049</v>
      </c>
      <c r="G151" t="n">
        <v>0.178</v>
      </c>
      <c r="H151" t="n">
        <v>0.147</v>
      </c>
      <c r="I151">
        <f>((D153 + D185) + (D152))</f>
        <v/>
      </c>
      <c r="J151">
        <f>(((D153 + D185) + (D152))*C151)</f>
        <v/>
      </c>
    </row>
    <row r="152">
      <c r="A152" t="inlineStr">
        <is>
          <t>INT_R_X5Y49/FAN_BOUNCE5</t>
        </is>
      </c>
      <c r="B152" t="inlineStr">
        <is>
          <t>Part of wire</t>
        </is>
      </c>
      <c r="C152" t="n">
        <v>0</v>
      </c>
      <c r="D152" t="n">
        <v>0</v>
      </c>
      <c r="I152">
        <f>(((D152)/2) + (D153 + D185))</f>
        <v/>
      </c>
      <c r="J152">
        <f>((C152)*(((D152)/2) + (D153 + D185)))</f>
        <v/>
      </c>
    </row>
    <row r="153">
      <c r="A153" t="inlineStr">
        <is>
          <t>INT_R_X5Y49/INT_R.FAN_BOUNCE5-&gt;&gt;FAN_ALT7</t>
        </is>
      </c>
      <c r="B153" t="inlineStr">
        <is>
          <t>Buffer</t>
        </is>
      </c>
      <c r="C153" t="n">
        <v>0</v>
      </c>
      <c r="D153" t="n">
        <v>0.00757</v>
      </c>
      <c r="E153" t="n">
        <v>0</v>
      </c>
      <c r="F153" t="n">
        <v>0</v>
      </c>
      <c r="G153" t="n">
        <v>0</v>
      </c>
      <c r="H153" t="n">
        <v>0</v>
      </c>
      <c r="I153">
        <f>((D155) + (D154))</f>
        <v/>
      </c>
      <c r="J153">
        <f>(((D155) + (D154))*C153)</f>
        <v/>
      </c>
    </row>
    <row r="154">
      <c r="A154" t="inlineStr">
        <is>
          <t>INT_R_X5Y49/FAN_ALT7</t>
        </is>
      </c>
      <c r="B154" t="inlineStr">
        <is>
          <t>Part of wire</t>
        </is>
      </c>
      <c r="C154" t="n">
        <v>0</v>
      </c>
      <c r="D154" t="n">
        <v>0</v>
      </c>
      <c r="I154">
        <f>(((D154)/2) + (D155))</f>
        <v/>
      </c>
      <c r="J154">
        <f>((C154)*(((D154)/2) + (D155)))</f>
        <v/>
      </c>
    </row>
    <row r="155">
      <c r="A155" t="inlineStr">
        <is>
          <t>INT_R_X5Y49/INT_R.FAN_ALT7-&gt;&gt;FAN_BOUNCE7</t>
        </is>
      </c>
      <c r="B155" t="inlineStr">
        <is>
          <t>Buffer</t>
        </is>
      </c>
      <c r="C155" t="n">
        <v>1.4764880625</v>
      </c>
      <c r="D155" t="n">
        <v>0</v>
      </c>
      <c r="E155" t="n">
        <v>0.059</v>
      </c>
      <c r="F155" t="n">
        <v>0.049</v>
      </c>
      <c r="G155" t="n">
        <v>0.178</v>
      </c>
      <c r="H155" t="n">
        <v>0.147</v>
      </c>
      <c r="I155">
        <f>((D157) + (D156))</f>
        <v/>
      </c>
      <c r="J155">
        <f>(((D157) + (D156))*C155)</f>
        <v/>
      </c>
    </row>
    <row r="156">
      <c r="A156" t="inlineStr">
        <is>
          <t>INT_R_X5Y49/FAN_BOUNCE7</t>
        </is>
      </c>
      <c r="B156" t="inlineStr">
        <is>
          <t>Part of wire</t>
        </is>
      </c>
      <c r="C156" t="n">
        <v>0</v>
      </c>
      <c r="D156" t="n">
        <v>0</v>
      </c>
      <c r="I156">
        <f>(((D156)/2) + (D157))</f>
        <v/>
      </c>
      <c r="J156">
        <f>((C156)*(((D156)/2) + (D157)))</f>
        <v/>
      </c>
    </row>
    <row r="157">
      <c r="A157" t="inlineStr">
        <is>
          <t>INT_R_X5Y49/INT_R.FAN_BOUNCE7-&gt;&gt;BYP_ALT4</t>
        </is>
      </c>
      <c r="B157" t="inlineStr">
        <is>
          <t>Buffer</t>
        </is>
      </c>
      <c r="C157" t="n">
        <v>0</v>
      </c>
      <c r="D157" t="n">
        <v>0.00757</v>
      </c>
      <c r="E157" t="n">
        <v>0</v>
      </c>
      <c r="F157" t="n">
        <v>0</v>
      </c>
      <c r="G157" t="n">
        <v>0</v>
      </c>
      <c r="H157" t="n">
        <v>0</v>
      </c>
      <c r="I157">
        <f>((D159 + D170) + (D158))</f>
        <v/>
      </c>
      <c r="J157">
        <f>(((D159 + D170) + (D158))*C157)</f>
        <v/>
      </c>
    </row>
    <row r="158">
      <c r="A158" t="inlineStr">
        <is>
          <t>INT_R_X5Y49/BYP_ALT4</t>
        </is>
      </c>
      <c r="B158" t="inlineStr">
        <is>
          <t>Part of wire</t>
        </is>
      </c>
      <c r="C158" t="n">
        <v>0</v>
      </c>
      <c r="D158" t="n">
        <v>0</v>
      </c>
      <c r="I158">
        <f>(((D158)/2) + (D159 + D170))</f>
        <v/>
      </c>
      <c r="J158">
        <f>((C158)*(((D158)/2) + (D159 + D170)))</f>
        <v/>
      </c>
    </row>
    <row r="159">
      <c r="A159" t="inlineStr">
        <is>
          <t>INT_R_X5Y49/INT_R.BYP_ALT4-&gt;&gt;BYP4</t>
        </is>
      </c>
      <c r="B159" t="inlineStr">
        <is>
          <t>Buffer</t>
        </is>
      </c>
      <c r="C159" t="n">
        <v>3.489880625</v>
      </c>
      <c r="D159" t="n">
        <v>0</v>
      </c>
      <c r="E159" t="n">
        <v>0.055</v>
      </c>
      <c r="F159" t="n">
        <v>0.045</v>
      </c>
      <c r="G159" t="n">
        <v>0.179</v>
      </c>
      <c r="H159" t="n">
        <v>0.148</v>
      </c>
      <c r="I159">
        <f>((((D164) + (D163))) + (D160 + D161))</f>
        <v/>
      </c>
      <c r="J159">
        <f>(((((D164) + (D163))) + (D160 + D161))*C159)</f>
        <v/>
      </c>
    </row>
    <row r="160">
      <c r="A160" t="inlineStr">
        <is>
          <t>INT_R_X5Y49/BYP4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CLBLM_R_X5Y49/CLBLM_BYP4</t>
        </is>
      </c>
      <c r="B161" t="inlineStr">
        <is>
          <t>Part of wire</t>
        </is>
      </c>
      <c r="C161" t="n">
        <v>0</v>
      </c>
      <c r="D161" t="n">
        <v>0</v>
      </c>
      <c r="I161">
        <f>(((D160 + D161)/2) + (((D164) + (D163))))</f>
        <v/>
      </c>
      <c r="J161">
        <f>((C160 + C161)*(((D160 + D161)/2) + (((D164) + (D163)))))</f>
        <v/>
      </c>
    </row>
    <row r="162">
      <c r="A162" t="inlineStr">
        <is>
          <t>CLBLM_R_X5Y49/CLBLM_R.CLBLM_BYP4-&gt;CLBLM_M_BX</t>
        </is>
      </c>
      <c r="B162" t="inlineStr">
        <is>
          <t>PassTransistor</t>
        </is>
      </c>
      <c r="C162" t="n">
        <v>0</v>
      </c>
      <c r="E162" t="n">
        <v>0</v>
      </c>
      <c r="F162" t="n">
        <v>0</v>
      </c>
      <c r="G162" t="n">
        <v>0</v>
      </c>
      <c r="H162" t="n">
        <v>0</v>
      </c>
      <c r="I162">
        <f>((D164) + (D163))</f>
        <v/>
      </c>
      <c r="J162">
        <f>(((D164) + (D163))*C162)</f>
        <v/>
      </c>
    </row>
    <row r="163">
      <c r="A163" t="inlineStr">
        <is>
          <t>CLBLM_R_X5Y49/CLBLM_M_BX</t>
        </is>
      </c>
      <c r="B163" t="inlineStr">
        <is>
          <t>Part of wire</t>
        </is>
      </c>
      <c r="C163" t="n">
        <v>0</v>
      </c>
      <c r="D163" t="n">
        <v>0</v>
      </c>
      <c r="I163">
        <f>(((D163)/2) + (D164))</f>
        <v/>
      </c>
      <c r="J163">
        <f>((C163)*(((D163)/2) + (D164)))</f>
        <v/>
      </c>
    </row>
    <row r="164">
      <c r="A164" t="inlineStr">
        <is>
          <t>ALU1/result0_inferred__0/i__carry__2/DI[1]</t>
        </is>
      </c>
      <c r="B164" t="inlineStr">
        <is>
          <t>Inpin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t="inlineStr">
        <is>
          <t>regReadDataA[13]: masterReg/readData1_reg[13]/Q to ALU1/result0_inferred__0/i__carry__2/DI[1] sum delays</t>
        </is>
      </c>
      <c r="E165">
        <f>(E2 + E4 + E53 + E131 + E149 + E151 + E153 + E155 + E157 + E159 + E162 + E164)</f>
        <v/>
      </c>
      <c r="F165">
        <f>(F2 + F4 + F53 + F131 + F149 + F151 + F153 + F155 + F157 + F159 + F162 + F164)</f>
        <v/>
      </c>
      <c r="G165">
        <f>(G2 + G4 + G53 + G131 + G149 + G151 + G153 + G155 + G157 + G159 + G162 + G164)</f>
        <v/>
      </c>
      <c r="H165">
        <f>(H2 + H4 + H53 + H131 + H149 + H151 + H153 + H155 + H157 + H159 + H162 + H164)</f>
        <v/>
      </c>
      <c r="J165">
        <f>(J2 + J3 + J4 + J6 + J53 + J66 + J131 + J137 + J149 + J150 + J151 + J152 + J153 + J154 + J155 + J156 + J157 + J158 + J159 + J161 + J162 + J163 + J164)</f>
        <v/>
      </c>
    </row>
    <row r="166">
      <c r="A166" t="inlineStr">
        <is>
          <t>regReadDataA[13]: masterReg/readData1_reg[13]/Q to ALU1/result0_inferred__0/i__carry__2/DI[1]sum delays + cap delay</t>
        </is>
      </c>
      <c r="E166">
        <f>1000*(E165 + J165)</f>
        <v/>
      </c>
      <c r="F166">
        <f>1000*(F165 + J165)</f>
        <v/>
      </c>
      <c r="G166">
        <f>1000*(G165 + J165)</f>
        <v/>
      </c>
      <c r="H166">
        <f>1000*(H165 + J165)</f>
        <v/>
      </c>
    </row>
    <row r="168">
      <c r="A168" t="inlineStr">
        <is>
          <t>regReadDataA[13]: masterReg/readData1_reg[13]/Q to ALU1/result0_inferred__0/i__carry__2/DI[1]Total delay (from Vivado)</t>
        </is>
      </c>
      <c r="E168" t="inlineStr">
        <is>
          <t>529</t>
        </is>
      </c>
      <c r="F168" t="inlineStr">
        <is>
          <t>478</t>
        </is>
      </c>
      <c r="G168" t="inlineStr">
        <is>
          <t>874</t>
        </is>
      </c>
      <c r="H168" t="inlineStr">
        <is>
          <t>761</t>
        </is>
      </c>
    </row>
    <row r="170">
      <c r="A170" t="inlineStr">
        <is>
          <t>INT_R_X5Y49/INT_R.BYP_ALT4-&gt;&gt;BYP_BOUNCE4</t>
        </is>
      </c>
      <c r="B170" t="inlineStr">
        <is>
          <t>Buffer</t>
        </is>
      </c>
      <c r="C170" t="n">
        <v>1.4764880625</v>
      </c>
      <c r="D170" t="n">
        <v>0</v>
      </c>
      <c r="E170" t="n">
        <v>0.059</v>
      </c>
      <c r="F170" t="n">
        <v>0.049</v>
      </c>
      <c r="G170" t="n">
        <v>0.178</v>
      </c>
      <c r="H170" t="n">
        <v>0.147</v>
      </c>
      <c r="I170">
        <f>((D172) + (D171))</f>
        <v/>
      </c>
      <c r="J170">
        <f>(((D172) + (D171))*C170)</f>
        <v/>
      </c>
    </row>
    <row r="171">
      <c r="A171" t="inlineStr">
        <is>
          <t>INT_R_X5Y49/BYP_BOUNCE4</t>
        </is>
      </c>
      <c r="B171" t="inlineStr">
        <is>
          <t>Part of wire</t>
        </is>
      </c>
      <c r="C171" t="n">
        <v>0</v>
      </c>
      <c r="D171" t="n">
        <v>0</v>
      </c>
      <c r="I171">
        <f>(((D171)/2) + (D172))</f>
        <v/>
      </c>
      <c r="J171">
        <f>((C171)*(((D171)/2) + (D172)))</f>
        <v/>
      </c>
    </row>
    <row r="172">
      <c r="A172" t="inlineStr">
        <is>
          <t>INT_R_X5Y49/INT_R.BYP_BOUNCE4-&gt;&gt;BYP_ALT5</t>
        </is>
      </c>
      <c r="B172" t="inlineStr">
        <is>
          <t>Buffer</t>
        </is>
      </c>
      <c r="C172" t="n">
        <v>0</v>
      </c>
      <c r="D172" t="n">
        <v>0.00757</v>
      </c>
      <c r="E172" t="n">
        <v>0</v>
      </c>
      <c r="F172" t="n">
        <v>0</v>
      </c>
      <c r="G172" t="n">
        <v>0</v>
      </c>
      <c r="H172" t="n">
        <v>0</v>
      </c>
      <c r="I172">
        <f>((D174) + (D173))</f>
        <v/>
      </c>
      <c r="J172">
        <f>(((D174) + (D173))*C172)</f>
        <v/>
      </c>
    </row>
    <row r="173">
      <c r="A173" t="inlineStr">
        <is>
          <t>INT_R_X5Y49/BYP_ALT5</t>
        </is>
      </c>
      <c r="B173" t="inlineStr">
        <is>
          <t>Part of wire</t>
        </is>
      </c>
      <c r="C173" t="n">
        <v>0</v>
      </c>
      <c r="D173" t="n">
        <v>0</v>
      </c>
      <c r="I173">
        <f>(((D173)/2) + (D174))</f>
        <v/>
      </c>
      <c r="J173">
        <f>((C173)*(((D173)/2) + (D174)))</f>
        <v/>
      </c>
    </row>
    <row r="174">
      <c r="A174" t="inlineStr">
        <is>
          <t>INT_R_X5Y49/INT_R.BYP_ALT5-&gt;&gt;BYP5</t>
        </is>
      </c>
      <c r="B174" t="inlineStr">
        <is>
          <t>Buffer</t>
        </is>
      </c>
      <c r="C174" t="n">
        <v>3.489880625</v>
      </c>
      <c r="D174" t="n">
        <v>0</v>
      </c>
      <c r="E174" t="n">
        <v>0.055</v>
      </c>
      <c r="F174" t="n">
        <v>0.045</v>
      </c>
      <c r="G174" t="n">
        <v>0.179</v>
      </c>
      <c r="H174" t="n">
        <v>0.148</v>
      </c>
      <c r="I174">
        <f>((((D179) + (D178))) + (D175 + D176))</f>
        <v/>
      </c>
      <c r="J174">
        <f>(((((D179) + (D178))) + (D175 + D176))*C174)</f>
        <v/>
      </c>
    </row>
    <row r="175">
      <c r="A175" t="inlineStr">
        <is>
          <t>INT_R_X5Y49/BYP5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CLBLM_R_X5Y49/CLBLM_BYP5</t>
        </is>
      </c>
      <c r="B176" t="inlineStr">
        <is>
          <t>Part of wire</t>
        </is>
      </c>
      <c r="C176" t="n">
        <v>0</v>
      </c>
      <c r="D176" t="n">
        <v>0</v>
      </c>
      <c r="I176">
        <f>(((D175 + D176)/2) + (((D179) + (D178))))</f>
        <v/>
      </c>
      <c r="J176">
        <f>((C175 + C176)*(((D175 + D176)/2) + (((D179) + (D178)))))</f>
        <v/>
      </c>
    </row>
    <row r="177">
      <c r="A177" t="inlineStr">
        <is>
          <t>CLBLM_R_X5Y49/CLBLM_R.CLBLM_BYP5-&gt;CLBLM_L_BX</t>
        </is>
      </c>
      <c r="B177" t="inlineStr">
        <is>
          <t>PassTransistor</t>
        </is>
      </c>
      <c r="C177" t="n">
        <v>0</v>
      </c>
      <c r="E177" t="n">
        <v>0</v>
      </c>
      <c r="F177" t="n">
        <v>0</v>
      </c>
      <c r="G177" t="n">
        <v>0</v>
      </c>
      <c r="H177" t="n">
        <v>0</v>
      </c>
      <c r="I177">
        <f>((D179) + (D178))</f>
        <v/>
      </c>
      <c r="J177">
        <f>(((D179) + (D178))*C177)</f>
        <v/>
      </c>
    </row>
    <row r="178">
      <c r="A178" t="inlineStr">
        <is>
          <t>CLBLM_R_X5Y49/CLBLM_L_BX</t>
        </is>
      </c>
      <c r="B178" t="inlineStr">
        <is>
          <t>Part of wire</t>
        </is>
      </c>
      <c r="C178" t="n">
        <v>0</v>
      </c>
      <c r="D178" t="n">
        <v>0</v>
      </c>
      <c r="I178">
        <f>(((D178)/2) + (D179))</f>
        <v/>
      </c>
      <c r="J178">
        <f>((C178)*(((D178)/2) + (D179)))</f>
        <v/>
      </c>
    </row>
    <row r="179">
      <c r="A179" t="inlineStr">
        <is>
          <t>ALU1/result0_carry__2/DI[1]</t>
        </is>
      </c>
      <c r="B179" t="inlineStr">
        <is>
          <t>Inpin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t="inlineStr">
        <is>
          <t>regReadDataA[13]: masterReg/readData1_reg[13]/Q to ALU1/result0_carry__2/DI[1] sum delays</t>
        </is>
      </c>
      <c r="E180">
        <f>(E2 + E4 + E53 + E131 + E149 + E151 + E153 + E155 + E157 + E170 + E172 + E174 + E177 + E179)</f>
        <v/>
      </c>
      <c r="F180">
        <f>(F2 + F4 + F53 + F131 + F149 + F151 + F153 + F155 + F157 + F170 + F172 + F174 + F177 + F179)</f>
        <v/>
      </c>
      <c r="G180">
        <f>(G2 + G4 + G53 + G131 + G149 + G151 + G153 + G155 + G157 + G170 + G172 + G174 + G177 + G179)</f>
        <v/>
      </c>
      <c r="H180">
        <f>(H2 + H4 + H53 + H131 + H149 + H151 + H153 + H155 + H157 + H170 + H172 + H174 + H177 + H179)</f>
        <v/>
      </c>
      <c r="J180">
        <f>(J2 + J3 + J4 + J6 + J53 + J66 + J131 + J137 + J149 + J150 + J151 + J152 + J153 + J154 + J155 + J156 + J157 + J158 + J170 + J171 + J172 + J173 + J174 + J176 + J177 + J178 + J179)</f>
        <v/>
      </c>
    </row>
    <row r="181">
      <c r="A181" t="inlineStr">
        <is>
          <t>regReadDataA[13]: masterReg/readData1_reg[13]/Q to ALU1/result0_carry__2/DI[1]sum delays + cap delay</t>
        </is>
      </c>
      <c r="E181">
        <f>1000*(E180 + J180)</f>
        <v/>
      </c>
      <c r="F181">
        <f>1000*(F180 + J180)</f>
        <v/>
      </c>
      <c r="G181">
        <f>1000*(G180 + J180)</f>
        <v/>
      </c>
      <c r="H181">
        <f>1000*(H180 + J180)</f>
        <v/>
      </c>
    </row>
    <row r="183">
      <c r="A183" t="inlineStr">
        <is>
          <t>regReadDataA[13]: masterReg/readData1_reg[13]/Q to ALU1/result0_carry__2/DI[1]Total delay (from Vivado)</t>
        </is>
      </c>
      <c r="E183" t="inlineStr">
        <is>
          <t>597</t>
        </is>
      </c>
      <c r="F183" t="inlineStr">
        <is>
          <t>536</t>
        </is>
      </c>
      <c r="G183" t="inlineStr">
        <is>
          <t>1016</t>
        </is>
      </c>
      <c r="H183" t="inlineStr">
        <is>
          <t>879</t>
        </is>
      </c>
    </row>
    <row r="185">
      <c r="A185" t="inlineStr">
        <is>
          <t>INT_R_X5Y49/INT_R.FAN_BOUNCE5-&gt;&gt;IMUX17</t>
        </is>
      </c>
      <c r="B185" t="inlineStr">
        <is>
          <t>Buffer</t>
        </is>
      </c>
      <c r="C185" t="n">
        <v>1.6107141875</v>
      </c>
      <c r="D185" t="n">
        <v>0.007713</v>
      </c>
      <c r="E185" t="n">
        <v>0.047</v>
      </c>
      <c r="F185" t="n">
        <v>0.038</v>
      </c>
      <c r="G185" t="n">
        <v>0.138</v>
      </c>
      <c r="H185" t="n">
        <v>0.114</v>
      </c>
      <c r="I185">
        <f>((((D190) + (D189))) + (D186 + D187))</f>
        <v/>
      </c>
      <c r="J185">
        <f>(((((D190) + (D189))) + (D186 + D187))*C185)</f>
        <v/>
      </c>
    </row>
    <row r="186">
      <c r="A186" t="inlineStr">
        <is>
          <t>INT_R_X5Y49/IMUX17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CLBLM_R_X5Y49/CLBLM_IMUX17</t>
        </is>
      </c>
      <c r="B187" t="inlineStr">
        <is>
          <t>Part of wire</t>
        </is>
      </c>
      <c r="C187" t="n">
        <v>0</v>
      </c>
      <c r="D187" t="n">
        <v>0</v>
      </c>
      <c r="I187">
        <f>(((D186 + D187)/2) + (((D190) + (D189))))</f>
        <v/>
      </c>
      <c r="J187">
        <f>((C186 + C187)*(((D186 + D187)/2) + (((D190) + (D189)))))</f>
        <v/>
      </c>
    </row>
    <row r="188">
      <c r="A188" t="inlineStr">
        <is>
          <t>CLBLM_R_X5Y49/CLBLM_R.CLBLM_IMUX17-&gt;CLBLM_M_B3</t>
        </is>
      </c>
      <c r="B188" t="inlineStr">
        <is>
          <t>PassTransistor</t>
        </is>
      </c>
      <c r="C188" t="n">
        <v>0</v>
      </c>
      <c r="E188" t="n">
        <v>0</v>
      </c>
      <c r="F188" t="n">
        <v>0</v>
      </c>
      <c r="G188" t="n">
        <v>0</v>
      </c>
      <c r="H188" t="n">
        <v>0</v>
      </c>
      <c r="I188">
        <f>((D190) + (D189))</f>
        <v/>
      </c>
      <c r="J188">
        <f>(((D190) + (D189))*C188)</f>
        <v/>
      </c>
    </row>
    <row r="189">
      <c r="A189" t="inlineStr">
        <is>
          <t>CLBLM_R_X5Y49/CLBLM_M_B3</t>
        </is>
      </c>
      <c r="B189" t="inlineStr">
        <is>
          <t>Part of wire</t>
        </is>
      </c>
      <c r="C189" t="n">
        <v>0</v>
      </c>
      <c r="D189" t="n">
        <v>0</v>
      </c>
      <c r="I189">
        <f>(((D189)/2) + (D190))</f>
        <v/>
      </c>
      <c r="J189">
        <f>((C189)*(((D189)/2) + (D190)))</f>
        <v/>
      </c>
    </row>
    <row r="190">
      <c r="A190" t="inlineStr">
        <is>
          <t>masterReg/i__carry__2_i_3__0/I1</t>
        </is>
      </c>
      <c r="B190" t="inlineStr">
        <is>
          <t>Inpin</t>
        </is>
      </c>
      <c r="D190" t="n">
        <v>0</v>
      </c>
      <c r="E190" t="n">
        <v>0.141</v>
      </c>
      <c r="F190" t="n">
        <v>0.114</v>
      </c>
      <c r="G190" t="n">
        <v>0.37</v>
      </c>
      <c r="H190" t="n">
        <v>0.298</v>
      </c>
    </row>
    <row r="191">
      <c r="A191" t="inlineStr">
        <is>
          <t>regReadDataA[13]: masterReg/readData1_reg[13]/Q to masterReg/i__carry__2_i_3__0/I1 sum delays</t>
        </is>
      </c>
      <c r="E191">
        <f>(E2 + E4 + E53 + E131 + E149 + E151 + E185 + E188 + E190)</f>
        <v/>
      </c>
      <c r="F191">
        <f>(F2 + F4 + F53 + F131 + F149 + F151 + F185 + F188 + F190)</f>
        <v/>
      </c>
      <c r="G191">
        <f>(G2 + G4 + G53 + G131 + G149 + G151 + G185 + G188 + G190)</f>
        <v/>
      </c>
      <c r="H191">
        <f>(H2 + H4 + H53 + H131 + H149 + H151 + H185 + H188 + H190)</f>
        <v/>
      </c>
      <c r="J191">
        <f>(J2 + J3 + J4 + J6 + J53 + J66 + J131 + J137 + J149 + J150 + J151 + J152 + J185 + J187 + J188 + J189 + J190)</f>
        <v/>
      </c>
    </row>
    <row r="192">
      <c r="A192" t="inlineStr">
        <is>
          <t>regReadDataA[13]: masterReg/readData1_reg[13]/Q to masterReg/i__carry__2_i_3__0/I1sum delays + cap delay</t>
        </is>
      </c>
      <c r="E192">
        <f>1000*(E191 + J191)</f>
        <v/>
      </c>
      <c r="F192">
        <f>1000*(F191 + J191)</f>
        <v/>
      </c>
      <c r="G192">
        <f>1000*(G191 + J191)</f>
        <v/>
      </c>
      <c r="H192">
        <f>1000*(H191 + J191)</f>
        <v/>
      </c>
    </row>
    <row r="194">
      <c r="A194" t="inlineStr">
        <is>
          <t>regReadDataA[13]: masterReg/readData1_reg[13]/Q to masterReg/i__carry__2_i_3__0/I1Total delay (from Vivado)</t>
        </is>
      </c>
      <c r="E194" t="inlineStr">
        <is>
          <t>593</t>
        </is>
      </c>
      <c r="F194" t="inlineStr">
        <is>
          <t>526</t>
        </is>
      </c>
      <c r="G194" t="inlineStr">
        <is>
          <t>1003</t>
        </is>
      </c>
      <c r="H194" t="inlineStr">
        <is>
          <t>860</t>
        </is>
      </c>
    </row>
    <row r="196">
      <c r="A196" t="inlineStr">
        <is>
          <t>INT_L_X10Y50/INT_L.LOGIC_OUTS_L0-&gt;&gt;SS2BEG0</t>
        </is>
      </c>
      <c r="B196" t="inlineStr">
        <is>
          <t>Buffer</t>
        </is>
      </c>
      <c r="C196" t="n">
        <v>1.1851186875</v>
      </c>
      <c r="D196" t="n">
        <v>0.008473000000000001</v>
      </c>
      <c r="E196" t="n">
        <v>0.06</v>
      </c>
      <c r="F196" t="n">
        <v>0.05</v>
      </c>
      <c r="G196" t="n">
        <v>0.134</v>
      </c>
      <c r="H196" t="n">
        <v>0.111</v>
      </c>
      <c r="I196">
        <f>((D201) + (D197 + D198 + D199 + D200))</f>
        <v/>
      </c>
      <c r="J196">
        <f>(((D201) + (D197 + D198 + D199 + D200))*C196)</f>
        <v/>
      </c>
    </row>
    <row r="197">
      <c r="A197" t="inlineStr">
        <is>
          <t>INT_L_X10Y50/SS2BEG0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INT_L_X10Y48/SS2END0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BRKH_INT_X10Y49/BRKH_INT_SS2A0</t>
        </is>
      </c>
      <c r="B199" t="inlineStr">
        <is>
          <t>Part of wire</t>
        </is>
      </c>
      <c r="C199" t="n">
        <v>0.00523</v>
      </c>
      <c r="D199" t="n">
        <v>0.001</v>
      </c>
    </row>
    <row r="200">
      <c r="A200" t="inlineStr">
        <is>
          <t>INT_L_X10Y49/SS2A0</t>
        </is>
      </c>
      <c r="B200" t="inlineStr">
        <is>
          <t>Part of wire</t>
        </is>
      </c>
      <c r="C200" t="n">
        <v>0</v>
      </c>
      <c r="D200" t="n">
        <v>0</v>
      </c>
      <c r="I200">
        <f>(((D197 + D198 + D199 + D200)/2) + (D201))</f>
        <v/>
      </c>
      <c r="J200">
        <f>((C197 + C198 + C199 + C200)*(((D197 + D198 + D199 + D200)/2) + (D201)))</f>
        <v/>
      </c>
    </row>
    <row r="201">
      <c r="A201" t="inlineStr">
        <is>
          <t>INT_L_X10Y48/INT_L.SS2END0-&gt;&gt;SR1BEG1</t>
        </is>
      </c>
      <c r="B201" t="inlineStr">
        <is>
          <t>Buffer</t>
        </is>
      </c>
      <c r="C201" t="n">
        <v>1.16220225</v>
      </c>
      <c r="D201" t="n">
        <v>0.008429000000000001</v>
      </c>
      <c r="E201" t="n">
        <v>0.056</v>
      </c>
      <c r="F201" t="n">
        <v>0.046</v>
      </c>
      <c r="G201" t="n">
        <v>0.132</v>
      </c>
      <c r="H201" t="n">
        <v>0.109</v>
      </c>
      <c r="I201">
        <f>((D204 + D228) + (D202 + D203))</f>
        <v/>
      </c>
      <c r="J201">
        <f>(((D204 + D228) + (D202 + D203))*C201)</f>
        <v/>
      </c>
    </row>
    <row r="202">
      <c r="A202" t="inlineStr">
        <is>
          <t>INT_L_X10Y48/SR1BEG1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INT_L_X10Y47/SR1END1</t>
        </is>
      </c>
      <c r="B203" t="inlineStr">
        <is>
          <t>Part of wire</t>
        </is>
      </c>
      <c r="C203" t="n">
        <v>0</v>
      </c>
      <c r="D203" t="n">
        <v>0</v>
      </c>
      <c r="I203">
        <f>(((D202 + D203)/2) + (D204 + D228))</f>
        <v/>
      </c>
      <c r="J203">
        <f>((C202 + C203)*(((D202 + D203)/2) + (D204 + D228)))</f>
        <v/>
      </c>
    </row>
    <row r="204">
      <c r="A204" t="inlineStr">
        <is>
          <t>INT_L_X10Y47/INT_L.SR1END1-&gt;&gt;WW2BEG1</t>
        </is>
      </c>
      <c r="B204" t="inlineStr">
        <is>
          <t>Buffer</t>
        </is>
      </c>
      <c r="C204" t="n">
        <v>1.1851186875</v>
      </c>
      <c r="D204" t="n">
        <v>0.008473000000000001</v>
      </c>
      <c r="E204" t="n">
        <v>0.063</v>
      </c>
      <c r="F204" t="n">
        <v>0.052</v>
      </c>
      <c r="G204" t="n">
        <v>0.143</v>
      </c>
      <c r="H204" t="n">
        <v>0.118</v>
      </c>
      <c r="I204">
        <f>((D212) + (D205 + D206 + D207 + D208 + D209 + D210 + D211))</f>
        <v/>
      </c>
      <c r="J204">
        <f>(((D212) + (D205 + D206 + D207 + D208 + D209 + D210 + D211))*C204)</f>
        <v/>
      </c>
    </row>
    <row r="205">
      <c r="A205" t="inlineStr">
        <is>
          <t>INT_L_X10Y47/WW2BEG1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INT_L_X8Y47/WW2END1</t>
        </is>
      </c>
      <c r="B206" t="inlineStr">
        <is>
          <t>Part of wire</t>
        </is>
      </c>
      <c r="C206" t="n">
        <v>0</v>
      </c>
      <c r="D206" t="n">
        <v>0</v>
      </c>
    </row>
    <row r="207">
      <c r="A207" t="inlineStr">
        <is>
          <t>CLBLM_L_X10Y47/CLBLM_WW2A1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VBRK_X29Y49/VBRK_WW2A1</t>
        </is>
      </c>
      <c r="B208" t="inlineStr">
        <is>
          <t>Part of wire</t>
        </is>
      </c>
      <c r="C208" t="n">
        <v>0.01211</v>
      </c>
      <c r="D208" t="n">
        <v>0.00162</v>
      </c>
    </row>
    <row r="209">
      <c r="A209" t="inlineStr">
        <is>
          <t>DSP_R_X9Y45/DSP_WW2A1_2</t>
        </is>
      </c>
      <c r="B209" t="inlineStr">
        <is>
          <t>Part of wire</t>
        </is>
      </c>
      <c r="C209" t="n">
        <v>0.04743</v>
      </c>
      <c r="D209" t="n">
        <v>0.011</v>
      </c>
    </row>
    <row r="210">
      <c r="A210" t="inlineStr">
        <is>
          <t>INT_INTERFACE_R_X9Y47/INT_INTERFACE_WW2A1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INT_R_X9Y47/WW2A1</t>
        </is>
      </c>
      <c r="B211" t="inlineStr">
        <is>
          <t>Part of wire</t>
        </is>
      </c>
      <c r="C211" t="n">
        <v>0</v>
      </c>
      <c r="D211" t="n">
        <v>0</v>
      </c>
      <c r="I211">
        <f>(((D205 + D206 + D207 + D208 + D209 + D210 + D211)/2) + (D212))</f>
        <v/>
      </c>
      <c r="J211">
        <f>((C205 + C206 + C207 + C208 + C209 + C210 + C211)*(((D205 + D206 + D207 + D208 + D209 + D210 + D211)/2) + (D212)))</f>
        <v/>
      </c>
    </row>
    <row r="212">
      <c r="A212" t="inlineStr">
        <is>
          <t>INT_L_X8Y47/INT_L.WW2END1-&gt;&gt;WL1BEG0</t>
        </is>
      </c>
      <c r="B212" t="inlineStr">
        <is>
          <t>Buffer</t>
        </is>
      </c>
      <c r="C212" t="n">
        <v>1.16220225</v>
      </c>
      <c r="D212" t="n">
        <v>0.008429000000000001</v>
      </c>
      <c r="E212" t="n">
        <v>0.042</v>
      </c>
      <c r="F212" t="n">
        <v>0.034</v>
      </c>
      <c r="G212" t="n">
        <v>0.123</v>
      </c>
      <c r="H212" t="n">
        <v>0.102</v>
      </c>
      <c r="I212">
        <f>((D217) + (D213 + D214 + D215 + D216))</f>
        <v/>
      </c>
      <c r="J212">
        <f>(((D217) + (D213 + D214 + D215 + D216))*C212)</f>
        <v/>
      </c>
    </row>
    <row r="213">
      <c r="A213" t="inlineStr">
        <is>
          <t>INT_L_X8Y47/WL1BEG0</t>
        </is>
      </c>
      <c r="B213" t="inlineStr">
        <is>
          <t>Part of wire</t>
        </is>
      </c>
      <c r="C213" t="n">
        <v>0</v>
      </c>
      <c r="D213" t="n">
        <v>0</v>
      </c>
    </row>
    <row r="214">
      <c r="A214" t="inlineStr">
        <is>
          <t>INT_R_X7Y47/WL1END0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CLBLM_L_X8Y47/CLBLM_WL1END0</t>
        </is>
      </c>
      <c r="B215" t="inlineStr">
        <is>
          <t>Part of wire</t>
        </is>
      </c>
      <c r="C215" t="n">
        <v>0.058596</v>
      </c>
      <c r="D215" t="n">
        <v>0.006105</v>
      </c>
    </row>
    <row r="216">
      <c r="A216" t="inlineStr">
        <is>
          <t>CLBLM_R_X7Y47/CLBLM_WL1END0</t>
        </is>
      </c>
      <c r="B216" t="inlineStr">
        <is>
          <t>Part of wire</t>
        </is>
      </c>
      <c r="C216" t="n">
        <v>0.058596</v>
      </c>
      <c r="D216" t="n">
        <v>0.006105</v>
      </c>
      <c r="I216">
        <f>(((D213 + D214 + D215 + D216)/2) + (D217))</f>
        <v/>
      </c>
      <c r="J216">
        <f>((C213 + C214 + C215 + C216)*(((D213 + D214 + D215 + D216)/2) + (D217)))</f>
        <v/>
      </c>
    </row>
    <row r="217">
      <c r="A217" t="inlineStr">
        <is>
          <t>INT_R_X7Y47/INT_R.WL1END0-&gt;&gt;IMUX18</t>
        </is>
      </c>
      <c r="B217" t="inlineStr">
        <is>
          <t>Buffer</t>
        </is>
      </c>
      <c r="C217" t="n">
        <v>1.6107141875</v>
      </c>
      <c r="D217" t="n">
        <v>0.007713</v>
      </c>
      <c r="E217" t="n">
        <v>0.047</v>
      </c>
      <c r="F217" t="n">
        <v>0.038</v>
      </c>
      <c r="G217" t="n">
        <v>0.138</v>
      </c>
      <c r="H217" t="n">
        <v>0.114</v>
      </c>
      <c r="I217">
        <f>((((D222) + (D221))) + (D218 + D219))</f>
        <v/>
      </c>
      <c r="J217">
        <f>(((((D222) + (D221))) + (D218 + D219))*C217)</f>
        <v/>
      </c>
    </row>
    <row r="218">
      <c r="A218" t="inlineStr">
        <is>
          <t>INT_R_X7Y47/IMUX18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CLBLM_R_X7Y47/CLBLM_IMUX18</t>
        </is>
      </c>
      <c r="B219" t="inlineStr">
        <is>
          <t>Part of wire</t>
        </is>
      </c>
      <c r="C219" t="n">
        <v>0</v>
      </c>
      <c r="D219" t="n">
        <v>0</v>
      </c>
      <c r="I219">
        <f>(((D218 + D219)/2) + (((D222) + (D221))))</f>
        <v/>
      </c>
      <c r="J219">
        <f>((C218 + C219)*(((D218 + D219)/2) + (((D222) + (D221)))))</f>
        <v/>
      </c>
    </row>
    <row r="220">
      <c r="A220" t="inlineStr">
        <is>
          <t>CLBLM_R_X7Y47/CLBLM_R.CLBLM_IMUX18-&gt;CLBLM_M_B2</t>
        </is>
      </c>
      <c r="B220" t="inlineStr">
        <is>
          <t>PassTransistor</t>
        </is>
      </c>
      <c r="C220" t="n">
        <v>0</v>
      </c>
      <c r="E220" t="n">
        <v>0</v>
      </c>
      <c r="F220" t="n">
        <v>0</v>
      </c>
      <c r="G220" t="n">
        <v>0</v>
      </c>
      <c r="H220" t="n">
        <v>0</v>
      </c>
      <c r="I220">
        <f>((D222) + (D221))</f>
        <v/>
      </c>
      <c r="J220">
        <f>(((D222) + (D221))*C220)</f>
        <v/>
      </c>
    </row>
    <row r="221">
      <c r="A221" t="inlineStr">
        <is>
          <t>CLBLM_R_X7Y47/CLBLM_M_B2</t>
        </is>
      </c>
      <c r="B221" t="inlineStr">
        <is>
          <t>Part of wire</t>
        </is>
      </c>
      <c r="C221" t="n">
        <v>0</v>
      </c>
      <c r="D221" t="n">
        <v>0</v>
      </c>
      <c r="I221">
        <f>(((D221)/2) + (D222))</f>
        <v/>
      </c>
      <c r="J221">
        <f>((C221)*(((D221)/2) + (D222)))</f>
        <v/>
      </c>
    </row>
    <row r="222">
      <c r="A222" t="inlineStr">
        <is>
          <t>masterReg/register_reg_r1_0_31_0_5_i_52/I1</t>
        </is>
      </c>
      <c r="B222" t="inlineStr">
        <is>
          <t>Inpin</t>
        </is>
      </c>
      <c r="D222" t="n">
        <v>0</v>
      </c>
      <c r="E222" t="n">
        <v>0.214</v>
      </c>
      <c r="F222" t="n">
        <v>0.172</v>
      </c>
      <c r="G222" t="n">
        <v>0.504</v>
      </c>
      <c r="H222" t="n">
        <v>0.406</v>
      </c>
    </row>
    <row r="223">
      <c r="A223" t="inlineStr">
        <is>
          <t>regReadDataA[13]: masterReg/readData1_reg[13]/Q to masterReg/register_reg_r1_0_31_0_5_i_52/I1 sum delays</t>
        </is>
      </c>
      <c r="E223">
        <f>(E2 + E4 + E196 + E201 + E204 + E212 + E217 + E220 + E222)</f>
        <v/>
      </c>
      <c r="F223">
        <f>(F2 + F4 + F196 + F201 + F204 + F212 + F217 + F220 + F222)</f>
        <v/>
      </c>
      <c r="G223">
        <f>(G2 + G4 + G196 + G201 + G204 + G212 + G217 + G220 + G222)</f>
        <v/>
      </c>
      <c r="H223">
        <f>(H2 + H4 + H196 + H201 + H204 + H212 + H217 + H220 + H222)</f>
        <v/>
      </c>
      <c r="J223">
        <f>(J2 + J3 + J4 + J6 + J196 + J200 + J201 + J203 + J204 + J211 + J212 + J216 + J217 + J219 + J220 + J221 + J222)</f>
        <v/>
      </c>
    </row>
    <row r="224">
      <c r="A224" t="inlineStr">
        <is>
          <t>regReadDataA[13]: masterReg/readData1_reg[13]/Q to masterReg/register_reg_r1_0_31_0_5_i_52/I1sum delays + cap delay</t>
        </is>
      </c>
      <c r="E224">
        <f>1000*(E223 + J223)</f>
        <v/>
      </c>
      <c r="F224">
        <f>1000*(F223 + J223)</f>
        <v/>
      </c>
      <c r="G224">
        <f>1000*(G223 + J223)</f>
        <v/>
      </c>
      <c r="H224">
        <f>1000*(H223 + J223)</f>
        <v/>
      </c>
    </row>
    <row r="226">
      <c r="A226" t="inlineStr">
        <is>
          <t>regReadDataA[13]: masterReg/readData1_reg[13]/Q to masterReg/register_reg_r1_0_31_0_5_i_52/I1Total delay (from Vivado)</t>
        </is>
      </c>
      <c r="E226" t="inlineStr">
        <is>
          <t>617</t>
        </is>
      </c>
      <c r="F226" t="inlineStr">
        <is>
          <t>527</t>
        </is>
      </c>
      <c r="G226" t="inlineStr">
        <is>
          <t>1095</t>
        </is>
      </c>
      <c r="H226" t="inlineStr">
        <is>
          <t>917</t>
        </is>
      </c>
    </row>
    <row r="228">
      <c r="A228" t="inlineStr">
        <is>
          <t>INT_L_X10Y47/INT_L.SR1END1-&gt;&gt;IMUX_L43</t>
        </is>
      </c>
      <c r="B228" t="inlineStr">
        <is>
          <t>Buffer</t>
        </is>
      </c>
      <c r="C228" t="n">
        <v>1.6107141875</v>
      </c>
      <c r="D228" t="n">
        <v>0.007713</v>
      </c>
      <c r="E228" t="n">
        <v>0.047</v>
      </c>
      <c r="F228" t="n">
        <v>0.038</v>
      </c>
      <c r="G228" t="n">
        <v>0.138</v>
      </c>
      <c r="H228" t="n">
        <v>0.114</v>
      </c>
      <c r="I228">
        <f>((((D233) + (D232))) + (D229 + D230))</f>
        <v/>
      </c>
      <c r="J228">
        <f>(((((D233) + (D232))) + (D229 + D230))*C228)</f>
        <v/>
      </c>
    </row>
    <row r="229">
      <c r="A229" t="inlineStr">
        <is>
          <t>INT_L_X10Y47/IMUX_L43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CLBLM_L_X10Y47/CLBLM_IMUX43</t>
        </is>
      </c>
      <c r="B230" t="inlineStr">
        <is>
          <t>Part of wire</t>
        </is>
      </c>
      <c r="C230" t="n">
        <v>0</v>
      </c>
      <c r="D230" t="n">
        <v>0</v>
      </c>
      <c r="I230">
        <f>(((D229 + D230)/2) + (((D233) + (D232))))</f>
        <v/>
      </c>
      <c r="J230">
        <f>((C229 + C230)*(((D229 + D230)/2) + (((D233) + (D232)))))</f>
        <v/>
      </c>
    </row>
    <row r="231">
      <c r="A231" t="inlineStr">
        <is>
          <t>CLBLM_L_X10Y47/CLBLM_L.CLBLM_IMUX43-&gt;CLBLM_M_D6</t>
        </is>
      </c>
      <c r="B231" t="inlineStr">
        <is>
          <t>PassTransistor</t>
        </is>
      </c>
      <c r="C231" t="n">
        <v>0</v>
      </c>
      <c r="E231" t="n">
        <v>0</v>
      </c>
      <c r="F231" t="n">
        <v>0</v>
      </c>
      <c r="G231" t="n">
        <v>0</v>
      </c>
      <c r="H231" t="n">
        <v>0</v>
      </c>
      <c r="I231">
        <f>((D233) + (D232))</f>
        <v/>
      </c>
      <c r="J231">
        <f>(((D233) + (D232))*C231)</f>
        <v/>
      </c>
    </row>
    <row r="232">
      <c r="A232" t="inlineStr">
        <is>
          <t>CLBLM_L_X10Y47/CLBLM_M_D6</t>
        </is>
      </c>
      <c r="B232" t="inlineStr">
        <is>
          <t>Part of wire</t>
        </is>
      </c>
      <c r="C232" t="n">
        <v>0</v>
      </c>
      <c r="D232" t="n">
        <v>0</v>
      </c>
      <c r="I232">
        <f>(((D232)/2) + (D233))</f>
        <v/>
      </c>
      <c r="J232">
        <f>((C232)*(((D232)/2) + (D233)))</f>
        <v/>
      </c>
    </row>
    <row r="233">
      <c r="A233" t="inlineStr">
        <is>
          <t>masterReg/register_reg_r1_0_31_0_5_i_60/I0</t>
        </is>
      </c>
      <c r="B233" t="inlineStr">
        <is>
          <t>Inpin</t>
        </is>
      </c>
      <c r="D233" t="n">
        <v>0</v>
      </c>
      <c r="E233" t="n">
        <v>0.01</v>
      </c>
      <c r="F233" t="n">
        <v>0.003</v>
      </c>
      <c r="G233" t="n">
        <v>0.022</v>
      </c>
      <c r="H233" t="n">
        <v>0.007</v>
      </c>
    </row>
    <row r="234">
      <c r="A234" t="inlineStr">
        <is>
          <t>regReadDataA[13]: masterReg/readData1_reg[13]/Q to masterReg/register_reg_r1_0_31_0_5_i_60/I0 sum delays</t>
        </is>
      </c>
      <c r="E234">
        <f>(E2 + E4 + E196 + E201 + E228 + E231 + E233)</f>
        <v/>
      </c>
      <c r="F234">
        <f>(F2 + F4 + F196 + F201 + F228 + F231 + F233)</f>
        <v/>
      </c>
      <c r="G234">
        <f>(G2 + G4 + G196 + G201 + G228 + G231 + G233)</f>
        <v/>
      </c>
      <c r="H234">
        <f>(H2 + H4 + H196 + H201 + H228 + H231 + H233)</f>
        <v/>
      </c>
      <c r="J234">
        <f>(J2 + J3 + J4 + J6 + J196 + J200 + J201 + J203 + J228 + J230 + J231 + J232 + J233)</f>
        <v/>
      </c>
    </row>
    <row r="235">
      <c r="A235" t="inlineStr">
        <is>
          <t>regReadDataA[13]: masterReg/readData1_reg[13]/Q to masterReg/register_reg_r1_0_31_0_5_i_60/I0sum delays + cap delay</t>
        </is>
      </c>
      <c r="E235">
        <f>1000*(E234 + J234)</f>
        <v/>
      </c>
      <c r="F235">
        <f>1000*(F234 + J234)</f>
        <v/>
      </c>
      <c r="G235">
        <f>1000*(G234 + J234)</f>
        <v/>
      </c>
      <c r="H235">
        <f>1000*(H234 + J234)</f>
        <v/>
      </c>
    </row>
    <row r="237">
      <c r="A237" t="inlineStr">
        <is>
          <t>regReadDataA[13]: masterReg/readData1_reg[13]/Q to masterReg/register_reg_r1_0_31_0_5_i_60/I0Total delay (from Vivado)</t>
        </is>
      </c>
      <c r="E237" t="inlineStr">
        <is>
          <t>260</t>
        </is>
      </c>
      <c r="F237" t="inlineStr">
        <is>
          <t>224</t>
        </is>
      </c>
      <c r="G237" t="inlineStr">
        <is>
          <t>422</t>
        </is>
      </c>
      <c r="H237" t="inlineStr">
        <is>
          <t>357</t>
        </is>
      </c>
    </row>
    <row r="239">
      <c r="A239" t="inlineStr">
        <is>
          <t>INT_L_X10Y50/INT_L.LOGIC_OUTS_L0-&gt;&gt;NL1BEG_N3</t>
        </is>
      </c>
      <c r="B239" t="inlineStr">
        <is>
          <t>Buffer</t>
        </is>
      </c>
      <c r="C239" t="n">
        <v>1.16220225</v>
      </c>
      <c r="D239" t="n">
        <v>0.008429000000000001</v>
      </c>
      <c r="E239" t="n">
        <v>0.054</v>
      </c>
      <c r="F239" t="n">
        <v>0.044</v>
      </c>
      <c r="G239" t="n">
        <v>0.131</v>
      </c>
      <c r="H239" t="n">
        <v>0.108</v>
      </c>
      <c r="I239">
        <f>((D241 + D252) + (D240))</f>
        <v/>
      </c>
      <c r="J239">
        <f>(((D241 + D252) + (D240))*C239)</f>
        <v/>
      </c>
    </row>
    <row r="240">
      <c r="A240" t="inlineStr">
        <is>
          <t>INT_L_X10Y50/NL1BEG_N3</t>
        </is>
      </c>
      <c r="B240" t="inlineStr">
        <is>
          <t>Part of wire</t>
        </is>
      </c>
      <c r="C240" t="n">
        <v>0</v>
      </c>
      <c r="D240" t="n">
        <v>0</v>
      </c>
      <c r="I240">
        <f>(((D240)/2) + (D241 + D252))</f>
        <v/>
      </c>
      <c r="J240">
        <f>((C240)*(((D240)/2) + (D241 + D252)))</f>
        <v/>
      </c>
    </row>
    <row r="241">
      <c r="A241" t="inlineStr">
        <is>
          <t>INT_L_X10Y50/INT_L.NL1BEG_N3-&gt;&gt;IMUX_L29</t>
        </is>
      </c>
      <c r="B241" t="inlineStr">
        <is>
          <t>Buffer</t>
        </is>
      </c>
      <c r="C241" t="n">
        <v>1.6107141875</v>
      </c>
      <c r="D241" t="n">
        <v>0.007713</v>
      </c>
      <c r="E241" t="n">
        <v>0.047</v>
      </c>
      <c r="F241" t="n">
        <v>0.038</v>
      </c>
      <c r="G241" t="n">
        <v>0.138</v>
      </c>
      <c r="H241" t="n">
        <v>0.114</v>
      </c>
      <c r="I241">
        <f>((((D246) + (D245))) + (D242 + D243))</f>
        <v/>
      </c>
      <c r="J241">
        <f>(((((D246) + (D245))) + (D242 + D243))*C241)</f>
        <v/>
      </c>
    </row>
    <row r="242">
      <c r="A242" t="inlineStr">
        <is>
          <t>INT_L_X10Y50/IMUX_L29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CLBLM_L_X10Y50/CLBLM_IMUX29</t>
        </is>
      </c>
      <c r="B243" t="inlineStr">
        <is>
          <t>Part of wire</t>
        </is>
      </c>
      <c r="C243" t="n">
        <v>0</v>
      </c>
      <c r="D243" t="n">
        <v>0</v>
      </c>
      <c r="I243">
        <f>(((D242 + D243)/2) + (((D246) + (D245))))</f>
        <v/>
      </c>
      <c r="J243">
        <f>((C242 + C243)*(((D242 + D243)/2) + (((D246) + (D245)))))</f>
        <v/>
      </c>
    </row>
    <row r="244">
      <c r="A244" t="inlineStr">
        <is>
          <t>CLBLM_L_X10Y50/CLBLM_L.CLBLM_IMUX29-&gt;CLBLM_M_C2</t>
        </is>
      </c>
      <c r="B244" t="inlineStr">
        <is>
          <t>PassTransistor</t>
        </is>
      </c>
      <c r="C244" t="n">
        <v>0</v>
      </c>
      <c r="E244" t="n">
        <v>0</v>
      </c>
      <c r="F244" t="n">
        <v>0</v>
      </c>
      <c r="G244" t="n">
        <v>0</v>
      </c>
      <c r="H244" t="n">
        <v>0</v>
      </c>
      <c r="I244">
        <f>((D246) + (D245))</f>
        <v/>
      </c>
      <c r="J244">
        <f>(((D246) + (D245))*C244)</f>
        <v/>
      </c>
    </row>
    <row r="245">
      <c r="A245" t="inlineStr">
        <is>
          <t>CLBLM_L_X10Y50/CLBLM_M_C2</t>
        </is>
      </c>
      <c r="B245" t="inlineStr">
        <is>
          <t>Part of wire</t>
        </is>
      </c>
      <c r="C245" t="n">
        <v>0</v>
      </c>
      <c r="D245" t="n">
        <v>0</v>
      </c>
      <c r="I245">
        <f>(((D245)/2) + (D246))</f>
        <v/>
      </c>
      <c r="J245">
        <f>((C245)*(((D245)/2) + (D246)))</f>
        <v/>
      </c>
    </row>
    <row r="246">
      <c r="A246" t="inlineStr">
        <is>
          <t>masterReg/readData2[31]_i_17/I1</t>
        </is>
      </c>
      <c r="B246" t="inlineStr">
        <is>
          <t>Inpin</t>
        </is>
      </c>
      <c r="D246" t="n">
        <v>0</v>
      </c>
      <c r="E246" t="n">
        <v>0.214</v>
      </c>
      <c r="F246" t="n">
        <v>0.172</v>
      </c>
      <c r="G246" t="n">
        <v>0.506</v>
      </c>
      <c r="H246" t="n">
        <v>0.408</v>
      </c>
    </row>
    <row r="247">
      <c r="A247" t="inlineStr">
        <is>
          <t>regReadDataA[13]: masterReg/readData1_reg[13]/Q to masterReg/readData2[31]_i_17/I1 sum delays</t>
        </is>
      </c>
      <c r="E247">
        <f>(E2 + E4 + E239 + E241 + E244 + E246)</f>
        <v/>
      </c>
      <c r="F247">
        <f>(F2 + F4 + F239 + F241 + F244 + F246)</f>
        <v/>
      </c>
      <c r="G247">
        <f>(G2 + G4 + G239 + G241 + G244 + G246)</f>
        <v/>
      </c>
      <c r="H247">
        <f>(H2 + H4 + H239 + H241 + H244 + H246)</f>
        <v/>
      </c>
      <c r="J247">
        <f>(J2 + J3 + J4 + J6 + J239 + J240 + J241 + J243 + J244 + J245 + J246)</f>
        <v/>
      </c>
    </row>
    <row r="248">
      <c r="A248" t="inlineStr">
        <is>
          <t>regReadDataA[13]: masterReg/readData1_reg[13]/Q to masterReg/readData2[31]_i_17/I1sum delays + cap delay</t>
        </is>
      </c>
      <c r="E248">
        <f>1000*(E247 + J247)</f>
        <v/>
      </c>
      <c r="F248">
        <f>1000*(F247 + J247)</f>
        <v/>
      </c>
      <c r="G248">
        <f>1000*(G247 + J247)</f>
        <v/>
      </c>
      <c r="H248">
        <f>1000*(H247 + J247)</f>
        <v/>
      </c>
    </row>
    <row r="250">
      <c r="A250" t="inlineStr">
        <is>
          <t>regReadDataA[13]: masterReg/readData1_reg[13]/Q to masterReg/readData2[31]_i_17/I1Total delay (from Vivado)</t>
        </is>
      </c>
      <c r="E250" t="inlineStr">
        <is>
          <t>391</t>
        </is>
      </c>
      <c r="F250" t="inlineStr">
        <is>
          <t>330</t>
        </is>
      </c>
      <c r="G250" t="inlineStr">
        <is>
          <t>709</t>
        </is>
      </c>
      <c r="H250" t="inlineStr">
        <is>
          <t>588</t>
        </is>
      </c>
    </row>
    <row r="252">
      <c r="A252" t="inlineStr">
        <is>
          <t>INT_L_X10Y50/INT_L.NL1BEG_N3-&gt;&gt;NW2BEG3</t>
        </is>
      </c>
      <c r="B252" t="inlineStr">
        <is>
          <t>Buffer</t>
        </is>
      </c>
      <c r="C252" t="n">
        <v>1.1851186875</v>
      </c>
      <c r="D252" t="n">
        <v>0.008473000000000001</v>
      </c>
      <c r="E252" t="n">
        <v>0.043</v>
      </c>
      <c r="F252" t="n">
        <v>0.035</v>
      </c>
      <c r="G252" t="n">
        <v>0.14</v>
      </c>
      <c r="H252" t="n">
        <v>0.116</v>
      </c>
      <c r="I252">
        <f>((D260 + D288) + (D253 + D254 + D255 + D256 + D257 + D258 + D259))</f>
        <v/>
      </c>
      <c r="J252">
        <f>(((D260 + D288) + (D253 + D254 + D255 + D256 + D257 + D258 + D259))*C252)</f>
        <v/>
      </c>
    </row>
    <row r="253">
      <c r="A253" t="inlineStr">
        <is>
          <t>INT_L_X10Y50/NW2BEG3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INT_R_X9Y51/NW2END3</t>
        </is>
      </c>
      <c r="B254" t="inlineStr">
        <is>
          <t>Part of wire</t>
        </is>
      </c>
      <c r="C254" t="n">
        <v>0</v>
      </c>
      <c r="D254" t="n">
        <v>0</v>
      </c>
    </row>
    <row r="255">
      <c r="A255" t="inlineStr">
        <is>
          <t>INT_L_X10Y51/NW2A3</t>
        </is>
      </c>
      <c r="B255" t="inlineStr">
        <is>
          <t>Part of wire</t>
        </is>
      </c>
      <c r="C255" t="n">
        <v>0</v>
      </c>
      <c r="D255" t="n">
        <v>0</v>
      </c>
    </row>
    <row r="256">
      <c r="A256" t="inlineStr">
        <is>
          <t>CLBLM_L_X10Y51/CLBLM_NW2A3</t>
        </is>
      </c>
      <c r="B256" t="inlineStr">
        <is>
          <t>Part of wire</t>
        </is>
      </c>
      <c r="C256" t="n">
        <v>0.091532</v>
      </c>
      <c r="D256" t="n">
        <v>0.005884</v>
      </c>
    </row>
    <row r="257">
      <c r="A257" t="inlineStr">
        <is>
          <t>VBRK_X29Y54/VBRK_NW2A3</t>
        </is>
      </c>
      <c r="B257" t="inlineStr">
        <is>
          <t>Part of wire</t>
        </is>
      </c>
      <c r="C257" t="n">
        <v>0.01211</v>
      </c>
      <c r="D257" t="n">
        <v>0.00162</v>
      </c>
    </row>
    <row r="258">
      <c r="A258" t="inlineStr">
        <is>
          <t>DSP_R_X9Y50/DSP_NW2A3_1</t>
        </is>
      </c>
      <c r="B258" t="inlineStr">
        <is>
          <t>Part of wire</t>
        </is>
      </c>
      <c r="C258" t="n">
        <v>0.04743</v>
      </c>
      <c r="D258" t="n">
        <v>0.011</v>
      </c>
    </row>
    <row r="259">
      <c r="A259" t="inlineStr">
        <is>
          <t>INT_INTERFACE_R_X9Y51/INT_INTERFACE_NW2A3</t>
        </is>
      </c>
      <c r="B259" t="inlineStr">
        <is>
          <t>Part of wire</t>
        </is>
      </c>
      <c r="C259" t="n">
        <v>0</v>
      </c>
      <c r="D259" t="n">
        <v>0</v>
      </c>
      <c r="I259">
        <f>(((D253 + D254 + D255 + D256 + D257 + D258 + D259)/2) + (D260 + D288))</f>
        <v/>
      </c>
      <c r="J259">
        <f>((C253 + C254 + C255 + C256 + C257 + C258 + C259)*(((D253 + D254 + D255 + D256 + D257 + D258 + D259)/2) + (D260 + D288)))</f>
        <v/>
      </c>
    </row>
    <row r="260">
      <c r="A260" t="inlineStr">
        <is>
          <t>INT_R_X9Y51/INT_R.NW2END3-&gt;&gt;NE6BEG3</t>
        </is>
      </c>
      <c r="B260" t="inlineStr">
        <is>
          <t>Buffer</t>
        </is>
      </c>
      <c r="C260" t="n">
        <v>1.5845231875</v>
      </c>
      <c r="D260" t="n">
        <v>0.009979</v>
      </c>
      <c r="E260" t="n">
        <v>0.078</v>
      </c>
      <c r="F260" t="n">
        <v>0.064</v>
      </c>
      <c r="G260" t="n">
        <v>0.177</v>
      </c>
      <c r="H260" t="n">
        <v>0.146</v>
      </c>
      <c r="I260">
        <f>((D272) + (D261 + D262 + D263 + D264 + D265 + D266 + D267 + D268 + D269 + D270 + D271))</f>
        <v/>
      </c>
      <c r="J260">
        <f>(((D272) + (D261 + D262 + D263 + D264 + D265 + D266 + D267 + D268 + D269 + D270 + D271))*C260)</f>
        <v/>
      </c>
    </row>
    <row r="261">
      <c r="A261" t="inlineStr">
        <is>
          <t>INT_R_X9Y51/NE6BEG3</t>
        </is>
      </c>
      <c r="B261" t="inlineStr">
        <is>
          <t>Part of wire</t>
        </is>
      </c>
      <c r="C261" t="n">
        <v>0</v>
      </c>
      <c r="D261" t="n">
        <v>0</v>
      </c>
    </row>
    <row r="262">
      <c r="A262" t="inlineStr">
        <is>
          <t>INT_R_X11Y55/NE6END3</t>
        </is>
      </c>
      <c r="B262" t="inlineStr">
        <is>
          <t>Part of wire</t>
        </is>
      </c>
      <c r="C262" t="n">
        <v>0</v>
      </c>
      <c r="D262" t="n">
        <v>0</v>
      </c>
    </row>
    <row r="263">
      <c r="A263" t="inlineStr">
        <is>
          <t>INT_INTERFACE_R_X9Y51/INT_INTERFACE_NE4BEG3</t>
        </is>
      </c>
      <c r="B263" t="inlineStr">
        <is>
          <t>Part of wire</t>
        </is>
      </c>
      <c r="C263" t="n">
        <v>0</v>
      </c>
      <c r="D263" t="n">
        <v>0</v>
      </c>
    </row>
    <row r="264">
      <c r="A264" t="inlineStr">
        <is>
          <t>DSP_R_X9Y50/DSP_NE4BEG3_1</t>
        </is>
      </c>
      <c r="B264" t="inlineStr">
        <is>
          <t>Part of wire</t>
        </is>
      </c>
      <c r="C264" t="n">
        <v>0.04743</v>
      </c>
      <c r="D264" t="n">
        <v>0.011</v>
      </c>
    </row>
    <row r="265">
      <c r="A265" t="inlineStr">
        <is>
          <t>VBRK_X29Y54/VBRK_NE4BEG3</t>
        </is>
      </c>
      <c r="B265" t="inlineStr">
        <is>
          <t>Part of wire</t>
        </is>
      </c>
      <c r="C265" t="n">
        <v>0.01211</v>
      </c>
      <c r="D265" t="n">
        <v>0.00162</v>
      </c>
    </row>
    <row r="266">
      <c r="A266" t="inlineStr">
        <is>
          <t>CLBLM_L_X10Y51/CLBLM_NE4BEG3</t>
        </is>
      </c>
      <c r="B266" t="inlineStr">
        <is>
          <t>Part of wire</t>
        </is>
      </c>
      <c r="C266" t="n">
        <v>0</v>
      </c>
      <c r="D266" t="n">
        <v>0</v>
      </c>
    </row>
    <row r="267">
      <c r="A267" t="inlineStr">
        <is>
          <t>INT_L_X10Y51/NE6A3</t>
        </is>
      </c>
      <c r="B267" t="inlineStr">
        <is>
          <t>Part of wire</t>
        </is>
      </c>
      <c r="C267" t="n">
        <v>0</v>
      </c>
      <c r="D267" t="n">
        <v>0</v>
      </c>
    </row>
    <row r="268">
      <c r="A268" t="inlineStr">
        <is>
          <t>INT_L_X10Y52/NE6B3</t>
        </is>
      </c>
      <c r="B268" t="inlineStr">
        <is>
          <t>Part of wire</t>
        </is>
      </c>
      <c r="C268" t="n">
        <v>0</v>
      </c>
      <c r="D268" t="n">
        <v>0</v>
      </c>
    </row>
    <row r="269">
      <c r="A269" t="inlineStr">
        <is>
          <t>INT_L_X10Y53/NE6C3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INT_L_X10Y54/NE6D3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INT_L_X10Y55/NE6E3</t>
        </is>
      </c>
      <c r="B271" t="inlineStr">
        <is>
          <t>Part of wire</t>
        </is>
      </c>
      <c r="C271" t="n">
        <v>0</v>
      </c>
      <c r="D271" t="n">
        <v>0</v>
      </c>
      <c r="I271">
        <f>(((D261 + D262 + D263 + D264 + D265 + D266 + D267 + D268 + D269 + D270 + D271)/2) + (D272))</f>
        <v/>
      </c>
      <c r="J271">
        <f>((C261 + C262 + C263 + C264 + C265 + C266 + C267 + C268 + C269 + C270 + C271)*(((D261 + D262 + D263 + D264 + D265 + D266 + D267 + D268 + D269 + D270 + D271)/2) + (D272)))</f>
        <v/>
      </c>
    </row>
    <row r="272">
      <c r="A272" t="inlineStr">
        <is>
          <t>INT_R_X11Y55/INT_R.NE6END3-&gt;&gt;SL1BEG3</t>
        </is>
      </c>
      <c r="B272" t="inlineStr">
        <is>
          <t>Buffer</t>
        </is>
      </c>
      <c r="C272" t="n">
        <v>1.16220225</v>
      </c>
      <c r="D272" t="n">
        <v>0.008429000000000001</v>
      </c>
      <c r="E272" t="n">
        <v>0.054</v>
      </c>
      <c r="F272" t="n">
        <v>0.044</v>
      </c>
      <c r="G272" t="n">
        <v>0.131</v>
      </c>
      <c r="H272" t="n">
        <v>0.108</v>
      </c>
      <c r="I272">
        <f>((D275) + (D273 + D274))</f>
        <v/>
      </c>
      <c r="J272">
        <f>(((D275) + (D273 + D274))*C272)</f>
        <v/>
      </c>
    </row>
    <row r="273">
      <c r="A273" t="inlineStr">
        <is>
          <t>INT_R_X11Y55/SL1BEG3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INT_R_X11Y54/SL1END3</t>
        </is>
      </c>
      <c r="B274" t="inlineStr">
        <is>
          <t>Part of wire</t>
        </is>
      </c>
      <c r="C274" t="n">
        <v>0</v>
      </c>
      <c r="D274" t="n">
        <v>0</v>
      </c>
      <c r="I274">
        <f>(((D273 + D274)/2) + (D275))</f>
        <v/>
      </c>
      <c r="J274">
        <f>((C273 + C274)*(((D273 + D274)/2) + (D275)))</f>
        <v/>
      </c>
    </row>
    <row r="275">
      <c r="A275" t="inlineStr">
        <is>
          <t>INT_R_X11Y54/INT_R.SL1END3-&gt;&gt;SR1BEG_S0</t>
        </is>
      </c>
      <c r="B275" t="inlineStr">
        <is>
          <t>Buffer</t>
        </is>
      </c>
      <c r="C275" t="n">
        <v>1.16220225</v>
      </c>
      <c r="D275" t="n">
        <v>0.008429000000000001</v>
      </c>
      <c r="E275" t="n">
        <v>0.056</v>
      </c>
      <c r="F275" t="n">
        <v>0.046</v>
      </c>
      <c r="G275" t="n">
        <v>0.132</v>
      </c>
      <c r="H275" t="n">
        <v>0.109</v>
      </c>
      <c r="I275">
        <f>((D277) + (D276))</f>
        <v/>
      </c>
      <c r="J275">
        <f>(((D277) + (D276))*C275)</f>
        <v/>
      </c>
    </row>
    <row r="276">
      <c r="A276" t="inlineStr">
        <is>
          <t>INT_R_X11Y54/SR1BEG_S0</t>
        </is>
      </c>
      <c r="B276" t="inlineStr">
        <is>
          <t>Part of wire</t>
        </is>
      </c>
      <c r="C276" t="n">
        <v>0</v>
      </c>
      <c r="D276" t="n">
        <v>0</v>
      </c>
      <c r="I276">
        <f>(((D276)/2) + (D277))</f>
        <v/>
      </c>
      <c r="J276">
        <f>((C276)*(((D276)/2) + (D277)))</f>
        <v/>
      </c>
    </row>
    <row r="277">
      <c r="A277" t="inlineStr">
        <is>
          <t>INT_R_X11Y54/INT_R.SR1BEG_S0-&gt;&gt;IMUX1</t>
        </is>
      </c>
      <c r="B277" t="inlineStr">
        <is>
          <t>Buffer</t>
        </is>
      </c>
      <c r="C277" t="n">
        <v>1.6107141875</v>
      </c>
      <c r="D277" t="n">
        <v>0.007713</v>
      </c>
      <c r="E277" t="n">
        <v>0.047</v>
      </c>
      <c r="F277" t="n">
        <v>0.038</v>
      </c>
      <c r="G277" t="n">
        <v>0.138</v>
      </c>
      <c r="H277" t="n">
        <v>0.114</v>
      </c>
      <c r="I277">
        <f>((((D282) + (D281))) + (D278 + D279))</f>
        <v/>
      </c>
      <c r="J277">
        <f>(((((D282) + (D281))) + (D278 + D279))*C277)</f>
        <v/>
      </c>
    </row>
    <row r="278">
      <c r="A278" t="inlineStr">
        <is>
          <t>INT_R_X11Y54/IMUX1</t>
        </is>
      </c>
      <c r="B278" t="inlineStr">
        <is>
          <t>Part of wire</t>
        </is>
      </c>
      <c r="C278" t="n">
        <v>0</v>
      </c>
      <c r="D278" t="n">
        <v>0</v>
      </c>
    </row>
    <row r="279">
      <c r="A279" t="inlineStr">
        <is>
          <t>CLBLM_R_X11Y54/CLBLM_IMUX1</t>
        </is>
      </c>
      <c r="B279" t="inlineStr">
        <is>
          <t>Part of wire</t>
        </is>
      </c>
      <c r="C279" t="n">
        <v>0</v>
      </c>
      <c r="D279" t="n">
        <v>0</v>
      </c>
      <c r="I279">
        <f>(((D278 + D279)/2) + (((D282) + (D281))))</f>
        <v/>
      </c>
      <c r="J279">
        <f>((C278 + C279)*(((D278 + D279)/2) + (((D282) + (D281)))))</f>
        <v/>
      </c>
    </row>
    <row r="280">
      <c r="A280" t="inlineStr">
        <is>
          <t>CLBLM_R_X11Y54/CLBLM_R.CLBLM_IMUX1-&gt;CLBLM_M_A3</t>
        </is>
      </c>
      <c r="B280" t="inlineStr">
        <is>
          <t>PassTransistor</t>
        </is>
      </c>
      <c r="C280" t="n">
        <v>0</v>
      </c>
      <c r="E280" t="n">
        <v>0</v>
      </c>
      <c r="F280" t="n">
        <v>0</v>
      </c>
      <c r="G280" t="n">
        <v>0</v>
      </c>
      <c r="H280" t="n">
        <v>0</v>
      </c>
      <c r="I280">
        <f>((D282) + (D281))</f>
        <v/>
      </c>
      <c r="J280">
        <f>(((D282) + (D281))*C280)</f>
        <v/>
      </c>
    </row>
    <row r="281">
      <c r="A281" t="inlineStr">
        <is>
          <t>CLBLM_R_X11Y54/CLBLM_M_A3</t>
        </is>
      </c>
      <c r="B281" t="inlineStr">
        <is>
          <t>Part of wire</t>
        </is>
      </c>
      <c r="C281" t="n">
        <v>0</v>
      </c>
      <c r="D281" t="n">
        <v>0</v>
      </c>
      <c r="I281">
        <f>(((D281)/2) + (D282))</f>
        <v/>
      </c>
      <c r="J281">
        <f>((C281)*(((D281)/2) + (D282)))</f>
        <v/>
      </c>
    </row>
    <row r="282">
      <c r="A282" t="inlineStr">
        <is>
          <t>masterReg/led_OBUF[13]_inst_i_1/I2</t>
        </is>
      </c>
      <c r="B282" t="inlineStr">
        <is>
          <t>Inpin</t>
        </is>
      </c>
      <c r="D282" t="n">
        <v>0</v>
      </c>
      <c r="E282" t="n">
        <v>0.141</v>
      </c>
      <c r="F282" t="n">
        <v>0.114</v>
      </c>
      <c r="G282" t="n">
        <v>0.372</v>
      </c>
      <c r="H282" t="n">
        <v>0.3</v>
      </c>
    </row>
    <row r="283">
      <c r="A283" t="inlineStr">
        <is>
          <t>regReadDataA[13]: masterReg/readData1_reg[13]/Q to masterReg/led_OBUF[13]_inst_i_1/I2 sum delays</t>
        </is>
      </c>
      <c r="E283">
        <f>(E2 + E4 + E239 + E252 + E260 + E272 + E275 + E277 + E280 + E282)</f>
        <v/>
      </c>
      <c r="F283">
        <f>(F2 + F4 + F239 + F252 + F260 + F272 + F275 + F277 + F280 + F282)</f>
        <v/>
      </c>
      <c r="G283">
        <f>(G2 + G4 + G239 + G252 + G260 + G272 + G275 + G277 + G280 + G282)</f>
        <v/>
      </c>
      <c r="H283">
        <f>(H2 + H4 + H239 + H252 + H260 + H272 + H275 + H277 + H280 + H282)</f>
        <v/>
      </c>
      <c r="J283">
        <f>(J2 + J3 + J4 + J6 + J239 + J240 + J252 + J259 + J260 + J271 + J272 + J274 + J275 + J276 + J277 + J279 + J280 + J281 + J282)</f>
        <v/>
      </c>
    </row>
    <row r="284">
      <c r="A284" t="inlineStr">
        <is>
          <t>regReadDataA[13]: masterReg/readData1_reg[13]/Q to masterReg/led_OBUF[13]_inst_i_1/I2sum delays + cap delay</t>
        </is>
      </c>
      <c r="E284">
        <f>1000*(E283 + J283)</f>
        <v/>
      </c>
      <c r="F284">
        <f>1000*(F283 + J283)</f>
        <v/>
      </c>
      <c r="G284">
        <f>1000*(G283 + J283)</f>
        <v/>
      </c>
      <c r="H284">
        <f>1000*(H283 + J283)</f>
        <v/>
      </c>
    </row>
    <row r="286">
      <c r="A286" t="inlineStr">
        <is>
          <t>regReadDataA[13]: masterReg/readData1_reg[13]/Q to masterReg/led_OBUF[13]_inst_i_1/I2Total delay (from Vivado)</t>
        </is>
      </c>
      <c r="E286" t="inlineStr">
        <is>
          <t>643</t>
        </is>
      </c>
      <c r="F286" t="inlineStr">
        <is>
          <t>555</t>
        </is>
      </c>
      <c r="G286" t="inlineStr">
        <is>
          <t>1139</t>
        </is>
      </c>
      <c r="H286" t="inlineStr">
        <is>
          <t>961</t>
        </is>
      </c>
    </row>
    <row r="288">
      <c r="A288" t="inlineStr">
        <is>
          <t>INT_R_X9Y51/INT_R.NW2END3-&gt;&gt;WW2BEG2</t>
        </is>
      </c>
      <c r="B288" t="inlineStr">
        <is>
          <t>Buffer</t>
        </is>
      </c>
      <c r="C288" t="n">
        <v>1.1851186875</v>
      </c>
      <c r="D288" t="n">
        <v>0.008473000000000001</v>
      </c>
      <c r="E288" t="n">
        <v>0.063</v>
      </c>
      <c r="F288" t="n">
        <v>0.052</v>
      </c>
      <c r="G288" t="n">
        <v>0.142</v>
      </c>
      <c r="H288" t="n">
        <v>0.118</v>
      </c>
      <c r="I288">
        <f>((D294) + (D289 + D290 + D291 + D292 + D293))</f>
        <v/>
      </c>
      <c r="J288">
        <f>(((D294) + (D289 + D290 + D291 + D292 + D293))*C288)</f>
        <v/>
      </c>
    </row>
    <row r="289">
      <c r="A289" t="inlineStr">
        <is>
          <t>INT_R_X9Y51/WW2BEG2</t>
        </is>
      </c>
      <c r="B289" t="inlineStr">
        <is>
          <t>Part of wire</t>
        </is>
      </c>
      <c r="C289" t="n">
        <v>0</v>
      </c>
      <c r="D289" t="n">
        <v>0</v>
      </c>
    </row>
    <row r="290">
      <c r="A290" t="inlineStr">
        <is>
          <t>INT_R_X7Y51/WW2END2</t>
        </is>
      </c>
      <c r="B290" t="inlineStr">
        <is>
          <t>Part of wire</t>
        </is>
      </c>
      <c r="C290" t="n">
        <v>0</v>
      </c>
      <c r="D290" t="n">
        <v>0</v>
      </c>
    </row>
    <row r="291">
      <c r="A291" t="inlineStr">
        <is>
          <t>INT_L_X8Y51/WW2A2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CLBLM_L_X8Y51/CLBLM_WW2END2</t>
        </is>
      </c>
      <c r="B292" t="inlineStr">
        <is>
          <t>Part of wire</t>
        </is>
      </c>
      <c r="C292" t="n">
        <v>0</v>
      </c>
      <c r="D292" t="n">
        <v>0</v>
      </c>
    </row>
    <row r="293">
      <c r="A293" t="inlineStr">
        <is>
          <t>CLBLM_R_X7Y51/CLBLM_WW2END2</t>
        </is>
      </c>
      <c r="B293" t="inlineStr">
        <is>
          <t>Part of wire</t>
        </is>
      </c>
      <c r="C293" t="n">
        <v>0</v>
      </c>
      <c r="D293" t="n">
        <v>0</v>
      </c>
      <c r="I293">
        <f>(((D289 + D290 + D291 + D292 + D293)/2) + (D294))</f>
        <v/>
      </c>
      <c r="J293">
        <f>((C289 + C290 + C291 + C292 + C293)*(((D289 + D290 + D291 + D292 + D293)/2) + (D294)))</f>
        <v/>
      </c>
    </row>
    <row r="294">
      <c r="A294" t="inlineStr">
        <is>
          <t>INT_R_X7Y51/INT_R.WW2END2-&gt;&gt;IMUX30</t>
        </is>
      </c>
      <c r="B294" t="inlineStr">
        <is>
          <t>Buffer</t>
        </is>
      </c>
      <c r="C294" t="n">
        <v>1.6107141875</v>
      </c>
      <c r="D294" t="n">
        <v>0.007713</v>
      </c>
      <c r="E294" t="n">
        <v>0.047</v>
      </c>
      <c r="F294" t="n">
        <v>0.038</v>
      </c>
      <c r="G294" t="n">
        <v>0.138</v>
      </c>
      <c r="H294" t="n">
        <v>0.114</v>
      </c>
      <c r="I294">
        <f>((((D299) + (D298))) + (D295 + D296))</f>
        <v/>
      </c>
      <c r="J294">
        <f>(((((D299) + (D298))) + (D295 + D296))*C294)</f>
        <v/>
      </c>
    </row>
    <row r="295">
      <c r="A295" t="inlineStr">
        <is>
          <t>INT_R_X7Y51/IMUX30</t>
        </is>
      </c>
      <c r="B295" t="inlineStr">
        <is>
          <t>Part of wire</t>
        </is>
      </c>
      <c r="C295" t="n">
        <v>0</v>
      </c>
      <c r="D295" t="n">
        <v>0</v>
      </c>
    </row>
    <row r="296">
      <c r="A296" t="inlineStr">
        <is>
          <t>CLBLM_R_X7Y51/CLBLM_IMUX30</t>
        </is>
      </c>
      <c r="B296" t="inlineStr">
        <is>
          <t>Part of wire</t>
        </is>
      </c>
      <c r="C296" t="n">
        <v>0</v>
      </c>
      <c r="D296" t="n">
        <v>0</v>
      </c>
      <c r="I296">
        <f>(((D295 + D296)/2) + (((D299) + (D298))))</f>
        <v/>
      </c>
      <c r="J296">
        <f>((C295 + C296)*(((D295 + D296)/2) + (((D299) + (D298)))))</f>
        <v/>
      </c>
    </row>
    <row r="297">
      <c r="A297" t="inlineStr">
        <is>
          <t>CLBLM_R_X7Y51/CLBLM_R.CLBLM_IMUX30-&gt;CLBLM_L_C5</t>
        </is>
      </c>
      <c r="B297" t="inlineStr">
        <is>
          <t>PassTransistor</t>
        </is>
      </c>
      <c r="C297" t="n">
        <v>0</v>
      </c>
      <c r="E297" t="n">
        <v>0</v>
      </c>
      <c r="F297" t="n">
        <v>0</v>
      </c>
      <c r="G297" t="n">
        <v>0</v>
      </c>
      <c r="H297" t="n">
        <v>0</v>
      </c>
      <c r="I297">
        <f>((D299) + (D298))</f>
        <v/>
      </c>
      <c r="J297">
        <f>(((D299) + (D298))*C297)</f>
        <v/>
      </c>
    </row>
    <row r="298">
      <c r="A298" t="inlineStr">
        <is>
          <t>CLBLM_R_X7Y51/CLBLM_L_C5</t>
        </is>
      </c>
      <c r="B298" t="inlineStr">
        <is>
          <t>Part of wire</t>
        </is>
      </c>
      <c r="C298" t="n">
        <v>0</v>
      </c>
      <c r="D298" t="n">
        <v>0</v>
      </c>
      <c r="I298">
        <f>(((D298)/2) + (D299))</f>
        <v/>
      </c>
      <c r="J298">
        <f>((C298)*(((D298)/2) + (D299)))</f>
        <v/>
      </c>
    </row>
    <row r="299">
      <c r="A299" t="inlineStr">
        <is>
          <t>masterReg/readData2[29]_i_17/I5</t>
        </is>
      </c>
      <c r="B299" t="inlineStr">
        <is>
          <t>Inpin</t>
        </is>
      </c>
      <c r="D299" t="n">
        <v>0</v>
      </c>
      <c r="E299" t="n">
        <v>0.042</v>
      </c>
      <c r="F299" t="n">
        <v>0.033</v>
      </c>
      <c r="G299" t="n">
        <v>0.114</v>
      </c>
      <c r="H299" t="n">
        <v>0.092</v>
      </c>
    </row>
    <row r="300">
      <c r="A300" t="inlineStr">
        <is>
          <t>regReadDataA[13]: masterReg/readData1_reg[13]/Q to masterReg/readData2[29]_i_17/I5 sum delays</t>
        </is>
      </c>
      <c r="E300">
        <f>(E2 + E4 + E239 + E252 + E288 + E294 + E297 + E299)</f>
        <v/>
      </c>
      <c r="F300">
        <f>(F2 + F4 + F239 + F252 + F288 + F294 + F297 + F299)</f>
        <v/>
      </c>
      <c r="G300">
        <f>(G2 + G4 + G239 + G252 + G288 + G294 + G297 + G299)</f>
        <v/>
      </c>
      <c r="H300">
        <f>(H2 + H4 + H239 + H252 + H288 + H294 + H297 + H299)</f>
        <v/>
      </c>
      <c r="J300">
        <f>(J2 + J3 + J4 + J6 + J239 + J240 + J252 + J259 + J288 + J293 + J294 + J296 + J297 + J298 + J299)</f>
        <v/>
      </c>
    </row>
    <row r="301">
      <c r="A301" t="inlineStr">
        <is>
          <t>regReadDataA[13]: masterReg/readData1_reg[13]/Q to masterReg/readData2[29]_i_17/I5sum delays + cap delay</t>
        </is>
      </c>
      <c r="E301">
        <f>1000*(E300 + J300)</f>
        <v/>
      </c>
      <c r="F301">
        <f>1000*(F300 + J300)</f>
        <v/>
      </c>
      <c r="G301">
        <f>1000*(G300 + J300)</f>
        <v/>
      </c>
      <c r="H301">
        <f>1000*(H300 + J300)</f>
        <v/>
      </c>
    </row>
    <row r="303">
      <c r="A303" t="inlineStr">
        <is>
          <t>regReadDataA[13]: masterReg/readData1_reg[13]/Q to masterReg/readData2[29]_i_17/I5Total delay (from Vivado)</t>
        </is>
      </c>
      <c r="E303" t="inlineStr">
        <is>
          <t>379</t>
        </is>
      </c>
      <c r="F303" t="inlineStr">
        <is>
          <t>332</t>
        </is>
      </c>
      <c r="G303" t="inlineStr">
        <is>
          <t>653</t>
        </is>
      </c>
      <c r="H303" t="inlineStr">
        <is>
          <t>558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CLBLM_L_X10Y48/CLBLM_L_AQ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D34 + D116) + (D5 + D6))) + (D3))</f>
        <v/>
      </c>
      <c r="J2">
        <f>(C2*((((D7 + D34 + D116) + (D5 + D6))) + (D3)))</f>
        <v/>
      </c>
    </row>
    <row r="3">
      <c r="A3" t="inlineStr">
        <is>
          <t>CLBLM_L_X10Y48/CLBLM_L_AQ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D34 + D116) + (D5 + D6))))</f>
        <v/>
      </c>
      <c r="J3">
        <f>((C3)*(((D3)/2) + (((D7 + D34 + D116) + (D5 + D6)))))</f>
        <v/>
      </c>
    </row>
    <row r="4">
      <c r="A4" t="inlineStr">
        <is>
          <t>CLBLM_L_X10Y48/CLBLM_L.CLBLM_L_AQ-&gt;CLBLM_LOGIC_OUTS0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D34 + D116) + (D5 + D6))</f>
        <v/>
      </c>
      <c r="J4">
        <f>(((D7 + D34 + D116) + (D5 + D6))*C4)</f>
        <v/>
      </c>
    </row>
    <row r="5">
      <c r="A5" t="inlineStr">
        <is>
          <t>CLBLM_L_X10Y48/CLBLM_LOGIC_OUTS0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INT_L_X10Y48/LOGIC_OUTS_L0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D34 + D116))</f>
        <v/>
      </c>
      <c r="J6">
        <f>((C5 + C6)*(((D5 + D6)/2) + (D7 + D34 + D116)))</f>
        <v/>
      </c>
    </row>
    <row r="7">
      <c r="A7" t="inlineStr">
        <is>
          <t>INT_L_X10Y48/INT_L.LOGIC_OUTS_L0-&gt;&gt;WL1BEG_N3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0.042</v>
      </c>
      <c r="F7" t="n">
        <v>0.034</v>
      </c>
      <c r="G7" t="n">
        <v>0.124</v>
      </c>
      <c r="H7" t="n">
        <v>0.103</v>
      </c>
      <c r="I7">
        <f>((D16) + (D8 + D9 + D10 + D11 + D12 + D13 + D14 + D15))</f>
        <v/>
      </c>
      <c r="J7">
        <f>(((D16) + (D8 + D9 + D10 + D11 + D12 + D13 + D14 + D15))*C7)</f>
        <v/>
      </c>
    </row>
    <row r="8">
      <c r="A8" t="inlineStr">
        <is>
          <t>INT_L_X10Y48/WL1BEG_N3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INT_R_X9Y47/WL1END3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INT_R_X9Y48/WL1END_N1_3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INT_L_X10Y47/WL1BEG3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CLBLM_L_X10Y47/CLBLM_WL1END3</t>
        </is>
      </c>
      <c r="B12" t="inlineStr">
        <is>
          <t>Part of wire</t>
        </is>
      </c>
      <c r="C12" t="n">
        <v>0.058596</v>
      </c>
      <c r="D12" t="n">
        <v>0.006105</v>
      </c>
    </row>
    <row r="13">
      <c r="A13" t="inlineStr">
        <is>
          <t>VBRK_X29Y49/VBRK_WL1END3</t>
        </is>
      </c>
      <c r="B13" t="inlineStr">
        <is>
          <t>Part of wire</t>
        </is>
      </c>
      <c r="C13" t="n">
        <v>0.01211</v>
      </c>
      <c r="D13" t="n">
        <v>0.00162</v>
      </c>
    </row>
    <row r="14">
      <c r="A14" t="inlineStr">
        <is>
          <t>DSP_R_X9Y45/DSP_WL1END3_2</t>
        </is>
      </c>
      <c r="B14" t="inlineStr">
        <is>
          <t>Part of wire</t>
        </is>
      </c>
      <c r="C14" t="n">
        <v>0.04743</v>
      </c>
      <c r="D14" t="n">
        <v>0.0119</v>
      </c>
    </row>
    <row r="15">
      <c r="A15" t="inlineStr">
        <is>
          <t>INT_INTERFACE_R_X9Y47/INT_INTERFACE_WL1END3</t>
        </is>
      </c>
      <c r="B15" t="inlineStr">
        <is>
          <t>Part of wire</t>
        </is>
      </c>
      <c r="C15" t="n">
        <v>0</v>
      </c>
      <c r="D15" t="n">
        <v>0</v>
      </c>
      <c r="I15">
        <f>(((D8 + D9 + D10 + D11 + D12 + D13 + D14 + D15)/2) + (D16))</f>
        <v/>
      </c>
      <c r="J15">
        <f>((C8 + C9 + C10 + C11 + C12 + C13 + C14 + C15)*(((D8 + D9 + D10 + D11 + D12 + D13 + D14 + D15)/2) + (D16)))</f>
        <v/>
      </c>
    </row>
    <row r="16">
      <c r="A16" t="inlineStr">
        <is>
          <t>INT_R_X9Y47/INT_R.WL1END3-&gt;&gt;WW2BEG3</t>
        </is>
      </c>
      <c r="B16" t="inlineStr">
        <is>
          <t>Buffer</t>
        </is>
      </c>
      <c r="C16" t="n">
        <v>1.1851186875</v>
      </c>
      <c r="D16" t="n">
        <v>0.008473000000000001</v>
      </c>
      <c r="E16" t="n">
        <v>0.063</v>
      </c>
      <c r="F16" t="n">
        <v>0.052</v>
      </c>
      <c r="G16" t="n">
        <v>0.142</v>
      </c>
      <c r="H16" t="n">
        <v>0.118</v>
      </c>
      <c r="I16">
        <f>((D23) + (D17 + D18 + D19 + D20 + D21 + D22))</f>
        <v/>
      </c>
      <c r="J16">
        <f>(((D23) + (D17 + D18 + D19 + D20 + D21 + D22))*C16)</f>
        <v/>
      </c>
    </row>
    <row r="17">
      <c r="A17" t="inlineStr">
        <is>
          <t>INT_R_X9Y47/WW2BEG3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INT_R_X7Y47/WW2END3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INT_R_X7Y48/WW2END_N0_3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INT_L_X8Y47/WW2A3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CLBLM_L_X8Y47/CLBLM_WW2END3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CLBLM_R_X7Y47/CLBLM_WW2END3</t>
        </is>
      </c>
      <c r="B22" t="inlineStr">
        <is>
          <t>Part of wire</t>
        </is>
      </c>
      <c r="C22" t="n">
        <v>0</v>
      </c>
      <c r="D22" t="n">
        <v>0</v>
      </c>
      <c r="I22">
        <f>(((D17 + D18 + D19 + D20 + D21 + D22)/2) + (D23))</f>
        <v/>
      </c>
      <c r="J22">
        <f>((C17 + C18 + C19 + C20 + C21 + C22)*(((D17 + D18 + D19 + D20 + D21 + D22)/2) + (D23)))</f>
        <v/>
      </c>
    </row>
    <row r="23">
      <c r="A23" t="inlineStr">
        <is>
          <t>INT_R_X7Y47/INT_R.WW2END3-&gt;&gt;IMUX15</t>
        </is>
      </c>
      <c r="B23" t="inlineStr">
        <is>
          <t>Buffer</t>
        </is>
      </c>
      <c r="C23" t="n">
        <v>1.6107141875</v>
      </c>
      <c r="D23" t="n">
        <v>0.007713</v>
      </c>
      <c r="E23" t="n">
        <v>0.047</v>
      </c>
      <c r="F23" t="n">
        <v>0.038</v>
      </c>
      <c r="G23" t="n">
        <v>0.138</v>
      </c>
      <c r="H23" t="n">
        <v>0.114</v>
      </c>
      <c r="I23">
        <f>((((D28) + (D27))) + (D24 + D25))</f>
        <v/>
      </c>
      <c r="J23">
        <f>(((((D28) + (D27))) + (D24 + D25))*C23)</f>
        <v/>
      </c>
    </row>
    <row r="24">
      <c r="A24" t="inlineStr">
        <is>
          <t>INT_R_X7Y47/IMUX15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CLBLM_R_X7Y47/CLBLM_IMUX15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(((D28) + (D27))))</f>
        <v/>
      </c>
      <c r="J25">
        <f>((C24 + C25)*(((D24 + D25)/2) + (((D28) + (D27)))))</f>
        <v/>
      </c>
    </row>
    <row r="26">
      <c r="A26" t="inlineStr">
        <is>
          <t>CLBLM_R_X7Y47/CLBLM_R.CLBLM_IMUX15-&gt;CLBLM_M_B1</t>
        </is>
      </c>
      <c r="B26" t="inlineStr">
        <is>
          <t>PassTransistor</t>
        </is>
      </c>
      <c r="C26" t="n">
        <v>0</v>
      </c>
      <c r="E26" t="n">
        <v>0</v>
      </c>
      <c r="F26" t="n">
        <v>0</v>
      </c>
      <c r="G26" t="n">
        <v>0</v>
      </c>
      <c r="H26" t="n">
        <v>0</v>
      </c>
      <c r="I26">
        <f>((D28) + (D27))</f>
        <v/>
      </c>
      <c r="J26">
        <f>(((D28) + (D27))*C26)</f>
        <v/>
      </c>
    </row>
    <row r="27">
      <c r="A27" t="inlineStr">
        <is>
          <t>CLBLM_R_X7Y47/CLBLM_M_B1</t>
        </is>
      </c>
      <c r="B27" t="inlineStr">
        <is>
          <t>Part of wire</t>
        </is>
      </c>
      <c r="C27" t="n">
        <v>0</v>
      </c>
      <c r="D27" t="n">
        <v>0</v>
      </c>
      <c r="I27">
        <f>(((D27)/2) + (D28))</f>
        <v/>
      </c>
      <c r="J27">
        <f>((C27)*(((D27)/2) + (D28)))</f>
        <v/>
      </c>
    </row>
    <row r="28">
      <c r="A28" t="inlineStr">
        <is>
          <t>masterReg/register_reg_r1_0_31_0_5_i_52/I0</t>
        </is>
      </c>
      <c r="B28" t="inlineStr">
        <is>
          <t>Inpin</t>
        </is>
      </c>
      <c r="D28" t="n">
        <v>0</v>
      </c>
      <c r="E28" t="n">
        <v>0.218</v>
      </c>
      <c r="F28" t="n">
        <v>0.175</v>
      </c>
      <c r="G28" t="n">
        <v>0.521</v>
      </c>
      <c r="H28" t="n">
        <v>0.42</v>
      </c>
    </row>
    <row r="29">
      <c r="A29" t="inlineStr">
        <is>
          <t>regReadDataA[14]: masterReg/readData1_reg[14]/Q to masterReg/register_reg_r1_0_31_0_5_i_52/I0 sum delays</t>
        </is>
      </c>
      <c r="E29">
        <f>(E2 + E4 + E7 + E16 + E23 + E26 + E28)</f>
        <v/>
      </c>
      <c r="F29">
        <f>(F2 + F4 + F7 + F16 + F23 + F26 + F28)</f>
        <v/>
      </c>
      <c r="G29">
        <f>(G2 + G4 + G7 + G16 + G23 + G26 + G28)</f>
        <v/>
      </c>
      <c r="H29">
        <f>(H2 + H4 + H7 + H16 + H23 + H26 + H28)</f>
        <v/>
      </c>
      <c r="J29">
        <f>(J2 + J3 + J4 + J6 + J7 + J15 + J16 + J22 + J23 + J25 + J26 + J27 + J28)</f>
        <v/>
      </c>
    </row>
    <row r="30">
      <c r="A30" t="inlineStr">
        <is>
          <t>regReadDataA[14]: masterReg/readData1_reg[14]/Q to masterReg/register_reg_r1_0_31_0_5_i_52/I0sum delays + cap delay</t>
        </is>
      </c>
      <c r="E30">
        <f>1000*(E29 + J29)</f>
        <v/>
      </c>
      <c r="F30">
        <f>1000*(F29 + J29)</f>
        <v/>
      </c>
      <c r="G30">
        <f>1000*(G29 + J29)</f>
        <v/>
      </c>
      <c r="H30">
        <f>1000*(H29 + J29)</f>
        <v/>
      </c>
    </row>
    <row r="32">
      <c r="A32" t="inlineStr">
        <is>
          <t>regReadDataA[14]: masterReg/readData1_reg[14]/Q to masterReg/register_reg_r1_0_31_0_5_i_52/I0Total delay (from Vivado)</t>
        </is>
      </c>
      <c r="E32" t="inlineStr">
        <is>
          <t>447</t>
        </is>
      </c>
      <c r="F32" t="inlineStr">
        <is>
          <t>376</t>
        </is>
      </c>
      <c r="G32" t="inlineStr">
        <is>
          <t>832</t>
        </is>
      </c>
      <c r="H32" t="inlineStr">
        <is>
          <t>689</t>
        </is>
      </c>
    </row>
    <row r="34">
      <c r="A34" t="inlineStr">
        <is>
          <t>INT_L_X10Y48/INT_L.LOGIC_OUTS_L0-&gt;&gt;ER1BEG1</t>
        </is>
      </c>
      <c r="B34" t="inlineStr">
        <is>
          <t>Buffer</t>
        </is>
      </c>
      <c r="C34" t="n">
        <v>1.16220225</v>
      </c>
      <c r="D34" t="n">
        <v>0.008429000000000001</v>
      </c>
      <c r="E34" t="n">
        <v>0.044</v>
      </c>
      <c r="F34" t="n">
        <v>0.036</v>
      </c>
      <c r="G34" t="n">
        <v>0.124</v>
      </c>
      <c r="H34" t="n">
        <v>0.103</v>
      </c>
      <c r="I34">
        <f>((D37 + D48 + D59) + (D35 + D36))</f>
        <v/>
      </c>
      <c r="J34">
        <f>(((D37 + D48 + D59) + (D35 + D36))*C34)</f>
        <v/>
      </c>
    </row>
    <row r="35">
      <c r="A35" t="inlineStr">
        <is>
          <t>INT_L_X10Y48/ER1BEG1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INT_R_X11Y48/ER1END1</t>
        </is>
      </c>
      <c r="B36" t="inlineStr">
        <is>
          <t>Part of wire</t>
        </is>
      </c>
      <c r="C36" t="n">
        <v>0</v>
      </c>
      <c r="D36" t="n">
        <v>0</v>
      </c>
      <c r="I36">
        <f>(((D35 + D36)/2) + (D37 + D48 + D59))</f>
        <v/>
      </c>
      <c r="J36">
        <f>((C35 + C36)*(((D35 + D36)/2) + (D37 + D48 + D59)))</f>
        <v/>
      </c>
    </row>
    <row r="37">
      <c r="A37" t="inlineStr">
        <is>
          <t>INT_R_X11Y48/INT_R.ER1END1-&gt;&gt;IMUX11</t>
        </is>
      </c>
      <c r="B37" t="inlineStr">
        <is>
          <t>Buffer</t>
        </is>
      </c>
      <c r="C37" t="n">
        <v>1.6107141875</v>
      </c>
      <c r="D37" t="n">
        <v>0.007713</v>
      </c>
      <c r="E37" t="n">
        <v>0.047</v>
      </c>
      <c r="F37" t="n">
        <v>0.038</v>
      </c>
      <c r="G37" t="n">
        <v>0.138</v>
      </c>
      <c r="H37" t="n">
        <v>0.114</v>
      </c>
      <c r="I37">
        <f>((((D42) + (D41))) + (D38 + D39))</f>
        <v/>
      </c>
      <c r="J37">
        <f>(((((D42) + (D41))) + (D38 + D39))*C37)</f>
        <v/>
      </c>
    </row>
    <row r="38">
      <c r="A38" t="inlineStr">
        <is>
          <t>INT_R_X11Y48/IMUX11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CLBLM_R_X11Y48/CLBLM_IMUX11</t>
        </is>
      </c>
      <c r="B39" t="inlineStr">
        <is>
          <t>Part of wire</t>
        </is>
      </c>
      <c r="C39" t="n">
        <v>0</v>
      </c>
      <c r="D39" t="n">
        <v>0</v>
      </c>
      <c r="I39">
        <f>(((D38 + D39)/2) + (((D42) + (D41))))</f>
        <v/>
      </c>
      <c r="J39">
        <f>((C38 + C39)*(((D38 + D39)/2) + (((D42) + (D41)))))</f>
        <v/>
      </c>
    </row>
    <row r="40">
      <c r="A40" t="inlineStr">
        <is>
          <t>CLBLM_R_X11Y48/CLBLM_R.CLBLM_IMUX11-&gt;CLBLM_M_A4</t>
        </is>
      </c>
      <c r="B40" t="inlineStr">
        <is>
          <t>PassTransistor</t>
        </is>
      </c>
      <c r="C40" t="n">
        <v>0</v>
      </c>
      <c r="E40" t="n">
        <v>0</v>
      </c>
      <c r="F40" t="n">
        <v>0</v>
      </c>
      <c r="G40" t="n">
        <v>0</v>
      </c>
      <c r="H40" t="n">
        <v>0</v>
      </c>
      <c r="I40">
        <f>((D42) + (D41))</f>
        <v/>
      </c>
      <c r="J40">
        <f>(((D42) + (D41))*C40)</f>
        <v/>
      </c>
    </row>
    <row r="41">
      <c r="A41" t="inlineStr">
        <is>
          <t>CLBLM_R_X11Y48/CLBLM_M_A4</t>
        </is>
      </c>
      <c r="B41" t="inlineStr">
        <is>
          <t>Part of wire</t>
        </is>
      </c>
      <c r="C41" t="n">
        <v>0</v>
      </c>
      <c r="D41" t="n">
        <v>0</v>
      </c>
      <c r="I41">
        <f>(((D41)/2) + (D42))</f>
        <v/>
      </c>
      <c r="J41">
        <f>((C41)*(((D41)/2) + (D42)))</f>
        <v/>
      </c>
    </row>
    <row r="42">
      <c r="A42" t="inlineStr">
        <is>
          <t>masterReg/register_reg_r1_0_31_12_17_i_26/I2</t>
        </is>
      </c>
      <c r="B42" t="inlineStr">
        <is>
          <t>Inpin</t>
        </is>
      </c>
      <c r="D42" t="n">
        <v>0</v>
      </c>
      <c r="E42" t="n">
        <v>0.113</v>
      </c>
      <c r="F42" t="n">
        <v>0.091</v>
      </c>
      <c r="G42" t="n">
        <v>0.303</v>
      </c>
      <c r="H42" t="n">
        <v>0.244</v>
      </c>
    </row>
    <row r="43">
      <c r="A43" t="inlineStr">
        <is>
          <t>regReadDataA[14]: masterReg/readData1_reg[14]/Q to masterReg/register_reg_r1_0_31_12_17_i_26/I2 sum delays</t>
        </is>
      </c>
      <c r="E43">
        <f>(E2 + E4 + E34 + E37 + E40 + E42)</f>
        <v/>
      </c>
      <c r="F43">
        <f>(F2 + F4 + F34 + F37 + F40 + F42)</f>
        <v/>
      </c>
      <c r="G43">
        <f>(G2 + G4 + G34 + G37 + G40 + G42)</f>
        <v/>
      </c>
      <c r="H43">
        <f>(H2 + H4 + H34 + H37 + H40 + H42)</f>
        <v/>
      </c>
      <c r="J43">
        <f>(J2 + J3 + J4 + J6 + J34 + J36 + J37 + J39 + J40 + J41 + J42)</f>
        <v/>
      </c>
    </row>
    <row r="44">
      <c r="A44" t="inlineStr">
        <is>
          <t>regReadDataA[14]: masterReg/readData1_reg[14]/Q to masterReg/register_reg_r1_0_31_12_17_i_26/I2sum delays + cap delay</t>
        </is>
      </c>
      <c r="E44">
        <f>1000*(E43 + J43)</f>
        <v/>
      </c>
      <c r="F44">
        <f>1000*(F43 + J43)</f>
        <v/>
      </c>
      <c r="G44">
        <f>1000*(G43 + J43)</f>
        <v/>
      </c>
      <c r="H44">
        <f>1000*(H43 + J43)</f>
        <v/>
      </c>
    </row>
    <row r="46">
      <c r="A46" t="inlineStr">
        <is>
          <t>regReadDataA[14]: masterReg/readData1_reg[14]/Q to masterReg/register_reg_r1_0_31_12_17_i_26/I2Total delay (from Vivado)</t>
        </is>
      </c>
      <c r="E46" t="inlineStr">
        <is>
          <t>265</t>
        </is>
      </c>
      <c r="F46" t="inlineStr">
        <is>
          <t>226</t>
        </is>
      </c>
      <c r="G46" t="inlineStr">
        <is>
          <t>515</t>
        </is>
      </c>
      <c r="H46" t="inlineStr">
        <is>
          <t>430</t>
        </is>
      </c>
    </row>
    <row r="48">
      <c r="A48" t="inlineStr">
        <is>
          <t>INT_R_X11Y48/INT_R.ER1END1-&gt;&gt;IMUX43</t>
        </is>
      </c>
      <c r="B48" t="inlineStr">
        <is>
          <t>Buffer</t>
        </is>
      </c>
      <c r="C48" t="n">
        <v>1.6107141875</v>
      </c>
      <c r="D48" t="n">
        <v>0.007713</v>
      </c>
      <c r="E48" t="n">
        <v>0.047</v>
      </c>
      <c r="F48" t="n">
        <v>0.038</v>
      </c>
      <c r="G48" t="n">
        <v>0.138</v>
      </c>
      <c r="H48" t="n">
        <v>0.114</v>
      </c>
      <c r="I48">
        <f>((((D53) + (D52))) + (D49 + D50))</f>
        <v/>
      </c>
      <c r="J48">
        <f>(((((D53) + (D52))) + (D49 + D50))*C48)</f>
        <v/>
      </c>
    </row>
    <row r="49">
      <c r="A49" t="inlineStr">
        <is>
          <t>INT_R_X11Y48/IMUX43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CLBLM_R_X11Y48/CLBLM_IMUX43</t>
        </is>
      </c>
      <c r="B50" t="inlineStr">
        <is>
          <t>Part of wire</t>
        </is>
      </c>
      <c r="C50" t="n">
        <v>0</v>
      </c>
      <c r="D50" t="n">
        <v>0</v>
      </c>
      <c r="I50">
        <f>(((D49 + D50)/2) + (((D53) + (D52))))</f>
        <v/>
      </c>
      <c r="J50">
        <f>((C49 + C50)*(((D49 + D50)/2) + (((D53) + (D52)))))</f>
        <v/>
      </c>
    </row>
    <row r="51">
      <c r="A51" t="inlineStr">
        <is>
          <t>CLBLM_R_X11Y48/CLBLM_R.CLBLM_IMUX43-&gt;CLBLM_M_D6</t>
        </is>
      </c>
      <c r="B51" t="inlineStr">
        <is>
          <t>PassTransistor</t>
        </is>
      </c>
      <c r="C51" t="n">
        <v>0</v>
      </c>
      <c r="E51" t="n">
        <v>0</v>
      </c>
      <c r="F51" t="n">
        <v>0</v>
      </c>
      <c r="G51" t="n">
        <v>0</v>
      </c>
      <c r="H51" t="n">
        <v>0</v>
      </c>
      <c r="I51">
        <f>((D53) + (D52))</f>
        <v/>
      </c>
      <c r="J51">
        <f>(((D53) + (D52))*C51)</f>
        <v/>
      </c>
    </row>
    <row r="52">
      <c r="A52" t="inlineStr">
        <is>
          <t>CLBLM_R_X11Y48/CLBLM_M_D6</t>
        </is>
      </c>
      <c r="B52" t="inlineStr">
        <is>
          <t>Part of wire</t>
        </is>
      </c>
      <c r="C52" t="n">
        <v>0</v>
      </c>
      <c r="D52" t="n">
        <v>0</v>
      </c>
      <c r="I52">
        <f>(((D52)/2) + (D53))</f>
        <v/>
      </c>
      <c r="J52">
        <f>((C52)*(((D52)/2) + (D53)))</f>
        <v/>
      </c>
    </row>
    <row r="53">
      <c r="A53" t="inlineStr">
        <is>
          <t>masterReg/register_reg_r1_0_31_12_17_i_25/I0</t>
        </is>
      </c>
      <c r="B53" t="inlineStr">
        <is>
          <t>Inpin</t>
        </is>
      </c>
      <c r="D53" t="n">
        <v>0</v>
      </c>
      <c r="E53" t="n">
        <v>0.01</v>
      </c>
      <c r="F53" t="n">
        <v>0.003</v>
      </c>
      <c r="G53" t="n">
        <v>0.022</v>
      </c>
      <c r="H53" t="n">
        <v>0.007</v>
      </c>
    </row>
    <row r="54">
      <c r="A54" t="inlineStr">
        <is>
          <t>regReadDataA[14]: masterReg/readData1_reg[14]/Q to masterReg/register_reg_r1_0_31_12_17_i_25/I0 sum delays</t>
        </is>
      </c>
      <c r="E54">
        <f>(E2 + E4 + E34 + E48 + E51 + E53)</f>
        <v/>
      </c>
      <c r="F54">
        <f>(F2 + F4 + F34 + F48 + F51 + F53)</f>
        <v/>
      </c>
      <c r="G54">
        <f>(G2 + G4 + G34 + G48 + G51 + G53)</f>
        <v/>
      </c>
      <c r="H54">
        <f>(H2 + H4 + H34 + H48 + H51 + H53)</f>
        <v/>
      </c>
      <c r="J54">
        <f>(J2 + J3 + J4 + J6 + J34 + J36 + J48 + J50 + J51 + J52 + J53)</f>
        <v/>
      </c>
    </row>
    <row r="55">
      <c r="A55" t="inlineStr">
        <is>
          <t>regReadDataA[14]: masterReg/readData1_reg[14]/Q to masterReg/register_reg_r1_0_31_12_17_i_25/I0sum delays + cap delay</t>
        </is>
      </c>
      <c r="E55">
        <f>1000*(E54 + J54)</f>
        <v/>
      </c>
      <c r="F55">
        <f>1000*(F54 + J54)</f>
        <v/>
      </c>
      <c r="G55">
        <f>1000*(G54 + J54)</f>
        <v/>
      </c>
      <c r="H55">
        <f>1000*(H54 + J54)</f>
        <v/>
      </c>
    </row>
    <row r="57">
      <c r="A57" t="inlineStr">
        <is>
          <t>regReadDataA[14]: masterReg/readData1_reg[14]/Q to masterReg/register_reg_r1_0_31_12_17_i_25/I0Total delay (from Vivado)</t>
        </is>
      </c>
      <c r="E57" t="inlineStr">
        <is>
          <t>162</t>
        </is>
      </c>
      <c r="F57" t="inlineStr">
        <is>
          <t>138</t>
        </is>
      </c>
      <c r="G57" t="inlineStr">
        <is>
          <t>284</t>
        </is>
      </c>
      <c r="H57" t="inlineStr">
        <is>
          <t>239</t>
        </is>
      </c>
    </row>
    <row r="59">
      <c r="A59" t="inlineStr">
        <is>
          <t>INT_R_X11Y48/INT_R.ER1END1-&gt;&gt;NR1BEG1</t>
        </is>
      </c>
      <c r="B59" t="inlineStr">
        <is>
          <t>Buffer</t>
        </is>
      </c>
      <c r="C59" t="n">
        <v>1.16220225</v>
      </c>
      <c r="D59" t="n">
        <v>0.008429000000000001</v>
      </c>
      <c r="E59" t="n">
        <v>0.056</v>
      </c>
      <c r="F59" t="n">
        <v>0.046</v>
      </c>
      <c r="G59" t="n">
        <v>0.132</v>
      </c>
      <c r="H59" t="n">
        <v>0.109</v>
      </c>
      <c r="I59">
        <f>((D62 + D82) + (D60 + D61))</f>
        <v/>
      </c>
      <c r="J59">
        <f>(((D62 + D82) + (D60 + D61))*C59)</f>
        <v/>
      </c>
    </row>
    <row r="60">
      <c r="A60" t="inlineStr">
        <is>
          <t>INT_R_X11Y48/NR1BEG1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INT_R_X11Y49/NR1END1</t>
        </is>
      </c>
      <c r="B61" t="inlineStr">
        <is>
          <t>Part of wire</t>
        </is>
      </c>
      <c r="C61" t="n">
        <v>0</v>
      </c>
      <c r="D61" t="n">
        <v>0</v>
      </c>
      <c r="I61">
        <f>(((D60 + D61)/2) + (D62 + D82))</f>
        <v/>
      </c>
      <c r="J61">
        <f>((C60 + C61)*(((D60 + D61)/2) + (D62 + D82)))</f>
        <v/>
      </c>
    </row>
    <row r="62">
      <c r="A62" t="inlineStr">
        <is>
          <t>INT_R_X11Y49/INT_R.NR1END1-&gt;&gt;NW2BEG1</t>
        </is>
      </c>
      <c r="B62" t="inlineStr">
        <is>
          <t>Buffer</t>
        </is>
      </c>
      <c r="C62" t="n">
        <v>1.1851186875</v>
      </c>
      <c r="D62" t="n">
        <v>0.008473000000000001</v>
      </c>
      <c r="E62" t="n">
        <v>0.041</v>
      </c>
      <c r="F62" t="n">
        <v>0.033</v>
      </c>
      <c r="G62" t="n">
        <v>0.137</v>
      </c>
      <c r="H62" t="n">
        <v>0.113</v>
      </c>
      <c r="I62">
        <f>((D67) + (D63 + D64 + D65 + D66))</f>
        <v/>
      </c>
      <c r="J62">
        <f>(((D67) + (D63 + D64 + D65 + D66))*C62)</f>
        <v/>
      </c>
    </row>
    <row r="63">
      <c r="A63" t="inlineStr">
        <is>
          <t>INT_R_X11Y49/NW2BEG1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INT_L_X10Y50/NW2END1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BRKH_INT_X11Y49/BRKH_INT_NW2BEG1</t>
        </is>
      </c>
      <c r="B65" t="inlineStr">
        <is>
          <t>Part of wire</t>
        </is>
      </c>
      <c r="C65" t="n">
        <v>0.00523</v>
      </c>
      <c r="D65" t="n">
        <v>0.001</v>
      </c>
    </row>
    <row r="66">
      <c r="A66" t="inlineStr">
        <is>
          <t>INT_R_X11Y50/NW2A1</t>
        </is>
      </c>
      <c r="B66" t="inlineStr">
        <is>
          <t>Part of wire</t>
        </is>
      </c>
      <c r="C66" t="n">
        <v>0</v>
      </c>
      <c r="D66" t="n">
        <v>0</v>
      </c>
      <c r="I66">
        <f>(((D63 + D64 + D65 + D66)/2) + (D67))</f>
        <v/>
      </c>
      <c r="J66">
        <f>((C63 + C64 + C65 + C66)*(((D63 + D64 + D65 + D66)/2) + (D67)))</f>
        <v/>
      </c>
    </row>
    <row r="67">
      <c r="A67" t="inlineStr">
        <is>
          <t>INT_L_X10Y50/INT_L.NW2END1-&gt;&gt;BYP_ALT4</t>
        </is>
      </c>
      <c r="B67" t="inlineStr">
        <is>
          <t>Buffer</t>
        </is>
      </c>
      <c r="C67" t="n">
        <v>0</v>
      </c>
      <c r="D67" t="n">
        <v>0.00757</v>
      </c>
      <c r="E67" t="n">
        <v>0</v>
      </c>
      <c r="F67" t="n">
        <v>0</v>
      </c>
      <c r="G67" t="n">
        <v>0</v>
      </c>
      <c r="H67" t="n">
        <v>0</v>
      </c>
      <c r="I67">
        <f>((D69) + (D68))</f>
        <v/>
      </c>
      <c r="J67">
        <f>(((D69) + (D68))*C67)</f>
        <v/>
      </c>
    </row>
    <row r="68">
      <c r="A68" t="inlineStr">
        <is>
          <t>INT_L_X10Y50/BYP_ALT4</t>
        </is>
      </c>
      <c r="B68" t="inlineStr">
        <is>
          <t>Part of wire</t>
        </is>
      </c>
      <c r="C68" t="n">
        <v>0</v>
      </c>
      <c r="D68" t="n">
        <v>0</v>
      </c>
      <c r="I68">
        <f>(((D68)/2) + (D69))</f>
        <v/>
      </c>
      <c r="J68">
        <f>((C68)*(((D68)/2) + (D69)))</f>
        <v/>
      </c>
    </row>
    <row r="69">
      <c r="A69" t="inlineStr">
        <is>
          <t>INT_L_X10Y50/INT_L.BYP_ALT4-&gt;&gt;BYP_BOUNCE4</t>
        </is>
      </c>
      <c r="B69" t="inlineStr">
        <is>
          <t>Buffer</t>
        </is>
      </c>
      <c r="C69" t="n">
        <v>1.4764880625</v>
      </c>
      <c r="D69" t="n">
        <v>0</v>
      </c>
      <c r="E69" t="n">
        <v>0.059</v>
      </c>
      <c r="F69" t="n">
        <v>0.049</v>
      </c>
      <c r="G69" t="n">
        <v>0.178</v>
      </c>
      <c r="H69" t="n">
        <v>0.147</v>
      </c>
      <c r="I69">
        <f>((D71) + (D70))</f>
        <v/>
      </c>
      <c r="J69">
        <f>(((D71) + (D70))*C69)</f>
        <v/>
      </c>
    </row>
    <row r="70">
      <c r="A70" t="inlineStr">
        <is>
          <t>INT_L_X10Y50/BYP_BOUNCE4</t>
        </is>
      </c>
      <c r="B70" t="inlineStr">
        <is>
          <t>Part of wire</t>
        </is>
      </c>
      <c r="C70" t="n">
        <v>0</v>
      </c>
      <c r="D70" t="n">
        <v>0</v>
      </c>
      <c r="I70">
        <f>(((D70)/2) + (D71))</f>
        <v/>
      </c>
      <c r="J70">
        <f>((C70)*(((D70)/2) + (D71)))</f>
        <v/>
      </c>
    </row>
    <row r="71">
      <c r="A71" t="inlineStr">
        <is>
          <t>INT_L_X10Y50/INT_L.BYP_BOUNCE4-&gt;&gt;IMUX_L22</t>
        </is>
      </c>
      <c r="B71" t="inlineStr">
        <is>
          <t>Buffer</t>
        </is>
      </c>
      <c r="C71" t="n">
        <v>1.6107141875</v>
      </c>
      <c r="D71" t="n">
        <v>0.007713</v>
      </c>
      <c r="E71" t="n">
        <v>0.047</v>
      </c>
      <c r="F71" t="n">
        <v>0.038</v>
      </c>
      <c r="G71" t="n">
        <v>0.138</v>
      </c>
      <c r="H71" t="n">
        <v>0.114</v>
      </c>
      <c r="I71">
        <f>((((D76) + (D75))) + (D72 + D73))</f>
        <v/>
      </c>
      <c r="J71">
        <f>(((((D76) + (D75))) + (D72 + D73))*C71)</f>
        <v/>
      </c>
    </row>
    <row r="72">
      <c r="A72" t="inlineStr">
        <is>
          <t>INT_L_X10Y50/IMUX_L22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CLBLM_L_X10Y50/CLBLM_IMUX22</t>
        </is>
      </c>
      <c r="B73" t="inlineStr">
        <is>
          <t>Part of wire</t>
        </is>
      </c>
      <c r="C73" t="n">
        <v>0</v>
      </c>
      <c r="D73" t="n">
        <v>0</v>
      </c>
      <c r="I73">
        <f>(((D72 + D73)/2) + (((D76) + (D75))))</f>
        <v/>
      </c>
      <c r="J73">
        <f>((C72 + C73)*(((D72 + D73)/2) + (((D76) + (D75)))))</f>
        <v/>
      </c>
    </row>
    <row r="74">
      <c r="A74" t="inlineStr">
        <is>
          <t>CLBLM_L_X10Y50/CLBLM_L.CLBLM_IMUX22-&gt;CLBLM_M_C3</t>
        </is>
      </c>
      <c r="B74" t="inlineStr">
        <is>
          <t>PassTransistor</t>
        </is>
      </c>
      <c r="C74" t="n">
        <v>0</v>
      </c>
      <c r="E74" t="n">
        <v>0</v>
      </c>
      <c r="F74" t="n">
        <v>0</v>
      </c>
      <c r="G74" t="n">
        <v>0</v>
      </c>
      <c r="H74" t="n">
        <v>0</v>
      </c>
      <c r="I74">
        <f>((D76) + (D75))</f>
        <v/>
      </c>
      <c r="J74">
        <f>(((D76) + (D75))*C74)</f>
        <v/>
      </c>
    </row>
    <row r="75">
      <c r="A75" t="inlineStr">
        <is>
          <t>CLBLM_L_X10Y50/CLBLM_M_C3</t>
        </is>
      </c>
      <c r="B75" t="inlineStr">
        <is>
          <t>Part of wire</t>
        </is>
      </c>
      <c r="C75" t="n">
        <v>0</v>
      </c>
      <c r="D75" t="n">
        <v>0</v>
      </c>
      <c r="I75">
        <f>(((D75)/2) + (D76))</f>
        <v/>
      </c>
      <c r="J75">
        <f>((C75)*(((D75)/2) + (D76)))</f>
        <v/>
      </c>
    </row>
    <row r="76">
      <c r="A76" t="inlineStr">
        <is>
          <t>masterReg/readData2[31]_i_17/I3</t>
        </is>
      </c>
      <c r="B76" t="inlineStr">
        <is>
          <t>Inpin</t>
        </is>
      </c>
      <c r="D76" t="n">
        <v>0</v>
      </c>
      <c r="E76" t="n">
        <v>0.14</v>
      </c>
      <c r="F76" t="n">
        <v>0.113</v>
      </c>
      <c r="G76" t="n">
        <v>0.368</v>
      </c>
      <c r="H76" t="n">
        <v>0.297</v>
      </c>
    </row>
    <row r="77">
      <c r="A77" t="inlineStr">
        <is>
          <t>regReadDataA[14]: masterReg/readData1_reg[14]/Q to masterReg/readData2[31]_i_17/I3 sum delays</t>
        </is>
      </c>
      <c r="E77">
        <f>(E2 + E4 + E34 + E59 + E62 + E67 + E69 + E71 + E74 + E76)</f>
        <v/>
      </c>
      <c r="F77">
        <f>(F2 + F4 + F34 + F59 + F62 + F67 + F69 + F71 + F74 + F76)</f>
        <v/>
      </c>
      <c r="G77">
        <f>(G2 + G4 + G34 + G59 + G62 + G67 + G69 + G71 + G74 + G76)</f>
        <v/>
      </c>
      <c r="H77">
        <f>(H2 + H4 + H34 + H59 + H62 + H67 + H69 + H71 + H74 + H76)</f>
        <v/>
      </c>
      <c r="J77">
        <f>(J2 + J3 + J4 + J6 + J34 + J36 + J59 + J61 + J62 + J66 + J67 + J68 + J69 + J70 + J71 + J73 + J74 + J75 + J76)</f>
        <v/>
      </c>
    </row>
    <row r="78">
      <c r="A78" t="inlineStr">
        <is>
          <t>regReadDataA[14]: masterReg/readData1_reg[14]/Q to masterReg/readData2[31]_i_17/I3sum delays + cap delay</t>
        </is>
      </c>
      <c r="E78">
        <f>1000*(E77 + J77)</f>
        <v/>
      </c>
      <c r="F78">
        <f>1000*(F77 + J77)</f>
        <v/>
      </c>
      <c r="G78">
        <f>1000*(G77 + J77)</f>
        <v/>
      </c>
      <c r="H78">
        <f>1000*(H77 + J77)</f>
        <v/>
      </c>
    </row>
    <row r="80">
      <c r="A80" t="inlineStr">
        <is>
          <t>regReadDataA[14]: masterReg/readData1_reg[14]/Q to masterReg/readData2[31]_i_17/I3Total delay (from Vivado)</t>
        </is>
      </c>
      <c r="E80" t="inlineStr">
        <is>
          <t>485</t>
        </is>
      </c>
      <c r="F80" t="inlineStr">
        <is>
          <t>413</t>
        </is>
      </c>
      <c r="G80" t="inlineStr">
        <is>
          <t>952</t>
        </is>
      </c>
      <c r="H80" t="inlineStr">
        <is>
          <t>794</t>
        </is>
      </c>
    </row>
    <row r="82">
      <c r="A82" t="inlineStr">
        <is>
          <t>INT_R_X11Y49/INT_R.NR1END1-&gt;&gt;NN2BEG1</t>
        </is>
      </c>
      <c r="B82" t="inlineStr">
        <is>
          <t>Buffer</t>
        </is>
      </c>
      <c r="C82" t="n">
        <v>1.1851186875</v>
      </c>
      <c r="D82" t="n">
        <v>0.008473000000000001</v>
      </c>
      <c r="E82" t="n">
        <v>0.06</v>
      </c>
      <c r="F82" t="n">
        <v>0.05</v>
      </c>
      <c r="G82" t="n">
        <v>0.132</v>
      </c>
      <c r="H82" t="n">
        <v>0.109</v>
      </c>
      <c r="I82">
        <f>((D87 + D102) + (D83 + D84 + D85 + D86))</f>
        <v/>
      </c>
      <c r="J82">
        <f>(((D87 + D102) + (D83 + D84 + D85 + D86))*C82)</f>
        <v/>
      </c>
    </row>
    <row r="83">
      <c r="A83" t="inlineStr">
        <is>
          <t>INT_R_X11Y49/NN2BEG1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INT_R_X11Y51/NN2END1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BRKH_INT_X11Y49/BRKH_INT_NN2BEG1</t>
        </is>
      </c>
      <c r="B85" t="inlineStr">
        <is>
          <t>Part of wire</t>
        </is>
      </c>
      <c r="C85" t="n">
        <v>0.00523</v>
      </c>
      <c r="D85" t="n">
        <v>0.001</v>
      </c>
    </row>
    <row r="86">
      <c r="A86" t="inlineStr">
        <is>
          <t>INT_R_X11Y50/NN2A1</t>
        </is>
      </c>
      <c r="B86" t="inlineStr">
        <is>
          <t>Part of wire</t>
        </is>
      </c>
      <c r="C86" t="n">
        <v>0</v>
      </c>
      <c r="D86" t="n">
        <v>0</v>
      </c>
      <c r="I86">
        <f>(((D83 + D84 + D85 + D86)/2) + (D87 + D102))</f>
        <v/>
      </c>
      <c r="J86">
        <f>((C83 + C84 + C85 + C86)*(((D83 + D84 + D85 + D86)/2) + (D87 + D102)))</f>
        <v/>
      </c>
    </row>
    <row r="87">
      <c r="A87" t="inlineStr">
        <is>
          <t>INT_R_X11Y51/INT_R.NN2END1-&gt;&gt;NL1BEG0</t>
        </is>
      </c>
      <c r="B87" t="inlineStr">
        <is>
          <t>Buffer</t>
        </is>
      </c>
      <c r="C87" t="n">
        <v>1.16220225</v>
      </c>
      <c r="D87" t="n">
        <v>0.008429000000000001</v>
      </c>
      <c r="E87" t="n">
        <v>0.053</v>
      </c>
      <c r="F87" t="n">
        <v>0.044</v>
      </c>
      <c r="G87" t="n">
        <v>0.13</v>
      </c>
      <c r="H87" t="n">
        <v>0.107</v>
      </c>
      <c r="I87">
        <f>((D91) + (D88 + D89 + D90))</f>
        <v/>
      </c>
      <c r="J87">
        <f>(((D91) + (D88 + D89 + D90))*C87)</f>
        <v/>
      </c>
    </row>
    <row r="88">
      <c r="A88" t="inlineStr">
        <is>
          <t>INT_R_X11Y51/NL1BEG0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INT_R_X11Y52/NL1END0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INT_R_X11Y51/NL1END_S3_0</t>
        </is>
      </c>
      <c r="B90" t="inlineStr">
        <is>
          <t>Part of wire</t>
        </is>
      </c>
      <c r="C90" t="n">
        <v>0</v>
      </c>
      <c r="D90" t="n">
        <v>0</v>
      </c>
      <c r="I90">
        <f>(((D88 + D89 + D90)/2) + (D91))</f>
        <v/>
      </c>
      <c r="J90">
        <f>((C88 + C89 + C90)*(((D88 + D89 + D90)/2) + (D91)))</f>
        <v/>
      </c>
    </row>
    <row r="91">
      <c r="A91" t="inlineStr">
        <is>
          <t>INT_R_X11Y52/INT_R.NL1END0-&gt;&gt;IMUX8</t>
        </is>
      </c>
      <c r="B91" t="inlineStr">
        <is>
          <t>Buffer</t>
        </is>
      </c>
      <c r="C91" t="n">
        <v>1.6107141875</v>
      </c>
      <c r="D91" t="n">
        <v>0.007713</v>
      </c>
      <c r="E91" t="n">
        <v>0.047</v>
      </c>
      <c r="F91" t="n">
        <v>0.038</v>
      </c>
      <c r="G91" t="n">
        <v>0.138</v>
      </c>
      <c r="H91" t="n">
        <v>0.114</v>
      </c>
      <c r="I91">
        <f>((((D96) + (D95))) + (D92 + D93))</f>
        <v/>
      </c>
      <c r="J91">
        <f>(((((D96) + (D95))) + (D92 + D93))*C91)</f>
        <v/>
      </c>
    </row>
    <row r="92">
      <c r="A92" t="inlineStr">
        <is>
          <t>INT_R_X11Y52/IMUX8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CLBLM_R_X11Y52/CLBLM_IMUX8</t>
        </is>
      </c>
      <c r="B93" t="inlineStr">
        <is>
          <t>Part of wire</t>
        </is>
      </c>
      <c r="C93" t="n">
        <v>0</v>
      </c>
      <c r="D93" t="n">
        <v>0</v>
      </c>
      <c r="I93">
        <f>(((D92 + D93)/2) + (((D96) + (D95))))</f>
        <v/>
      </c>
      <c r="J93">
        <f>((C92 + C93)*(((D92 + D93)/2) + (((D96) + (D95)))))</f>
        <v/>
      </c>
    </row>
    <row r="94">
      <c r="A94" t="inlineStr">
        <is>
          <t>CLBLM_R_X11Y52/CLBLM_R.CLBLM_IMUX8-&gt;CLBLM_M_A5</t>
        </is>
      </c>
      <c r="B94" t="inlineStr">
        <is>
          <t>PassTransistor</t>
        </is>
      </c>
      <c r="C94" t="n">
        <v>0</v>
      </c>
      <c r="E94" t="n">
        <v>0</v>
      </c>
      <c r="F94" t="n">
        <v>0</v>
      </c>
      <c r="G94" t="n">
        <v>0</v>
      </c>
      <c r="H94" t="n">
        <v>0</v>
      </c>
      <c r="I94">
        <f>((D96) + (D95))</f>
        <v/>
      </c>
      <c r="J94">
        <f>(((D96) + (D95))*C94)</f>
        <v/>
      </c>
    </row>
    <row r="95">
      <c r="A95" t="inlineStr">
        <is>
          <t>CLBLM_R_X11Y52/CLBLM_M_A5</t>
        </is>
      </c>
      <c r="B95" t="inlineStr">
        <is>
          <t>Part of wire</t>
        </is>
      </c>
      <c r="C95" t="n">
        <v>0</v>
      </c>
      <c r="D95" t="n">
        <v>0</v>
      </c>
      <c r="I95">
        <f>(((D95)/2) + (D96))</f>
        <v/>
      </c>
      <c r="J95">
        <f>((C95)*(((D95)/2) + (D96)))</f>
        <v/>
      </c>
    </row>
    <row r="96">
      <c r="A96" t="inlineStr">
        <is>
          <t>masterReg/led_OBUF[14]_inst_i_1/I2</t>
        </is>
      </c>
      <c r="B96" t="inlineStr">
        <is>
          <t>Inpin</t>
        </is>
      </c>
      <c r="D96" t="n">
        <v>0</v>
      </c>
      <c r="E96" t="n">
        <v>0.048</v>
      </c>
      <c r="F96" t="n">
        <v>0.038</v>
      </c>
      <c r="G96" t="n">
        <v>0.126</v>
      </c>
      <c r="H96" t="n">
        <v>0.102</v>
      </c>
    </row>
    <row r="97">
      <c r="A97" t="inlineStr">
        <is>
          <t>regReadDataA[14]: masterReg/readData1_reg[14]/Q to masterReg/led_OBUF[14]_inst_i_1/I2 sum delays</t>
        </is>
      </c>
      <c r="E97">
        <f>(E2 + E4 + E34 + E59 + E82 + E87 + E91 + E94 + E96)</f>
        <v/>
      </c>
      <c r="F97">
        <f>(F2 + F4 + F34 + F59 + F82 + F87 + F91 + F94 + F96)</f>
        <v/>
      </c>
      <c r="G97">
        <f>(G2 + G4 + G34 + G59 + G82 + G87 + G91 + G94 + G96)</f>
        <v/>
      </c>
      <c r="H97">
        <f>(H2 + H4 + H34 + H59 + H82 + H87 + H91 + H94 + H96)</f>
        <v/>
      </c>
      <c r="J97">
        <f>(J2 + J3 + J4 + J6 + J34 + J36 + J59 + J61 + J82 + J86 + J87 + J90 + J91 + J93 + J94 + J95 + J96)</f>
        <v/>
      </c>
    </row>
    <row r="98">
      <c r="A98" t="inlineStr">
        <is>
          <t>regReadDataA[14]: masterReg/readData1_reg[14]/Q to masterReg/led_OBUF[14]_inst_i_1/I2sum delays + cap delay</t>
        </is>
      </c>
      <c r="E98">
        <f>1000*(E97 + J97)</f>
        <v/>
      </c>
      <c r="F98">
        <f>1000*(F97 + J97)</f>
        <v/>
      </c>
      <c r="G98">
        <f>1000*(G97 + J97)</f>
        <v/>
      </c>
      <c r="H98">
        <f>1000*(H97 + J97)</f>
        <v/>
      </c>
    </row>
    <row r="100">
      <c r="A100" t="inlineStr">
        <is>
          <t>regReadDataA[14]: masterReg/readData1_reg[14]/Q to masterReg/led_OBUF[14]_inst_i_1/I2Total delay (from Vivado)</t>
        </is>
      </c>
      <c r="E100" t="inlineStr">
        <is>
          <t>414</t>
        </is>
      </c>
      <c r="F100" t="inlineStr">
        <is>
          <t>358</t>
        </is>
      </c>
      <c r="G100" t="inlineStr">
        <is>
          <t>727</t>
        </is>
      </c>
      <c r="H100" t="inlineStr">
        <is>
          <t>615</t>
        </is>
      </c>
    </row>
    <row r="102">
      <c r="A102" t="inlineStr">
        <is>
          <t>INT_R_X11Y51/INT_R.NN2END1-&gt;&gt;WR1BEG2</t>
        </is>
      </c>
      <c r="B102" t="inlineStr">
        <is>
          <t>Buffer</t>
        </is>
      </c>
      <c r="C102" t="n">
        <v>1.16220225</v>
      </c>
      <c r="D102" t="n">
        <v>0.008429000000000001</v>
      </c>
      <c r="E102" t="n">
        <v>0.043</v>
      </c>
      <c r="F102" t="n">
        <v>0.035</v>
      </c>
      <c r="G102" t="n">
        <v>0.123</v>
      </c>
      <c r="H102" t="n">
        <v>0.102</v>
      </c>
      <c r="I102">
        <f>((D105) + (D103 + D104))</f>
        <v/>
      </c>
      <c r="J102">
        <f>(((D105) + (D103 + D104))*C102)</f>
        <v/>
      </c>
    </row>
    <row r="103">
      <c r="A103" t="inlineStr">
        <is>
          <t>INT_R_X11Y51/WR1BEG2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INT_L_X10Y51/WR1END2</t>
        </is>
      </c>
      <c r="B104" t="inlineStr">
        <is>
          <t>Part of wire</t>
        </is>
      </c>
      <c r="C104" t="n">
        <v>0</v>
      </c>
      <c r="D104" t="n">
        <v>0</v>
      </c>
      <c r="I104">
        <f>(((D103 + D104)/2) + (D105))</f>
        <v/>
      </c>
      <c r="J104">
        <f>((C103 + C104)*(((D103 + D104)/2) + (D105)))</f>
        <v/>
      </c>
    </row>
    <row r="105">
      <c r="A105" t="inlineStr">
        <is>
          <t>INT_L_X10Y51/INT_L.WR1END2-&gt;&gt;IMUX_L27</t>
        </is>
      </c>
      <c r="B105" t="inlineStr">
        <is>
          <t>Buffer</t>
        </is>
      </c>
      <c r="C105" t="n">
        <v>1.6107141875</v>
      </c>
      <c r="D105" t="n">
        <v>0.007713</v>
      </c>
      <c r="E105" t="n">
        <v>0.047</v>
      </c>
      <c r="F105" t="n">
        <v>0.038</v>
      </c>
      <c r="G105" t="n">
        <v>0.138</v>
      </c>
      <c r="H105" t="n">
        <v>0.114</v>
      </c>
      <c r="I105">
        <f>((((D110) + (D109))) + (D106 + D107))</f>
        <v/>
      </c>
      <c r="J105">
        <f>(((((D110) + (D109))) + (D106 + D107))*C105)</f>
        <v/>
      </c>
    </row>
    <row r="106">
      <c r="A106" t="inlineStr">
        <is>
          <t>INT_L_X10Y51/IMUX_L27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CLBLM_L_X10Y51/CLBLM_IMUX27</t>
        </is>
      </c>
      <c r="B107" t="inlineStr">
        <is>
          <t>Part of wire</t>
        </is>
      </c>
      <c r="C107" t="n">
        <v>0</v>
      </c>
      <c r="D107" t="n">
        <v>0</v>
      </c>
      <c r="I107">
        <f>(((D106 + D107)/2) + (((D110) + (D109))))</f>
        <v/>
      </c>
      <c r="J107">
        <f>((C106 + C107)*(((D106 + D107)/2) + (((D110) + (D109)))))</f>
        <v/>
      </c>
    </row>
    <row r="108">
      <c r="A108" t="inlineStr">
        <is>
          <t>CLBLM_L_X10Y51/CLBLM_L.CLBLM_IMUX27-&gt;CLBLM_M_B4</t>
        </is>
      </c>
      <c r="B108" t="inlineStr">
        <is>
          <t>PassTransistor</t>
        </is>
      </c>
      <c r="C108" t="n">
        <v>0</v>
      </c>
      <c r="E108" t="n">
        <v>0</v>
      </c>
      <c r="F108" t="n">
        <v>0</v>
      </c>
      <c r="G108" t="n">
        <v>0</v>
      </c>
      <c r="H108" t="n">
        <v>0</v>
      </c>
      <c r="I108">
        <f>((D110) + (D109))</f>
        <v/>
      </c>
      <c r="J108">
        <f>(((D110) + (D109))*C108)</f>
        <v/>
      </c>
    </row>
    <row r="109">
      <c r="A109" t="inlineStr">
        <is>
          <t>CLBLM_L_X10Y51/CLBLM_M_B4</t>
        </is>
      </c>
      <c r="B109" t="inlineStr">
        <is>
          <t>Part of wire</t>
        </is>
      </c>
      <c r="C109" t="n">
        <v>0</v>
      </c>
      <c r="D109" t="n">
        <v>0</v>
      </c>
      <c r="I109">
        <f>(((D109)/2) + (D110))</f>
        <v/>
      </c>
      <c r="J109">
        <f>((C109)*(((D109)/2) + (D110)))</f>
        <v/>
      </c>
    </row>
    <row r="110">
      <c r="A110" t="inlineStr">
        <is>
          <t>masterReg/readData2[30]_i_17/I5</t>
        </is>
      </c>
      <c r="B110" t="inlineStr">
        <is>
          <t>Inpin</t>
        </is>
      </c>
      <c r="D110" t="n">
        <v>0</v>
      </c>
      <c r="E110" t="n">
        <v>0.112</v>
      </c>
      <c r="F110" t="n">
        <v>0.09</v>
      </c>
      <c r="G110" t="n">
        <v>0.3</v>
      </c>
      <c r="H110" t="n">
        <v>0.242</v>
      </c>
    </row>
    <row r="111">
      <c r="A111" t="inlineStr">
        <is>
          <t>regReadDataA[14]: masterReg/readData1_reg[14]/Q to masterReg/readData2[30]_i_17/I5 sum delays</t>
        </is>
      </c>
      <c r="E111">
        <f>(E2 + E4 + E34 + E59 + E82 + E102 + E105 + E108 + E110)</f>
        <v/>
      </c>
      <c r="F111">
        <f>(F2 + F4 + F34 + F59 + F82 + F102 + F105 + F108 + F110)</f>
        <v/>
      </c>
      <c r="G111">
        <f>(G2 + G4 + G34 + G59 + G82 + G102 + G105 + G108 + G110)</f>
        <v/>
      </c>
      <c r="H111">
        <f>(H2 + H4 + H34 + H59 + H82 + H102 + H105 + H108 + H110)</f>
        <v/>
      </c>
      <c r="J111">
        <f>(J2 + J3 + J4 + J6 + J34 + J36 + J59 + J61 + J82 + J86 + J102 + J104 + J105 + J107 + J108 + J109 + J110)</f>
        <v/>
      </c>
    </row>
    <row r="112">
      <c r="A112" t="inlineStr">
        <is>
          <t>regReadDataA[14]: masterReg/readData1_reg[14]/Q to masterReg/readData2[30]_i_17/I5sum delays + cap delay</t>
        </is>
      </c>
      <c r="E112">
        <f>1000*(E111 + J111)</f>
        <v/>
      </c>
      <c r="F112">
        <f>1000*(F111 + J111)</f>
        <v/>
      </c>
      <c r="G112">
        <f>1000*(G111 + J111)</f>
        <v/>
      </c>
      <c r="H112">
        <f>1000*(H111 + J111)</f>
        <v/>
      </c>
    </row>
    <row r="114">
      <c r="A114" t="inlineStr">
        <is>
          <t>regReadDataA[14]: masterReg/readData1_reg[14]/Q to masterReg/readData2[30]_i_17/I5Total delay (from Vivado)</t>
        </is>
      </c>
      <c r="E114" t="inlineStr">
        <is>
          <t>468</t>
        </is>
      </c>
      <c r="F114" t="inlineStr">
        <is>
          <t>401</t>
        </is>
      </c>
      <c r="G114" t="inlineStr">
        <is>
          <t>872</t>
        </is>
      </c>
      <c r="H114" t="inlineStr">
        <is>
          <t>732</t>
        </is>
      </c>
    </row>
    <row r="116">
      <c r="A116" t="inlineStr">
        <is>
          <t>INT_L_X10Y48/INT_L.LOGIC_OUTS_L0-&gt;&gt;WW4BEG0</t>
        </is>
      </c>
      <c r="B116" t="inlineStr">
        <is>
          <t>Buffer</t>
        </is>
      </c>
      <c r="C116" t="n">
        <v>1.2375</v>
      </c>
      <c r="D116" t="n">
        <v>0.009403999999999999</v>
      </c>
      <c r="E116" t="n">
        <v>0.07199999999999999</v>
      </c>
      <c r="F116" t="n">
        <v>0.059</v>
      </c>
      <c r="G116" t="n">
        <v>0.168</v>
      </c>
      <c r="H116" t="n">
        <v>0.139</v>
      </c>
      <c r="I116">
        <f>((D129) + (D117 + D118 + D119 + D120 + D121 + D122 + D123 + D124 + D125 + D126 + D127 + D128))</f>
        <v/>
      </c>
      <c r="J116">
        <f>(((D129) + (D117 + D118 + D119 + D120 + D121 + D122 + D123 + D124 + D125 + D126 + D127 + D128))*C116)</f>
        <v/>
      </c>
    </row>
    <row r="117">
      <c r="A117" t="inlineStr">
        <is>
          <t>INT_L_X10Y48/WW4BEG0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INT_L_X6Y48/WW4END0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INT_L_X6Y47/WW4END_S0_0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CLBLM_L_X10Y48/CLBLM_WW4A0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VBRK_X29Y50/VBRK_WW4A0</t>
        </is>
      </c>
      <c r="B121" t="inlineStr">
        <is>
          <t>Part of wire</t>
        </is>
      </c>
      <c r="C121" t="n">
        <v>0.01211</v>
      </c>
      <c r="D121" t="n">
        <v>0.00162</v>
      </c>
    </row>
    <row r="122">
      <c r="A122" t="inlineStr">
        <is>
          <t>DSP_R_X9Y45/DSP_WW4A0_3</t>
        </is>
      </c>
      <c r="B122" t="inlineStr">
        <is>
          <t>Part of wire</t>
        </is>
      </c>
      <c r="C122" t="n">
        <v>0.04743</v>
      </c>
      <c r="D122" t="n">
        <v>0.011</v>
      </c>
    </row>
    <row r="123">
      <c r="A123" t="inlineStr">
        <is>
          <t>INT_INTERFACE_R_X9Y48/INT_INTERFACE_WW4A0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INT_R_X9Y48/WW4A0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INT_L_X8Y48/WW4B0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CLBLM_L_X8Y48/CLBLM_WW4C0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CLBLM_R_X7Y48/CLBLM_WW4C0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INT_R_X7Y48/WW4C0</t>
        </is>
      </c>
      <c r="B128" t="inlineStr">
        <is>
          <t>Part of wire</t>
        </is>
      </c>
      <c r="C128" t="n">
        <v>0</v>
      </c>
      <c r="D128" t="n">
        <v>0</v>
      </c>
      <c r="I128">
        <f>(((D117 + D118 + D119 + D120 + D121 + D122 + D123 + D124 + D125 + D126 + D127 + D128)/2) + (D129))</f>
        <v/>
      </c>
      <c r="J128">
        <f>((C117 + C118 + C119 + C120 + C121 + C122 + C123 + C124 + C125 + C126 + C127 + C128)*(((D117 + D118 + D119 + D120 + D121 + D122 + D123 + D124 + D125 + D126 + D127 + D128)/2) + (D129)))</f>
        <v/>
      </c>
    </row>
    <row r="129">
      <c r="A129" t="inlineStr">
        <is>
          <t>INT_L_X6Y48/INT_L.WW4END0-&gt;&gt;NL1BEG_N3</t>
        </is>
      </c>
      <c r="B129" t="inlineStr">
        <is>
          <t>Buffer</t>
        </is>
      </c>
      <c r="C129" t="n">
        <v>1.16220225</v>
      </c>
      <c r="D129" t="n">
        <v>0.008429000000000001</v>
      </c>
      <c r="E129" t="n">
        <v>0.054</v>
      </c>
      <c r="F129" t="n">
        <v>0.044</v>
      </c>
      <c r="G129" t="n">
        <v>0.131</v>
      </c>
      <c r="H129" t="n">
        <v>0.108</v>
      </c>
      <c r="I129">
        <f>((D131 + D157) + (D130))</f>
        <v/>
      </c>
      <c r="J129">
        <f>(((D131 + D157) + (D130))*C129)</f>
        <v/>
      </c>
    </row>
    <row r="130">
      <c r="A130" t="inlineStr">
        <is>
          <t>INT_L_X6Y48/NL1BEG_N3</t>
        </is>
      </c>
      <c r="B130" t="inlineStr">
        <is>
          <t>Part of wire</t>
        </is>
      </c>
      <c r="C130" t="n">
        <v>0</v>
      </c>
      <c r="D130" t="n">
        <v>0</v>
      </c>
      <c r="I130">
        <f>(((D130)/2) + (D131 + D157))</f>
        <v/>
      </c>
      <c r="J130">
        <f>((C130)*(((D130)/2) + (D131 + D157)))</f>
        <v/>
      </c>
    </row>
    <row r="131">
      <c r="A131" t="inlineStr">
        <is>
          <t>INT_L_X6Y48/INT_L.NL1BEG_N3-&gt;&gt;NE2BEG3</t>
        </is>
      </c>
      <c r="B131" t="inlineStr">
        <is>
          <t>Buffer</t>
        </is>
      </c>
      <c r="C131" t="n">
        <v>1.1851186875</v>
      </c>
      <c r="D131" t="n">
        <v>0.008473000000000001</v>
      </c>
      <c r="E131" t="n">
        <v>0.042</v>
      </c>
      <c r="F131" t="n">
        <v>0.034</v>
      </c>
      <c r="G131" t="n">
        <v>0.139</v>
      </c>
      <c r="H131" t="n">
        <v>0.115</v>
      </c>
      <c r="I131">
        <f>((D135 + D146) + (D132 + D133 + D134))</f>
        <v/>
      </c>
      <c r="J131">
        <f>(((D135 + D146) + (D132 + D133 + D134))*C131)</f>
        <v/>
      </c>
    </row>
    <row r="132">
      <c r="A132" t="inlineStr">
        <is>
          <t>INT_L_X6Y48/NE2BEG3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INT_R_X7Y49/NE2END3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INT_L_X6Y49/NE2A3</t>
        </is>
      </c>
      <c r="B134" t="inlineStr">
        <is>
          <t>Part of wire</t>
        </is>
      </c>
      <c r="C134" t="n">
        <v>0</v>
      </c>
      <c r="D134" t="n">
        <v>0</v>
      </c>
      <c r="I134">
        <f>(((D132 + D133 + D134)/2) + (D135 + D146))</f>
        <v/>
      </c>
      <c r="J134">
        <f>((C132 + C133 + C134)*(((D132 + D133 + D134)/2) + (D135 + D146)))</f>
        <v/>
      </c>
    </row>
    <row r="135">
      <c r="A135" t="inlineStr">
        <is>
          <t>INT_R_X7Y49/INT_R.NE2END3-&gt;&gt;IMUX7</t>
        </is>
      </c>
      <c r="B135" t="inlineStr">
        <is>
          <t>Buffer</t>
        </is>
      </c>
      <c r="C135" t="n">
        <v>1.6107141875</v>
      </c>
      <c r="D135" t="n">
        <v>0.007713</v>
      </c>
      <c r="E135" t="n">
        <v>0.047</v>
      </c>
      <c r="F135" t="n">
        <v>0.038</v>
      </c>
      <c r="G135" t="n">
        <v>0.138</v>
      </c>
      <c r="H135" t="n">
        <v>0.114</v>
      </c>
      <c r="I135">
        <f>((((D140) + (D139))) + (D136 + D137))</f>
        <v/>
      </c>
      <c r="J135">
        <f>(((((D140) + (D139))) + (D136 + D137))*C135)</f>
        <v/>
      </c>
    </row>
    <row r="136">
      <c r="A136" t="inlineStr">
        <is>
          <t>INT_R_X7Y49/IMUX7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CLBLM_R_X7Y49/CLBLM_IMUX7</t>
        </is>
      </c>
      <c r="B137" t="inlineStr">
        <is>
          <t>Part of wire</t>
        </is>
      </c>
      <c r="C137" t="n">
        <v>0</v>
      </c>
      <c r="D137" t="n">
        <v>0</v>
      </c>
      <c r="I137">
        <f>(((D136 + D137)/2) + (((D140) + (D139))))</f>
        <v/>
      </c>
      <c r="J137">
        <f>((C136 + C137)*(((D136 + D137)/2) + (((D140) + (D139)))))</f>
        <v/>
      </c>
    </row>
    <row r="138">
      <c r="A138" t="inlineStr">
        <is>
          <t>CLBLM_R_X7Y49/CLBLM_R.CLBLM_IMUX7-&gt;CLBLM_M_A1</t>
        </is>
      </c>
      <c r="B138" t="inlineStr">
        <is>
          <t>PassTransistor</t>
        </is>
      </c>
      <c r="C138" t="n">
        <v>0</v>
      </c>
      <c r="E138" t="n">
        <v>0</v>
      </c>
      <c r="F138" t="n">
        <v>0</v>
      </c>
      <c r="G138" t="n">
        <v>0</v>
      </c>
      <c r="H138" t="n">
        <v>0</v>
      </c>
      <c r="I138">
        <f>((D140) + (D139))</f>
        <v/>
      </c>
      <c r="J138">
        <f>(((D140) + (D139))*C138)</f>
        <v/>
      </c>
    </row>
    <row r="139">
      <c r="A139" t="inlineStr">
        <is>
          <t>CLBLM_R_X7Y49/CLBLM_M_A1</t>
        </is>
      </c>
      <c r="B139" t="inlineStr">
        <is>
          <t>Part of wire</t>
        </is>
      </c>
      <c r="C139" t="n">
        <v>0</v>
      </c>
      <c r="D139" t="n">
        <v>0</v>
      </c>
      <c r="I139">
        <f>(((D139)/2) + (D140))</f>
        <v/>
      </c>
      <c r="J139">
        <f>((C139)*(((D139)/2) + (D140)))</f>
        <v/>
      </c>
    </row>
    <row r="140">
      <c r="A140" t="inlineStr">
        <is>
          <t>masterReg/readData2[1]_i_13/I3</t>
        </is>
      </c>
      <c r="B140" t="inlineStr">
        <is>
          <t>Inpin</t>
        </is>
      </c>
      <c r="D140" t="n">
        <v>0</v>
      </c>
      <c r="E140" t="n">
        <v>0.225</v>
      </c>
      <c r="F140" t="n">
        <v>0.18</v>
      </c>
      <c r="G140" t="n">
        <v>0.531</v>
      </c>
      <c r="H140" t="n">
        <v>0.428</v>
      </c>
    </row>
    <row r="141">
      <c r="A141" t="inlineStr">
        <is>
          <t>regReadDataA[14]: masterReg/readData1_reg[14]/Q to masterReg/readData2[1]_i_13/I3 sum delays</t>
        </is>
      </c>
      <c r="E141">
        <f>(E2 + E4 + E116 + E129 + E131 + E135 + E138 + E140)</f>
        <v/>
      </c>
      <c r="F141">
        <f>(F2 + F4 + F116 + F129 + F131 + F135 + F138 + F140)</f>
        <v/>
      </c>
      <c r="G141">
        <f>(G2 + G4 + G116 + G129 + G131 + G135 + G138 + G140)</f>
        <v/>
      </c>
      <c r="H141">
        <f>(H2 + H4 + H116 + H129 + H131 + H135 + H138 + H140)</f>
        <v/>
      </c>
      <c r="J141">
        <f>(J2 + J3 + J4 + J6 + J116 + J128 + J129 + J130 + J131 + J134 + J135 + J137 + J138 + J139 + J140)</f>
        <v/>
      </c>
    </row>
    <row r="142">
      <c r="A142" t="inlineStr">
        <is>
          <t>regReadDataA[14]: masterReg/readData1_reg[14]/Q to masterReg/readData2[1]_i_13/I3sum delays + cap delay</t>
        </is>
      </c>
      <c r="E142">
        <f>1000*(E141 + J141)</f>
        <v/>
      </c>
      <c r="F142">
        <f>1000*(F141 + J141)</f>
        <v/>
      </c>
      <c r="G142">
        <f>1000*(G141 + J141)</f>
        <v/>
      </c>
      <c r="H142">
        <f>1000*(H141 + J141)</f>
        <v/>
      </c>
    </row>
    <row r="144">
      <c r="A144" t="inlineStr">
        <is>
          <t>regReadDataA[14]: masterReg/readData1_reg[14]/Q to masterReg/readData2[1]_i_13/I3Total delay (from Vivado)</t>
        </is>
      </c>
      <c r="E144" t="inlineStr">
        <is>
          <t>535</t>
        </is>
      </c>
      <c r="F144" t="inlineStr">
        <is>
          <t>450</t>
        </is>
      </c>
      <c r="G144" t="inlineStr">
        <is>
          <t>990</t>
        </is>
      </c>
      <c r="H144" t="inlineStr">
        <is>
          <t>823</t>
        </is>
      </c>
    </row>
    <row r="146">
      <c r="A146" t="inlineStr">
        <is>
          <t>INT_R_X7Y49/INT_R.NE2END3-&gt;&gt;IMUX14</t>
        </is>
      </c>
      <c r="B146" t="inlineStr">
        <is>
          <t>Buffer</t>
        </is>
      </c>
      <c r="C146" t="n">
        <v>1.6107141875</v>
      </c>
      <c r="D146" t="n">
        <v>0.007713</v>
      </c>
      <c r="E146" t="n">
        <v>0.047</v>
      </c>
      <c r="F146" t="n">
        <v>0.038</v>
      </c>
      <c r="G146" t="n">
        <v>0.138</v>
      </c>
      <c r="H146" t="n">
        <v>0.114</v>
      </c>
      <c r="I146">
        <f>((((D151) + (D150))) + (D147 + D148))</f>
        <v/>
      </c>
      <c r="J146">
        <f>(((((D151) + (D150))) + (D147 + D148))*C146)</f>
        <v/>
      </c>
    </row>
    <row r="147">
      <c r="A147" t="inlineStr">
        <is>
          <t>INT_R_X7Y49/IMUX14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CLBLM_R_X7Y49/CLBLM_IMUX14</t>
        </is>
      </c>
      <c r="B148" t="inlineStr">
        <is>
          <t>Part of wire</t>
        </is>
      </c>
      <c r="C148" t="n">
        <v>0</v>
      </c>
      <c r="D148" t="n">
        <v>0</v>
      </c>
      <c r="I148">
        <f>(((D147 + D148)/2) + (((D151) + (D150))))</f>
        <v/>
      </c>
      <c r="J148">
        <f>((C147 + C148)*(((D147 + D148)/2) + (((D151) + (D150)))))</f>
        <v/>
      </c>
    </row>
    <row r="149">
      <c r="A149" t="inlineStr">
        <is>
          <t>CLBLM_R_X7Y49/CLBLM_R.CLBLM_IMUX14-&gt;CLBLM_L_B1</t>
        </is>
      </c>
      <c r="B149" t="inlineStr">
        <is>
          <t>PassTransistor</t>
        </is>
      </c>
      <c r="C149" t="n">
        <v>0</v>
      </c>
      <c r="E149" t="n">
        <v>0</v>
      </c>
      <c r="F149" t="n">
        <v>0</v>
      </c>
      <c r="G149" t="n">
        <v>0</v>
      </c>
      <c r="H149" t="n">
        <v>0</v>
      </c>
      <c r="I149">
        <f>((D151) + (D150))</f>
        <v/>
      </c>
      <c r="J149">
        <f>(((D151) + (D150))*C149)</f>
        <v/>
      </c>
    </row>
    <row r="150">
      <c r="A150" t="inlineStr">
        <is>
          <t>CLBLM_R_X7Y49/CLBLM_L_B1</t>
        </is>
      </c>
      <c r="B150" t="inlineStr">
        <is>
          <t>Part of wire</t>
        </is>
      </c>
      <c r="C150" t="n">
        <v>0</v>
      </c>
      <c r="D150" t="n">
        <v>0</v>
      </c>
      <c r="I150">
        <f>(((D150)/2) + (D151))</f>
        <v/>
      </c>
      <c r="J150">
        <f>((C150)*(((D150)/2) + (D151)))</f>
        <v/>
      </c>
    </row>
    <row r="151">
      <c r="A151" t="inlineStr">
        <is>
          <t>masterReg/register_reg_r1_0_31_0_5_i_56/I5</t>
        </is>
      </c>
      <c r="B151" t="inlineStr">
        <is>
          <t>Inpin</t>
        </is>
      </c>
      <c r="D151" t="n">
        <v>0</v>
      </c>
      <c r="E151" t="n">
        <v>0.213</v>
      </c>
      <c r="F151" t="n">
        <v>0.171</v>
      </c>
      <c r="G151" t="n">
        <v>0.518</v>
      </c>
      <c r="H151" t="n">
        <v>0.417</v>
      </c>
    </row>
    <row r="152">
      <c r="A152" t="inlineStr">
        <is>
          <t>regReadDataA[14]: masterReg/readData1_reg[14]/Q to masterReg/register_reg_r1_0_31_0_5_i_56/I5 sum delays</t>
        </is>
      </c>
      <c r="E152">
        <f>(E2 + E4 + E116 + E129 + E131 + E146 + E149 + E151)</f>
        <v/>
      </c>
      <c r="F152">
        <f>(F2 + F4 + F116 + F129 + F131 + F146 + F149 + F151)</f>
        <v/>
      </c>
      <c r="G152">
        <f>(G2 + G4 + G116 + G129 + G131 + G146 + G149 + G151)</f>
        <v/>
      </c>
      <c r="H152">
        <f>(H2 + H4 + H116 + H129 + H131 + H146 + H149 + H151)</f>
        <v/>
      </c>
      <c r="J152">
        <f>(J2 + J3 + J4 + J6 + J116 + J128 + J129 + J130 + J131 + J134 + J146 + J148 + J149 + J150 + J151)</f>
        <v/>
      </c>
    </row>
    <row r="153">
      <c r="A153" t="inlineStr">
        <is>
          <t>regReadDataA[14]: masterReg/readData1_reg[14]/Q to masterReg/register_reg_r1_0_31_0_5_i_56/I5sum delays + cap delay</t>
        </is>
      </c>
      <c r="E153">
        <f>1000*(E152 + J152)</f>
        <v/>
      </c>
      <c r="F153">
        <f>1000*(F152 + J152)</f>
        <v/>
      </c>
      <c r="G153">
        <f>1000*(G152 + J152)</f>
        <v/>
      </c>
      <c r="H153">
        <f>1000*(H152 + J152)</f>
        <v/>
      </c>
    </row>
    <row r="155">
      <c r="A155" t="inlineStr">
        <is>
          <t>regReadDataA[14]: masterReg/readData1_reg[14]/Q to masterReg/register_reg_r1_0_31_0_5_i_56/I5Total delay (from Vivado)</t>
        </is>
      </c>
      <c r="E155" t="inlineStr">
        <is>
          <t>523</t>
        </is>
      </c>
      <c r="F155" t="inlineStr">
        <is>
          <t>441</t>
        </is>
      </c>
      <c r="G155" t="inlineStr">
        <is>
          <t>977</t>
        </is>
      </c>
      <c r="H155" t="inlineStr">
        <is>
          <t>812</t>
        </is>
      </c>
    </row>
    <row r="157">
      <c r="A157" t="inlineStr">
        <is>
          <t>INT_L_X6Y48/INT_L.NL1BEG_N3-&gt;&gt;WR1BEG_S0</t>
        </is>
      </c>
      <c r="B157" t="inlineStr">
        <is>
          <t>Buffer</t>
        </is>
      </c>
      <c r="C157" t="n">
        <v>1.16220225</v>
      </c>
      <c r="D157" t="n">
        <v>0.008429000000000001</v>
      </c>
      <c r="E157" t="n">
        <v>0.043</v>
      </c>
      <c r="F157" t="n">
        <v>0.035</v>
      </c>
      <c r="G157" t="n">
        <v>0.124</v>
      </c>
      <c r="H157" t="n">
        <v>0.103</v>
      </c>
      <c r="I157">
        <f>((D166 + D177 + D249) + (D158 + D159 + D160 + D161 + D162 + D163 + D164 + D165))</f>
        <v/>
      </c>
      <c r="J157">
        <f>(((D166 + D177 + D249) + (D158 + D159 + D160 + D161 + D162 + D163 + D164 + D165))*C157)</f>
        <v/>
      </c>
    </row>
    <row r="158">
      <c r="A158" t="inlineStr">
        <is>
          <t>INT_L_X6Y48/WR1BEG_S0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INT_R_X5Y49/WR1END0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INT_R_X5Y48/WR1END_S1_0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INT_L_X6Y49/WR1BEG0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BRAM_INT_INTERFACE_L_X6Y49/INT_INTERFACE_WR1END0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BRAM_L_X6Y45/BRAM_WR1END0_4</t>
        </is>
      </c>
      <c r="B163" t="inlineStr">
        <is>
          <t>Part of wire</t>
        </is>
      </c>
      <c r="C163" t="n">
        <v>0.26892</v>
      </c>
      <c r="D163" t="n">
        <v>0.064292</v>
      </c>
    </row>
    <row r="164">
      <c r="A164" t="inlineStr">
        <is>
          <t>VBRK_X18Y51/VBRK_WR1END0</t>
        </is>
      </c>
      <c r="B164" t="inlineStr">
        <is>
          <t>Part of wire</t>
        </is>
      </c>
      <c r="C164" t="n">
        <v>0.01211</v>
      </c>
      <c r="D164" t="n">
        <v>0.00162</v>
      </c>
    </row>
    <row r="165">
      <c r="A165" t="inlineStr">
        <is>
          <t>CLBLM_R_X5Y49/CLBLM_WR1END0</t>
        </is>
      </c>
      <c r="B165" t="inlineStr">
        <is>
          <t>Part of wire</t>
        </is>
      </c>
      <c r="C165" t="n">
        <v>0.09451000000000001</v>
      </c>
      <c r="D165" t="n">
        <v>0.005801</v>
      </c>
      <c r="I165">
        <f>(((D158 + D159 + D160 + D161 + D162 + D163 + D164 + D165)/2) + (D166 + D177 + D249))</f>
        <v/>
      </c>
      <c r="J165">
        <f>((C158 + C159 + C160 + C161 + C162 + C163 + C164 + C165)*(((D158 + D159 + D160 + D161 + D162 + D163 + D164 + D165)/2) + (D166 + D177 + D249)))</f>
        <v/>
      </c>
    </row>
    <row r="166">
      <c r="A166" t="inlineStr">
        <is>
          <t>INT_R_X5Y49/INT_R.WR1END0-&gt;&gt;IMUX32</t>
        </is>
      </c>
      <c r="B166" t="inlineStr">
        <is>
          <t>Buffer</t>
        </is>
      </c>
      <c r="C166" t="n">
        <v>1.6107141875</v>
      </c>
      <c r="D166" t="n">
        <v>0.007713</v>
      </c>
      <c r="E166" t="n">
        <v>0.047</v>
      </c>
      <c r="F166" t="n">
        <v>0.038</v>
      </c>
      <c r="G166" t="n">
        <v>0.138</v>
      </c>
      <c r="H166" t="n">
        <v>0.114</v>
      </c>
      <c r="I166">
        <f>((((D171) + (D170))) + (D167 + D168))</f>
        <v/>
      </c>
      <c r="J166">
        <f>(((((D171) + (D170))) + (D167 + D168))*C166)</f>
        <v/>
      </c>
    </row>
    <row r="167">
      <c r="A167" t="inlineStr">
        <is>
          <t>INT_R_X5Y49/IMUX32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CLBLM_R_X5Y49/CLBLM_IMUX32</t>
        </is>
      </c>
      <c r="B168" t="inlineStr">
        <is>
          <t>Part of wire</t>
        </is>
      </c>
      <c r="C168" t="n">
        <v>0</v>
      </c>
      <c r="D168" t="n">
        <v>0</v>
      </c>
      <c r="I168">
        <f>(((D167 + D168)/2) + (((D171) + (D170))))</f>
        <v/>
      </c>
      <c r="J168">
        <f>((C167 + C168)*(((D167 + D168)/2) + (((D171) + (D170)))))</f>
        <v/>
      </c>
    </row>
    <row r="169">
      <c r="A169" t="inlineStr">
        <is>
          <t>CLBLM_R_X5Y49/CLBLM_R.CLBLM_IMUX32-&gt;CLBLM_M_C1</t>
        </is>
      </c>
      <c r="B169" t="inlineStr">
        <is>
          <t>PassTransistor</t>
        </is>
      </c>
      <c r="C169" t="n">
        <v>0</v>
      </c>
      <c r="E169" t="n">
        <v>0</v>
      </c>
      <c r="F169" t="n">
        <v>0</v>
      </c>
      <c r="G169" t="n">
        <v>0</v>
      </c>
      <c r="H169" t="n">
        <v>0</v>
      </c>
      <c r="I169">
        <f>((D171) + (D170))</f>
        <v/>
      </c>
      <c r="J169">
        <f>(((D171) + (D170))*C169)</f>
        <v/>
      </c>
    </row>
    <row r="170">
      <c r="A170" t="inlineStr">
        <is>
          <t>CLBLM_R_X5Y49/CLBLM_M_C1</t>
        </is>
      </c>
      <c r="B170" t="inlineStr">
        <is>
          <t>Part of wire</t>
        </is>
      </c>
      <c r="C170" t="n">
        <v>0</v>
      </c>
      <c r="D170" t="n">
        <v>0</v>
      </c>
      <c r="I170">
        <f>(((D170)/2) + (D171))</f>
        <v/>
      </c>
      <c r="J170">
        <f>((C170)*(((D170)/2) + (D171)))</f>
        <v/>
      </c>
    </row>
    <row r="171">
      <c r="A171" t="inlineStr">
        <is>
          <t>masterReg/i__carry__2_i_2__0/I1</t>
        </is>
      </c>
      <c r="B171" t="inlineStr">
        <is>
          <t>Inpin</t>
        </is>
      </c>
      <c r="D171" t="n">
        <v>0</v>
      </c>
      <c r="E171" t="n">
        <v>0.219</v>
      </c>
      <c r="F171" t="n">
        <v>0.176</v>
      </c>
      <c r="G171" t="n">
        <v>0.521</v>
      </c>
      <c r="H171" t="n">
        <v>0.42</v>
      </c>
    </row>
    <row r="172">
      <c r="A172" t="inlineStr">
        <is>
          <t>regReadDataA[14]: masterReg/readData1_reg[14]/Q to masterReg/i__carry__2_i_2__0/I1 sum delays</t>
        </is>
      </c>
      <c r="E172">
        <f>(E2 + E4 + E116 + E129 + E157 + E166 + E169 + E171)</f>
        <v/>
      </c>
      <c r="F172">
        <f>(F2 + F4 + F116 + F129 + F157 + F166 + F169 + F171)</f>
        <v/>
      </c>
      <c r="G172">
        <f>(G2 + G4 + G116 + G129 + G157 + G166 + G169 + G171)</f>
        <v/>
      </c>
      <c r="H172">
        <f>(H2 + H4 + H116 + H129 + H157 + H166 + H169 + H171)</f>
        <v/>
      </c>
      <c r="J172">
        <f>(J2 + J3 + J4 + J6 + J116 + J128 + J129 + J130 + J157 + J165 + J166 + J168 + J169 + J170 + J171)</f>
        <v/>
      </c>
    </row>
    <row r="173">
      <c r="A173" t="inlineStr">
        <is>
          <t>regReadDataA[14]: masterReg/readData1_reg[14]/Q to masterReg/i__carry__2_i_2__0/I1sum delays + cap delay</t>
        </is>
      </c>
      <c r="E173">
        <f>1000*(E172 + J172)</f>
        <v/>
      </c>
      <c r="F173">
        <f>1000*(F172 + J172)</f>
        <v/>
      </c>
      <c r="G173">
        <f>1000*(G172 + J172)</f>
        <v/>
      </c>
      <c r="H173">
        <f>1000*(H172 + J172)</f>
        <v/>
      </c>
    </row>
    <row r="175">
      <c r="A175" t="inlineStr">
        <is>
          <t>regReadDataA[14]: masterReg/readData1_reg[14]/Q to masterReg/i__carry__2_i_2__0/I1Total delay (from Vivado)</t>
        </is>
      </c>
      <c r="E175" t="inlineStr">
        <is>
          <t>633</t>
        </is>
      </c>
      <c r="F175" t="inlineStr">
        <is>
          <t>550</t>
        </is>
      </c>
      <c r="G175" t="inlineStr">
        <is>
          <t>1075</t>
        </is>
      </c>
      <c r="H175" t="inlineStr">
        <is>
          <t>911</t>
        </is>
      </c>
    </row>
    <row r="177">
      <c r="A177" t="inlineStr">
        <is>
          <t>INT_R_X5Y49/INT_R.WR1END0-&gt;&gt;NL1BEG_N3</t>
        </is>
      </c>
      <c r="B177" t="inlineStr">
        <is>
          <t>Buffer</t>
        </is>
      </c>
      <c r="C177" t="n">
        <v>1.16220225</v>
      </c>
      <c r="D177" t="n">
        <v>0.008429000000000001</v>
      </c>
      <c r="E177" t="n">
        <v>0.054</v>
      </c>
      <c r="F177" t="n">
        <v>0.044</v>
      </c>
      <c r="G177" t="n">
        <v>0.131</v>
      </c>
      <c r="H177" t="n">
        <v>0.108</v>
      </c>
      <c r="I177">
        <f>((D179 + D196 + D209 + D220) + (D178))</f>
        <v/>
      </c>
      <c r="J177">
        <f>(((D179 + D196 + D209 + D220) + (D178))*C177)</f>
        <v/>
      </c>
    </row>
    <row r="178">
      <c r="A178" t="inlineStr">
        <is>
          <t>INT_R_X5Y49/NL1BEG_N3</t>
        </is>
      </c>
      <c r="B178" t="inlineStr">
        <is>
          <t>Part of wire</t>
        </is>
      </c>
      <c r="C178" t="n">
        <v>0</v>
      </c>
      <c r="D178" t="n">
        <v>0</v>
      </c>
      <c r="I178">
        <f>(((D178)/2) + (D179 + D196 + D209 + D220))</f>
        <v/>
      </c>
      <c r="J178">
        <f>((C178)*(((D178)/2) + (D179 + D196 + D209 + D220)))</f>
        <v/>
      </c>
    </row>
    <row r="179">
      <c r="A179" t="inlineStr">
        <is>
          <t>INT_R_X5Y49/INT_R.NL1BEG_N3-&gt;&gt;FAN_ALT1</t>
        </is>
      </c>
      <c r="B179" t="inlineStr">
        <is>
          <t>Buffer</t>
        </is>
      </c>
      <c r="C179" t="n">
        <v>0</v>
      </c>
      <c r="D179" t="n">
        <v>0.00757</v>
      </c>
      <c r="E179" t="n">
        <v>0</v>
      </c>
      <c r="F179" t="n">
        <v>0</v>
      </c>
      <c r="G179" t="n">
        <v>0</v>
      </c>
      <c r="H179" t="n">
        <v>0</v>
      </c>
      <c r="I179">
        <f>((D181) + (D180))</f>
        <v/>
      </c>
      <c r="J179">
        <f>(((D181) + (D180))*C179)</f>
        <v/>
      </c>
    </row>
    <row r="180">
      <c r="A180" t="inlineStr">
        <is>
          <t>INT_R_X5Y49/FAN_ALT1</t>
        </is>
      </c>
      <c r="B180" t="inlineStr">
        <is>
          <t>Part of wire</t>
        </is>
      </c>
      <c r="C180" t="n">
        <v>0</v>
      </c>
      <c r="D180" t="n">
        <v>0</v>
      </c>
      <c r="I180">
        <f>(((D180)/2) + (D181))</f>
        <v/>
      </c>
      <c r="J180">
        <f>((C180)*(((D180)/2) + (D181)))</f>
        <v/>
      </c>
    </row>
    <row r="181">
      <c r="A181" t="inlineStr">
        <is>
          <t>INT_R_X5Y49/INT_R.FAN_ALT1-&gt;&gt;FAN_BOUNCE1</t>
        </is>
      </c>
      <c r="B181" t="inlineStr">
        <is>
          <t>Buffer</t>
        </is>
      </c>
      <c r="C181" t="n">
        <v>1.4764880625</v>
      </c>
      <c r="D181" t="n">
        <v>0</v>
      </c>
      <c r="E181" t="n">
        <v>0.059</v>
      </c>
      <c r="F181" t="n">
        <v>0.049</v>
      </c>
      <c r="G181" t="n">
        <v>0.178</v>
      </c>
      <c r="H181" t="n">
        <v>0.147</v>
      </c>
      <c r="I181">
        <f>((D183) + (D182))</f>
        <v/>
      </c>
      <c r="J181">
        <f>(((D183) + (D182))*C181)</f>
        <v/>
      </c>
    </row>
    <row r="182">
      <c r="A182" t="inlineStr">
        <is>
          <t>INT_R_X5Y49/FAN_BOUNCE1</t>
        </is>
      </c>
      <c r="B182" t="inlineStr">
        <is>
          <t>Part of wire</t>
        </is>
      </c>
      <c r="C182" t="n">
        <v>0</v>
      </c>
      <c r="D182" t="n">
        <v>0</v>
      </c>
      <c r="I182">
        <f>(((D182)/2) + (D183))</f>
        <v/>
      </c>
      <c r="J182">
        <f>((C182)*(((D182)/2) + (D183)))</f>
        <v/>
      </c>
    </row>
    <row r="183">
      <c r="A183" t="inlineStr">
        <is>
          <t>INT_R_X5Y49/INT_R.FAN_BOUNCE1-&gt;&gt;BYP_ALT2</t>
        </is>
      </c>
      <c r="B183" t="inlineStr">
        <is>
          <t>Buffer</t>
        </is>
      </c>
      <c r="C183" t="n">
        <v>0</v>
      </c>
      <c r="D183" t="n">
        <v>0.00757</v>
      </c>
      <c r="E183" t="n">
        <v>0</v>
      </c>
      <c r="F183" t="n">
        <v>0</v>
      </c>
      <c r="G183" t="n">
        <v>0</v>
      </c>
      <c r="H183" t="n">
        <v>0</v>
      </c>
      <c r="I183">
        <f>((D185) + (D184))</f>
        <v/>
      </c>
      <c r="J183">
        <f>(((D185) + (D184))*C183)</f>
        <v/>
      </c>
    </row>
    <row r="184">
      <c r="A184" t="inlineStr">
        <is>
          <t>INT_R_X5Y49/BYP_ALT2</t>
        </is>
      </c>
      <c r="B184" t="inlineStr">
        <is>
          <t>Part of wire</t>
        </is>
      </c>
      <c r="C184" t="n">
        <v>0</v>
      </c>
      <c r="D184" t="n">
        <v>0</v>
      </c>
      <c r="I184">
        <f>(((D184)/2) + (D185))</f>
        <v/>
      </c>
      <c r="J184">
        <f>((C184)*(((D184)/2) + (D185)))</f>
        <v/>
      </c>
    </row>
    <row r="185">
      <c r="A185" t="inlineStr">
        <is>
          <t>INT_R_X5Y49/INT_R.BYP_ALT2-&gt;&gt;BYP2</t>
        </is>
      </c>
      <c r="B185" t="inlineStr">
        <is>
          <t>Buffer</t>
        </is>
      </c>
      <c r="C185" t="n">
        <v>3.489880625</v>
      </c>
      <c r="D185" t="n">
        <v>0</v>
      </c>
      <c r="E185" t="n">
        <v>0.055</v>
      </c>
      <c r="F185" t="n">
        <v>0.045</v>
      </c>
      <c r="G185" t="n">
        <v>0.179</v>
      </c>
      <c r="H185" t="n">
        <v>0.148</v>
      </c>
      <c r="I185">
        <f>((((D190) + (D189))) + (D186 + D187))</f>
        <v/>
      </c>
      <c r="J185">
        <f>(((((D190) + (D189))) + (D186 + D187))*C185)</f>
        <v/>
      </c>
    </row>
    <row r="186">
      <c r="A186" t="inlineStr">
        <is>
          <t>INT_R_X5Y49/BYP2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CLBLM_R_X5Y49/CLBLM_BYP2</t>
        </is>
      </c>
      <c r="B187" t="inlineStr">
        <is>
          <t>Part of wire</t>
        </is>
      </c>
      <c r="C187" t="n">
        <v>0</v>
      </c>
      <c r="D187" t="n">
        <v>0</v>
      </c>
      <c r="I187">
        <f>(((D186 + D187)/2) + (((D190) + (D189))))</f>
        <v/>
      </c>
      <c r="J187">
        <f>((C186 + C187)*(((D186 + D187)/2) + (((D190) + (D189)))))</f>
        <v/>
      </c>
    </row>
    <row r="188">
      <c r="A188" t="inlineStr">
        <is>
          <t>CLBLM_R_X5Y49/CLBLM_R.CLBLM_BYP2-&gt;CLBLM_L_CX</t>
        </is>
      </c>
      <c r="B188" t="inlineStr">
        <is>
          <t>PassTransistor</t>
        </is>
      </c>
      <c r="C188" t="n">
        <v>0</v>
      </c>
      <c r="E188" t="n">
        <v>0</v>
      </c>
      <c r="F188" t="n">
        <v>0</v>
      </c>
      <c r="G188" t="n">
        <v>0</v>
      </c>
      <c r="H188" t="n">
        <v>0</v>
      </c>
      <c r="I188">
        <f>((D190) + (D189))</f>
        <v/>
      </c>
      <c r="J188">
        <f>(((D190) + (D189))*C188)</f>
        <v/>
      </c>
    </row>
    <row r="189">
      <c r="A189" t="inlineStr">
        <is>
          <t>CLBLM_R_X5Y49/CLBLM_L_CX</t>
        </is>
      </c>
      <c r="B189" t="inlineStr">
        <is>
          <t>Part of wire</t>
        </is>
      </c>
      <c r="C189" t="n">
        <v>0</v>
      </c>
      <c r="D189" t="n">
        <v>0</v>
      </c>
      <c r="I189">
        <f>(((D189)/2) + (D190))</f>
        <v/>
      </c>
      <c r="J189">
        <f>((C189)*(((D189)/2) + (D190)))</f>
        <v/>
      </c>
    </row>
    <row r="190">
      <c r="A190" t="inlineStr">
        <is>
          <t>ALU1/result0_carry__2/DI[2]</t>
        </is>
      </c>
      <c r="B190" t="inlineStr">
        <is>
          <t>Inpin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t="inlineStr">
        <is>
          <t>regReadDataA[14]: masterReg/readData1_reg[14]/Q to ALU1/result0_carry__2/DI[2] sum delays</t>
        </is>
      </c>
      <c r="E191">
        <f>(E2 + E4 + E116 + E129 + E157 + E177 + E179 + E181 + E183 + E185 + E188 + E190)</f>
        <v/>
      </c>
      <c r="F191">
        <f>(F2 + F4 + F116 + F129 + F157 + F177 + F179 + F181 + F183 + F185 + F188 + F190)</f>
        <v/>
      </c>
      <c r="G191">
        <f>(G2 + G4 + G116 + G129 + G157 + G177 + G179 + G181 + G183 + G185 + G188 + G190)</f>
        <v/>
      </c>
      <c r="H191">
        <f>(H2 + H4 + H116 + H129 + H157 + H177 + H179 + H181 + H183 + H185 + H188 + H190)</f>
        <v/>
      </c>
      <c r="J191">
        <f>(J2 + J3 + J4 + J6 + J116 + J128 + J129 + J130 + J157 + J165 + J177 + J178 + J179 + J180 + J181 + J182 + J183 + J184 + J185 + J187 + J188 + J189 + J190)</f>
        <v/>
      </c>
    </row>
    <row r="192">
      <c r="A192" t="inlineStr">
        <is>
          <t>regReadDataA[14]: masterReg/readData1_reg[14]/Q to ALU1/result0_carry__2/DI[2]sum delays + cap delay</t>
        </is>
      </c>
      <c r="E192">
        <f>1000*(E191 + J191)</f>
        <v/>
      </c>
      <c r="F192">
        <f>1000*(F191 + J191)</f>
        <v/>
      </c>
      <c r="G192">
        <f>1000*(G191 + J191)</f>
        <v/>
      </c>
      <c r="H192">
        <f>1000*(H191 + J191)</f>
        <v/>
      </c>
    </row>
    <row r="194">
      <c r="A194" t="inlineStr">
        <is>
          <t>regReadDataA[14]: masterReg/readData1_reg[14]/Q to ALU1/result0_carry__2/DI[2]Total delay (from Vivado)</t>
        </is>
      </c>
      <c r="E194" t="inlineStr">
        <is>
          <t>578</t>
        </is>
      </c>
      <c r="F194" t="inlineStr">
        <is>
          <t>517</t>
        </is>
      </c>
      <c r="G194" t="inlineStr">
        <is>
          <t>944</t>
        </is>
      </c>
      <c r="H194" t="inlineStr">
        <is>
          <t>819</t>
        </is>
      </c>
    </row>
    <row r="196">
      <c r="A196" t="inlineStr">
        <is>
          <t>INT_R_X5Y49/INT_R.NL1BEG_N3-&gt;&gt;BYP_ALT3</t>
        </is>
      </c>
      <c r="B196" t="inlineStr">
        <is>
          <t>Buffer</t>
        </is>
      </c>
      <c r="C196" t="n">
        <v>0</v>
      </c>
      <c r="D196" t="n">
        <v>0.00757</v>
      </c>
      <c r="E196" t="n">
        <v>0</v>
      </c>
      <c r="F196" t="n">
        <v>0</v>
      </c>
      <c r="G196" t="n">
        <v>0</v>
      </c>
      <c r="H196" t="n">
        <v>0</v>
      </c>
      <c r="I196">
        <f>((D198) + (D197))</f>
        <v/>
      </c>
      <c r="J196">
        <f>(((D198) + (D197))*C196)</f>
        <v/>
      </c>
    </row>
    <row r="197">
      <c r="A197" t="inlineStr">
        <is>
          <t>INT_R_X5Y49/BYP_ALT3</t>
        </is>
      </c>
      <c r="B197" t="inlineStr">
        <is>
          <t>Part of wire</t>
        </is>
      </c>
      <c r="C197" t="n">
        <v>0</v>
      </c>
      <c r="D197" t="n">
        <v>0</v>
      </c>
      <c r="I197">
        <f>(((D197)/2) + (D198))</f>
        <v/>
      </c>
      <c r="J197">
        <f>((C197)*(((D197)/2) + (D198)))</f>
        <v/>
      </c>
    </row>
    <row r="198">
      <c r="A198" t="inlineStr">
        <is>
          <t>INT_R_X5Y49/INT_R.BYP_ALT3-&gt;&gt;BYP3</t>
        </is>
      </c>
      <c r="B198" t="inlineStr">
        <is>
          <t>Buffer</t>
        </is>
      </c>
      <c r="C198" t="n">
        <v>3.489880625</v>
      </c>
      <c r="D198" t="n">
        <v>0</v>
      </c>
      <c r="E198" t="n">
        <v>0.055</v>
      </c>
      <c r="F198" t="n">
        <v>0.045</v>
      </c>
      <c r="G198" t="n">
        <v>0.179</v>
      </c>
      <c r="H198" t="n">
        <v>0.148</v>
      </c>
      <c r="I198">
        <f>((((D203) + (D202))) + (D199 + D200))</f>
        <v/>
      </c>
      <c r="J198">
        <f>(((((D203) + (D202))) + (D199 + D200))*C198)</f>
        <v/>
      </c>
    </row>
    <row r="199">
      <c r="A199" t="inlineStr">
        <is>
          <t>INT_R_X5Y49/BYP3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CLBLM_R_X5Y49/CLBLM_BYP3</t>
        </is>
      </c>
      <c r="B200" t="inlineStr">
        <is>
          <t>Part of wire</t>
        </is>
      </c>
      <c r="C200" t="n">
        <v>0</v>
      </c>
      <c r="D200" t="n">
        <v>0</v>
      </c>
      <c r="I200">
        <f>(((D199 + D200)/2) + (((D203) + (D202))))</f>
        <v/>
      </c>
      <c r="J200">
        <f>((C199 + C200)*(((D199 + D200)/2) + (((D203) + (D202)))))</f>
        <v/>
      </c>
    </row>
    <row r="201">
      <c r="A201" t="inlineStr">
        <is>
          <t>CLBLM_R_X5Y49/CLBLM_R.CLBLM_BYP3-&gt;CLBLM_M_CX</t>
        </is>
      </c>
      <c r="B201" t="inlineStr">
        <is>
          <t>PassTransistor</t>
        </is>
      </c>
      <c r="C201" t="n">
        <v>0</v>
      </c>
      <c r="E201" t="n">
        <v>0</v>
      </c>
      <c r="F201" t="n">
        <v>0</v>
      </c>
      <c r="G201" t="n">
        <v>0</v>
      </c>
      <c r="H201" t="n">
        <v>0</v>
      </c>
      <c r="I201">
        <f>((D203) + (D202))</f>
        <v/>
      </c>
      <c r="J201">
        <f>(((D203) + (D202))*C201)</f>
        <v/>
      </c>
    </row>
    <row r="202">
      <c r="A202" t="inlineStr">
        <is>
          <t>CLBLM_R_X5Y49/CLBLM_M_CX</t>
        </is>
      </c>
      <c r="B202" t="inlineStr">
        <is>
          <t>Part of wire</t>
        </is>
      </c>
      <c r="C202" t="n">
        <v>0</v>
      </c>
      <c r="D202" t="n">
        <v>0</v>
      </c>
      <c r="I202">
        <f>(((D202)/2) + (D203))</f>
        <v/>
      </c>
      <c r="J202">
        <f>((C202)*(((D202)/2) + (D203)))</f>
        <v/>
      </c>
    </row>
    <row r="203">
      <c r="A203" t="inlineStr">
        <is>
          <t>ALU1/result0_inferred__0/i__carry__2/DI[2]</t>
        </is>
      </c>
      <c r="B203" t="inlineStr">
        <is>
          <t>Inpin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t="inlineStr">
        <is>
          <t>regReadDataA[14]: masterReg/readData1_reg[14]/Q to ALU1/result0_inferred__0/i__carry__2/DI[2] sum delays</t>
        </is>
      </c>
      <c r="E204">
        <f>(E2 + E4 + E116 + E129 + E157 + E177 + E196 + E198 + E201 + E203)</f>
        <v/>
      </c>
      <c r="F204">
        <f>(F2 + F4 + F116 + F129 + F157 + F177 + F196 + F198 + F201 + F203)</f>
        <v/>
      </c>
      <c r="G204">
        <f>(G2 + G4 + G116 + G129 + G157 + G177 + G196 + G198 + G201 + G203)</f>
        <v/>
      </c>
      <c r="H204">
        <f>(H2 + H4 + H116 + H129 + H157 + H177 + H196 + H198 + H201 + H203)</f>
        <v/>
      </c>
      <c r="J204">
        <f>(J2 + J3 + J4 + J6 + J116 + J128 + J129 + J130 + J157 + J165 + J177 + J178 + J196 + J197 + J198 + J200 + J201 + J202 + J203)</f>
        <v/>
      </c>
    </row>
    <row r="205">
      <c r="A205" t="inlineStr">
        <is>
          <t>regReadDataA[14]: masterReg/readData1_reg[14]/Q to ALU1/result0_inferred__0/i__carry__2/DI[2]sum delays + cap delay</t>
        </is>
      </c>
      <c r="E205">
        <f>1000*(E204 + J204)</f>
        <v/>
      </c>
      <c r="F205">
        <f>1000*(F204 + J204)</f>
        <v/>
      </c>
      <c r="G205">
        <f>1000*(G204 + J204)</f>
        <v/>
      </c>
      <c r="H205">
        <f>1000*(H204 + J204)</f>
        <v/>
      </c>
    </row>
    <row r="207">
      <c r="A207" t="inlineStr">
        <is>
          <t>regReadDataA[14]: masterReg/readData1_reg[14]/Q to ALU1/result0_inferred__0/i__carry__2/DI[2]Total delay (from Vivado)</t>
        </is>
      </c>
      <c r="E207" t="inlineStr">
        <is>
          <t>509</t>
        </is>
      </c>
      <c r="F207" t="inlineStr">
        <is>
          <t>458</t>
        </is>
      </c>
      <c r="G207" t="inlineStr">
        <is>
          <t>801</t>
        </is>
      </c>
      <c r="H207" t="inlineStr">
        <is>
          <t>700</t>
        </is>
      </c>
    </row>
    <row r="209">
      <c r="A209" t="inlineStr">
        <is>
          <t>INT_R_X5Y49/INT_R.NL1BEG_N3-&gt;&gt;IMUX30</t>
        </is>
      </c>
      <c r="B209" t="inlineStr">
        <is>
          <t>Buffer</t>
        </is>
      </c>
      <c r="C209" t="n">
        <v>1.6107141875</v>
      </c>
      <c r="D209" t="n">
        <v>0.007713</v>
      </c>
      <c r="E209" t="n">
        <v>0.047</v>
      </c>
      <c r="F209" t="n">
        <v>0.038</v>
      </c>
      <c r="G209" t="n">
        <v>0.138</v>
      </c>
      <c r="H209" t="n">
        <v>0.114</v>
      </c>
      <c r="I209">
        <f>((((D214) + (D213))) + (D210 + D211))</f>
        <v/>
      </c>
      <c r="J209">
        <f>(((((D214) + (D213))) + (D210 + D211))*C209)</f>
        <v/>
      </c>
    </row>
    <row r="210">
      <c r="A210" t="inlineStr">
        <is>
          <t>INT_R_X5Y49/IMUX30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CLBLM_R_X5Y49/CLBLM_IMUX30</t>
        </is>
      </c>
      <c r="B211" t="inlineStr">
        <is>
          <t>Part of wire</t>
        </is>
      </c>
      <c r="C211" t="n">
        <v>0</v>
      </c>
      <c r="D211" t="n">
        <v>0</v>
      </c>
      <c r="I211">
        <f>(((D210 + D211)/2) + (((D214) + (D213))))</f>
        <v/>
      </c>
      <c r="J211">
        <f>((C210 + C211)*(((D210 + D211)/2) + (((D214) + (D213)))))</f>
        <v/>
      </c>
    </row>
    <row r="212">
      <c r="A212" t="inlineStr">
        <is>
          <t>CLBLM_R_X5Y49/CLBLM_R.CLBLM_IMUX30-&gt;CLBLM_L_C5</t>
        </is>
      </c>
      <c r="B212" t="inlineStr">
        <is>
          <t>PassTransistor</t>
        </is>
      </c>
      <c r="C212" t="n">
        <v>0</v>
      </c>
      <c r="E212" t="n">
        <v>0</v>
      </c>
      <c r="F212" t="n">
        <v>0</v>
      </c>
      <c r="G212" t="n">
        <v>0</v>
      </c>
      <c r="H212" t="n">
        <v>0</v>
      </c>
      <c r="I212">
        <f>((D214) + (D213))</f>
        <v/>
      </c>
      <c r="J212">
        <f>(((D214) + (D213))*C212)</f>
        <v/>
      </c>
    </row>
    <row r="213">
      <c r="A213" t="inlineStr">
        <is>
          <t>CLBLM_R_X5Y49/CLBLM_L_C5</t>
        </is>
      </c>
      <c r="B213" t="inlineStr">
        <is>
          <t>Part of wire</t>
        </is>
      </c>
      <c r="C213" t="n">
        <v>0</v>
      </c>
      <c r="D213" t="n">
        <v>0</v>
      </c>
      <c r="I213">
        <f>(((D213)/2) + (D214))</f>
        <v/>
      </c>
      <c r="J213">
        <f>((C213)*(((D213)/2) + (D214)))</f>
        <v/>
      </c>
    </row>
    <row r="214">
      <c r="A214" t="inlineStr">
        <is>
          <t>masterReg/result0_carry__2_i_2/I0</t>
        </is>
      </c>
      <c r="B214" t="inlineStr">
        <is>
          <t>Inpin</t>
        </is>
      </c>
      <c r="D214" t="n">
        <v>0</v>
      </c>
      <c r="E214" t="n">
        <v>0.042</v>
      </c>
      <c r="F214" t="n">
        <v>0.033</v>
      </c>
      <c r="G214" t="n">
        <v>0.114</v>
      </c>
      <c r="H214" t="n">
        <v>0.092</v>
      </c>
    </row>
    <row r="215">
      <c r="A215" t="inlineStr">
        <is>
          <t>regReadDataA[14]: masterReg/readData1_reg[14]/Q to masterReg/result0_carry__2_i_2/I0 sum delays</t>
        </is>
      </c>
      <c r="E215">
        <f>(E2 + E4 + E116 + E129 + E157 + E177 + E209 + E212 + E214)</f>
        <v/>
      </c>
      <c r="F215">
        <f>(F2 + F4 + F116 + F129 + F157 + F177 + F209 + F212 + F214)</f>
        <v/>
      </c>
      <c r="G215">
        <f>(G2 + G4 + G116 + G129 + G157 + G177 + G209 + G212 + G214)</f>
        <v/>
      </c>
      <c r="H215">
        <f>(H2 + H4 + H116 + H129 + H157 + H177 + H209 + H212 + H214)</f>
        <v/>
      </c>
      <c r="J215">
        <f>(J2 + J3 + J4 + J6 + J116 + J128 + J129 + J130 + J157 + J165 + J177 + J178 + J209 + J211 + J212 + J213 + J214)</f>
        <v/>
      </c>
    </row>
    <row r="216">
      <c r="A216" t="inlineStr">
        <is>
          <t>regReadDataA[14]: masterReg/readData1_reg[14]/Q to masterReg/result0_carry__2_i_2/I0sum delays + cap delay</t>
        </is>
      </c>
      <c r="E216">
        <f>1000*(E215 + J215)</f>
        <v/>
      </c>
      <c r="F216">
        <f>1000*(F215 + J215)</f>
        <v/>
      </c>
      <c r="G216">
        <f>1000*(G215 + J215)</f>
        <v/>
      </c>
      <c r="H216">
        <f>1000*(H215 + J215)</f>
        <v/>
      </c>
    </row>
    <row r="218">
      <c r="A218" t="inlineStr">
        <is>
          <t>regReadDataA[14]: masterReg/readData1_reg[14]/Q to masterReg/result0_carry__2_i_2/I0Total delay (from Vivado)</t>
        </is>
      </c>
      <c r="E218" t="inlineStr">
        <is>
          <t>543</t>
        </is>
      </c>
      <c r="F218" t="inlineStr">
        <is>
          <t>484</t>
        </is>
      </c>
      <c r="G218" t="inlineStr">
        <is>
          <t>862</t>
        </is>
      </c>
      <c r="H218" t="inlineStr">
        <is>
          <t>748</t>
        </is>
      </c>
    </row>
    <row r="220">
      <c r="A220" t="inlineStr">
        <is>
          <t>INT_R_X5Y49/INT_R.NL1BEG_N3-&gt;&gt;WR1BEG_S0</t>
        </is>
      </c>
      <c r="B220" t="inlineStr">
        <is>
          <t>Buffer</t>
        </is>
      </c>
      <c r="C220" t="n">
        <v>1.16220225</v>
      </c>
      <c r="D220" t="n">
        <v>0.008429000000000001</v>
      </c>
      <c r="E220" t="n">
        <v>0.043</v>
      </c>
      <c r="F220" t="n">
        <v>0.035</v>
      </c>
      <c r="G220" t="n">
        <v>0.124</v>
      </c>
      <c r="H220" t="n">
        <v>0.103</v>
      </c>
      <c r="I220">
        <f>((D227 + D238) + (D221 + D222 + D223 + D224 + D225 + D226))</f>
        <v/>
      </c>
      <c r="J220">
        <f>(((D227 + D238) + (D221 + D222 + D223 + D224 + D225 + D226))*C220)</f>
        <v/>
      </c>
    </row>
    <row r="221">
      <c r="A221" t="inlineStr">
        <is>
          <t>INT_R_X5Y49/WR1BEG_S0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INT_L_X4Y50/WR1END0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INT_L_X4Y49/WR1END_S1_0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BRKH_INT_X5Y49/BRKH_INT_WR1BEG_S0</t>
        </is>
      </c>
      <c r="B224" t="inlineStr">
        <is>
          <t>Part of wire</t>
        </is>
      </c>
      <c r="C224" t="n">
        <v>0.00523</v>
      </c>
      <c r="D224" t="n">
        <v>0.001</v>
      </c>
    </row>
    <row r="225">
      <c r="A225" t="inlineStr">
        <is>
          <t>INT_R_X5Y50/WR1BEG0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BRKH_INT_X4Y49/BRKH_INT_WR1END_S1_0</t>
        </is>
      </c>
      <c r="B226" t="inlineStr">
        <is>
          <t>Part of wire</t>
        </is>
      </c>
      <c r="C226" t="n">
        <v>0.00523</v>
      </c>
      <c r="D226" t="n">
        <v>0.001</v>
      </c>
      <c r="I226">
        <f>(((D221 + D222 + D223 + D224 + D225 + D226)/2) + (D227 + D238))</f>
        <v/>
      </c>
      <c r="J226">
        <f>((C221 + C222 + C223 + C224 + C225 + C226)*(((D221 + D222 + D223 + D224 + D225 + D226)/2) + (D227 + D238)))</f>
        <v/>
      </c>
    </row>
    <row r="227">
      <c r="A227" t="inlineStr">
        <is>
          <t>INT_L_X4Y49/INT_L.WR1END_S1_0-&gt;&gt;IMUX_L39</t>
        </is>
      </c>
      <c r="B227" t="inlineStr">
        <is>
          <t>Buffer</t>
        </is>
      </c>
      <c r="C227" t="n">
        <v>1.6107141875</v>
      </c>
      <c r="D227" t="n">
        <v>0.007713</v>
      </c>
      <c r="E227" t="n">
        <v>0.047</v>
      </c>
      <c r="F227" t="n">
        <v>0.038</v>
      </c>
      <c r="G227" t="n">
        <v>0.138</v>
      </c>
      <c r="H227" t="n">
        <v>0.114</v>
      </c>
      <c r="I227">
        <f>((((D232) + (D231))) + (D228 + D229))</f>
        <v/>
      </c>
      <c r="J227">
        <f>(((((D232) + (D231))) + (D228 + D229))*C227)</f>
        <v/>
      </c>
    </row>
    <row r="228">
      <c r="A228" t="inlineStr">
        <is>
          <t>INT_L_X4Y49/IMUX_L39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CLBLL_L_X4Y49/CLBLL_IMUX39</t>
        </is>
      </c>
      <c r="B229" t="inlineStr">
        <is>
          <t>Part of wire</t>
        </is>
      </c>
      <c r="C229" t="n">
        <v>0</v>
      </c>
      <c r="D229" t="n">
        <v>0</v>
      </c>
      <c r="I229">
        <f>(((D228 + D229)/2) + (((D232) + (D231))))</f>
        <v/>
      </c>
      <c r="J229">
        <f>((C228 + C229)*(((D228 + D229)/2) + (((D232) + (D231)))))</f>
        <v/>
      </c>
    </row>
    <row r="230">
      <c r="A230" t="inlineStr">
        <is>
          <t>CLBLL_L_X4Y49/CLBLL_L.CLBLL_IMUX39-&gt;CLBLL_L_D3</t>
        </is>
      </c>
      <c r="B230" t="inlineStr">
        <is>
          <t>PassTransistor</t>
        </is>
      </c>
      <c r="C230" t="n">
        <v>0</v>
      </c>
      <c r="E230" t="n">
        <v>0</v>
      </c>
      <c r="F230" t="n">
        <v>0</v>
      </c>
      <c r="G230" t="n">
        <v>0</v>
      </c>
      <c r="H230" t="n">
        <v>0</v>
      </c>
      <c r="I230">
        <f>((D232) + (D231))</f>
        <v/>
      </c>
      <c r="J230">
        <f>(((D232) + (D231))*C230)</f>
        <v/>
      </c>
    </row>
    <row r="231">
      <c r="A231" t="inlineStr">
        <is>
          <t>CLBLL_L_X4Y49/CLBLL_L_D3</t>
        </is>
      </c>
      <c r="B231" t="inlineStr">
        <is>
          <t>Part of wire</t>
        </is>
      </c>
      <c r="C231" t="n">
        <v>0</v>
      </c>
      <c r="D231" t="n">
        <v>0</v>
      </c>
      <c r="I231">
        <f>(((D231)/2) + (D232))</f>
        <v/>
      </c>
      <c r="J231">
        <f>((C231)*(((D231)/2) + (D232)))</f>
        <v/>
      </c>
    </row>
    <row r="232">
      <c r="A232" t="inlineStr">
        <is>
          <t>masterReg/readData2[29]_i_14/I0</t>
        </is>
      </c>
      <c r="B232" t="inlineStr">
        <is>
          <t>Inpin</t>
        </is>
      </c>
      <c r="D232" t="n">
        <v>0</v>
      </c>
      <c r="E232" t="n">
        <v>0.136</v>
      </c>
      <c r="F232" t="n">
        <v>0.109</v>
      </c>
      <c r="G232" t="n">
        <v>0.346</v>
      </c>
      <c r="H232" t="n">
        <v>0.279</v>
      </c>
    </row>
    <row r="233">
      <c r="A233" t="inlineStr">
        <is>
          <t>regReadDataA[14]: masterReg/readData1_reg[14]/Q to masterReg/readData2[29]_i_14/I0 sum delays</t>
        </is>
      </c>
      <c r="E233">
        <f>(E2 + E4 + E116 + E129 + E157 + E177 + E220 + E227 + E230 + E232)</f>
        <v/>
      </c>
      <c r="F233">
        <f>(F2 + F4 + F116 + F129 + F157 + F177 + F220 + F227 + F230 + F232)</f>
        <v/>
      </c>
      <c r="G233">
        <f>(G2 + G4 + G116 + G129 + G157 + G177 + G220 + G227 + G230 + G232)</f>
        <v/>
      </c>
      <c r="H233">
        <f>(H2 + H4 + H116 + H129 + H157 + H177 + H220 + H227 + H230 + H232)</f>
        <v/>
      </c>
      <c r="J233">
        <f>(J2 + J3 + J4 + J6 + J116 + J128 + J129 + J130 + J157 + J165 + J177 + J178 + J220 + J226 + J227 + J229 + J230 + J231 + J232)</f>
        <v/>
      </c>
    </row>
    <row r="234">
      <c r="A234" t="inlineStr">
        <is>
          <t>regReadDataA[14]: masterReg/readData1_reg[14]/Q to masterReg/readData2[29]_i_14/I0sum delays + cap delay</t>
        </is>
      </c>
      <c r="E234">
        <f>1000*(E233 + J233)</f>
        <v/>
      </c>
      <c r="F234">
        <f>1000*(F233 + J233)</f>
        <v/>
      </c>
      <c r="G234">
        <f>1000*(G233 + J233)</f>
        <v/>
      </c>
      <c r="H234">
        <f>1000*(H233 + J233)</f>
        <v/>
      </c>
    </row>
    <row r="236">
      <c r="A236" t="inlineStr">
        <is>
          <t>regReadDataA[14]: masterReg/readData1_reg[14]/Q to masterReg/readData2[29]_i_14/I0Total delay (from Vivado)</t>
        </is>
      </c>
      <c r="E236" t="inlineStr">
        <is>
          <t>698</t>
        </is>
      </c>
      <c r="F236" t="inlineStr">
        <is>
          <t>613</t>
        </is>
      </c>
      <c r="G236" t="inlineStr">
        <is>
          <t>1175</t>
        </is>
      </c>
      <c r="H236" t="inlineStr">
        <is>
          <t>1006</t>
        </is>
      </c>
    </row>
    <row r="238">
      <c r="A238" t="inlineStr">
        <is>
          <t>INT_L_X4Y49/INT_L.WR1END_S1_0-&gt;&gt;IMUX_L47</t>
        </is>
      </c>
      <c r="B238" t="inlineStr">
        <is>
          <t>Buffer</t>
        </is>
      </c>
      <c r="C238" t="n">
        <v>1.6107141875</v>
      </c>
      <c r="D238" t="n">
        <v>0.007713</v>
      </c>
      <c r="E238" t="n">
        <v>0.047</v>
      </c>
      <c r="F238" t="n">
        <v>0.038</v>
      </c>
      <c r="G238" t="n">
        <v>0.138</v>
      </c>
      <c r="H238" t="n">
        <v>0.114</v>
      </c>
      <c r="I238">
        <f>((((D243) + (D242))) + (D239 + D240))</f>
        <v/>
      </c>
      <c r="J238">
        <f>(((((D243) + (D242))) + (D239 + D240))*C238)</f>
        <v/>
      </c>
    </row>
    <row r="239">
      <c r="A239" t="inlineStr">
        <is>
          <t>INT_L_X4Y49/IMUX_L47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CLBLL_L_X4Y49/CLBLL_IMUX47</t>
        </is>
      </c>
      <c r="B240" t="inlineStr">
        <is>
          <t>Part of wire</t>
        </is>
      </c>
      <c r="C240" t="n">
        <v>0</v>
      </c>
      <c r="D240" t="n">
        <v>0</v>
      </c>
      <c r="I240">
        <f>(((D239 + D240)/2) + (((D243) + (D242))))</f>
        <v/>
      </c>
      <c r="J240">
        <f>((C239 + C240)*(((D239 + D240)/2) + (((D243) + (D242)))))</f>
        <v/>
      </c>
    </row>
    <row r="241">
      <c r="A241" t="inlineStr">
        <is>
          <t>CLBLL_L_X4Y49/CLBLL_L.CLBLL_IMUX47-&gt;CLBLL_LL_D5</t>
        </is>
      </c>
      <c r="B241" t="inlineStr">
        <is>
          <t>PassTransistor</t>
        </is>
      </c>
      <c r="C241" t="n">
        <v>0</v>
      </c>
      <c r="E241" t="n">
        <v>0</v>
      </c>
      <c r="F241" t="n">
        <v>0</v>
      </c>
      <c r="G241" t="n">
        <v>0</v>
      </c>
      <c r="H241" t="n">
        <v>0</v>
      </c>
      <c r="I241">
        <f>((D243) + (D242))</f>
        <v/>
      </c>
      <c r="J241">
        <f>(((D243) + (D242))*C241)</f>
        <v/>
      </c>
    </row>
    <row r="242">
      <c r="A242" t="inlineStr">
        <is>
          <t>CLBLL_L_X4Y49/CLBLL_LL_D5</t>
        </is>
      </c>
      <c r="B242" t="inlineStr">
        <is>
          <t>Part of wire</t>
        </is>
      </c>
      <c r="C242" t="n">
        <v>0</v>
      </c>
      <c r="D242" t="n">
        <v>0.007955</v>
      </c>
      <c r="I242">
        <f>(((D242)/2) + (D243))</f>
        <v/>
      </c>
      <c r="J242">
        <f>((C242)*(((D242)/2) + (D243)))</f>
        <v/>
      </c>
    </row>
    <row r="243">
      <c r="A243" t="inlineStr">
        <is>
          <t>masterReg/i__carry__0_i_5/I3</t>
        </is>
      </c>
      <c r="B243" t="inlineStr">
        <is>
          <t>Inpin</t>
        </is>
      </c>
      <c r="D243" t="n">
        <v>0</v>
      </c>
      <c r="E243" t="n">
        <v>0.042</v>
      </c>
      <c r="F243" t="n">
        <v>0.033</v>
      </c>
      <c r="G243" t="n">
        <v>0.113</v>
      </c>
      <c r="H243" t="n">
        <v>0.091</v>
      </c>
    </row>
    <row r="244">
      <c r="A244" t="inlineStr">
        <is>
          <t>regReadDataA[14]: masterReg/readData1_reg[14]/Q to masterReg/i__carry__0_i_5/I3 sum delays</t>
        </is>
      </c>
      <c r="E244">
        <f>(E2 + E4 + E116 + E129 + E157 + E177 + E220 + E238 + E241 + E243)</f>
        <v/>
      </c>
      <c r="F244">
        <f>(F2 + F4 + F116 + F129 + F157 + F177 + F220 + F238 + F241 + F243)</f>
        <v/>
      </c>
      <c r="G244">
        <f>(G2 + G4 + G116 + G129 + G157 + G177 + G220 + G238 + G241 + G243)</f>
        <v/>
      </c>
      <c r="H244">
        <f>(H2 + H4 + H116 + H129 + H157 + H177 + H220 + H238 + H241 + H243)</f>
        <v/>
      </c>
      <c r="J244">
        <f>(J2 + J3 + J4 + J6 + J116 + J128 + J129 + J130 + J157 + J165 + J177 + J178 + J220 + J226 + J238 + J240 + J241 + J242 + J243)</f>
        <v/>
      </c>
    </row>
    <row r="245">
      <c r="A245" t="inlineStr">
        <is>
          <t>regReadDataA[14]: masterReg/readData1_reg[14]/Q to masterReg/i__carry__0_i_5/I3sum delays + cap delay</t>
        </is>
      </c>
      <c r="E245">
        <f>1000*(E244 + J244)</f>
        <v/>
      </c>
      <c r="F245">
        <f>1000*(F244 + J244)</f>
        <v/>
      </c>
      <c r="G245">
        <f>1000*(G244 + J244)</f>
        <v/>
      </c>
      <c r="H245">
        <f>1000*(H244 + J244)</f>
        <v/>
      </c>
    </row>
    <row r="247">
      <c r="A247" t="inlineStr">
        <is>
          <t>regReadDataA[14]: masterReg/readData1_reg[14]/Q to masterReg/i__carry__0_i_5/I3Total delay (from Vivado)</t>
        </is>
      </c>
      <c r="E247" t="inlineStr">
        <is>
          <t>614</t>
        </is>
      </c>
      <c r="F247" t="inlineStr">
        <is>
          <t>547</t>
        </is>
      </c>
      <c r="G247" t="inlineStr">
        <is>
          <t>992</t>
        </is>
      </c>
      <c r="H247" t="inlineStr">
        <is>
          <t>860</t>
        </is>
      </c>
    </row>
    <row r="249">
      <c r="A249" t="inlineStr">
        <is>
          <t>INT_R_X5Y48/INT_R.WR1END_S1_0-&gt;&gt;SW2BEG3</t>
        </is>
      </c>
      <c r="B249" t="inlineStr">
        <is>
          <t>Buffer</t>
        </is>
      </c>
      <c r="C249" t="n">
        <v>1.1851186875</v>
      </c>
      <c r="D249" t="n">
        <v>0.008473000000000001</v>
      </c>
      <c r="E249" t="n">
        <v>0.041</v>
      </c>
      <c r="F249" t="n">
        <v>0.033</v>
      </c>
      <c r="G249" t="n">
        <v>0.137</v>
      </c>
      <c r="H249" t="n">
        <v>0.113</v>
      </c>
      <c r="I249">
        <f>((D254) + (D250 + D251 + D252 + D253))</f>
        <v/>
      </c>
      <c r="J249">
        <f>(((D254) + (D250 + D251 + D252 + D253))*C249)</f>
        <v/>
      </c>
    </row>
    <row r="250">
      <c r="A250" t="inlineStr">
        <is>
          <t>INT_R_X5Y48/SW2BEG3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INT_L_X4Y47/SW2END3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INT_L_X4Y48/SW2END_N0_3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INT_R_X5Y47/SW2A3</t>
        </is>
      </c>
      <c r="B253" t="inlineStr">
        <is>
          <t>Part of wire</t>
        </is>
      </c>
      <c r="C253" t="n">
        <v>0</v>
      </c>
      <c r="D253" t="n">
        <v>0</v>
      </c>
      <c r="I253">
        <f>(((D250 + D251 + D252 + D253)/2) + (D254))</f>
        <v/>
      </c>
      <c r="J253">
        <f>((C250 + C251 + C252 + C253)*(((D250 + D251 + D252 + D253)/2) + (D254)))</f>
        <v/>
      </c>
    </row>
    <row r="254">
      <c r="A254" t="inlineStr">
        <is>
          <t>INT_L_X4Y48/INT_L.SW2END_N0_3-&gt;&gt;NL1BEG_N3</t>
        </is>
      </c>
      <c r="B254" t="inlineStr">
        <is>
          <t>Buffer</t>
        </is>
      </c>
      <c r="C254" t="n">
        <v>1.16220225</v>
      </c>
      <c r="D254" t="n">
        <v>0.008429000000000001</v>
      </c>
      <c r="E254" t="n">
        <v>0.054</v>
      </c>
      <c r="F254" t="n">
        <v>0.044</v>
      </c>
      <c r="G254" t="n">
        <v>0.131</v>
      </c>
      <c r="H254" t="n">
        <v>0.108</v>
      </c>
      <c r="I254">
        <f>((D256 + D267) + (D255))</f>
        <v/>
      </c>
      <c r="J254">
        <f>(((D256 + D267) + (D255))*C254)</f>
        <v/>
      </c>
    </row>
    <row r="255">
      <c r="A255" t="inlineStr">
        <is>
          <t>INT_L_X4Y48/NL1BEG_N3</t>
        </is>
      </c>
      <c r="B255" t="inlineStr">
        <is>
          <t>Part of wire</t>
        </is>
      </c>
      <c r="C255" t="n">
        <v>0</v>
      </c>
      <c r="D255" t="n">
        <v>0</v>
      </c>
      <c r="I255">
        <f>(((D255)/2) + (D256 + D267))</f>
        <v/>
      </c>
      <c r="J255">
        <f>((C255)*(((D255)/2) + (D256 + D267)))</f>
        <v/>
      </c>
    </row>
    <row r="256">
      <c r="A256" t="inlineStr">
        <is>
          <t>INT_L_X4Y48/INT_L.NL1BEG_N3-&gt;&gt;IMUX_L21</t>
        </is>
      </c>
      <c r="B256" t="inlineStr">
        <is>
          <t>Buffer</t>
        </is>
      </c>
      <c r="C256" t="n">
        <v>1.6107141875</v>
      </c>
      <c r="D256" t="n">
        <v>0.007713</v>
      </c>
      <c r="E256" t="n">
        <v>0.047</v>
      </c>
      <c r="F256" t="n">
        <v>0.038</v>
      </c>
      <c r="G256" t="n">
        <v>0.138</v>
      </c>
      <c r="H256" t="n">
        <v>0.114</v>
      </c>
      <c r="I256">
        <f>((((D261) + (D260))) + (D257 + D258))</f>
        <v/>
      </c>
      <c r="J256">
        <f>(((((D261) + (D260))) + (D257 + D258))*C256)</f>
        <v/>
      </c>
    </row>
    <row r="257">
      <c r="A257" t="inlineStr">
        <is>
          <t>INT_L_X4Y48/IMUX_L21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CLBLL_L_X4Y48/CLBLL_IMUX21</t>
        </is>
      </c>
      <c r="B258" t="inlineStr">
        <is>
          <t>Part of wire</t>
        </is>
      </c>
      <c r="C258" t="n">
        <v>0</v>
      </c>
      <c r="D258" t="n">
        <v>0</v>
      </c>
      <c r="I258">
        <f>(((D257 + D258)/2) + (((D261) + (D260))))</f>
        <v/>
      </c>
      <c r="J258">
        <f>((C257 + C258)*(((D257 + D258)/2) + (((D261) + (D260)))))</f>
        <v/>
      </c>
    </row>
    <row r="259">
      <c r="A259" t="inlineStr">
        <is>
          <t>CLBLL_L_X4Y48/CLBLL_L.CLBLL_IMUX21-&gt;CLBLL_L_C4</t>
        </is>
      </c>
      <c r="B259" t="inlineStr">
        <is>
          <t>PassTransistor</t>
        </is>
      </c>
      <c r="C259" t="n">
        <v>0</v>
      </c>
      <c r="E259" t="n">
        <v>0</v>
      </c>
      <c r="F259" t="n">
        <v>0</v>
      </c>
      <c r="G259" t="n">
        <v>0</v>
      </c>
      <c r="H259" t="n">
        <v>0</v>
      </c>
      <c r="I259">
        <f>((D261) + (D260))</f>
        <v/>
      </c>
      <c r="J259">
        <f>(((D261) + (D260))*C259)</f>
        <v/>
      </c>
    </row>
    <row r="260">
      <c r="A260" t="inlineStr">
        <is>
          <t>CLBLL_L_X4Y48/CLBLL_L_C4</t>
        </is>
      </c>
      <c r="B260" t="inlineStr">
        <is>
          <t>Part of wire</t>
        </is>
      </c>
      <c r="C260" t="n">
        <v>0</v>
      </c>
      <c r="D260" t="n">
        <v>0</v>
      </c>
      <c r="I260">
        <f>(((D260)/2) + (D261))</f>
        <v/>
      </c>
      <c r="J260">
        <f>((C260)*(((D260)/2) + (D261)))</f>
        <v/>
      </c>
    </row>
    <row r="261">
      <c r="A261" t="inlineStr">
        <is>
          <t>masterReg/readData2[12]_i_11/I1</t>
        </is>
      </c>
      <c r="B261" t="inlineStr">
        <is>
          <t>Inpin</t>
        </is>
      </c>
      <c r="D261" t="n">
        <v>0</v>
      </c>
      <c r="E261" t="n">
        <v>0.108</v>
      </c>
      <c r="F261" t="n">
        <v>0.08699999999999999</v>
      </c>
      <c r="G261" t="n">
        <v>0.281</v>
      </c>
      <c r="H261" t="n">
        <v>0.227</v>
      </c>
    </row>
    <row r="262">
      <c r="A262" t="inlineStr">
        <is>
          <t>regReadDataA[14]: masterReg/readData1_reg[14]/Q to masterReg/readData2[12]_i_11/I1 sum delays</t>
        </is>
      </c>
      <c r="E262">
        <f>(E2 + E4 + E116 + E129 + E157 + E249 + E254 + E256 + E259 + E261)</f>
        <v/>
      </c>
      <c r="F262">
        <f>(F2 + F4 + F116 + F129 + F157 + F249 + F254 + F256 + F259 + F261)</f>
        <v/>
      </c>
      <c r="G262">
        <f>(G2 + G4 + G116 + G129 + G157 + G249 + G254 + G256 + G259 + G261)</f>
        <v/>
      </c>
      <c r="H262">
        <f>(H2 + H4 + H116 + H129 + H157 + H249 + H254 + H256 + H259 + H261)</f>
        <v/>
      </c>
      <c r="J262">
        <f>(J2 + J3 + J4 + J6 + J116 + J128 + J129 + J130 + J157 + J165 + J249 + J253 + J254 + J255 + J256 + J258 + J259 + J260 + J261)</f>
        <v/>
      </c>
    </row>
    <row r="263">
      <c r="A263" t="inlineStr">
        <is>
          <t>regReadDataA[14]: masterReg/readData1_reg[14]/Q to masterReg/readData2[12]_i_11/I1sum delays + cap delay</t>
        </is>
      </c>
      <c r="E263">
        <f>1000*(E262 + J262)</f>
        <v/>
      </c>
      <c r="F263">
        <f>1000*(F262 + J262)</f>
        <v/>
      </c>
      <c r="G263">
        <f>1000*(G262 + J262)</f>
        <v/>
      </c>
      <c r="H263">
        <f>1000*(H262 + J262)</f>
        <v/>
      </c>
    </row>
    <row r="265">
      <c r="A265" t="inlineStr">
        <is>
          <t>regReadDataA[14]: masterReg/readData1_reg[14]/Q to masterReg/readData2[12]_i_11/I1Total delay (from Vivado)</t>
        </is>
      </c>
      <c r="E265" t="inlineStr">
        <is>
          <t>643</t>
        </is>
      </c>
      <c r="F265" t="inlineStr">
        <is>
          <t>564</t>
        </is>
      </c>
      <c r="G265" t="inlineStr">
        <is>
          <t>1104</t>
        </is>
      </c>
      <c r="H265" t="inlineStr">
        <is>
          <t>944</t>
        </is>
      </c>
    </row>
    <row r="267">
      <c r="A267" t="inlineStr">
        <is>
          <t>INT_L_X4Y48/INT_L.NL1BEG_N3-&gt;&gt;IMUX_L46</t>
        </is>
      </c>
      <c r="B267" t="inlineStr">
        <is>
          <t>Buffer</t>
        </is>
      </c>
      <c r="C267" t="n">
        <v>1.6107141875</v>
      </c>
      <c r="D267" t="n">
        <v>0.007713</v>
      </c>
      <c r="E267" t="n">
        <v>0.047</v>
      </c>
      <c r="F267" t="n">
        <v>0.038</v>
      </c>
      <c r="G267" t="n">
        <v>0.138</v>
      </c>
      <c r="H267" t="n">
        <v>0.114</v>
      </c>
      <c r="I267">
        <f>((((D272) + (D271))) + (D268 + D269))</f>
        <v/>
      </c>
      <c r="J267">
        <f>(((((D272) + (D271))) + (D268 + D269))*C267)</f>
        <v/>
      </c>
    </row>
    <row r="268">
      <c r="A268" t="inlineStr">
        <is>
          <t>INT_L_X4Y48/IMUX_L46</t>
        </is>
      </c>
      <c r="B268" t="inlineStr">
        <is>
          <t>Part of wire</t>
        </is>
      </c>
      <c r="C268" t="n">
        <v>0</v>
      </c>
      <c r="D268" t="n">
        <v>0</v>
      </c>
    </row>
    <row r="269">
      <c r="A269" t="inlineStr">
        <is>
          <t>CLBLL_L_X4Y48/CLBLL_IMUX46</t>
        </is>
      </c>
      <c r="B269" t="inlineStr">
        <is>
          <t>Part of wire</t>
        </is>
      </c>
      <c r="C269" t="n">
        <v>0</v>
      </c>
      <c r="D269" t="n">
        <v>0</v>
      </c>
      <c r="I269">
        <f>(((D268 + D269)/2) + (((D272) + (D271))))</f>
        <v/>
      </c>
      <c r="J269">
        <f>((C268 + C269)*(((D268 + D269)/2) + (((D272) + (D271)))))</f>
        <v/>
      </c>
    </row>
    <row r="270">
      <c r="A270" t="inlineStr">
        <is>
          <t>CLBLL_L_X4Y48/CLBLL_L.CLBLL_IMUX46-&gt;CLBLL_L_D5</t>
        </is>
      </c>
      <c r="B270" t="inlineStr">
        <is>
          <t>PassTransistor</t>
        </is>
      </c>
      <c r="C270" t="n">
        <v>0</v>
      </c>
      <c r="E270" t="n">
        <v>0</v>
      </c>
      <c r="F270" t="n">
        <v>0</v>
      </c>
      <c r="G270" t="n">
        <v>0</v>
      </c>
      <c r="H270" t="n">
        <v>0</v>
      </c>
      <c r="I270">
        <f>((D272) + (D271))</f>
        <v/>
      </c>
      <c r="J270">
        <f>(((D272) + (D271))*C270)</f>
        <v/>
      </c>
    </row>
    <row r="271">
      <c r="A271" t="inlineStr">
        <is>
          <t>CLBLL_L_X4Y48/CLBLL_L_D5</t>
        </is>
      </c>
      <c r="B271" t="inlineStr">
        <is>
          <t>Part of wire</t>
        </is>
      </c>
      <c r="C271" t="n">
        <v>0</v>
      </c>
      <c r="D271" t="n">
        <v>0</v>
      </c>
      <c r="I271">
        <f>(((D271)/2) + (D272))</f>
        <v/>
      </c>
      <c r="J271">
        <f>((C271)*(((D271)/2) + (D272)))</f>
        <v/>
      </c>
    </row>
    <row r="272">
      <c r="A272" t="inlineStr">
        <is>
          <t>masterReg/readData2[28]_i_14/I1</t>
        </is>
      </c>
      <c r="B272" t="inlineStr">
        <is>
          <t>Inpin</t>
        </is>
      </c>
      <c r="D272" t="n">
        <v>0</v>
      </c>
      <c r="E272" t="n">
        <v>0.042</v>
      </c>
      <c r="F272" t="n">
        <v>0.033</v>
      </c>
      <c r="G272" t="n">
        <v>0.113</v>
      </c>
      <c r="H272" t="n">
        <v>0.091</v>
      </c>
    </row>
    <row r="273">
      <c r="A273" t="inlineStr">
        <is>
          <t>regReadDataA[14]: masterReg/readData1_reg[14]/Q to masterReg/readData2[28]_i_14/I1 sum delays</t>
        </is>
      </c>
      <c r="E273">
        <f>(E2 + E4 + E116 + E129 + E157 + E249 + E254 + E267 + E270 + E272)</f>
        <v/>
      </c>
      <c r="F273">
        <f>(F2 + F4 + F116 + F129 + F157 + F249 + F254 + F267 + F270 + F272)</f>
        <v/>
      </c>
      <c r="G273">
        <f>(G2 + G4 + G116 + G129 + G157 + G249 + G254 + G267 + G270 + G272)</f>
        <v/>
      </c>
      <c r="H273">
        <f>(H2 + H4 + H116 + H129 + H157 + H249 + H254 + H267 + H270 + H272)</f>
        <v/>
      </c>
      <c r="J273">
        <f>(J2 + J3 + J4 + J6 + J116 + J128 + J129 + J130 + J157 + J165 + J249 + J253 + J254 + J255 + J267 + J269 + J270 + J271 + J272)</f>
        <v/>
      </c>
    </row>
    <row r="274">
      <c r="A274" t="inlineStr">
        <is>
          <t>regReadDataA[14]: masterReg/readData1_reg[14]/Q to masterReg/readData2[28]_i_14/I1sum delays + cap delay</t>
        </is>
      </c>
      <c r="E274">
        <f>1000*(E273 + J273)</f>
        <v/>
      </c>
      <c r="F274">
        <f>1000*(F273 + J273)</f>
        <v/>
      </c>
      <c r="G274">
        <f>1000*(G273 + J273)</f>
        <v/>
      </c>
      <c r="H274">
        <f>1000*(H273 + J273)</f>
        <v/>
      </c>
    </row>
    <row r="276">
      <c r="A276" t="inlineStr">
        <is>
          <t>regReadDataA[14]: masterReg/readData1_reg[14]/Q to masterReg/readData2[28]_i_14/I1Total delay (from Vivado)</t>
        </is>
      </c>
      <c r="E276" t="inlineStr">
        <is>
          <t>577</t>
        </is>
      </c>
      <c r="F276" t="inlineStr">
        <is>
          <t>510</t>
        </is>
      </c>
      <c r="G276" t="inlineStr">
        <is>
          <t>966</t>
        </is>
      </c>
      <c r="H276" t="inlineStr">
        <is>
          <t>832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2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CLBLM_L_X10Y48/CLBLM_L_BQ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D28 + D182) + (D5 + D6))) + (D3))</f>
        <v/>
      </c>
      <c r="J2">
        <f>(C2*((((D7 + D28 + D182) + (D5 + D6))) + (D3)))</f>
        <v/>
      </c>
    </row>
    <row r="3">
      <c r="A3" t="inlineStr">
        <is>
          <t>CLBLM_L_X10Y48/CLBLM_L_BQ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D28 + D182) + (D5 + D6))))</f>
        <v/>
      </c>
      <c r="J3">
        <f>((C3)*(((D3)/2) + (((D7 + D28 + D182) + (D5 + D6)))))</f>
        <v/>
      </c>
    </row>
    <row r="4">
      <c r="A4" t="inlineStr">
        <is>
          <t>CLBLM_L_X10Y48/CLBLM_L.CLBLM_L_BQ-&gt;CLBLM_LOGIC_OUTS1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D28 + D182) + (D5 + D6))</f>
        <v/>
      </c>
      <c r="J4">
        <f>(((D7 + D28 + D182) + (D5 + D6))*C4)</f>
        <v/>
      </c>
    </row>
    <row r="5">
      <c r="A5" t="inlineStr">
        <is>
          <t>CLBLM_L_X10Y48/CLBLM_LOGIC_OUTS1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INT_L_X10Y48/LOGIC_OUTS_L1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D28 + D182))</f>
        <v/>
      </c>
      <c r="J6">
        <f>((C5 + C6)*(((D5 + D6)/2) + (D7 + D28 + D182)))</f>
        <v/>
      </c>
    </row>
    <row r="7">
      <c r="A7" t="inlineStr">
        <is>
          <t>INT_L_X10Y48/INT_L.LOGIC_OUTS_L1-&gt;&gt;NL1BEG0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0.053</v>
      </c>
      <c r="F7" t="n">
        <v>0.044</v>
      </c>
      <c r="G7" t="n">
        <v>0.13</v>
      </c>
      <c r="H7" t="n">
        <v>0.107</v>
      </c>
      <c r="I7">
        <f>((D11) + (D8 + D9 + D10))</f>
        <v/>
      </c>
      <c r="J7">
        <f>(((D11) + (D8 + D9 + D10))*C7)</f>
        <v/>
      </c>
    </row>
    <row r="8">
      <c r="A8" t="inlineStr">
        <is>
          <t>INT_L_X10Y48/NL1BEG0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INT_L_X10Y49/NL1END0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INT_L_X10Y48/NL1END_S3_0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INT_L_X10Y49/INT_L.NL1END0-&gt;&gt;NR1BEG0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0.056</v>
      </c>
      <c r="F11" t="n">
        <v>0.046</v>
      </c>
      <c r="G11" t="n">
        <v>0.132</v>
      </c>
      <c r="H11" t="n">
        <v>0.109</v>
      </c>
      <c r="I11">
        <f>((D14) + (D12 + D13))</f>
        <v/>
      </c>
      <c r="J11">
        <f>(((D14) + (D12 + D13))*C11)</f>
        <v/>
      </c>
    </row>
    <row r="12">
      <c r="A12" t="inlineStr">
        <is>
          <t>INT_L_X10Y49/NR1BEG0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BRKH_INT_X10Y49/BRKH_INT_NR1BEG0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(D14))</f>
        <v/>
      </c>
      <c r="J13">
        <f>((C12 + C13)*(((D12 + D13)/2) + (D14)))</f>
        <v/>
      </c>
    </row>
    <row r="14">
      <c r="A14" t="inlineStr">
        <is>
          <t>BRKH_INT_X10Y49/BRKH_INT.BRKH_INT_NR1BEG0-&gt;&gt;BRKH_INT_NR1BEG0_SLOW</t>
        </is>
      </c>
      <c r="B14" t="inlineStr">
        <is>
          <t>Buffer</t>
        </is>
      </c>
      <c r="C14" t="n">
        <v>0.424875</v>
      </c>
      <c r="D14" t="n">
        <v>0.001111</v>
      </c>
      <c r="E14" t="n">
        <v>0.105</v>
      </c>
      <c r="F14" t="n">
        <v>0.202</v>
      </c>
      <c r="G14" t="n">
        <v>0.312</v>
      </c>
      <c r="H14" t="n">
        <v>0.231</v>
      </c>
      <c r="I14">
        <f>((D17) + (D15 + D16))</f>
        <v/>
      </c>
      <c r="J14">
        <f>(((D17) + (D15 + D16))*C14)</f>
        <v/>
      </c>
    </row>
    <row r="15">
      <c r="A15" t="inlineStr">
        <is>
          <t>BRKH_INT_X10Y49/BRKH_INT_NR1BEG0_SLOW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INT_L_X10Y50/NR1END0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(D17))</f>
        <v/>
      </c>
      <c r="J16">
        <f>((C15 + C16)*(((D15 + D16)/2) + (D17)))</f>
        <v/>
      </c>
    </row>
    <row r="17">
      <c r="A17" t="inlineStr">
        <is>
          <t>INT_L_X10Y50/INT_L.NR1END0-&gt;&gt;IMUX_L41</t>
        </is>
      </c>
      <c r="B17" t="inlineStr">
        <is>
          <t>Buffer</t>
        </is>
      </c>
      <c r="C17" t="n">
        <v>1.6107141875</v>
      </c>
      <c r="D17" t="n">
        <v>0.007713</v>
      </c>
      <c r="E17" t="n">
        <v>0.047</v>
      </c>
      <c r="F17" t="n">
        <v>0.038</v>
      </c>
      <c r="G17" t="n">
        <v>0.138</v>
      </c>
      <c r="H17" t="n">
        <v>0.114</v>
      </c>
      <c r="I17">
        <f>((((D22) + (D21))) + (D18 + D19))</f>
        <v/>
      </c>
      <c r="J17">
        <f>(((((D22) + (D21))) + (D18 + D19))*C17)</f>
        <v/>
      </c>
    </row>
    <row r="18">
      <c r="A18" t="inlineStr">
        <is>
          <t>INT_L_X10Y50/IMUX_L41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CLBLM_L_X10Y50/CLBLM_IMUX41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(((D22) + (D21))))</f>
        <v/>
      </c>
      <c r="J19">
        <f>((C18 + C19)*(((D18 + D19)/2) + (((D22) + (D21)))))</f>
        <v/>
      </c>
    </row>
    <row r="20">
      <c r="A20" t="inlineStr">
        <is>
          <t>CLBLM_L_X10Y50/CLBLM_L.CLBLM_IMUX41-&gt;CLBLM_L_D1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((D22) + (D21))</f>
        <v/>
      </c>
      <c r="J20">
        <f>(((D22) + (D21))*C20)</f>
        <v/>
      </c>
    </row>
    <row r="21">
      <c r="A21" t="inlineStr">
        <is>
          <t>CLBLM_L_X10Y50/CLBLM_L_D1</t>
        </is>
      </c>
      <c r="B21" t="inlineStr">
        <is>
          <t>Part of wire</t>
        </is>
      </c>
      <c r="C21" t="n">
        <v>0</v>
      </c>
      <c r="D21" t="n">
        <v>0</v>
      </c>
      <c r="I21">
        <f>(((D21)/2) + (D22))</f>
        <v/>
      </c>
      <c r="J21">
        <f>((C21)*(((D21)/2) + (D22)))</f>
        <v/>
      </c>
    </row>
    <row r="22">
      <c r="A22" t="inlineStr">
        <is>
          <t>masterReg/register_reg_r1_0_31_12_17_i_23/I0</t>
        </is>
      </c>
      <c r="B22" t="inlineStr">
        <is>
          <t>Inpin</t>
        </is>
      </c>
      <c r="D22" t="n">
        <v>0</v>
      </c>
      <c r="E22" t="n">
        <v>0.216</v>
      </c>
      <c r="F22" t="n">
        <v>0.174</v>
      </c>
      <c r="G22" t="n">
        <v>0.522</v>
      </c>
      <c r="H22" t="n">
        <v>0.421</v>
      </c>
    </row>
    <row r="23">
      <c r="A23" t="inlineStr">
        <is>
          <t>regReadDataA[15]: masterReg/readData1_reg[15]/Q to masterReg/register_reg_r1_0_31_12_17_i_23/I0 sum delays</t>
        </is>
      </c>
      <c r="E23">
        <f>(E2 + E4 + E7 + E11 + E14 + E17 + E20 + E22)</f>
        <v/>
      </c>
      <c r="F23">
        <f>(F2 + F4 + F7 + F11 + F14 + F17 + F20 + F22)</f>
        <v/>
      </c>
      <c r="G23">
        <f>(G2 + G4 + G7 + G11 + G14 + G17 + G20 + G22)</f>
        <v/>
      </c>
      <c r="H23">
        <f>(H2 + H4 + H7 + H11 + H14 + H17 + H20 + H22)</f>
        <v/>
      </c>
      <c r="J23">
        <f>(J2 + J3 + J4 + J6 + J7 + J10 + J11 + J13 + J14 + J16 + J17 + J19 + J20 + J21 + J22)</f>
        <v/>
      </c>
    </row>
    <row r="24">
      <c r="A24" t="inlineStr">
        <is>
          <t>regReadDataA[15]: masterReg/readData1_reg[15]/Q to masterReg/register_reg_r1_0_31_12_17_i_23/I0sum delays + cap delay</t>
        </is>
      </c>
      <c r="E24">
        <f>1000*(E23 + J23)</f>
        <v/>
      </c>
      <c r="F24">
        <f>1000*(F23 + J23)</f>
        <v/>
      </c>
      <c r="G24">
        <f>1000*(G23 + J23)</f>
        <v/>
      </c>
      <c r="H24">
        <f>1000*(H23 + J23)</f>
        <v/>
      </c>
    </row>
    <row r="26">
      <c r="A26" t="inlineStr">
        <is>
          <t>regReadDataA[15]: masterReg/readData1_reg[15]/Q to masterReg/register_reg_r1_0_31_12_17_i_23/I0Total delay (from Vivado)</t>
        </is>
      </c>
      <c r="E26" t="inlineStr">
        <is>
          <t>526</t>
        </is>
      </c>
      <c r="F26" t="inlineStr">
        <is>
          <t>553</t>
        </is>
      </c>
      <c r="G26" t="inlineStr">
        <is>
          <t>1037</t>
        </is>
      </c>
      <c r="H26" t="inlineStr">
        <is>
          <t>858</t>
        </is>
      </c>
    </row>
    <row r="28">
      <c r="A28" t="inlineStr">
        <is>
          <t>INT_L_X10Y48/INT_L.LOGIC_OUTS_L1-&gt;&gt;NR1BEG1</t>
        </is>
      </c>
      <c r="B28" t="inlineStr">
        <is>
          <t>Buffer</t>
        </is>
      </c>
      <c r="C28" t="n">
        <v>1.16220225</v>
      </c>
      <c r="D28" t="n">
        <v>0.008429000000000001</v>
      </c>
      <c r="E28" t="n">
        <v>0.056</v>
      </c>
      <c r="F28" t="n">
        <v>0.046</v>
      </c>
      <c r="G28" t="n">
        <v>0.132</v>
      </c>
      <c r="H28" t="n">
        <v>0.109</v>
      </c>
      <c r="I28">
        <f>((D31 + D42 + D128) + (D29 + D30))</f>
        <v/>
      </c>
      <c r="J28">
        <f>(((D31 + D42 + D128) + (D29 + D30))*C28)</f>
        <v/>
      </c>
    </row>
    <row r="29">
      <c r="A29" t="inlineStr">
        <is>
          <t>INT_L_X10Y48/NR1BEG1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INT_L_X10Y49/NR1END1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(D31 + D42 + D128))</f>
        <v/>
      </c>
      <c r="J30">
        <f>((C29 + C30)*(((D29 + D30)/2) + (D31 + D42 + D128)))</f>
        <v/>
      </c>
    </row>
    <row r="31">
      <c r="A31" t="inlineStr">
        <is>
          <t>INT_L_X10Y49/INT_L.NR1END1-&gt;&gt;IMUX_L11</t>
        </is>
      </c>
      <c r="B31" t="inlineStr">
        <is>
          <t>Buffer</t>
        </is>
      </c>
      <c r="C31" t="n">
        <v>1.6107141875</v>
      </c>
      <c r="D31" t="n">
        <v>0.007713</v>
      </c>
      <c r="E31" t="n">
        <v>0.047</v>
      </c>
      <c r="F31" t="n">
        <v>0.038</v>
      </c>
      <c r="G31" t="n">
        <v>0.138</v>
      </c>
      <c r="H31" t="n">
        <v>0.114</v>
      </c>
      <c r="I31">
        <f>((((D36) + (D35))) + (D32 + D33))</f>
        <v/>
      </c>
      <c r="J31">
        <f>(((((D36) + (D35))) + (D32 + D33))*C31)</f>
        <v/>
      </c>
    </row>
    <row r="32">
      <c r="A32" t="inlineStr">
        <is>
          <t>INT_L_X10Y49/IMUX_L11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CLBLM_L_X10Y49/CLBLM_IMUX11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(((D36) + (D35))))</f>
        <v/>
      </c>
      <c r="J33">
        <f>((C32 + C33)*(((D32 + D33)/2) + (((D36) + (D35)))))</f>
        <v/>
      </c>
    </row>
    <row r="34">
      <c r="A34" t="inlineStr">
        <is>
          <t>CLBLM_L_X10Y49/CLBLM_L.CLBLM_IMUX11-&gt;CLBLM_M_A4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CLBLM_L_X10Y49/CLBLM_M_A4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masterReg/register_reg_r1_0_31_12_17_i_24/I2</t>
        </is>
      </c>
      <c r="B36" t="inlineStr">
        <is>
          <t>Inpin</t>
        </is>
      </c>
      <c r="D36" t="n">
        <v>0</v>
      </c>
      <c r="E36" t="n">
        <v>0.113</v>
      </c>
      <c r="F36" t="n">
        <v>0.091</v>
      </c>
      <c r="G36" t="n">
        <v>0.303</v>
      </c>
      <c r="H36" t="n">
        <v>0.244</v>
      </c>
    </row>
    <row r="37">
      <c r="A37" t="inlineStr">
        <is>
          <t>regReadDataA[15]: masterReg/readData1_reg[15]/Q to masterReg/register_reg_r1_0_31_12_17_i_24/I2 sum delays</t>
        </is>
      </c>
      <c r="E37">
        <f>(E2 + E4 + E28 + E31 + E34 + E36)</f>
        <v/>
      </c>
      <c r="F37">
        <f>(F2 + F4 + F28 + F31 + F34 + F36)</f>
        <v/>
      </c>
      <c r="G37">
        <f>(G2 + G4 + G28 + G31 + G34 + G36)</f>
        <v/>
      </c>
      <c r="H37">
        <f>(H2 + H4 + H28 + H31 + H34 + H36)</f>
        <v/>
      </c>
      <c r="J37">
        <f>(J2 + J3 + J4 + J6 + J28 + J30 + J31 + J33 + J34 + J35 + J36)</f>
        <v/>
      </c>
    </row>
    <row r="38">
      <c r="A38" t="inlineStr">
        <is>
          <t>regReadDataA[15]: masterReg/readData1_reg[15]/Q to masterReg/register_reg_r1_0_31_12_17_i_24/I2sum delays + cap delay</t>
        </is>
      </c>
      <c r="E38">
        <f>1000*(E37 + J37)</f>
        <v/>
      </c>
      <c r="F38">
        <f>1000*(F37 + J37)</f>
        <v/>
      </c>
      <c r="G38">
        <f>1000*(G37 + J37)</f>
        <v/>
      </c>
      <c r="H38">
        <f>1000*(H37 + J37)</f>
        <v/>
      </c>
    </row>
    <row r="40">
      <c r="A40" t="inlineStr">
        <is>
          <t>regReadDataA[15]: masterReg/readData1_reg[15]/Q to masterReg/register_reg_r1_0_31_12_17_i_24/I2Total delay (from Vivado)</t>
        </is>
      </c>
      <c r="E40" t="inlineStr">
        <is>
          <t>278</t>
        </is>
      </c>
      <c r="F40" t="inlineStr">
        <is>
          <t>237</t>
        </is>
      </c>
      <c r="G40" t="inlineStr">
        <is>
          <t>516</t>
        </is>
      </c>
      <c r="H40" t="inlineStr">
        <is>
          <t>431</t>
        </is>
      </c>
    </row>
    <row r="42">
      <c r="A42" t="inlineStr">
        <is>
          <t>INT_L_X10Y49/INT_L.NR1END1-&gt;&gt;NE2BEG1</t>
        </is>
      </c>
      <c r="B42" t="inlineStr">
        <is>
          <t>Buffer</t>
        </is>
      </c>
      <c r="C42" t="n">
        <v>1.1851186875</v>
      </c>
      <c r="D42" t="n">
        <v>0.008473000000000001</v>
      </c>
      <c r="E42" t="n">
        <v>0.041</v>
      </c>
      <c r="F42" t="n">
        <v>0.033</v>
      </c>
      <c r="G42" t="n">
        <v>0.134</v>
      </c>
      <c r="H42" t="n">
        <v>0.111</v>
      </c>
      <c r="I42">
        <f>((D47) + (D43 + D44 + D45 + D46))</f>
        <v/>
      </c>
      <c r="J42">
        <f>(((D47) + (D43 + D44 + D45 + D46))*C42)</f>
        <v/>
      </c>
    </row>
    <row r="43">
      <c r="A43" t="inlineStr">
        <is>
          <t>INT_L_X10Y49/NE2BEG1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INT_R_X11Y50/NE2END1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BRKH_INT_X10Y49/BRKH_INT_NE2BEG1</t>
        </is>
      </c>
      <c r="B45" t="inlineStr">
        <is>
          <t>Part of wire</t>
        </is>
      </c>
      <c r="C45" t="n">
        <v>0.00523</v>
      </c>
      <c r="D45" t="n">
        <v>0.001</v>
      </c>
    </row>
    <row r="46">
      <c r="A46" t="inlineStr">
        <is>
          <t>INT_L_X10Y50/NE2A1</t>
        </is>
      </c>
      <c r="B46" t="inlineStr">
        <is>
          <t>Part of wire</t>
        </is>
      </c>
      <c r="C46" t="n">
        <v>0</v>
      </c>
      <c r="D46" t="n">
        <v>0</v>
      </c>
      <c r="I46">
        <f>(((D43 + D44 + D45 + D46)/2) + (D47))</f>
        <v/>
      </c>
      <c r="J46">
        <f>((C43 + C44 + C45 + C46)*(((D43 + D44 + D45 + D46)/2) + (D47)))</f>
        <v/>
      </c>
    </row>
    <row r="47">
      <c r="A47" t="inlineStr">
        <is>
          <t>INT_R_X11Y50/INT_R.NE2END1-&gt;&gt;WR1BEG2</t>
        </is>
      </c>
      <c r="B47" t="inlineStr">
        <is>
          <t>Buffer</t>
        </is>
      </c>
      <c r="C47" t="n">
        <v>1.16220225</v>
      </c>
      <c r="D47" t="n">
        <v>0.008429000000000001</v>
      </c>
      <c r="E47" t="n">
        <v>0.043</v>
      </c>
      <c r="F47" t="n">
        <v>0.035</v>
      </c>
      <c r="G47" t="n">
        <v>0.123</v>
      </c>
      <c r="H47" t="n">
        <v>0.102</v>
      </c>
      <c r="I47">
        <f>((D50 + D61) + (D48 + D49))</f>
        <v/>
      </c>
      <c r="J47">
        <f>(((D50 + D61) + (D48 + D49))*C47)</f>
        <v/>
      </c>
    </row>
    <row r="48">
      <c r="A48" t="inlineStr">
        <is>
          <t>INT_R_X11Y50/WR1BEG2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INT_L_X10Y50/WR1END2</t>
        </is>
      </c>
      <c r="B49" t="inlineStr">
        <is>
          <t>Part of wire</t>
        </is>
      </c>
      <c r="C49" t="n">
        <v>0</v>
      </c>
      <c r="D49" t="n">
        <v>0</v>
      </c>
      <c r="I49">
        <f>(((D48 + D49)/2) + (D50 + D61))</f>
        <v/>
      </c>
      <c r="J49">
        <f>((C48 + C49)*(((D48 + D49)/2) + (D50 + D61)))</f>
        <v/>
      </c>
    </row>
    <row r="50">
      <c r="A50" t="inlineStr">
        <is>
          <t>INT_L_X10Y50/INT_L.WR1END2-&gt;&gt;IMUX_L35</t>
        </is>
      </c>
      <c r="B50" t="inlineStr">
        <is>
          <t>Buffer</t>
        </is>
      </c>
      <c r="C50" t="n">
        <v>1.6107141875</v>
      </c>
      <c r="D50" t="n">
        <v>0.007713</v>
      </c>
      <c r="E50" t="n">
        <v>0.047</v>
      </c>
      <c r="F50" t="n">
        <v>0.038</v>
      </c>
      <c r="G50" t="n">
        <v>0.138</v>
      </c>
      <c r="H50" t="n">
        <v>0.114</v>
      </c>
      <c r="I50">
        <f>((((D55) + (D54))) + (D51 + D52))</f>
        <v/>
      </c>
      <c r="J50">
        <f>(((((D55) + (D54))) + (D51 + D52))*C50)</f>
        <v/>
      </c>
    </row>
    <row r="51">
      <c r="A51" t="inlineStr">
        <is>
          <t>INT_L_X10Y50/IMUX_L35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CLBLM_L_X10Y50/CLBLM_IMUX35</t>
        </is>
      </c>
      <c r="B52" t="inlineStr">
        <is>
          <t>Part of wire</t>
        </is>
      </c>
      <c r="C52" t="n">
        <v>0</v>
      </c>
      <c r="D52" t="n">
        <v>0</v>
      </c>
      <c r="I52">
        <f>(((D51 + D52)/2) + (((D55) + (D54))))</f>
        <v/>
      </c>
      <c r="J52">
        <f>((C51 + C52)*(((D51 + D52)/2) + (((D55) + (D54)))))</f>
        <v/>
      </c>
    </row>
    <row r="53">
      <c r="A53" t="inlineStr">
        <is>
          <t>CLBLM_L_X10Y50/CLBLM_L.CLBLM_IMUX35-&gt;CLBLM_M_C6</t>
        </is>
      </c>
      <c r="B53" t="inlineStr">
        <is>
          <t>PassTransistor</t>
        </is>
      </c>
      <c r="C53" t="n">
        <v>0</v>
      </c>
      <c r="E53" t="n">
        <v>0</v>
      </c>
      <c r="F53" t="n">
        <v>0</v>
      </c>
      <c r="G53" t="n">
        <v>0</v>
      </c>
      <c r="H53" t="n">
        <v>0</v>
      </c>
      <c r="I53">
        <f>((D55) + (D54))</f>
        <v/>
      </c>
      <c r="J53">
        <f>(((D55) + (D54))*C53)</f>
        <v/>
      </c>
    </row>
    <row r="54">
      <c r="A54" t="inlineStr">
        <is>
          <t>CLBLM_L_X10Y50/CLBLM_M_C6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masterReg/readData2[31]_i_17/I5</t>
        </is>
      </c>
      <c r="B55" t="inlineStr">
        <is>
          <t>Inpin</t>
        </is>
      </c>
      <c r="D55" t="n">
        <v>0</v>
      </c>
      <c r="E55" t="n">
        <v>0.006</v>
      </c>
      <c r="F55" t="n">
        <v>0.005</v>
      </c>
      <c r="G55" t="n">
        <v>0.012</v>
      </c>
      <c r="H55" t="n">
        <v>0.01</v>
      </c>
    </row>
    <row r="56">
      <c r="A56" t="inlineStr">
        <is>
          <t>regReadDataA[15]: masterReg/readData1_reg[15]/Q to masterReg/readData2[31]_i_17/I5 sum delays</t>
        </is>
      </c>
      <c r="E56">
        <f>(E2 + E4 + E28 + E42 + E47 + E50 + E53 + E55)</f>
        <v/>
      </c>
      <c r="F56">
        <f>(F2 + F4 + F28 + F42 + F47 + F50 + F53 + F55)</f>
        <v/>
      </c>
      <c r="G56">
        <f>(G2 + G4 + G28 + G42 + G47 + G50 + G53 + G55)</f>
        <v/>
      </c>
      <c r="H56">
        <f>(H2 + H4 + H28 + H42 + H47 + H50 + H53 + H55)</f>
        <v/>
      </c>
      <c r="J56">
        <f>(J2 + J3 + J4 + J6 + J28 + J30 + J42 + J46 + J47 + J49 + J50 + J52 + J53 + J54 + J55)</f>
        <v/>
      </c>
    </row>
    <row r="57">
      <c r="A57" t="inlineStr">
        <is>
          <t>regReadDataA[15]: masterReg/readData1_reg[15]/Q to masterReg/readData2[31]_i_17/I5sum delays + cap delay</t>
        </is>
      </c>
      <c r="E57">
        <f>1000*(E56 + J56)</f>
        <v/>
      </c>
      <c r="F57">
        <f>1000*(F56 + J56)</f>
        <v/>
      </c>
      <c r="G57">
        <f>1000*(G56 + J56)</f>
        <v/>
      </c>
      <c r="H57">
        <f>1000*(H56 + J56)</f>
        <v/>
      </c>
    </row>
    <row r="59">
      <c r="A59" t="inlineStr">
        <is>
          <t>regReadDataA[15]: masterReg/readData1_reg[15]/Q to masterReg/readData2[31]_i_17/I5Total delay (from Vivado)</t>
        </is>
      </c>
      <c r="E59" t="inlineStr">
        <is>
          <t>282</t>
        </is>
      </c>
      <c r="F59" t="inlineStr">
        <is>
          <t>246</t>
        </is>
      </c>
      <c r="G59" t="inlineStr">
        <is>
          <t>516</t>
        </is>
      </c>
      <c r="H59" t="inlineStr">
        <is>
          <t>441</t>
        </is>
      </c>
    </row>
    <row r="61">
      <c r="A61" t="inlineStr">
        <is>
          <t>INT_L_X10Y50/INT_L.WR1END2-&gt;&gt;WW2BEG1</t>
        </is>
      </c>
      <c r="B61" t="inlineStr">
        <is>
          <t>Buffer</t>
        </is>
      </c>
      <c r="C61" t="n">
        <v>1.1851186875</v>
      </c>
      <c r="D61" t="n">
        <v>0.008473000000000001</v>
      </c>
      <c r="E61" t="n">
        <v>0.063</v>
      </c>
      <c r="F61" t="n">
        <v>0.052</v>
      </c>
      <c r="G61" t="n">
        <v>0.143</v>
      </c>
      <c r="H61" t="n">
        <v>0.118</v>
      </c>
      <c r="I61">
        <f>((D69 + D80) + (D62 + D63 + D64 + D65 + D66 + D67 + D68))</f>
        <v/>
      </c>
      <c r="J61">
        <f>(((D69 + D80) + (D62 + D63 + D64 + D65 + D66 + D67 + D68))*C61)</f>
        <v/>
      </c>
    </row>
    <row r="62">
      <c r="A62" t="inlineStr">
        <is>
          <t>INT_L_X10Y50/WW2BEG1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INT_L_X8Y50/WW2END1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CLBLM_L_X10Y50/CLBLM_WW2A1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VBRK_X29Y53/VBRK_WW2A1</t>
        </is>
      </c>
      <c r="B65" t="inlineStr">
        <is>
          <t>Part of wire</t>
        </is>
      </c>
      <c r="C65" t="n">
        <v>0.01211</v>
      </c>
      <c r="D65" t="n">
        <v>0.00162</v>
      </c>
    </row>
    <row r="66">
      <c r="A66" t="inlineStr">
        <is>
          <t>DSP_R_X9Y50/DSP_WW2A1_0</t>
        </is>
      </c>
      <c r="B66" t="inlineStr">
        <is>
          <t>Part of wire</t>
        </is>
      </c>
      <c r="C66" t="n">
        <v>0.04743</v>
      </c>
      <c r="D66" t="n">
        <v>0.011</v>
      </c>
    </row>
    <row r="67">
      <c r="A67" t="inlineStr">
        <is>
          <t>INT_INTERFACE_R_X9Y50/INT_INTERFACE_WW2A1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INT_R_X9Y50/WW2A1</t>
        </is>
      </c>
      <c r="B68" t="inlineStr">
        <is>
          <t>Part of wire</t>
        </is>
      </c>
      <c r="C68" t="n">
        <v>0</v>
      </c>
      <c r="D68" t="n">
        <v>0</v>
      </c>
      <c r="I68">
        <f>(((D62 + D63 + D64 + D65 + D66 + D67 + D68)/2) + (D69 + D80))</f>
        <v/>
      </c>
      <c r="J68">
        <f>((C62 + C63 + C64 + C65 + C66 + C67 + C68)*(((D62 + D63 + D64 + D65 + D66 + D67 + D68)/2) + (D69 + D80)))</f>
        <v/>
      </c>
    </row>
    <row r="69">
      <c r="A69" t="inlineStr">
        <is>
          <t>INT_L_X8Y50/INT_L.WW2END1-&gt;&gt;IMUX_L3</t>
        </is>
      </c>
      <c r="B69" t="inlineStr">
        <is>
          <t>Buffer</t>
        </is>
      </c>
      <c r="C69" t="n">
        <v>1.6107141875</v>
      </c>
      <c r="D69" t="n">
        <v>0.007713</v>
      </c>
      <c r="E69" t="n">
        <v>0.047</v>
      </c>
      <c r="F69" t="n">
        <v>0.038</v>
      </c>
      <c r="G69" t="n">
        <v>0.138</v>
      </c>
      <c r="H69" t="n">
        <v>0.114</v>
      </c>
      <c r="I69">
        <f>((((D74) + (D73))) + (D70 + D71))</f>
        <v/>
      </c>
      <c r="J69">
        <f>(((((D74) + (D73))) + (D70 + D71))*C69)</f>
        <v/>
      </c>
    </row>
    <row r="70">
      <c r="A70" t="inlineStr">
        <is>
          <t>INT_L_X8Y50/IMUX_L3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CLBLM_L_X8Y50/CLBLM_IMUX3</t>
        </is>
      </c>
      <c r="B71" t="inlineStr">
        <is>
          <t>Part of wire</t>
        </is>
      </c>
      <c r="C71" t="n">
        <v>0</v>
      </c>
      <c r="D71" t="n">
        <v>0</v>
      </c>
      <c r="I71">
        <f>(((D70 + D71)/2) + (((D74) + (D73))))</f>
        <v/>
      </c>
      <c r="J71">
        <f>((C70 + C71)*(((D70 + D71)/2) + (((D74) + (D73)))))</f>
        <v/>
      </c>
    </row>
    <row r="72">
      <c r="A72" t="inlineStr">
        <is>
          <t>CLBLM_L_X8Y50/CLBLM_L.CLBLM_IMUX3-&gt;CLBLM_L_A2</t>
        </is>
      </c>
      <c r="B72" t="inlineStr">
        <is>
          <t>PassTransistor</t>
        </is>
      </c>
      <c r="C72" t="n">
        <v>0</v>
      </c>
      <c r="E72" t="n">
        <v>0</v>
      </c>
      <c r="F72" t="n">
        <v>0</v>
      </c>
      <c r="G72" t="n">
        <v>0</v>
      </c>
      <c r="H72" t="n">
        <v>0</v>
      </c>
      <c r="I72">
        <f>((D74) + (D73))</f>
        <v/>
      </c>
      <c r="J72">
        <f>(((D74) + (D73))*C72)</f>
        <v/>
      </c>
    </row>
    <row r="73">
      <c r="A73" t="inlineStr">
        <is>
          <t>CLBLM_L_X8Y50/CLBLM_L_A2</t>
        </is>
      </c>
      <c r="B73" t="inlineStr">
        <is>
          <t>Part of wire</t>
        </is>
      </c>
      <c r="C73" t="n">
        <v>0</v>
      </c>
      <c r="D73" t="n">
        <v>0</v>
      </c>
      <c r="I73">
        <f>(((D73)/2) + (D74))</f>
        <v/>
      </c>
      <c r="J73">
        <f>((C73)*(((D73)/2) + (D74)))</f>
        <v/>
      </c>
    </row>
    <row r="74">
      <c r="A74" t="inlineStr">
        <is>
          <t>masterReg/readData2[30]_i_14/I0</t>
        </is>
      </c>
      <c r="B74" t="inlineStr">
        <is>
          <t>Inpin</t>
        </is>
      </c>
      <c r="D74" t="n">
        <v>0</v>
      </c>
      <c r="E74" t="n">
        <v>0.212</v>
      </c>
      <c r="F74" t="n">
        <v>0.17</v>
      </c>
      <c r="G74" t="n">
        <v>0.507</v>
      </c>
      <c r="H74" t="n">
        <v>0.409</v>
      </c>
    </row>
    <row r="75">
      <c r="A75" t="inlineStr">
        <is>
          <t>regReadDataA[15]: masterReg/readData1_reg[15]/Q to masterReg/readData2[30]_i_14/I0 sum delays</t>
        </is>
      </c>
      <c r="E75">
        <f>(E2 + E4 + E28 + E42 + E47 + E61 + E69 + E72 + E74)</f>
        <v/>
      </c>
      <c r="F75">
        <f>(F2 + F4 + F28 + F42 + F47 + F61 + F69 + F72 + F74)</f>
        <v/>
      </c>
      <c r="G75">
        <f>(G2 + G4 + G28 + G42 + G47 + G61 + G69 + G72 + G74)</f>
        <v/>
      </c>
      <c r="H75">
        <f>(H2 + H4 + H28 + H42 + H47 + H61 + H69 + H72 + H74)</f>
        <v/>
      </c>
      <c r="J75">
        <f>(J2 + J3 + J4 + J6 + J28 + J30 + J42 + J46 + J47 + J49 + J61 + J68 + J69 + J71 + J72 + J73 + J74)</f>
        <v/>
      </c>
    </row>
    <row r="76">
      <c r="A76" t="inlineStr">
        <is>
          <t>regReadDataA[15]: masterReg/readData1_reg[15]/Q to masterReg/readData2[30]_i_14/I0sum delays + cap delay</t>
        </is>
      </c>
      <c r="E76">
        <f>1000*(E75 + J75)</f>
        <v/>
      </c>
      <c r="F76">
        <f>1000*(F75 + J75)</f>
        <v/>
      </c>
      <c r="G76">
        <f>1000*(G75 + J75)</f>
        <v/>
      </c>
      <c r="H76">
        <f>1000*(H75 + J75)</f>
        <v/>
      </c>
    </row>
    <row r="78">
      <c r="A78" t="inlineStr">
        <is>
          <t>regReadDataA[15]: masterReg/readData1_reg[15]/Q to masterReg/readData2[30]_i_14/I0Total delay (from Vivado)</t>
        </is>
      </c>
      <c r="E78" t="inlineStr">
        <is>
          <t>583</t>
        </is>
      </c>
      <c r="F78" t="inlineStr">
        <is>
          <t>495</t>
        </is>
      </c>
      <c r="G78" t="inlineStr">
        <is>
          <t>1080</t>
        </is>
      </c>
      <c r="H78" t="inlineStr">
        <is>
          <t>903</t>
        </is>
      </c>
    </row>
    <row r="80">
      <c r="A80" t="inlineStr">
        <is>
          <t>INT_L_X8Y50/INT_L.WW2END1-&gt;&gt;SW2BEG1</t>
        </is>
      </c>
      <c r="B80" t="inlineStr">
        <is>
          <t>Buffer</t>
        </is>
      </c>
      <c r="C80" t="n">
        <v>1.1851186875</v>
      </c>
      <c r="D80" t="n">
        <v>0.008473000000000001</v>
      </c>
      <c r="E80" t="n">
        <v>0.041</v>
      </c>
      <c r="F80" t="n">
        <v>0.033</v>
      </c>
      <c r="G80" t="n">
        <v>0.132</v>
      </c>
      <c r="H80" t="n">
        <v>0.109</v>
      </c>
      <c r="I80">
        <f>((D87 + D98 + D109) + (D81 + D82 + D83 + D84 + D85 + D86))</f>
        <v/>
      </c>
      <c r="J80">
        <f>(((D87 + D98 + D109) + (D81 + D82 + D83 + D84 + D85 + D86))*C80)</f>
        <v/>
      </c>
    </row>
    <row r="81">
      <c r="A81" t="inlineStr">
        <is>
          <t>INT_L_X8Y50/SW2BEG1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INT_R_X7Y49/SW2END1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BRKH_INT_X8Y49/BRKH_INT_SW2A1</t>
        </is>
      </c>
      <c r="B83" t="inlineStr">
        <is>
          <t>Part of wire</t>
        </is>
      </c>
      <c r="C83" t="n">
        <v>0.00523</v>
      </c>
      <c r="D83" t="n">
        <v>0.001</v>
      </c>
    </row>
    <row r="84">
      <c r="A84" t="inlineStr">
        <is>
          <t>INT_L_X8Y49/SW2A1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CLBLM_L_X8Y49/CLBLM_SW2A1</t>
        </is>
      </c>
      <c r="B85" t="inlineStr">
        <is>
          <t>Part of wire</t>
        </is>
      </c>
      <c r="C85" t="n">
        <v>0.090208</v>
      </c>
      <c r="D85" t="n">
        <v>0.005896</v>
      </c>
    </row>
    <row r="86">
      <c r="A86" t="inlineStr">
        <is>
          <t>CLBLM_R_X7Y49/CLBLM_SW2A1</t>
        </is>
      </c>
      <c r="B86" t="inlineStr">
        <is>
          <t>Part of wire</t>
        </is>
      </c>
      <c r="C86" t="n">
        <v>0.090208</v>
      </c>
      <c r="D86" t="n">
        <v>0.005896</v>
      </c>
      <c r="I86">
        <f>(((D81 + D82 + D83 + D84 + D85 + D86)/2) + (D87 + D98 + D109))</f>
        <v/>
      </c>
      <c r="J86">
        <f>((C81 + C82 + C83 + C84 + C85 + C86)*(((D81 + D82 + D83 + D84 + D85 + D86)/2) + (D87 + D98 + D109)))</f>
        <v/>
      </c>
    </row>
    <row r="87">
      <c r="A87" t="inlineStr">
        <is>
          <t>INT_R_X7Y49/INT_R.SW2END1-&gt;&gt;IMUX11</t>
        </is>
      </c>
      <c r="B87" t="inlineStr">
        <is>
          <t>Buffer</t>
        </is>
      </c>
      <c r="C87" t="n">
        <v>1.6107141875</v>
      </c>
      <c r="D87" t="n">
        <v>0.007713</v>
      </c>
      <c r="E87" t="n">
        <v>0.047</v>
      </c>
      <c r="F87" t="n">
        <v>0.038</v>
      </c>
      <c r="G87" t="n">
        <v>0.138</v>
      </c>
      <c r="H87" t="n">
        <v>0.114</v>
      </c>
      <c r="I87">
        <f>((((D92) + (D91))) + (D88 + D89))</f>
        <v/>
      </c>
      <c r="J87">
        <f>(((((D92) + (D91))) + (D88 + D89))*C87)</f>
        <v/>
      </c>
    </row>
    <row r="88">
      <c r="A88" t="inlineStr">
        <is>
          <t>INT_R_X7Y49/IMUX11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CLBLM_R_X7Y49/CLBLM_IMUX11</t>
        </is>
      </c>
      <c r="B89" t="inlineStr">
        <is>
          <t>Part of wire</t>
        </is>
      </c>
      <c r="C89" t="n">
        <v>0</v>
      </c>
      <c r="D89" t="n">
        <v>0</v>
      </c>
      <c r="I89">
        <f>(((D88 + D89)/2) + (((D92) + (D91))))</f>
        <v/>
      </c>
      <c r="J89">
        <f>((C88 + C89)*(((D88 + D89)/2) + (((D92) + (D91)))))</f>
        <v/>
      </c>
    </row>
    <row r="90">
      <c r="A90" t="inlineStr">
        <is>
          <t>CLBLM_R_X7Y49/CLBLM_R.CLBLM_IMUX11-&gt;CLBLM_M_A4</t>
        </is>
      </c>
      <c r="B90" t="inlineStr">
        <is>
          <t>PassTransistor</t>
        </is>
      </c>
      <c r="C90" t="n">
        <v>0</v>
      </c>
      <c r="E90" t="n">
        <v>0</v>
      </c>
      <c r="F90" t="n">
        <v>0</v>
      </c>
      <c r="G90" t="n">
        <v>0</v>
      </c>
      <c r="H90" t="n">
        <v>0</v>
      </c>
      <c r="I90">
        <f>((D92) + (D91))</f>
        <v/>
      </c>
      <c r="J90">
        <f>(((D92) + (D91))*C90)</f>
        <v/>
      </c>
    </row>
    <row r="91">
      <c r="A91" t="inlineStr">
        <is>
          <t>CLBLM_R_X7Y49/CLBLM_M_A4</t>
        </is>
      </c>
      <c r="B91" t="inlineStr">
        <is>
          <t>Part of wire</t>
        </is>
      </c>
      <c r="C91" t="n">
        <v>0</v>
      </c>
      <c r="D91" t="n">
        <v>0</v>
      </c>
      <c r="I91">
        <f>(((D91)/2) + (D92))</f>
        <v/>
      </c>
      <c r="J91">
        <f>((C91)*(((D91)/2) + (D92)))</f>
        <v/>
      </c>
    </row>
    <row r="92">
      <c r="A92" t="inlineStr">
        <is>
          <t>masterReg/readData2[1]_i_13/I1</t>
        </is>
      </c>
      <c r="B92" t="inlineStr">
        <is>
          <t>Inpin</t>
        </is>
      </c>
      <c r="D92" t="n">
        <v>0</v>
      </c>
      <c r="E92" t="n">
        <v>0.113</v>
      </c>
      <c r="F92" t="n">
        <v>0.091</v>
      </c>
      <c r="G92" t="n">
        <v>0.303</v>
      </c>
      <c r="H92" t="n">
        <v>0.244</v>
      </c>
    </row>
    <row r="93">
      <c r="A93" t="inlineStr">
        <is>
          <t>regReadDataA[15]: masterReg/readData1_reg[15]/Q to masterReg/readData2[1]_i_13/I1 sum delays</t>
        </is>
      </c>
      <c r="E93">
        <f>(E2 + E4 + E28 + E42 + E47 + E61 + E80 + E87 + E90 + E92)</f>
        <v/>
      </c>
      <c r="F93">
        <f>(F2 + F4 + F28 + F42 + F47 + F61 + F80 + F87 + F90 + F92)</f>
        <v/>
      </c>
      <c r="G93">
        <f>(G2 + G4 + G28 + G42 + G47 + G61 + G80 + G87 + G90 + G92)</f>
        <v/>
      </c>
      <c r="H93">
        <f>(H2 + H4 + H28 + H42 + H47 + H61 + H80 + H87 + H90 + H92)</f>
        <v/>
      </c>
      <c r="J93">
        <f>(J2 + J3 + J4 + J6 + J28 + J30 + J42 + J46 + J47 + J49 + J61 + J68 + J80 + J86 + J87 + J89 + J90 + J91 + J92)</f>
        <v/>
      </c>
    </row>
    <row r="94">
      <c r="A94" t="inlineStr">
        <is>
          <t>regReadDataA[15]: masterReg/readData1_reg[15]/Q to masterReg/readData2[1]_i_13/I1sum delays + cap delay</t>
        </is>
      </c>
      <c r="E94">
        <f>1000*(E93 + J93)</f>
        <v/>
      </c>
      <c r="F94">
        <f>1000*(F93 + J93)</f>
        <v/>
      </c>
      <c r="G94">
        <f>1000*(G93 + J93)</f>
        <v/>
      </c>
      <c r="H94">
        <f>1000*(H93 + J93)</f>
        <v/>
      </c>
    </row>
    <row r="96">
      <c r="A96" t="inlineStr">
        <is>
          <t>regReadDataA[15]: masterReg/readData1_reg[15]/Q to masterReg/readData2[1]_i_13/I1Total delay (from Vivado)</t>
        </is>
      </c>
      <c r="E96" t="inlineStr">
        <is>
          <t>572</t>
        </is>
      </c>
      <c r="F96" t="inlineStr">
        <is>
          <t>496</t>
        </is>
      </c>
      <c r="G96" t="inlineStr">
        <is>
          <t>1059</t>
        </is>
      </c>
      <c r="H96" t="inlineStr">
        <is>
          <t>897</t>
        </is>
      </c>
    </row>
    <row r="98">
      <c r="A98" t="inlineStr">
        <is>
          <t>INT_R_X7Y49/INT_R.SW2END1-&gt;&gt;IMUX26</t>
        </is>
      </c>
      <c r="B98" t="inlineStr">
        <is>
          <t>Buffer</t>
        </is>
      </c>
      <c r="C98" t="n">
        <v>1.6107141875</v>
      </c>
      <c r="D98" t="n">
        <v>0.007713</v>
      </c>
      <c r="E98" t="n">
        <v>0.047</v>
      </c>
      <c r="F98" t="n">
        <v>0.038</v>
      </c>
      <c r="G98" t="n">
        <v>0.138</v>
      </c>
      <c r="H98" t="n">
        <v>0.114</v>
      </c>
      <c r="I98">
        <f>((((D103) + (D102))) + (D99 + D100))</f>
        <v/>
      </c>
      <c r="J98">
        <f>(((((D103) + (D102))) + (D99 + D100))*C98)</f>
        <v/>
      </c>
    </row>
    <row r="99">
      <c r="A99" t="inlineStr">
        <is>
          <t>INT_R_X7Y49/IMUX26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CLBLM_R_X7Y49/CLBLM_IMUX26</t>
        </is>
      </c>
      <c r="B100" t="inlineStr">
        <is>
          <t>Part of wire</t>
        </is>
      </c>
      <c r="C100" t="n">
        <v>0</v>
      </c>
      <c r="D100" t="n">
        <v>0</v>
      </c>
      <c r="I100">
        <f>(((D99 + D100)/2) + (((D103) + (D102))))</f>
        <v/>
      </c>
      <c r="J100">
        <f>((C99 + C100)*(((D99 + D100)/2) + (((D103) + (D102)))))</f>
        <v/>
      </c>
    </row>
    <row r="101">
      <c r="A101" t="inlineStr">
        <is>
          <t>CLBLM_R_X7Y49/CLBLM_R.CLBLM_IMUX26-&gt;CLBLM_L_B4</t>
        </is>
      </c>
      <c r="B101" t="inlineStr">
        <is>
          <t>PassTransistor</t>
        </is>
      </c>
      <c r="C101" t="n">
        <v>0</v>
      </c>
      <c r="E101" t="n">
        <v>0</v>
      </c>
      <c r="F101" t="n">
        <v>0</v>
      </c>
      <c r="G101" t="n">
        <v>0</v>
      </c>
      <c r="H101" t="n">
        <v>0</v>
      </c>
      <c r="I101">
        <f>((D103) + (D102))</f>
        <v/>
      </c>
      <c r="J101">
        <f>(((D103) + (D102))*C101)</f>
        <v/>
      </c>
    </row>
    <row r="102">
      <c r="A102" t="inlineStr">
        <is>
          <t>CLBLM_R_X7Y49/CLBLM_L_B4</t>
        </is>
      </c>
      <c r="B102" t="inlineStr">
        <is>
          <t>Part of wire</t>
        </is>
      </c>
      <c r="C102" t="n">
        <v>0</v>
      </c>
      <c r="D102" t="n">
        <v>0</v>
      </c>
      <c r="I102">
        <f>(((D102)/2) + (D103))</f>
        <v/>
      </c>
      <c r="J102">
        <f>((C102)*(((D102)/2) + (D103)))</f>
        <v/>
      </c>
    </row>
    <row r="103">
      <c r="A103" t="inlineStr">
        <is>
          <t>masterReg/register_reg_r1_0_31_0_5_i_56/I3</t>
        </is>
      </c>
      <c r="B103" t="inlineStr">
        <is>
          <t>Inpin</t>
        </is>
      </c>
      <c r="D103" t="n">
        <v>0</v>
      </c>
      <c r="E103" t="n">
        <v>0.107</v>
      </c>
      <c r="F103" t="n">
        <v>0.08599999999999999</v>
      </c>
      <c r="G103" t="n">
        <v>0.282</v>
      </c>
      <c r="H103" t="n">
        <v>0.228</v>
      </c>
    </row>
    <row r="104">
      <c r="A104" t="inlineStr">
        <is>
          <t>regReadDataA[15]: masterReg/readData1_reg[15]/Q to masterReg/register_reg_r1_0_31_0_5_i_56/I3 sum delays</t>
        </is>
      </c>
      <c r="E104">
        <f>(E2 + E4 + E28 + E42 + E47 + E61 + E80 + E98 + E101 + E103)</f>
        <v/>
      </c>
      <c r="F104">
        <f>(F2 + F4 + F28 + F42 + F47 + F61 + F80 + F98 + F101 + F103)</f>
        <v/>
      </c>
      <c r="G104">
        <f>(G2 + G4 + G28 + G42 + G47 + G61 + G80 + G98 + G101 + G103)</f>
        <v/>
      </c>
      <c r="H104">
        <f>(H2 + H4 + H28 + H42 + H47 + H61 + H80 + H98 + H101 + H103)</f>
        <v/>
      </c>
      <c r="J104">
        <f>(J2 + J3 + J4 + J6 + J28 + J30 + J42 + J46 + J47 + J49 + J61 + J68 + J80 + J86 + J98 + J100 + J101 + J102 + J103)</f>
        <v/>
      </c>
    </row>
    <row r="105">
      <c r="A105" t="inlineStr">
        <is>
          <t>regReadDataA[15]: masterReg/readData1_reg[15]/Q to masterReg/register_reg_r1_0_31_0_5_i_56/I3sum delays + cap delay</t>
        </is>
      </c>
      <c r="E105">
        <f>1000*(E104 + J104)</f>
        <v/>
      </c>
      <c r="F105">
        <f>1000*(F104 + J104)</f>
        <v/>
      </c>
      <c r="G105">
        <f>1000*(G104 + J104)</f>
        <v/>
      </c>
      <c r="H105">
        <f>1000*(H104 + J104)</f>
        <v/>
      </c>
    </row>
    <row r="107">
      <c r="A107" t="inlineStr">
        <is>
          <t>regReadDataA[15]: masterReg/readData1_reg[15]/Q to masterReg/register_reg_r1_0_31_0_5_i_56/I3Total delay (from Vivado)</t>
        </is>
      </c>
      <c r="E107" t="inlineStr">
        <is>
          <t>566</t>
        </is>
      </c>
      <c r="F107" t="inlineStr">
        <is>
          <t>491</t>
        </is>
      </c>
      <c r="G107" t="inlineStr">
        <is>
          <t>1041</t>
        </is>
      </c>
      <c r="H107" t="inlineStr">
        <is>
          <t>882</t>
        </is>
      </c>
    </row>
    <row r="109">
      <c r="A109" t="inlineStr">
        <is>
          <t>INT_R_X7Y49/INT_R.SW2END1-&gt;&gt;WW2BEG1</t>
        </is>
      </c>
      <c r="B109" t="inlineStr">
        <is>
          <t>Buffer</t>
        </is>
      </c>
      <c r="C109" t="n">
        <v>1.1851186875</v>
      </c>
      <c r="D109" t="n">
        <v>0.008473000000000001</v>
      </c>
      <c r="E109" t="n">
        <v>0.063</v>
      </c>
      <c r="F109" t="n">
        <v>0.052</v>
      </c>
      <c r="G109" t="n">
        <v>0.143</v>
      </c>
      <c r="H109" t="n">
        <v>0.118</v>
      </c>
      <c r="I109">
        <f>((D117) + (D110 + D111 + D112 + D113 + D114 + D115 + D116))</f>
        <v/>
      </c>
      <c r="J109">
        <f>(((D117) + (D110 + D111 + D112 + D113 + D114 + D115 + D116))*C109)</f>
        <v/>
      </c>
    </row>
    <row r="110">
      <c r="A110" t="inlineStr">
        <is>
          <t>INT_R_X7Y49/WW2BEG1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INT_R_X5Y49/WW2END1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INT_L_X6Y49/WW2A1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BRAM_INT_INTERFACE_L_X6Y49/INT_INTERFACE_WW2END1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BRAM_L_X6Y45/BRAM_WW2END1_4</t>
        </is>
      </c>
      <c r="B114" t="inlineStr">
        <is>
          <t>Part of wire</t>
        </is>
      </c>
      <c r="C114" t="n">
        <v>0.26892</v>
      </c>
      <c r="D114" t="n">
        <v>0.06043</v>
      </c>
    </row>
    <row r="115">
      <c r="A115" t="inlineStr">
        <is>
          <t>VBRK_X18Y51/VBRK_WW2END1</t>
        </is>
      </c>
      <c r="B115" t="inlineStr">
        <is>
          <t>Part of wire</t>
        </is>
      </c>
      <c r="C115" t="n">
        <v>0.01211</v>
      </c>
      <c r="D115" t="n">
        <v>0.00162</v>
      </c>
    </row>
    <row r="116">
      <c r="A116" t="inlineStr">
        <is>
          <t>CLBLM_R_X5Y49/CLBLM_WW2END1</t>
        </is>
      </c>
      <c r="B116" t="inlineStr">
        <is>
          <t>Part of wire</t>
        </is>
      </c>
      <c r="C116" t="n">
        <v>0</v>
      </c>
      <c r="D116" t="n">
        <v>0</v>
      </c>
      <c r="I116">
        <f>(((D110 + D111 + D112 + D113 + D114 + D115 + D116)/2) + (D117))</f>
        <v/>
      </c>
      <c r="J116">
        <f>((C110 + C111 + C112 + C113 + C114 + C115 + C116)*(((D110 + D111 + D112 + D113 + D114 + D115 + D116)/2) + (D117)))</f>
        <v/>
      </c>
    </row>
    <row r="117">
      <c r="A117" t="inlineStr">
        <is>
          <t>INT_R_X5Y49/INT_R.WW2END1-&gt;&gt;IMUX44</t>
        </is>
      </c>
      <c r="B117" t="inlineStr">
        <is>
          <t>Buffer</t>
        </is>
      </c>
      <c r="C117" t="n">
        <v>1.6107141875</v>
      </c>
      <c r="D117" t="n">
        <v>0.007713</v>
      </c>
      <c r="E117" t="n">
        <v>0.047</v>
      </c>
      <c r="F117" t="n">
        <v>0.038</v>
      </c>
      <c r="G117" t="n">
        <v>0.138</v>
      </c>
      <c r="H117" t="n">
        <v>0.114</v>
      </c>
      <c r="I117">
        <f>((((D122) + (D121))) + (D118 + D119))</f>
        <v/>
      </c>
      <c r="J117">
        <f>(((((D122) + (D121))) + (D118 + D119))*C117)</f>
        <v/>
      </c>
    </row>
    <row r="118">
      <c r="A118" t="inlineStr">
        <is>
          <t>INT_R_X5Y49/IMUX44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CLBLM_R_X5Y49/CLBLM_IMUX44</t>
        </is>
      </c>
      <c r="B119" t="inlineStr">
        <is>
          <t>Part of wire</t>
        </is>
      </c>
      <c r="C119" t="n">
        <v>0</v>
      </c>
      <c r="D119" t="n">
        <v>0</v>
      </c>
      <c r="I119">
        <f>(((D118 + D119)/2) + (((D122) + (D121))))</f>
        <v/>
      </c>
      <c r="J119">
        <f>((C118 + C119)*(((D118 + D119)/2) + (((D122) + (D121)))))</f>
        <v/>
      </c>
    </row>
    <row r="120">
      <c r="A120" t="inlineStr">
        <is>
          <t>CLBLM_R_X5Y49/CLBLM_R.CLBLM_IMUX44-&gt;CLBLM_M_D4</t>
        </is>
      </c>
      <c r="B120" t="inlineStr">
        <is>
          <t>PassTransistor</t>
        </is>
      </c>
      <c r="C120" t="n">
        <v>0</v>
      </c>
      <c r="E120" t="n">
        <v>0</v>
      </c>
      <c r="F120" t="n">
        <v>0</v>
      </c>
      <c r="G120" t="n">
        <v>0</v>
      </c>
      <c r="H120" t="n">
        <v>0</v>
      </c>
      <c r="I120">
        <f>((D122) + (D121))</f>
        <v/>
      </c>
      <c r="J120">
        <f>(((D122) + (D121))*C120)</f>
        <v/>
      </c>
    </row>
    <row r="121">
      <c r="A121" t="inlineStr">
        <is>
          <t>CLBLM_R_X5Y49/CLBLM_M_D4</t>
        </is>
      </c>
      <c r="B121" t="inlineStr">
        <is>
          <t>Part of wire</t>
        </is>
      </c>
      <c r="C121" t="n">
        <v>0</v>
      </c>
      <c r="D121" t="n">
        <v>0</v>
      </c>
      <c r="I121">
        <f>(((D121)/2) + (D122))</f>
        <v/>
      </c>
      <c r="J121">
        <f>((C121)*(((D121)/2) + (D122)))</f>
        <v/>
      </c>
    </row>
    <row r="122">
      <c r="A122" t="inlineStr">
        <is>
          <t>masterReg/i__carry__2_i_1__0/I1</t>
        </is>
      </c>
      <c r="B122" t="inlineStr">
        <is>
          <t>Inpin</t>
        </is>
      </c>
      <c r="D122" t="n">
        <v>0</v>
      </c>
      <c r="E122" t="n">
        <v>0.118</v>
      </c>
      <c r="F122" t="n">
        <v>0.073</v>
      </c>
      <c r="G122" t="n">
        <v>0.317</v>
      </c>
      <c r="H122" t="n">
        <v>0.176</v>
      </c>
    </row>
    <row r="123">
      <c r="A123" t="inlineStr">
        <is>
          <t>regReadDataA[15]: masterReg/readData1_reg[15]/Q to masterReg/i__carry__2_i_1__0/I1 sum delays</t>
        </is>
      </c>
      <c r="E123">
        <f>(E2 + E4 + E28 + E42 + E47 + E61 + E80 + E109 + E117 + E120 + E122)</f>
        <v/>
      </c>
      <c r="F123">
        <f>(F2 + F4 + F28 + F42 + F47 + F61 + F80 + F109 + F117 + F120 + F122)</f>
        <v/>
      </c>
      <c r="G123">
        <f>(G2 + G4 + G28 + G42 + G47 + G61 + G80 + G109 + G117 + G120 + G122)</f>
        <v/>
      </c>
      <c r="H123">
        <f>(H2 + H4 + H28 + H42 + H47 + H61 + H80 + H109 + H117 + H120 + H122)</f>
        <v/>
      </c>
      <c r="J123">
        <f>(J2 + J3 + J4 + J6 + J28 + J30 + J42 + J46 + J47 + J49 + J61 + J68 + J80 + J86 + J109 + J116 + J117 + J119 + J120 + J121 + J122)</f>
        <v/>
      </c>
    </row>
    <row r="124">
      <c r="A124" t="inlineStr">
        <is>
          <t>regReadDataA[15]: masterReg/readData1_reg[15]/Q to masterReg/i__carry__2_i_1__0/I1sum delays + cap delay</t>
        </is>
      </c>
      <c r="E124">
        <f>1000*(E123 + J123)</f>
        <v/>
      </c>
      <c r="F124">
        <f>1000*(F123 + J123)</f>
        <v/>
      </c>
      <c r="G124">
        <f>1000*(G123 + J123)</f>
        <v/>
      </c>
      <c r="H124">
        <f>1000*(H123 + J123)</f>
        <v/>
      </c>
    </row>
    <row r="126">
      <c r="A126" t="inlineStr">
        <is>
          <t>regReadDataA[15]: masterReg/readData1_reg[15]/Q to masterReg/i__carry__2_i_1__0/I1Total delay (from Vivado)</t>
        </is>
      </c>
      <c r="E126" t="inlineStr">
        <is>
          <t>724</t>
        </is>
      </c>
      <c r="F126" t="inlineStr">
        <is>
          <t>614</t>
        </is>
      </c>
      <c r="G126" t="inlineStr">
        <is>
          <t>1268</t>
        </is>
      </c>
      <c r="H126" t="inlineStr">
        <is>
          <t>1017</t>
        </is>
      </c>
    </row>
    <row r="128">
      <c r="A128" t="inlineStr">
        <is>
          <t>INT_L_X10Y49/INT_L.NR1END1-&gt;&gt;NW2BEG1</t>
        </is>
      </c>
      <c r="B128" t="inlineStr">
        <is>
          <t>Buffer</t>
        </is>
      </c>
      <c r="C128" t="n">
        <v>1.1851186875</v>
      </c>
      <c r="D128" t="n">
        <v>0.008473000000000001</v>
      </c>
      <c r="E128" t="n">
        <v>0.041</v>
      </c>
      <c r="F128" t="n">
        <v>0.033</v>
      </c>
      <c r="G128" t="n">
        <v>0.137</v>
      </c>
      <c r="H128" t="n">
        <v>0.113</v>
      </c>
      <c r="I128">
        <f>((D137 + D164) + (D129 + D130 + D131 + D132 + D133 + D134 + D135 + D136))</f>
        <v/>
      </c>
      <c r="J128">
        <f>(((D137 + D164) + (D129 + D130 + D131 + D132 + D133 + D134 + D135 + D136))*C128)</f>
        <v/>
      </c>
    </row>
    <row r="129">
      <c r="A129" t="inlineStr">
        <is>
          <t>INT_L_X10Y49/NW2BEG1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INT_R_X9Y50/NW2END1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BRKH_INT_X10Y49/BRKH_INT_NW2BEG1</t>
        </is>
      </c>
      <c r="B131" t="inlineStr">
        <is>
          <t>Part of wire</t>
        </is>
      </c>
      <c r="C131" t="n">
        <v>0.00523</v>
      </c>
      <c r="D131" t="n">
        <v>0.001</v>
      </c>
    </row>
    <row r="132">
      <c r="A132" t="inlineStr">
        <is>
          <t>INT_L_X10Y50/NW2A1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CLBLM_L_X10Y50/CLBLM_NW2A1</t>
        </is>
      </c>
      <c r="B133" t="inlineStr">
        <is>
          <t>Part of wire</t>
        </is>
      </c>
      <c r="C133" t="n">
        <v>0.091532</v>
      </c>
      <c r="D133" t="n">
        <v>0.005884</v>
      </c>
    </row>
    <row r="134">
      <c r="A134" t="inlineStr">
        <is>
          <t>VBRK_X29Y53/VBRK_NW2A1</t>
        </is>
      </c>
      <c r="B134" t="inlineStr">
        <is>
          <t>Part of wire</t>
        </is>
      </c>
      <c r="C134" t="n">
        <v>0.01211</v>
      </c>
      <c r="D134" t="n">
        <v>0.00162</v>
      </c>
    </row>
    <row r="135">
      <c r="A135" t="inlineStr">
        <is>
          <t>DSP_R_X9Y50/DSP_NW2A1_0</t>
        </is>
      </c>
      <c r="B135" t="inlineStr">
        <is>
          <t>Part of wire</t>
        </is>
      </c>
      <c r="C135" t="n">
        <v>0.04743</v>
      </c>
      <c r="D135" t="n">
        <v>0.011</v>
      </c>
    </row>
    <row r="136">
      <c r="A136" t="inlineStr">
        <is>
          <t>INT_INTERFACE_R_X9Y50/INT_INTERFACE_NW2A1</t>
        </is>
      </c>
      <c r="B136" t="inlineStr">
        <is>
          <t>Part of wire</t>
        </is>
      </c>
      <c r="C136" t="n">
        <v>0</v>
      </c>
      <c r="D136" t="n">
        <v>0</v>
      </c>
      <c r="I136">
        <f>(((D129 + D130 + D131 + D132 + D133 + D134 + D135 + D136)/2) + (D137 + D164))</f>
        <v/>
      </c>
      <c r="J136">
        <f>((C129 + C130 + C131 + C132 + C133 + C134 + C135 + C136)*(((D129 + D130 + D131 + D132 + D133 + D134 + D135 + D136)/2) + (D137 + D164)))</f>
        <v/>
      </c>
    </row>
    <row r="137">
      <c r="A137" t="inlineStr">
        <is>
          <t>INT_R_X9Y50/INT_R.NW2END1-&gt;&gt;NE6BEG1</t>
        </is>
      </c>
      <c r="B137" t="inlineStr">
        <is>
          <t>Buffer</t>
        </is>
      </c>
      <c r="C137" t="n">
        <v>1.5845231875</v>
      </c>
      <c r="D137" t="n">
        <v>0.009979</v>
      </c>
      <c r="E137" t="n">
        <v>0.076</v>
      </c>
      <c r="F137" t="n">
        <v>0.062</v>
      </c>
      <c r="G137" t="n">
        <v>0.176</v>
      </c>
      <c r="H137" t="n">
        <v>0.145</v>
      </c>
      <c r="I137">
        <f>((D149) + (D138 + D139 + D140 + D141 + D142 + D143 + D144 + D145 + D146 + D147 + D148))</f>
        <v/>
      </c>
      <c r="J137">
        <f>(((D149) + (D138 + D139 + D140 + D141 + D142 + D143 + D144 + D145 + D146 + D147 + D148))*C137)</f>
        <v/>
      </c>
    </row>
    <row r="138">
      <c r="A138" t="inlineStr">
        <is>
          <t>INT_R_X9Y50/NE6BEG1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INT_R_X11Y54/NE6END1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INT_INTERFACE_R_X9Y50/INT_INTERFACE_NE4BEG1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DSP_R_X9Y50/DSP_NE4BEG1_0</t>
        </is>
      </c>
      <c r="B141" t="inlineStr">
        <is>
          <t>Part of wire</t>
        </is>
      </c>
      <c r="C141" t="n">
        <v>0.04743</v>
      </c>
      <c r="D141" t="n">
        <v>0.011</v>
      </c>
    </row>
    <row r="142">
      <c r="A142" t="inlineStr">
        <is>
          <t>VBRK_X29Y53/VBRK_NE4BEG1</t>
        </is>
      </c>
      <c r="B142" t="inlineStr">
        <is>
          <t>Part of wire</t>
        </is>
      </c>
      <c r="C142" t="n">
        <v>0.01211</v>
      </c>
      <c r="D142" t="n">
        <v>0.00162</v>
      </c>
    </row>
    <row r="143">
      <c r="A143" t="inlineStr">
        <is>
          <t>CLBLM_L_X10Y50/CLBLM_NE4BEG1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INT_L_X10Y50/NE6A1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INT_L_X10Y51/NE6B1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INT_L_X10Y52/NE6C1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INT_L_X10Y53/NE6D1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INT_L_X10Y54/NE6E1</t>
        </is>
      </c>
      <c r="B148" t="inlineStr">
        <is>
          <t>Part of wire</t>
        </is>
      </c>
      <c r="C148" t="n">
        <v>0</v>
      </c>
      <c r="D148" t="n">
        <v>0</v>
      </c>
      <c r="I148">
        <f>(((D138 + D139 + D140 + D141 + D142 + D143 + D144 + D145 + D146 + D147 + D148)/2) + (D149))</f>
        <v/>
      </c>
      <c r="J148">
        <f>((C138 + C139 + C140 + C141 + C142 + C143 + C144 + C145 + C146 + C147 + C148)*(((D138 + D139 + D140 + D141 + D142 + D143 + D144 + D145 + D146 + D147 + D148)/2) + (D149)))</f>
        <v/>
      </c>
    </row>
    <row r="149">
      <c r="A149" t="inlineStr">
        <is>
          <t>INT_R_X11Y54/INT_R.NE6END1-&gt;&gt;NW2BEG1</t>
        </is>
      </c>
      <c r="B149" t="inlineStr">
        <is>
          <t>Buffer</t>
        </is>
      </c>
      <c r="C149" t="n">
        <v>1.1851186875</v>
      </c>
      <c r="D149" t="n">
        <v>0.008473000000000001</v>
      </c>
      <c r="E149" t="n">
        <v>0.041</v>
      </c>
      <c r="F149" t="n">
        <v>0.033</v>
      </c>
      <c r="G149" t="n">
        <v>0.137</v>
      </c>
      <c r="H149" t="n">
        <v>0.113</v>
      </c>
      <c r="I149">
        <f>((D153) + (D150 + D151 + D152))</f>
        <v/>
      </c>
      <c r="J149">
        <f>(((D153) + (D150 + D151 + D152))*C149)</f>
        <v/>
      </c>
    </row>
    <row r="150">
      <c r="A150" t="inlineStr">
        <is>
          <t>INT_R_X11Y54/NW2BEG1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INT_L_X10Y55/NW2END1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INT_R_X11Y55/NW2A1</t>
        </is>
      </c>
      <c r="B152" t="inlineStr">
        <is>
          <t>Part of wire</t>
        </is>
      </c>
      <c r="C152" t="n">
        <v>0</v>
      </c>
      <c r="D152" t="n">
        <v>0</v>
      </c>
      <c r="I152">
        <f>(((D150 + D151 + D152)/2) + (D153))</f>
        <v/>
      </c>
      <c r="J152">
        <f>((C150 + C151 + C152)*(((D150 + D151 + D152)/2) + (D153)))</f>
        <v/>
      </c>
    </row>
    <row r="153">
      <c r="A153" t="inlineStr">
        <is>
          <t>INT_L_X10Y55/INT_L.NW2END1-&gt;&gt;IMUX_L10</t>
        </is>
      </c>
      <c r="B153" t="inlineStr">
        <is>
          <t>Buffer</t>
        </is>
      </c>
      <c r="C153" t="n">
        <v>1.6107141875</v>
      </c>
      <c r="D153" t="n">
        <v>0.007713</v>
      </c>
      <c r="E153" t="n">
        <v>0.047</v>
      </c>
      <c r="F153" t="n">
        <v>0.038</v>
      </c>
      <c r="G153" t="n">
        <v>0.138</v>
      </c>
      <c r="H153" t="n">
        <v>0.114</v>
      </c>
      <c r="I153">
        <f>((((D158) + (D157))) + (D154 + D155))</f>
        <v/>
      </c>
      <c r="J153">
        <f>(((((D158) + (D157))) + (D154 + D155))*C153)</f>
        <v/>
      </c>
    </row>
    <row r="154">
      <c r="A154" t="inlineStr">
        <is>
          <t>INT_L_X10Y55/IMUX_L10</t>
        </is>
      </c>
      <c r="B154" t="inlineStr">
        <is>
          <t>Part of wire</t>
        </is>
      </c>
      <c r="C154" t="n">
        <v>0</v>
      </c>
      <c r="D154" t="n">
        <v>0</v>
      </c>
    </row>
    <row r="155">
      <c r="A155" t="inlineStr">
        <is>
          <t>CLBLM_L_X10Y55/CLBLM_IMUX10</t>
        </is>
      </c>
      <c r="B155" t="inlineStr">
        <is>
          <t>Part of wire</t>
        </is>
      </c>
      <c r="C155" t="n">
        <v>0</v>
      </c>
      <c r="D155" t="n">
        <v>0</v>
      </c>
      <c r="I155">
        <f>(((D154 + D155)/2) + (((D158) + (D157))))</f>
        <v/>
      </c>
      <c r="J155">
        <f>((C154 + C155)*(((D154 + D155)/2) + (((D158) + (D157)))))</f>
        <v/>
      </c>
    </row>
    <row r="156">
      <c r="A156" t="inlineStr">
        <is>
          <t>CLBLM_L_X10Y55/CLBLM_L.CLBLM_IMUX10-&gt;CLBLM_L_A4</t>
        </is>
      </c>
      <c r="B156" t="inlineStr">
        <is>
          <t>PassTransistor</t>
        </is>
      </c>
      <c r="C156" t="n">
        <v>0</v>
      </c>
      <c r="E156" t="n">
        <v>0</v>
      </c>
      <c r="F156" t="n">
        <v>0</v>
      </c>
      <c r="G156" t="n">
        <v>0</v>
      </c>
      <c r="H156" t="n">
        <v>0</v>
      </c>
      <c r="I156">
        <f>((D158) + (D157))</f>
        <v/>
      </c>
      <c r="J156">
        <f>(((D158) + (D157))*C156)</f>
        <v/>
      </c>
    </row>
    <row r="157">
      <c r="A157" t="inlineStr">
        <is>
          <t>CLBLM_L_X10Y55/CLBLM_L_A4</t>
        </is>
      </c>
      <c r="B157" t="inlineStr">
        <is>
          <t>Part of wire</t>
        </is>
      </c>
      <c r="C157" t="n">
        <v>0</v>
      </c>
      <c r="D157" t="n">
        <v>0</v>
      </c>
      <c r="I157">
        <f>(((D157)/2) + (D158))</f>
        <v/>
      </c>
      <c r="J157">
        <f>((C157)*(((D157)/2) + (D158)))</f>
        <v/>
      </c>
    </row>
    <row r="158">
      <c r="A158" t="inlineStr">
        <is>
          <t>masterReg/led_OBUF[15]_inst_i_1/I2</t>
        </is>
      </c>
      <c r="B158" t="inlineStr">
        <is>
          <t>Inpin</t>
        </is>
      </c>
      <c r="D158" t="n">
        <v>0</v>
      </c>
      <c r="E158" t="n">
        <v>0.107</v>
      </c>
      <c r="F158" t="n">
        <v>0.08599999999999999</v>
      </c>
      <c r="G158" t="n">
        <v>0.284</v>
      </c>
      <c r="H158" t="n">
        <v>0.229</v>
      </c>
    </row>
    <row r="159">
      <c r="A159" t="inlineStr">
        <is>
          <t>regReadDataA[15]: masterReg/readData1_reg[15]/Q to masterReg/led_OBUF[15]_inst_i_1/I2 sum delays</t>
        </is>
      </c>
      <c r="E159">
        <f>(E2 + E4 + E28 + E128 + E137 + E149 + E153 + E156 + E158)</f>
        <v/>
      </c>
      <c r="F159">
        <f>(F2 + F4 + F28 + F128 + F137 + F149 + F153 + F156 + F158)</f>
        <v/>
      </c>
      <c r="G159">
        <f>(G2 + G4 + G28 + G128 + G137 + G149 + G153 + G156 + G158)</f>
        <v/>
      </c>
      <c r="H159">
        <f>(H2 + H4 + H28 + H128 + H137 + H149 + H153 + H156 + H158)</f>
        <v/>
      </c>
      <c r="J159">
        <f>(J2 + J3 + J4 + J6 + J28 + J30 + J128 + J136 + J137 + J148 + J149 + J152 + J153 + J155 + J156 + J157 + J158)</f>
        <v/>
      </c>
    </row>
    <row r="160">
      <c r="A160" t="inlineStr">
        <is>
          <t>regReadDataA[15]: masterReg/readData1_reg[15]/Q to masterReg/led_OBUF[15]_inst_i_1/I2sum delays + cap delay</t>
        </is>
      </c>
      <c r="E160">
        <f>1000*(E159 + J159)</f>
        <v/>
      </c>
      <c r="F160">
        <f>1000*(F159 + J159)</f>
        <v/>
      </c>
      <c r="G160">
        <f>1000*(G159 + J159)</f>
        <v/>
      </c>
      <c r="H160">
        <f>1000*(H159 + J159)</f>
        <v/>
      </c>
    </row>
    <row r="162">
      <c r="A162" t="inlineStr">
        <is>
          <t>regReadDataA[15]: masterReg/readData1_reg[15]/Q to masterReg/led_OBUF[15]_inst_i_1/I2Total delay (from Vivado)</t>
        </is>
      </c>
      <c r="E162" t="inlineStr">
        <is>
          <t>517</t>
        </is>
      </c>
      <c r="F162" t="inlineStr">
        <is>
          <t>447</t>
        </is>
      </c>
      <c r="G162" t="inlineStr">
        <is>
          <t>951</t>
        </is>
      </c>
      <c r="H162" t="inlineStr">
        <is>
          <t>803</t>
        </is>
      </c>
    </row>
    <row r="164">
      <c r="A164" t="inlineStr">
        <is>
          <t>INT_R_X9Y50/INT_R.NW2END1-&gt;&gt;WL1BEG_N3</t>
        </is>
      </c>
      <c r="B164" t="inlineStr">
        <is>
          <t>Buffer</t>
        </is>
      </c>
      <c r="C164" t="n">
        <v>1.16220225</v>
      </c>
      <c r="D164" t="n">
        <v>0.008429000000000001</v>
      </c>
      <c r="E164" t="n">
        <v>0.042</v>
      </c>
      <c r="F164" t="n">
        <v>0.034</v>
      </c>
      <c r="G164" t="n">
        <v>0.124</v>
      </c>
      <c r="H164" t="n">
        <v>0.103</v>
      </c>
      <c r="I164">
        <f>((D171) + (D165 + D166 + D167 + D168 + D169 + D170))</f>
        <v/>
      </c>
      <c r="J164">
        <f>(((D171) + (D165 + D166 + D167 + D168 + D169 + D170))*C164)</f>
        <v/>
      </c>
    </row>
    <row r="165">
      <c r="A165" t="inlineStr">
        <is>
          <t>INT_R_X9Y50/WL1BEG_N3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INT_L_X8Y49/WL1END3</t>
        </is>
      </c>
      <c r="B166" t="inlineStr">
        <is>
          <t>Part of wire</t>
        </is>
      </c>
      <c r="C166" t="n">
        <v>0</v>
      </c>
      <c r="D166" t="n">
        <v>0</v>
      </c>
    </row>
    <row r="167">
      <c r="A167" t="inlineStr">
        <is>
          <t>INT_L_X8Y50/WL1END_N1_3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BRKH_INT_X9Y49/BRKH_INT_WL1BEG3</t>
        </is>
      </c>
      <c r="B168" t="inlineStr">
        <is>
          <t>Part of wire</t>
        </is>
      </c>
      <c r="C168" t="n">
        <v>0.00523</v>
      </c>
      <c r="D168" t="n">
        <v>0.001</v>
      </c>
    </row>
    <row r="169">
      <c r="A169" t="inlineStr">
        <is>
          <t>INT_R_X9Y49/WL1BEG3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BRKH_INT_X8Y49/BRKH_INT_WL1END3</t>
        </is>
      </c>
      <c r="B170" t="inlineStr">
        <is>
          <t>Part of wire</t>
        </is>
      </c>
      <c r="C170" t="n">
        <v>0.00523</v>
      </c>
      <c r="D170" t="n">
        <v>0.001</v>
      </c>
      <c r="I170">
        <f>(((D165 + D166 + D167 + D168 + D169 + D170)/2) + (D171))</f>
        <v/>
      </c>
      <c r="J170">
        <f>((C165 + C166 + C167 + C168 + C169 + C170)*(((D165 + D166 + D167 + D168 + D169 + D170)/2) + (D171)))</f>
        <v/>
      </c>
    </row>
    <row r="171">
      <c r="A171" t="inlineStr">
        <is>
          <t>INT_L_X8Y49/INT_L.WL1END3-&gt;&gt;IMUX_L46</t>
        </is>
      </c>
      <c r="B171" t="inlineStr">
        <is>
          <t>Buffer</t>
        </is>
      </c>
      <c r="C171" t="n">
        <v>1.6107141875</v>
      </c>
      <c r="D171" t="n">
        <v>0.007713</v>
      </c>
      <c r="E171" t="n">
        <v>0.047</v>
      </c>
      <c r="F171" t="n">
        <v>0.038</v>
      </c>
      <c r="G171" t="n">
        <v>0.138</v>
      </c>
      <c r="H171" t="n">
        <v>0.114</v>
      </c>
      <c r="I171">
        <f>((((D176) + (D175))) + (D172 + D173))</f>
        <v/>
      </c>
      <c r="J171">
        <f>(((((D176) + (D175))) + (D172 + D173))*C171)</f>
        <v/>
      </c>
    </row>
    <row r="172">
      <c r="A172" t="inlineStr">
        <is>
          <t>INT_L_X8Y49/IMUX_L46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CLBLM_L_X8Y49/CLBLM_IMUX46</t>
        </is>
      </c>
      <c r="B173" t="inlineStr">
        <is>
          <t>Part of wire</t>
        </is>
      </c>
      <c r="C173" t="n">
        <v>0</v>
      </c>
      <c r="D173" t="n">
        <v>0</v>
      </c>
      <c r="I173">
        <f>(((D172 + D173)/2) + (((D176) + (D175))))</f>
        <v/>
      </c>
      <c r="J173">
        <f>((C172 + C173)*(((D172 + D173)/2) + (((D176) + (D175)))))</f>
        <v/>
      </c>
    </row>
    <row r="174">
      <c r="A174" t="inlineStr">
        <is>
          <t>CLBLM_L_X8Y49/CLBLM_L.CLBLM_IMUX46-&gt;CLBLM_L_D5</t>
        </is>
      </c>
      <c r="B174" t="inlineStr">
        <is>
          <t>PassTransistor</t>
        </is>
      </c>
      <c r="C174" t="n">
        <v>0</v>
      </c>
      <c r="E174" t="n">
        <v>0</v>
      </c>
      <c r="F174" t="n">
        <v>0</v>
      </c>
      <c r="G174" t="n">
        <v>0</v>
      </c>
      <c r="H174" t="n">
        <v>0</v>
      </c>
      <c r="I174">
        <f>((D176) + (D175))</f>
        <v/>
      </c>
      <c r="J174">
        <f>(((D176) + (D175))*C174)</f>
        <v/>
      </c>
    </row>
    <row r="175">
      <c r="A175" t="inlineStr">
        <is>
          <t>CLBLM_L_X8Y49/CLBLM_L_D5</t>
        </is>
      </c>
      <c r="B175" t="inlineStr">
        <is>
          <t>Part of wire</t>
        </is>
      </c>
      <c r="C175" t="n">
        <v>0</v>
      </c>
      <c r="D175" t="n">
        <v>0</v>
      </c>
      <c r="I175">
        <f>(((D175)/2) + (D176))</f>
        <v/>
      </c>
      <c r="J175">
        <f>((C175)*(((D175)/2) + (D176)))</f>
        <v/>
      </c>
    </row>
    <row r="176">
      <c r="A176" t="inlineStr">
        <is>
          <t>masterReg/register_reg_r1_0_31_0_5_i_48/I5</t>
        </is>
      </c>
      <c r="B176" t="inlineStr">
        <is>
          <t>Inpin</t>
        </is>
      </c>
      <c r="D176" t="n">
        <v>0</v>
      </c>
      <c r="E176" t="n">
        <v>0.042</v>
      </c>
      <c r="F176" t="n">
        <v>0.033</v>
      </c>
      <c r="G176" t="n">
        <v>0.113</v>
      </c>
      <c r="H176" t="n">
        <v>0.091</v>
      </c>
    </row>
    <row r="177">
      <c r="A177" t="inlineStr">
        <is>
          <t>regReadDataA[15]: masterReg/readData1_reg[15]/Q to masterReg/register_reg_r1_0_31_0_5_i_48/I5 sum delays</t>
        </is>
      </c>
      <c r="E177">
        <f>(E2 + E4 + E28 + E128 + E164 + E171 + E174 + E176)</f>
        <v/>
      </c>
      <c r="F177">
        <f>(F2 + F4 + F28 + F128 + F164 + F171 + F174 + F176)</f>
        <v/>
      </c>
      <c r="G177">
        <f>(G2 + G4 + G28 + G128 + G164 + G171 + G174 + G176)</f>
        <v/>
      </c>
      <c r="H177">
        <f>(H2 + H4 + H28 + H128 + H164 + H171 + H174 + H176)</f>
        <v/>
      </c>
      <c r="J177">
        <f>(J2 + J3 + J4 + J6 + J28 + J30 + J128 + J136 + J164 + J170 + J171 + J173 + J174 + J175 + J176)</f>
        <v/>
      </c>
    </row>
    <row r="178">
      <c r="A178" t="inlineStr">
        <is>
          <t>regReadDataA[15]: masterReg/readData1_reg[15]/Q to masterReg/register_reg_r1_0_31_0_5_i_48/I5sum delays + cap delay</t>
        </is>
      </c>
      <c r="E178">
        <f>1000*(E177 + J177)</f>
        <v/>
      </c>
      <c r="F178">
        <f>1000*(F177 + J177)</f>
        <v/>
      </c>
      <c r="G178">
        <f>1000*(G177 + J177)</f>
        <v/>
      </c>
      <c r="H178">
        <f>1000*(H177 + J177)</f>
        <v/>
      </c>
    </row>
    <row r="180">
      <c r="A180" t="inlineStr">
        <is>
          <t>regReadDataA[15]: masterReg/readData1_reg[15]/Q to masterReg/register_reg_r1_0_31_0_5_i_48/I5Total delay (from Vivado)</t>
        </is>
      </c>
      <c r="E180" t="inlineStr">
        <is>
          <t>346</t>
        </is>
      </c>
      <c r="F180" t="inlineStr">
        <is>
          <t>302</t>
        </is>
      </c>
      <c r="G180" t="inlineStr">
        <is>
          <t>627</t>
        </is>
      </c>
      <c r="H180" t="inlineStr">
        <is>
          <t>534</t>
        </is>
      </c>
    </row>
    <row r="182">
      <c r="A182" t="inlineStr">
        <is>
          <t>INT_L_X10Y48/INT_L.LOGIC_OUTS_L1-&gt;&gt;WW4BEG1</t>
        </is>
      </c>
      <c r="B182" t="inlineStr">
        <is>
          <t>Buffer</t>
        </is>
      </c>
      <c r="C182" t="n">
        <v>1.2375</v>
      </c>
      <c r="D182" t="n">
        <v>0.009403999999999999</v>
      </c>
      <c r="E182" t="n">
        <v>0.07199999999999999</v>
      </c>
      <c r="F182" t="n">
        <v>0.059</v>
      </c>
      <c r="G182" t="n">
        <v>0.168</v>
      </c>
      <c r="H182" t="n">
        <v>0.139</v>
      </c>
      <c r="I182">
        <f>((D194) + (D183 + D184 + D185 + D186 + D187 + D188 + D189 + D190 + D191 + D192 + D193))</f>
        <v/>
      </c>
      <c r="J182">
        <f>(((D194) + (D183 + D184 + D185 + D186 + D187 + D188 + D189 + D190 + D191 + D192 + D193))*C182)</f>
        <v/>
      </c>
    </row>
    <row r="183">
      <c r="A183" t="inlineStr">
        <is>
          <t>INT_L_X10Y48/WW4BEG1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INT_L_X6Y48/WW4END1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CLBLM_L_X10Y48/CLBLM_WW4A1</t>
        </is>
      </c>
      <c r="B185" t="inlineStr">
        <is>
          <t>Part of wire</t>
        </is>
      </c>
      <c r="C185" t="n">
        <v>0</v>
      </c>
      <c r="D185" t="n">
        <v>0</v>
      </c>
    </row>
    <row r="186">
      <c r="A186" t="inlineStr">
        <is>
          <t>VBRK_X29Y50/VBRK_WW4A1</t>
        </is>
      </c>
      <c r="B186" t="inlineStr">
        <is>
          <t>Part of wire</t>
        </is>
      </c>
      <c r="C186" t="n">
        <v>0.01211</v>
      </c>
      <c r="D186" t="n">
        <v>0.00162</v>
      </c>
    </row>
    <row r="187">
      <c r="A187" t="inlineStr">
        <is>
          <t>DSP_R_X9Y45/DSP_WW4A1_3</t>
        </is>
      </c>
      <c r="B187" t="inlineStr">
        <is>
          <t>Part of wire</t>
        </is>
      </c>
      <c r="C187" t="n">
        <v>0.04743</v>
      </c>
      <c r="D187" t="n">
        <v>0.011</v>
      </c>
    </row>
    <row r="188">
      <c r="A188" t="inlineStr">
        <is>
          <t>INT_INTERFACE_R_X9Y48/INT_INTERFACE_WW4A1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INT_R_X9Y48/WW4A1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INT_L_X8Y48/WW4B1</t>
        </is>
      </c>
      <c r="B190" t="inlineStr">
        <is>
          <t>Part of wire</t>
        </is>
      </c>
      <c r="C190" t="n">
        <v>0</v>
      </c>
      <c r="D190" t="n">
        <v>0</v>
      </c>
    </row>
    <row r="191">
      <c r="A191" t="inlineStr">
        <is>
          <t>CLBLM_L_X8Y48/CLBLM_WW4C1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CLBLM_R_X7Y48/CLBLM_WW4C1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INT_R_X7Y48/WW4C1</t>
        </is>
      </c>
      <c r="B193" t="inlineStr">
        <is>
          <t>Part of wire</t>
        </is>
      </c>
      <c r="C193" t="n">
        <v>0</v>
      </c>
      <c r="D193" t="n">
        <v>0</v>
      </c>
      <c r="I193">
        <f>(((D183 + D184 + D185 + D186 + D187 + D188 + D189 + D190 + D191 + D192 + D193)/2) + (D194))</f>
        <v/>
      </c>
      <c r="J193">
        <f>((C183 + C184 + C185 + C186 + C187 + C188 + C189 + C190 + C191 + C192 + C193)*(((D183 + D184 + D185 + D186 + D187 + D188 + D189 + D190 + D191 + D192 + D193)/2) + (D194)))</f>
        <v/>
      </c>
    </row>
    <row r="194">
      <c r="A194" t="inlineStr">
        <is>
          <t>INT_L_X6Y48/INT_L.WW4END1-&gt;&gt;NW2BEG1</t>
        </is>
      </c>
      <c r="B194" t="inlineStr">
        <is>
          <t>Buffer</t>
        </is>
      </c>
      <c r="C194" t="n">
        <v>1.1851186875</v>
      </c>
      <c r="D194" t="n">
        <v>0.008473000000000001</v>
      </c>
      <c r="E194" t="n">
        <v>0.041</v>
      </c>
      <c r="F194" t="n">
        <v>0.033</v>
      </c>
      <c r="G194" t="n">
        <v>0.137</v>
      </c>
      <c r="H194" t="n">
        <v>0.113</v>
      </c>
      <c r="I194">
        <f>((D202 + D213) + (D195 + D196 + D197 + D198 + D199 + D200 + D201))</f>
        <v/>
      </c>
      <c r="J194">
        <f>(((D202 + D213) + (D195 + D196 + D197 + D198 + D199 + D200 + D201))*C194)</f>
        <v/>
      </c>
    </row>
    <row r="195">
      <c r="A195" t="inlineStr">
        <is>
          <t>INT_L_X6Y48/NW2BEG1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INT_R_X5Y49/NW2END1</t>
        </is>
      </c>
      <c r="B196" t="inlineStr">
        <is>
          <t>Part of wire</t>
        </is>
      </c>
      <c r="C196" t="n">
        <v>0</v>
      </c>
      <c r="D196" t="n">
        <v>0</v>
      </c>
    </row>
    <row r="197">
      <c r="A197" t="inlineStr">
        <is>
          <t>INT_L_X6Y49/NW2A1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BRAM_INT_INTERFACE_L_X6Y49/INT_INTERFACE_NW2A1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BRAM_L_X6Y45/BRAM_NW2A1_4</t>
        </is>
      </c>
      <c r="B199" t="inlineStr">
        <is>
          <t>Part of wire</t>
        </is>
      </c>
      <c r="C199" t="n">
        <v>0.26892</v>
      </c>
      <c r="D199" t="n">
        <v>0.06043</v>
      </c>
    </row>
    <row r="200">
      <c r="A200" t="inlineStr">
        <is>
          <t>VBRK_X18Y51/VBRK_NW2A1</t>
        </is>
      </c>
      <c r="B200" t="inlineStr">
        <is>
          <t>Part of wire</t>
        </is>
      </c>
      <c r="C200" t="n">
        <v>0.01211</v>
      </c>
      <c r="D200" t="n">
        <v>0.00162</v>
      </c>
    </row>
    <row r="201">
      <c r="A201" t="inlineStr">
        <is>
          <t>CLBLM_R_X5Y49/CLBLM_NW2A1</t>
        </is>
      </c>
      <c r="B201" t="inlineStr">
        <is>
          <t>Part of wire</t>
        </is>
      </c>
      <c r="C201" t="n">
        <v>0.091532</v>
      </c>
      <c r="D201" t="n">
        <v>0.005884</v>
      </c>
      <c r="I201">
        <f>(((D195 + D196 + D197 + D198 + D199 + D200 + D201)/2) + (D202 + D213))</f>
        <v/>
      </c>
      <c r="J201">
        <f>((C195 + C196 + C197 + C198 + C199 + C200 + C201)*(((D195 + D196 + D197 + D198 + D199 + D200 + D201)/2) + (D202 + D213)))</f>
        <v/>
      </c>
    </row>
    <row r="202">
      <c r="A202" t="inlineStr">
        <is>
          <t>INT_R_X5Y49/INT_R.NW2END1-&gt;&gt;IMUX41</t>
        </is>
      </c>
      <c r="B202" t="inlineStr">
        <is>
          <t>Buffer</t>
        </is>
      </c>
      <c r="C202" t="n">
        <v>1.6107141875</v>
      </c>
      <c r="D202" t="n">
        <v>0.007713</v>
      </c>
      <c r="E202" t="n">
        <v>0.047</v>
      </c>
      <c r="F202" t="n">
        <v>0.038</v>
      </c>
      <c r="G202" t="n">
        <v>0.138</v>
      </c>
      <c r="H202" t="n">
        <v>0.114</v>
      </c>
      <c r="I202">
        <f>((((D207) + (D206))) + (D203 + D204))</f>
        <v/>
      </c>
      <c r="J202">
        <f>(((((D207) + (D206))) + (D203 + D204))*C202)</f>
        <v/>
      </c>
    </row>
    <row r="203">
      <c r="A203" t="inlineStr">
        <is>
          <t>INT_R_X5Y49/IMUX41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CLBLM_R_X5Y49/CLBLM_IMUX41</t>
        </is>
      </c>
      <c r="B204" t="inlineStr">
        <is>
          <t>Part of wire</t>
        </is>
      </c>
      <c r="C204" t="n">
        <v>0</v>
      </c>
      <c r="D204" t="n">
        <v>0</v>
      </c>
      <c r="I204">
        <f>(((D203 + D204)/2) + (((D207) + (D206))))</f>
        <v/>
      </c>
      <c r="J204">
        <f>((C203 + C204)*(((D203 + D204)/2) + (((D207) + (D206)))))</f>
        <v/>
      </c>
    </row>
    <row r="205">
      <c r="A205" t="inlineStr">
        <is>
          <t>CLBLM_R_X5Y49/CLBLM_R.CLBLM_IMUX41-&gt;CLBLM_L_D1</t>
        </is>
      </c>
      <c r="B205" t="inlineStr">
        <is>
          <t>PassTransistor</t>
        </is>
      </c>
      <c r="C205" t="n">
        <v>0</v>
      </c>
      <c r="E205" t="n">
        <v>0</v>
      </c>
      <c r="F205" t="n">
        <v>0</v>
      </c>
      <c r="G205" t="n">
        <v>0</v>
      </c>
      <c r="H205" t="n">
        <v>0</v>
      </c>
      <c r="I205">
        <f>((D207) + (D206))</f>
        <v/>
      </c>
      <c r="J205">
        <f>(((D207) + (D206))*C205)</f>
        <v/>
      </c>
    </row>
    <row r="206">
      <c r="A206" t="inlineStr">
        <is>
          <t>CLBLM_R_X5Y49/CLBLM_L_D1</t>
        </is>
      </c>
      <c r="B206" t="inlineStr">
        <is>
          <t>Part of wire</t>
        </is>
      </c>
      <c r="C206" t="n">
        <v>0</v>
      </c>
      <c r="D206" t="n">
        <v>0</v>
      </c>
      <c r="I206">
        <f>(((D206)/2) + (D207))</f>
        <v/>
      </c>
      <c r="J206">
        <f>((C206)*(((D206)/2) + (D207)))</f>
        <v/>
      </c>
    </row>
    <row r="207">
      <c r="A207" t="inlineStr">
        <is>
          <t>masterReg/result0_carry__2_i_1/I0</t>
        </is>
      </c>
      <c r="B207" t="inlineStr">
        <is>
          <t>Inpin</t>
        </is>
      </c>
      <c r="D207" t="n">
        <v>0</v>
      </c>
      <c r="E207" t="n">
        <v>0.216</v>
      </c>
      <c r="F207" t="n">
        <v>0.174</v>
      </c>
      <c r="G207" t="n">
        <v>0.522</v>
      </c>
      <c r="H207" t="n">
        <v>0.421</v>
      </c>
    </row>
    <row r="208">
      <c r="A208" t="inlineStr">
        <is>
          <t>regReadDataA[15]: masterReg/readData1_reg[15]/Q to masterReg/result0_carry__2_i_1/I0 sum delays</t>
        </is>
      </c>
      <c r="E208">
        <f>(E2 + E4 + E182 + E194 + E202 + E205 + E207)</f>
        <v/>
      </c>
      <c r="F208">
        <f>(F2 + F4 + F182 + F194 + F202 + F205 + F207)</f>
        <v/>
      </c>
      <c r="G208">
        <f>(G2 + G4 + G182 + G194 + G202 + G205 + G207)</f>
        <v/>
      </c>
      <c r="H208">
        <f>(H2 + H4 + H182 + H194 + H202 + H205 + H207)</f>
        <v/>
      </c>
      <c r="J208">
        <f>(J2 + J3 + J4 + J6 + J182 + J193 + J194 + J201 + J202 + J204 + J205 + J206 + J207)</f>
        <v/>
      </c>
    </row>
    <row r="209">
      <c r="A209" t="inlineStr">
        <is>
          <t>regReadDataA[15]: masterReg/readData1_reg[15]/Q to masterReg/result0_carry__2_i_1/I0sum delays + cap delay</t>
        </is>
      </c>
      <c r="E209">
        <f>1000*(E208 + J208)</f>
        <v/>
      </c>
      <c r="F209">
        <f>1000*(F208 + J208)</f>
        <v/>
      </c>
      <c r="G209">
        <f>1000*(G208 + J208)</f>
        <v/>
      </c>
      <c r="H209">
        <f>1000*(H208 + J208)</f>
        <v/>
      </c>
    </row>
    <row r="211">
      <c r="A211" t="inlineStr">
        <is>
          <t>regReadDataA[15]: masterReg/readData1_reg[15]/Q to masterReg/result0_carry__2_i_1/I0Total delay (from Vivado)</t>
        </is>
      </c>
      <c r="E211" t="inlineStr">
        <is>
          <t>544</t>
        </is>
      </c>
      <c r="F211" t="inlineStr">
        <is>
          <t>472</t>
        </is>
      </c>
      <c r="G211" t="inlineStr">
        <is>
          <t>952</t>
        </is>
      </c>
      <c r="H211" t="inlineStr">
        <is>
          <t>804</t>
        </is>
      </c>
    </row>
    <row r="213">
      <c r="A213" t="inlineStr">
        <is>
          <t>INT_R_X5Y49/INT_R.NW2END1-&gt;&gt;WR1BEG2</t>
        </is>
      </c>
      <c r="B213" t="inlineStr">
        <is>
          <t>Buffer</t>
        </is>
      </c>
      <c r="C213" t="n">
        <v>1.16220225</v>
      </c>
      <c r="D213" t="n">
        <v>0.008429000000000001</v>
      </c>
      <c r="E213" t="n">
        <v>0.043</v>
      </c>
      <c r="F213" t="n">
        <v>0.035</v>
      </c>
      <c r="G213" t="n">
        <v>0.123</v>
      </c>
      <c r="H213" t="n">
        <v>0.102</v>
      </c>
      <c r="I213">
        <f>((D216 + D227 + D238) + (D214 + D215))</f>
        <v/>
      </c>
      <c r="J213">
        <f>(((D216 + D227 + D238) + (D214 + D215))*C213)</f>
        <v/>
      </c>
    </row>
    <row r="214">
      <c r="A214" t="inlineStr">
        <is>
          <t>INT_R_X5Y49/WR1BEG2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INT_L_X4Y49/WR1END2</t>
        </is>
      </c>
      <c r="B215" t="inlineStr">
        <is>
          <t>Part of wire</t>
        </is>
      </c>
      <c r="C215" t="n">
        <v>0</v>
      </c>
      <c r="D215" t="n">
        <v>0</v>
      </c>
      <c r="I215">
        <f>(((D214 + D215)/2) + (D216 + D227 + D238))</f>
        <v/>
      </c>
      <c r="J215">
        <f>((C214 + C215)*(((D214 + D215)/2) + (D216 + D227 + D238)))</f>
        <v/>
      </c>
    </row>
    <row r="216">
      <c r="A216" t="inlineStr">
        <is>
          <t>INT_L_X4Y49/INT_L.WR1END2-&gt;&gt;IMUX_L36</t>
        </is>
      </c>
      <c r="B216" t="inlineStr">
        <is>
          <t>Buffer</t>
        </is>
      </c>
      <c r="C216" t="n">
        <v>1.6107141875</v>
      </c>
      <c r="D216" t="n">
        <v>0.007713</v>
      </c>
      <c r="E216" t="n">
        <v>0.047</v>
      </c>
      <c r="F216" t="n">
        <v>0.038</v>
      </c>
      <c r="G216" t="n">
        <v>0.138</v>
      </c>
      <c r="H216" t="n">
        <v>0.114</v>
      </c>
      <c r="I216">
        <f>((((D221) + (D220))) + (D217 + D218))</f>
        <v/>
      </c>
      <c r="J216">
        <f>(((((D221) + (D220))) + (D217 + D218))*C216)</f>
        <v/>
      </c>
    </row>
    <row r="217">
      <c r="A217" t="inlineStr">
        <is>
          <t>INT_L_X4Y49/IMUX_L36</t>
        </is>
      </c>
      <c r="B217" t="inlineStr">
        <is>
          <t>Part of wire</t>
        </is>
      </c>
      <c r="C217" t="n">
        <v>0</v>
      </c>
      <c r="D217" t="n">
        <v>0</v>
      </c>
    </row>
    <row r="218">
      <c r="A218" t="inlineStr">
        <is>
          <t>CLBLL_L_X4Y49/CLBLL_IMUX36</t>
        </is>
      </c>
      <c r="B218" t="inlineStr">
        <is>
          <t>Part of wire</t>
        </is>
      </c>
      <c r="C218" t="n">
        <v>0</v>
      </c>
      <c r="D218" t="n">
        <v>0</v>
      </c>
      <c r="I218">
        <f>(((D217 + D218)/2) + (((D221) + (D220))))</f>
        <v/>
      </c>
      <c r="J218">
        <f>((C217 + C218)*(((D217 + D218)/2) + (((D221) + (D220)))))</f>
        <v/>
      </c>
    </row>
    <row r="219">
      <c r="A219" t="inlineStr">
        <is>
          <t>CLBLL_L_X4Y49/CLBLL_L.CLBLL_IMUX36-&gt;CLBLL_L_D2</t>
        </is>
      </c>
      <c r="B219" t="inlineStr">
        <is>
          <t>PassTransistor</t>
        </is>
      </c>
      <c r="C219" t="n">
        <v>0</v>
      </c>
      <c r="E219" t="n">
        <v>0</v>
      </c>
      <c r="F219" t="n">
        <v>0</v>
      </c>
      <c r="G219" t="n">
        <v>0</v>
      </c>
      <c r="H219" t="n">
        <v>0</v>
      </c>
      <c r="I219">
        <f>((D221) + (D220))</f>
        <v/>
      </c>
      <c r="J219">
        <f>(((D221) + (D220))*C219)</f>
        <v/>
      </c>
    </row>
    <row r="220">
      <c r="A220" t="inlineStr">
        <is>
          <t>CLBLL_L_X4Y49/CLBLL_L_D2</t>
        </is>
      </c>
      <c r="B220" t="inlineStr">
        <is>
          <t>Part of wire</t>
        </is>
      </c>
      <c r="C220" t="n">
        <v>0</v>
      </c>
      <c r="D220" t="n">
        <v>0</v>
      </c>
      <c r="I220">
        <f>(((D220)/2) + (D221))</f>
        <v/>
      </c>
      <c r="J220">
        <f>((C220)*(((D220)/2) + (D221)))</f>
        <v/>
      </c>
    </row>
    <row r="221">
      <c r="A221" t="inlineStr">
        <is>
          <t>masterReg/readData2[29]_i_14/I1</t>
        </is>
      </c>
      <c r="B221" t="inlineStr">
        <is>
          <t>Inpin</t>
        </is>
      </c>
      <c r="D221" t="n">
        <v>0</v>
      </c>
      <c r="E221" t="n">
        <v>0.213</v>
      </c>
      <c r="F221" t="n">
        <v>0.171</v>
      </c>
      <c r="G221" t="n">
        <v>0.509</v>
      </c>
      <c r="H221" t="n">
        <v>0.41</v>
      </c>
    </row>
    <row r="222">
      <c r="A222" t="inlineStr">
        <is>
          <t>regReadDataA[15]: masterReg/readData1_reg[15]/Q to masterReg/readData2[29]_i_14/I1 sum delays</t>
        </is>
      </c>
      <c r="E222">
        <f>(E2 + E4 + E182 + E194 + E213 + E216 + E219 + E221)</f>
        <v/>
      </c>
      <c r="F222">
        <f>(F2 + F4 + F182 + F194 + F213 + F216 + F219 + F221)</f>
        <v/>
      </c>
      <c r="G222">
        <f>(G2 + G4 + G182 + G194 + G213 + G216 + G219 + G221)</f>
        <v/>
      </c>
      <c r="H222">
        <f>(H2 + H4 + H182 + H194 + H213 + H216 + H219 + H221)</f>
        <v/>
      </c>
      <c r="J222">
        <f>(J2 + J3 + J4 + J6 + J182 + J193 + J194 + J201 + J213 + J215 + J216 + J218 + J219 + J220 + J221)</f>
        <v/>
      </c>
    </row>
    <row r="223">
      <c r="A223" t="inlineStr">
        <is>
          <t>regReadDataA[15]: masterReg/readData1_reg[15]/Q to masterReg/readData2[29]_i_14/I1sum delays + cap delay</t>
        </is>
      </c>
      <c r="E223">
        <f>1000*(E222 + J222)</f>
        <v/>
      </c>
      <c r="F223">
        <f>1000*(F222 + J222)</f>
        <v/>
      </c>
      <c r="G223">
        <f>1000*(G222 + J222)</f>
        <v/>
      </c>
      <c r="H223">
        <f>1000*(H222 + J222)</f>
        <v/>
      </c>
    </row>
    <row r="225">
      <c r="A225" t="inlineStr">
        <is>
          <t>regReadDataA[15]: masterReg/readData1_reg[15]/Q to masterReg/readData2[29]_i_14/I1Total delay (from Vivado)</t>
        </is>
      </c>
      <c r="E225" t="inlineStr">
        <is>
          <t>608</t>
        </is>
      </c>
      <c r="F225" t="inlineStr">
        <is>
          <t>528</t>
        </is>
      </c>
      <c r="G225" t="inlineStr">
        <is>
          <t>1070</t>
        </is>
      </c>
      <c r="H225" t="inlineStr">
        <is>
          <t>906</t>
        </is>
      </c>
    </row>
    <row r="227">
      <c r="A227" t="inlineStr">
        <is>
          <t>INT_L_X4Y49/INT_L.WR1END2-&gt;&gt;IMUX_L44</t>
        </is>
      </c>
      <c r="B227" t="inlineStr">
        <is>
          <t>Buffer</t>
        </is>
      </c>
      <c r="C227" t="n">
        <v>1.6107141875</v>
      </c>
      <c r="D227" t="n">
        <v>0.007713</v>
      </c>
      <c r="E227" t="n">
        <v>0.047</v>
      </c>
      <c r="F227" t="n">
        <v>0.038</v>
      </c>
      <c r="G227" t="n">
        <v>0.138</v>
      </c>
      <c r="H227" t="n">
        <v>0.114</v>
      </c>
      <c r="I227">
        <f>((((D232) + (D231))) + (D228 + D229))</f>
        <v/>
      </c>
      <c r="J227">
        <f>(((((D232) + (D231))) + (D228 + D229))*C227)</f>
        <v/>
      </c>
    </row>
    <row r="228">
      <c r="A228" t="inlineStr">
        <is>
          <t>INT_L_X4Y49/IMUX_L44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CLBLL_L_X4Y49/CLBLL_IMUX44</t>
        </is>
      </c>
      <c r="B229" t="inlineStr">
        <is>
          <t>Part of wire</t>
        </is>
      </c>
      <c r="C229" t="n">
        <v>0</v>
      </c>
      <c r="D229" t="n">
        <v>0</v>
      </c>
      <c r="I229">
        <f>(((D228 + D229)/2) + (((D232) + (D231))))</f>
        <v/>
      </c>
      <c r="J229">
        <f>((C228 + C229)*(((D228 + D229)/2) + (((D232) + (D231)))))</f>
        <v/>
      </c>
    </row>
    <row r="230">
      <c r="A230" t="inlineStr">
        <is>
          <t>CLBLL_L_X4Y49/CLBLL_L.CLBLL_IMUX44-&gt;CLBLL_LL_D4</t>
        </is>
      </c>
      <c r="B230" t="inlineStr">
        <is>
          <t>PassTransistor</t>
        </is>
      </c>
      <c r="C230" t="n">
        <v>0</v>
      </c>
      <c r="E230" t="n">
        <v>0</v>
      </c>
      <c r="F230" t="n">
        <v>0</v>
      </c>
      <c r="G230" t="n">
        <v>0</v>
      </c>
      <c r="H230" t="n">
        <v>0</v>
      </c>
      <c r="I230">
        <f>((D232) + (D231))</f>
        <v/>
      </c>
      <c r="J230">
        <f>(((D232) + (D231))*C230)</f>
        <v/>
      </c>
    </row>
    <row r="231">
      <c r="A231" t="inlineStr">
        <is>
          <t>CLBLL_L_X4Y49/CLBLL_LL_D4</t>
        </is>
      </c>
      <c r="B231" t="inlineStr">
        <is>
          <t>Part of wire</t>
        </is>
      </c>
      <c r="C231" t="n">
        <v>0</v>
      </c>
      <c r="D231" t="n">
        <v>0</v>
      </c>
      <c r="I231">
        <f>(((D231)/2) + (D232))</f>
        <v/>
      </c>
      <c r="J231">
        <f>((C231)*(((D231)/2) + (D232)))</f>
        <v/>
      </c>
    </row>
    <row r="232">
      <c r="A232" t="inlineStr">
        <is>
          <t>masterReg/i__carry__0_i_5/I1</t>
        </is>
      </c>
      <c r="B232" t="inlineStr">
        <is>
          <t>Inpin</t>
        </is>
      </c>
      <c r="D232" t="n">
        <v>0</v>
      </c>
      <c r="E232" t="n">
        <v>0.109</v>
      </c>
      <c r="F232" t="n">
        <v>0.08799999999999999</v>
      </c>
      <c r="G232" t="n">
        <v>0.284</v>
      </c>
      <c r="H232" t="n">
        <v>0.229</v>
      </c>
    </row>
    <row r="233">
      <c r="A233" t="inlineStr">
        <is>
          <t>regReadDataA[15]: masterReg/readData1_reg[15]/Q to masterReg/i__carry__0_i_5/I1 sum delays</t>
        </is>
      </c>
      <c r="E233">
        <f>(E2 + E4 + E182 + E194 + E213 + E227 + E230 + E232)</f>
        <v/>
      </c>
      <c r="F233">
        <f>(F2 + F4 + F182 + F194 + F213 + F227 + F230 + F232)</f>
        <v/>
      </c>
      <c r="G233">
        <f>(G2 + G4 + G182 + G194 + G213 + G227 + G230 + G232)</f>
        <v/>
      </c>
      <c r="H233">
        <f>(H2 + H4 + H182 + H194 + H213 + H227 + H230 + H232)</f>
        <v/>
      </c>
      <c r="J233">
        <f>(J2 + J3 + J4 + J6 + J182 + J193 + J194 + J201 + J213 + J215 + J227 + J229 + J230 + J231 + J232)</f>
        <v/>
      </c>
    </row>
    <row r="234">
      <c r="A234" t="inlineStr">
        <is>
          <t>regReadDataA[15]: masterReg/readData1_reg[15]/Q to masterReg/i__carry__0_i_5/I1sum delays + cap delay</t>
        </is>
      </c>
      <c r="E234">
        <f>1000*(E233 + J233)</f>
        <v/>
      </c>
      <c r="F234">
        <f>1000*(F233 + J233)</f>
        <v/>
      </c>
      <c r="G234">
        <f>1000*(G233 + J233)</f>
        <v/>
      </c>
      <c r="H234">
        <f>1000*(H233 + J233)</f>
        <v/>
      </c>
    </row>
    <row r="236">
      <c r="A236" t="inlineStr">
        <is>
          <t>regReadDataA[15]: masterReg/readData1_reg[15]/Q to masterReg/i__carry__0_i_5/I1Total delay (from Vivado)</t>
        </is>
      </c>
      <c r="E236" t="inlineStr">
        <is>
          <t>504</t>
        </is>
      </c>
      <c r="F236" t="inlineStr">
        <is>
          <t>445</t>
        </is>
      </c>
      <c r="G236" t="inlineStr">
        <is>
          <t>872</t>
        </is>
      </c>
      <c r="H236" t="inlineStr">
        <is>
          <t>747</t>
        </is>
      </c>
    </row>
    <row r="238">
      <c r="A238" t="inlineStr">
        <is>
          <t>INT_L_X4Y49/INT_L.WR1END2-&gt;&gt;SR1BEG2</t>
        </is>
      </c>
      <c r="B238" t="inlineStr">
        <is>
          <t>Buffer</t>
        </is>
      </c>
      <c r="C238" t="n">
        <v>1.16220225</v>
      </c>
      <c r="D238" t="n">
        <v>0.008429000000000001</v>
      </c>
      <c r="E238" t="n">
        <v>0.057</v>
      </c>
      <c r="F238" t="n">
        <v>0.047</v>
      </c>
      <c r="G238" t="n">
        <v>0.14</v>
      </c>
      <c r="H238" t="n">
        <v>0.116</v>
      </c>
      <c r="I238">
        <f>((D241 + D252 + D263) + (D239 + D240))</f>
        <v/>
      </c>
      <c r="J238">
        <f>(((D241 + D252 + D263) + (D239 + D240))*C238)</f>
        <v/>
      </c>
    </row>
    <row r="239">
      <c r="A239" t="inlineStr">
        <is>
          <t>INT_L_X4Y49/SR1BEG2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INT_L_X4Y48/SR1END2</t>
        </is>
      </c>
      <c r="B240" t="inlineStr">
        <is>
          <t>Part of wire</t>
        </is>
      </c>
      <c r="C240" t="n">
        <v>0</v>
      </c>
      <c r="D240" t="n">
        <v>0</v>
      </c>
      <c r="I240">
        <f>(((D239 + D240)/2) + (D241 + D252 + D263))</f>
        <v/>
      </c>
      <c r="J240">
        <f>((C239 + C240)*(((D239 + D240)/2) + (D241 + D252 + D263)))</f>
        <v/>
      </c>
    </row>
    <row r="241">
      <c r="A241" t="inlineStr">
        <is>
          <t>INT_L_X4Y48/INT_L.SR1END2-&gt;&gt;IMUX_L30</t>
        </is>
      </c>
      <c r="B241" t="inlineStr">
        <is>
          <t>Buffer</t>
        </is>
      </c>
      <c r="C241" t="n">
        <v>1.6107141875</v>
      </c>
      <c r="D241" t="n">
        <v>0.007713</v>
      </c>
      <c r="E241" t="n">
        <v>0.047</v>
      </c>
      <c r="F241" t="n">
        <v>0.038</v>
      </c>
      <c r="G241" t="n">
        <v>0.138</v>
      </c>
      <c r="H241" t="n">
        <v>0.114</v>
      </c>
      <c r="I241">
        <f>((((D246) + (D245))) + (D242 + D243))</f>
        <v/>
      </c>
      <c r="J241">
        <f>(((((D246) + (D245))) + (D242 + D243))*C241)</f>
        <v/>
      </c>
    </row>
    <row r="242">
      <c r="A242" t="inlineStr">
        <is>
          <t>INT_L_X4Y48/IMUX_L30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CLBLL_L_X4Y48/CLBLL_IMUX30</t>
        </is>
      </c>
      <c r="B243" t="inlineStr">
        <is>
          <t>Part of wire</t>
        </is>
      </c>
      <c r="C243" t="n">
        <v>0</v>
      </c>
      <c r="D243" t="n">
        <v>0</v>
      </c>
      <c r="I243">
        <f>(((D242 + D243)/2) + (((D246) + (D245))))</f>
        <v/>
      </c>
      <c r="J243">
        <f>((C242 + C243)*(((D242 + D243)/2) + (((D246) + (D245)))))</f>
        <v/>
      </c>
    </row>
    <row r="244">
      <c r="A244" t="inlineStr">
        <is>
          <t>CLBLL_L_X4Y48/CLBLL_L.CLBLL_IMUX30-&gt;CLBLL_L_C5</t>
        </is>
      </c>
      <c r="B244" t="inlineStr">
        <is>
          <t>PassTransistor</t>
        </is>
      </c>
      <c r="C244" t="n">
        <v>0</v>
      </c>
      <c r="E244" t="n">
        <v>0</v>
      </c>
      <c r="F244" t="n">
        <v>0</v>
      </c>
      <c r="G244" t="n">
        <v>0</v>
      </c>
      <c r="H244" t="n">
        <v>0</v>
      </c>
      <c r="I244">
        <f>((D246) + (D245))</f>
        <v/>
      </c>
      <c r="J244">
        <f>(((D246) + (D245))*C244)</f>
        <v/>
      </c>
    </row>
    <row r="245">
      <c r="A245" t="inlineStr">
        <is>
          <t>CLBLL_L_X4Y48/CLBLL_L_C5</t>
        </is>
      </c>
      <c r="B245" t="inlineStr">
        <is>
          <t>Part of wire</t>
        </is>
      </c>
      <c r="C245" t="n">
        <v>0</v>
      </c>
      <c r="D245" t="n">
        <v>0</v>
      </c>
      <c r="I245">
        <f>(((D245)/2) + (D246))</f>
        <v/>
      </c>
      <c r="J245">
        <f>((C245)*(((D245)/2) + (D246)))</f>
        <v/>
      </c>
    </row>
    <row r="246">
      <c r="A246" t="inlineStr">
        <is>
          <t>masterReg/readData2[12]_i_11/I0</t>
        </is>
      </c>
      <c r="B246" t="inlineStr">
        <is>
          <t>Inpin</t>
        </is>
      </c>
      <c r="D246" t="n">
        <v>0</v>
      </c>
      <c r="E246" t="n">
        <v>0.042</v>
      </c>
      <c r="F246" t="n">
        <v>0.033</v>
      </c>
      <c r="G246" t="n">
        <v>0.114</v>
      </c>
      <c r="H246" t="n">
        <v>0.092</v>
      </c>
    </row>
    <row r="247">
      <c r="A247" t="inlineStr">
        <is>
          <t>regReadDataA[15]: masterReg/readData1_reg[15]/Q to masterReg/readData2[12]_i_11/I0 sum delays</t>
        </is>
      </c>
      <c r="E247">
        <f>(E2 + E4 + E182 + E194 + E213 + E238 + E241 + E244 + E246)</f>
        <v/>
      </c>
      <c r="F247">
        <f>(F2 + F4 + F182 + F194 + F213 + F238 + F241 + F244 + F246)</f>
        <v/>
      </c>
      <c r="G247">
        <f>(G2 + G4 + G182 + G194 + G213 + G238 + G241 + G244 + G246)</f>
        <v/>
      </c>
      <c r="H247">
        <f>(H2 + H4 + H182 + H194 + H213 + H238 + H241 + H244 + H246)</f>
        <v/>
      </c>
      <c r="J247">
        <f>(J2 + J3 + J4 + J6 + J182 + J193 + J194 + J201 + J213 + J215 + J238 + J240 + J241 + J243 + J244 + J245 + J246)</f>
        <v/>
      </c>
    </row>
    <row r="248">
      <c r="A248" t="inlineStr">
        <is>
          <t>regReadDataA[15]: masterReg/readData1_reg[15]/Q to masterReg/readData2[12]_i_11/I0sum delays + cap delay</t>
        </is>
      </c>
      <c r="E248">
        <f>1000*(E247 + J247)</f>
        <v/>
      </c>
      <c r="F248">
        <f>1000*(F247 + J247)</f>
        <v/>
      </c>
      <c r="G248">
        <f>1000*(G247 + J247)</f>
        <v/>
      </c>
      <c r="H248">
        <f>1000*(H247 + J247)</f>
        <v/>
      </c>
    </row>
    <row r="250">
      <c r="A250" t="inlineStr">
        <is>
          <t>regReadDataA[15]: masterReg/readData1_reg[15]/Q to masterReg/readData2[12]_i_11/I0Total delay (from Vivado)</t>
        </is>
      </c>
      <c r="E250" t="inlineStr">
        <is>
          <t>519</t>
        </is>
      </c>
      <c r="F250" t="inlineStr">
        <is>
          <t>462</t>
        </is>
      </c>
      <c r="G250" t="inlineStr">
        <is>
          <t>863</t>
        </is>
      </c>
      <c r="H250" t="inlineStr">
        <is>
          <t>746</t>
        </is>
      </c>
    </row>
    <row r="252">
      <c r="A252" t="inlineStr">
        <is>
          <t>INT_L_X4Y48/INT_L.SR1END2-&gt;&gt;IMUX_L37</t>
        </is>
      </c>
      <c r="B252" t="inlineStr">
        <is>
          <t>Buffer</t>
        </is>
      </c>
      <c r="C252" t="n">
        <v>1.6107141875</v>
      </c>
      <c r="D252" t="n">
        <v>0.007713</v>
      </c>
      <c r="E252" t="n">
        <v>0.047</v>
      </c>
      <c r="F252" t="n">
        <v>0.038</v>
      </c>
      <c r="G252" t="n">
        <v>0.138</v>
      </c>
      <c r="H252" t="n">
        <v>0.114</v>
      </c>
      <c r="I252">
        <f>((((D257) + (D256))) + (D253 + D254))</f>
        <v/>
      </c>
      <c r="J252">
        <f>(((((D257) + (D256))) + (D253 + D254))*C252)</f>
        <v/>
      </c>
    </row>
    <row r="253">
      <c r="A253" t="inlineStr">
        <is>
          <t>INT_L_X4Y48/IMUX_L37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CLBLL_L_X4Y48/CLBLL_IMUX37</t>
        </is>
      </c>
      <c r="B254" t="inlineStr">
        <is>
          <t>Part of wire</t>
        </is>
      </c>
      <c r="C254" t="n">
        <v>0</v>
      </c>
      <c r="D254" t="n">
        <v>0</v>
      </c>
      <c r="I254">
        <f>(((D253 + D254)/2) + (((D257) + (D256))))</f>
        <v/>
      </c>
      <c r="J254">
        <f>((C253 + C254)*(((D253 + D254)/2) + (((D257) + (D256)))))</f>
        <v/>
      </c>
    </row>
    <row r="255">
      <c r="A255" t="inlineStr">
        <is>
          <t>CLBLL_L_X4Y48/CLBLL_L.CLBLL_IMUX37-&gt;CLBLL_L_D4</t>
        </is>
      </c>
      <c r="B255" t="inlineStr">
        <is>
          <t>PassTransistor</t>
        </is>
      </c>
      <c r="C255" t="n">
        <v>0</v>
      </c>
      <c r="E255" t="n">
        <v>0</v>
      </c>
      <c r="F255" t="n">
        <v>0</v>
      </c>
      <c r="G255" t="n">
        <v>0</v>
      </c>
      <c r="H255" t="n">
        <v>0</v>
      </c>
      <c r="I255">
        <f>((D257) + (D256))</f>
        <v/>
      </c>
      <c r="J255">
        <f>(((D257) + (D256))*C255)</f>
        <v/>
      </c>
    </row>
    <row r="256">
      <c r="A256" t="inlineStr">
        <is>
          <t>CLBLL_L_X4Y48/CLBLL_L_D4</t>
        </is>
      </c>
      <c r="B256" t="inlineStr">
        <is>
          <t>Part of wire</t>
        </is>
      </c>
      <c r="C256" t="n">
        <v>0</v>
      </c>
      <c r="D256" t="n">
        <v>0</v>
      </c>
      <c r="I256">
        <f>(((D256)/2) + (D257))</f>
        <v/>
      </c>
      <c r="J256">
        <f>((C256)*(((D256)/2) + (D257)))</f>
        <v/>
      </c>
    </row>
    <row r="257">
      <c r="A257" t="inlineStr">
        <is>
          <t>masterReg/readData2[28]_i_14/I3</t>
        </is>
      </c>
      <c r="B257" t="inlineStr">
        <is>
          <t>Inpin</t>
        </is>
      </c>
      <c r="D257" t="n">
        <v>0</v>
      </c>
      <c r="E257" t="n">
        <v>0.109</v>
      </c>
      <c r="F257" t="n">
        <v>0.08799999999999999</v>
      </c>
      <c r="G257" t="n">
        <v>0.284</v>
      </c>
      <c r="H257" t="n">
        <v>0.229</v>
      </c>
    </row>
    <row r="258">
      <c r="A258" t="inlineStr">
        <is>
          <t>regReadDataA[15]: masterReg/readData1_reg[15]/Q to masterReg/readData2[28]_i_14/I3 sum delays</t>
        </is>
      </c>
      <c r="E258">
        <f>(E2 + E4 + E182 + E194 + E213 + E238 + E252 + E255 + E257)</f>
        <v/>
      </c>
      <c r="F258">
        <f>(F2 + F4 + F182 + F194 + F213 + F238 + F252 + F255 + F257)</f>
        <v/>
      </c>
      <c r="G258">
        <f>(G2 + G4 + G182 + G194 + G213 + G238 + G252 + G255 + G257)</f>
        <v/>
      </c>
      <c r="H258">
        <f>(H2 + H4 + H182 + H194 + H213 + H238 + H252 + H255 + H257)</f>
        <v/>
      </c>
      <c r="J258">
        <f>(J2 + J3 + J4 + J6 + J182 + J193 + J194 + J201 + J213 + J215 + J238 + J240 + J252 + J254 + J255 + J256 + J257)</f>
        <v/>
      </c>
    </row>
    <row r="259">
      <c r="A259" t="inlineStr">
        <is>
          <t>regReadDataA[15]: masterReg/readData1_reg[15]/Q to masterReg/readData2[28]_i_14/I3sum delays + cap delay</t>
        </is>
      </c>
      <c r="E259">
        <f>1000*(E258 + J258)</f>
        <v/>
      </c>
      <c r="F259">
        <f>1000*(F258 + J258)</f>
        <v/>
      </c>
      <c r="G259">
        <f>1000*(G258 + J258)</f>
        <v/>
      </c>
      <c r="H259">
        <f>1000*(H258 + J258)</f>
        <v/>
      </c>
    </row>
    <row r="261">
      <c r="A261" t="inlineStr">
        <is>
          <t>regReadDataA[15]: masterReg/readData1_reg[15]/Q to masterReg/readData2[28]_i_14/I3Total delay (from Vivado)</t>
        </is>
      </c>
      <c r="E261" t="inlineStr">
        <is>
          <t>586</t>
        </is>
      </c>
      <c r="F261" t="inlineStr">
        <is>
          <t>517</t>
        </is>
      </c>
      <c r="G261" t="inlineStr">
        <is>
          <t>1004</t>
        </is>
      </c>
      <c r="H261" t="inlineStr">
        <is>
          <t>860</t>
        </is>
      </c>
    </row>
    <row r="263">
      <c r="A263" t="inlineStr">
        <is>
          <t>INT_L_X4Y48/INT_L.SR1END2-&gt;&gt;ER1BEG3</t>
        </is>
      </c>
      <c r="B263" t="inlineStr">
        <is>
          <t>Buffer</t>
        </is>
      </c>
      <c r="C263" t="n">
        <v>1.16220225</v>
      </c>
      <c r="D263" t="n">
        <v>0.008429000000000001</v>
      </c>
      <c r="E263" t="n">
        <v>0.044</v>
      </c>
      <c r="F263" t="n">
        <v>0.036</v>
      </c>
      <c r="G263" t="n">
        <v>0.122</v>
      </c>
      <c r="H263" t="n">
        <v>0.101</v>
      </c>
      <c r="I263">
        <f>((D267) + (D264 + D265 + D266))</f>
        <v/>
      </c>
      <c r="J263">
        <f>(((D267) + (D264 + D265 + D266))*C263)</f>
        <v/>
      </c>
    </row>
    <row r="264">
      <c r="A264" t="inlineStr">
        <is>
          <t>INT_L_X4Y48/ER1BEG3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INT_R_X5Y48/ER1END3</t>
        </is>
      </c>
      <c r="B265" t="inlineStr">
        <is>
          <t>Part of wire</t>
        </is>
      </c>
      <c r="C265" t="n">
        <v>0</v>
      </c>
      <c r="D265" t="n">
        <v>0</v>
      </c>
    </row>
    <row r="266">
      <c r="A266" t="inlineStr">
        <is>
          <t>INT_R_X5Y49/ER1END_N3_3</t>
        </is>
      </c>
      <c r="B266" t="inlineStr">
        <is>
          <t>Part of wire</t>
        </is>
      </c>
      <c r="C266" t="n">
        <v>0</v>
      </c>
      <c r="D266" t="n">
        <v>0</v>
      </c>
      <c r="I266">
        <f>(((D264 + D265 + D266)/2) + (D267))</f>
        <v/>
      </c>
      <c r="J266">
        <f>((C264 + C265 + C266)*(((D264 + D265 + D266)/2) + (D267)))</f>
        <v/>
      </c>
    </row>
    <row r="267">
      <c r="A267" t="inlineStr">
        <is>
          <t>INT_R_X5Y48/INT_R.ER1END3-&gt;&gt;NR1BEG3</t>
        </is>
      </c>
      <c r="B267" t="inlineStr">
        <is>
          <t>Buffer</t>
        </is>
      </c>
      <c r="C267" t="n">
        <v>1.16220225</v>
      </c>
      <c r="D267" t="n">
        <v>0.008429000000000001</v>
      </c>
      <c r="E267" t="n">
        <v>0.056</v>
      </c>
      <c r="F267" t="n">
        <v>0.046</v>
      </c>
      <c r="G267" t="n">
        <v>0.131</v>
      </c>
      <c r="H267" t="n">
        <v>0.108</v>
      </c>
      <c r="I267">
        <f>((D270 + D283) + (D268 + D269))</f>
        <v/>
      </c>
      <c r="J267">
        <f>(((D270 + D283) + (D268 + D269))*C267)</f>
        <v/>
      </c>
    </row>
    <row r="268">
      <c r="A268" t="inlineStr">
        <is>
          <t>INT_R_X5Y48/NR1BEG3</t>
        </is>
      </c>
      <c r="B268" t="inlineStr">
        <is>
          <t>Part of wire</t>
        </is>
      </c>
      <c r="C268" t="n">
        <v>0</v>
      </c>
      <c r="D268" t="n">
        <v>0</v>
      </c>
    </row>
    <row r="269">
      <c r="A269" t="inlineStr">
        <is>
          <t>INT_R_X5Y49/NR1END3</t>
        </is>
      </c>
      <c r="B269" t="inlineStr">
        <is>
          <t>Part of wire</t>
        </is>
      </c>
      <c r="C269" t="n">
        <v>0</v>
      </c>
      <c r="D269" t="n">
        <v>0</v>
      </c>
      <c r="I269">
        <f>(((D268 + D269)/2) + (D270 + D283))</f>
        <v/>
      </c>
      <c r="J269">
        <f>((C268 + C269)*(((D268 + D269)/2) + (D270 + D283)))</f>
        <v/>
      </c>
    </row>
    <row r="270">
      <c r="A270" t="inlineStr">
        <is>
          <t>INT_R_X5Y49/INT_R.NR1END3-&gt;&gt;BYP_ALT6</t>
        </is>
      </c>
      <c r="B270" t="inlineStr">
        <is>
          <t>Buffer</t>
        </is>
      </c>
      <c r="C270" t="n">
        <v>0</v>
      </c>
      <c r="D270" t="n">
        <v>0.00757</v>
      </c>
      <c r="E270" t="n">
        <v>0</v>
      </c>
      <c r="F270" t="n">
        <v>0</v>
      </c>
      <c r="G270" t="n">
        <v>0</v>
      </c>
      <c r="H270" t="n">
        <v>0</v>
      </c>
      <c r="I270">
        <f>((D272) + (D271))</f>
        <v/>
      </c>
      <c r="J270">
        <f>(((D272) + (D271))*C270)</f>
        <v/>
      </c>
    </row>
    <row r="271">
      <c r="A271" t="inlineStr">
        <is>
          <t>INT_R_X5Y49/BYP_ALT6</t>
        </is>
      </c>
      <c r="B271" t="inlineStr">
        <is>
          <t>Part of wire</t>
        </is>
      </c>
      <c r="C271" t="n">
        <v>0</v>
      </c>
      <c r="D271" t="n">
        <v>0</v>
      </c>
      <c r="I271">
        <f>(((D271)/2) + (D272))</f>
        <v/>
      </c>
      <c r="J271">
        <f>((C271)*(((D271)/2) + (D272)))</f>
        <v/>
      </c>
    </row>
    <row r="272">
      <c r="A272" t="inlineStr">
        <is>
          <t>INT_R_X5Y49/INT_R.BYP_ALT6-&gt;&gt;BYP6</t>
        </is>
      </c>
      <c r="B272" t="inlineStr">
        <is>
          <t>Buffer</t>
        </is>
      </c>
      <c r="C272" t="n">
        <v>3.489880625</v>
      </c>
      <c r="D272" t="n">
        <v>0</v>
      </c>
      <c r="E272" t="n">
        <v>0.055</v>
      </c>
      <c r="F272" t="n">
        <v>0.045</v>
      </c>
      <c r="G272" t="n">
        <v>0.179</v>
      </c>
      <c r="H272" t="n">
        <v>0.148</v>
      </c>
      <c r="I272">
        <f>((((D277) + (D276))) + (D273 + D274))</f>
        <v/>
      </c>
      <c r="J272">
        <f>(((((D277) + (D276))) + (D273 + D274))*C272)</f>
        <v/>
      </c>
    </row>
    <row r="273">
      <c r="A273" t="inlineStr">
        <is>
          <t>INT_R_X5Y49/BYP6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CLBLM_R_X5Y49/CLBLM_BYP6</t>
        </is>
      </c>
      <c r="B274" t="inlineStr">
        <is>
          <t>Part of wire</t>
        </is>
      </c>
      <c r="C274" t="n">
        <v>0</v>
      </c>
      <c r="D274" t="n">
        <v>0</v>
      </c>
      <c r="I274">
        <f>(((D273 + D274)/2) + (((D277) + (D276))))</f>
        <v/>
      </c>
      <c r="J274">
        <f>((C273 + C274)*(((D273 + D274)/2) + (((D277) + (D276)))))</f>
        <v/>
      </c>
    </row>
    <row r="275">
      <c r="A275" t="inlineStr">
        <is>
          <t>CLBLM_R_X5Y49/CLBLM_R.CLBLM_BYP6-&gt;CLBLM_M_DX</t>
        </is>
      </c>
      <c r="B275" t="inlineStr">
        <is>
          <t>PassTransistor</t>
        </is>
      </c>
      <c r="C275" t="n">
        <v>0</v>
      </c>
      <c r="E275" t="n">
        <v>0</v>
      </c>
      <c r="F275" t="n">
        <v>0</v>
      </c>
      <c r="G275" t="n">
        <v>0</v>
      </c>
      <c r="H275" t="n">
        <v>0</v>
      </c>
      <c r="I275">
        <f>((D277) + (D276))</f>
        <v/>
      </c>
      <c r="J275">
        <f>(((D277) + (D276))*C275)</f>
        <v/>
      </c>
    </row>
    <row r="276">
      <c r="A276" t="inlineStr">
        <is>
          <t>CLBLM_R_X5Y49/CLBLM_M_DX</t>
        </is>
      </c>
      <c r="B276" t="inlineStr">
        <is>
          <t>Part of wire</t>
        </is>
      </c>
      <c r="C276" t="n">
        <v>0</v>
      </c>
      <c r="D276" t="n">
        <v>0</v>
      </c>
      <c r="I276">
        <f>(((D276)/2) + (D277))</f>
        <v/>
      </c>
      <c r="J276">
        <f>((C276)*(((D276)/2) + (D277)))</f>
        <v/>
      </c>
    </row>
    <row r="277">
      <c r="A277" t="inlineStr">
        <is>
          <t>ALU1/result0_inferred__0/i__carry__2/DI[3]</t>
        </is>
      </c>
      <c r="B277" t="inlineStr">
        <is>
          <t>Inpin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t="inlineStr">
        <is>
          <t>regReadDataA[15]: masterReg/readData1_reg[15]/Q to ALU1/result0_inferred__0/i__carry__2/DI[3] sum delays</t>
        </is>
      </c>
      <c r="E278">
        <f>(E2 + E4 + E182 + E194 + E213 + E238 + E263 + E267 + E270 + E272 + E275 + E277)</f>
        <v/>
      </c>
      <c r="F278">
        <f>(F2 + F4 + F182 + F194 + F213 + F238 + F263 + F267 + F270 + F272 + F275 + F277)</f>
        <v/>
      </c>
      <c r="G278">
        <f>(G2 + G4 + G182 + G194 + G213 + G238 + G263 + G267 + G270 + G272 + G275 + G277)</f>
        <v/>
      </c>
      <c r="H278">
        <f>(H2 + H4 + H182 + H194 + H213 + H238 + H263 + H267 + H270 + H272 + H275 + H277)</f>
        <v/>
      </c>
      <c r="J278">
        <f>(J2 + J3 + J4 + J6 + J182 + J193 + J194 + J201 + J213 + J215 + J238 + J240 + J263 + J266 + J267 + J269 + J270 + J271 + J272 + J274 + J275 + J276 + J277)</f>
        <v/>
      </c>
    </row>
    <row r="279">
      <c r="A279" t="inlineStr">
        <is>
          <t>regReadDataA[15]: masterReg/readData1_reg[15]/Q to ALU1/result0_inferred__0/i__carry__2/DI[3]sum delays + cap delay</t>
        </is>
      </c>
      <c r="E279">
        <f>1000*(E278 + J278)</f>
        <v/>
      </c>
      <c r="F279">
        <f>1000*(F278 + J278)</f>
        <v/>
      </c>
      <c r="G279">
        <f>1000*(G278 + J278)</f>
        <v/>
      </c>
      <c r="H279">
        <f>1000*(H278 + J278)</f>
        <v/>
      </c>
    </row>
    <row r="281">
      <c r="A281" t="inlineStr">
        <is>
          <t>regReadDataA[15]: masterReg/readData1_reg[15]/Q to ALU1/result0_inferred__0/i__carry__2/DI[3]Total delay (from Vivado)</t>
        </is>
      </c>
      <c r="E281" t="inlineStr">
        <is>
          <t>610</t>
        </is>
      </c>
      <c r="F281" t="inlineStr">
        <is>
          <t>543</t>
        </is>
      </c>
      <c r="G281" t="inlineStr">
        <is>
          <t>1031</t>
        </is>
      </c>
      <c r="H281" t="inlineStr">
        <is>
          <t>891</t>
        </is>
      </c>
    </row>
    <row r="283">
      <c r="A283" t="inlineStr">
        <is>
          <t>INT_R_X5Y49/INT_R.NR1END3-&gt;&gt;BYP_ALT7</t>
        </is>
      </c>
      <c r="B283" t="inlineStr">
        <is>
          <t>Buffer</t>
        </is>
      </c>
      <c r="C283" t="n">
        <v>0</v>
      </c>
      <c r="D283" t="n">
        <v>0.00757</v>
      </c>
      <c r="E283" t="n">
        <v>0</v>
      </c>
      <c r="F283" t="n">
        <v>0</v>
      </c>
      <c r="G283" t="n">
        <v>0</v>
      </c>
      <c r="H283" t="n">
        <v>0</v>
      </c>
      <c r="I283">
        <f>((D285) + (D284))</f>
        <v/>
      </c>
      <c r="J283">
        <f>(((D285) + (D284))*C283)</f>
        <v/>
      </c>
    </row>
    <row r="284">
      <c r="A284" t="inlineStr">
        <is>
          <t>INT_R_X5Y49/BYP_ALT7</t>
        </is>
      </c>
      <c r="B284" t="inlineStr">
        <is>
          <t>Part of wire</t>
        </is>
      </c>
      <c r="C284" t="n">
        <v>0</v>
      </c>
      <c r="D284" t="n">
        <v>0</v>
      </c>
      <c r="I284">
        <f>(((D284)/2) + (D285))</f>
        <v/>
      </c>
      <c r="J284">
        <f>((C284)*(((D284)/2) + (D285)))</f>
        <v/>
      </c>
    </row>
    <row r="285">
      <c r="A285" t="inlineStr">
        <is>
          <t>INT_R_X5Y49/INT_R.BYP_ALT7-&gt;&gt;BYP7</t>
        </is>
      </c>
      <c r="B285" t="inlineStr">
        <is>
          <t>Buffer</t>
        </is>
      </c>
      <c r="C285" t="n">
        <v>3.489880625</v>
      </c>
      <c r="D285" t="n">
        <v>0</v>
      </c>
      <c r="E285" t="n">
        <v>0.055</v>
      </c>
      <c r="F285" t="n">
        <v>0.045</v>
      </c>
      <c r="G285" t="n">
        <v>0.179</v>
      </c>
      <c r="H285" t="n">
        <v>0.148</v>
      </c>
      <c r="I285">
        <f>((((D290) + (D289))) + (D286 + D287))</f>
        <v/>
      </c>
      <c r="J285">
        <f>(((((D290) + (D289))) + (D286 + D287))*C285)</f>
        <v/>
      </c>
    </row>
    <row r="286">
      <c r="A286" t="inlineStr">
        <is>
          <t>INT_R_X5Y49/BYP7</t>
        </is>
      </c>
      <c r="B286" t="inlineStr">
        <is>
          <t>Part of wire</t>
        </is>
      </c>
      <c r="C286" t="n">
        <v>0</v>
      </c>
      <c r="D286" t="n">
        <v>0</v>
      </c>
    </row>
    <row r="287">
      <c r="A287" t="inlineStr">
        <is>
          <t>CLBLM_R_X5Y49/CLBLM_BYP7</t>
        </is>
      </c>
      <c r="B287" t="inlineStr">
        <is>
          <t>Part of wire</t>
        </is>
      </c>
      <c r="C287" t="n">
        <v>0</v>
      </c>
      <c r="D287" t="n">
        <v>0</v>
      </c>
      <c r="I287">
        <f>(((D286 + D287)/2) + (((D290) + (D289))))</f>
        <v/>
      </c>
      <c r="J287">
        <f>((C286 + C287)*(((D286 + D287)/2) + (((D290) + (D289)))))</f>
        <v/>
      </c>
    </row>
    <row r="288">
      <c r="A288" t="inlineStr">
        <is>
          <t>CLBLM_R_X5Y49/CLBLM_R.CLBLM_BYP7-&gt;CLBLM_L_DX</t>
        </is>
      </c>
      <c r="B288" t="inlineStr">
        <is>
          <t>PassTransistor</t>
        </is>
      </c>
      <c r="C288" t="n">
        <v>0</v>
      </c>
      <c r="E288" t="n">
        <v>0</v>
      </c>
      <c r="F288" t="n">
        <v>0</v>
      </c>
      <c r="G288" t="n">
        <v>0</v>
      </c>
      <c r="H288" t="n">
        <v>0</v>
      </c>
      <c r="I288">
        <f>((D290) + (D289))</f>
        <v/>
      </c>
      <c r="J288">
        <f>(((D290) + (D289))*C288)</f>
        <v/>
      </c>
    </row>
    <row r="289">
      <c r="A289" t="inlineStr">
        <is>
          <t>CLBLM_R_X5Y49/CLBLM_L_DX</t>
        </is>
      </c>
      <c r="B289" t="inlineStr">
        <is>
          <t>Part of wire</t>
        </is>
      </c>
      <c r="C289" t="n">
        <v>0</v>
      </c>
      <c r="D289" t="n">
        <v>0</v>
      </c>
      <c r="I289">
        <f>(((D289)/2) + (D290))</f>
        <v/>
      </c>
      <c r="J289">
        <f>((C289)*(((D289)/2) + (D290)))</f>
        <v/>
      </c>
    </row>
    <row r="290">
      <c r="A290" t="inlineStr">
        <is>
          <t>ALU1/result0_carry__2/DI[3]</t>
        </is>
      </c>
      <c r="B290" t="inlineStr">
        <is>
          <t>Inpin</t>
        </is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t="inlineStr">
        <is>
          <t>regReadDataA[15]: masterReg/readData1_reg[15]/Q to ALU1/result0_carry__2/DI[3] sum delays</t>
        </is>
      </c>
      <c r="E291">
        <f>(E2 + E4 + E182 + E194 + E213 + E238 + E263 + E267 + E283 + E285 + E288 + E290)</f>
        <v/>
      </c>
      <c r="F291">
        <f>(F2 + F4 + F182 + F194 + F213 + F238 + F263 + F267 + F283 + F285 + F288 + F290)</f>
        <v/>
      </c>
      <c r="G291">
        <f>(G2 + G4 + G182 + G194 + G213 + G238 + G263 + G267 + G283 + G285 + G288 + G290)</f>
        <v/>
      </c>
      <c r="H291">
        <f>(H2 + H4 + H182 + H194 + H213 + H238 + H263 + H267 + H283 + H285 + H288 + H290)</f>
        <v/>
      </c>
      <c r="J291">
        <f>(J2 + J3 + J4 + J6 + J182 + J193 + J194 + J201 + J213 + J215 + J238 + J240 + J263 + J266 + J267 + J269 + J283 + J284 + J285 + J287 + J288 + J289 + J290)</f>
        <v/>
      </c>
    </row>
    <row r="292">
      <c r="A292" t="inlineStr">
        <is>
          <t>regReadDataA[15]: masterReg/readData1_reg[15]/Q to ALU1/result0_carry__2/DI[3]sum delays + cap delay</t>
        </is>
      </c>
      <c r="E292">
        <f>1000*(E291 + J291)</f>
        <v/>
      </c>
      <c r="F292">
        <f>1000*(F291 + J291)</f>
        <v/>
      </c>
      <c r="G292">
        <f>1000*(G291 + J291)</f>
        <v/>
      </c>
      <c r="H292">
        <f>1000*(H291 + J291)</f>
        <v/>
      </c>
    </row>
    <row r="294">
      <c r="A294" t="inlineStr">
        <is>
          <t>regReadDataA[15]: masterReg/readData1_reg[15]/Q to ALU1/result0_carry__2/DI[3]Total delay (from Vivado)</t>
        </is>
      </c>
      <c r="E294" t="inlineStr">
        <is>
          <t>610</t>
        </is>
      </c>
      <c r="F294" t="inlineStr">
        <is>
          <t>543</t>
        </is>
      </c>
      <c r="G294" t="inlineStr">
        <is>
          <t>1031</t>
        </is>
      </c>
      <c r="H294" t="inlineStr">
        <is>
          <t>891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CLBLL_L_X2Y49/CLBLL_L_AQ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D21 + D92) + (D5 + D6))) + (D3))</f>
        <v/>
      </c>
      <c r="J2">
        <f>(C2*((((D7 + D21 + D92) + (D5 + D6))) + (D3)))</f>
        <v/>
      </c>
    </row>
    <row r="3">
      <c r="A3" t="inlineStr">
        <is>
          <t>CLBLL_L_X2Y49/CLBLL_L_AQ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D21 + D92) + (D5 + D6))))</f>
        <v/>
      </c>
      <c r="J3">
        <f>((C3)*(((D3)/2) + (((D7 + D21 + D92) + (D5 + D6)))))</f>
        <v/>
      </c>
    </row>
    <row r="4">
      <c r="A4" t="inlineStr">
        <is>
          <t>CLBLL_L_X2Y49/CLBLL_L.CLBLL_L_AQ-&gt;CLBLL_LOGIC_OUTS0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D21 + D92) + (D5 + D6))</f>
        <v/>
      </c>
      <c r="J4">
        <f>(((D7 + D21 + D92) + (D5 + D6))*C4)</f>
        <v/>
      </c>
    </row>
    <row r="5">
      <c r="A5" t="inlineStr">
        <is>
          <t>CLBLL_L_X2Y49/CLBLL_LOGIC_OUTS0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INT_L_X2Y49/LOGIC_OUTS_L0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D21 + D92))</f>
        <v/>
      </c>
      <c r="J6">
        <f>((C5 + C6)*(((D5 + D6)/2) + (D7 + D21 + D92)))</f>
        <v/>
      </c>
    </row>
    <row r="7">
      <c r="A7" t="inlineStr">
        <is>
          <t>INT_L_X2Y49/INT_L.LOGIC_OUTS_L0-&gt;&gt;SR1BEG1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0.056</v>
      </c>
      <c r="F7" t="n">
        <v>0.046</v>
      </c>
      <c r="G7" t="n">
        <v>0.132</v>
      </c>
      <c r="H7" t="n">
        <v>0.109</v>
      </c>
      <c r="I7">
        <f>((D10) + (D8 + D9))</f>
        <v/>
      </c>
      <c r="J7">
        <f>(((D10) + (D8 + D9))*C7)</f>
        <v/>
      </c>
    </row>
    <row r="8">
      <c r="A8" t="inlineStr">
        <is>
          <t>INT_L_X2Y49/SR1BEG1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INT_L_X2Y48/SR1END1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INT_L_X2Y48/INT_L.SR1END1-&gt;&gt;IMUX_L19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INT_L_X2Y48/IMUX_L19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CLBLL_L_X2Y48/CLBLL_IMUX19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CLBLL_L_X2Y48/CLBLL_L.CLBLL_IMUX19-&gt;CLBLL_L_B2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CLBLL_L_X2Y48/CLBLL_L_B2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masterReg/register_reg_r1_0_31_12_17_i_29/I0</t>
        </is>
      </c>
      <c r="B15" t="inlineStr">
        <is>
          <t>Inpin</t>
        </is>
      </c>
      <c r="D15" t="n">
        <v>0</v>
      </c>
      <c r="E15" t="n">
        <v>0.212</v>
      </c>
      <c r="F15" t="n">
        <v>0.17</v>
      </c>
      <c r="G15" t="n">
        <v>0.506</v>
      </c>
      <c r="H15" t="n">
        <v>0.408</v>
      </c>
    </row>
    <row r="16">
      <c r="A16" t="inlineStr">
        <is>
          <t>regReadDataA[16]: masterReg/readData1_reg[16]/Q to masterReg/register_reg_r1_0_31_12_17_i_29/I0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regReadDataA[16]: masterReg/readData1_reg[16]/Q to masterReg/register_reg_r1_0_31_12_17_i_29/I0sum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regReadDataA[16]: masterReg/readData1_reg[16]/Q to masterReg/register_reg_r1_0_31_12_17_i_29/I0Total delay (from Vivado)</t>
        </is>
      </c>
      <c r="E19" t="inlineStr">
        <is>
          <t>358</t>
        </is>
      </c>
      <c r="F19" t="inlineStr">
        <is>
          <t>297</t>
        </is>
      </c>
      <c r="G19" t="inlineStr">
        <is>
          <t>676</t>
        </is>
      </c>
      <c r="H19" t="inlineStr">
        <is>
          <t>556</t>
        </is>
      </c>
    </row>
    <row r="21">
      <c r="A21" t="inlineStr">
        <is>
          <t>INT_L_X2Y49/INT_L.LOGIC_OUTS_L0-&gt;&gt;NE2BEG0</t>
        </is>
      </c>
      <c r="B21" t="inlineStr">
        <is>
          <t>Buffer</t>
        </is>
      </c>
      <c r="C21" t="n">
        <v>1.1851186875</v>
      </c>
      <c r="D21" t="n">
        <v>0.008473000000000001</v>
      </c>
      <c r="E21" t="n">
        <v>0.041</v>
      </c>
      <c r="F21" t="n">
        <v>0.033</v>
      </c>
      <c r="G21" t="n">
        <v>0.134</v>
      </c>
      <c r="H21" t="n">
        <v>0.111</v>
      </c>
      <c r="I21">
        <f>((D28 + D46) + (D22 + D23 + D24 + D25 + D26 + D27))</f>
        <v/>
      </c>
      <c r="J21">
        <f>(((D28 + D46) + (D22 + D23 + D24 + D25 + D26 + D27))*C21)</f>
        <v/>
      </c>
    </row>
    <row r="22">
      <c r="A22" t="inlineStr">
        <is>
          <t>INT_L_X2Y49/NE2BEG0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INT_R_X3Y50/NE2END0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INT_R_X3Y49/NE2END_S3_0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BRKH_INT_X2Y49/BRKH_INT_NE2BEG0</t>
        </is>
      </c>
      <c r="B25" t="inlineStr">
        <is>
          <t>Part of wire</t>
        </is>
      </c>
      <c r="C25" t="n">
        <v>0.00523</v>
      </c>
      <c r="D25" t="n">
        <v>0.001</v>
      </c>
    </row>
    <row r="26">
      <c r="A26" t="inlineStr">
        <is>
          <t>INT_L_X2Y50/NE2A0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BRKH_INT_X3Y49/BRKH_INT_NE2END_S3_0</t>
        </is>
      </c>
      <c r="B27" t="inlineStr">
        <is>
          <t>Part of wire</t>
        </is>
      </c>
      <c r="C27" t="n">
        <v>0.00523</v>
      </c>
      <c r="D27" t="n">
        <v>0.001</v>
      </c>
      <c r="I27">
        <f>(((D22 + D23 + D24 + D25 + D26 + D27)/2) + (D28 + D46))</f>
        <v/>
      </c>
      <c r="J27">
        <f>((C22 + C23 + C24 + C25 + C26 + C27)*(((D22 + D23 + D24 + D25 + D26 + D27)/2) + (D28 + D46)))</f>
        <v/>
      </c>
    </row>
    <row r="28">
      <c r="A28" t="inlineStr">
        <is>
          <t>INT_R_X3Y50/INT_R.NE2END0-&gt;&gt;SE2BEG0</t>
        </is>
      </c>
      <c r="B28" t="inlineStr">
        <is>
          <t>Buffer</t>
        </is>
      </c>
      <c r="C28" t="n">
        <v>1.1851186875</v>
      </c>
      <c r="D28" t="n">
        <v>0.008473000000000001</v>
      </c>
      <c r="E28" t="n">
        <v>0.041</v>
      </c>
      <c r="F28" t="n">
        <v>0.033</v>
      </c>
      <c r="G28" t="n">
        <v>0.138</v>
      </c>
      <c r="H28" t="n">
        <v>0.114</v>
      </c>
      <c r="I28">
        <f>((D35) + (D29 + D30 + D31 + D32 + D33 + D34))</f>
        <v/>
      </c>
      <c r="J28">
        <f>(((D35) + (D29 + D30 + D31 + D32 + D33 + D34))*C28)</f>
        <v/>
      </c>
    </row>
    <row r="29">
      <c r="A29" t="inlineStr">
        <is>
          <t>INT_R_X3Y50/SE2BEG0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INT_L_X4Y49/SE2END0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BRKH_INT_X3Y49/BRKH_INT_SE2A0</t>
        </is>
      </c>
      <c r="B31" t="inlineStr">
        <is>
          <t>Part of wire</t>
        </is>
      </c>
      <c r="C31" t="n">
        <v>0.00523</v>
      </c>
      <c r="D31" t="n">
        <v>0.001</v>
      </c>
    </row>
    <row r="32">
      <c r="A32" t="inlineStr">
        <is>
          <t>INT_R_X3Y49/SE2A0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CLBLM_R_X3Y49/CLBLM_SE2A0</t>
        </is>
      </c>
      <c r="B33" t="inlineStr">
        <is>
          <t>Part of wire</t>
        </is>
      </c>
      <c r="C33" t="n">
        <v>0.090332</v>
      </c>
      <c r="D33" t="n">
        <v>0.005065</v>
      </c>
    </row>
    <row r="34">
      <c r="A34" t="inlineStr">
        <is>
          <t>CLBLL_L_X4Y49/CLBLL_SE2A0</t>
        </is>
      </c>
      <c r="B34" t="inlineStr">
        <is>
          <t>Part of wire</t>
        </is>
      </c>
      <c r="C34" t="n">
        <v>0.07904000000000001</v>
      </c>
      <c r="D34" t="n">
        <v>0.005065</v>
      </c>
      <c r="I34">
        <f>(((D29 + D30 + D31 + D32 + D33 + D34)/2) + (D35))</f>
        <v/>
      </c>
      <c r="J34">
        <f>((C29 + C30 + C31 + C32 + C33 + C34)*(((D29 + D30 + D31 + D32 + D33 + D34)/2) + (D35)))</f>
        <v/>
      </c>
    </row>
    <row r="35">
      <c r="A35" t="inlineStr">
        <is>
          <t>INT_L_X4Y49/INT_L.SE2END0-&gt;&gt;IMUX_L41</t>
        </is>
      </c>
      <c r="B35" t="inlineStr">
        <is>
          <t>Buffer</t>
        </is>
      </c>
      <c r="C35" t="n">
        <v>1.6107141875</v>
      </c>
      <c r="D35" t="n">
        <v>0.007713</v>
      </c>
      <c r="E35" t="n">
        <v>0.047</v>
      </c>
      <c r="F35" t="n">
        <v>0.038</v>
      </c>
      <c r="G35" t="n">
        <v>0.138</v>
      </c>
      <c r="H35" t="n">
        <v>0.114</v>
      </c>
      <c r="I35">
        <f>((((D40) + (D39))) + (D36 + D37))</f>
        <v/>
      </c>
      <c r="J35">
        <f>(((((D40) + (D39))) + (D36 + D37))*C35)</f>
        <v/>
      </c>
    </row>
    <row r="36">
      <c r="A36" t="inlineStr">
        <is>
          <t>INT_L_X4Y49/IMUX_L41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CLBLL_L_X4Y49/CLBLL_IMUX41</t>
        </is>
      </c>
      <c r="B37" t="inlineStr">
        <is>
          <t>Part of wire</t>
        </is>
      </c>
      <c r="C37" t="n">
        <v>0</v>
      </c>
      <c r="D37" t="n">
        <v>0</v>
      </c>
      <c r="I37">
        <f>(((D36 + D37)/2) + (((D40) + (D39))))</f>
        <v/>
      </c>
      <c r="J37">
        <f>((C36 + C37)*(((D36 + D37)/2) + (((D40) + (D39)))))</f>
        <v/>
      </c>
    </row>
    <row r="38">
      <c r="A38" t="inlineStr">
        <is>
          <t>CLBLL_L_X4Y49/CLBLL_L.CLBLL_IMUX41-&gt;CLBLL_L_D1</t>
        </is>
      </c>
      <c r="B38" t="inlineStr">
        <is>
          <t>PassTransistor</t>
        </is>
      </c>
      <c r="C38" t="n">
        <v>0</v>
      </c>
      <c r="E38" t="n">
        <v>0</v>
      </c>
      <c r="F38" t="n">
        <v>0</v>
      </c>
      <c r="G38" t="n">
        <v>0</v>
      </c>
      <c r="H38" t="n">
        <v>0</v>
      </c>
      <c r="I38">
        <f>((D40) + (D39))</f>
        <v/>
      </c>
      <c r="J38">
        <f>(((D40) + (D39))*C38)</f>
        <v/>
      </c>
    </row>
    <row r="39">
      <c r="A39" t="inlineStr">
        <is>
          <t>CLBLL_L_X4Y49/CLBLL_L_D1</t>
        </is>
      </c>
      <c r="B39" t="inlineStr">
        <is>
          <t>Part of wire</t>
        </is>
      </c>
      <c r="C39" t="n">
        <v>0</v>
      </c>
      <c r="D39" t="n">
        <v>0</v>
      </c>
      <c r="I39">
        <f>(((D39)/2) + (D40))</f>
        <v/>
      </c>
      <c r="J39">
        <f>((C39)*(((D39)/2) + (D40)))</f>
        <v/>
      </c>
    </row>
    <row r="40">
      <c r="A40" t="inlineStr">
        <is>
          <t>masterReg/readData2[29]_i_14/I3</t>
        </is>
      </c>
      <c r="B40" t="inlineStr">
        <is>
          <t>Inpin</t>
        </is>
      </c>
      <c r="D40" t="n">
        <v>0</v>
      </c>
      <c r="E40" t="n">
        <v>0.216</v>
      </c>
      <c r="F40" t="n">
        <v>0.174</v>
      </c>
      <c r="G40" t="n">
        <v>0.522</v>
      </c>
      <c r="H40" t="n">
        <v>0.421</v>
      </c>
    </row>
    <row r="41">
      <c r="A41" t="inlineStr">
        <is>
          <t>regReadDataA[16]: masterReg/readData1_reg[16]/Q to masterReg/readData2[29]_i_14/I3 sum delays</t>
        </is>
      </c>
      <c r="E41">
        <f>(E2 + E4 + E21 + E28 + E35 + E38 + E40)</f>
        <v/>
      </c>
      <c r="F41">
        <f>(F2 + F4 + F21 + F28 + F35 + F38 + F40)</f>
        <v/>
      </c>
      <c r="G41">
        <f>(G2 + G4 + G21 + G28 + G35 + G38 + G40)</f>
        <v/>
      </c>
      <c r="H41">
        <f>(H2 + H4 + H21 + H28 + H35 + H38 + H40)</f>
        <v/>
      </c>
      <c r="J41">
        <f>(J2 + J3 + J4 + J6 + J21 + J27 + J28 + J34 + J35 + J37 + J38 + J39 + J40)</f>
        <v/>
      </c>
    </row>
    <row r="42">
      <c r="A42" t="inlineStr">
        <is>
          <t>regReadDataA[16]: masterReg/readData1_reg[16]/Q to masterReg/readData2[29]_i_14/I3sum delays + cap delay</t>
        </is>
      </c>
      <c r="E42">
        <f>1000*(E41 + J41)</f>
        <v/>
      </c>
      <c r="F42">
        <f>1000*(F41 + J41)</f>
        <v/>
      </c>
      <c r="G42">
        <f>1000*(G41 + J41)</f>
        <v/>
      </c>
      <c r="H42">
        <f>1000*(H41 + J41)</f>
        <v/>
      </c>
    </row>
    <row r="44">
      <c r="A44" t="inlineStr">
        <is>
          <t>regReadDataA[16]: masterReg/readData1_reg[16]/Q to masterReg/readData2[29]_i_14/I3Total delay (from Vivado)</t>
        </is>
      </c>
      <c r="E44" t="inlineStr">
        <is>
          <t>426</t>
        </is>
      </c>
      <c r="F44" t="inlineStr">
        <is>
          <t>359</t>
        </is>
      </c>
      <c r="G44" t="inlineStr">
        <is>
          <t>845</t>
        </is>
      </c>
      <c r="H44" t="inlineStr">
        <is>
          <t>701</t>
        </is>
      </c>
    </row>
    <row r="46">
      <c r="A46" t="inlineStr">
        <is>
          <t>INT_R_X3Y50/INT_R.NE2END0-&gt;&gt;EE2BEG0</t>
        </is>
      </c>
      <c r="B46" t="inlineStr">
        <is>
          <t>Buffer</t>
        </is>
      </c>
      <c r="C46" t="n">
        <v>1.1851186875</v>
      </c>
      <c r="D46" t="n">
        <v>0.008473000000000001</v>
      </c>
      <c r="E46" t="n">
        <v>0.061</v>
      </c>
      <c r="F46" t="n">
        <v>0.05</v>
      </c>
      <c r="G46" t="n">
        <v>0.139</v>
      </c>
      <c r="H46" t="n">
        <v>0.115</v>
      </c>
      <c r="I46">
        <f>((D52 + D65 + D78) + (D47 + D48 + D49 + D50 + D51))</f>
        <v/>
      </c>
      <c r="J46">
        <f>(((D52 + D65 + D78) + (D47 + D48 + D49 + D50 + D51))*C46)</f>
        <v/>
      </c>
    </row>
    <row r="47">
      <c r="A47" t="inlineStr">
        <is>
          <t>INT_R_X3Y50/EE2BEG0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INT_R_X5Y50/EE2END0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CLBLM_R_X3Y50/CLBLM_EE2BEG0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CLBLL_L_X4Y50/CLBLL_EE2BEG0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INT_L_X4Y50/EE2A0</t>
        </is>
      </c>
      <c r="B51" t="inlineStr">
        <is>
          <t>Part of wire</t>
        </is>
      </c>
      <c r="C51" t="n">
        <v>0</v>
      </c>
      <c r="D51" t="n">
        <v>0</v>
      </c>
      <c r="I51">
        <f>(((D47 + D48 + D49 + D50 + D51)/2) + (D52 + D65 + D78))</f>
        <v/>
      </c>
      <c r="J51">
        <f>((C47 + C48 + C49 + C50 + C51)*(((D47 + D48 + D49 + D50 + D51)/2) + (D52 + D65 + D78)))</f>
        <v/>
      </c>
    </row>
    <row r="52">
      <c r="A52" t="inlineStr">
        <is>
          <t>INT_R_X5Y50/INT_R.EE2END0-&gt;&gt;BYP_ALT0</t>
        </is>
      </c>
      <c r="B52" t="inlineStr">
        <is>
          <t>Buffer</t>
        </is>
      </c>
      <c r="C52" t="n">
        <v>0</v>
      </c>
      <c r="D52" t="n">
        <v>0.00757</v>
      </c>
      <c r="E52" t="n">
        <v>0</v>
      </c>
      <c r="F52" t="n">
        <v>0</v>
      </c>
      <c r="G52" t="n">
        <v>0</v>
      </c>
      <c r="H52" t="n">
        <v>0</v>
      </c>
      <c r="I52">
        <f>((D54) + (D53))</f>
        <v/>
      </c>
      <c r="J52">
        <f>(((D54) + (D53))*C52)</f>
        <v/>
      </c>
    </row>
    <row r="53">
      <c r="A53" t="inlineStr">
        <is>
          <t>INT_R_X5Y50/BYP_ALT0</t>
        </is>
      </c>
      <c r="B53" t="inlineStr">
        <is>
          <t>Part of wire</t>
        </is>
      </c>
      <c r="C53" t="n">
        <v>0</v>
      </c>
      <c r="D53" t="n">
        <v>0</v>
      </c>
      <c r="I53">
        <f>(((D53)/2) + (D54))</f>
        <v/>
      </c>
      <c r="J53">
        <f>((C53)*(((D53)/2) + (D54)))</f>
        <v/>
      </c>
    </row>
    <row r="54">
      <c r="A54" t="inlineStr">
        <is>
          <t>INT_R_X5Y50/INT_R.BYP_ALT0-&gt;&gt;BYP0</t>
        </is>
      </c>
      <c r="B54" t="inlineStr">
        <is>
          <t>Buffer</t>
        </is>
      </c>
      <c r="C54" t="n">
        <v>3.489880625</v>
      </c>
      <c r="D54" t="n">
        <v>0</v>
      </c>
      <c r="E54" t="n">
        <v>0.055</v>
      </c>
      <c r="F54" t="n">
        <v>0.045</v>
      </c>
      <c r="G54" t="n">
        <v>0.179</v>
      </c>
      <c r="H54" t="n">
        <v>0.148</v>
      </c>
      <c r="I54">
        <f>((((D59) + (D58))) + (D55 + D56))</f>
        <v/>
      </c>
      <c r="J54">
        <f>(((((D59) + (D58))) + (D55 + D56))*C54)</f>
        <v/>
      </c>
    </row>
    <row r="55">
      <c r="A55" t="inlineStr">
        <is>
          <t>INT_R_X5Y50/BYP0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CLBLM_R_X5Y50/CLBLM_BYP0</t>
        </is>
      </c>
      <c r="B56" t="inlineStr">
        <is>
          <t>Part of wire</t>
        </is>
      </c>
      <c r="C56" t="n">
        <v>0</v>
      </c>
      <c r="D56" t="n">
        <v>0</v>
      </c>
      <c r="I56">
        <f>(((D55 + D56)/2) + (((D59) + (D58))))</f>
        <v/>
      </c>
      <c r="J56">
        <f>((C55 + C56)*(((D55 + D56)/2) + (((D59) + (D58)))))</f>
        <v/>
      </c>
    </row>
    <row r="57">
      <c r="A57" t="inlineStr">
        <is>
          <t>CLBLM_R_X5Y50/CLBLM_R.CLBLM_BYP0-&gt;CLBLM_L_AX</t>
        </is>
      </c>
      <c r="B57" t="inlineStr">
        <is>
          <t>PassTransistor</t>
        </is>
      </c>
      <c r="C57" t="n">
        <v>0</v>
      </c>
      <c r="E57" t="n">
        <v>0</v>
      </c>
      <c r="F57" t="n">
        <v>0</v>
      </c>
      <c r="G57" t="n">
        <v>0</v>
      </c>
      <c r="H57" t="n">
        <v>0</v>
      </c>
      <c r="I57">
        <f>((D59) + (D58))</f>
        <v/>
      </c>
      <c r="J57">
        <f>(((D59) + (D58))*C57)</f>
        <v/>
      </c>
    </row>
    <row r="58">
      <c r="A58" t="inlineStr">
        <is>
          <t>CLBLM_R_X5Y50/CLBLM_L_AX</t>
        </is>
      </c>
      <c r="B58" t="inlineStr">
        <is>
          <t>Part of wire</t>
        </is>
      </c>
      <c r="C58" t="n">
        <v>0</v>
      </c>
      <c r="D58" t="n">
        <v>0</v>
      </c>
      <c r="I58">
        <f>(((D58)/2) + (D59))</f>
        <v/>
      </c>
      <c r="J58">
        <f>((C58)*(((D58)/2) + (D59)))</f>
        <v/>
      </c>
    </row>
    <row r="59">
      <c r="A59" t="inlineStr">
        <is>
          <t>ALU1/result0_carry__3/DI[0]</t>
        </is>
      </c>
      <c r="B59" t="inlineStr">
        <is>
          <t>Inpin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inlineStr">
        <is>
          <t>regReadDataA[16]: masterReg/readData1_reg[16]/Q to ALU1/result0_carry__3/DI[0] sum delays</t>
        </is>
      </c>
      <c r="E60">
        <f>(E2 + E4 + E21 + E46 + E52 + E54 + E57 + E59)</f>
        <v/>
      </c>
      <c r="F60">
        <f>(F2 + F4 + F21 + F46 + F52 + F54 + F57 + F59)</f>
        <v/>
      </c>
      <c r="G60">
        <f>(G2 + G4 + G21 + G46 + G52 + G54 + G57 + G59)</f>
        <v/>
      </c>
      <c r="H60">
        <f>(H2 + H4 + H21 + H46 + H52 + H54 + H57 + H59)</f>
        <v/>
      </c>
      <c r="J60">
        <f>(J2 + J3 + J4 + J6 + J21 + J27 + J46 + J51 + J52 + J53 + J54 + J56 + J57 + J58 + J59)</f>
        <v/>
      </c>
    </row>
    <row r="61">
      <c r="A61" t="inlineStr">
        <is>
          <t>regReadDataA[16]: masterReg/readData1_reg[16]/Q to ALU1/result0_carry__3/DI[0]sum delays + cap delay</t>
        </is>
      </c>
      <c r="E61">
        <f>1000*(E60 + J60)</f>
        <v/>
      </c>
      <c r="F61">
        <f>1000*(F60 + J60)</f>
        <v/>
      </c>
      <c r="G61">
        <f>1000*(G60 + J60)</f>
        <v/>
      </c>
      <c r="H61">
        <f>1000*(H60 + J60)</f>
        <v/>
      </c>
    </row>
    <row r="63">
      <c r="A63" t="inlineStr">
        <is>
          <t>regReadDataA[16]: masterReg/readData1_reg[16]/Q to ALU1/result0_carry__3/DI[0]Total delay (from Vivado)</t>
        </is>
      </c>
      <c r="E63" t="inlineStr">
        <is>
          <t>238</t>
        </is>
      </c>
      <c r="F63" t="inlineStr">
        <is>
          <t>209</t>
        </is>
      </c>
      <c r="G63" t="inlineStr">
        <is>
          <t>435</t>
        </is>
      </c>
      <c r="H63" t="inlineStr">
        <is>
          <t>373</t>
        </is>
      </c>
    </row>
    <row r="65">
      <c r="A65" t="inlineStr">
        <is>
          <t>INT_R_X5Y50/INT_R.EE2END0-&gt;&gt;BYP_ALT1</t>
        </is>
      </c>
      <c r="B65" t="inlineStr">
        <is>
          <t>Buffer</t>
        </is>
      </c>
      <c r="C65" t="n">
        <v>0</v>
      </c>
      <c r="D65" t="n">
        <v>0.00757</v>
      </c>
      <c r="E65" t="n">
        <v>0</v>
      </c>
      <c r="F65" t="n">
        <v>0</v>
      </c>
      <c r="G65" t="n">
        <v>0</v>
      </c>
      <c r="H65" t="n">
        <v>0</v>
      </c>
      <c r="I65">
        <f>((D67) + (D66))</f>
        <v/>
      </c>
      <c r="J65">
        <f>(((D67) + (D66))*C65)</f>
        <v/>
      </c>
    </row>
    <row r="66">
      <c r="A66" t="inlineStr">
        <is>
          <t>INT_R_X5Y50/BYP_ALT1</t>
        </is>
      </c>
      <c r="B66" t="inlineStr">
        <is>
          <t>Part of wire</t>
        </is>
      </c>
      <c r="C66" t="n">
        <v>0</v>
      </c>
      <c r="D66" t="n">
        <v>0</v>
      </c>
      <c r="I66">
        <f>(((D66)/2) + (D67))</f>
        <v/>
      </c>
      <c r="J66">
        <f>((C66)*(((D66)/2) + (D67)))</f>
        <v/>
      </c>
    </row>
    <row r="67">
      <c r="A67" t="inlineStr">
        <is>
          <t>INT_R_X5Y50/INT_R.BYP_ALT1-&gt;&gt;BYP1</t>
        </is>
      </c>
      <c r="B67" t="inlineStr">
        <is>
          <t>Buffer</t>
        </is>
      </c>
      <c r="C67" t="n">
        <v>3.489880625</v>
      </c>
      <c r="D67" t="n">
        <v>0</v>
      </c>
      <c r="E67" t="n">
        <v>0.055</v>
      </c>
      <c r="F67" t="n">
        <v>0.045</v>
      </c>
      <c r="G67" t="n">
        <v>0.179</v>
      </c>
      <c r="H67" t="n">
        <v>0.148</v>
      </c>
      <c r="I67">
        <f>((((D72) + (D71))) + (D68 + D69))</f>
        <v/>
      </c>
      <c r="J67">
        <f>(((((D72) + (D71))) + (D68 + D69))*C67)</f>
        <v/>
      </c>
    </row>
    <row r="68">
      <c r="A68" t="inlineStr">
        <is>
          <t>INT_R_X5Y50/BYP1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CLBLM_R_X5Y50/CLBLM_BYP1</t>
        </is>
      </c>
      <c r="B69" t="inlineStr">
        <is>
          <t>Part of wire</t>
        </is>
      </c>
      <c r="C69" t="n">
        <v>0</v>
      </c>
      <c r="D69" t="n">
        <v>0</v>
      </c>
      <c r="I69">
        <f>(((D68 + D69)/2) + (((D72) + (D71))))</f>
        <v/>
      </c>
      <c r="J69">
        <f>((C68 + C69)*(((D68 + D69)/2) + (((D72) + (D71)))))</f>
        <v/>
      </c>
    </row>
    <row r="70">
      <c r="A70" t="inlineStr">
        <is>
          <t>CLBLM_R_X5Y50/CLBLM_R.CLBLM_BYP1-&gt;CLBLM_M_AX</t>
        </is>
      </c>
      <c r="B70" t="inlineStr">
        <is>
          <t>PassTransistor</t>
        </is>
      </c>
      <c r="C70" t="n">
        <v>0</v>
      </c>
      <c r="E70" t="n">
        <v>0</v>
      </c>
      <c r="F70" t="n">
        <v>0</v>
      </c>
      <c r="G70" t="n">
        <v>0</v>
      </c>
      <c r="H70" t="n">
        <v>0</v>
      </c>
      <c r="I70">
        <f>((D72) + (D71))</f>
        <v/>
      </c>
      <c r="J70">
        <f>(((D72) + (D71))*C70)</f>
        <v/>
      </c>
    </row>
    <row r="71">
      <c r="A71" t="inlineStr">
        <is>
          <t>CLBLM_R_X5Y50/CLBLM_M_AX</t>
        </is>
      </c>
      <c r="B71" t="inlineStr">
        <is>
          <t>Part of wire</t>
        </is>
      </c>
      <c r="C71" t="n">
        <v>0</v>
      </c>
      <c r="D71" t="n">
        <v>0</v>
      </c>
      <c r="I71">
        <f>(((D71)/2) + (D72))</f>
        <v/>
      </c>
      <c r="J71">
        <f>((C71)*(((D71)/2) + (D72)))</f>
        <v/>
      </c>
    </row>
    <row r="72">
      <c r="A72" t="inlineStr">
        <is>
          <t>ALU1/result0_inferred__0/i__carry__3/DI[0]</t>
        </is>
      </c>
      <c r="B72" t="inlineStr">
        <is>
          <t>Inpin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inlineStr">
        <is>
          <t>regReadDataA[16]: masterReg/readData1_reg[16]/Q to ALU1/result0_inferred__0/i__carry__3/DI[0] sum delays</t>
        </is>
      </c>
      <c r="E73">
        <f>(E2 + E4 + E21 + E46 + E65 + E67 + E70 + E72)</f>
        <v/>
      </c>
      <c r="F73">
        <f>(F2 + F4 + F21 + F46 + F65 + F67 + F70 + F72)</f>
        <v/>
      </c>
      <c r="G73">
        <f>(G2 + G4 + G21 + G46 + G65 + G67 + G70 + G72)</f>
        <v/>
      </c>
      <c r="H73">
        <f>(H2 + H4 + H21 + H46 + H65 + H67 + H70 + H72)</f>
        <v/>
      </c>
      <c r="J73">
        <f>(J2 + J3 + J4 + J6 + J21 + J27 + J46 + J51 + J65 + J66 + J67 + J69 + J70 + J71 + J72)</f>
        <v/>
      </c>
    </row>
    <row r="74">
      <c r="A74" t="inlineStr">
        <is>
          <t>regReadDataA[16]: masterReg/readData1_reg[16]/Q to ALU1/result0_inferred__0/i__carry__3/DI[0]sum delays + cap delay</t>
        </is>
      </c>
      <c r="E74">
        <f>1000*(E73 + J73)</f>
        <v/>
      </c>
      <c r="F74">
        <f>1000*(F73 + J73)</f>
        <v/>
      </c>
      <c r="G74">
        <f>1000*(G73 + J73)</f>
        <v/>
      </c>
      <c r="H74">
        <f>1000*(H73 + J73)</f>
        <v/>
      </c>
    </row>
    <row r="76">
      <c r="A76" t="inlineStr">
        <is>
          <t>regReadDataA[16]: masterReg/readData1_reg[16]/Q to ALU1/result0_inferred__0/i__carry__3/DI[0]Total delay (from Vivado)</t>
        </is>
      </c>
      <c r="E76" t="inlineStr">
        <is>
          <t>238</t>
        </is>
      </c>
      <c r="F76" t="inlineStr">
        <is>
          <t>209</t>
        </is>
      </c>
      <c r="G76" t="inlineStr">
        <is>
          <t>435</t>
        </is>
      </c>
      <c r="H76" t="inlineStr">
        <is>
          <t>373</t>
        </is>
      </c>
    </row>
    <row r="78">
      <c r="A78" t="inlineStr">
        <is>
          <t>INT_R_X5Y50/INT_R.EE2END0-&gt;&gt;WR1BEG1</t>
        </is>
      </c>
      <c r="B78" t="inlineStr">
        <is>
          <t>Buffer</t>
        </is>
      </c>
      <c r="C78" t="n">
        <v>1.16220225</v>
      </c>
      <c r="D78" t="n">
        <v>0.008429000000000001</v>
      </c>
      <c r="E78" t="n">
        <v>0.043</v>
      </c>
      <c r="F78" t="n">
        <v>0.035</v>
      </c>
      <c r="G78" t="n">
        <v>0.124</v>
      </c>
      <c r="H78" t="n">
        <v>0.103</v>
      </c>
      <c r="I78">
        <f>((D81) + (D79 + D80))</f>
        <v/>
      </c>
      <c r="J78">
        <f>(((D81) + (D79 + D80))*C78)</f>
        <v/>
      </c>
    </row>
    <row r="79">
      <c r="A79" t="inlineStr">
        <is>
          <t>INT_R_X5Y50/WR1BEG1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INT_L_X4Y50/WR1END1</t>
        </is>
      </c>
      <c r="B80" t="inlineStr">
        <is>
          <t>Part of wire</t>
        </is>
      </c>
      <c r="C80" t="n">
        <v>0</v>
      </c>
      <c r="D80" t="n">
        <v>0</v>
      </c>
      <c r="I80">
        <f>(((D79 + D80)/2) + (D81))</f>
        <v/>
      </c>
      <c r="J80">
        <f>((C79 + C80)*(((D79 + D80)/2) + (D81)))</f>
        <v/>
      </c>
    </row>
    <row r="81">
      <c r="A81" t="inlineStr">
        <is>
          <t>INT_L_X4Y50/INT_L.WR1END1-&gt;&gt;IMUX_L11</t>
        </is>
      </c>
      <c r="B81" t="inlineStr">
        <is>
          <t>Buffer</t>
        </is>
      </c>
      <c r="C81" t="n">
        <v>1.6107141875</v>
      </c>
      <c r="D81" t="n">
        <v>0.007713</v>
      </c>
      <c r="E81" t="n">
        <v>0.047</v>
      </c>
      <c r="F81" t="n">
        <v>0.038</v>
      </c>
      <c r="G81" t="n">
        <v>0.138</v>
      </c>
      <c r="H81" t="n">
        <v>0.114</v>
      </c>
      <c r="I81">
        <f>((((D86) + (D85))) + (D82 + D83))</f>
        <v/>
      </c>
      <c r="J81">
        <f>(((((D86) + (D85))) + (D82 + D83))*C81)</f>
        <v/>
      </c>
    </row>
    <row r="82">
      <c r="A82" t="inlineStr">
        <is>
          <t>INT_L_X4Y50/IMUX_L11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CLBLL_L_X4Y50/CLBLL_IMUX11</t>
        </is>
      </c>
      <c r="B83" t="inlineStr">
        <is>
          <t>Part of wire</t>
        </is>
      </c>
      <c r="C83" t="n">
        <v>0</v>
      </c>
      <c r="D83" t="n">
        <v>0</v>
      </c>
      <c r="I83">
        <f>(((D82 + D83)/2) + (((D86) + (D85))))</f>
        <v/>
      </c>
      <c r="J83">
        <f>((C82 + C83)*(((D82 + D83)/2) + (((D86) + (D85)))))</f>
        <v/>
      </c>
    </row>
    <row r="84">
      <c r="A84" t="inlineStr">
        <is>
          <t>CLBLL_L_X4Y50/CLBLL_L.CLBLL_IMUX11-&gt;CLBLL_LL_A4</t>
        </is>
      </c>
      <c r="B84" t="inlineStr">
        <is>
          <t>PassTransistor</t>
        </is>
      </c>
      <c r="C84" t="n">
        <v>0</v>
      </c>
      <c r="E84" t="n">
        <v>0</v>
      </c>
      <c r="F84" t="n">
        <v>0</v>
      </c>
      <c r="G84" t="n">
        <v>0</v>
      </c>
      <c r="H84" t="n">
        <v>0</v>
      </c>
      <c r="I84">
        <f>((D86) + (D85))</f>
        <v/>
      </c>
      <c r="J84">
        <f>(((D86) + (D85))*C84)</f>
        <v/>
      </c>
    </row>
    <row r="85">
      <c r="A85" t="inlineStr">
        <is>
          <t>CLBLL_L_X4Y50/CLBLL_LL_A4</t>
        </is>
      </c>
      <c r="B85" t="inlineStr">
        <is>
          <t>Part of wire</t>
        </is>
      </c>
      <c r="C85" t="n">
        <v>0</v>
      </c>
      <c r="D85" t="n">
        <v>0.006817999999999999</v>
      </c>
      <c r="I85">
        <f>(((D85)/2) + (D86))</f>
        <v/>
      </c>
      <c r="J85">
        <f>((C85)*(((D85)/2) + (D86)))</f>
        <v/>
      </c>
    </row>
    <row r="86">
      <c r="A86" t="inlineStr">
        <is>
          <t>masterReg/i__carry__1_i_4/I2</t>
        </is>
      </c>
      <c r="B86" t="inlineStr">
        <is>
          <t>Inpin</t>
        </is>
      </c>
      <c r="D86" t="n">
        <v>0</v>
      </c>
      <c r="E86" t="n">
        <v>0.107</v>
      </c>
      <c r="F86" t="n">
        <v>0.08599999999999999</v>
      </c>
      <c r="G86" t="n">
        <v>0.284</v>
      </c>
      <c r="H86" t="n">
        <v>0.229</v>
      </c>
    </row>
    <row r="87">
      <c r="A87" t="inlineStr">
        <is>
          <t>regReadDataA[16]: masterReg/readData1_reg[16]/Q to masterReg/i__carry__1_i_4/I2 sum delays</t>
        </is>
      </c>
      <c r="E87">
        <f>(E2 + E4 + E21 + E46 + E78 + E81 + E84 + E86)</f>
        <v/>
      </c>
      <c r="F87">
        <f>(F2 + F4 + F21 + F46 + F78 + F81 + F84 + F86)</f>
        <v/>
      </c>
      <c r="G87">
        <f>(G2 + G4 + G21 + G46 + G78 + G81 + G84 + G86)</f>
        <v/>
      </c>
      <c r="H87">
        <f>(H2 + H4 + H21 + H46 + H78 + H81 + H84 + H86)</f>
        <v/>
      </c>
      <c r="J87">
        <f>(J2 + J3 + J4 + J6 + J21 + J27 + J46 + J51 + J78 + J80 + J81 + J83 + J84 + J85 + J86)</f>
        <v/>
      </c>
    </row>
    <row r="88">
      <c r="A88" t="inlineStr">
        <is>
          <t>regReadDataA[16]: masterReg/readData1_reg[16]/Q to masterReg/i__carry__1_i_4/I2sum delays + cap delay</t>
        </is>
      </c>
      <c r="E88">
        <f>1000*(E87 + J87)</f>
        <v/>
      </c>
      <c r="F88">
        <f>1000*(F87 + J87)</f>
        <v/>
      </c>
      <c r="G88">
        <f>1000*(G87 + J87)</f>
        <v/>
      </c>
      <c r="H88">
        <f>1000*(H87 + J87)</f>
        <v/>
      </c>
    </row>
    <row r="90">
      <c r="A90" t="inlineStr">
        <is>
          <t>regReadDataA[16]: masterReg/readData1_reg[16]/Q to masterReg/i__carry__1_i_4/I2Total delay (from Vivado)</t>
        </is>
      </c>
      <c r="E90" t="inlineStr">
        <is>
          <t>398</t>
        </is>
      </c>
      <c r="F90" t="inlineStr">
        <is>
          <t>341</t>
        </is>
      </c>
      <c r="G90" t="inlineStr">
        <is>
          <t>755</t>
        </is>
      </c>
      <c r="H90" t="inlineStr">
        <is>
          <t>635</t>
        </is>
      </c>
    </row>
    <row r="92">
      <c r="A92" t="inlineStr">
        <is>
          <t>INT_L_X2Y49/INT_L.LOGIC_OUTS_L0-&gt;&gt;ER1BEG1</t>
        </is>
      </c>
      <c r="B92" t="inlineStr">
        <is>
          <t>Buffer</t>
        </is>
      </c>
      <c r="C92" t="n">
        <v>1.16220225</v>
      </c>
      <c r="D92" t="n">
        <v>0.008429000000000001</v>
      </c>
      <c r="E92" t="n">
        <v>0.044</v>
      </c>
      <c r="F92" t="n">
        <v>0.036</v>
      </c>
      <c r="G92" t="n">
        <v>0.124</v>
      </c>
      <c r="H92" t="n">
        <v>0.103</v>
      </c>
      <c r="I92">
        <f>((D95 + D106 + D117 + D134) + (D93 + D94))</f>
        <v/>
      </c>
      <c r="J92">
        <f>(((D95 + D106 + D117 + D134) + (D93 + D94))*C92)</f>
        <v/>
      </c>
    </row>
    <row r="93">
      <c r="A93" t="inlineStr">
        <is>
          <t>INT_L_X2Y49/ER1BEG1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INT_R_X3Y49/ER1END1</t>
        </is>
      </c>
      <c r="B94" t="inlineStr">
        <is>
          <t>Part of wire</t>
        </is>
      </c>
      <c r="C94" t="n">
        <v>0</v>
      </c>
      <c r="D94" t="n">
        <v>0</v>
      </c>
      <c r="I94">
        <f>(((D93 + D94)/2) + (D95 + D106 + D117 + D134))</f>
        <v/>
      </c>
      <c r="J94">
        <f>((C93 + C94)*(((D93 + D94)/2) + (D95 + D106 + D117 + D134)))</f>
        <v/>
      </c>
    </row>
    <row r="95">
      <c r="A95" t="inlineStr">
        <is>
          <t>INT_R_X3Y49/INT_R.ER1END1-&gt;&gt;IMUX27</t>
        </is>
      </c>
      <c r="B95" t="inlineStr">
        <is>
          <t>Buffer</t>
        </is>
      </c>
      <c r="C95" t="n">
        <v>1.6107141875</v>
      </c>
      <c r="D95" t="n">
        <v>0.007713</v>
      </c>
      <c r="E95" t="n">
        <v>0.047</v>
      </c>
      <c r="F95" t="n">
        <v>0.038</v>
      </c>
      <c r="G95" t="n">
        <v>0.138</v>
      </c>
      <c r="H95" t="n">
        <v>0.114</v>
      </c>
      <c r="I95">
        <f>((((D100) + (D99))) + (D96 + D97))</f>
        <v/>
      </c>
      <c r="J95">
        <f>(((((D100) + (D99))) + (D96 + D97))*C95)</f>
        <v/>
      </c>
    </row>
    <row r="96">
      <c r="A96" t="inlineStr">
        <is>
          <t>INT_R_X3Y49/IMUX27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CLBLM_R_X3Y49/CLBLM_IMUX27</t>
        </is>
      </c>
      <c r="B97" t="inlineStr">
        <is>
          <t>Part of wire</t>
        </is>
      </c>
      <c r="C97" t="n">
        <v>0</v>
      </c>
      <c r="D97" t="n">
        <v>0</v>
      </c>
      <c r="I97">
        <f>(((D96 + D97)/2) + (((D100) + (D99))))</f>
        <v/>
      </c>
      <c r="J97">
        <f>((C96 + C97)*(((D96 + D97)/2) + (((D100) + (D99)))))</f>
        <v/>
      </c>
    </row>
    <row r="98">
      <c r="A98" t="inlineStr">
        <is>
          <t>CLBLM_R_X3Y49/CLBLM_R.CLBLM_IMUX27-&gt;CLBLM_M_B4</t>
        </is>
      </c>
      <c r="B98" t="inlineStr">
        <is>
          <t>PassTransistor</t>
        </is>
      </c>
      <c r="C98" t="n">
        <v>0</v>
      </c>
      <c r="E98" t="n">
        <v>0</v>
      </c>
      <c r="F98" t="n">
        <v>0</v>
      </c>
      <c r="G98" t="n">
        <v>0</v>
      </c>
      <c r="H98" t="n">
        <v>0</v>
      </c>
      <c r="I98">
        <f>((D100) + (D99))</f>
        <v/>
      </c>
      <c r="J98">
        <f>(((D100) + (D99))*C98)</f>
        <v/>
      </c>
    </row>
    <row r="99">
      <c r="A99" t="inlineStr">
        <is>
          <t>CLBLM_R_X3Y49/CLBLM_M_B4</t>
        </is>
      </c>
      <c r="B99" t="inlineStr">
        <is>
          <t>Part of wire</t>
        </is>
      </c>
      <c r="C99" t="n">
        <v>0</v>
      </c>
      <c r="D99" t="n">
        <v>0</v>
      </c>
      <c r="I99">
        <f>(((D99)/2) + (D100))</f>
        <v/>
      </c>
      <c r="J99">
        <f>((C99)*(((D99)/2) + (D100)))</f>
        <v/>
      </c>
    </row>
    <row r="100">
      <c r="A100" t="inlineStr">
        <is>
          <t>masterReg/register_reg_r1_0_31_12_17_i_30/I2</t>
        </is>
      </c>
      <c r="B100" t="inlineStr">
        <is>
          <t>Inpin</t>
        </is>
      </c>
      <c r="D100" t="n">
        <v>0</v>
      </c>
      <c r="E100" t="n">
        <v>0.112</v>
      </c>
      <c r="F100" t="n">
        <v>0.09</v>
      </c>
      <c r="G100" t="n">
        <v>0.3</v>
      </c>
      <c r="H100" t="n">
        <v>0.242</v>
      </c>
    </row>
    <row r="101">
      <c r="A101" t="inlineStr">
        <is>
          <t>regReadDataA[16]: masterReg/readData1_reg[16]/Q to masterReg/register_reg_r1_0_31_12_17_i_30/I2 sum delays</t>
        </is>
      </c>
      <c r="E101">
        <f>(E2 + E4 + E92 + E95 + E98 + E100)</f>
        <v/>
      </c>
      <c r="F101">
        <f>(F2 + F4 + F92 + F95 + F98 + F100)</f>
        <v/>
      </c>
      <c r="G101">
        <f>(G2 + G4 + G92 + G95 + G98 + G100)</f>
        <v/>
      </c>
      <c r="H101">
        <f>(H2 + H4 + H92 + H95 + H98 + H100)</f>
        <v/>
      </c>
      <c r="J101">
        <f>(J2 + J3 + J4 + J6 + J92 + J94 + J95 + J97 + J98 + J99 + J100)</f>
        <v/>
      </c>
    </row>
    <row r="102">
      <c r="A102" t="inlineStr">
        <is>
          <t>regReadDataA[16]: masterReg/readData1_reg[16]/Q to masterReg/register_reg_r1_0_31_12_17_i_30/I2sum delays + cap delay</t>
        </is>
      </c>
      <c r="E102">
        <f>1000*(E101 + J101)</f>
        <v/>
      </c>
      <c r="F102">
        <f>1000*(F101 + J101)</f>
        <v/>
      </c>
      <c r="G102">
        <f>1000*(G101 + J101)</f>
        <v/>
      </c>
      <c r="H102">
        <f>1000*(H101 + J101)</f>
        <v/>
      </c>
    </row>
    <row r="104">
      <c r="A104" t="inlineStr">
        <is>
          <t>regReadDataA[16]: masterReg/readData1_reg[16]/Q to masterReg/register_reg_r1_0_31_12_17_i_30/I2Total delay (from Vivado)</t>
        </is>
      </c>
      <c r="E104" t="inlineStr">
        <is>
          <t>272</t>
        </is>
      </c>
      <c r="F104" t="inlineStr">
        <is>
          <t>233</t>
        </is>
      </c>
      <c r="G104" t="inlineStr">
        <is>
          <t>519</t>
        </is>
      </c>
      <c r="H104" t="inlineStr">
        <is>
          <t>435</t>
        </is>
      </c>
    </row>
    <row r="106">
      <c r="A106" t="inlineStr">
        <is>
          <t>INT_R_X3Y49/INT_R.ER1END1-&gt;&gt;IMUX34</t>
        </is>
      </c>
      <c r="B106" t="inlineStr">
        <is>
          <t>Buffer</t>
        </is>
      </c>
      <c r="C106" t="n">
        <v>1.6107141875</v>
      </c>
      <c r="D106" t="n">
        <v>0.007713</v>
      </c>
      <c r="E106" t="n">
        <v>0.047</v>
      </c>
      <c r="F106" t="n">
        <v>0.038</v>
      </c>
      <c r="G106" t="n">
        <v>0.138</v>
      </c>
      <c r="H106" t="n">
        <v>0.114</v>
      </c>
      <c r="I106">
        <f>((((D111) + (D110))) + (D107 + D108))</f>
        <v/>
      </c>
      <c r="J106">
        <f>(((((D111) + (D110))) + (D107 + D108))*C106)</f>
        <v/>
      </c>
    </row>
    <row r="107">
      <c r="A107" t="inlineStr">
        <is>
          <t>INT_R_X3Y49/IMUX34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CLBLM_R_X3Y49/CLBLM_IMUX34</t>
        </is>
      </c>
      <c r="B108" t="inlineStr">
        <is>
          <t>Part of wire</t>
        </is>
      </c>
      <c r="C108" t="n">
        <v>0</v>
      </c>
      <c r="D108" t="n">
        <v>0</v>
      </c>
      <c r="I108">
        <f>(((D107 + D108)/2) + (((D111) + (D110))))</f>
        <v/>
      </c>
      <c r="J108">
        <f>((C107 + C108)*(((D107 + D108)/2) + (((D111) + (D110)))))</f>
        <v/>
      </c>
    </row>
    <row r="109">
      <c r="A109" t="inlineStr">
        <is>
          <t>CLBLM_R_X3Y49/CLBLM_R.CLBLM_IMUX34-&gt;CLBLM_L_C6</t>
        </is>
      </c>
      <c r="B109" t="inlineStr">
        <is>
          <t>PassTransistor</t>
        </is>
      </c>
      <c r="C109" t="n">
        <v>0</v>
      </c>
      <c r="E109" t="n">
        <v>0</v>
      </c>
      <c r="F109" t="n">
        <v>0</v>
      </c>
      <c r="G109" t="n">
        <v>0</v>
      </c>
      <c r="H109" t="n">
        <v>0</v>
      </c>
      <c r="I109">
        <f>((D111) + (D110))</f>
        <v/>
      </c>
      <c r="J109">
        <f>(((D111) + (D110))*C109)</f>
        <v/>
      </c>
    </row>
    <row r="110">
      <c r="A110" t="inlineStr">
        <is>
          <t>CLBLM_R_X3Y49/CLBLM_L_C6</t>
        </is>
      </c>
      <c r="B110" t="inlineStr">
        <is>
          <t>Part of wire</t>
        </is>
      </c>
      <c r="C110" t="n">
        <v>0</v>
      </c>
      <c r="D110" t="n">
        <v>0</v>
      </c>
      <c r="I110">
        <f>(((D110)/2) + (D111))</f>
        <v/>
      </c>
      <c r="J110">
        <f>((C110)*(((D110)/2) + (D111)))</f>
        <v/>
      </c>
    </row>
    <row r="111">
      <c r="A111" t="inlineStr">
        <is>
          <t>masterReg/readData2[16]_i_11/I5</t>
        </is>
      </c>
      <c r="B111" t="inlineStr">
        <is>
          <t>Inpin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t="inlineStr">
        <is>
          <t>regReadDataA[16]: masterReg/readData1_reg[16]/Q to masterReg/readData2[16]_i_11/I5 sum delays</t>
        </is>
      </c>
      <c r="E112">
        <f>(E2 + E4 + E92 + E106 + E109 + E111)</f>
        <v/>
      </c>
      <c r="F112">
        <f>(F2 + F4 + F92 + F106 + F109 + F111)</f>
        <v/>
      </c>
      <c r="G112">
        <f>(G2 + G4 + G92 + G106 + G109 + G111)</f>
        <v/>
      </c>
      <c r="H112">
        <f>(H2 + H4 + H92 + H106 + H109 + H111)</f>
        <v/>
      </c>
      <c r="J112">
        <f>(J2 + J3 + J4 + J6 + J92 + J94 + J106 + J108 + J109 + J110 + J111)</f>
        <v/>
      </c>
    </row>
    <row r="113">
      <c r="A113" t="inlineStr">
        <is>
          <t>regReadDataA[16]: masterReg/readData1_reg[16]/Q to masterReg/readData2[16]_i_11/I5sum delays + cap delay</t>
        </is>
      </c>
      <c r="E113">
        <f>1000*(E112 + J112)</f>
        <v/>
      </c>
      <c r="F113">
        <f>1000*(F112 + J112)</f>
        <v/>
      </c>
      <c r="G113">
        <f>1000*(G112 + J112)</f>
        <v/>
      </c>
      <c r="H113">
        <f>1000*(H112 + J112)</f>
        <v/>
      </c>
    </row>
    <row r="115">
      <c r="A115" t="inlineStr">
        <is>
          <t>regReadDataA[16]: masterReg/readData1_reg[16]/Q to masterReg/readData2[16]_i_11/I5Total delay (from Vivado)</t>
        </is>
      </c>
      <c r="E115" t="inlineStr">
        <is>
          <t>160</t>
        </is>
      </c>
      <c r="F115" t="inlineStr">
        <is>
          <t>143</t>
        </is>
      </c>
      <c r="G115" t="inlineStr">
        <is>
          <t>274</t>
        </is>
      </c>
      <c r="H115" t="inlineStr">
        <is>
          <t>238</t>
        </is>
      </c>
    </row>
    <row r="117">
      <c r="A117" t="inlineStr">
        <is>
          <t>INT_R_X3Y49/INT_R.ER1END1-&gt;&gt;SE2BEG1</t>
        </is>
      </c>
      <c r="B117" t="inlineStr">
        <is>
          <t>Buffer</t>
        </is>
      </c>
      <c r="C117" t="n">
        <v>1.1851186875</v>
      </c>
      <c r="D117" t="n">
        <v>0.008473000000000001</v>
      </c>
      <c r="E117" t="n">
        <v>0.041</v>
      </c>
      <c r="F117" t="n">
        <v>0.033</v>
      </c>
      <c r="G117" t="n">
        <v>0.138</v>
      </c>
      <c r="H117" t="n">
        <v>0.114</v>
      </c>
      <c r="I117">
        <f>((D123) + (D118 + D119 + D120 + D121 + D122))</f>
        <v/>
      </c>
      <c r="J117">
        <f>(((D123) + (D118 + D119 + D120 + D121 + D122))*C117)</f>
        <v/>
      </c>
    </row>
    <row r="118">
      <c r="A118" t="inlineStr">
        <is>
          <t>INT_R_X3Y49/SE2BEG1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INT_L_X4Y48/SE2END1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INT_R_X3Y48/SE2A1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CLBLM_R_X3Y48/CLBLM_SE2A1</t>
        </is>
      </c>
      <c r="B121" t="inlineStr">
        <is>
          <t>Part of wire</t>
        </is>
      </c>
      <c r="C121" t="n">
        <v>0.090332</v>
      </c>
      <c r="D121" t="n">
        <v>0.005065</v>
      </c>
    </row>
    <row r="122">
      <c r="A122" t="inlineStr">
        <is>
          <t>CLBLL_L_X4Y48/CLBLL_SE2A1</t>
        </is>
      </c>
      <c r="B122" t="inlineStr">
        <is>
          <t>Part of wire</t>
        </is>
      </c>
      <c r="C122" t="n">
        <v>0.07904000000000001</v>
      </c>
      <c r="D122" t="n">
        <v>0.005065</v>
      </c>
      <c r="I122">
        <f>(((D118 + D119 + D120 + D121 + D122)/2) + (D123))</f>
        <v/>
      </c>
      <c r="J122">
        <f>((C118 + C119 + C120 + C121 + C122)*(((D118 + D119 + D120 + D121 + D122)/2) + (D123)))</f>
        <v/>
      </c>
    </row>
    <row r="123">
      <c r="A123" t="inlineStr">
        <is>
          <t>INT_L_X4Y48/INT_L.SE2END1-&gt;&gt;IMUX_L42</t>
        </is>
      </c>
      <c r="B123" t="inlineStr">
        <is>
          <t>Buffer</t>
        </is>
      </c>
      <c r="C123" t="n">
        <v>1.6107141875</v>
      </c>
      <c r="D123" t="n">
        <v>0.007713</v>
      </c>
      <c r="E123" t="n">
        <v>0.047</v>
      </c>
      <c r="F123" t="n">
        <v>0.038</v>
      </c>
      <c r="G123" t="n">
        <v>0.138</v>
      </c>
      <c r="H123" t="n">
        <v>0.114</v>
      </c>
      <c r="I123">
        <f>((((D128) + (D127))) + (D124 + D125))</f>
        <v/>
      </c>
      <c r="J123">
        <f>(((((D128) + (D127))) + (D124 + D125))*C123)</f>
        <v/>
      </c>
    </row>
    <row r="124">
      <c r="A124" t="inlineStr">
        <is>
          <t>INT_L_X4Y48/IMUX_L42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CLBLL_L_X4Y48/CLBLL_IMUX42</t>
        </is>
      </c>
      <c r="B125" t="inlineStr">
        <is>
          <t>Part of wire</t>
        </is>
      </c>
      <c r="C125" t="n">
        <v>0</v>
      </c>
      <c r="D125" t="n">
        <v>0</v>
      </c>
      <c r="I125">
        <f>(((D124 + D125)/2) + (((D128) + (D127))))</f>
        <v/>
      </c>
      <c r="J125">
        <f>((C124 + C125)*(((D124 + D125)/2) + (((D128) + (D127)))))</f>
        <v/>
      </c>
    </row>
    <row r="126">
      <c r="A126" t="inlineStr">
        <is>
          <t>CLBLL_L_X4Y48/CLBLL_L.CLBLL_IMUX42-&gt;CLBLL_L_D6</t>
        </is>
      </c>
      <c r="B126" t="inlineStr">
        <is>
          <t>PassTransistor</t>
        </is>
      </c>
      <c r="C126" t="n">
        <v>0</v>
      </c>
      <c r="E126" t="n">
        <v>0</v>
      </c>
      <c r="F126" t="n">
        <v>0</v>
      </c>
      <c r="G126" t="n">
        <v>0</v>
      </c>
      <c r="H126" t="n">
        <v>0</v>
      </c>
      <c r="I126">
        <f>((D128) + (D127))</f>
        <v/>
      </c>
      <c r="J126">
        <f>(((D128) + (D127))*C126)</f>
        <v/>
      </c>
    </row>
    <row r="127">
      <c r="A127" t="inlineStr">
        <is>
          <t>CLBLL_L_X4Y48/CLBLL_L_D6</t>
        </is>
      </c>
      <c r="B127" t="inlineStr">
        <is>
          <t>Part of wire</t>
        </is>
      </c>
      <c r="C127" t="n">
        <v>0</v>
      </c>
      <c r="D127" t="n">
        <v>0</v>
      </c>
      <c r="I127">
        <f>(((D127)/2) + (D128))</f>
        <v/>
      </c>
      <c r="J127">
        <f>((C127)*(((D127)/2) + (D128)))</f>
        <v/>
      </c>
    </row>
    <row r="128">
      <c r="A128" t="inlineStr">
        <is>
          <t>masterReg/readData2[28]_i_14/I5</t>
        </is>
      </c>
      <c r="B128" t="inlineStr">
        <is>
          <t>Inpin</t>
        </is>
      </c>
      <c r="D128" t="n">
        <v>0</v>
      </c>
      <c r="E128" t="n">
        <v>0.003</v>
      </c>
      <c r="F128" t="n">
        <v>0.003</v>
      </c>
      <c r="G128" t="n">
        <v>0.005</v>
      </c>
      <c r="H128" t="n">
        <v>0.004</v>
      </c>
    </row>
    <row r="129">
      <c r="A129" t="inlineStr">
        <is>
          <t>regReadDataA[16]: masterReg/readData1_reg[16]/Q to masterReg/readData2[28]_i_14/I5 sum delays</t>
        </is>
      </c>
      <c r="E129">
        <f>(E2 + E4 + E92 + E117 + E123 + E126 + E128)</f>
        <v/>
      </c>
      <c r="F129">
        <f>(F2 + F4 + F92 + F117 + F123 + F126 + F128)</f>
        <v/>
      </c>
      <c r="G129">
        <f>(G2 + G4 + G92 + G117 + G123 + G126 + G128)</f>
        <v/>
      </c>
      <c r="H129">
        <f>(H2 + H4 + H92 + H117 + H123 + H126 + H128)</f>
        <v/>
      </c>
      <c r="J129">
        <f>(J2 + J3 + J4 + J6 + J92 + J94 + J117 + J122 + J123 + J125 + J126 + J127 + J128)</f>
        <v/>
      </c>
    </row>
    <row r="130">
      <c r="A130" t="inlineStr">
        <is>
          <t>regReadDataA[16]: masterReg/readData1_reg[16]/Q to masterReg/readData2[28]_i_14/I5sum delays + cap delay</t>
        </is>
      </c>
      <c r="E130">
        <f>1000*(E129 + J129)</f>
        <v/>
      </c>
      <c r="F130">
        <f>1000*(F129 + J129)</f>
        <v/>
      </c>
      <c r="G130">
        <f>1000*(G129 + J129)</f>
        <v/>
      </c>
      <c r="H130">
        <f>1000*(H129 + J129)</f>
        <v/>
      </c>
    </row>
    <row r="132">
      <c r="A132" t="inlineStr">
        <is>
          <t>regReadDataA[16]: masterReg/readData1_reg[16]/Q to masterReg/readData2[28]_i_14/I5Total delay (from Vivado)</t>
        </is>
      </c>
      <c r="E132" t="inlineStr">
        <is>
          <t>228</t>
        </is>
      </c>
      <c r="F132" t="inlineStr">
        <is>
          <t>203</t>
        </is>
      </c>
      <c r="G132" t="inlineStr">
        <is>
          <t>414</t>
        </is>
      </c>
      <c r="H132" t="inlineStr">
        <is>
          <t>357</t>
        </is>
      </c>
    </row>
    <row r="134">
      <c r="A134" t="inlineStr">
        <is>
          <t>INT_R_X3Y49/INT_R.ER1END1-&gt;&gt;ER1BEG2</t>
        </is>
      </c>
      <c r="B134" t="inlineStr">
        <is>
          <t>Buffer</t>
        </is>
      </c>
      <c r="C134" t="n">
        <v>1.16220225</v>
      </c>
      <c r="D134" t="n">
        <v>0.008429000000000001</v>
      </c>
      <c r="E134" t="n">
        <v>0.044</v>
      </c>
      <c r="F134" t="n">
        <v>0.036</v>
      </c>
      <c r="G134" t="n">
        <v>0.122</v>
      </c>
      <c r="H134" t="n">
        <v>0.101</v>
      </c>
      <c r="I134">
        <f>((D139) + (D135 + D136 + D137 + D138))</f>
        <v/>
      </c>
      <c r="J134">
        <f>(((D139) + (D135 + D136 + D137 + D138))*C134)</f>
        <v/>
      </c>
    </row>
    <row r="135">
      <c r="A135" t="inlineStr">
        <is>
          <t>INT_R_X3Y49/ER1BEG2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INT_L_X4Y49/ER1END2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CLBLM_R_X3Y49/CLBLM_ER1BEG2</t>
        </is>
      </c>
      <c r="B137" t="inlineStr">
        <is>
          <t>Part of wire</t>
        </is>
      </c>
      <c r="C137" t="n">
        <v>0.09049599999999999</v>
      </c>
      <c r="D137" t="n">
        <v>0.005564</v>
      </c>
    </row>
    <row r="138">
      <c r="A138" t="inlineStr">
        <is>
          <t>CLBLL_L_X4Y49/CLBLL_ER1BEG2</t>
        </is>
      </c>
      <c r="B138" t="inlineStr">
        <is>
          <t>Part of wire</t>
        </is>
      </c>
      <c r="C138" t="n">
        <v>0.079184</v>
      </c>
      <c r="D138" t="n">
        <v>0.005564</v>
      </c>
      <c r="I138">
        <f>(((D135 + D136 + D137 + D138)/2) + (D139))</f>
        <v/>
      </c>
      <c r="J138">
        <f>((C135 + C136 + C137 + C138)*(((D135 + D136 + D137 + D138)/2) + (D139)))</f>
        <v/>
      </c>
    </row>
    <row r="139">
      <c r="A139" t="inlineStr">
        <is>
          <t>INT_L_X4Y49/INT_L.ER1END2-&gt;&gt;NE2BEG2</t>
        </is>
      </c>
      <c r="B139" t="inlineStr">
        <is>
          <t>Buffer</t>
        </is>
      </c>
      <c r="C139" t="n">
        <v>1.1851186875</v>
      </c>
      <c r="D139" t="n">
        <v>0.008473000000000001</v>
      </c>
      <c r="E139" t="n">
        <v>0.042</v>
      </c>
      <c r="F139" t="n">
        <v>0.034</v>
      </c>
      <c r="G139" t="n">
        <v>0.139</v>
      </c>
      <c r="H139" t="n">
        <v>0.115</v>
      </c>
      <c r="I139">
        <f>((D144 + D155 + D166 + D217) + (D140 + D141 + D142 + D143))</f>
        <v/>
      </c>
      <c r="J139">
        <f>(((D144 + D155 + D166 + D217) + (D140 + D141 + D142 + D143))*C139)</f>
        <v/>
      </c>
    </row>
    <row r="140">
      <c r="A140" t="inlineStr">
        <is>
          <t>INT_L_X4Y49/NE2BEG2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INT_R_X5Y50/NE2END2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BRKH_INT_X4Y49/BRKH_INT_NE2BEG2</t>
        </is>
      </c>
      <c r="B142" t="inlineStr">
        <is>
          <t>Part of wire</t>
        </is>
      </c>
      <c r="C142" t="n">
        <v>0.00523</v>
      </c>
      <c r="D142" t="n">
        <v>0.001</v>
      </c>
    </row>
    <row r="143">
      <c r="A143" t="inlineStr">
        <is>
          <t>INT_L_X4Y50/NE2A2</t>
        </is>
      </c>
      <c r="B143" t="inlineStr">
        <is>
          <t>Part of wire</t>
        </is>
      </c>
      <c r="C143" t="n">
        <v>0</v>
      </c>
      <c r="D143" t="n">
        <v>0</v>
      </c>
      <c r="I143">
        <f>(((D140 + D141 + D142 + D143)/2) + (D144 + D155 + D166 + D217))</f>
        <v/>
      </c>
      <c r="J143">
        <f>((C140 + C141 + C142 + C143)*(((D140 + D141 + D142 + D143)/2) + (D144 + D155 + D166 + D217)))</f>
        <v/>
      </c>
    </row>
    <row r="144">
      <c r="A144" t="inlineStr">
        <is>
          <t>INT_R_X5Y50/INT_R.NE2END2-&gt;&gt;IMUX5</t>
        </is>
      </c>
      <c r="B144" t="inlineStr">
        <is>
          <t>Buffer</t>
        </is>
      </c>
      <c r="C144" t="n">
        <v>1.6107141875</v>
      </c>
      <c r="D144" t="n">
        <v>0.007713</v>
      </c>
      <c r="E144" t="n">
        <v>0.047</v>
      </c>
      <c r="F144" t="n">
        <v>0.038</v>
      </c>
      <c r="G144" t="n">
        <v>0.138</v>
      </c>
      <c r="H144" t="n">
        <v>0.114</v>
      </c>
      <c r="I144">
        <f>((((D149) + (D148))) + (D145 + D146))</f>
        <v/>
      </c>
      <c r="J144">
        <f>(((((D149) + (D148))) + (D145 + D146))*C144)</f>
        <v/>
      </c>
    </row>
    <row r="145">
      <c r="A145" t="inlineStr">
        <is>
          <t>INT_R_X5Y50/IMUX5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CLBLM_R_X5Y50/CLBLM_IMUX5</t>
        </is>
      </c>
      <c r="B146" t="inlineStr">
        <is>
          <t>Part of wire</t>
        </is>
      </c>
      <c r="C146" t="n">
        <v>0</v>
      </c>
      <c r="D146" t="n">
        <v>0</v>
      </c>
      <c r="I146">
        <f>(((D145 + D146)/2) + (((D149) + (D148))))</f>
        <v/>
      </c>
      <c r="J146">
        <f>((C145 + C146)*(((D145 + D146)/2) + (((D149) + (D148)))))</f>
        <v/>
      </c>
    </row>
    <row r="147">
      <c r="A147" t="inlineStr">
        <is>
          <t>CLBLM_R_X5Y50/CLBLM_R.CLBLM_IMUX5-&gt;CLBLM_L_A6</t>
        </is>
      </c>
      <c r="B147" t="inlineStr">
        <is>
          <t>PassTransistor</t>
        </is>
      </c>
      <c r="C147" t="n">
        <v>0</v>
      </c>
      <c r="E147" t="n">
        <v>0</v>
      </c>
      <c r="F147" t="n">
        <v>0</v>
      </c>
      <c r="G147" t="n">
        <v>0</v>
      </c>
      <c r="H147" t="n">
        <v>0</v>
      </c>
      <c r="I147">
        <f>((D149) + (D148))</f>
        <v/>
      </c>
      <c r="J147">
        <f>(((D149) + (D148))*C147)</f>
        <v/>
      </c>
    </row>
    <row r="148">
      <c r="A148" t="inlineStr">
        <is>
          <t>CLBLM_R_X5Y50/CLBLM_L_A6</t>
        </is>
      </c>
      <c r="B148" t="inlineStr">
        <is>
          <t>Part of wire</t>
        </is>
      </c>
      <c r="C148" t="n">
        <v>0</v>
      </c>
      <c r="D148" t="n">
        <v>0</v>
      </c>
      <c r="I148">
        <f>(((D148)/2) + (D149))</f>
        <v/>
      </c>
      <c r="J148">
        <f>((C148)*(((D148)/2) + (D149)))</f>
        <v/>
      </c>
    </row>
    <row r="149">
      <c r="A149" t="inlineStr">
        <is>
          <t>masterReg/result0_carry__3_i_4/I0</t>
        </is>
      </c>
      <c r="B149" t="inlineStr">
        <is>
          <t>Inpin</t>
        </is>
      </c>
      <c r="D149" t="n">
        <v>0</v>
      </c>
      <c r="E149" t="n">
        <v>0.002</v>
      </c>
      <c r="F149" t="n">
        <v>0.002</v>
      </c>
      <c r="G149" t="n">
        <v>0.005</v>
      </c>
      <c r="H149" t="n">
        <v>0.004</v>
      </c>
    </row>
    <row r="150">
      <c r="A150" t="inlineStr">
        <is>
          <t>regReadDataA[16]: masterReg/readData1_reg[16]/Q to masterReg/result0_carry__3_i_4/I0 sum delays</t>
        </is>
      </c>
      <c r="E150">
        <f>(E2 + E4 + E92 + E134 + E139 + E144 + E147 + E149)</f>
        <v/>
      </c>
      <c r="F150">
        <f>(F2 + F4 + F92 + F134 + F139 + F144 + F147 + F149)</f>
        <v/>
      </c>
      <c r="G150">
        <f>(G2 + G4 + G92 + G134 + G139 + G144 + G147 + G149)</f>
        <v/>
      </c>
      <c r="H150">
        <f>(H2 + H4 + H92 + H134 + H139 + H144 + H147 + H149)</f>
        <v/>
      </c>
      <c r="J150">
        <f>(J2 + J3 + J4 + J6 + J92 + J94 + J134 + J138 + J139 + J143 + J144 + J146 + J147 + J148 + J149)</f>
        <v/>
      </c>
    </row>
    <row r="151">
      <c r="A151" t="inlineStr">
        <is>
          <t>regReadDataA[16]: masterReg/readData1_reg[16]/Q to masterReg/result0_carry__3_i_4/I0sum delays + cap delay</t>
        </is>
      </c>
      <c r="E151">
        <f>1000*(E150 + J150)</f>
        <v/>
      </c>
      <c r="F151">
        <f>1000*(F150 + J150)</f>
        <v/>
      </c>
      <c r="G151">
        <f>1000*(G150 + J150)</f>
        <v/>
      </c>
      <c r="H151">
        <f>1000*(H150 + J150)</f>
        <v/>
      </c>
    </row>
    <row r="153">
      <c r="A153" t="inlineStr">
        <is>
          <t>regReadDataA[16]: masterReg/readData1_reg[16]/Q to masterReg/result0_carry__3_i_4/I0Total delay (from Vivado)</t>
        </is>
      </c>
      <c r="E153" t="inlineStr">
        <is>
          <t>309</t>
        </is>
      </c>
      <c r="F153" t="inlineStr">
        <is>
          <t>276</t>
        </is>
      </c>
      <c r="G153" t="inlineStr">
        <is>
          <t>554</t>
        </is>
      </c>
      <c r="H153" t="inlineStr">
        <is>
          <t>479</t>
        </is>
      </c>
    </row>
    <row r="155">
      <c r="A155" t="inlineStr">
        <is>
          <t>INT_R_X5Y50/INT_R.NE2END2-&gt;&gt;IMUX4</t>
        </is>
      </c>
      <c r="B155" t="inlineStr">
        <is>
          <t>Buffer</t>
        </is>
      </c>
      <c r="C155" t="n">
        <v>1.6107141875</v>
      </c>
      <c r="D155" t="n">
        <v>0.007713</v>
      </c>
      <c r="E155" t="n">
        <v>0.047</v>
      </c>
      <c r="F155" t="n">
        <v>0.038</v>
      </c>
      <c r="G155" t="n">
        <v>0.138</v>
      </c>
      <c r="H155" t="n">
        <v>0.114</v>
      </c>
      <c r="I155">
        <f>((((D160) + (D159))) + (D156 + D157))</f>
        <v/>
      </c>
      <c r="J155">
        <f>(((((D160) + (D159))) + (D156 + D157))*C155)</f>
        <v/>
      </c>
    </row>
    <row r="156">
      <c r="A156" t="inlineStr">
        <is>
          <t>INT_R_X5Y50/IMUX4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CLBLM_R_X5Y50/CLBLM_IMUX4</t>
        </is>
      </c>
      <c r="B157" t="inlineStr">
        <is>
          <t>Part of wire</t>
        </is>
      </c>
      <c r="C157" t="n">
        <v>0</v>
      </c>
      <c r="D157" t="n">
        <v>0</v>
      </c>
      <c r="I157">
        <f>(((D156 + D157)/2) + (((D160) + (D159))))</f>
        <v/>
      </c>
      <c r="J157">
        <f>((C156 + C157)*(((D156 + D157)/2) + (((D160) + (D159)))))</f>
        <v/>
      </c>
    </row>
    <row r="158">
      <c r="A158" t="inlineStr">
        <is>
          <t>CLBLM_R_X5Y50/CLBLM_R.CLBLM_IMUX4-&gt;CLBLM_M_A6</t>
        </is>
      </c>
      <c r="B158" t="inlineStr">
        <is>
          <t>PassTransistor</t>
        </is>
      </c>
      <c r="C158" t="n">
        <v>0</v>
      </c>
      <c r="E158" t="n">
        <v>0</v>
      </c>
      <c r="F158" t="n">
        <v>0</v>
      </c>
      <c r="G158" t="n">
        <v>0</v>
      </c>
      <c r="H158" t="n">
        <v>0</v>
      </c>
      <c r="I158">
        <f>((D160) + (D159))</f>
        <v/>
      </c>
      <c r="J158">
        <f>(((D160) + (D159))*C158)</f>
        <v/>
      </c>
    </row>
    <row r="159">
      <c r="A159" t="inlineStr">
        <is>
          <t>CLBLM_R_X5Y50/CLBLM_M_A6</t>
        </is>
      </c>
      <c r="B159" t="inlineStr">
        <is>
          <t>Part of wire</t>
        </is>
      </c>
      <c r="C159" t="n">
        <v>0</v>
      </c>
      <c r="D159" t="n">
        <v>0</v>
      </c>
      <c r="I159">
        <f>(((D159)/2) + (D160))</f>
        <v/>
      </c>
      <c r="J159">
        <f>((C159)*(((D159)/2) + (D160)))</f>
        <v/>
      </c>
    </row>
    <row r="160">
      <c r="A160" t="inlineStr">
        <is>
          <t>masterReg/i__carry__3_i_4/I1</t>
        </is>
      </c>
      <c r="B160" t="inlineStr">
        <is>
          <t>Inpin</t>
        </is>
      </c>
      <c r="D160" t="n">
        <v>0</v>
      </c>
      <c r="E160" t="n">
        <v>0.008</v>
      </c>
      <c r="F160" t="n">
        <v>0.007</v>
      </c>
      <c r="G160" t="n">
        <v>0.016</v>
      </c>
      <c r="H160" t="n">
        <v>0.013</v>
      </c>
    </row>
    <row r="161">
      <c r="A161" t="inlineStr">
        <is>
          <t>regReadDataA[16]: masterReg/readData1_reg[16]/Q to masterReg/i__carry__3_i_4/I1 sum delays</t>
        </is>
      </c>
      <c r="E161">
        <f>(E2 + E4 + E92 + E134 + E139 + E155 + E158 + E160)</f>
        <v/>
      </c>
      <c r="F161">
        <f>(F2 + F4 + F92 + F134 + F139 + F155 + F158 + F160)</f>
        <v/>
      </c>
      <c r="G161">
        <f>(G2 + G4 + G92 + G134 + G139 + G155 + G158 + G160)</f>
        <v/>
      </c>
      <c r="H161">
        <f>(H2 + H4 + H92 + H134 + H139 + H155 + H158 + H160)</f>
        <v/>
      </c>
      <c r="J161">
        <f>(J2 + J3 + J4 + J6 + J92 + J94 + J134 + J138 + J139 + J143 + J155 + J157 + J158 + J159 + J160)</f>
        <v/>
      </c>
    </row>
    <row r="162">
      <c r="A162" t="inlineStr">
        <is>
          <t>regReadDataA[16]: masterReg/readData1_reg[16]/Q to masterReg/i__carry__3_i_4/I1sum delays + cap delay</t>
        </is>
      </c>
      <c r="E162">
        <f>1000*(E161 + J161)</f>
        <v/>
      </c>
      <c r="F162">
        <f>1000*(F161 + J161)</f>
        <v/>
      </c>
      <c r="G162">
        <f>1000*(G161 + J161)</f>
        <v/>
      </c>
      <c r="H162">
        <f>1000*(H161 + J161)</f>
        <v/>
      </c>
    </row>
    <row r="164">
      <c r="A164" t="inlineStr">
        <is>
          <t>regReadDataA[16]: masterReg/readData1_reg[16]/Q to masterReg/i__carry__3_i_4/I1Total delay (from Vivado)</t>
        </is>
      </c>
      <c r="E164" t="inlineStr">
        <is>
          <t>315</t>
        </is>
      </c>
      <c r="F164" t="inlineStr">
        <is>
          <t>281</t>
        </is>
      </c>
      <c r="G164" t="inlineStr">
        <is>
          <t>564</t>
        </is>
      </c>
      <c r="H164" t="inlineStr">
        <is>
          <t>487</t>
        </is>
      </c>
    </row>
    <row r="166">
      <c r="A166" t="inlineStr">
        <is>
          <t>INT_R_X5Y50/INT_R.NE2END2-&gt;&gt;SE2BEG2</t>
        </is>
      </c>
      <c r="B166" t="inlineStr">
        <is>
          <t>Buffer</t>
        </is>
      </c>
      <c r="C166" t="n">
        <v>1.1851186875</v>
      </c>
      <c r="D166" t="n">
        <v>0.008473000000000001</v>
      </c>
      <c r="E166" t="n">
        <v>0.042</v>
      </c>
      <c r="F166" t="n">
        <v>0.034</v>
      </c>
      <c r="G166" t="n">
        <v>0.138</v>
      </c>
      <c r="H166" t="n">
        <v>0.114</v>
      </c>
      <c r="I166">
        <f>((D175 + D192) + (D167 + D168 + D169 + D170 + D171 + D172 + D173 + D174))</f>
        <v/>
      </c>
      <c r="J166">
        <f>(((D175 + D192) + (D167 + D168 + D169 + D170 + D171 + D172 + D173 + D174))*C166)</f>
        <v/>
      </c>
    </row>
    <row r="167">
      <c r="A167" t="inlineStr">
        <is>
          <t>INT_R_X5Y50/SE2BEG2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INT_L_X6Y49/SE2END2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BRKH_INT_X5Y49/BRKH_INT_SE2A2</t>
        </is>
      </c>
      <c r="B169" t="inlineStr">
        <is>
          <t>Part of wire</t>
        </is>
      </c>
      <c r="C169" t="n">
        <v>0.00523</v>
      </c>
      <c r="D169" t="n">
        <v>0.001</v>
      </c>
    </row>
    <row r="170">
      <c r="A170" t="inlineStr">
        <is>
          <t>INT_R_X5Y49/SE2A2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CLBLM_R_X5Y49/CLBLM_SE2A2</t>
        </is>
      </c>
      <c r="B171" t="inlineStr">
        <is>
          <t>Part of wire</t>
        </is>
      </c>
      <c r="C171" t="n">
        <v>0.090332</v>
      </c>
      <c r="D171" t="n">
        <v>0.005065</v>
      </c>
    </row>
    <row r="172">
      <c r="A172" t="inlineStr">
        <is>
          <t>VBRK_X18Y51/VBRK_SE2A2</t>
        </is>
      </c>
      <c r="B172" t="inlineStr">
        <is>
          <t>Part of wire</t>
        </is>
      </c>
      <c r="C172" t="n">
        <v>0.01211</v>
      </c>
      <c r="D172" t="n">
        <v>0.00162</v>
      </c>
    </row>
    <row r="173">
      <c r="A173" t="inlineStr">
        <is>
          <t>BRAM_L_X6Y45/BRAM_SE2A2_4</t>
        </is>
      </c>
      <c r="B173" t="inlineStr">
        <is>
          <t>Part of wire</t>
        </is>
      </c>
      <c r="C173" t="n">
        <v>0.26892</v>
      </c>
      <c r="D173" t="n">
        <v>0.06043</v>
      </c>
    </row>
    <row r="174">
      <c r="A174" t="inlineStr">
        <is>
          <t>BRAM_INT_INTERFACE_L_X6Y49/INT_INTERFACE_SE2A2</t>
        </is>
      </c>
      <c r="B174" t="inlineStr">
        <is>
          <t>Part of wire</t>
        </is>
      </c>
      <c r="C174" t="n">
        <v>0</v>
      </c>
      <c r="D174" t="n">
        <v>0</v>
      </c>
      <c r="I174">
        <f>(((D167 + D168 + D169 + D170 + D171 + D172 + D173 + D174)/2) + (D175 + D192))</f>
        <v/>
      </c>
      <c r="J174">
        <f>((C167 + C168 + C169 + C170 + C171 + C172 + C173 + C174)*(((D167 + D168 + D169 + D170 + D171 + D172 + D173 + D174)/2) + (D175 + D192)))</f>
        <v/>
      </c>
    </row>
    <row r="175">
      <c r="A175" t="inlineStr">
        <is>
          <t>INT_L_X6Y49/INT_L.SE2END2-&gt;&gt;EE2BEG2</t>
        </is>
      </c>
      <c r="B175" t="inlineStr">
        <is>
          <t>Buffer</t>
        </is>
      </c>
      <c r="C175" t="n">
        <v>1.1851186875</v>
      </c>
      <c r="D175" t="n">
        <v>0.008473000000000001</v>
      </c>
      <c r="E175" t="n">
        <v>0.06</v>
      </c>
      <c r="F175" t="n">
        <v>0.05</v>
      </c>
      <c r="G175" t="n">
        <v>0.134</v>
      </c>
      <c r="H175" t="n">
        <v>0.111</v>
      </c>
      <c r="I175">
        <f>((D181) + (D176 + D177 + D178 + D179 + D180))</f>
        <v/>
      </c>
      <c r="J175">
        <f>(((D181) + (D176 + D177 + D178 + D179 + D180))*C175)</f>
        <v/>
      </c>
    </row>
    <row r="176">
      <c r="A176" t="inlineStr">
        <is>
          <t>INT_L_X6Y49/EE2BEG2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INT_L_X8Y49/EE2END2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INT_R_X7Y49/EE2A2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CLBLM_R_X7Y49/CLBLM_EE2A2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CLBLM_L_X8Y49/CLBLM_EE2A2</t>
        </is>
      </c>
      <c r="B180" t="inlineStr">
        <is>
          <t>Part of wire</t>
        </is>
      </c>
      <c r="C180" t="n">
        <v>0</v>
      </c>
      <c r="D180" t="n">
        <v>0</v>
      </c>
      <c r="I180">
        <f>(((D176 + D177 + D178 + D179 + D180)/2) + (D181))</f>
        <v/>
      </c>
      <c r="J180">
        <f>((C176 + C177 + C178 + C179 + C180)*(((D176 + D177 + D178 + D179 + D180)/2) + (D181)))</f>
        <v/>
      </c>
    </row>
    <row r="181">
      <c r="A181" t="inlineStr">
        <is>
          <t>INT_L_X8Y49/INT_L.EE2END2-&gt;&gt;IMUX_L37</t>
        </is>
      </c>
      <c r="B181" t="inlineStr">
        <is>
          <t>Buffer</t>
        </is>
      </c>
      <c r="C181" t="n">
        <v>1.6107141875</v>
      </c>
      <c r="D181" t="n">
        <v>0.007713</v>
      </c>
      <c r="E181" t="n">
        <v>0.047</v>
      </c>
      <c r="F181" t="n">
        <v>0.038</v>
      </c>
      <c r="G181" t="n">
        <v>0.138</v>
      </c>
      <c r="H181" t="n">
        <v>0.114</v>
      </c>
      <c r="I181">
        <f>((((D186) + (D185))) + (D182 + D183))</f>
        <v/>
      </c>
      <c r="J181">
        <f>(((((D186) + (D185))) + (D182 + D183))*C181)</f>
        <v/>
      </c>
    </row>
    <row r="182">
      <c r="A182" t="inlineStr">
        <is>
          <t>INT_L_X8Y49/IMUX_L37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CLBLM_L_X8Y49/CLBLM_IMUX37</t>
        </is>
      </c>
      <c r="B183" t="inlineStr">
        <is>
          <t>Part of wire</t>
        </is>
      </c>
      <c r="C183" t="n">
        <v>0</v>
      </c>
      <c r="D183" t="n">
        <v>0</v>
      </c>
      <c r="I183">
        <f>(((D182 + D183)/2) + (((D186) + (D185))))</f>
        <v/>
      </c>
      <c r="J183">
        <f>((C182 + C183)*(((D182 + D183)/2) + (((D186) + (D185)))))</f>
        <v/>
      </c>
    </row>
    <row r="184">
      <c r="A184" t="inlineStr">
        <is>
          <t>CLBLM_L_X8Y49/CLBLM_L.CLBLM_IMUX37-&gt;CLBLM_L_D4</t>
        </is>
      </c>
      <c r="B184" t="inlineStr">
        <is>
          <t>PassTransistor</t>
        </is>
      </c>
      <c r="C184" t="n">
        <v>0</v>
      </c>
      <c r="E184" t="n">
        <v>0</v>
      </c>
      <c r="F184" t="n">
        <v>0</v>
      </c>
      <c r="G184" t="n">
        <v>0</v>
      </c>
      <c r="H184" t="n">
        <v>0</v>
      </c>
      <c r="I184">
        <f>((D186) + (D185))</f>
        <v/>
      </c>
      <c r="J184">
        <f>(((D186) + (D185))*C184)</f>
        <v/>
      </c>
    </row>
    <row r="185">
      <c r="A185" t="inlineStr">
        <is>
          <t>CLBLM_L_X8Y49/CLBLM_L_D4</t>
        </is>
      </c>
      <c r="B185" t="inlineStr">
        <is>
          <t>Part of wire</t>
        </is>
      </c>
      <c r="C185" t="n">
        <v>0</v>
      </c>
      <c r="D185" t="n">
        <v>0</v>
      </c>
      <c r="I185">
        <f>(((D185)/2) + (D186))</f>
        <v/>
      </c>
      <c r="J185">
        <f>((C185)*(((D185)/2) + (D186)))</f>
        <v/>
      </c>
    </row>
    <row r="186">
      <c r="A186" t="inlineStr">
        <is>
          <t>masterReg/register_reg_r1_0_31_0_5_i_48/I3</t>
        </is>
      </c>
      <c r="B186" t="inlineStr">
        <is>
          <t>Inpin</t>
        </is>
      </c>
      <c r="D186" t="n">
        <v>0</v>
      </c>
      <c r="E186" t="n">
        <v>0.109</v>
      </c>
      <c r="F186" t="n">
        <v>0.08799999999999999</v>
      </c>
      <c r="G186" t="n">
        <v>0.284</v>
      </c>
      <c r="H186" t="n">
        <v>0.229</v>
      </c>
    </row>
    <row r="187">
      <c r="A187" t="inlineStr">
        <is>
          <t>regReadDataA[16]: masterReg/readData1_reg[16]/Q to masterReg/register_reg_r1_0_31_0_5_i_48/I3 sum delays</t>
        </is>
      </c>
      <c r="E187">
        <f>(E2 + E4 + E92 + E134 + E139 + E166 + E175 + E181 + E184 + E186)</f>
        <v/>
      </c>
      <c r="F187">
        <f>(F2 + F4 + F92 + F134 + F139 + F166 + F175 + F181 + F184 + F186)</f>
        <v/>
      </c>
      <c r="G187">
        <f>(G2 + G4 + G92 + G134 + G139 + G166 + G175 + G181 + G184 + G186)</f>
        <v/>
      </c>
      <c r="H187">
        <f>(H2 + H4 + H92 + H134 + H139 + H166 + H175 + H181 + H184 + H186)</f>
        <v/>
      </c>
      <c r="J187">
        <f>(J2 + J3 + J4 + J6 + J92 + J94 + J134 + J138 + J139 + J143 + J166 + J174 + J175 + J180 + J181 + J183 + J184 + J185 + J186)</f>
        <v/>
      </c>
    </row>
    <row r="188">
      <c r="A188" t="inlineStr">
        <is>
          <t>regReadDataA[16]: masterReg/readData1_reg[16]/Q to masterReg/register_reg_r1_0_31_0_5_i_48/I3sum delays + cap delay</t>
        </is>
      </c>
      <c r="E188">
        <f>1000*(E187 + J187)</f>
        <v/>
      </c>
      <c r="F188">
        <f>1000*(F187 + J187)</f>
        <v/>
      </c>
      <c r="G188">
        <f>1000*(G187 + J187)</f>
        <v/>
      </c>
      <c r="H188">
        <f>1000*(H187 + J187)</f>
        <v/>
      </c>
    </row>
    <row r="190">
      <c r="A190" t="inlineStr">
        <is>
          <t>regReadDataA[16]: masterReg/readData1_reg[16]/Q to masterReg/register_reg_r1_0_31_0_5_i_48/I3Total delay (from Vivado)</t>
        </is>
      </c>
      <c r="E190" t="inlineStr">
        <is>
          <t>637</t>
        </is>
      </c>
      <c r="F190" t="inlineStr">
        <is>
          <t>565</t>
        </is>
      </c>
      <c r="G190" t="inlineStr">
        <is>
          <t>1122</t>
        </is>
      </c>
      <c r="H190" t="inlineStr">
        <is>
          <t>963</t>
        </is>
      </c>
    </row>
    <row r="192">
      <c r="A192" t="inlineStr">
        <is>
          <t>INT_L_X6Y49/INT_L.SE2END2-&gt;&gt;EL1BEG1</t>
        </is>
      </c>
      <c r="B192" t="inlineStr">
        <is>
          <t>Buffer</t>
        </is>
      </c>
      <c r="C192" t="n">
        <v>1.16220225</v>
      </c>
      <c r="D192" t="n">
        <v>0.008429000000000001</v>
      </c>
      <c r="E192" t="n">
        <v>0.043</v>
      </c>
      <c r="F192" t="n">
        <v>0.035</v>
      </c>
      <c r="G192" t="n">
        <v>0.124</v>
      </c>
      <c r="H192" t="n">
        <v>0.103</v>
      </c>
      <c r="I192">
        <f>((D195 + D206) + (D193 + D194))</f>
        <v/>
      </c>
      <c r="J192">
        <f>(((D195 + D206) + (D193 + D194))*C192)</f>
        <v/>
      </c>
    </row>
    <row r="193">
      <c r="A193" t="inlineStr">
        <is>
          <t>INT_L_X6Y49/EL1BEG1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INT_R_X7Y49/EL1END1</t>
        </is>
      </c>
      <c r="B194" t="inlineStr">
        <is>
          <t>Part of wire</t>
        </is>
      </c>
      <c r="C194" t="n">
        <v>0</v>
      </c>
      <c r="D194" t="n">
        <v>0</v>
      </c>
      <c r="I194">
        <f>(((D193 + D194)/2) + (D195 + D206))</f>
        <v/>
      </c>
      <c r="J194">
        <f>((C193 + C194)*(((D193 + D194)/2) + (D195 + D206)))</f>
        <v/>
      </c>
    </row>
    <row r="195">
      <c r="A195" t="inlineStr">
        <is>
          <t>INT_R_X7Y49/INT_R.EL1END1-&gt;&gt;IMUX2</t>
        </is>
      </c>
      <c r="B195" t="inlineStr">
        <is>
          <t>Buffer</t>
        </is>
      </c>
      <c r="C195" t="n">
        <v>1.6107141875</v>
      </c>
      <c r="D195" t="n">
        <v>0.007713</v>
      </c>
      <c r="E195" t="n">
        <v>0.047</v>
      </c>
      <c r="F195" t="n">
        <v>0.038</v>
      </c>
      <c r="G195" t="n">
        <v>0.138</v>
      </c>
      <c r="H195" t="n">
        <v>0.114</v>
      </c>
      <c r="I195">
        <f>((((D200) + (D199))) + (D196 + D197))</f>
        <v/>
      </c>
      <c r="J195">
        <f>(((((D200) + (D199))) + (D196 + D197))*C195)</f>
        <v/>
      </c>
    </row>
    <row r="196">
      <c r="A196" t="inlineStr">
        <is>
          <t>INT_R_X7Y49/IMUX2</t>
        </is>
      </c>
      <c r="B196" t="inlineStr">
        <is>
          <t>Part of wire</t>
        </is>
      </c>
      <c r="C196" t="n">
        <v>0</v>
      </c>
      <c r="D196" t="n">
        <v>0</v>
      </c>
    </row>
    <row r="197">
      <c r="A197" t="inlineStr">
        <is>
          <t>CLBLM_R_X7Y49/CLBLM_IMUX2</t>
        </is>
      </c>
      <c r="B197" t="inlineStr">
        <is>
          <t>Part of wire</t>
        </is>
      </c>
      <c r="C197" t="n">
        <v>0</v>
      </c>
      <c r="D197" t="n">
        <v>0</v>
      </c>
      <c r="I197">
        <f>(((D196 + D197)/2) + (((D200) + (D199))))</f>
        <v/>
      </c>
      <c r="J197">
        <f>((C196 + C197)*(((D196 + D197)/2) + (((D200) + (D199)))))</f>
        <v/>
      </c>
    </row>
    <row r="198">
      <c r="A198" t="inlineStr">
        <is>
          <t>CLBLM_R_X7Y49/CLBLM_R.CLBLM_IMUX2-&gt;CLBLM_M_A2</t>
        </is>
      </c>
      <c r="B198" t="inlineStr">
        <is>
          <t>PassTransistor</t>
        </is>
      </c>
      <c r="C198" t="n">
        <v>0</v>
      </c>
      <c r="E198" t="n">
        <v>0</v>
      </c>
      <c r="F198" t="n">
        <v>0</v>
      </c>
      <c r="G198" t="n">
        <v>0</v>
      </c>
      <c r="H198" t="n">
        <v>0</v>
      </c>
      <c r="I198">
        <f>((D200) + (D199))</f>
        <v/>
      </c>
      <c r="J198">
        <f>(((D200) + (D199))*C198)</f>
        <v/>
      </c>
    </row>
    <row r="199">
      <c r="A199" t="inlineStr">
        <is>
          <t>CLBLM_R_X7Y49/CLBLM_M_A2</t>
        </is>
      </c>
      <c r="B199" t="inlineStr">
        <is>
          <t>Part of wire</t>
        </is>
      </c>
      <c r="C199" t="n">
        <v>0</v>
      </c>
      <c r="D199" t="n">
        <v>0</v>
      </c>
      <c r="I199">
        <f>(((D199)/2) + (D200))</f>
        <v/>
      </c>
      <c r="J199">
        <f>((C199)*(((D199)/2) + (D200)))</f>
        <v/>
      </c>
    </row>
    <row r="200">
      <c r="A200" t="inlineStr">
        <is>
          <t>masterReg/readData2[1]_i_13/I0</t>
        </is>
      </c>
      <c r="B200" t="inlineStr">
        <is>
          <t>Inpin</t>
        </is>
      </c>
      <c r="D200" t="n">
        <v>0</v>
      </c>
      <c r="E200" t="n">
        <v>0.216</v>
      </c>
      <c r="F200" t="n">
        <v>0.174</v>
      </c>
      <c r="G200" t="n">
        <v>0.512</v>
      </c>
      <c r="H200" t="n">
        <v>0.413</v>
      </c>
    </row>
    <row r="201">
      <c r="A201" t="inlineStr">
        <is>
          <t>regReadDataA[16]: masterReg/readData1_reg[16]/Q to masterReg/readData2[1]_i_13/I0 sum delays</t>
        </is>
      </c>
      <c r="E201">
        <f>(E2 + E4 + E92 + E134 + E139 + E166 + E192 + E195 + E198 + E200)</f>
        <v/>
      </c>
      <c r="F201">
        <f>(F2 + F4 + F92 + F134 + F139 + F166 + F192 + F195 + F198 + F200)</f>
        <v/>
      </c>
      <c r="G201">
        <f>(G2 + G4 + G92 + G134 + G139 + G166 + G192 + G195 + G198 + G200)</f>
        <v/>
      </c>
      <c r="H201">
        <f>(H2 + H4 + H92 + H134 + H139 + H166 + H192 + H195 + H198 + H200)</f>
        <v/>
      </c>
      <c r="J201">
        <f>(J2 + J3 + J4 + J6 + J92 + J94 + J134 + J138 + J139 + J143 + J166 + J174 + J192 + J194 + J195 + J197 + J198 + J199 + J200)</f>
        <v/>
      </c>
    </row>
    <row r="202">
      <c r="A202" t="inlineStr">
        <is>
          <t>regReadDataA[16]: masterReg/readData1_reg[16]/Q to masterReg/readData2[1]_i_13/I0sum delays + cap delay</t>
        </is>
      </c>
      <c r="E202">
        <f>1000*(E201 + J201)</f>
        <v/>
      </c>
      <c r="F202">
        <f>1000*(F201 + J201)</f>
        <v/>
      </c>
      <c r="G202">
        <f>1000*(G201 + J201)</f>
        <v/>
      </c>
      <c r="H202">
        <f>1000*(H201 + J201)</f>
        <v/>
      </c>
    </row>
    <row r="204">
      <c r="A204" t="inlineStr">
        <is>
          <t>regReadDataA[16]: masterReg/readData1_reg[16]/Q to masterReg/readData2[1]_i_13/I0Total delay (from Vivado)</t>
        </is>
      </c>
      <c r="E204" t="inlineStr">
        <is>
          <t>735</t>
        </is>
      </c>
      <c r="F204" t="inlineStr">
        <is>
          <t>644</t>
        </is>
      </c>
      <c r="G204" t="inlineStr">
        <is>
          <t>1326</t>
        </is>
      </c>
      <c r="H204" t="inlineStr">
        <is>
          <t>1128</t>
        </is>
      </c>
    </row>
    <row r="206">
      <c r="A206" t="inlineStr">
        <is>
          <t>INT_R_X7Y49/INT_R.EL1END1-&gt;&gt;IMUX19</t>
        </is>
      </c>
      <c r="B206" t="inlineStr">
        <is>
          <t>Buffer</t>
        </is>
      </c>
      <c r="C206" t="n">
        <v>1.6107141875</v>
      </c>
      <c r="D206" t="n">
        <v>0.007713</v>
      </c>
      <c r="E206" t="n">
        <v>0.047</v>
      </c>
      <c r="F206" t="n">
        <v>0.038</v>
      </c>
      <c r="G206" t="n">
        <v>0.138</v>
      </c>
      <c r="H206" t="n">
        <v>0.114</v>
      </c>
      <c r="I206">
        <f>((((D211) + (D210))) + (D207 + D208))</f>
        <v/>
      </c>
      <c r="J206">
        <f>(((((D211) + (D210))) + (D207 + D208))*C206)</f>
        <v/>
      </c>
    </row>
    <row r="207">
      <c r="A207" t="inlineStr">
        <is>
          <t>INT_R_X7Y49/IMUX19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CLBLM_R_X7Y49/CLBLM_IMUX19</t>
        </is>
      </c>
      <c r="B208" t="inlineStr">
        <is>
          <t>Part of wire</t>
        </is>
      </c>
      <c r="C208" t="n">
        <v>0</v>
      </c>
      <c r="D208" t="n">
        <v>0</v>
      </c>
      <c r="I208">
        <f>(((D207 + D208)/2) + (((D211) + (D210))))</f>
        <v/>
      </c>
      <c r="J208">
        <f>((C207 + C208)*(((D207 + D208)/2) + (((D211) + (D210)))))</f>
        <v/>
      </c>
    </row>
    <row r="209">
      <c r="A209" t="inlineStr">
        <is>
          <t>CLBLM_R_X7Y49/CLBLM_R.CLBLM_IMUX19-&gt;CLBLM_L_B2</t>
        </is>
      </c>
      <c r="B209" t="inlineStr">
        <is>
          <t>PassTransistor</t>
        </is>
      </c>
      <c r="C209" t="n">
        <v>0</v>
      </c>
      <c r="E209" t="n">
        <v>0</v>
      </c>
      <c r="F209" t="n">
        <v>0</v>
      </c>
      <c r="G209" t="n">
        <v>0</v>
      </c>
      <c r="H209" t="n">
        <v>0</v>
      </c>
      <c r="I209">
        <f>((D211) + (D210))</f>
        <v/>
      </c>
      <c r="J209">
        <f>(((D211) + (D210))*C209)</f>
        <v/>
      </c>
    </row>
    <row r="210">
      <c r="A210" t="inlineStr">
        <is>
          <t>CLBLM_R_X7Y49/CLBLM_L_B2</t>
        </is>
      </c>
      <c r="B210" t="inlineStr">
        <is>
          <t>Part of wire</t>
        </is>
      </c>
      <c r="C210" t="n">
        <v>0</v>
      </c>
      <c r="D210" t="n">
        <v>0</v>
      </c>
      <c r="I210">
        <f>(((D210)/2) + (D211))</f>
        <v/>
      </c>
      <c r="J210">
        <f>((C210)*(((D210)/2) + (D211)))</f>
        <v/>
      </c>
    </row>
    <row r="211">
      <c r="A211" t="inlineStr">
        <is>
          <t>masterReg/register_reg_r1_0_31_0_5_i_56/I1</t>
        </is>
      </c>
      <c r="B211" t="inlineStr">
        <is>
          <t>Inpin</t>
        </is>
      </c>
      <c r="D211" t="n">
        <v>0</v>
      </c>
      <c r="E211" t="n">
        <v>0.212</v>
      </c>
      <c r="F211" t="n">
        <v>0.17</v>
      </c>
      <c r="G211" t="n">
        <v>0.506</v>
      </c>
      <c r="H211" t="n">
        <v>0.408</v>
      </c>
    </row>
    <row r="212">
      <c r="A212" t="inlineStr">
        <is>
          <t>regReadDataA[16]: masterReg/readData1_reg[16]/Q to masterReg/register_reg_r1_0_31_0_5_i_56/I1 sum delays</t>
        </is>
      </c>
      <c r="E212">
        <f>(E2 + E4 + E92 + E134 + E139 + E166 + E192 + E206 + E209 + E211)</f>
        <v/>
      </c>
      <c r="F212">
        <f>(F2 + F4 + F92 + F134 + F139 + F166 + F192 + F206 + F209 + F211)</f>
        <v/>
      </c>
      <c r="G212">
        <f>(G2 + G4 + G92 + G134 + G139 + G166 + G192 + G206 + G209 + G211)</f>
        <v/>
      </c>
      <c r="H212">
        <f>(H2 + H4 + H92 + H134 + H139 + H166 + H192 + H206 + H209 + H211)</f>
        <v/>
      </c>
      <c r="J212">
        <f>(J2 + J3 + J4 + J6 + J92 + J94 + J134 + J138 + J139 + J143 + J166 + J174 + J192 + J194 + J206 + J208 + J209 + J210 + J211)</f>
        <v/>
      </c>
    </row>
    <row r="213">
      <c r="A213" t="inlineStr">
        <is>
          <t>regReadDataA[16]: masterReg/readData1_reg[16]/Q to masterReg/register_reg_r1_0_31_0_5_i_56/I1sum delays + cap delay</t>
        </is>
      </c>
      <c r="E213">
        <f>1000*(E212 + J212)</f>
        <v/>
      </c>
      <c r="F213">
        <f>1000*(F212 + J212)</f>
        <v/>
      </c>
      <c r="G213">
        <f>1000*(G212 + J212)</f>
        <v/>
      </c>
      <c r="H213">
        <f>1000*(H212 + J212)</f>
        <v/>
      </c>
    </row>
    <row r="215">
      <c r="A215" t="inlineStr">
        <is>
          <t>regReadDataA[16]: masterReg/readData1_reg[16]/Q to masterReg/register_reg_r1_0_31_0_5_i_56/I1Total delay (from Vivado)</t>
        </is>
      </c>
      <c r="E215" t="inlineStr">
        <is>
          <t>731</t>
        </is>
      </c>
      <c r="F215" t="inlineStr">
        <is>
          <t>640</t>
        </is>
      </c>
      <c r="G215" t="inlineStr">
        <is>
          <t>1320</t>
        </is>
      </c>
      <c r="H215" t="inlineStr">
        <is>
          <t>1124</t>
        </is>
      </c>
    </row>
    <row r="217">
      <c r="A217" t="inlineStr">
        <is>
          <t>INT_R_X5Y50/INT_R.NE2END2-&gt;&gt;EE2BEG2</t>
        </is>
      </c>
      <c r="B217" t="inlineStr">
        <is>
          <t>Buffer</t>
        </is>
      </c>
      <c r="C217" t="n">
        <v>1.1851186875</v>
      </c>
      <c r="D217" t="n">
        <v>0.008473000000000001</v>
      </c>
      <c r="E217" t="n">
        <v>0.06</v>
      </c>
      <c r="F217" t="n">
        <v>0.05</v>
      </c>
      <c r="G217" t="n">
        <v>0.134</v>
      </c>
      <c r="H217" t="n">
        <v>0.111</v>
      </c>
      <c r="I217">
        <f>((D225 + D236) + (D218 + D219 + D220 + D221 + D222 + D223 + D224))</f>
        <v/>
      </c>
      <c r="J217">
        <f>(((D225 + D236) + (D218 + D219 + D220 + D221 + D222 + D223 + D224))*C217)</f>
        <v/>
      </c>
    </row>
    <row r="218">
      <c r="A218" t="inlineStr">
        <is>
          <t>INT_R_X5Y50/EE2BEG2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INT_R_X7Y50/EE2END2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CLBLM_R_X5Y50/CLBLM_EE2BEG2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VBRK_X18Y53/VBRK_EE2BEG2</t>
        </is>
      </c>
      <c r="B221" t="inlineStr">
        <is>
          <t>Part of wire</t>
        </is>
      </c>
      <c r="C221" t="n">
        <v>0.01211</v>
      </c>
      <c r="D221" t="n">
        <v>0.00162</v>
      </c>
    </row>
    <row r="222">
      <c r="A222" t="inlineStr">
        <is>
          <t>BRAM_L_X6Y50/BRAM_EE2BEG2_0</t>
        </is>
      </c>
      <c r="B222" t="inlineStr">
        <is>
          <t>Part of wire</t>
        </is>
      </c>
      <c r="C222" t="n">
        <v>0.26892</v>
      </c>
      <c r="D222" t="n">
        <v>0.06043</v>
      </c>
    </row>
    <row r="223">
      <c r="A223" t="inlineStr">
        <is>
          <t>BRAM_INT_INTERFACE_L_X6Y50/INT_INTERFACE_EE2BEG2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INT_L_X6Y50/EE2A2</t>
        </is>
      </c>
      <c r="B224" t="inlineStr">
        <is>
          <t>Part of wire</t>
        </is>
      </c>
      <c r="C224" t="n">
        <v>0</v>
      </c>
      <c r="D224" t="n">
        <v>0</v>
      </c>
      <c r="I224">
        <f>(((D218 + D219 + D220 + D221 + D222 + D223 + D224)/2) + (D225 + D236))</f>
        <v/>
      </c>
      <c r="J224">
        <f>((C218 + C219 + C220 + C221 + C222 + C223 + C224)*(((D218 + D219 + D220 + D221 + D222 + D223 + D224)/2) + (D225 + D236)))</f>
        <v/>
      </c>
    </row>
    <row r="225">
      <c r="A225" t="inlineStr">
        <is>
          <t>INT_R_X7Y50/INT_R.EE2END2-&gt;&gt;IMUX5</t>
        </is>
      </c>
      <c r="B225" t="inlineStr">
        <is>
          <t>Buffer</t>
        </is>
      </c>
      <c r="C225" t="n">
        <v>1.6107141875</v>
      </c>
      <c r="D225" t="n">
        <v>0.007713</v>
      </c>
      <c r="E225" t="n">
        <v>0.047</v>
      </c>
      <c r="F225" t="n">
        <v>0.038</v>
      </c>
      <c r="G225" t="n">
        <v>0.138</v>
      </c>
      <c r="H225" t="n">
        <v>0.114</v>
      </c>
      <c r="I225">
        <f>((((D230) + (D229))) + (D226 + D227))</f>
        <v/>
      </c>
      <c r="J225">
        <f>(((((D230) + (D229))) + (D226 + D227))*C225)</f>
        <v/>
      </c>
    </row>
    <row r="226">
      <c r="A226" t="inlineStr">
        <is>
          <t>INT_R_X7Y50/IMUX5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CLBLM_R_X7Y50/CLBLM_IMUX5</t>
        </is>
      </c>
      <c r="B227" t="inlineStr">
        <is>
          <t>Part of wire</t>
        </is>
      </c>
      <c r="C227" t="n">
        <v>0</v>
      </c>
      <c r="D227" t="n">
        <v>0</v>
      </c>
      <c r="I227">
        <f>(((D226 + D227)/2) + (((D230) + (D229))))</f>
        <v/>
      </c>
      <c r="J227">
        <f>((C226 + C227)*(((D226 + D227)/2) + (((D230) + (D229)))))</f>
        <v/>
      </c>
    </row>
    <row r="228">
      <c r="A228" t="inlineStr">
        <is>
          <t>CLBLM_R_X7Y50/CLBLM_R.CLBLM_IMUX5-&gt;CLBLM_L_A6</t>
        </is>
      </c>
      <c r="B228" t="inlineStr">
        <is>
          <t>PassTransistor</t>
        </is>
      </c>
      <c r="C228" t="n">
        <v>0</v>
      </c>
      <c r="E228" t="n">
        <v>0</v>
      </c>
      <c r="F228" t="n">
        <v>0</v>
      </c>
      <c r="G228" t="n">
        <v>0</v>
      </c>
      <c r="H228" t="n">
        <v>0</v>
      </c>
      <c r="I228">
        <f>((D230) + (D229))</f>
        <v/>
      </c>
      <c r="J228">
        <f>(((D230) + (D229))*C228)</f>
        <v/>
      </c>
    </row>
    <row r="229">
      <c r="A229" t="inlineStr">
        <is>
          <t>CLBLM_R_X7Y50/CLBLM_L_A6</t>
        </is>
      </c>
      <c r="B229" t="inlineStr">
        <is>
          <t>Part of wire</t>
        </is>
      </c>
      <c r="C229" t="n">
        <v>0</v>
      </c>
      <c r="D229" t="n">
        <v>0</v>
      </c>
      <c r="I229">
        <f>(((D229)/2) + (D230))</f>
        <v/>
      </c>
      <c r="J229">
        <f>((C229)*(((D229)/2) + (D230)))</f>
        <v/>
      </c>
    </row>
    <row r="230">
      <c r="A230" t="inlineStr">
        <is>
          <t>masterReg/readData2[31]_i_14/I0</t>
        </is>
      </c>
      <c r="B230" t="inlineStr">
        <is>
          <t>Inpin</t>
        </is>
      </c>
      <c r="D230" t="n">
        <v>0</v>
      </c>
      <c r="E230" t="n">
        <v>0.002</v>
      </c>
      <c r="F230" t="n">
        <v>0.002</v>
      </c>
      <c r="G230" t="n">
        <v>0.005</v>
      </c>
      <c r="H230" t="n">
        <v>0.004</v>
      </c>
    </row>
    <row r="231">
      <c r="A231" t="inlineStr">
        <is>
          <t>regReadDataA[16]: masterReg/readData1_reg[16]/Q to masterReg/readData2[31]_i_14/I0 sum delays</t>
        </is>
      </c>
      <c r="E231">
        <f>(E2 + E4 + E92 + E134 + E139 + E217 + E225 + E228 + E230)</f>
        <v/>
      </c>
      <c r="F231">
        <f>(F2 + F4 + F92 + F134 + F139 + F217 + F225 + F228 + F230)</f>
        <v/>
      </c>
      <c r="G231">
        <f>(G2 + G4 + G92 + G134 + G139 + G217 + G225 + G228 + G230)</f>
        <v/>
      </c>
      <c r="H231">
        <f>(H2 + H4 + H92 + H134 + H139 + H217 + H225 + H228 + H230)</f>
        <v/>
      </c>
      <c r="J231">
        <f>(J2 + J3 + J4 + J6 + J92 + J94 + J134 + J138 + J139 + J143 + J217 + J224 + J225 + J227 + J228 + J229 + J230)</f>
        <v/>
      </c>
    </row>
    <row r="232">
      <c r="A232" t="inlineStr">
        <is>
          <t>regReadDataA[16]: masterReg/readData1_reg[16]/Q to masterReg/readData2[31]_i_14/I0sum delays + cap delay</t>
        </is>
      </c>
      <c r="E232">
        <f>1000*(E231 + J231)</f>
        <v/>
      </c>
      <c r="F232">
        <f>1000*(F231 + J231)</f>
        <v/>
      </c>
      <c r="G232">
        <f>1000*(G231 + J231)</f>
        <v/>
      </c>
      <c r="H232">
        <f>1000*(H231 + J231)</f>
        <v/>
      </c>
    </row>
    <row r="234">
      <c r="A234" t="inlineStr">
        <is>
          <t>regReadDataA[16]: masterReg/readData1_reg[16]/Q to masterReg/readData2[31]_i_14/I0Total delay (from Vivado)</t>
        </is>
      </c>
      <c r="E234" t="inlineStr">
        <is>
          <t>464</t>
        </is>
      </c>
      <c r="F234" t="inlineStr">
        <is>
          <t>421</t>
        </is>
      </c>
      <c r="G234" t="inlineStr">
        <is>
          <t>756</t>
        </is>
      </c>
      <c r="H234" t="inlineStr">
        <is>
          <t>662</t>
        </is>
      </c>
    </row>
    <row r="236">
      <c r="A236" t="inlineStr">
        <is>
          <t>INT_R_X7Y50/INT_R.EE2END2-&gt;&gt;EL1BEG1</t>
        </is>
      </c>
      <c r="B236" t="inlineStr">
        <is>
          <t>Buffer</t>
        </is>
      </c>
      <c r="C236" t="n">
        <v>1.16220225</v>
      </c>
      <c r="D236" t="n">
        <v>0.008429000000000001</v>
      </c>
      <c r="E236" t="n">
        <v>0.043</v>
      </c>
      <c r="F236" t="n">
        <v>0.035</v>
      </c>
      <c r="G236" t="n">
        <v>0.124</v>
      </c>
      <c r="H236" t="n">
        <v>0.103</v>
      </c>
      <c r="I236">
        <f>((D241) + (D237 + D238 + D239 + D240))</f>
        <v/>
      </c>
      <c r="J236">
        <f>(((D241) + (D237 + D238 + D239 + D240))*C236)</f>
        <v/>
      </c>
    </row>
    <row r="237">
      <c r="A237" t="inlineStr">
        <is>
          <t>INT_R_X7Y50/EL1BEG1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INT_L_X8Y50/EL1END1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CLBLM_R_X7Y50/CLBLM_EL1BEG1</t>
        </is>
      </c>
      <c r="B239" t="inlineStr">
        <is>
          <t>Part of wire</t>
        </is>
      </c>
      <c r="C239" t="n">
        <v>0.052151</v>
      </c>
      <c r="D239" t="n">
        <v>0.004690000000000001</v>
      </c>
    </row>
    <row r="240">
      <c r="A240" t="inlineStr">
        <is>
          <t>CLBLM_L_X8Y50/CLBLM_EL1BEG1</t>
        </is>
      </c>
      <c r="B240" t="inlineStr">
        <is>
          <t>Part of wire</t>
        </is>
      </c>
      <c r="C240" t="n">
        <v>0.052151</v>
      </c>
      <c r="D240" t="n">
        <v>0.004690000000000001</v>
      </c>
      <c r="I240">
        <f>(((D237 + D238 + D239 + D240)/2) + (D241))</f>
        <v/>
      </c>
      <c r="J240">
        <f>((C237 + C238 + C239 + C240)*(((D237 + D238 + D239 + D240)/2) + (D241)))</f>
        <v/>
      </c>
    </row>
    <row r="241">
      <c r="A241" t="inlineStr">
        <is>
          <t>INT_L_X8Y50/INT_L.EL1END1-&gt;&gt;IMUX_L10</t>
        </is>
      </c>
      <c r="B241" t="inlineStr">
        <is>
          <t>Buffer</t>
        </is>
      </c>
      <c r="C241" t="n">
        <v>1.6107141875</v>
      </c>
      <c r="D241" t="n">
        <v>0.007713</v>
      </c>
      <c r="E241" t="n">
        <v>0.047</v>
      </c>
      <c r="F241" t="n">
        <v>0.038</v>
      </c>
      <c r="G241" t="n">
        <v>0.138</v>
      </c>
      <c r="H241" t="n">
        <v>0.114</v>
      </c>
      <c r="I241">
        <f>((((D246) + (D245))) + (D242 + D243))</f>
        <v/>
      </c>
      <c r="J241">
        <f>(((((D246) + (D245))) + (D242 + D243))*C241)</f>
        <v/>
      </c>
    </row>
    <row r="242">
      <c r="A242" t="inlineStr">
        <is>
          <t>INT_L_X8Y50/IMUX_L10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CLBLM_L_X8Y50/CLBLM_IMUX10</t>
        </is>
      </c>
      <c r="B243" t="inlineStr">
        <is>
          <t>Part of wire</t>
        </is>
      </c>
      <c r="C243" t="n">
        <v>0</v>
      </c>
      <c r="D243" t="n">
        <v>0</v>
      </c>
      <c r="I243">
        <f>(((D242 + D243)/2) + (((D246) + (D245))))</f>
        <v/>
      </c>
      <c r="J243">
        <f>((C242 + C243)*(((D242 + D243)/2) + (((D246) + (D245)))))</f>
        <v/>
      </c>
    </row>
    <row r="244">
      <c r="A244" t="inlineStr">
        <is>
          <t>CLBLM_L_X8Y50/CLBLM_L.CLBLM_IMUX10-&gt;CLBLM_L_A4</t>
        </is>
      </c>
      <c r="B244" t="inlineStr">
        <is>
          <t>PassTransistor</t>
        </is>
      </c>
      <c r="C244" t="n">
        <v>0</v>
      </c>
      <c r="E244" t="n">
        <v>0</v>
      </c>
      <c r="F244" t="n">
        <v>0</v>
      </c>
      <c r="G244" t="n">
        <v>0</v>
      </c>
      <c r="H244" t="n">
        <v>0</v>
      </c>
      <c r="I244">
        <f>((D246) + (D245))</f>
        <v/>
      </c>
      <c r="J244">
        <f>(((D246) + (D245))*C244)</f>
        <v/>
      </c>
    </row>
    <row r="245">
      <c r="A245" t="inlineStr">
        <is>
          <t>CLBLM_L_X8Y50/CLBLM_L_A4</t>
        </is>
      </c>
      <c r="B245" t="inlineStr">
        <is>
          <t>Part of wire</t>
        </is>
      </c>
      <c r="C245" t="n">
        <v>0</v>
      </c>
      <c r="D245" t="n">
        <v>0</v>
      </c>
      <c r="I245">
        <f>(((D245)/2) + (D246))</f>
        <v/>
      </c>
      <c r="J245">
        <f>((C245)*(((D245)/2) + (D246)))</f>
        <v/>
      </c>
    </row>
    <row r="246">
      <c r="A246" t="inlineStr">
        <is>
          <t>masterReg/readData2[30]_i_14/I1</t>
        </is>
      </c>
      <c r="B246" t="inlineStr">
        <is>
          <t>Inpin</t>
        </is>
      </c>
      <c r="D246" t="n">
        <v>0</v>
      </c>
      <c r="E246" t="n">
        <v>0.107</v>
      </c>
      <c r="F246" t="n">
        <v>0.08599999999999999</v>
      </c>
      <c r="G246" t="n">
        <v>0.284</v>
      </c>
      <c r="H246" t="n">
        <v>0.229</v>
      </c>
    </row>
    <row r="247">
      <c r="A247" t="inlineStr">
        <is>
          <t>regReadDataA[16]: masterReg/readData1_reg[16]/Q to masterReg/readData2[30]_i_14/I1 sum delays</t>
        </is>
      </c>
      <c r="E247">
        <f>(E2 + E4 + E92 + E134 + E139 + E217 + E236 + E241 + E244 + E246)</f>
        <v/>
      </c>
      <c r="F247">
        <f>(F2 + F4 + F92 + F134 + F139 + F217 + F236 + F241 + F244 + F246)</f>
        <v/>
      </c>
      <c r="G247">
        <f>(G2 + G4 + G92 + G134 + G139 + G217 + G236 + G241 + G244 + G246)</f>
        <v/>
      </c>
      <c r="H247">
        <f>(H2 + H4 + H92 + H134 + H139 + H217 + H236 + H241 + H244 + H246)</f>
        <v/>
      </c>
      <c r="J247">
        <f>(J2 + J3 + J4 + J6 + J92 + J94 + J134 + J138 + J139 + J143 + J217 + J224 + J236 + J240 + J241 + J243 + J244 + J245 + J246)</f>
        <v/>
      </c>
    </row>
    <row r="248">
      <c r="A248" t="inlineStr">
        <is>
          <t>regReadDataA[16]: masterReg/readData1_reg[16]/Q to masterReg/readData2[30]_i_14/I1sum delays + cap delay</t>
        </is>
      </c>
      <c r="E248">
        <f>1000*(E247 + J247)</f>
        <v/>
      </c>
      <c r="F248">
        <f>1000*(F247 + J247)</f>
        <v/>
      </c>
      <c r="G248">
        <f>1000*(G247 + J247)</f>
        <v/>
      </c>
      <c r="H248">
        <f>1000*(H247 + J247)</f>
        <v/>
      </c>
    </row>
    <row r="250">
      <c r="A250" t="inlineStr">
        <is>
          <t>regReadDataA[16]: masterReg/readData1_reg[16]/Q to masterReg/readData2[30]_i_14/I1Total delay (from Vivado)</t>
        </is>
      </c>
      <c r="E250" t="inlineStr">
        <is>
          <t>634</t>
        </is>
      </c>
      <c r="F250" t="inlineStr">
        <is>
          <t>562</t>
        </is>
      </c>
      <c r="G250" t="inlineStr">
        <is>
          <t>1108</t>
        </is>
      </c>
      <c r="H250" t="inlineStr">
        <is>
          <t>951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2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CLBLL_L_X4Y49/CLBLL_L_AQ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D35 + D55) + (D5 + D6))) + (D3))</f>
        <v/>
      </c>
      <c r="J2">
        <f>(C2*((((D7 + D35 + D55) + (D5 + D6))) + (D3)))</f>
        <v/>
      </c>
    </row>
    <row r="3">
      <c r="A3" t="inlineStr">
        <is>
          <t>CLBLL_L_X4Y49/CLBLL_L_AQ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D35 + D55) + (D5 + D6))))</f>
        <v/>
      </c>
      <c r="J3">
        <f>((C3)*(((D3)/2) + (((D7 + D35 + D55) + (D5 + D6)))))</f>
        <v/>
      </c>
    </row>
    <row r="4">
      <c r="A4" t="inlineStr">
        <is>
          <t>CLBLL_L_X4Y49/CLBLL_L.CLBLL_L_AQ-&gt;CLBLL_LOGIC_OUTS0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D35 + D55) + (D5 + D6))</f>
        <v/>
      </c>
      <c r="J4">
        <f>(((D7 + D35 + D55) + (D5 + D6))*C4)</f>
        <v/>
      </c>
    </row>
    <row r="5">
      <c r="A5" t="inlineStr">
        <is>
          <t>CLBLL_L_X4Y49/CLBLL_LOGIC_OUTS0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INT_L_X4Y49/LOGIC_OUTS_L0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D35 + D55))</f>
        <v/>
      </c>
      <c r="J6">
        <f>((C5 + C6)*(((D5 + D6)/2) + (D7 + D35 + D55)))</f>
        <v/>
      </c>
    </row>
    <row r="7">
      <c r="A7" t="inlineStr">
        <is>
          <t>INT_L_X4Y49/INT_L.LOGIC_OUTS_L0-&gt;&gt;EE4BEG0</t>
        </is>
      </c>
      <c r="B7" t="inlineStr">
        <is>
          <t>Buffer</t>
        </is>
      </c>
      <c r="C7" t="n">
        <v>1.2375</v>
      </c>
      <c r="D7" t="n">
        <v>0.009403999999999999</v>
      </c>
      <c r="E7" t="n">
        <v>0.07000000000000001</v>
      </c>
      <c r="F7" t="n">
        <v>0.057</v>
      </c>
      <c r="G7" t="n">
        <v>0.165</v>
      </c>
      <c r="H7" t="n">
        <v>0.136</v>
      </c>
      <c r="I7">
        <f>((D19) + (D8 + D9 + D10 + D11 + D12 + D13 + D14 + D15 + D16 + D17 + D18))</f>
        <v/>
      </c>
      <c r="J7">
        <f>(((D19) + (D8 + D9 + D10 + D11 + D12 + D13 + D14 + D15 + D16 + D17 + D18))*C7)</f>
        <v/>
      </c>
    </row>
    <row r="8">
      <c r="A8" t="inlineStr">
        <is>
          <t>INT_L_X4Y49/EE4BEG0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INT_L_X8Y49/EE4END0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INT_R_X5Y49/EE4A0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CLBLM_R_X5Y49/CLBLM_EE4A0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VBRK_X18Y51/VBRK_EE4A0</t>
        </is>
      </c>
      <c r="B12" t="inlineStr">
        <is>
          <t>Part of wire</t>
        </is>
      </c>
      <c r="C12" t="n">
        <v>0.01211</v>
      </c>
      <c r="D12" t="n">
        <v>0.00162</v>
      </c>
    </row>
    <row r="13">
      <c r="A13" t="inlineStr">
        <is>
          <t>BRAM_L_X6Y45/BRAM_EE4A0_4</t>
        </is>
      </c>
      <c r="B13" t="inlineStr">
        <is>
          <t>Part of wire</t>
        </is>
      </c>
      <c r="C13" t="n">
        <v>0.26892</v>
      </c>
      <c r="D13" t="n">
        <v>0.05565999999999999</v>
      </c>
    </row>
    <row r="14">
      <c r="A14" t="inlineStr">
        <is>
          <t>BRAM_INT_INTERFACE_L_X6Y49/INT_INTERFACE_EE4A0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INT_L_X6Y49/EE4B0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INT_R_X7Y49/EE4C0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CLBLM_R_X7Y49/CLBLM_EE4C0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CLBLM_L_X8Y49/CLBLM_EE4C0</t>
        </is>
      </c>
      <c r="B18" t="inlineStr">
        <is>
          <t>Part of wire</t>
        </is>
      </c>
      <c r="C18" t="n">
        <v>0</v>
      </c>
      <c r="D18" t="n">
        <v>0</v>
      </c>
      <c r="I18">
        <f>(((D8 + D9 + D10 + D11 + D12 + D13 + D14 + D15 + D16 + D17 + D18)/2) + (D19))</f>
        <v/>
      </c>
      <c r="J18">
        <f>((C8 + C9 + C10 + C11 + C12 + C13 + C14 + C15 + C16 + C17 + C18)*(((D8 + D9 + D10 + D11 + D12 + D13 + D14 + D15 + D16 + D17 + D18)/2) + (D19)))</f>
        <v/>
      </c>
    </row>
    <row r="19">
      <c r="A19" t="inlineStr">
        <is>
          <t>INT_L_X8Y49/INT_L.EE4END0-&gt;&gt;WR1BEG1</t>
        </is>
      </c>
      <c r="B19" t="inlineStr">
        <is>
          <t>Buffer</t>
        </is>
      </c>
      <c r="C19" t="n">
        <v>1.16220225</v>
      </c>
      <c r="D19" t="n">
        <v>0.008429000000000001</v>
      </c>
      <c r="E19" t="n">
        <v>0.043</v>
      </c>
      <c r="F19" t="n">
        <v>0.035</v>
      </c>
      <c r="G19" t="n">
        <v>0.124</v>
      </c>
      <c r="H19" t="n">
        <v>0.103</v>
      </c>
      <c r="I19">
        <f>((D24) + (D20 + D21 + D22 + D23))</f>
        <v/>
      </c>
      <c r="J19">
        <f>(((D24) + (D20 + D21 + D22 + D23))*C19)</f>
        <v/>
      </c>
    </row>
    <row r="20">
      <c r="A20" t="inlineStr">
        <is>
          <t>INT_L_X8Y49/WR1BEG1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INT_R_X7Y49/WR1END1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CLBLM_L_X8Y49/CLBLM_WR1END1</t>
        </is>
      </c>
      <c r="B22" t="inlineStr">
        <is>
          <t>Part of wire</t>
        </is>
      </c>
      <c r="C22" t="n">
        <v>0.09451000000000001</v>
      </c>
      <c r="D22" t="n">
        <v>0.005801</v>
      </c>
    </row>
    <row r="23">
      <c r="A23" t="inlineStr">
        <is>
          <t>CLBLM_R_X7Y49/CLBLM_WR1END1</t>
        </is>
      </c>
      <c r="B23" t="inlineStr">
        <is>
          <t>Part of wire</t>
        </is>
      </c>
      <c r="C23" t="n">
        <v>0.09451000000000001</v>
      </c>
      <c r="D23" t="n">
        <v>0.005801</v>
      </c>
      <c r="I23">
        <f>(((D20 + D21 + D22 + D23)/2) + (D24))</f>
        <v/>
      </c>
      <c r="J23">
        <f>((C20 + C21 + C22 + C23)*(((D20 + D21 + D22 + D23)/2) + (D24)))</f>
        <v/>
      </c>
    </row>
    <row r="24">
      <c r="A24" t="inlineStr">
        <is>
          <t>INT_R_X7Y49/INT_R.WR1END1-&gt;&gt;IMUX25</t>
        </is>
      </c>
      <c r="B24" t="inlineStr">
        <is>
          <t>Buffer</t>
        </is>
      </c>
      <c r="C24" t="n">
        <v>1.6107141875</v>
      </c>
      <c r="D24" t="n">
        <v>0.007713</v>
      </c>
      <c r="E24" t="n">
        <v>0.047</v>
      </c>
      <c r="F24" t="n">
        <v>0.038</v>
      </c>
      <c r="G24" t="n">
        <v>0.138</v>
      </c>
      <c r="H24" t="n">
        <v>0.114</v>
      </c>
      <c r="I24">
        <f>((((D29) + (D28))) + (D25 + D26))</f>
        <v/>
      </c>
      <c r="J24">
        <f>(((((D29) + (D28))) + (D25 + D26))*C24)</f>
        <v/>
      </c>
    </row>
    <row r="25">
      <c r="A25" t="inlineStr">
        <is>
          <t>INT_R_X7Y49/IMUX25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CLBLM_R_X7Y49/CLBLM_IMUX25</t>
        </is>
      </c>
      <c r="B26" t="inlineStr">
        <is>
          <t>Part of wire</t>
        </is>
      </c>
      <c r="C26" t="n">
        <v>0</v>
      </c>
      <c r="D26" t="n">
        <v>0</v>
      </c>
      <c r="I26">
        <f>(((D25 + D26)/2) + (((D29) + (D28))))</f>
        <v/>
      </c>
      <c r="J26">
        <f>((C25 + C26)*(((D25 + D26)/2) + (((D29) + (D28)))))</f>
        <v/>
      </c>
    </row>
    <row r="27">
      <c r="A27" t="inlineStr">
        <is>
          <t>CLBLM_R_X7Y49/CLBLM_R.CLBLM_IMUX25-&gt;CLBLM_L_B5</t>
        </is>
      </c>
      <c r="B27" t="inlineStr">
        <is>
          <t>PassTransistor</t>
        </is>
      </c>
      <c r="C27" t="n">
        <v>0</v>
      </c>
      <c r="E27" t="n">
        <v>0</v>
      </c>
      <c r="F27" t="n">
        <v>0</v>
      </c>
      <c r="G27" t="n">
        <v>0</v>
      </c>
      <c r="H27" t="n">
        <v>0</v>
      </c>
      <c r="I27">
        <f>((D29) + (D28))</f>
        <v/>
      </c>
      <c r="J27">
        <f>(((D29) + (D28))*C27)</f>
        <v/>
      </c>
    </row>
    <row r="28">
      <c r="A28" t="inlineStr">
        <is>
          <t>CLBLM_R_X7Y49/CLBLM_L_B5</t>
        </is>
      </c>
      <c r="B28" t="inlineStr">
        <is>
          <t>Part of wire</t>
        </is>
      </c>
      <c r="C28" t="n">
        <v>0</v>
      </c>
      <c r="D28" t="n">
        <v>0</v>
      </c>
      <c r="I28">
        <f>(((D28)/2) + (D29))</f>
        <v/>
      </c>
      <c r="J28">
        <f>((C28)*(((D28)/2) + (D29)))</f>
        <v/>
      </c>
    </row>
    <row r="29">
      <c r="A29" t="inlineStr">
        <is>
          <t>masterReg/register_reg_r1_0_31_0_5_i_56/I0</t>
        </is>
      </c>
      <c r="B29" t="inlineStr">
        <is>
          <t>Inpin</t>
        </is>
      </c>
      <c r="D29" t="n">
        <v>0</v>
      </c>
      <c r="E29" t="n">
        <v>0.043</v>
      </c>
      <c r="F29" t="n">
        <v>0.034</v>
      </c>
      <c r="G29" t="n">
        <v>0.116</v>
      </c>
      <c r="H29" t="n">
        <v>0.093</v>
      </c>
    </row>
    <row r="30">
      <c r="A30" t="inlineStr">
        <is>
          <t>regReadDataA[17]: masterReg/readData1_reg[17]/Q to masterReg/register_reg_r1_0_31_0_5_i_56/I0 sum delays</t>
        </is>
      </c>
      <c r="E30">
        <f>(E2 + E4 + E7 + E19 + E24 + E27 + E29)</f>
        <v/>
      </c>
      <c r="F30">
        <f>(F2 + F4 + F7 + F19 + F24 + F27 + F29)</f>
        <v/>
      </c>
      <c r="G30">
        <f>(G2 + G4 + G7 + G19 + G24 + G27 + G29)</f>
        <v/>
      </c>
      <c r="H30">
        <f>(H2 + H4 + H7 + H19 + H24 + H27 + H29)</f>
        <v/>
      </c>
      <c r="J30">
        <f>(J2 + J3 + J4 + J6 + J7 + J18 + J19 + J23 + J24 + J26 + J27 + J28 + J29)</f>
        <v/>
      </c>
    </row>
    <row r="31">
      <c r="A31" t="inlineStr">
        <is>
          <t>regReadDataA[17]: masterReg/readData1_reg[17]/Q to masterReg/register_reg_r1_0_31_0_5_i_56/I0sum delays + cap delay</t>
        </is>
      </c>
      <c r="E31">
        <f>1000*(E30 + J30)</f>
        <v/>
      </c>
      <c r="F31">
        <f>1000*(F30 + J30)</f>
        <v/>
      </c>
      <c r="G31">
        <f>1000*(G30 + J30)</f>
        <v/>
      </c>
      <c r="H31">
        <f>1000*(H30 + J30)</f>
        <v/>
      </c>
    </row>
    <row r="33">
      <c r="A33" t="inlineStr">
        <is>
          <t>regReadDataA[17]: masterReg/readData1_reg[17]/Q to masterReg/register_reg_r1_0_31_0_5_i_56/I0Total delay (from Vivado)</t>
        </is>
      </c>
      <c r="E33" t="inlineStr">
        <is>
          <t>349</t>
        </is>
      </c>
      <c r="F33" t="inlineStr">
        <is>
          <t>310</t>
        </is>
      </c>
      <c r="G33" t="inlineStr">
        <is>
          <t>573</t>
        </is>
      </c>
      <c r="H33" t="inlineStr">
        <is>
          <t>495</t>
        </is>
      </c>
    </row>
    <row r="35">
      <c r="A35" t="inlineStr">
        <is>
          <t>INT_L_X4Y49/INT_L.LOGIC_OUTS_L0-&gt;&gt;NW2BEG0</t>
        </is>
      </c>
      <c r="B35" t="inlineStr">
        <is>
          <t>Buffer</t>
        </is>
      </c>
      <c r="C35" t="n">
        <v>1.1851186875</v>
      </c>
      <c r="D35" t="n">
        <v>0.008473000000000001</v>
      </c>
      <c r="E35" t="n">
        <v>0.041</v>
      </c>
      <c r="F35" t="n">
        <v>0.033</v>
      </c>
      <c r="G35" t="n">
        <v>0.137</v>
      </c>
      <c r="H35" t="n">
        <v>0.113</v>
      </c>
      <c r="I35">
        <f>((D44) + (D36 + D37 + D38 + D39 + D40 + D41 + D42 + D43))</f>
        <v/>
      </c>
      <c r="J35">
        <f>(((D44) + (D36 + D37 + D38 + D39 + D40 + D41 + D42 + D43))*C35)</f>
        <v/>
      </c>
    </row>
    <row r="36">
      <c r="A36" t="inlineStr">
        <is>
          <t>INT_L_X4Y49/NW2BEG0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INT_R_X3Y50/NW2END0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INT_R_X3Y49/NW2END_S0_0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BRKH_INT_X4Y49/BRKH_INT_NW2BEG0</t>
        </is>
      </c>
      <c r="B39" t="inlineStr">
        <is>
          <t>Part of wire</t>
        </is>
      </c>
      <c r="C39" t="n">
        <v>0.00523</v>
      </c>
      <c r="D39" t="n">
        <v>0.001</v>
      </c>
    </row>
    <row r="40">
      <c r="A40" t="inlineStr">
        <is>
          <t>INT_L_X4Y50/NW2A0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CLBLL_L_X4Y50/CLBLL_NW2A0</t>
        </is>
      </c>
      <c r="B41" t="inlineStr">
        <is>
          <t>Part of wire</t>
        </is>
      </c>
      <c r="C41" t="n">
        <v>0.080091</v>
      </c>
      <c r="D41" t="n">
        <v>0.005884</v>
      </c>
    </row>
    <row r="42">
      <c r="A42" t="inlineStr">
        <is>
          <t>CLBLM_R_X3Y50/CLBLM_NW2A0</t>
        </is>
      </c>
      <c r="B42" t="inlineStr">
        <is>
          <t>Part of wire</t>
        </is>
      </c>
      <c r="C42" t="n">
        <v>0.091532</v>
      </c>
      <c r="D42" t="n">
        <v>0.005884</v>
      </c>
    </row>
    <row r="43">
      <c r="A43" t="inlineStr">
        <is>
          <t>BRKH_INT_X3Y49/BRKH_INT_NW2END_S0_0</t>
        </is>
      </c>
      <c r="B43" t="inlineStr">
        <is>
          <t>Part of wire</t>
        </is>
      </c>
      <c r="C43" t="n">
        <v>0.00523</v>
      </c>
      <c r="D43" t="n">
        <v>0.001</v>
      </c>
      <c r="I43">
        <f>(((D36 + D37 + D38 + D39 + D40 + D41 + D42 + D43)/2) + (D44))</f>
        <v/>
      </c>
      <c r="J43">
        <f>((C36 + C37 + C38 + C39 + C40 + C41 + C42 + C43)*(((D36 + D37 + D38 + D39 + D40 + D41 + D42 + D43)/2) + (D44)))</f>
        <v/>
      </c>
    </row>
    <row r="44">
      <c r="A44" t="inlineStr">
        <is>
          <t>INT_R_X3Y49/INT_R.NW2END_S0_0-&gt;&gt;IMUX23</t>
        </is>
      </c>
      <c r="B44" t="inlineStr">
        <is>
          <t>Buffer</t>
        </is>
      </c>
      <c r="C44" t="n">
        <v>1.6107141875</v>
      </c>
      <c r="D44" t="n">
        <v>0.007713</v>
      </c>
      <c r="E44" t="n">
        <v>0.047</v>
      </c>
      <c r="F44" t="n">
        <v>0.038</v>
      </c>
      <c r="G44" t="n">
        <v>0.138</v>
      </c>
      <c r="H44" t="n">
        <v>0.114</v>
      </c>
      <c r="I44">
        <f>((((D49) + (D48))) + (D45 + D46))</f>
        <v/>
      </c>
      <c r="J44">
        <f>(((((D49) + (D48))) + (D45 + D46))*C44)</f>
        <v/>
      </c>
    </row>
    <row r="45">
      <c r="A45" t="inlineStr">
        <is>
          <t>INT_R_X3Y49/IMUX23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CLBLM_R_X3Y49/CLBLM_IMUX23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(((D49) + (D48))))</f>
        <v/>
      </c>
      <c r="J46">
        <f>((C45 + C46)*(((D45 + D46)/2) + (((D49) + (D48)))))</f>
        <v/>
      </c>
    </row>
    <row r="47">
      <c r="A47" t="inlineStr">
        <is>
          <t>CLBLM_R_X3Y49/CLBLM_R.CLBLM_IMUX23-&gt;CLBLM_L_C3</t>
        </is>
      </c>
      <c r="B47" t="inlineStr">
        <is>
          <t>PassTransistor</t>
        </is>
      </c>
      <c r="C47" t="n">
        <v>0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CLBLM_R_X3Y49/CLBLM_L_C3</t>
        </is>
      </c>
      <c r="B48" t="inlineStr">
        <is>
          <t>Part of wire</t>
        </is>
      </c>
      <c r="C48" t="n">
        <v>0</v>
      </c>
      <c r="D48" t="n">
        <v>0</v>
      </c>
      <c r="I48">
        <f>(((D48)/2) + (D49))</f>
        <v/>
      </c>
      <c r="J48">
        <f>((C48)*(((D48)/2) + (D49)))</f>
        <v/>
      </c>
    </row>
    <row r="49">
      <c r="A49" t="inlineStr">
        <is>
          <t>masterReg/readData2[16]_i_11/I3</t>
        </is>
      </c>
      <c r="B49" t="inlineStr">
        <is>
          <t>Inpin</t>
        </is>
      </c>
      <c r="D49" t="n">
        <v>0</v>
      </c>
      <c r="E49" t="n">
        <v>0.137</v>
      </c>
      <c r="F49" t="n">
        <v>0.11</v>
      </c>
      <c r="G49" t="n">
        <v>0.351</v>
      </c>
      <c r="H49" t="n">
        <v>0.283</v>
      </c>
    </row>
    <row r="50">
      <c r="A50" t="inlineStr">
        <is>
          <t>regReadDataA[17]: masterReg/readData1_reg[17]/Q to masterReg/readData2[16]_i_11/I3 sum delays</t>
        </is>
      </c>
      <c r="E50">
        <f>(E2 + E4 + E35 + E44 + E47 + E49)</f>
        <v/>
      </c>
      <c r="F50">
        <f>(F2 + F4 + F35 + F44 + F47 + F49)</f>
        <v/>
      </c>
      <c r="G50">
        <f>(G2 + G4 + G35 + G44 + G47 + G49)</f>
        <v/>
      </c>
      <c r="H50">
        <f>(H2 + H4 + H35 + H44 + H47 + H49)</f>
        <v/>
      </c>
      <c r="J50">
        <f>(J2 + J3 + J4 + J6 + J35 + J43 + J44 + J46 + J47 + J48 + J49)</f>
        <v/>
      </c>
    </row>
    <row r="51">
      <c r="A51" t="inlineStr">
        <is>
          <t>regReadDataA[17]: masterReg/readData1_reg[17]/Q to masterReg/readData2[16]_i_11/I3sum delays + cap delay</t>
        </is>
      </c>
      <c r="E51">
        <f>1000*(E50 + J50)</f>
        <v/>
      </c>
      <c r="F51">
        <f>1000*(F50 + J50)</f>
        <v/>
      </c>
      <c r="G51">
        <f>1000*(G50 + J50)</f>
        <v/>
      </c>
      <c r="H51">
        <f>1000*(H50 + J50)</f>
        <v/>
      </c>
    </row>
    <row r="53">
      <c r="A53" t="inlineStr">
        <is>
          <t>regReadDataA[17]: masterReg/readData1_reg[17]/Q to masterReg/readData2[16]_i_11/I3Total delay (from Vivado)</t>
        </is>
      </c>
      <c r="E53" t="inlineStr">
        <is>
          <t>290</t>
        </is>
      </c>
      <c r="F53" t="inlineStr">
        <is>
          <t>246</t>
        </is>
      </c>
      <c r="G53" t="inlineStr">
        <is>
          <t>565</t>
        </is>
      </c>
      <c r="H53" t="inlineStr">
        <is>
          <t>471</t>
        </is>
      </c>
    </row>
    <row r="55">
      <c r="A55" t="inlineStr">
        <is>
          <t>INT_L_X4Y49/INT_L.LOGIC_OUTS_L0-&gt;&gt;NL1BEG_N3</t>
        </is>
      </c>
      <c r="B55" t="inlineStr">
        <is>
          <t>Buffer</t>
        </is>
      </c>
      <c r="C55" t="n">
        <v>1.16220225</v>
      </c>
      <c r="D55" t="n">
        <v>0.008429000000000001</v>
      </c>
      <c r="E55" t="n">
        <v>0.054</v>
      </c>
      <c r="F55" t="n">
        <v>0.044</v>
      </c>
      <c r="G55" t="n">
        <v>0.131</v>
      </c>
      <c r="H55" t="n">
        <v>0.108</v>
      </c>
      <c r="I55">
        <f>((D57 + D74 + D85 + D96 + D208) + (D56))</f>
        <v/>
      </c>
      <c r="J55">
        <f>(((D57 + D74 + D85 + D96 + D208) + (D56))*C55)</f>
        <v/>
      </c>
    </row>
    <row r="56">
      <c r="A56" t="inlineStr">
        <is>
          <t>INT_L_X4Y49/NL1BEG_N3</t>
        </is>
      </c>
      <c r="B56" t="inlineStr">
        <is>
          <t>Part of wire</t>
        </is>
      </c>
      <c r="C56" t="n">
        <v>0</v>
      </c>
      <c r="D56" t="n">
        <v>0</v>
      </c>
      <c r="I56">
        <f>(((D56)/2) + (D57 + D74 + D85 + D96 + D208))</f>
        <v/>
      </c>
      <c r="J56">
        <f>((C56)*(((D56)/2) + (D57 + D74 + D85 + D96 + D208)))</f>
        <v/>
      </c>
    </row>
    <row r="57">
      <c r="A57" t="inlineStr">
        <is>
          <t>INT_L_X4Y49/INT_L.NL1BEG_N3-&gt;&gt;BYP_ALT6</t>
        </is>
      </c>
      <c r="B57" t="inlineStr">
        <is>
          <t>Buffer</t>
        </is>
      </c>
      <c r="C57" t="n">
        <v>0</v>
      </c>
      <c r="D57" t="n">
        <v>0.00757</v>
      </c>
      <c r="E57" t="n">
        <v>0</v>
      </c>
      <c r="F57" t="n">
        <v>0</v>
      </c>
      <c r="G57" t="n">
        <v>0</v>
      </c>
      <c r="H57" t="n">
        <v>0</v>
      </c>
      <c r="I57">
        <f>((D59) + (D58))</f>
        <v/>
      </c>
      <c r="J57">
        <f>(((D59) + (D58))*C57)</f>
        <v/>
      </c>
    </row>
    <row r="58">
      <c r="A58" t="inlineStr">
        <is>
          <t>INT_L_X4Y49/BYP_ALT6</t>
        </is>
      </c>
      <c r="B58" t="inlineStr">
        <is>
          <t>Part of wire</t>
        </is>
      </c>
      <c r="C58" t="n">
        <v>0</v>
      </c>
      <c r="D58" t="n">
        <v>0</v>
      </c>
      <c r="I58">
        <f>(((D58)/2) + (D59))</f>
        <v/>
      </c>
      <c r="J58">
        <f>((C58)*(((D58)/2) + (D59)))</f>
        <v/>
      </c>
    </row>
    <row r="59">
      <c r="A59" t="inlineStr">
        <is>
          <t>INT_L_X4Y49/INT_L.BYP_ALT6-&gt;&gt;BYP_BOUNCE6</t>
        </is>
      </c>
      <c r="B59" t="inlineStr">
        <is>
          <t>Buffer</t>
        </is>
      </c>
      <c r="C59" t="n">
        <v>1.4764880625</v>
      </c>
      <c r="D59" t="n">
        <v>0</v>
      </c>
      <c r="E59" t="n">
        <v>0.059</v>
      </c>
      <c r="F59" t="n">
        <v>0.049</v>
      </c>
      <c r="G59" t="n">
        <v>0.178</v>
      </c>
      <c r="H59" t="n">
        <v>0.147</v>
      </c>
      <c r="I59">
        <f>((D63) + (D60 + D61 + D62))</f>
        <v/>
      </c>
      <c r="J59">
        <f>(((D63) + (D60 + D61 + D62))*C59)</f>
        <v/>
      </c>
    </row>
    <row r="60">
      <c r="A60" t="inlineStr">
        <is>
          <t>INT_L_X4Y49/BYP_BOUNCE6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INT_L_X4Y50/BYP_BOUNCE_N3_6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BRKH_INT_X4Y49/BRKH_INT_BYP_BOUNCE6</t>
        </is>
      </c>
      <c r="B62" t="inlineStr">
        <is>
          <t>Part of wire</t>
        </is>
      </c>
      <c r="C62" t="n">
        <v>0</v>
      </c>
      <c r="D62" t="n">
        <v>0.001</v>
      </c>
      <c r="I62">
        <f>(((D60 + D61 + D62)/2) + (D63))</f>
        <v/>
      </c>
      <c r="J62">
        <f>((C60 + C61 + C62)*(((D60 + D61 + D62)/2) + (D63)))</f>
        <v/>
      </c>
    </row>
    <row r="63">
      <c r="A63" t="inlineStr">
        <is>
          <t>INT_L_X4Y50/INT_L.BYP_BOUNCE_N3_6-&gt;&gt;IMUX_L2</t>
        </is>
      </c>
      <c r="B63" t="inlineStr">
        <is>
          <t>Buffer</t>
        </is>
      </c>
      <c r="C63" t="n">
        <v>1.6107141875</v>
      </c>
      <c r="D63" t="n">
        <v>0.007713</v>
      </c>
      <c r="E63" t="n">
        <v>0.047</v>
      </c>
      <c r="F63" t="n">
        <v>0.038</v>
      </c>
      <c r="G63" t="n">
        <v>0.138</v>
      </c>
      <c r="H63" t="n">
        <v>0.114</v>
      </c>
      <c r="I63">
        <f>((((D68) + (D67))) + (D64 + D65))</f>
        <v/>
      </c>
      <c r="J63">
        <f>(((((D68) + (D67))) + (D64 + D65))*C63)</f>
        <v/>
      </c>
    </row>
    <row r="64">
      <c r="A64" t="inlineStr">
        <is>
          <t>INT_L_X4Y50/IMUX_L2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CLBLL_L_X4Y50/CLBLL_IMUX2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(((D68) + (D67))))</f>
        <v/>
      </c>
      <c r="J65">
        <f>((C64 + C65)*(((D64 + D65)/2) + (((D68) + (D67)))))</f>
        <v/>
      </c>
    </row>
    <row r="66">
      <c r="A66" t="inlineStr">
        <is>
          <t>CLBLL_L_X4Y50/CLBLL_L.CLBLL_IMUX2-&gt;CLBLL_LL_A2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CLBLL_L_X4Y50/CLBLL_LL_A2</t>
        </is>
      </c>
      <c r="B67" t="inlineStr">
        <is>
          <t>Part of wire</t>
        </is>
      </c>
      <c r="C67" t="n">
        <v>0</v>
      </c>
      <c r="D67" t="n">
        <v>0</v>
      </c>
      <c r="I67">
        <f>(((D67)/2) + (D68))</f>
        <v/>
      </c>
      <c r="J67">
        <f>((C67)*(((D67)/2) + (D68)))</f>
        <v/>
      </c>
    </row>
    <row r="68">
      <c r="A68" t="inlineStr">
        <is>
          <t>masterReg/i__carry__1_i_8/I3</t>
        </is>
      </c>
      <c r="B68" t="inlineStr">
        <is>
          <t>Inpin</t>
        </is>
      </c>
      <c r="D68" t="n">
        <v>0</v>
      </c>
      <c r="E68" t="n">
        <v>0.212</v>
      </c>
      <c r="F68" t="n">
        <v>0.17</v>
      </c>
      <c r="G68" t="n">
        <v>0.507</v>
      </c>
      <c r="H68" t="n">
        <v>0.409</v>
      </c>
    </row>
    <row r="69">
      <c r="A69" t="inlineStr">
        <is>
          <t>regReadDataA[17]: masterReg/readData1_reg[17]/Q to masterReg/i__carry__1_i_8/I3 sum delays</t>
        </is>
      </c>
      <c r="E69">
        <f>(E2 + E4 + E55 + E57 + E59 + E63 + E66 + E68)</f>
        <v/>
      </c>
      <c r="F69">
        <f>(F2 + F4 + F55 + F57 + F59 + F63 + F66 + F68)</f>
        <v/>
      </c>
      <c r="G69">
        <f>(G2 + G4 + G55 + G57 + G59 + G63 + G66 + G68)</f>
        <v/>
      </c>
      <c r="H69">
        <f>(H2 + H4 + H55 + H57 + H59 + H63 + H66 + H68)</f>
        <v/>
      </c>
      <c r="J69">
        <f>(J2 + J3 + J4 + J6 + J55 + J56 + J57 + J58 + J59 + J62 + J63 + J65 + J66 + J67 + J68)</f>
        <v/>
      </c>
    </row>
    <row r="70">
      <c r="A70" t="inlineStr">
        <is>
          <t>regReadDataA[17]: masterReg/readData1_reg[17]/Q to masterReg/i__carry__1_i_8/I3sum delays + cap delay</t>
        </is>
      </c>
      <c r="E70">
        <f>1000*(E69 + J69)</f>
        <v/>
      </c>
      <c r="F70">
        <f>1000*(F69 + J69)</f>
        <v/>
      </c>
      <c r="G70">
        <f>1000*(G69 + J69)</f>
        <v/>
      </c>
      <c r="H70">
        <f>1000*(H69 + J69)</f>
        <v/>
      </c>
    </row>
    <row r="72">
      <c r="A72" t="inlineStr">
        <is>
          <t>regReadDataA[17]: masterReg/readData1_reg[17]/Q to masterReg/i__carry__1_i_8/I3Total delay (from Vivado)</t>
        </is>
      </c>
      <c r="E72" t="inlineStr">
        <is>
          <t>461</t>
        </is>
      </c>
      <c r="F72" t="inlineStr">
        <is>
          <t>390</t>
        </is>
      </c>
      <c r="G72" t="inlineStr">
        <is>
          <t>853</t>
        </is>
      </c>
      <c r="H72" t="inlineStr">
        <is>
          <t>709</t>
        </is>
      </c>
    </row>
    <row r="74">
      <c r="A74" t="inlineStr">
        <is>
          <t>INT_L_X4Y49/INT_L.NL1BEG_N3-&gt;&gt;IMUX_L30</t>
        </is>
      </c>
      <c r="B74" t="inlineStr">
        <is>
          <t>Buffer</t>
        </is>
      </c>
      <c r="C74" t="n">
        <v>1.6107141875</v>
      </c>
      <c r="D74" t="n">
        <v>0.007713</v>
      </c>
      <c r="E74" t="n">
        <v>0.047</v>
      </c>
      <c r="F74" t="n">
        <v>0.038</v>
      </c>
      <c r="G74" t="n">
        <v>0.138</v>
      </c>
      <c r="H74" t="n">
        <v>0.114</v>
      </c>
      <c r="I74">
        <f>((((D79) + (D78))) + (D75 + D76))</f>
        <v/>
      </c>
      <c r="J74">
        <f>(((((D79) + (D78))) + (D75 + D76))*C74)</f>
        <v/>
      </c>
    </row>
    <row r="75">
      <c r="A75" t="inlineStr">
        <is>
          <t>INT_L_X4Y49/IMUX_L30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CLBLL_L_X4Y49/CLBLL_IMUX30</t>
        </is>
      </c>
      <c r="B76" t="inlineStr">
        <is>
          <t>Part of wire</t>
        </is>
      </c>
      <c r="C76" t="n">
        <v>0</v>
      </c>
      <c r="D76" t="n">
        <v>0</v>
      </c>
      <c r="I76">
        <f>(((D75 + D76)/2) + (((D79) + (D78))))</f>
        <v/>
      </c>
      <c r="J76">
        <f>((C75 + C76)*(((D75 + D76)/2) + (((D79) + (D78)))))</f>
        <v/>
      </c>
    </row>
    <row r="77">
      <c r="A77" t="inlineStr">
        <is>
          <t>CLBLL_L_X4Y49/CLBLL_L.CLBLL_IMUX30-&gt;CLBLL_L_C5</t>
        </is>
      </c>
      <c r="B77" t="inlineStr">
        <is>
          <t>PassTransistor</t>
        </is>
      </c>
      <c r="C77" t="n">
        <v>0</v>
      </c>
      <c r="E77" t="n">
        <v>0</v>
      </c>
      <c r="F77" t="n">
        <v>0</v>
      </c>
      <c r="G77" t="n">
        <v>0</v>
      </c>
      <c r="H77" t="n">
        <v>0</v>
      </c>
      <c r="I77">
        <f>((D79) + (D78))</f>
        <v/>
      </c>
      <c r="J77">
        <f>(((D79) + (D78))*C77)</f>
        <v/>
      </c>
    </row>
    <row r="78">
      <c r="A78" t="inlineStr">
        <is>
          <t>CLBLL_L_X4Y49/CLBLL_L_C5</t>
        </is>
      </c>
      <c r="B78" t="inlineStr">
        <is>
          <t>Part of wire</t>
        </is>
      </c>
      <c r="C78" t="n">
        <v>0</v>
      </c>
      <c r="D78" t="n">
        <v>0</v>
      </c>
      <c r="I78">
        <f>(((D78)/2) + (D79))</f>
        <v/>
      </c>
      <c r="J78">
        <f>((C78)*(((D78)/2) + (D79)))</f>
        <v/>
      </c>
    </row>
    <row r="79">
      <c r="A79" t="inlineStr">
        <is>
          <t>masterReg/readData2[1]_i_16/I5</t>
        </is>
      </c>
      <c r="B79" t="inlineStr">
        <is>
          <t>Inpin</t>
        </is>
      </c>
      <c r="D79" t="n">
        <v>0</v>
      </c>
      <c r="E79" t="n">
        <v>0.042</v>
      </c>
      <c r="F79" t="n">
        <v>0.033</v>
      </c>
      <c r="G79" t="n">
        <v>0.114</v>
      </c>
      <c r="H79" t="n">
        <v>0.092</v>
      </c>
    </row>
    <row r="80">
      <c r="A80" t="inlineStr">
        <is>
          <t>regReadDataA[17]: masterReg/readData1_reg[17]/Q to masterReg/readData2[1]_i_16/I5 sum delays</t>
        </is>
      </c>
      <c r="E80">
        <f>(E2 + E4 + E55 + E74 + E77 + E79)</f>
        <v/>
      </c>
      <c r="F80">
        <f>(F2 + F4 + F55 + F74 + F77 + F79)</f>
        <v/>
      </c>
      <c r="G80">
        <f>(G2 + G4 + G55 + G74 + G77 + G79)</f>
        <v/>
      </c>
      <c r="H80">
        <f>(H2 + H4 + H55 + H74 + H77 + H79)</f>
        <v/>
      </c>
      <c r="J80">
        <f>(J2 + J3 + J4 + J6 + J55 + J56 + J74 + J76 + J77 + J78 + J79)</f>
        <v/>
      </c>
    </row>
    <row r="81">
      <c r="A81" t="inlineStr">
        <is>
          <t>regReadDataA[17]: masterReg/readData1_reg[17]/Q to masterReg/readData2[1]_i_16/I5sum delays + cap delay</t>
        </is>
      </c>
      <c r="E81">
        <f>1000*(E80 + J80)</f>
        <v/>
      </c>
      <c r="F81">
        <f>1000*(F80 + J80)</f>
        <v/>
      </c>
      <c r="G81">
        <f>1000*(G80 + J80)</f>
        <v/>
      </c>
      <c r="H81">
        <f>1000*(H80 + J80)</f>
        <v/>
      </c>
    </row>
    <row r="83">
      <c r="A83" t="inlineStr">
        <is>
          <t>regReadDataA[17]: masterReg/readData1_reg[17]/Q to masterReg/readData2[1]_i_16/I5Total delay (from Vivado)</t>
        </is>
      </c>
      <c r="E83" t="inlineStr">
        <is>
          <t>221</t>
        </is>
      </c>
      <c r="F83" t="inlineStr">
        <is>
          <t>193</t>
        </is>
      </c>
      <c r="G83" t="inlineStr">
        <is>
          <t>374</t>
        </is>
      </c>
      <c r="H83" t="inlineStr">
        <is>
          <t>319</t>
        </is>
      </c>
    </row>
    <row r="85">
      <c r="A85" t="inlineStr">
        <is>
          <t>INT_L_X4Y49/INT_L.NL1BEG_N3-&gt;&gt;IMUX_L46</t>
        </is>
      </c>
      <c r="B85" t="inlineStr">
        <is>
          <t>Buffer</t>
        </is>
      </c>
      <c r="C85" t="n">
        <v>1.6107141875</v>
      </c>
      <c r="D85" t="n">
        <v>0.007713</v>
      </c>
      <c r="E85" t="n">
        <v>0.047</v>
      </c>
      <c r="F85" t="n">
        <v>0.038</v>
      </c>
      <c r="G85" t="n">
        <v>0.138</v>
      </c>
      <c r="H85" t="n">
        <v>0.114</v>
      </c>
      <c r="I85">
        <f>((((D90) + (D89))) + (D86 + D87))</f>
        <v/>
      </c>
      <c r="J85">
        <f>(((((D90) + (D89))) + (D86 + D87))*C85)</f>
        <v/>
      </c>
    </row>
    <row r="86">
      <c r="A86" t="inlineStr">
        <is>
          <t>INT_L_X4Y49/IMUX_L46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CLBLL_L_X4Y49/CLBLL_IMUX46</t>
        </is>
      </c>
      <c r="B87" t="inlineStr">
        <is>
          <t>Part of wire</t>
        </is>
      </c>
      <c r="C87" t="n">
        <v>0</v>
      </c>
      <c r="D87" t="n">
        <v>0</v>
      </c>
      <c r="I87">
        <f>(((D86 + D87)/2) + (((D90) + (D89))))</f>
        <v/>
      </c>
      <c r="J87">
        <f>((C86 + C87)*(((D86 + D87)/2) + (((D90) + (D89)))))</f>
        <v/>
      </c>
    </row>
    <row r="88">
      <c r="A88" t="inlineStr">
        <is>
          <t>CLBLL_L_X4Y49/CLBLL_L.CLBLL_IMUX46-&gt;CLBLL_L_D5</t>
        </is>
      </c>
      <c r="B88" t="inlineStr">
        <is>
          <t>PassTransistor</t>
        </is>
      </c>
      <c r="C88" t="n">
        <v>0</v>
      </c>
      <c r="E88" t="n">
        <v>0</v>
      </c>
      <c r="F88" t="n">
        <v>0</v>
      </c>
      <c r="G88" t="n">
        <v>0</v>
      </c>
      <c r="H88" t="n">
        <v>0</v>
      </c>
      <c r="I88">
        <f>((D90) + (D89))</f>
        <v/>
      </c>
      <c r="J88">
        <f>(((D90) + (D89))*C88)</f>
        <v/>
      </c>
    </row>
    <row r="89">
      <c r="A89" t="inlineStr">
        <is>
          <t>CLBLL_L_X4Y49/CLBLL_L_D5</t>
        </is>
      </c>
      <c r="B89" t="inlineStr">
        <is>
          <t>Part of wire</t>
        </is>
      </c>
      <c r="C89" t="n">
        <v>0</v>
      </c>
      <c r="D89" t="n">
        <v>0</v>
      </c>
      <c r="I89">
        <f>(((D89)/2) + (D90))</f>
        <v/>
      </c>
      <c r="J89">
        <f>((C89)*(((D89)/2) + (D90)))</f>
        <v/>
      </c>
    </row>
    <row r="90">
      <c r="A90" t="inlineStr">
        <is>
          <t>masterReg/readData2[29]_i_14/I5</t>
        </is>
      </c>
      <c r="B90" t="inlineStr">
        <is>
          <t>Inpin</t>
        </is>
      </c>
      <c r="D90" t="n">
        <v>0</v>
      </c>
      <c r="E90" t="n">
        <v>0.042</v>
      </c>
      <c r="F90" t="n">
        <v>0.033</v>
      </c>
      <c r="G90" t="n">
        <v>0.113</v>
      </c>
      <c r="H90" t="n">
        <v>0.091</v>
      </c>
    </row>
    <row r="91">
      <c r="A91" t="inlineStr">
        <is>
          <t>regReadDataA[17]: masterReg/readData1_reg[17]/Q to masterReg/readData2[29]_i_14/I5 sum delays</t>
        </is>
      </c>
      <c r="E91">
        <f>(E2 + E4 + E55 + E85 + E88 + E90)</f>
        <v/>
      </c>
      <c r="F91">
        <f>(F2 + F4 + F55 + F85 + F88 + F90)</f>
        <v/>
      </c>
      <c r="G91">
        <f>(G2 + G4 + G55 + G85 + G88 + G90)</f>
        <v/>
      </c>
      <c r="H91">
        <f>(H2 + H4 + H55 + H85 + H88 + H90)</f>
        <v/>
      </c>
      <c r="J91">
        <f>(J2 + J3 + J4 + J6 + J55 + J56 + J85 + J87 + J88 + J89 + J90)</f>
        <v/>
      </c>
    </row>
    <row r="92">
      <c r="A92" t="inlineStr">
        <is>
          <t>regReadDataA[17]: masterReg/readData1_reg[17]/Q to masterReg/readData2[29]_i_14/I5sum delays + cap delay</t>
        </is>
      </c>
      <c r="E92">
        <f>1000*(E91 + J91)</f>
        <v/>
      </c>
      <c r="F92">
        <f>1000*(F91 + J91)</f>
        <v/>
      </c>
      <c r="G92">
        <f>1000*(G91 + J91)</f>
        <v/>
      </c>
      <c r="H92">
        <f>1000*(H91 + J91)</f>
        <v/>
      </c>
    </row>
    <row r="94">
      <c r="A94" t="inlineStr">
        <is>
          <t>regReadDataA[17]: masterReg/readData1_reg[17]/Q to masterReg/readData2[29]_i_14/I5Total delay (from Vivado)</t>
        </is>
      </c>
      <c r="E94" t="inlineStr">
        <is>
          <t>221</t>
        </is>
      </c>
      <c r="F94" t="inlineStr">
        <is>
          <t>193</t>
        </is>
      </c>
      <c r="G94" t="inlineStr">
        <is>
          <t>373</t>
        </is>
      </c>
      <c r="H94" t="inlineStr">
        <is>
          <t>318</t>
        </is>
      </c>
    </row>
    <row r="96">
      <c r="A96" t="inlineStr">
        <is>
          <t>INT_L_X4Y49/INT_L.NL1BEG_N3-&gt;&gt;NE2BEG3</t>
        </is>
      </c>
      <c r="B96" t="inlineStr">
        <is>
          <t>Buffer</t>
        </is>
      </c>
      <c r="C96" t="n">
        <v>1.1851186875</v>
      </c>
      <c r="D96" t="n">
        <v>0.008473000000000001</v>
      </c>
      <c r="E96" t="n">
        <v>0.042</v>
      </c>
      <c r="F96" t="n">
        <v>0.034</v>
      </c>
      <c r="G96" t="n">
        <v>0.139</v>
      </c>
      <c r="H96" t="n">
        <v>0.115</v>
      </c>
      <c r="I96">
        <f>((D101 + D112 + D165) + (D97 + D98 + D99 + D100))</f>
        <v/>
      </c>
      <c r="J96">
        <f>(((D101 + D112 + D165) + (D97 + D98 + D99 + D100))*C96)</f>
        <v/>
      </c>
    </row>
    <row r="97">
      <c r="A97" t="inlineStr">
        <is>
          <t>INT_L_X4Y49/NE2BEG3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INT_R_X5Y50/NE2END3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BRKH_INT_X4Y49/BRKH_INT_NE2BEG3</t>
        </is>
      </c>
      <c r="B99" t="inlineStr">
        <is>
          <t>Part of wire</t>
        </is>
      </c>
      <c r="C99" t="n">
        <v>0.00523</v>
      </c>
      <c r="D99" t="n">
        <v>0.001</v>
      </c>
    </row>
    <row r="100">
      <c r="A100" t="inlineStr">
        <is>
          <t>INT_L_X4Y50/NE2A3</t>
        </is>
      </c>
      <c r="B100" t="inlineStr">
        <is>
          <t>Part of wire</t>
        </is>
      </c>
      <c r="C100" t="n">
        <v>0</v>
      </c>
      <c r="D100" t="n">
        <v>0</v>
      </c>
      <c r="I100">
        <f>(((D97 + D98 + D99 + D100)/2) + (D101 + D112 + D165))</f>
        <v/>
      </c>
      <c r="J100">
        <f>((C97 + C98 + C99 + C100)*(((D97 + D98 + D99 + D100)/2) + (D101 + D112 + D165)))</f>
        <v/>
      </c>
    </row>
    <row r="101">
      <c r="A101" t="inlineStr">
        <is>
          <t>INT_R_X5Y50/INT_R.NE2END3-&gt;&gt;IMUX14</t>
        </is>
      </c>
      <c r="B101" t="inlineStr">
        <is>
          <t>Buffer</t>
        </is>
      </c>
      <c r="C101" t="n">
        <v>1.6107141875</v>
      </c>
      <c r="D101" t="n">
        <v>0.007713</v>
      </c>
      <c r="E101" t="n">
        <v>0.047</v>
      </c>
      <c r="F101" t="n">
        <v>0.038</v>
      </c>
      <c r="G101" t="n">
        <v>0.138</v>
      </c>
      <c r="H101" t="n">
        <v>0.114</v>
      </c>
      <c r="I101">
        <f>((((D106) + (D105))) + (D102 + D103))</f>
        <v/>
      </c>
      <c r="J101">
        <f>(((((D106) + (D105))) + (D102 + D103))*C101)</f>
        <v/>
      </c>
    </row>
    <row r="102">
      <c r="A102" t="inlineStr">
        <is>
          <t>INT_R_X5Y50/IMUX14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CLBLM_R_X5Y50/CLBLM_IMUX14</t>
        </is>
      </c>
      <c r="B103" t="inlineStr">
        <is>
          <t>Part of wire</t>
        </is>
      </c>
      <c r="C103" t="n">
        <v>0</v>
      </c>
      <c r="D103" t="n">
        <v>0</v>
      </c>
      <c r="I103">
        <f>(((D102 + D103)/2) + (((D106) + (D105))))</f>
        <v/>
      </c>
      <c r="J103">
        <f>((C102 + C103)*(((D102 + D103)/2) + (((D106) + (D105)))))</f>
        <v/>
      </c>
    </row>
    <row r="104">
      <c r="A104" t="inlineStr">
        <is>
          <t>CLBLM_R_X5Y50/CLBLM_R.CLBLM_IMUX14-&gt;CLBLM_L_B1</t>
        </is>
      </c>
      <c r="B104" t="inlineStr">
        <is>
          <t>PassTransistor</t>
        </is>
      </c>
      <c r="C104" t="n">
        <v>0</v>
      </c>
      <c r="E104" t="n">
        <v>0</v>
      </c>
      <c r="F104" t="n">
        <v>0</v>
      </c>
      <c r="G104" t="n">
        <v>0</v>
      </c>
      <c r="H104" t="n">
        <v>0</v>
      </c>
      <c r="I104">
        <f>((D106) + (D105))</f>
        <v/>
      </c>
      <c r="J104">
        <f>(((D106) + (D105))*C104)</f>
        <v/>
      </c>
    </row>
    <row r="105">
      <c r="A105" t="inlineStr">
        <is>
          <t>CLBLM_R_X5Y50/CLBLM_L_B1</t>
        </is>
      </c>
      <c r="B105" t="inlineStr">
        <is>
          <t>Part of wire</t>
        </is>
      </c>
      <c r="C105" t="n">
        <v>0</v>
      </c>
      <c r="D105" t="n">
        <v>0</v>
      </c>
      <c r="I105">
        <f>(((D105)/2) + (D106))</f>
        <v/>
      </c>
      <c r="J105">
        <f>((C105)*(((D105)/2) + (D106)))</f>
        <v/>
      </c>
    </row>
    <row r="106">
      <c r="A106" t="inlineStr">
        <is>
          <t>masterReg/result0_carry__3_i_3/I0</t>
        </is>
      </c>
      <c r="B106" t="inlineStr">
        <is>
          <t>Inpin</t>
        </is>
      </c>
      <c r="D106" t="n">
        <v>0</v>
      </c>
      <c r="E106" t="n">
        <v>0.213</v>
      </c>
      <c r="F106" t="n">
        <v>0.171</v>
      </c>
      <c r="G106" t="n">
        <v>0.518</v>
      </c>
      <c r="H106" t="n">
        <v>0.417</v>
      </c>
    </row>
    <row r="107">
      <c r="A107" t="inlineStr">
        <is>
          <t>regReadDataA[17]: masterReg/readData1_reg[17]/Q to masterReg/result0_carry__3_i_3/I0 sum delays</t>
        </is>
      </c>
      <c r="E107">
        <f>(E2 + E4 + E55 + E96 + E101 + E104 + E106)</f>
        <v/>
      </c>
      <c r="F107">
        <f>(F2 + F4 + F55 + F96 + F101 + F104 + F106)</f>
        <v/>
      </c>
      <c r="G107">
        <f>(G2 + G4 + G55 + G96 + G101 + G104 + G106)</f>
        <v/>
      </c>
      <c r="H107">
        <f>(H2 + H4 + H55 + H96 + H101 + H104 + H106)</f>
        <v/>
      </c>
      <c r="J107">
        <f>(J2 + J3 + J4 + J6 + J55 + J56 + J96 + J100 + J101 + J103 + J104 + J105 + J106)</f>
        <v/>
      </c>
    </row>
    <row r="108">
      <c r="A108" t="inlineStr">
        <is>
          <t>regReadDataA[17]: masterReg/readData1_reg[17]/Q to masterReg/result0_carry__3_i_3/I0sum delays + cap delay</t>
        </is>
      </c>
      <c r="E108">
        <f>1000*(E107 + J107)</f>
        <v/>
      </c>
      <c r="F108">
        <f>1000*(F107 + J107)</f>
        <v/>
      </c>
      <c r="G108">
        <f>1000*(G107 + J107)</f>
        <v/>
      </c>
      <c r="H108">
        <f>1000*(H107 + J107)</f>
        <v/>
      </c>
    </row>
    <row r="110">
      <c r="A110" t="inlineStr">
        <is>
          <t>regReadDataA[17]: masterReg/readData1_reg[17]/Q to masterReg/result0_carry__3_i_3/I0Total delay (from Vivado)</t>
        </is>
      </c>
      <c r="E110" t="inlineStr">
        <is>
          <t>460</t>
        </is>
      </c>
      <c r="F110" t="inlineStr">
        <is>
          <t>391</t>
        </is>
      </c>
      <c r="G110" t="inlineStr">
        <is>
          <t>855</t>
        </is>
      </c>
      <c r="H110" t="inlineStr">
        <is>
          <t>713</t>
        </is>
      </c>
    </row>
    <row r="112">
      <c r="A112" t="inlineStr">
        <is>
          <t>INT_R_X5Y50/INT_R.NE2END3-&gt;&gt;EE2BEG3</t>
        </is>
      </c>
      <c r="B112" t="inlineStr">
        <is>
          <t>Buffer</t>
        </is>
      </c>
      <c r="C112" t="n">
        <v>1.1851186875</v>
      </c>
      <c r="D112" t="n">
        <v>0.008473000000000001</v>
      </c>
      <c r="E112" t="n">
        <v>0.06</v>
      </c>
      <c r="F112" t="n">
        <v>0.05</v>
      </c>
      <c r="G112" t="n">
        <v>0.134</v>
      </c>
      <c r="H112" t="n">
        <v>0.111</v>
      </c>
      <c r="I112">
        <f>((D120 + D136 + D147) + (D113 + D114 + D115 + D116 + D117 + D118 + D119))</f>
        <v/>
      </c>
      <c r="J112">
        <f>(((D120 + D136 + D147) + (D113 + D114 + D115 + D116 + D117 + D118 + D119))*C112)</f>
        <v/>
      </c>
    </row>
    <row r="113">
      <c r="A113" t="inlineStr">
        <is>
          <t>INT_R_X5Y50/EE2BEG3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INT_R_X7Y50/EE2END3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CLBLM_R_X5Y50/CLBLM_EE2BEG3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VBRK_X18Y53/VBRK_EE2BEG3</t>
        </is>
      </c>
      <c r="B116" t="inlineStr">
        <is>
          <t>Part of wire</t>
        </is>
      </c>
      <c r="C116" t="n">
        <v>0.01211</v>
      </c>
      <c r="D116" t="n">
        <v>0.00162</v>
      </c>
    </row>
    <row r="117">
      <c r="A117" t="inlineStr">
        <is>
          <t>BRAM_L_X6Y50/BRAM_EE2BEG3_0</t>
        </is>
      </c>
      <c r="B117" t="inlineStr">
        <is>
          <t>Part of wire</t>
        </is>
      </c>
      <c r="C117" t="n">
        <v>0.26892</v>
      </c>
      <c r="D117" t="n">
        <v>0.06043</v>
      </c>
    </row>
    <row r="118">
      <c r="A118" t="inlineStr">
        <is>
          <t>BRAM_INT_INTERFACE_L_X6Y50/INT_INTERFACE_EE2BEG3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INT_L_X6Y50/EE2A3</t>
        </is>
      </c>
      <c r="B119" t="inlineStr">
        <is>
          <t>Part of wire</t>
        </is>
      </c>
      <c r="C119" t="n">
        <v>0</v>
      </c>
      <c r="D119" t="n">
        <v>0</v>
      </c>
      <c r="I119">
        <f>(((D113 + D114 + D115 + D116 + D117 + D118 + D119)/2) + (D120 + D136 + D147))</f>
        <v/>
      </c>
      <c r="J119">
        <f>((C113 + C114 + C115 + C116 + C117 + C118 + C119)*(((D113 + D114 + D115 + D116 + D117 + D118 + D119)/2) + (D120 + D136 + D147)))</f>
        <v/>
      </c>
    </row>
    <row r="120">
      <c r="A120" t="inlineStr">
        <is>
          <t>INT_R_X7Y50/INT_R.EE2END3-&gt;&gt;EL1BEG2</t>
        </is>
      </c>
      <c r="B120" t="inlineStr">
        <is>
          <t>Buffer</t>
        </is>
      </c>
      <c r="C120" t="n">
        <v>1.16220225</v>
      </c>
      <c r="D120" t="n">
        <v>0.008429000000000001</v>
      </c>
      <c r="E120" t="n">
        <v>0.043</v>
      </c>
      <c r="F120" t="n">
        <v>0.035</v>
      </c>
      <c r="G120" t="n">
        <v>0.123</v>
      </c>
      <c r="H120" t="n">
        <v>0.102</v>
      </c>
      <c r="I120">
        <f>((D125) + (D121 + D122 + D123 + D124))</f>
        <v/>
      </c>
      <c r="J120">
        <f>(((D125) + (D121 + D122 + D123 + D124))*C120)</f>
        <v/>
      </c>
    </row>
    <row r="121">
      <c r="A121" t="inlineStr">
        <is>
          <t>INT_R_X7Y50/EL1BEG2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INT_L_X8Y50/EL1END2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CLBLM_R_X7Y50/CLBLM_EL1BEG2</t>
        </is>
      </c>
      <c r="B123" t="inlineStr">
        <is>
          <t>Part of wire</t>
        </is>
      </c>
      <c r="C123" t="n">
        <v>0.052151</v>
      </c>
      <c r="D123" t="n">
        <v>0.004690000000000001</v>
      </c>
    </row>
    <row r="124">
      <c r="A124" t="inlineStr">
        <is>
          <t>CLBLM_L_X8Y50/CLBLM_EL1BEG2</t>
        </is>
      </c>
      <c r="B124" t="inlineStr">
        <is>
          <t>Part of wire</t>
        </is>
      </c>
      <c r="C124" t="n">
        <v>0.052151</v>
      </c>
      <c r="D124" t="n">
        <v>0.004690000000000001</v>
      </c>
      <c r="I124">
        <f>(((D121 + D122 + D123 + D124)/2) + (D125))</f>
        <v/>
      </c>
      <c r="J124">
        <f>((C121 + C122 + C123 + C124)*(((D121 + D122 + D123 + D124)/2) + (D125)))</f>
        <v/>
      </c>
    </row>
    <row r="125">
      <c r="A125" t="inlineStr">
        <is>
          <t>INT_L_X8Y50/INT_L.EL1END2-&gt;&gt;IMUX_L5</t>
        </is>
      </c>
      <c r="B125" t="inlineStr">
        <is>
          <t>Buffer</t>
        </is>
      </c>
      <c r="C125" t="n">
        <v>1.6107141875</v>
      </c>
      <c r="D125" t="n">
        <v>0.007713</v>
      </c>
      <c r="E125" t="n">
        <v>0.047</v>
      </c>
      <c r="F125" t="n">
        <v>0.038</v>
      </c>
      <c r="G125" t="n">
        <v>0.138</v>
      </c>
      <c r="H125" t="n">
        <v>0.114</v>
      </c>
      <c r="I125">
        <f>((((D130) + (D129))) + (D126 + D127))</f>
        <v/>
      </c>
      <c r="J125">
        <f>(((((D130) + (D129))) + (D126 + D127))*C125)</f>
        <v/>
      </c>
    </row>
    <row r="126">
      <c r="A126" t="inlineStr">
        <is>
          <t>INT_L_X8Y50/IMUX_L5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CLBLM_L_X8Y50/CLBLM_IMUX5</t>
        </is>
      </c>
      <c r="B127" t="inlineStr">
        <is>
          <t>Part of wire</t>
        </is>
      </c>
      <c r="C127" t="n">
        <v>0</v>
      </c>
      <c r="D127" t="n">
        <v>0</v>
      </c>
      <c r="I127">
        <f>(((D126 + D127)/2) + (((D130) + (D129))))</f>
        <v/>
      </c>
      <c r="J127">
        <f>((C126 + C127)*(((D126 + D127)/2) + (((D130) + (D129)))))</f>
        <v/>
      </c>
    </row>
    <row r="128">
      <c r="A128" t="inlineStr">
        <is>
          <t>CLBLM_L_X8Y50/CLBLM_L.CLBLM_IMUX5-&gt;CLBLM_L_A6</t>
        </is>
      </c>
      <c r="B128" t="inlineStr">
        <is>
          <t>PassTransistor</t>
        </is>
      </c>
      <c r="C128" t="n">
        <v>0</v>
      </c>
      <c r="E128" t="n">
        <v>0</v>
      </c>
      <c r="F128" t="n">
        <v>0</v>
      </c>
      <c r="G128" t="n">
        <v>0</v>
      </c>
      <c r="H128" t="n">
        <v>0</v>
      </c>
      <c r="I128">
        <f>((D130) + (D129))</f>
        <v/>
      </c>
      <c r="J128">
        <f>(((D130) + (D129))*C128)</f>
        <v/>
      </c>
    </row>
    <row r="129">
      <c r="A129" t="inlineStr">
        <is>
          <t>CLBLM_L_X8Y50/CLBLM_L_A6</t>
        </is>
      </c>
      <c r="B129" t="inlineStr">
        <is>
          <t>Part of wire</t>
        </is>
      </c>
      <c r="C129" t="n">
        <v>0</v>
      </c>
      <c r="D129" t="n">
        <v>0</v>
      </c>
      <c r="I129">
        <f>(((D129)/2) + (D130))</f>
        <v/>
      </c>
      <c r="J129">
        <f>((C129)*(((D129)/2) + (D130)))</f>
        <v/>
      </c>
    </row>
    <row r="130">
      <c r="A130" t="inlineStr">
        <is>
          <t>masterReg/readData2[30]_i_14/I3</t>
        </is>
      </c>
      <c r="B130" t="inlineStr">
        <is>
          <t>Inpin</t>
        </is>
      </c>
      <c r="D130" t="n">
        <v>0</v>
      </c>
      <c r="E130" t="n">
        <v>0.002</v>
      </c>
      <c r="F130" t="n">
        <v>0.002</v>
      </c>
      <c r="G130" t="n">
        <v>0.005</v>
      </c>
      <c r="H130" t="n">
        <v>0.004</v>
      </c>
    </row>
    <row r="131">
      <c r="A131" t="inlineStr">
        <is>
          <t>regReadDataA[17]: masterReg/readData1_reg[17]/Q to masterReg/readData2[30]_i_14/I3 sum delays</t>
        </is>
      </c>
      <c r="E131">
        <f>(E2 + E4 + E55 + E96 + E112 + E120 + E125 + E128 + E130)</f>
        <v/>
      </c>
      <c r="F131">
        <f>(F2 + F4 + F55 + F96 + F112 + F120 + F125 + F128 + F130)</f>
        <v/>
      </c>
      <c r="G131">
        <f>(G2 + G4 + G55 + G96 + G112 + G120 + G125 + G128 + G130)</f>
        <v/>
      </c>
      <c r="H131">
        <f>(H2 + H4 + H55 + H96 + H112 + H120 + H125 + H128 + H130)</f>
        <v/>
      </c>
      <c r="J131">
        <f>(J2 + J3 + J4 + J6 + J55 + J56 + J96 + J100 + J112 + J119 + J120 + J124 + J125 + J127 + J128 + J129 + J130)</f>
        <v/>
      </c>
    </row>
    <row r="132">
      <c r="A132" t="inlineStr">
        <is>
          <t>regReadDataA[17]: masterReg/readData1_reg[17]/Q to masterReg/readData2[30]_i_14/I3sum delays + cap delay</t>
        </is>
      </c>
      <c r="E132">
        <f>1000*(E131 + J131)</f>
        <v/>
      </c>
      <c r="F132">
        <f>1000*(F131 + J131)</f>
        <v/>
      </c>
      <c r="G132">
        <f>1000*(G131 + J131)</f>
        <v/>
      </c>
      <c r="H132">
        <f>1000*(H131 + J131)</f>
        <v/>
      </c>
    </row>
    <row r="134">
      <c r="A134" t="inlineStr">
        <is>
          <t>regReadDataA[17]: masterReg/readData1_reg[17]/Q to masterReg/readData2[30]_i_14/I3Total delay (from Vivado)</t>
        </is>
      </c>
      <c r="E134" t="inlineStr">
        <is>
          <t>480</t>
        </is>
      </c>
      <c r="F134" t="inlineStr">
        <is>
          <t>435</t>
        </is>
      </c>
      <c r="G134" t="inlineStr">
        <is>
          <t>761</t>
        </is>
      </c>
      <c r="H134" t="inlineStr">
        <is>
          <t>667</t>
        </is>
      </c>
    </row>
    <row r="136">
      <c r="A136" t="inlineStr">
        <is>
          <t>INT_R_X7Y50/INT_R.EE2END3-&gt;&gt;IMUX6</t>
        </is>
      </c>
      <c r="B136" t="inlineStr">
        <is>
          <t>Buffer</t>
        </is>
      </c>
      <c r="C136" t="n">
        <v>1.6107141875</v>
      </c>
      <c r="D136" t="n">
        <v>0.007713</v>
      </c>
      <c r="E136" t="n">
        <v>0.047</v>
      </c>
      <c r="F136" t="n">
        <v>0.038</v>
      </c>
      <c r="G136" t="n">
        <v>0.138</v>
      </c>
      <c r="H136" t="n">
        <v>0.114</v>
      </c>
      <c r="I136">
        <f>((((D141) + (D140))) + (D137 + D138))</f>
        <v/>
      </c>
      <c r="J136">
        <f>(((((D141) + (D140))) + (D137 + D138))*C136)</f>
        <v/>
      </c>
    </row>
    <row r="137">
      <c r="A137" t="inlineStr">
        <is>
          <t>INT_R_X7Y50/IMUX6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CLBLM_R_X7Y50/CLBLM_IMUX6</t>
        </is>
      </c>
      <c r="B138" t="inlineStr">
        <is>
          <t>Part of wire</t>
        </is>
      </c>
      <c r="C138" t="n">
        <v>0</v>
      </c>
      <c r="D138" t="n">
        <v>0</v>
      </c>
      <c r="I138">
        <f>(((D137 + D138)/2) + (((D141) + (D140))))</f>
        <v/>
      </c>
      <c r="J138">
        <f>((C137 + C138)*(((D137 + D138)/2) + (((D141) + (D140)))))</f>
        <v/>
      </c>
    </row>
    <row r="139">
      <c r="A139" t="inlineStr">
        <is>
          <t>CLBLM_R_X7Y50/CLBLM_R.CLBLM_IMUX6-&gt;CLBLM_L_A1</t>
        </is>
      </c>
      <c r="B139" t="inlineStr">
        <is>
          <t>PassTransistor</t>
        </is>
      </c>
      <c r="C139" t="n">
        <v>0</v>
      </c>
      <c r="E139" t="n">
        <v>0</v>
      </c>
      <c r="F139" t="n">
        <v>0</v>
      </c>
      <c r="G139" t="n">
        <v>0</v>
      </c>
      <c r="H139" t="n">
        <v>0</v>
      </c>
      <c r="I139">
        <f>((D141) + (D140))</f>
        <v/>
      </c>
      <c r="J139">
        <f>(((D141) + (D140))*C139)</f>
        <v/>
      </c>
    </row>
    <row r="140">
      <c r="A140" t="inlineStr">
        <is>
          <t>CLBLM_R_X7Y50/CLBLM_L_A1</t>
        </is>
      </c>
      <c r="B140" t="inlineStr">
        <is>
          <t>Part of wire</t>
        </is>
      </c>
      <c r="C140" t="n">
        <v>0</v>
      </c>
      <c r="D140" t="n">
        <v>0</v>
      </c>
      <c r="I140">
        <f>(((D140)/2) + (D141))</f>
        <v/>
      </c>
      <c r="J140">
        <f>((C140)*(((D140)/2) + (D141)))</f>
        <v/>
      </c>
    </row>
    <row r="141">
      <c r="A141" t="inlineStr">
        <is>
          <t>masterReg/readData2[31]_i_14/I1</t>
        </is>
      </c>
      <c r="B141" t="inlineStr">
        <is>
          <t>Inpin</t>
        </is>
      </c>
      <c r="D141" t="n">
        <v>0</v>
      </c>
      <c r="E141" t="n">
        <v>0.214</v>
      </c>
      <c r="F141" t="n">
        <v>0.172</v>
      </c>
      <c r="G141" t="n">
        <v>0.516</v>
      </c>
      <c r="H141" t="n">
        <v>0.416</v>
      </c>
    </row>
    <row r="142">
      <c r="A142" t="inlineStr">
        <is>
          <t>regReadDataA[17]: masterReg/readData1_reg[17]/Q to masterReg/readData2[31]_i_14/I1 sum delays</t>
        </is>
      </c>
      <c r="E142">
        <f>(E2 + E4 + E55 + E96 + E112 + E136 + E139 + E141)</f>
        <v/>
      </c>
      <c r="F142">
        <f>(F2 + F4 + F55 + F96 + F112 + F136 + F139 + F141)</f>
        <v/>
      </c>
      <c r="G142">
        <f>(G2 + G4 + G55 + G96 + G112 + G136 + G139 + G141)</f>
        <v/>
      </c>
      <c r="H142">
        <f>(H2 + H4 + H55 + H96 + H112 + H136 + H139 + H141)</f>
        <v/>
      </c>
      <c r="J142">
        <f>(J2 + J3 + J4 + J6 + J55 + J56 + J96 + J100 + J112 + J119 + J136 + J138 + J139 + J140 + J141)</f>
        <v/>
      </c>
    </row>
    <row r="143">
      <c r="A143" t="inlineStr">
        <is>
          <t>regReadDataA[17]: masterReg/readData1_reg[17]/Q to masterReg/readData2[31]_i_14/I1sum delays + cap delay</t>
        </is>
      </c>
      <c r="E143">
        <f>1000*(E142 + J142)</f>
        <v/>
      </c>
      <c r="F143">
        <f>1000*(F142 + J142)</f>
        <v/>
      </c>
      <c r="G143">
        <f>1000*(G142 + J142)</f>
        <v/>
      </c>
      <c r="H143">
        <f>1000*(H142 + J142)</f>
        <v/>
      </c>
    </row>
    <row r="145">
      <c r="A145" t="inlineStr">
        <is>
          <t>regReadDataA[17]: masterReg/readData1_reg[17]/Q to masterReg/readData2[31]_i_14/I1Total delay (from Vivado)</t>
        </is>
      </c>
      <c r="E145" t="inlineStr">
        <is>
          <t>627</t>
        </is>
      </c>
      <c r="F145" t="inlineStr">
        <is>
          <t>548</t>
        </is>
      </c>
      <c r="G145" t="inlineStr">
        <is>
          <t>1068</t>
        </is>
      </c>
      <c r="H145" t="inlineStr">
        <is>
          <t>907</t>
        </is>
      </c>
    </row>
    <row r="147">
      <c r="A147" t="inlineStr">
        <is>
          <t>INT_R_X7Y50/INT_R.EE2END3-&gt;&gt;SE2BEG3</t>
        </is>
      </c>
      <c r="B147" t="inlineStr">
        <is>
          <t>Buffer</t>
        </is>
      </c>
      <c r="C147" t="n">
        <v>1.1851186875</v>
      </c>
      <c r="D147" t="n">
        <v>0.008473000000000001</v>
      </c>
      <c r="E147" t="n">
        <v>0.042</v>
      </c>
      <c r="F147" t="n">
        <v>0.034</v>
      </c>
      <c r="G147" t="n">
        <v>0.138</v>
      </c>
      <c r="H147" t="n">
        <v>0.114</v>
      </c>
      <c r="I147">
        <f>((D154) + (D148 + D149 + D150 + D151 + D152 + D153))</f>
        <v/>
      </c>
      <c r="J147">
        <f>(((D154) + (D148 + D149 + D150 + D151 + D152 + D153))*C147)</f>
        <v/>
      </c>
    </row>
    <row r="148">
      <c r="A148" t="inlineStr">
        <is>
          <t>INT_R_X7Y50/SE2BEG3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INT_L_X8Y49/SE2END3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BRKH_INT_X7Y49/BRKH_INT_SE2A3</t>
        </is>
      </c>
      <c r="B150" t="inlineStr">
        <is>
          <t>Part of wire</t>
        </is>
      </c>
      <c r="C150" t="n">
        <v>0.00523</v>
      </c>
      <c r="D150" t="n">
        <v>0.001</v>
      </c>
    </row>
    <row r="151">
      <c r="A151" t="inlineStr">
        <is>
          <t>INT_R_X7Y49/SE2A3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CLBLM_R_X7Y49/CLBLM_SE2A3</t>
        </is>
      </c>
      <c r="B152" t="inlineStr">
        <is>
          <t>Part of wire</t>
        </is>
      </c>
      <c r="C152" t="n">
        <v>0.090332</v>
      </c>
      <c r="D152" t="n">
        <v>0.005065</v>
      </c>
    </row>
    <row r="153">
      <c r="A153" t="inlineStr">
        <is>
          <t>CLBLM_L_X8Y49/CLBLM_SE2A3</t>
        </is>
      </c>
      <c r="B153" t="inlineStr">
        <is>
          <t>Part of wire</t>
        </is>
      </c>
      <c r="C153" t="n">
        <v>0.090332</v>
      </c>
      <c r="D153" t="n">
        <v>0.005065</v>
      </c>
      <c r="I153">
        <f>(((D148 + D149 + D150 + D151 + D152 + D153)/2) + (D154))</f>
        <v/>
      </c>
      <c r="J153">
        <f>((C148 + C149 + C150 + C151 + C152 + C153)*(((D148 + D149 + D150 + D151 + D152 + D153)/2) + (D154)))</f>
        <v/>
      </c>
    </row>
    <row r="154">
      <c r="A154" t="inlineStr">
        <is>
          <t>INT_L_X8Y49/INT_L.SE2END3-&gt;&gt;IMUX_L39</t>
        </is>
      </c>
      <c r="B154" t="inlineStr">
        <is>
          <t>Buffer</t>
        </is>
      </c>
      <c r="C154" t="n">
        <v>1.6107141875</v>
      </c>
      <c r="D154" t="n">
        <v>0.007713</v>
      </c>
      <c r="E154" t="n">
        <v>0.047</v>
      </c>
      <c r="F154" t="n">
        <v>0.038</v>
      </c>
      <c r="G154" t="n">
        <v>0.138</v>
      </c>
      <c r="H154" t="n">
        <v>0.114</v>
      </c>
      <c r="I154">
        <f>((((D159) + (D158))) + (D155 + D156))</f>
        <v/>
      </c>
      <c r="J154">
        <f>(((((D159) + (D158))) + (D155 + D156))*C154)</f>
        <v/>
      </c>
    </row>
    <row r="155">
      <c r="A155" t="inlineStr">
        <is>
          <t>INT_L_X8Y49/IMUX_L39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CLBLM_L_X8Y49/CLBLM_IMUX39</t>
        </is>
      </c>
      <c r="B156" t="inlineStr">
        <is>
          <t>Part of wire</t>
        </is>
      </c>
      <c r="C156" t="n">
        <v>0</v>
      </c>
      <c r="D156" t="n">
        <v>0</v>
      </c>
      <c r="I156">
        <f>(((D155 + D156)/2) + (((D159) + (D158))))</f>
        <v/>
      </c>
      <c r="J156">
        <f>((C155 + C156)*(((D155 + D156)/2) + (((D159) + (D158)))))</f>
        <v/>
      </c>
    </row>
    <row r="157">
      <c r="A157" t="inlineStr">
        <is>
          <t>CLBLM_L_X8Y49/CLBLM_L.CLBLM_IMUX39-&gt;CLBLM_L_D3</t>
        </is>
      </c>
      <c r="B157" t="inlineStr">
        <is>
          <t>PassTransistor</t>
        </is>
      </c>
      <c r="C157" t="n">
        <v>0</v>
      </c>
      <c r="E157" t="n">
        <v>0</v>
      </c>
      <c r="F157" t="n">
        <v>0</v>
      </c>
      <c r="G157" t="n">
        <v>0</v>
      </c>
      <c r="H157" t="n">
        <v>0</v>
      </c>
      <c r="I157">
        <f>((D159) + (D158))</f>
        <v/>
      </c>
      <c r="J157">
        <f>(((D159) + (D158))*C157)</f>
        <v/>
      </c>
    </row>
    <row r="158">
      <c r="A158" t="inlineStr">
        <is>
          <t>CLBLM_L_X8Y49/CLBLM_L_D3</t>
        </is>
      </c>
      <c r="B158" t="inlineStr">
        <is>
          <t>Part of wire</t>
        </is>
      </c>
      <c r="C158" t="n">
        <v>0</v>
      </c>
      <c r="D158" t="n">
        <v>0</v>
      </c>
      <c r="I158">
        <f>(((D158)/2) + (D159))</f>
        <v/>
      </c>
      <c r="J158">
        <f>((C158)*(((D158)/2) + (D159)))</f>
        <v/>
      </c>
    </row>
    <row r="159">
      <c r="A159" t="inlineStr">
        <is>
          <t>masterReg/register_reg_r1_0_31_0_5_i_48/I1</t>
        </is>
      </c>
      <c r="B159" t="inlineStr">
        <is>
          <t>Inpin</t>
        </is>
      </c>
      <c r="D159" t="n">
        <v>0</v>
      </c>
      <c r="E159" t="n">
        <v>0.136</v>
      </c>
      <c r="F159" t="n">
        <v>0.109</v>
      </c>
      <c r="G159" t="n">
        <v>0.346</v>
      </c>
      <c r="H159" t="n">
        <v>0.279</v>
      </c>
    </row>
    <row r="160">
      <c r="A160" t="inlineStr">
        <is>
          <t>regReadDataA[17]: masterReg/readData1_reg[17]/Q to masterReg/register_reg_r1_0_31_0_5_i_48/I1 sum delays</t>
        </is>
      </c>
      <c r="E160">
        <f>(E2 + E4 + E55 + E96 + E112 + E147 + E154 + E157 + E159)</f>
        <v/>
      </c>
      <c r="F160">
        <f>(F2 + F4 + F55 + F96 + F112 + F147 + F154 + F157 + F159)</f>
        <v/>
      </c>
      <c r="G160">
        <f>(G2 + G4 + G55 + G96 + G112 + G147 + G154 + G157 + G159)</f>
        <v/>
      </c>
      <c r="H160">
        <f>(H2 + H4 + H55 + H96 + H112 + H147 + H154 + H157 + H159)</f>
        <v/>
      </c>
      <c r="J160">
        <f>(J2 + J3 + J4 + J6 + J55 + J56 + J96 + J100 + J112 + J119 + J147 + J153 + J154 + J156 + J157 + J158 + J159)</f>
        <v/>
      </c>
    </row>
    <row r="161">
      <c r="A161" t="inlineStr">
        <is>
          <t>regReadDataA[17]: masterReg/readData1_reg[17]/Q to masterReg/register_reg_r1_0_31_0_5_i_48/I1sum delays + cap delay</t>
        </is>
      </c>
      <c r="E161">
        <f>1000*(E160 + J160)</f>
        <v/>
      </c>
      <c r="F161">
        <f>1000*(F160 + J160)</f>
        <v/>
      </c>
      <c r="G161">
        <f>1000*(G160 + J160)</f>
        <v/>
      </c>
      <c r="H161">
        <f>1000*(H160 + J160)</f>
        <v/>
      </c>
    </row>
    <row r="163">
      <c r="A163" t="inlineStr">
        <is>
          <t>regReadDataA[17]: masterReg/readData1_reg[17]/Q to masterReg/register_reg_r1_0_31_0_5_i_48/I1Total delay (from Vivado)</t>
        </is>
      </c>
      <c r="E163" t="inlineStr">
        <is>
          <t>617</t>
        </is>
      </c>
      <c r="F163" t="inlineStr">
        <is>
          <t>545</t>
        </is>
      </c>
      <c r="G163" t="inlineStr">
        <is>
          <t>1056</t>
        </is>
      </c>
      <c r="H163" t="inlineStr">
        <is>
          <t>905</t>
        </is>
      </c>
    </row>
    <row r="165">
      <c r="A165" t="inlineStr">
        <is>
          <t>INT_R_X5Y50/INT_R.NE2END3-&gt;&gt;FAN_ALT1</t>
        </is>
      </c>
      <c r="B165" t="inlineStr">
        <is>
          <t>Buffer</t>
        </is>
      </c>
      <c r="C165" t="n">
        <v>0</v>
      </c>
      <c r="D165" t="n">
        <v>0.00757</v>
      </c>
      <c r="E165" t="n">
        <v>0</v>
      </c>
      <c r="F165" t="n">
        <v>0</v>
      </c>
      <c r="G165" t="n">
        <v>0</v>
      </c>
      <c r="H165" t="n">
        <v>0</v>
      </c>
      <c r="I165">
        <f>((D167) + (D166))</f>
        <v/>
      </c>
      <c r="J165">
        <f>(((D167) + (D166))*C165)</f>
        <v/>
      </c>
    </row>
    <row r="166">
      <c r="A166" t="inlineStr">
        <is>
          <t>INT_R_X5Y50/FAN_ALT1</t>
        </is>
      </c>
      <c r="B166" t="inlineStr">
        <is>
          <t>Part of wire</t>
        </is>
      </c>
      <c r="C166" t="n">
        <v>0</v>
      </c>
      <c r="D166" t="n">
        <v>0</v>
      </c>
      <c r="I166">
        <f>(((D166)/2) + (D167))</f>
        <v/>
      </c>
      <c r="J166">
        <f>((C166)*(((D166)/2) + (D167)))</f>
        <v/>
      </c>
    </row>
    <row r="167">
      <c r="A167" t="inlineStr">
        <is>
          <t>INT_R_X5Y50/INT_R.FAN_ALT1-&gt;&gt;FAN_BOUNCE1</t>
        </is>
      </c>
      <c r="B167" t="inlineStr">
        <is>
          <t>Buffer</t>
        </is>
      </c>
      <c r="C167" t="n">
        <v>1.4764880625</v>
      </c>
      <c r="D167" t="n">
        <v>0</v>
      </c>
      <c r="E167" t="n">
        <v>0.059</v>
      </c>
      <c r="F167" t="n">
        <v>0.049</v>
      </c>
      <c r="G167" t="n">
        <v>0.178</v>
      </c>
      <c r="H167" t="n">
        <v>0.147</v>
      </c>
      <c r="I167">
        <f>((D169 + D197) + (D168))</f>
        <v/>
      </c>
      <c r="J167">
        <f>(((D169 + D197) + (D168))*C167)</f>
        <v/>
      </c>
    </row>
    <row r="168">
      <c r="A168" t="inlineStr">
        <is>
          <t>INT_R_X5Y50/FAN_BOUNCE1</t>
        </is>
      </c>
      <c r="B168" t="inlineStr">
        <is>
          <t>Part of wire</t>
        </is>
      </c>
      <c r="C168" t="n">
        <v>0</v>
      </c>
      <c r="D168" t="n">
        <v>0</v>
      </c>
      <c r="I168">
        <f>(((D168)/2) + (D169 + D197))</f>
        <v/>
      </c>
      <c r="J168">
        <f>((C168)*(((D168)/2) + (D169 + D197)))</f>
        <v/>
      </c>
    </row>
    <row r="169">
      <c r="A169" t="inlineStr">
        <is>
          <t>INT_R_X5Y50/INT_R.FAN_BOUNCE1-&gt;&gt;BYP_ALT4</t>
        </is>
      </c>
      <c r="B169" t="inlineStr">
        <is>
          <t>Buffer</t>
        </is>
      </c>
      <c r="C169" t="n">
        <v>0</v>
      </c>
      <c r="D169" t="n">
        <v>0.00757</v>
      </c>
      <c r="E169" t="n">
        <v>0</v>
      </c>
      <c r="F169" t="n">
        <v>0</v>
      </c>
      <c r="G169" t="n">
        <v>0</v>
      </c>
      <c r="H169" t="n">
        <v>0</v>
      </c>
      <c r="I169">
        <f>((D171 + D182) + (D170))</f>
        <v/>
      </c>
      <c r="J169">
        <f>(((D171 + D182) + (D170))*C169)</f>
        <v/>
      </c>
    </row>
    <row r="170">
      <c r="A170" t="inlineStr">
        <is>
          <t>INT_R_X5Y50/BYP_ALT4</t>
        </is>
      </c>
      <c r="B170" t="inlineStr">
        <is>
          <t>Part of wire</t>
        </is>
      </c>
      <c r="C170" t="n">
        <v>0</v>
      </c>
      <c r="D170" t="n">
        <v>0</v>
      </c>
      <c r="I170">
        <f>(((D170)/2) + (D171 + D182))</f>
        <v/>
      </c>
      <c r="J170">
        <f>((C170)*(((D170)/2) + (D171 + D182)))</f>
        <v/>
      </c>
    </row>
    <row r="171">
      <c r="A171" t="inlineStr">
        <is>
          <t>INT_R_X5Y50/INT_R.BYP_ALT4-&gt;&gt;BYP4</t>
        </is>
      </c>
      <c r="B171" t="inlineStr">
        <is>
          <t>Buffer</t>
        </is>
      </c>
      <c r="C171" t="n">
        <v>3.489880625</v>
      </c>
      <c r="D171" t="n">
        <v>0</v>
      </c>
      <c r="E171" t="n">
        <v>0.055</v>
      </c>
      <c r="F171" t="n">
        <v>0.045</v>
      </c>
      <c r="G171" t="n">
        <v>0.179</v>
      </c>
      <c r="H171" t="n">
        <v>0.148</v>
      </c>
      <c r="I171">
        <f>((((D176) + (D175))) + (D172 + D173))</f>
        <v/>
      </c>
      <c r="J171">
        <f>(((((D176) + (D175))) + (D172 + D173))*C171)</f>
        <v/>
      </c>
    </row>
    <row r="172">
      <c r="A172" t="inlineStr">
        <is>
          <t>INT_R_X5Y50/BYP4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CLBLM_R_X5Y50/CLBLM_BYP4</t>
        </is>
      </c>
      <c r="B173" t="inlineStr">
        <is>
          <t>Part of wire</t>
        </is>
      </c>
      <c r="C173" t="n">
        <v>0</v>
      </c>
      <c r="D173" t="n">
        <v>0</v>
      </c>
      <c r="I173">
        <f>(((D172 + D173)/2) + (((D176) + (D175))))</f>
        <v/>
      </c>
      <c r="J173">
        <f>((C172 + C173)*(((D172 + D173)/2) + (((D176) + (D175)))))</f>
        <v/>
      </c>
    </row>
    <row r="174">
      <c r="A174" t="inlineStr">
        <is>
          <t>CLBLM_R_X5Y50/CLBLM_R.CLBLM_BYP4-&gt;CLBLM_M_BX</t>
        </is>
      </c>
      <c r="B174" t="inlineStr">
        <is>
          <t>PassTransistor</t>
        </is>
      </c>
      <c r="C174" t="n">
        <v>0</v>
      </c>
      <c r="E174" t="n">
        <v>0</v>
      </c>
      <c r="F174" t="n">
        <v>0</v>
      </c>
      <c r="G174" t="n">
        <v>0</v>
      </c>
      <c r="H174" t="n">
        <v>0</v>
      </c>
      <c r="I174">
        <f>((D176) + (D175))</f>
        <v/>
      </c>
      <c r="J174">
        <f>(((D176) + (D175))*C174)</f>
        <v/>
      </c>
    </row>
    <row r="175">
      <c r="A175" t="inlineStr">
        <is>
          <t>CLBLM_R_X5Y50/CLBLM_M_BX</t>
        </is>
      </c>
      <c r="B175" t="inlineStr">
        <is>
          <t>Part of wire</t>
        </is>
      </c>
      <c r="C175" t="n">
        <v>0</v>
      </c>
      <c r="D175" t="n">
        <v>0</v>
      </c>
      <c r="I175">
        <f>(((D175)/2) + (D176))</f>
        <v/>
      </c>
      <c r="J175">
        <f>((C175)*(((D175)/2) + (D176)))</f>
        <v/>
      </c>
    </row>
    <row r="176">
      <c r="A176" t="inlineStr">
        <is>
          <t>ALU1/result0_inferred__0/i__carry__3/DI[1]</t>
        </is>
      </c>
      <c r="B176" t="inlineStr">
        <is>
          <t>Inpin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t="inlineStr">
        <is>
          <t>regReadDataA[17]: masterReg/readData1_reg[17]/Q to ALU1/result0_inferred__0/i__carry__3/DI[1] sum delays</t>
        </is>
      </c>
      <c r="E177">
        <f>(E2 + E4 + E55 + E96 + E165 + E167 + E169 + E171 + E174 + E176)</f>
        <v/>
      </c>
      <c r="F177">
        <f>(F2 + F4 + F55 + F96 + F165 + F167 + F169 + F171 + F174 + F176)</f>
        <v/>
      </c>
      <c r="G177">
        <f>(G2 + G4 + G55 + G96 + G165 + G167 + G169 + G171 + G174 + G176)</f>
        <v/>
      </c>
      <c r="H177">
        <f>(H2 + H4 + H55 + H96 + H165 + H167 + H169 + H171 + H174 + H176)</f>
        <v/>
      </c>
      <c r="J177">
        <f>(J2 + J3 + J4 + J6 + J55 + J56 + J96 + J100 + J165 + J166 + J167 + J168 + J169 + J170 + J171 + J173 + J174 + J175 + J176)</f>
        <v/>
      </c>
    </row>
    <row r="178">
      <c r="A178" t="inlineStr">
        <is>
          <t>regReadDataA[17]: masterReg/readData1_reg[17]/Q to ALU1/result0_inferred__0/i__carry__3/DI[1]sum delays + cap delay</t>
        </is>
      </c>
      <c r="E178">
        <f>1000*(E177 + J177)</f>
        <v/>
      </c>
      <c r="F178">
        <f>1000*(F177 + J177)</f>
        <v/>
      </c>
      <c r="G178">
        <f>1000*(G177 + J177)</f>
        <v/>
      </c>
      <c r="H178">
        <f>1000*(H177 + J177)</f>
        <v/>
      </c>
    </row>
    <row r="180">
      <c r="A180" t="inlineStr">
        <is>
          <t>regReadDataA[17]: masterReg/readData1_reg[17]/Q to ALU1/result0_inferred__0/i__carry__3/DI[1]Total delay (from Vivado)</t>
        </is>
      </c>
      <c r="E180" t="inlineStr">
        <is>
          <t>334</t>
        </is>
      </c>
      <c r="F180" t="inlineStr">
        <is>
          <t>296</t>
        </is>
      </c>
      <c r="G180" t="inlineStr">
        <is>
          <t>605</t>
        </is>
      </c>
      <c r="H180" t="inlineStr">
        <is>
          <t>519</t>
        </is>
      </c>
    </row>
    <row r="182">
      <c r="A182" t="inlineStr">
        <is>
          <t>INT_R_X5Y50/INT_R.BYP_ALT4-&gt;&gt;BYP_BOUNCE4</t>
        </is>
      </c>
      <c r="B182" t="inlineStr">
        <is>
          <t>Buffer</t>
        </is>
      </c>
      <c r="C182" t="n">
        <v>1.4764880625</v>
      </c>
      <c r="D182" t="n">
        <v>0</v>
      </c>
      <c r="E182" t="n">
        <v>0.059</v>
      </c>
      <c r="F182" t="n">
        <v>0.049</v>
      </c>
      <c r="G182" t="n">
        <v>0.178</v>
      </c>
      <c r="H182" t="n">
        <v>0.147</v>
      </c>
      <c r="I182">
        <f>((D184) + (D183))</f>
        <v/>
      </c>
      <c r="J182">
        <f>(((D184) + (D183))*C182)</f>
        <v/>
      </c>
    </row>
    <row r="183">
      <c r="A183" t="inlineStr">
        <is>
          <t>INT_R_X5Y50/BYP_BOUNCE4</t>
        </is>
      </c>
      <c r="B183" t="inlineStr">
        <is>
          <t>Part of wire</t>
        </is>
      </c>
      <c r="C183" t="n">
        <v>0</v>
      </c>
      <c r="D183" t="n">
        <v>0</v>
      </c>
      <c r="I183">
        <f>(((D183)/2) + (D184))</f>
        <v/>
      </c>
      <c r="J183">
        <f>((C183)*(((D183)/2) + (D184)))</f>
        <v/>
      </c>
    </row>
    <row r="184">
      <c r="A184" t="inlineStr">
        <is>
          <t>INT_R_X5Y50/INT_R.BYP_BOUNCE4-&gt;&gt;BYP_ALT5</t>
        </is>
      </c>
      <c r="B184" t="inlineStr">
        <is>
          <t>Buffer</t>
        </is>
      </c>
      <c r="C184" t="n">
        <v>0</v>
      </c>
      <c r="D184" t="n">
        <v>0.00757</v>
      </c>
      <c r="E184" t="n">
        <v>0</v>
      </c>
      <c r="F184" t="n">
        <v>0</v>
      </c>
      <c r="G184" t="n">
        <v>0</v>
      </c>
      <c r="H184" t="n">
        <v>0</v>
      </c>
      <c r="I184">
        <f>((D186) + (D185))</f>
        <v/>
      </c>
      <c r="J184">
        <f>(((D186) + (D185))*C184)</f>
        <v/>
      </c>
    </row>
    <row r="185">
      <c r="A185" t="inlineStr">
        <is>
          <t>INT_R_X5Y50/BYP_ALT5</t>
        </is>
      </c>
      <c r="B185" t="inlineStr">
        <is>
          <t>Part of wire</t>
        </is>
      </c>
      <c r="C185" t="n">
        <v>0</v>
      </c>
      <c r="D185" t="n">
        <v>0</v>
      </c>
      <c r="I185">
        <f>(((D185)/2) + (D186))</f>
        <v/>
      </c>
      <c r="J185">
        <f>((C185)*(((D185)/2) + (D186)))</f>
        <v/>
      </c>
    </row>
    <row r="186">
      <c r="A186" t="inlineStr">
        <is>
          <t>INT_R_X5Y50/INT_R.BYP_ALT5-&gt;&gt;BYP5</t>
        </is>
      </c>
      <c r="B186" t="inlineStr">
        <is>
          <t>Buffer</t>
        </is>
      </c>
      <c r="C186" t="n">
        <v>3.489880625</v>
      </c>
      <c r="D186" t="n">
        <v>0</v>
      </c>
      <c r="E186" t="n">
        <v>0.055</v>
      </c>
      <c r="F186" t="n">
        <v>0.045</v>
      </c>
      <c r="G186" t="n">
        <v>0.179</v>
      </c>
      <c r="H186" t="n">
        <v>0.148</v>
      </c>
      <c r="I186">
        <f>((((D191) + (D190))) + (D187 + D188))</f>
        <v/>
      </c>
      <c r="J186">
        <f>(((((D191) + (D190))) + (D187 + D188))*C186)</f>
        <v/>
      </c>
    </row>
    <row r="187">
      <c r="A187" t="inlineStr">
        <is>
          <t>INT_R_X5Y50/BYP5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CLBLM_R_X5Y50/CLBLM_BYP5</t>
        </is>
      </c>
      <c r="B188" t="inlineStr">
        <is>
          <t>Part of wire</t>
        </is>
      </c>
      <c r="C188" t="n">
        <v>0</v>
      </c>
      <c r="D188" t="n">
        <v>0</v>
      </c>
      <c r="I188">
        <f>(((D187 + D188)/2) + (((D191) + (D190))))</f>
        <v/>
      </c>
      <c r="J188">
        <f>((C187 + C188)*(((D187 + D188)/2) + (((D191) + (D190)))))</f>
        <v/>
      </c>
    </row>
    <row r="189">
      <c r="A189" t="inlineStr">
        <is>
          <t>CLBLM_R_X5Y50/CLBLM_R.CLBLM_BYP5-&gt;CLBLM_L_BX</t>
        </is>
      </c>
      <c r="B189" t="inlineStr">
        <is>
          <t>PassTransistor</t>
        </is>
      </c>
      <c r="C189" t="n">
        <v>0</v>
      </c>
      <c r="E189" t="n">
        <v>0</v>
      </c>
      <c r="F189" t="n">
        <v>0</v>
      </c>
      <c r="G189" t="n">
        <v>0</v>
      </c>
      <c r="H189" t="n">
        <v>0</v>
      </c>
      <c r="I189">
        <f>((D191) + (D190))</f>
        <v/>
      </c>
      <c r="J189">
        <f>(((D191) + (D190))*C189)</f>
        <v/>
      </c>
    </row>
    <row r="190">
      <c r="A190" t="inlineStr">
        <is>
          <t>CLBLM_R_X5Y50/CLBLM_L_BX</t>
        </is>
      </c>
      <c r="B190" t="inlineStr">
        <is>
          <t>Part of wire</t>
        </is>
      </c>
      <c r="C190" t="n">
        <v>0</v>
      </c>
      <c r="D190" t="n">
        <v>0</v>
      </c>
      <c r="I190">
        <f>(((D190)/2) + (D191))</f>
        <v/>
      </c>
      <c r="J190">
        <f>((C190)*(((D190)/2) + (D191)))</f>
        <v/>
      </c>
    </row>
    <row r="191">
      <c r="A191" t="inlineStr">
        <is>
          <t>ALU1/result0_carry__3/DI[1]</t>
        </is>
      </c>
      <c r="B191" t="inlineStr">
        <is>
          <t>Inpin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t="inlineStr">
        <is>
          <t>regReadDataA[17]: masterReg/readData1_reg[17]/Q to ALU1/result0_carry__3/DI[1] sum delays</t>
        </is>
      </c>
      <c r="E192">
        <f>(E2 + E4 + E55 + E96 + E165 + E167 + E169 + E182 + E184 + E186 + E189 + E191)</f>
        <v/>
      </c>
      <c r="F192">
        <f>(F2 + F4 + F55 + F96 + F165 + F167 + F169 + F182 + F184 + F186 + F189 + F191)</f>
        <v/>
      </c>
      <c r="G192">
        <f>(G2 + G4 + G55 + G96 + G165 + G167 + G169 + G182 + G184 + G186 + G189 + G191)</f>
        <v/>
      </c>
      <c r="H192">
        <f>(H2 + H4 + H55 + H96 + H165 + H167 + H169 + H182 + H184 + H186 + H189 + H191)</f>
        <v/>
      </c>
      <c r="J192">
        <f>(J2 + J3 + J4 + J6 + J55 + J56 + J96 + J100 + J165 + J166 + J167 + J168 + J169 + J170 + J182 + J183 + J184 + J185 + J186 + J188 + J189 + J190 + J191)</f>
        <v/>
      </c>
    </row>
    <row r="193">
      <c r="A193" t="inlineStr">
        <is>
          <t>regReadDataA[17]: masterReg/readData1_reg[17]/Q to ALU1/result0_carry__3/DI[1]sum delays + cap delay</t>
        </is>
      </c>
      <c r="E193">
        <f>1000*(E192 + J192)</f>
        <v/>
      </c>
      <c r="F193">
        <f>1000*(F192 + J192)</f>
        <v/>
      </c>
      <c r="G193">
        <f>1000*(G192 + J192)</f>
        <v/>
      </c>
      <c r="H193">
        <f>1000*(H192 + J192)</f>
        <v/>
      </c>
    </row>
    <row r="195">
      <c r="A195" t="inlineStr">
        <is>
          <t>regReadDataA[17]: masterReg/readData1_reg[17]/Q to ALU1/result0_carry__3/DI[1]Total delay (from Vivado)</t>
        </is>
      </c>
      <c r="E195" t="inlineStr">
        <is>
          <t>403</t>
        </is>
      </c>
      <c r="F195" t="inlineStr">
        <is>
          <t>355</t>
        </is>
      </c>
      <c r="G195" t="inlineStr">
        <is>
          <t>748</t>
        </is>
      </c>
      <c r="H195" t="inlineStr">
        <is>
          <t>638</t>
        </is>
      </c>
    </row>
    <row r="197">
      <c r="A197" t="inlineStr">
        <is>
          <t>INT_R_X5Y50/INT_R.FAN_BOUNCE1-&gt;&gt;IMUX12</t>
        </is>
      </c>
      <c r="B197" t="inlineStr">
        <is>
          <t>Buffer</t>
        </is>
      </c>
      <c r="C197" t="n">
        <v>1.6107141875</v>
      </c>
      <c r="D197" t="n">
        <v>0.007713</v>
      </c>
      <c r="E197" t="n">
        <v>0.047</v>
      </c>
      <c r="F197" t="n">
        <v>0.038</v>
      </c>
      <c r="G197" t="n">
        <v>0.138</v>
      </c>
      <c r="H197" t="n">
        <v>0.114</v>
      </c>
      <c r="I197">
        <f>((((D202) + (D201))) + (D198 + D199))</f>
        <v/>
      </c>
      <c r="J197">
        <f>(((((D202) + (D201))) + (D198 + D199))*C197)</f>
        <v/>
      </c>
    </row>
    <row r="198">
      <c r="A198" t="inlineStr">
        <is>
          <t>INT_R_X5Y50/IMUX12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CLBLM_R_X5Y50/CLBLM_IMUX12</t>
        </is>
      </c>
      <c r="B199" t="inlineStr">
        <is>
          <t>Part of wire</t>
        </is>
      </c>
      <c r="C199" t="n">
        <v>0</v>
      </c>
      <c r="D199" t="n">
        <v>0</v>
      </c>
      <c r="I199">
        <f>(((D198 + D199)/2) + (((D202) + (D201))))</f>
        <v/>
      </c>
      <c r="J199">
        <f>((C198 + C199)*(((D198 + D199)/2) + (((D202) + (D201)))))</f>
        <v/>
      </c>
    </row>
    <row r="200">
      <c r="A200" t="inlineStr">
        <is>
          <t>CLBLM_R_X5Y50/CLBLM_R.CLBLM_IMUX12-&gt;CLBLM_M_B6</t>
        </is>
      </c>
      <c r="B200" t="inlineStr">
        <is>
          <t>PassTransistor</t>
        </is>
      </c>
      <c r="C200" t="n">
        <v>0</v>
      </c>
      <c r="E200" t="n">
        <v>0</v>
      </c>
      <c r="F200" t="n">
        <v>0</v>
      </c>
      <c r="G200" t="n">
        <v>0</v>
      </c>
      <c r="H200" t="n">
        <v>0</v>
      </c>
      <c r="I200">
        <f>((D202) + (D201))</f>
        <v/>
      </c>
      <c r="J200">
        <f>(((D202) + (D201))*C200)</f>
        <v/>
      </c>
    </row>
    <row r="201">
      <c r="A201" t="inlineStr">
        <is>
          <t>CLBLM_R_X5Y50/CLBLM_M_B6</t>
        </is>
      </c>
      <c r="B201" t="inlineStr">
        <is>
          <t>Part of wire</t>
        </is>
      </c>
      <c r="C201" t="n">
        <v>0</v>
      </c>
      <c r="D201" t="n">
        <v>0</v>
      </c>
      <c r="I201">
        <f>(((D201)/2) + (D202))</f>
        <v/>
      </c>
      <c r="J201">
        <f>((C201)*(((D201)/2) + (D202)))</f>
        <v/>
      </c>
    </row>
    <row r="202">
      <c r="A202" t="inlineStr">
        <is>
          <t>masterReg/i__carry__3_i_3/I1</t>
        </is>
      </c>
      <c r="B202" t="inlineStr">
        <is>
          <t>Inpin</t>
        </is>
      </c>
      <c r="D202" t="n">
        <v>0</v>
      </c>
      <c r="E202" t="n">
        <v>0.006</v>
      </c>
      <c r="F202" t="n">
        <v>0.005</v>
      </c>
      <c r="G202" t="n">
        <v>0.013</v>
      </c>
      <c r="H202" t="n">
        <v>0.011</v>
      </c>
    </row>
    <row r="203">
      <c r="A203" t="inlineStr">
        <is>
          <t>regReadDataA[17]: masterReg/readData1_reg[17]/Q to masterReg/i__carry__3_i_3/I1 sum delays</t>
        </is>
      </c>
      <c r="E203">
        <f>(E2 + E4 + E55 + E96 + E165 + E167 + E197 + E200 + E202)</f>
        <v/>
      </c>
      <c r="F203">
        <f>(F2 + F4 + F55 + F96 + F165 + F167 + F197 + F200 + F202)</f>
        <v/>
      </c>
      <c r="G203">
        <f>(G2 + G4 + G55 + G96 + G165 + G167 + G197 + G200 + G202)</f>
        <v/>
      </c>
      <c r="H203">
        <f>(H2 + H4 + H55 + H96 + H165 + H167 + H197 + H200 + H202)</f>
        <v/>
      </c>
      <c r="J203">
        <f>(J2 + J3 + J4 + J6 + J55 + J56 + J96 + J100 + J165 + J166 + J167 + J168 + J197 + J199 + J200 + J201 + J202)</f>
        <v/>
      </c>
    </row>
    <row r="204">
      <c r="A204" t="inlineStr">
        <is>
          <t>regReadDataA[17]: masterReg/readData1_reg[17]/Q to masterReg/i__carry__3_i_3/I1sum delays + cap delay</t>
        </is>
      </c>
      <c r="E204">
        <f>1000*(E203 + J203)</f>
        <v/>
      </c>
      <c r="F204">
        <f>1000*(F203 + J203)</f>
        <v/>
      </c>
      <c r="G204">
        <f>1000*(G203 + J203)</f>
        <v/>
      </c>
      <c r="H204">
        <f>1000*(H203 + J203)</f>
        <v/>
      </c>
    </row>
    <row r="206">
      <c r="A206" t="inlineStr">
        <is>
          <t>regReadDataA[17]: masterReg/readData1_reg[17]/Q to masterReg/i__carry__3_i_3/I1Total delay (from Vivado)</t>
        </is>
      </c>
      <c r="E206" t="inlineStr">
        <is>
          <t>332</t>
        </is>
      </c>
      <c r="F206" t="inlineStr">
        <is>
          <t>294</t>
        </is>
      </c>
      <c r="G206" t="inlineStr">
        <is>
          <t>583</t>
        </is>
      </c>
      <c r="H206" t="inlineStr">
        <is>
          <t>501</t>
        </is>
      </c>
    </row>
    <row r="208">
      <c r="A208" t="inlineStr">
        <is>
          <t>INT_L_X4Y49/INT_L.NL1BEG_N3-&gt;&gt;WR1BEG_S0</t>
        </is>
      </c>
      <c r="B208" t="inlineStr">
        <is>
          <t>Buffer</t>
        </is>
      </c>
      <c r="C208" t="n">
        <v>1.16220225</v>
      </c>
      <c r="D208" t="n">
        <v>0.008429000000000001</v>
      </c>
      <c r="E208" t="n">
        <v>0.043</v>
      </c>
      <c r="F208" t="n">
        <v>0.035</v>
      </c>
      <c r="G208" t="n">
        <v>0.124</v>
      </c>
      <c r="H208" t="n">
        <v>0.103</v>
      </c>
      <c r="I208">
        <f>((D217 + D228 + D239) + (D209 + D210 + D211 + D212 + D213 + D214 + D215 + D216))</f>
        <v/>
      </c>
      <c r="J208">
        <f>(((D217 + D228 + D239) + (D209 + D210 + D211 + D212 + D213 + D214 + D215 + D216))*C208)</f>
        <v/>
      </c>
    </row>
    <row r="209">
      <c r="A209" t="inlineStr">
        <is>
          <t>INT_L_X4Y49/WR1BEG_S0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INT_R_X3Y50/WR1END0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INT_R_X3Y49/WR1END_S1_0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BRKH_INT_X4Y49/BRKH_INT_WR1BEG_S0</t>
        </is>
      </c>
      <c r="B212" t="inlineStr">
        <is>
          <t>Part of wire</t>
        </is>
      </c>
      <c r="C212" t="n">
        <v>0.00523</v>
      </c>
      <c r="D212" t="n">
        <v>0.001</v>
      </c>
    </row>
    <row r="213">
      <c r="A213" t="inlineStr">
        <is>
          <t>INT_L_X4Y50/WR1BEG0</t>
        </is>
      </c>
      <c r="B213" t="inlineStr">
        <is>
          <t>Part of wire</t>
        </is>
      </c>
      <c r="C213" t="n">
        <v>0</v>
      </c>
      <c r="D213" t="n">
        <v>0</v>
      </c>
    </row>
    <row r="214">
      <c r="A214" t="inlineStr">
        <is>
          <t>CLBLL_L_X4Y50/CLBLL_WR1END0</t>
        </is>
      </c>
      <c r="B214" t="inlineStr">
        <is>
          <t>Part of wire</t>
        </is>
      </c>
      <c r="C214" t="n">
        <v>0.08269599999999999</v>
      </c>
      <c r="D214" t="n">
        <v>0.005801</v>
      </c>
    </row>
    <row r="215">
      <c r="A215" t="inlineStr">
        <is>
          <t>CLBLM_R_X3Y50/CLBLM_WR1END0</t>
        </is>
      </c>
      <c r="B215" t="inlineStr">
        <is>
          <t>Part of wire</t>
        </is>
      </c>
      <c r="C215" t="n">
        <v>0.09451000000000001</v>
      </c>
      <c r="D215" t="n">
        <v>0.005801</v>
      </c>
    </row>
    <row r="216">
      <c r="A216" t="inlineStr">
        <is>
          <t>BRKH_INT_X3Y49/BRKH_INT_WR1END_S1_0</t>
        </is>
      </c>
      <c r="B216" t="inlineStr">
        <is>
          <t>Part of wire</t>
        </is>
      </c>
      <c r="C216" t="n">
        <v>0.00523</v>
      </c>
      <c r="D216" t="n">
        <v>0.001</v>
      </c>
      <c r="I216">
        <f>(((D209 + D210 + D211 + D212 + D213 + D214 + D215 + D216)/2) + (D217 + D228 + D239))</f>
        <v/>
      </c>
      <c r="J216">
        <f>((C209 + C210 + C211 + C212 + C213 + C214 + C215 + C216)*(((D209 + D210 + D211 + D212 + D213 + D214 + D215 + D216)/2) + (D217 + D228 + D239)))</f>
        <v/>
      </c>
    </row>
    <row r="217">
      <c r="A217" t="inlineStr">
        <is>
          <t>INT_R_X3Y50/INT_R.WR1END0-&gt;&gt;IMUX0</t>
        </is>
      </c>
      <c r="B217" t="inlineStr">
        <is>
          <t>Buffer</t>
        </is>
      </c>
      <c r="C217" t="n">
        <v>1.6107141875</v>
      </c>
      <c r="D217" t="n">
        <v>0.007713</v>
      </c>
      <c r="E217" t="n">
        <v>0.047</v>
      </c>
      <c r="F217" t="n">
        <v>0.038</v>
      </c>
      <c r="G217" t="n">
        <v>0.138</v>
      </c>
      <c r="H217" t="n">
        <v>0.114</v>
      </c>
      <c r="I217">
        <f>((((D222) + (D221))) + (D218 + D219))</f>
        <v/>
      </c>
      <c r="J217">
        <f>(((((D222) + (D221))) + (D218 + D219))*C217)</f>
        <v/>
      </c>
    </row>
    <row r="218">
      <c r="A218" t="inlineStr">
        <is>
          <t>INT_R_X3Y50/IMUX0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CLBLM_R_X3Y50/CLBLM_IMUX0</t>
        </is>
      </c>
      <c r="B219" t="inlineStr">
        <is>
          <t>Part of wire</t>
        </is>
      </c>
      <c r="C219" t="n">
        <v>0</v>
      </c>
      <c r="D219" t="n">
        <v>0</v>
      </c>
      <c r="I219">
        <f>(((D218 + D219)/2) + (((D222) + (D221))))</f>
        <v/>
      </c>
      <c r="J219">
        <f>((C218 + C219)*(((D218 + D219)/2) + (((D222) + (D221)))))</f>
        <v/>
      </c>
    </row>
    <row r="220">
      <c r="A220" t="inlineStr">
        <is>
          <t>CLBLM_R_X3Y50/CLBLM_R.CLBLM_IMUX0-&gt;CLBLM_L_A3</t>
        </is>
      </c>
      <c r="B220" t="inlineStr">
        <is>
          <t>PassTransistor</t>
        </is>
      </c>
      <c r="C220" t="n">
        <v>0</v>
      </c>
      <c r="E220" t="n">
        <v>0</v>
      </c>
      <c r="F220" t="n">
        <v>0</v>
      </c>
      <c r="G220" t="n">
        <v>0</v>
      </c>
      <c r="H220" t="n">
        <v>0</v>
      </c>
      <c r="I220">
        <f>((D222) + (D221))</f>
        <v/>
      </c>
      <c r="J220">
        <f>(((D222) + (D221))*C220)</f>
        <v/>
      </c>
    </row>
    <row r="221">
      <c r="A221" t="inlineStr">
        <is>
          <t>CLBLM_R_X3Y50/CLBLM_L_A3</t>
        </is>
      </c>
      <c r="B221" t="inlineStr">
        <is>
          <t>Part of wire</t>
        </is>
      </c>
      <c r="C221" t="n">
        <v>0</v>
      </c>
      <c r="D221" t="n">
        <v>0</v>
      </c>
      <c r="I221">
        <f>(((D221)/2) + (D222))</f>
        <v/>
      </c>
      <c r="J221">
        <f>((C221)*(((D221)/2) + (D222)))</f>
        <v/>
      </c>
    </row>
    <row r="222">
      <c r="A222" t="inlineStr">
        <is>
          <t>masterReg/register_reg_r1_0_31_12_17_i_27/I0</t>
        </is>
      </c>
      <c r="B222" t="inlineStr">
        <is>
          <t>Inpin</t>
        </is>
      </c>
      <c r="D222" t="n">
        <v>0</v>
      </c>
      <c r="E222" t="n">
        <v>0.133</v>
      </c>
      <c r="F222" t="n">
        <v>0.107</v>
      </c>
      <c r="G222" t="n">
        <v>0.344</v>
      </c>
      <c r="H222" t="n">
        <v>0.278</v>
      </c>
    </row>
    <row r="223">
      <c r="A223" t="inlineStr">
        <is>
          <t>regReadDataA[17]: masterReg/readData1_reg[17]/Q to masterReg/register_reg_r1_0_31_12_17_i_27/I0 sum delays</t>
        </is>
      </c>
      <c r="E223">
        <f>(E2 + E4 + E55 + E208 + E217 + E220 + E222)</f>
        <v/>
      </c>
      <c r="F223">
        <f>(F2 + F4 + F55 + F208 + F217 + F220 + F222)</f>
        <v/>
      </c>
      <c r="G223">
        <f>(G2 + G4 + G55 + G208 + G217 + G220 + G222)</f>
        <v/>
      </c>
      <c r="H223">
        <f>(H2 + H4 + H55 + H208 + H217 + H220 + H222)</f>
        <v/>
      </c>
      <c r="J223">
        <f>(J2 + J3 + J4 + J6 + J55 + J56 + J208 + J216 + J217 + J219 + J220 + J221 + J222)</f>
        <v/>
      </c>
    </row>
    <row r="224">
      <c r="A224" t="inlineStr">
        <is>
          <t>regReadDataA[17]: masterReg/readData1_reg[17]/Q to masterReg/register_reg_r1_0_31_12_17_i_27/I0sum delays + cap delay</t>
        </is>
      </c>
      <c r="E224">
        <f>1000*(E223 + J223)</f>
        <v/>
      </c>
      <c r="F224">
        <f>1000*(F223 + J223)</f>
        <v/>
      </c>
      <c r="G224">
        <f>1000*(G223 + J223)</f>
        <v/>
      </c>
      <c r="H224">
        <f>1000*(H223 + J223)</f>
        <v/>
      </c>
    </row>
    <row r="226">
      <c r="A226" t="inlineStr">
        <is>
          <t>regReadDataA[17]: masterReg/readData1_reg[17]/Q to masterReg/register_reg_r1_0_31_12_17_i_27/I0Total delay (from Vivado)</t>
        </is>
      </c>
      <c r="E226" t="inlineStr">
        <is>
          <t>401</t>
        </is>
      </c>
      <c r="F226" t="inlineStr">
        <is>
          <t>348</t>
        </is>
      </c>
      <c r="G226" t="inlineStr">
        <is>
          <t>713</t>
        </is>
      </c>
      <c r="H226" t="inlineStr">
        <is>
          <t>603</t>
        </is>
      </c>
    </row>
    <row r="228">
      <c r="A228" t="inlineStr">
        <is>
          <t>INT_R_X3Y50/INT_R.WR1END0-&gt;&gt;IMUX16</t>
        </is>
      </c>
      <c r="B228" t="inlineStr">
        <is>
          <t>Buffer</t>
        </is>
      </c>
      <c r="C228" t="n">
        <v>1.6107141875</v>
      </c>
      <c r="D228" t="n">
        <v>0.007713</v>
      </c>
      <c r="E228" t="n">
        <v>0.047</v>
      </c>
      <c r="F228" t="n">
        <v>0.038</v>
      </c>
      <c r="G228" t="n">
        <v>0.138</v>
      </c>
      <c r="H228" t="n">
        <v>0.114</v>
      </c>
      <c r="I228">
        <f>((((D233) + (D232))) + (D229 + D230))</f>
        <v/>
      </c>
      <c r="J228">
        <f>(((((D233) + (D232))) + (D229 + D230))*C228)</f>
        <v/>
      </c>
    </row>
    <row r="229">
      <c r="A229" t="inlineStr">
        <is>
          <t>INT_R_X3Y50/IMUX16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CLBLM_R_X3Y50/CLBLM_IMUX16</t>
        </is>
      </c>
      <c r="B230" t="inlineStr">
        <is>
          <t>Part of wire</t>
        </is>
      </c>
      <c r="C230" t="n">
        <v>0</v>
      </c>
      <c r="D230" t="n">
        <v>0</v>
      </c>
      <c r="I230">
        <f>(((D229 + D230)/2) + (((D233) + (D232))))</f>
        <v/>
      </c>
      <c r="J230">
        <f>((C229 + C230)*(((D229 + D230)/2) + (((D233) + (D232)))))</f>
        <v/>
      </c>
    </row>
    <row r="231">
      <c r="A231" t="inlineStr">
        <is>
          <t>CLBLM_R_X3Y50/CLBLM_R.CLBLM_IMUX16-&gt;CLBLM_L_B3</t>
        </is>
      </c>
      <c r="B231" t="inlineStr">
        <is>
          <t>PassTransistor</t>
        </is>
      </c>
      <c r="C231" t="n">
        <v>0</v>
      </c>
      <c r="E231" t="n">
        <v>0</v>
      </c>
      <c r="F231" t="n">
        <v>0</v>
      </c>
      <c r="G231" t="n">
        <v>0</v>
      </c>
      <c r="H231" t="n">
        <v>0</v>
      </c>
      <c r="I231">
        <f>((D233) + (D232))</f>
        <v/>
      </c>
      <c r="J231">
        <f>(((D233) + (D232))*C231)</f>
        <v/>
      </c>
    </row>
    <row r="232">
      <c r="A232" t="inlineStr">
        <is>
          <t>CLBLM_R_X3Y50/CLBLM_L_B3</t>
        </is>
      </c>
      <c r="B232" t="inlineStr">
        <is>
          <t>Part of wire</t>
        </is>
      </c>
      <c r="C232" t="n">
        <v>0</v>
      </c>
      <c r="D232" t="n">
        <v>0</v>
      </c>
      <c r="I232">
        <f>(((D232)/2) + (D233))</f>
        <v/>
      </c>
      <c r="J232">
        <f>((C232)*(((D232)/2) + (D233)))</f>
        <v/>
      </c>
    </row>
    <row r="233">
      <c r="A233" t="inlineStr">
        <is>
          <t>masterReg/register_reg_r1_0_31_12_17_i_28/I2</t>
        </is>
      </c>
      <c r="B233" t="inlineStr">
        <is>
          <t>Inpin</t>
        </is>
      </c>
      <c r="D233" t="n">
        <v>0</v>
      </c>
      <c r="E233" t="n">
        <v>0.136</v>
      </c>
      <c r="F233" t="n">
        <v>0.109</v>
      </c>
      <c r="G233" t="n">
        <v>0.349</v>
      </c>
      <c r="H233" t="n">
        <v>0.281</v>
      </c>
    </row>
    <row r="234">
      <c r="A234" t="inlineStr">
        <is>
          <t>regReadDataA[17]: masterReg/readData1_reg[17]/Q to masterReg/register_reg_r1_0_31_12_17_i_28/I2 sum delays</t>
        </is>
      </c>
      <c r="E234">
        <f>(E2 + E4 + E55 + E208 + E228 + E231 + E233)</f>
        <v/>
      </c>
      <c r="F234">
        <f>(F2 + F4 + F55 + F208 + F228 + F231 + F233)</f>
        <v/>
      </c>
      <c r="G234">
        <f>(G2 + G4 + G55 + G208 + G228 + G231 + G233)</f>
        <v/>
      </c>
      <c r="H234">
        <f>(H2 + H4 + H55 + H208 + H228 + H231 + H233)</f>
        <v/>
      </c>
      <c r="J234">
        <f>(J2 + J3 + J4 + J6 + J55 + J56 + J208 + J216 + J228 + J230 + J231 + J232 + J233)</f>
        <v/>
      </c>
    </row>
    <row r="235">
      <c r="A235" t="inlineStr">
        <is>
          <t>regReadDataA[17]: masterReg/readData1_reg[17]/Q to masterReg/register_reg_r1_0_31_12_17_i_28/I2sum delays + cap delay</t>
        </is>
      </c>
      <c r="E235">
        <f>1000*(E234 + J234)</f>
        <v/>
      </c>
      <c r="F235">
        <f>1000*(F234 + J234)</f>
        <v/>
      </c>
      <c r="G235">
        <f>1000*(G234 + J234)</f>
        <v/>
      </c>
      <c r="H235">
        <f>1000*(H234 + J234)</f>
        <v/>
      </c>
    </row>
    <row r="237">
      <c r="A237" t="inlineStr">
        <is>
          <t>regReadDataA[17]: masterReg/readData1_reg[17]/Q to masterReg/register_reg_r1_0_31_12_17_i_28/I2Total delay (from Vivado)</t>
        </is>
      </c>
      <c r="E237" t="inlineStr">
        <is>
          <t>404</t>
        </is>
      </c>
      <c r="F237" t="inlineStr">
        <is>
          <t>350</t>
        </is>
      </c>
      <c r="G237" t="inlineStr">
        <is>
          <t>717</t>
        </is>
      </c>
      <c r="H237" t="inlineStr">
        <is>
          <t>607</t>
        </is>
      </c>
    </row>
    <row r="239">
      <c r="A239" t="inlineStr">
        <is>
          <t>INT_R_X3Y50/INT_R.WR1END0-&gt;&gt;NN2BEG0</t>
        </is>
      </c>
      <c r="B239" t="inlineStr">
        <is>
          <t>Buffer</t>
        </is>
      </c>
      <c r="C239" t="n">
        <v>1.1851186875</v>
      </c>
      <c r="D239" t="n">
        <v>0.008473000000000001</v>
      </c>
      <c r="E239" t="n">
        <v>0.06</v>
      </c>
      <c r="F239" t="n">
        <v>0.05</v>
      </c>
      <c r="G239" t="n">
        <v>0.132</v>
      </c>
      <c r="H239" t="n">
        <v>0.109</v>
      </c>
      <c r="I239">
        <f>((D244) + (D240 + D241 + D242 + D243))</f>
        <v/>
      </c>
      <c r="J239">
        <f>(((D244) + (D240 + D241 + D242 + D243))*C239)</f>
        <v/>
      </c>
    </row>
    <row r="240">
      <c r="A240" t="inlineStr">
        <is>
          <t>INT_R_X3Y50/NN2BEG0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INT_R_X3Y52/NN2END0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INT_R_X3Y51/NN2END_S2_0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INT_R_X3Y51/NN2A0</t>
        </is>
      </c>
      <c r="B243" t="inlineStr">
        <is>
          <t>Part of wire</t>
        </is>
      </c>
      <c r="C243" t="n">
        <v>0</v>
      </c>
      <c r="D243" t="n">
        <v>0</v>
      </c>
      <c r="I243">
        <f>(((D240 + D241 + D242 + D243)/2) + (D244))</f>
        <v/>
      </c>
      <c r="J243">
        <f>((C240 + C241 + C242 + C243)*(((D240 + D241 + D242 + D243)/2) + (D244)))</f>
        <v/>
      </c>
    </row>
    <row r="244">
      <c r="A244" t="inlineStr">
        <is>
          <t>INT_R_X3Y52/INT_R.NN2END0-&gt;&gt;NL1BEG_N3</t>
        </is>
      </c>
      <c r="B244" t="inlineStr">
        <is>
          <t>Buffer</t>
        </is>
      </c>
      <c r="C244" t="n">
        <v>1.16220225</v>
      </c>
      <c r="D244" t="n">
        <v>0.008429000000000001</v>
      </c>
      <c r="E244" t="n">
        <v>0.054</v>
      </c>
      <c r="F244" t="n">
        <v>0.044</v>
      </c>
      <c r="G244" t="n">
        <v>0.131</v>
      </c>
      <c r="H244" t="n">
        <v>0.108</v>
      </c>
      <c r="I244">
        <f>((D246) + (D245))</f>
        <v/>
      </c>
      <c r="J244">
        <f>(((D246) + (D245))*C244)</f>
        <v/>
      </c>
    </row>
    <row r="245">
      <c r="A245" t="inlineStr">
        <is>
          <t>INT_R_X3Y52/NL1BEG_N3</t>
        </is>
      </c>
      <c r="B245" t="inlineStr">
        <is>
          <t>Part of wire</t>
        </is>
      </c>
      <c r="C245" t="n">
        <v>0</v>
      </c>
      <c r="D245" t="n">
        <v>0</v>
      </c>
      <c r="I245">
        <f>(((D245)/2) + (D246))</f>
        <v/>
      </c>
      <c r="J245">
        <f>((C245)*(((D245)/2) + (D246)))</f>
        <v/>
      </c>
    </row>
    <row r="246">
      <c r="A246" t="inlineStr">
        <is>
          <t>INT_R_X3Y52/INT_R.NL1BEG_N3-&gt;&gt;IMUX46</t>
        </is>
      </c>
      <c r="B246" t="inlineStr">
        <is>
          <t>Buffer</t>
        </is>
      </c>
      <c r="C246" t="n">
        <v>1.6107141875</v>
      </c>
      <c r="D246" t="n">
        <v>0.007713</v>
      </c>
      <c r="E246" t="n">
        <v>0.047</v>
      </c>
      <c r="F246" t="n">
        <v>0.038</v>
      </c>
      <c r="G246" t="n">
        <v>0.138</v>
      </c>
      <c r="H246" t="n">
        <v>0.114</v>
      </c>
      <c r="I246">
        <f>((((D251) + (D250))) + (D247 + D248))</f>
        <v/>
      </c>
      <c r="J246">
        <f>(((((D251) + (D250))) + (D247 + D248))*C246)</f>
        <v/>
      </c>
    </row>
    <row r="247">
      <c r="A247" t="inlineStr">
        <is>
          <t>INT_R_X3Y52/IMUX46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CLBLM_R_X3Y52/CLBLM_IMUX46</t>
        </is>
      </c>
      <c r="B248" t="inlineStr">
        <is>
          <t>Part of wire</t>
        </is>
      </c>
      <c r="C248" t="n">
        <v>0</v>
      </c>
      <c r="D248" t="n">
        <v>0</v>
      </c>
      <c r="I248">
        <f>(((D247 + D248)/2) + (((D251) + (D250))))</f>
        <v/>
      </c>
      <c r="J248">
        <f>((C247 + C248)*(((D247 + D248)/2) + (((D251) + (D250)))))</f>
        <v/>
      </c>
    </row>
    <row r="249">
      <c r="A249" t="inlineStr">
        <is>
          <t>CLBLM_R_X3Y52/CLBLM_R.CLBLM_IMUX46-&gt;CLBLM_L_D5</t>
        </is>
      </c>
      <c r="B249" t="inlineStr">
        <is>
          <t>PassTransistor</t>
        </is>
      </c>
      <c r="C249" t="n">
        <v>0</v>
      </c>
      <c r="E249" t="n">
        <v>0</v>
      </c>
      <c r="F249" t="n">
        <v>0</v>
      </c>
      <c r="G249" t="n">
        <v>0</v>
      </c>
      <c r="H249" t="n">
        <v>0</v>
      </c>
      <c r="I249">
        <f>((D251) + (D250))</f>
        <v/>
      </c>
      <c r="J249">
        <f>(((D251) + (D250))*C249)</f>
        <v/>
      </c>
    </row>
    <row r="250">
      <c r="A250" t="inlineStr">
        <is>
          <t>CLBLM_R_X3Y52/CLBLM_L_D5</t>
        </is>
      </c>
      <c r="B250" t="inlineStr">
        <is>
          <t>Part of wire</t>
        </is>
      </c>
      <c r="C250" t="n">
        <v>0</v>
      </c>
      <c r="D250" t="n">
        <v>0</v>
      </c>
      <c r="I250">
        <f>(((D250)/2) + (D251))</f>
        <v/>
      </c>
      <c r="J250">
        <f>((C250)*(((D250)/2) + (D251)))</f>
        <v/>
      </c>
    </row>
    <row r="251">
      <c r="A251" t="inlineStr">
        <is>
          <t>masterReg/readData2[28]_i_18/I0</t>
        </is>
      </c>
      <c r="B251" t="inlineStr">
        <is>
          <t>Inpin</t>
        </is>
      </c>
      <c r="D251" t="n">
        <v>0</v>
      </c>
      <c r="E251" t="n">
        <v>0.042</v>
      </c>
      <c r="F251" t="n">
        <v>0.033</v>
      </c>
      <c r="G251" t="n">
        <v>0.113</v>
      </c>
      <c r="H251" t="n">
        <v>0.091</v>
      </c>
    </row>
    <row r="252">
      <c r="A252" t="inlineStr">
        <is>
          <t>regReadDataA[17]: masterReg/readData1_reg[17]/Q to masterReg/readData2[28]_i_18/I0 sum delays</t>
        </is>
      </c>
      <c r="E252">
        <f>(E2 + E4 + E55 + E208 + E239 + E244 + E246 + E249 + E251)</f>
        <v/>
      </c>
      <c r="F252">
        <f>(F2 + F4 + F55 + F208 + F239 + F244 + F246 + F249 + F251)</f>
        <v/>
      </c>
      <c r="G252">
        <f>(G2 + G4 + G55 + G208 + G239 + G244 + G246 + G249 + G251)</f>
        <v/>
      </c>
      <c r="H252">
        <f>(H2 + H4 + H55 + H208 + H239 + H244 + H246 + H249 + H251)</f>
        <v/>
      </c>
      <c r="J252">
        <f>(J2 + J3 + J4 + J6 + J55 + J56 + J208 + J216 + J239 + J243 + J244 + J245 + J246 + J248 + J249 + J250 + J251)</f>
        <v/>
      </c>
    </row>
    <row r="253">
      <c r="A253" t="inlineStr">
        <is>
          <t>regReadDataA[17]: masterReg/readData1_reg[17]/Q to masterReg/readData2[28]_i_18/I0sum delays + cap delay</t>
        </is>
      </c>
      <c r="E253">
        <f>1000*(E252 + J252)</f>
        <v/>
      </c>
      <c r="F253">
        <f>1000*(F252 + J252)</f>
        <v/>
      </c>
      <c r="G253">
        <f>1000*(G252 + J252)</f>
        <v/>
      </c>
      <c r="H253">
        <f>1000*(H252 + J252)</f>
        <v/>
      </c>
    </row>
    <row r="255">
      <c r="A255" t="inlineStr">
        <is>
          <t>regReadDataA[17]: masterReg/readData1_reg[17]/Q to masterReg/readData2[28]_i_18/I0Total delay (from Vivado)</t>
        </is>
      </c>
      <c r="E255" t="inlineStr">
        <is>
          <t>441</t>
        </is>
      </c>
      <c r="F255" t="inlineStr">
        <is>
          <t>385</t>
        </is>
      </c>
      <c r="G255" t="inlineStr">
        <is>
          <t>751</t>
        </is>
      </c>
      <c r="H255" t="inlineStr">
        <is>
          <t>640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CLBLM_R_X3Y52/CLBLM_M_AQ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D27 + D201) + (D5 + D6))) + (D3))</f>
        <v/>
      </c>
      <c r="J2">
        <f>(C2*((((D7 + D27 + D201) + (D5 + D6))) + (D3)))</f>
        <v/>
      </c>
    </row>
    <row r="3">
      <c r="A3" t="inlineStr">
        <is>
          <t>CLBLM_R_X3Y52/CLBLM_M_AQ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D27 + D201) + (D5 + D6))))</f>
        <v/>
      </c>
      <c r="J3">
        <f>((C3)*(((D3)/2) + (((D7 + D27 + D201) + (D5 + D6)))))</f>
        <v/>
      </c>
    </row>
    <row r="4">
      <c r="A4" t="inlineStr">
        <is>
          <t>CLBLM_R_X3Y52/CLBLM_R.CLBLM_M_AQ-&gt;CLBLM_LOGIC_OUTS4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D27 + D201) + (D5 + D6))</f>
        <v/>
      </c>
      <c r="J4">
        <f>(((D7 + D27 + D201) + (D5 + D6))*C4)</f>
        <v/>
      </c>
    </row>
    <row r="5">
      <c r="A5" t="inlineStr">
        <is>
          <t>CLBLM_R_X3Y52/CLBLM_LOGIC_OUTS4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INT_R_X3Y52/LOGIC_OUTS4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D27 + D201))</f>
        <v/>
      </c>
      <c r="J6">
        <f>((C5 + C6)*(((D5 + D6)/2) + (D7 + D27 + D201)))</f>
        <v/>
      </c>
    </row>
    <row r="7">
      <c r="A7" t="inlineStr">
        <is>
          <t>INT_R_X3Y52/INT_R.LOGIC_OUTS4-&gt;&gt;SL1BEG0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((D10) + (D8 + D9))</f>
        <v/>
      </c>
      <c r="J7">
        <f>(((D10) + (D8 + D9))*C7)</f>
        <v/>
      </c>
    </row>
    <row r="8">
      <c r="A8" t="inlineStr">
        <is>
          <t>INT_R_X3Y52/SL1BEG0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INT_R_X3Y51/SL1END0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INT_R_X3Y51/INT_R.SL1END0-&gt;&gt;SE2BEG0</t>
        </is>
      </c>
      <c r="B10" t="inlineStr">
        <is>
          <t>Buffer</t>
        </is>
      </c>
      <c r="C10" t="n">
        <v>1.1851186875</v>
      </c>
      <c r="D10" t="n">
        <v>0.008473000000000001</v>
      </c>
      <c r="E10" t="n">
        <v>0.041</v>
      </c>
      <c r="F10" t="n">
        <v>0.033</v>
      </c>
      <c r="G10" t="n">
        <v>0.138</v>
      </c>
      <c r="H10" t="n">
        <v>0.114</v>
      </c>
      <c r="I10">
        <f>((D16) + (D11 + D12 + D13 + D14 + D15))</f>
        <v/>
      </c>
      <c r="J10">
        <f>(((D16) + (D11 + D12 + D13 + D14 + D15))*C10)</f>
        <v/>
      </c>
    </row>
    <row r="11">
      <c r="A11" t="inlineStr">
        <is>
          <t>INT_R_X3Y51/SE2BEG0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INT_L_X4Y50/SE2END0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INT_R_X3Y50/SE2A0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CLBLM_R_X3Y50/CLBLM_SE2A0</t>
        </is>
      </c>
      <c r="B14" t="inlineStr">
        <is>
          <t>Part of wire</t>
        </is>
      </c>
      <c r="C14" t="n">
        <v>0.090332</v>
      </c>
      <c r="D14" t="n">
        <v>0.005065</v>
      </c>
    </row>
    <row r="15">
      <c r="A15" t="inlineStr">
        <is>
          <t>CLBLL_L_X4Y50/CLBLL_SE2A0</t>
        </is>
      </c>
      <c r="B15" t="inlineStr">
        <is>
          <t>Part of wire</t>
        </is>
      </c>
      <c r="C15" t="n">
        <v>0.07904000000000001</v>
      </c>
      <c r="D15" t="n">
        <v>0.005065</v>
      </c>
      <c r="I15">
        <f>(((D11 + D12 + D13 + D14 + D15)/2) + (D16))</f>
        <v/>
      </c>
      <c r="J15">
        <f>((C11 + C12 + C13 + C14 + C15)*(((D11 + D12 + D13 + D14 + D15)/2) + (D16)))</f>
        <v/>
      </c>
    </row>
    <row r="16">
      <c r="A16" t="inlineStr">
        <is>
          <t>INT_L_X4Y50/INT_L.SE2END0-&gt;&gt;IMUX_L17</t>
        </is>
      </c>
      <c r="B16" t="inlineStr">
        <is>
          <t>Buffer</t>
        </is>
      </c>
      <c r="C16" t="n">
        <v>1.6107141875</v>
      </c>
      <c r="D16" t="n">
        <v>0.007713</v>
      </c>
      <c r="E16" t="n">
        <v>0.047</v>
      </c>
      <c r="F16" t="n">
        <v>0.038</v>
      </c>
      <c r="G16" t="n">
        <v>0.138</v>
      </c>
      <c r="H16" t="n">
        <v>0.114</v>
      </c>
      <c r="I16">
        <f>((((D21) + (D20))) + (D17 + D18))</f>
        <v/>
      </c>
      <c r="J16">
        <f>(((((D21) + (D20))) + (D17 + D18))*C16)</f>
        <v/>
      </c>
    </row>
    <row r="17">
      <c r="A17" t="inlineStr">
        <is>
          <t>INT_L_X4Y50/IMUX_L17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CLBLL_L_X4Y50/CLBLL_IMUX17</t>
        </is>
      </c>
      <c r="B18" t="inlineStr">
        <is>
          <t>Part of wire</t>
        </is>
      </c>
      <c r="C18" t="n">
        <v>0</v>
      </c>
      <c r="D18" t="n">
        <v>0</v>
      </c>
      <c r="I18">
        <f>(((D17 + D18)/2) + (((D21) + (D20))))</f>
        <v/>
      </c>
      <c r="J18">
        <f>((C17 + C18)*(((D17 + D18)/2) + (((D21) + (D20)))))</f>
        <v/>
      </c>
    </row>
    <row r="19">
      <c r="A19" t="inlineStr">
        <is>
          <t>CLBLL_L_X4Y50/CLBLL_L.CLBLL_IMUX17-&gt;CLBLL_LL_B3</t>
        </is>
      </c>
      <c r="B19" t="inlineStr">
        <is>
          <t>PassTransistor</t>
        </is>
      </c>
      <c r="C19" t="n">
        <v>0</v>
      </c>
      <c r="E19" t="n">
        <v>0</v>
      </c>
      <c r="F19" t="n">
        <v>0</v>
      </c>
      <c r="G19" t="n">
        <v>0</v>
      </c>
      <c r="H19" t="n">
        <v>0</v>
      </c>
      <c r="I19">
        <f>((D21) + (D20))</f>
        <v/>
      </c>
      <c r="J19">
        <f>(((D21) + (D20))*C19)</f>
        <v/>
      </c>
    </row>
    <row r="20">
      <c r="A20" t="inlineStr">
        <is>
          <t>CLBLL_L_X4Y50/CLBLL_LL_B3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masterReg/i__carry__1_i_3/I2</t>
        </is>
      </c>
      <c r="B21" t="inlineStr">
        <is>
          <t>Inpin</t>
        </is>
      </c>
      <c r="D21" t="n">
        <v>0</v>
      </c>
      <c r="E21" t="n">
        <v>0.136</v>
      </c>
      <c r="F21" t="n">
        <v>0.109</v>
      </c>
      <c r="G21" t="n">
        <v>0.349</v>
      </c>
      <c r="H21" t="n">
        <v>0.281</v>
      </c>
    </row>
    <row r="22">
      <c r="A22" t="inlineStr">
        <is>
          <t>regReadDataA[18]: masterReg/readData1_reg[18]/Q to masterReg/i__carry__1_i_3/I2 sum delays</t>
        </is>
      </c>
      <c r="E22">
        <f>(E2 + E4 + E7 + E10 + E16 + E19 + E21)</f>
        <v/>
      </c>
      <c r="F22">
        <f>(F2 + F4 + F7 + F10 + F16 + F19 + F21)</f>
        <v/>
      </c>
      <c r="G22">
        <f>(G2 + G4 + G7 + G10 + G16 + G19 + G21)</f>
        <v/>
      </c>
      <c r="H22">
        <f>(H2 + H4 + H7 + H10 + H16 + H19 + H21)</f>
        <v/>
      </c>
      <c r="J22">
        <f>(J2 + J3 + J4 + J6 + J7 + J9 + J10 + J15 + J16 + J18 + J19 + J20 + J21)</f>
        <v/>
      </c>
    </row>
    <row r="23">
      <c r="A23" t="inlineStr">
        <is>
          <t>regReadDataA[18]: masterReg/readData1_reg[18]/Q to masterReg/i__carry__1_i_3/I2sum delays + cap delay</t>
        </is>
      </c>
      <c r="E23">
        <f>1000*(E22 + J22)</f>
        <v/>
      </c>
      <c r="F23">
        <f>1000*(F22 + J22)</f>
        <v/>
      </c>
      <c r="G23">
        <f>1000*(G22 + J22)</f>
        <v/>
      </c>
      <c r="H23">
        <f>1000*(H22 + J22)</f>
        <v/>
      </c>
    </row>
    <row r="25">
      <c r="A25" t="inlineStr">
        <is>
          <t>regReadDataA[18]: masterReg/readData1_reg[18]/Q to masterReg/i__carry__1_i_3/I2Total delay (from Vivado)</t>
        </is>
      </c>
      <c r="E25" t="inlineStr">
        <is>
          <t>346</t>
        </is>
      </c>
      <c r="F25" t="inlineStr">
        <is>
          <t>292</t>
        </is>
      </c>
      <c r="G25" t="inlineStr">
        <is>
          <t>669</t>
        </is>
      </c>
      <c r="H25" t="inlineStr">
        <is>
          <t>557</t>
        </is>
      </c>
    </row>
    <row r="27">
      <c r="A27" t="inlineStr">
        <is>
          <t>INT_R_X3Y52/INT_R.LOGIC_OUTS4-&gt;&gt;EL1BEG_N3</t>
        </is>
      </c>
      <c r="B27" t="inlineStr">
        <is>
          <t>Buffer</t>
        </is>
      </c>
      <c r="C27" t="n">
        <v>1.16220225</v>
      </c>
      <c r="D27" t="n">
        <v>0.008429000000000001</v>
      </c>
      <c r="E27" t="n">
        <v>0.043</v>
      </c>
      <c r="F27" t="n">
        <v>0.035</v>
      </c>
      <c r="G27" t="n">
        <v>0.123</v>
      </c>
      <c r="H27" t="n">
        <v>0.102</v>
      </c>
      <c r="I27">
        <f>((D33 + D159) + (D28 + D29 + D30 + D31 + D32))</f>
        <v/>
      </c>
      <c r="J27">
        <f>(((D33 + D159) + (D28 + D29 + D30 + D31 + D32))*C27)</f>
        <v/>
      </c>
    </row>
    <row r="28">
      <c r="A28" t="inlineStr">
        <is>
          <t>INT_R_X3Y52/EL1BEG_N3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INT_L_X4Y51/EL1END3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INT_R_X3Y51/EL1BEG3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CLBLM_R_X3Y51/CLBLM_EL1BEG3</t>
        </is>
      </c>
      <c r="B31" t="inlineStr">
        <is>
          <t>Part of wire</t>
        </is>
      </c>
      <c r="C31" t="n">
        <v>0.052151</v>
      </c>
      <c r="D31" t="n">
        <v>0.004690000000000001</v>
      </c>
    </row>
    <row r="32">
      <c r="A32" t="inlineStr">
        <is>
          <t>CLBLL_L_X4Y51/CLBLL_EL1BEG3</t>
        </is>
      </c>
      <c r="B32" t="inlineStr">
        <is>
          <t>Part of wire</t>
        </is>
      </c>
      <c r="C32" t="n">
        <v>0.045632</v>
      </c>
      <c r="D32" t="n">
        <v>0.004690000000000001</v>
      </c>
      <c r="I32">
        <f>(((D28 + D29 + D30 + D31 + D32)/2) + (D33 + D159))</f>
        <v/>
      </c>
      <c r="J32">
        <f>((C28 + C29 + C30 + C31 + C32)*(((D28 + D29 + D30 + D31 + D32)/2) + (D33 + D159)))</f>
        <v/>
      </c>
    </row>
    <row r="33">
      <c r="A33" t="inlineStr">
        <is>
          <t>INT_L_X4Y51/INT_L.EL1END3-&gt;&gt;SE2BEG3</t>
        </is>
      </c>
      <c r="B33" t="inlineStr">
        <is>
          <t>Buffer</t>
        </is>
      </c>
      <c r="C33" t="n">
        <v>1.1851186875</v>
      </c>
      <c r="D33" t="n">
        <v>0.008473000000000001</v>
      </c>
      <c r="E33" t="n">
        <v>0.042</v>
      </c>
      <c r="F33" t="n">
        <v>0.034</v>
      </c>
      <c r="G33" t="n">
        <v>0.138</v>
      </c>
      <c r="H33" t="n">
        <v>0.114</v>
      </c>
      <c r="I33">
        <f>((D37 + D54 + D65 + D76) + (D34 + D35 + D36))</f>
        <v/>
      </c>
      <c r="J33">
        <f>(((D37 + D54 + D65 + D76) + (D34 + D35 + D36))*C33)</f>
        <v/>
      </c>
    </row>
    <row r="34">
      <c r="A34" t="inlineStr">
        <is>
          <t>INT_L_X4Y51/SE2BEG3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INT_R_X5Y50/SE2END3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INT_L_X4Y50/SE2A3</t>
        </is>
      </c>
      <c r="B36" t="inlineStr">
        <is>
          <t>Part of wire</t>
        </is>
      </c>
      <c r="C36" t="n">
        <v>0</v>
      </c>
      <c r="D36" t="n">
        <v>0</v>
      </c>
      <c r="I36">
        <f>(((D34 + D35 + D36)/2) + (D37 + D54 + D65 + D76))</f>
        <v/>
      </c>
      <c r="J36">
        <f>((C34 + C35 + C36)*(((D34 + D35 + D36)/2) + (D37 + D54 + D65 + D76)))</f>
        <v/>
      </c>
    </row>
    <row r="37">
      <c r="A37" t="inlineStr">
        <is>
          <t>INT_R_X5Y50/INT_R.SE2END3-&gt;&gt;FAN_ALT3</t>
        </is>
      </c>
      <c r="B37" t="inlineStr">
        <is>
          <t>Buffer</t>
        </is>
      </c>
      <c r="C37" t="n">
        <v>0</v>
      </c>
      <c r="D37" t="n">
        <v>0.00757</v>
      </c>
      <c r="E37" t="n">
        <v>0</v>
      </c>
      <c r="F37" t="n">
        <v>0</v>
      </c>
      <c r="G37" t="n">
        <v>0</v>
      </c>
      <c r="H37" t="n">
        <v>0</v>
      </c>
      <c r="I37">
        <f>((D39) + (D38))</f>
        <v/>
      </c>
      <c r="J37">
        <f>(((D39) + (D38))*C37)</f>
        <v/>
      </c>
    </row>
    <row r="38">
      <c r="A38" t="inlineStr">
        <is>
          <t>INT_R_X5Y50/FAN_ALT3</t>
        </is>
      </c>
      <c r="B38" t="inlineStr">
        <is>
          <t>Part of wire</t>
        </is>
      </c>
      <c r="C38" t="n">
        <v>0</v>
      </c>
      <c r="D38" t="n">
        <v>0</v>
      </c>
      <c r="I38">
        <f>(((D38)/2) + (D39))</f>
        <v/>
      </c>
      <c r="J38">
        <f>((C38)*(((D38)/2) + (D39)))</f>
        <v/>
      </c>
    </row>
    <row r="39">
      <c r="A39" t="inlineStr">
        <is>
          <t>INT_R_X5Y50/INT_R.FAN_ALT3-&gt;&gt;FAN_BOUNCE3</t>
        </is>
      </c>
      <c r="B39" t="inlineStr">
        <is>
          <t>Buffer</t>
        </is>
      </c>
      <c r="C39" t="n">
        <v>1.4764880625</v>
      </c>
      <c r="D39" t="n">
        <v>0</v>
      </c>
      <c r="E39" t="n">
        <v>0.059</v>
      </c>
      <c r="F39" t="n">
        <v>0.049</v>
      </c>
      <c r="G39" t="n">
        <v>0.178</v>
      </c>
      <c r="H39" t="n">
        <v>0.147</v>
      </c>
      <c r="I39">
        <f>((D41) + (D40))</f>
        <v/>
      </c>
      <c r="J39">
        <f>(((D41) + (D40))*C39)</f>
        <v/>
      </c>
    </row>
    <row r="40">
      <c r="A40" t="inlineStr">
        <is>
          <t>INT_R_X5Y50/FAN_BOUNCE3</t>
        </is>
      </c>
      <c r="B40" t="inlineStr">
        <is>
          <t>Part of wire</t>
        </is>
      </c>
      <c r="C40" t="n">
        <v>0</v>
      </c>
      <c r="D40" t="n">
        <v>0</v>
      </c>
      <c r="I40">
        <f>(((D40)/2) + (D41))</f>
        <v/>
      </c>
      <c r="J40">
        <f>((C40)*(((D40)/2) + (D41)))</f>
        <v/>
      </c>
    </row>
    <row r="41">
      <c r="A41" t="inlineStr">
        <is>
          <t>INT_R_X5Y50/INT_R.FAN_BOUNCE3-&gt;&gt;BYP_ALT3</t>
        </is>
      </c>
      <c r="B41" t="inlineStr">
        <is>
          <t>Buffer</t>
        </is>
      </c>
      <c r="C41" t="n">
        <v>0</v>
      </c>
      <c r="D41" t="n">
        <v>0.00757</v>
      </c>
      <c r="E41" t="n">
        <v>0</v>
      </c>
      <c r="F41" t="n">
        <v>0</v>
      </c>
      <c r="G41" t="n">
        <v>0</v>
      </c>
      <c r="H41" t="n">
        <v>0</v>
      </c>
      <c r="I41">
        <f>((D43) + (D42))</f>
        <v/>
      </c>
      <c r="J41">
        <f>(((D43) + (D42))*C41)</f>
        <v/>
      </c>
    </row>
    <row r="42">
      <c r="A42" t="inlineStr">
        <is>
          <t>INT_R_X5Y50/BYP_ALT3</t>
        </is>
      </c>
      <c r="B42" t="inlineStr">
        <is>
          <t>Part of wire</t>
        </is>
      </c>
      <c r="C42" t="n">
        <v>0</v>
      </c>
      <c r="D42" t="n">
        <v>0</v>
      </c>
      <c r="I42">
        <f>(((D42)/2) + (D43))</f>
        <v/>
      </c>
      <c r="J42">
        <f>((C42)*(((D42)/2) + (D43)))</f>
        <v/>
      </c>
    </row>
    <row r="43">
      <c r="A43" t="inlineStr">
        <is>
          <t>INT_R_X5Y50/INT_R.BYP_ALT3-&gt;&gt;BYP3</t>
        </is>
      </c>
      <c r="B43" t="inlineStr">
        <is>
          <t>Buffer</t>
        </is>
      </c>
      <c r="C43" t="n">
        <v>3.489880625</v>
      </c>
      <c r="D43" t="n">
        <v>0</v>
      </c>
      <c r="E43" t="n">
        <v>0.055</v>
      </c>
      <c r="F43" t="n">
        <v>0.045</v>
      </c>
      <c r="G43" t="n">
        <v>0.179</v>
      </c>
      <c r="H43" t="n">
        <v>0.148</v>
      </c>
      <c r="I43">
        <f>((((D48) + (D47))) + (D44 + D45))</f>
        <v/>
      </c>
      <c r="J43">
        <f>(((((D48) + (D47))) + (D44 + D45))*C43)</f>
        <v/>
      </c>
    </row>
    <row r="44">
      <c r="A44" t="inlineStr">
        <is>
          <t>INT_R_X5Y50/BYP3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CLBLM_R_X5Y50/CLBLM_BYP3</t>
        </is>
      </c>
      <c r="B45" t="inlineStr">
        <is>
          <t>Part of wire</t>
        </is>
      </c>
      <c r="C45" t="n">
        <v>0</v>
      </c>
      <c r="D45" t="n">
        <v>0</v>
      </c>
      <c r="I45">
        <f>(((D44 + D45)/2) + (((D48) + (D47))))</f>
        <v/>
      </c>
      <c r="J45">
        <f>((C44 + C45)*(((D44 + D45)/2) + (((D48) + (D47)))))</f>
        <v/>
      </c>
    </row>
    <row r="46">
      <c r="A46" t="inlineStr">
        <is>
          <t>CLBLM_R_X5Y50/CLBLM_R.CLBLM_BYP3-&gt;CLBLM_M_CX</t>
        </is>
      </c>
      <c r="B46" t="inlineStr">
        <is>
          <t>PassTransistor</t>
        </is>
      </c>
      <c r="C46" t="n">
        <v>0</v>
      </c>
      <c r="E46" t="n">
        <v>0</v>
      </c>
      <c r="F46" t="n">
        <v>0</v>
      </c>
      <c r="G46" t="n">
        <v>0</v>
      </c>
      <c r="H46" t="n">
        <v>0</v>
      </c>
      <c r="I46">
        <f>((D48) + (D47))</f>
        <v/>
      </c>
      <c r="J46">
        <f>(((D48) + (D47))*C46)</f>
        <v/>
      </c>
    </row>
    <row r="47">
      <c r="A47" t="inlineStr">
        <is>
          <t>CLBLM_R_X5Y50/CLBLM_M_CX</t>
        </is>
      </c>
      <c r="B47" t="inlineStr">
        <is>
          <t>Part of wire</t>
        </is>
      </c>
      <c r="C47" t="n">
        <v>0</v>
      </c>
      <c r="D47" t="n">
        <v>0</v>
      </c>
      <c r="I47">
        <f>(((D47)/2) + (D48))</f>
        <v/>
      </c>
      <c r="J47">
        <f>((C47)*(((D47)/2) + (D48)))</f>
        <v/>
      </c>
    </row>
    <row r="48">
      <c r="A48" t="inlineStr">
        <is>
          <t>ALU1/result0_inferred__0/i__carry__3/DI[2]</t>
        </is>
      </c>
      <c r="B48" t="inlineStr">
        <is>
          <t>Inpin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inlineStr">
        <is>
          <t>regReadDataA[18]: masterReg/readData1_reg[18]/Q to ALU1/result0_inferred__0/i__carry__3/DI[2] sum delays</t>
        </is>
      </c>
      <c r="E49">
        <f>(E2 + E4 + E27 + E33 + E37 + E39 + E41 + E43 + E46 + E48)</f>
        <v/>
      </c>
      <c r="F49">
        <f>(F2 + F4 + F27 + F33 + F37 + F39 + F41 + F43 + F46 + F48)</f>
        <v/>
      </c>
      <c r="G49">
        <f>(G2 + G4 + G27 + G33 + G37 + G39 + G41 + G43 + G46 + G48)</f>
        <v/>
      </c>
      <c r="H49">
        <f>(H2 + H4 + H27 + H33 + H37 + H39 + H41 + H43 + H46 + H48)</f>
        <v/>
      </c>
      <c r="J49">
        <f>(J2 + J3 + J4 + J6 + J27 + J32 + J33 + J36 + J37 + J38 + J39 + J40 + J41 + J42 + J43 + J45 + J46 + J47 + J48)</f>
        <v/>
      </c>
    </row>
    <row r="50">
      <c r="A50" t="inlineStr">
        <is>
          <t>regReadDataA[18]: masterReg/readData1_reg[18]/Q to ALU1/result0_inferred__0/i__carry__3/DI[2]sum delays + cap delay</t>
        </is>
      </c>
      <c r="E50">
        <f>1000*(E49 + J49)</f>
        <v/>
      </c>
      <c r="F50">
        <f>1000*(F49 + J49)</f>
        <v/>
      </c>
      <c r="G50">
        <f>1000*(G49 + J49)</f>
        <v/>
      </c>
      <c r="H50">
        <f>1000*(H49 + J49)</f>
        <v/>
      </c>
    </row>
    <row r="52">
      <c r="A52" t="inlineStr">
        <is>
          <t>regReadDataA[18]: masterReg/readData1_reg[18]/Q to ALU1/result0_inferred__0/i__carry__3/DI[2]Total delay (from Vivado)</t>
        </is>
      </c>
      <c r="E52" t="inlineStr">
        <is>
          <t>309</t>
        </is>
      </c>
      <c r="F52" t="inlineStr">
        <is>
          <t>273</t>
        </is>
      </c>
      <c r="G52" t="inlineStr">
        <is>
          <t>591</t>
        </is>
      </c>
      <c r="H52" t="inlineStr">
        <is>
          <t>505</t>
        </is>
      </c>
    </row>
    <row r="54">
      <c r="A54" t="inlineStr">
        <is>
          <t>INT_R_X5Y50/INT_R.SE2END3-&gt;&gt;IMUX23</t>
        </is>
      </c>
      <c r="B54" t="inlineStr">
        <is>
          <t>Buffer</t>
        </is>
      </c>
      <c r="C54" t="n">
        <v>1.6107141875</v>
      </c>
      <c r="D54" t="n">
        <v>0.007713</v>
      </c>
      <c r="E54" t="n">
        <v>0.047</v>
      </c>
      <c r="F54" t="n">
        <v>0.038</v>
      </c>
      <c r="G54" t="n">
        <v>0.138</v>
      </c>
      <c r="H54" t="n">
        <v>0.114</v>
      </c>
      <c r="I54">
        <f>((((D59) + (D58))) + (D55 + D56))</f>
        <v/>
      </c>
      <c r="J54">
        <f>(((((D59) + (D58))) + (D55 + D56))*C54)</f>
        <v/>
      </c>
    </row>
    <row r="55">
      <c r="A55" t="inlineStr">
        <is>
          <t>INT_R_X5Y50/IMUX23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CLBLM_R_X5Y50/CLBLM_IMUX23</t>
        </is>
      </c>
      <c r="B56" t="inlineStr">
        <is>
          <t>Part of wire</t>
        </is>
      </c>
      <c r="C56" t="n">
        <v>0</v>
      </c>
      <c r="D56" t="n">
        <v>0</v>
      </c>
      <c r="I56">
        <f>(((D55 + D56)/2) + (((D59) + (D58))))</f>
        <v/>
      </c>
      <c r="J56">
        <f>((C55 + C56)*(((D55 + D56)/2) + (((D59) + (D58)))))</f>
        <v/>
      </c>
    </row>
    <row r="57">
      <c r="A57" t="inlineStr">
        <is>
          <t>CLBLM_R_X5Y50/CLBLM_R.CLBLM_IMUX23-&gt;CLBLM_L_C3</t>
        </is>
      </c>
      <c r="B57" t="inlineStr">
        <is>
          <t>PassTransistor</t>
        </is>
      </c>
      <c r="C57" t="n">
        <v>0</v>
      </c>
      <c r="E57" t="n">
        <v>0</v>
      </c>
      <c r="F57" t="n">
        <v>0</v>
      </c>
      <c r="G57" t="n">
        <v>0</v>
      </c>
      <c r="H57" t="n">
        <v>0</v>
      </c>
      <c r="I57">
        <f>((D59) + (D58))</f>
        <v/>
      </c>
      <c r="J57">
        <f>(((D59) + (D58))*C57)</f>
        <v/>
      </c>
    </row>
    <row r="58">
      <c r="A58" t="inlineStr">
        <is>
          <t>CLBLM_R_X5Y50/CLBLM_L_C3</t>
        </is>
      </c>
      <c r="B58" t="inlineStr">
        <is>
          <t>Part of wire</t>
        </is>
      </c>
      <c r="C58" t="n">
        <v>0</v>
      </c>
      <c r="D58" t="n">
        <v>0</v>
      </c>
      <c r="I58">
        <f>(((D58)/2) + (D59))</f>
        <v/>
      </c>
      <c r="J58">
        <f>((C58)*(((D58)/2) + (D59)))</f>
        <v/>
      </c>
    </row>
    <row r="59">
      <c r="A59" t="inlineStr">
        <is>
          <t>masterReg/result0_carry__3_i_2/I0</t>
        </is>
      </c>
      <c r="B59" t="inlineStr">
        <is>
          <t>Inpin</t>
        </is>
      </c>
      <c r="D59" t="n">
        <v>0</v>
      </c>
      <c r="E59" t="n">
        <v>0.137</v>
      </c>
      <c r="F59" t="n">
        <v>0.11</v>
      </c>
      <c r="G59" t="n">
        <v>0.351</v>
      </c>
      <c r="H59" t="n">
        <v>0.283</v>
      </c>
    </row>
    <row r="60">
      <c r="A60" t="inlineStr">
        <is>
          <t>regReadDataA[18]: masterReg/readData1_reg[18]/Q to masterReg/result0_carry__3_i_2/I0 sum delays</t>
        </is>
      </c>
      <c r="E60">
        <f>(E2 + E4 + E27 + E33 + E54 + E57 + E59)</f>
        <v/>
      </c>
      <c r="F60">
        <f>(F2 + F4 + F27 + F33 + F54 + F57 + F59)</f>
        <v/>
      </c>
      <c r="G60">
        <f>(G2 + G4 + G27 + G33 + G54 + G57 + G59)</f>
        <v/>
      </c>
      <c r="H60">
        <f>(H2 + H4 + H27 + H33 + H54 + H57 + H59)</f>
        <v/>
      </c>
      <c r="J60">
        <f>(J2 + J3 + J4 + J6 + J27 + J32 + J33 + J36 + J54 + J56 + J57 + J58 + J59)</f>
        <v/>
      </c>
    </row>
    <row r="61">
      <c r="A61" t="inlineStr">
        <is>
          <t>regReadDataA[18]: masterReg/readData1_reg[18]/Q to masterReg/result0_carry__3_i_2/I0sum delays + cap delay</t>
        </is>
      </c>
      <c r="E61">
        <f>1000*(E60 + J60)</f>
        <v/>
      </c>
      <c r="F61">
        <f>1000*(F60 + J60)</f>
        <v/>
      </c>
      <c r="G61">
        <f>1000*(G60 + J60)</f>
        <v/>
      </c>
      <c r="H61">
        <f>1000*(H60 + J60)</f>
        <v/>
      </c>
    </row>
    <row r="63">
      <c r="A63" t="inlineStr">
        <is>
          <t>regReadDataA[18]: masterReg/readData1_reg[18]/Q to masterReg/result0_carry__3_i_2/I0Total delay (from Vivado)</t>
        </is>
      </c>
      <c r="E63" t="inlineStr">
        <is>
          <t>369</t>
        </is>
      </c>
      <c r="F63" t="inlineStr">
        <is>
          <t>317</t>
        </is>
      </c>
      <c r="G63" t="inlineStr">
        <is>
          <t>703</t>
        </is>
      </c>
      <c r="H63" t="inlineStr">
        <is>
          <t>591</t>
        </is>
      </c>
    </row>
    <row r="65">
      <c r="A65" t="inlineStr">
        <is>
          <t>INT_R_X5Y50/INT_R.SE2END3-&gt;&gt;IMUX22</t>
        </is>
      </c>
      <c r="B65" t="inlineStr">
        <is>
          <t>Buffer</t>
        </is>
      </c>
      <c r="C65" t="n">
        <v>1.6107141875</v>
      </c>
      <c r="D65" t="n">
        <v>0.007713</v>
      </c>
      <c r="E65" t="n">
        <v>0.047</v>
      </c>
      <c r="F65" t="n">
        <v>0.038</v>
      </c>
      <c r="G65" t="n">
        <v>0.138</v>
      </c>
      <c r="H65" t="n">
        <v>0.114</v>
      </c>
      <c r="I65">
        <f>((((D70) + (D69))) + (D66 + D67))</f>
        <v/>
      </c>
      <c r="J65">
        <f>(((((D70) + (D69))) + (D66 + D67))*C65)</f>
        <v/>
      </c>
    </row>
    <row r="66">
      <c r="A66" t="inlineStr">
        <is>
          <t>INT_R_X5Y50/IMUX22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CLBLM_R_X5Y50/CLBLM_IMUX22</t>
        </is>
      </c>
      <c r="B67" t="inlineStr">
        <is>
          <t>Part of wire</t>
        </is>
      </c>
      <c r="C67" t="n">
        <v>0</v>
      </c>
      <c r="D67" t="n">
        <v>0</v>
      </c>
      <c r="I67">
        <f>(((D66 + D67)/2) + (((D70) + (D69))))</f>
        <v/>
      </c>
      <c r="J67">
        <f>((C66 + C67)*(((D66 + D67)/2) + (((D70) + (D69)))))</f>
        <v/>
      </c>
    </row>
    <row r="68">
      <c r="A68" t="inlineStr">
        <is>
          <t>CLBLM_R_X5Y50/CLBLM_R.CLBLM_IMUX22-&gt;CLBLM_M_C3</t>
        </is>
      </c>
      <c r="B68" t="inlineStr">
        <is>
          <t>PassTransistor</t>
        </is>
      </c>
      <c r="C68" t="n">
        <v>0</v>
      </c>
      <c r="E68" t="n">
        <v>0</v>
      </c>
      <c r="F68" t="n">
        <v>0</v>
      </c>
      <c r="G68" t="n">
        <v>0</v>
      </c>
      <c r="H68" t="n">
        <v>0</v>
      </c>
      <c r="I68">
        <f>((D70) + (D69))</f>
        <v/>
      </c>
      <c r="J68">
        <f>(((D70) + (D69))*C68)</f>
        <v/>
      </c>
    </row>
    <row r="69">
      <c r="A69" t="inlineStr">
        <is>
          <t>CLBLM_R_X5Y50/CLBLM_M_C3</t>
        </is>
      </c>
      <c r="B69" t="inlineStr">
        <is>
          <t>Part of wire</t>
        </is>
      </c>
      <c r="C69" t="n">
        <v>0</v>
      </c>
      <c r="D69" t="n">
        <v>0</v>
      </c>
      <c r="I69">
        <f>(((D69)/2) + (D70))</f>
        <v/>
      </c>
      <c r="J69">
        <f>((C69)*(((D69)/2) + (D70)))</f>
        <v/>
      </c>
    </row>
    <row r="70">
      <c r="A70" t="inlineStr">
        <is>
          <t>masterReg/i__carry__3_i_2/I1</t>
        </is>
      </c>
      <c r="B70" t="inlineStr">
        <is>
          <t>Inpin</t>
        </is>
      </c>
      <c r="D70" t="n">
        <v>0</v>
      </c>
      <c r="E70" t="n">
        <v>0.14</v>
      </c>
      <c r="F70" t="n">
        <v>0.113</v>
      </c>
      <c r="G70" t="n">
        <v>0.368</v>
      </c>
      <c r="H70" t="n">
        <v>0.297</v>
      </c>
    </row>
    <row r="71">
      <c r="A71" t="inlineStr">
        <is>
          <t>regReadDataA[18]: masterReg/readData1_reg[18]/Q to masterReg/i__carry__3_i_2/I1 sum delays</t>
        </is>
      </c>
      <c r="E71">
        <f>(E2 + E4 + E27 + E33 + E65 + E68 + E70)</f>
        <v/>
      </c>
      <c r="F71">
        <f>(F2 + F4 + F27 + F33 + F65 + F68 + F70)</f>
        <v/>
      </c>
      <c r="G71">
        <f>(G2 + G4 + G27 + G33 + G65 + G68 + G70)</f>
        <v/>
      </c>
      <c r="H71">
        <f>(H2 + H4 + H27 + H33 + H65 + H68 + H70)</f>
        <v/>
      </c>
      <c r="J71">
        <f>(J2 + J3 + J4 + J6 + J27 + J32 + J33 + J36 + J65 + J67 + J68 + J69 + J70)</f>
        <v/>
      </c>
    </row>
    <row r="72">
      <c r="A72" t="inlineStr">
        <is>
          <t>regReadDataA[18]: masterReg/readData1_reg[18]/Q to masterReg/i__carry__3_i_2/I1sum delays + cap delay</t>
        </is>
      </c>
      <c r="E72">
        <f>1000*(E71 + J71)</f>
        <v/>
      </c>
      <c r="F72">
        <f>1000*(F71 + J71)</f>
        <v/>
      </c>
      <c r="G72">
        <f>1000*(G71 + J71)</f>
        <v/>
      </c>
      <c r="H72">
        <f>1000*(H71 + J71)</f>
        <v/>
      </c>
    </row>
    <row r="74">
      <c r="A74" t="inlineStr">
        <is>
          <t>regReadDataA[18]: masterReg/readData1_reg[18]/Q to masterReg/i__carry__3_i_2/I1Total delay (from Vivado)</t>
        </is>
      </c>
      <c r="E74" t="inlineStr">
        <is>
          <t>372</t>
        </is>
      </c>
      <c r="F74" t="inlineStr">
        <is>
          <t>320</t>
        </is>
      </c>
      <c r="G74" t="inlineStr">
        <is>
          <t>718</t>
        </is>
      </c>
      <c r="H74" t="inlineStr">
        <is>
          <t>602</t>
        </is>
      </c>
    </row>
    <row r="76">
      <c r="A76" t="inlineStr">
        <is>
          <t>INT_R_X5Y50/INT_R.SE2END3-&gt;&gt;EL1BEG2</t>
        </is>
      </c>
      <c r="B76" t="inlineStr">
        <is>
          <t>Buffer</t>
        </is>
      </c>
      <c r="C76" t="n">
        <v>1.16220225</v>
      </c>
      <c r="D76" t="n">
        <v>0.008429000000000001</v>
      </c>
      <c r="E76" t="n">
        <v>0.043</v>
      </c>
      <c r="F76" t="n">
        <v>0.035</v>
      </c>
      <c r="G76" t="n">
        <v>0.123</v>
      </c>
      <c r="H76" t="n">
        <v>0.102</v>
      </c>
      <c r="I76">
        <f>((D83 + D108) + (D77 + D78 + D79 + D80 + D81 + D82))</f>
        <v/>
      </c>
      <c r="J76">
        <f>(((D83 + D108) + (D77 + D78 + D79 + D80 + D81 + D82))*C76)</f>
        <v/>
      </c>
    </row>
    <row r="77">
      <c r="A77" t="inlineStr">
        <is>
          <t>INT_R_X5Y50/EL1BEG2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INT_L_X6Y50/EL1END2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CLBLM_R_X5Y50/CLBLM_EL1BEG2</t>
        </is>
      </c>
      <c r="B79" t="inlineStr">
        <is>
          <t>Part of wire</t>
        </is>
      </c>
      <c r="C79" t="n">
        <v>0.052151</v>
      </c>
      <c r="D79" t="n">
        <v>0.004690000000000001</v>
      </c>
    </row>
    <row r="80">
      <c r="A80" t="inlineStr">
        <is>
          <t>VBRK_X18Y53/VBRK_EL1BEG2</t>
        </is>
      </c>
      <c r="B80" t="inlineStr">
        <is>
          <t>Part of wire</t>
        </is>
      </c>
      <c r="C80" t="n">
        <v>0.01211</v>
      </c>
      <c r="D80" t="n">
        <v>0.00162</v>
      </c>
    </row>
    <row r="81">
      <c r="A81" t="inlineStr">
        <is>
          <t>BRAM_L_X6Y50/BRAM_EL1BEG2_0</t>
        </is>
      </c>
      <c r="B81" t="inlineStr">
        <is>
          <t>Part of wire</t>
        </is>
      </c>
      <c r="C81" t="n">
        <v>0.26892</v>
      </c>
      <c r="D81" t="n">
        <v>0.064292</v>
      </c>
    </row>
    <row r="82">
      <c r="A82" t="inlineStr">
        <is>
          <t>BRAM_INT_INTERFACE_L_X6Y50/INT_INTERFACE_EL1BEG2</t>
        </is>
      </c>
      <c r="B82" t="inlineStr">
        <is>
          <t>Part of wire</t>
        </is>
      </c>
      <c r="C82" t="n">
        <v>0</v>
      </c>
      <c r="D82" t="n">
        <v>0</v>
      </c>
      <c r="I82">
        <f>(((D77 + D78 + D79 + D80 + D81 + D82)/2) + (D83 + D108))</f>
        <v/>
      </c>
      <c r="J82">
        <f>((C77 + C78 + C79 + C80 + C81 + C82)*(((D77 + D78 + D79 + D80 + D81 + D82)/2) + (D83 + D108)))</f>
        <v/>
      </c>
    </row>
    <row r="83">
      <c r="A83" t="inlineStr">
        <is>
          <t>INT_L_X6Y50/INT_L.EL1END2-&gt;&gt;SS2BEG2</t>
        </is>
      </c>
      <c r="B83" t="inlineStr">
        <is>
          <t>Buffer</t>
        </is>
      </c>
      <c r="C83" t="n">
        <v>1.1851186875</v>
      </c>
      <c r="D83" t="n">
        <v>0.008473000000000001</v>
      </c>
      <c r="E83" t="n">
        <v>0.059</v>
      </c>
      <c r="F83" t="n">
        <v>0.049</v>
      </c>
      <c r="G83" t="n">
        <v>0.131</v>
      </c>
      <c r="H83" t="n">
        <v>0.108</v>
      </c>
      <c r="I83">
        <f>((D88) + (D84 + D85 + D86 + D87))</f>
        <v/>
      </c>
      <c r="J83">
        <f>(((D88) + (D84 + D85 + D86 + D87))*C83)</f>
        <v/>
      </c>
    </row>
    <row r="84">
      <c r="A84" t="inlineStr">
        <is>
          <t>INT_L_X6Y50/SS2BEG2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INT_L_X6Y48/SS2END2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BRKH_INT_X6Y49/BRKH_INT_SS2A2</t>
        </is>
      </c>
      <c r="B86" t="inlineStr">
        <is>
          <t>Part of wire</t>
        </is>
      </c>
      <c r="C86" t="n">
        <v>0.00523</v>
      </c>
      <c r="D86" t="n">
        <v>0.001</v>
      </c>
    </row>
    <row r="87">
      <c r="A87" t="inlineStr">
        <is>
          <t>INT_L_X6Y49/SS2A2</t>
        </is>
      </c>
      <c r="B87" t="inlineStr">
        <is>
          <t>Part of wire</t>
        </is>
      </c>
      <c r="C87" t="n">
        <v>0</v>
      </c>
      <c r="D87" t="n">
        <v>0</v>
      </c>
      <c r="I87">
        <f>(((D84 + D85 + D86 + D87)/2) + (D88))</f>
        <v/>
      </c>
      <c r="J87">
        <f>((C84 + C85 + C86 + C87)*(((D84 + D85 + D86 + D87)/2) + (D88)))</f>
        <v/>
      </c>
    </row>
    <row r="88">
      <c r="A88" t="inlineStr">
        <is>
          <t>INT_L_X6Y48/INT_L.SS2END2-&gt;&gt;EE2BEG2</t>
        </is>
      </c>
      <c r="B88" t="inlineStr">
        <is>
          <t>Buffer</t>
        </is>
      </c>
      <c r="C88" t="n">
        <v>1.1851186875</v>
      </c>
      <c r="D88" t="n">
        <v>0.008473000000000001</v>
      </c>
      <c r="E88" t="n">
        <v>0.06</v>
      </c>
      <c r="F88" t="n">
        <v>0.05</v>
      </c>
      <c r="G88" t="n">
        <v>0.134</v>
      </c>
      <c r="H88" t="n">
        <v>0.111</v>
      </c>
      <c r="I88">
        <f>((D94) + (D89 + D90 + D91 + D92 + D93))</f>
        <v/>
      </c>
      <c r="J88">
        <f>(((D94) + (D89 + D90 + D91 + D92 + D93))*C88)</f>
        <v/>
      </c>
    </row>
    <row r="89">
      <c r="A89" t="inlineStr">
        <is>
          <t>INT_L_X6Y48/EE2BEG2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INT_L_X8Y48/EE2END2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INT_R_X7Y48/EE2A2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CLBLM_R_X7Y48/CLBLM_EE2A2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CLBLM_L_X8Y48/CLBLM_EE2A2</t>
        </is>
      </c>
      <c r="B93" t="inlineStr">
        <is>
          <t>Part of wire</t>
        </is>
      </c>
      <c r="C93" t="n">
        <v>0</v>
      </c>
      <c r="D93" t="n">
        <v>0</v>
      </c>
      <c r="I93">
        <f>(((D89 + D90 + D91 + D92 + D93)/2) + (D94))</f>
        <v/>
      </c>
      <c r="J93">
        <f>((C89 + C90 + C91 + C92 + C93)*(((D89 + D90 + D91 + D92 + D93)/2) + (D94)))</f>
        <v/>
      </c>
    </row>
    <row r="94">
      <c r="A94" t="inlineStr">
        <is>
          <t>INT_L_X8Y48/INT_L.EE2END2-&gt;&gt;NR1BEG2</t>
        </is>
      </c>
      <c r="B94" t="inlineStr">
        <is>
          <t>Buffer</t>
        </is>
      </c>
      <c r="C94" t="n">
        <v>1.16220225</v>
      </c>
      <c r="D94" t="n">
        <v>0.008429000000000001</v>
      </c>
      <c r="E94" t="n">
        <v>0.056</v>
      </c>
      <c r="F94" t="n">
        <v>0.046</v>
      </c>
      <c r="G94" t="n">
        <v>0.131</v>
      </c>
      <c r="H94" t="n">
        <v>0.108</v>
      </c>
      <c r="I94">
        <f>((D97) + (D95 + D96))</f>
        <v/>
      </c>
      <c r="J94">
        <f>(((D97) + (D95 + D96))*C94)</f>
        <v/>
      </c>
    </row>
    <row r="95">
      <c r="A95" t="inlineStr">
        <is>
          <t>INT_L_X8Y48/NR1BEG2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INT_L_X8Y49/NR1END2</t>
        </is>
      </c>
      <c r="B96" t="inlineStr">
        <is>
          <t>Part of wire</t>
        </is>
      </c>
      <c r="C96" t="n">
        <v>0</v>
      </c>
      <c r="D96" t="n">
        <v>0</v>
      </c>
      <c r="I96">
        <f>(((D95 + D96)/2) + (D97))</f>
        <v/>
      </c>
      <c r="J96">
        <f>((C95 + C96)*(((D95 + D96)/2) + (D97)))</f>
        <v/>
      </c>
    </row>
    <row r="97">
      <c r="A97" t="inlineStr">
        <is>
          <t>INT_L_X8Y49/INT_L.NR1END2-&gt;&gt;IMUX_L36</t>
        </is>
      </c>
      <c r="B97" t="inlineStr">
        <is>
          <t>Buffer</t>
        </is>
      </c>
      <c r="C97" t="n">
        <v>1.6107141875</v>
      </c>
      <c r="D97" t="n">
        <v>0.007713</v>
      </c>
      <c r="E97" t="n">
        <v>0.047</v>
      </c>
      <c r="F97" t="n">
        <v>0.038</v>
      </c>
      <c r="G97" t="n">
        <v>0.138</v>
      </c>
      <c r="H97" t="n">
        <v>0.114</v>
      </c>
      <c r="I97">
        <f>((((D102) + (D101))) + (D98 + D99))</f>
        <v/>
      </c>
      <c r="J97">
        <f>(((((D102) + (D101))) + (D98 + D99))*C97)</f>
        <v/>
      </c>
    </row>
    <row r="98">
      <c r="A98" t="inlineStr">
        <is>
          <t>INT_L_X8Y49/IMUX_L36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CLBLM_L_X8Y49/CLBLM_IMUX36</t>
        </is>
      </c>
      <c r="B99" t="inlineStr">
        <is>
          <t>Part of wire</t>
        </is>
      </c>
      <c r="C99" t="n">
        <v>0</v>
      </c>
      <c r="D99" t="n">
        <v>0</v>
      </c>
      <c r="I99">
        <f>(((D98 + D99)/2) + (((D102) + (D101))))</f>
        <v/>
      </c>
      <c r="J99">
        <f>((C98 + C99)*(((D98 + D99)/2) + (((D102) + (D101)))))</f>
        <v/>
      </c>
    </row>
    <row r="100">
      <c r="A100" t="inlineStr">
        <is>
          <t>CLBLM_L_X8Y49/CLBLM_L.CLBLM_IMUX36-&gt;CLBLM_L_D2</t>
        </is>
      </c>
      <c r="B100" t="inlineStr">
        <is>
          <t>PassTransistor</t>
        </is>
      </c>
      <c r="C100" t="n">
        <v>0</v>
      </c>
      <c r="E100" t="n">
        <v>0</v>
      </c>
      <c r="F100" t="n">
        <v>0</v>
      </c>
      <c r="G100" t="n">
        <v>0</v>
      </c>
      <c r="H100" t="n">
        <v>0</v>
      </c>
      <c r="I100">
        <f>((D102) + (D101))</f>
        <v/>
      </c>
      <c r="J100">
        <f>(((D102) + (D101))*C100)</f>
        <v/>
      </c>
    </row>
    <row r="101">
      <c r="A101" t="inlineStr">
        <is>
          <t>CLBLM_L_X8Y49/CLBLM_L_D2</t>
        </is>
      </c>
      <c r="B101" t="inlineStr">
        <is>
          <t>Part of wire</t>
        </is>
      </c>
      <c r="C101" t="n">
        <v>0</v>
      </c>
      <c r="D101" t="n">
        <v>0</v>
      </c>
      <c r="I101">
        <f>(((D101)/2) + (D102))</f>
        <v/>
      </c>
      <c r="J101">
        <f>((C101)*(((D101)/2) + (D102)))</f>
        <v/>
      </c>
    </row>
    <row r="102">
      <c r="A102" t="inlineStr">
        <is>
          <t>masterReg/register_reg_r1_0_31_0_5_i_48/I0</t>
        </is>
      </c>
      <c r="B102" t="inlineStr">
        <is>
          <t>Inpin</t>
        </is>
      </c>
      <c r="D102" t="n">
        <v>0</v>
      </c>
      <c r="E102" t="n">
        <v>0.213</v>
      </c>
      <c r="F102" t="n">
        <v>0.171</v>
      </c>
      <c r="G102" t="n">
        <v>0.509</v>
      </c>
      <c r="H102" t="n">
        <v>0.41</v>
      </c>
    </row>
    <row r="103">
      <c r="A103" t="inlineStr">
        <is>
          <t>regReadDataA[18]: masterReg/readData1_reg[18]/Q to masterReg/register_reg_r1_0_31_0_5_i_48/I0 sum delays</t>
        </is>
      </c>
      <c r="E103">
        <f>(E2 + E4 + E27 + E33 + E76 + E83 + E88 + E94 + E97 + E100 + E102)</f>
        <v/>
      </c>
      <c r="F103">
        <f>(F2 + F4 + F27 + F33 + F76 + F83 + F88 + F94 + F97 + F100 + F102)</f>
        <v/>
      </c>
      <c r="G103">
        <f>(G2 + G4 + G27 + G33 + G76 + G83 + G88 + G94 + G97 + G100 + G102)</f>
        <v/>
      </c>
      <c r="H103">
        <f>(H2 + H4 + H27 + H33 + H76 + H83 + H88 + H94 + H97 + H100 + H102)</f>
        <v/>
      </c>
      <c r="J103">
        <f>(J2 + J3 + J4 + J6 + J27 + J32 + J33 + J36 + J76 + J82 + J83 + J87 + J88 + J93 + J94 + J96 + J97 + J99 + J100 + J101 + J102)</f>
        <v/>
      </c>
    </row>
    <row r="104">
      <c r="A104" t="inlineStr">
        <is>
          <t>regReadDataA[18]: masterReg/readData1_reg[18]/Q to masterReg/register_reg_r1_0_31_0_5_i_48/I0sum delays + cap delay</t>
        </is>
      </c>
      <c r="E104">
        <f>1000*(E103 + J103)</f>
        <v/>
      </c>
      <c r="F104">
        <f>1000*(F103 + J103)</f>
        <v/>
      </c>
      <c r="G104">
        <f>1000*(G103 + J103)</f>
        <v/>
      </c>
      <c r="H104">
        <f>1000*(H103 + J103)</f>
        <v/>
      </c>
    </row>
    <row r="106">
      <c r="A106" t="inlineStr">
        <is>
          <t>regReadDataA[18]: masterReg/readData1_reg[18]/Q to masterReg/register_reg_r1_0_31_0_5_i_48/I0Total delay (from Vivado)</t>
        </is>
      </c>
      <c r="E106" t="inlineStr">
        <is>
          <t>799</t>
        </is>
      </c>
      <c r="F106" t="inlineStr">
        <is>
          <t>694</t>
        </is>
      </c>
      <c r="G106" t="inlineStr">
        <is>
          <t>1405</t>
        </is>
      </c>
      <c r="H106" t="inlineStr">
        <is>
          <t>1190</t>
        </is>
      </c>
    </row>
    <row r="108">
      <c r="A108" t="inlineStr">
        <is>
          <t>INT_L_X6Y50/INT_L.EL1END2-&gt;&gt;SE2BEG2</t>
        </is>
      </c>
      <c r="B108" t="inlineStr">
        <is>
          <t>Buffer</t>
        </is>
      </c>
      <c r="C108" t="n">
        <v>1.1851186875</v>
      </c>
      <c r="D108" t="n">
        <v>0.008473000000000001</v>
      </c>
      <c r="E108" t="n">
        <v>0.042</v>
      </c>
      <c r="F108" t="n">
        <v>0.034</v>
      </c>
      <c r="G108" t="n">
        <v>0.138</v>
      </c>
      <c r="H108" t="n">
        <v>0.114</v>
      </c>
      <c r="I108">
        <f>((D113 + D141) + (D109 + D110 + D111 + D112))</f>
        <v/>
      </c>
      <c r="J108">
        <f>(((D113 + D141) + (D109 + D110 + D111 + D112))*C108)</f>
        <v/>
      </c>
    </row>
    <row r="109">
      <c r="A109" t="inlineStr">
        <is>
          <t>INT_L_X6Y50/SE2BEG2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INT_R_X7Y49/SE2END2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BRKH_INT_X6Y49/BRKH_INT_SE2A2</t>
        </is>
      </c>
      <c r="B111" t="inlineStr">
        <is>
          <t>Part of wire</t>
        </is>
      </c>
      <c r="C111" t="n">
        <v>0.00523</v>
      </c>
      <c r="D111" t="n">
        <v>0.001</v>
      </c>
    </row>
    <row r="112">
      <c r="A112" t="inlineStr">
        <is>
          <t>INT_L_X6Y49/SE2A2</t>
        </is>
      </c>
      <c r="B112" t="inlineStr">
        <is>
          <t>Part of wire</t>
        </is>
      </c>
      <c r="C112" t="n">
        <v>0</v>
      </c>
      <c r="D112" t="n">
        <v>0</v>
      </c>
      <c r="I112">
        <f>(((D109 + D110 + D111 + D112)/2) + (D113 + D141))</f>
        <v/>
      </c>
      <c r="J112">
        <f>((C109 + C110 + C111 + C112)*(((D109 + D110 + D111 + D112)/2) + (D113 + D141)))</f>
        <v/>
      </c>
    </row>
    <row r="113">
      <c r="A113" t="inlineStr">
        <is>
          <t>INT_R_X7Y49/INT_R.SE2END2-&gt;&gt;BYP_ALT2</t>
        </is>
      </c>
      <c r="B113" t="inlineStr">
        <is>
          <t>Buffer</t>
        </is>
      </c>
      <c r="C113" t="n">
        <v>0</v>
      </c>
      <c r="D113" t="n">
        <v>0.00757</v>
      </c>
      <c r="E113" t="n">
        <v>0</v>
      </c>
      <c r="F113" t="n">
        <v>0</v>
      </c>
      <c r="G113" t="n">
        <v>0</v>
      </c>
      <c r="H113" t="n">
        <v>0</v>
      </c>
      <c r="I113">
        <f>((D115) + (D114))</f>
        <v/>
      </c>
      <c r="J113">
        <f>(((D115) + (D114))*C113)</f>
        <v/>
      </c>
    </row>
    <row r="114">
      <c r="A114" t="inlineStr">
        <is>
          <t>INT_R_X7Y49/BYP_ALT2</t>
        </is>
      </c>
      <c r="B114" t="inlineStr">
        <is>
          <t>Part of wire</t>
        </is>
      </c>
      <c r="C114" t="n">
        <v>0</v>
      </c>
      <c r="D114" t="n">
        <v>0</v>
      </c>
      <c r="I114">
        <f>(((D114)/2) + (D115))</f>
        <v/>
      </c>
      <c r="J114">
        <f>((C114)*(((D114)/2) + (D115)))</f>
        <v/>
      </c>
    </row>
    <row r="115">
      <c r="A115" t="inlineStr">
        <is>
          <t>INT_R_X7Y49/INT_R.BYP_ALT2-&gt;&gt;BYP_BOUNCE2</t>
        </is>
      </c>
      <c r="B115" t="inlineStr">
        <is>
          <t>Buffer</t>
        </is>
      </c>
      <c r="C115" t="n">
        <v>1.4764880625</v>
      </c>
      <c r="D115" t="n">
        <v>0</v>
      </c>
      <c r="E115" t="n">
        <v>0.059</v>
      </c>
      <c r="F115" t="n">
        <v>0.049</v>
      </c>
      <c r="G115" t="n">
        <v>0.178</v>
      </c>
      <c r="H115" t="n">
        <v>0.147</v>
      </c>
      <c r="I115">
        <f>((D119 + D130) + (D116 + D117 + D118))</f>
        <v/>
      </c>
      <c r="J115">
        <f>(((D119 + D130) + (D116 + D117 + D118))*C115)</f>
        <v/>
      </c>
    </row>
    <row r="116">
      <c r="A116" t="inlineStr">
        <is>
          <t>INT_R_X7Y49/BYP_BOUNCE2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INT_R_X7Y50/BYP_BOUNCE_N3_2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BRKH_INT_X7Y49/BRKH_INT_BYP_BOUNCE2</t>
        </is>
      </c>
      <c r="B118" t="inlineStr">
        <is>
          <t>Part of wire</t>
        </is>
      </c>
      <c r="C118" t="n">
        <v>0</v>
      </c>
      <c r="D118" t="n">
        <v>0.001</v>
      </c>
      <c r="I118">
        <f>(((D116 + D117 + D118)/2) + (D119 + D130))</f>
        <v/>
      </c>
      <c r="J118">
        <f>((C116 + C117 + C118)*(((D116 + D117 + D118)/2) + (D119 + D130)))</f>
        <v/>
      </c>
    </row>
    <row r="119">
      <c r="A119" t="inlineStr">
        <is>
          <t>INT_R_X7Y50/INT_R.BYP_BOUNCE_N3_2-&gt;&gt;IMUX0</t>
        </is>
      </c>
      <c r="B119" t="inlineStr">
        <is>
          <t>Buffer</t>
        </is>
      </c>
      <c r="C119" t="n">
        <v>1.6107141875</v>
      </c>
      <c r="D119" t="n">
        <v>0.007713</v>
      </c>
      <c r="E119" t="n">
        <v>0.047</v>
      </c>
      <c r="F119" t="n">
        <v>0.038</v>
      </c>
      <c r="G119" t="n">
        <v>0.138</v>
      </c>
      <c r="H119" t="n">
        <v>0.114</v>
      </c>
      <c r="I119">
        <f>((((D124) + (D123))) + (D120 + D121))</f>
        <v/>
      </c>
      <c r="J119">
        <f>(((((D124) + (D123))) + (D120 + D121))*C119)</f>
        <v/>
      </c>
    </row>
    <row r="120">
      <c r="A120" t="inlineStr">
        <is>
          <t>INT_R_X7Y50/IMUX0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CLBLM_R_X7Y50/CLBLM_IMUX0</t>
        </is>
      </c>
      <c r="B121" t="inlineStr">
        <is>
          <t>Part of wire</t>
        </is>
      </c>
      <c r="C121" t="n">
        <v>0</v>
      </c>
      <c r="D121" t="n">
        <v>0</v>
      </c>
      <c r="I121">
        <f>(((D120 + D121)/2) + (((D124) + (D123))))</f>
        <v/>
      </c>
      <c r="J121">
        <f>((C120 + C121)*(((D120 + D121)/2) + (((D124) + (D123)))))</f>
        <v/>
      </c>
    </row>
    <row r="122">
      <c r="A122" t="inlineStr">
        <is>
          <t>CLBLM_R_X7Y50/CLBLM_R.CLBLM_IMUX0-&gt;CLBLM_L_A3</t>
        </is>
      </c>
      <c r="B122" t="inlineStr">
        <is>
          <t>PassTransistor</t>
        </is>
      </c>
      <c r="C122" t="n">
        <v>0</v>
      </c>
      <c r="E122" t="n">
        <v>0</v>
      </c>
      <c r="F122" t="n">
        <v>0</v>
      </c>
      <c r="G122" t="n">
        <v>0</v>
      </c>
      <c r="H122" t="n">
        <v>0</v>
      </c>
      <c r="I122">
        <f>((D124) + (D123))</f>
        <v/>
      </c>
      <c r="J122">
        <f>(((D124) + (D123))*C122)</f>
        <v/>
      </c>
    </row>
    <row r="123">
      <c r="A123" t="inlineStr">
        <is>
          <t>CLBLM_R_X7Y50/CLBLM_L_A3</t>
        </is>
      </c>
      <c r="B123" t="inlineStr">
        <is>
          <t>Part of wire</t>
        </is>
      </c>
      <c r="C123" t="n">
        <v>0</v>
      </c>
      <c r="D123" t="n">
        <v>0</v>
      </c>
      <c r="I123">
        <f>(((D123)/2) + (D124))</f>
        <v/>
      </c>
      <c r="J123">
        <f>((C123)*(((D123)/2) + (D124)))</f>
        <v/>
      </c>
    </row>
    <row r="124">
      <c r="A124" t="inlineStr">
        <is>
          <t>masterReg/readData2[31]_i_14/I3</t>
        </is>
      </c>
      <c r="B124" t="inlineStr">
        <is>
          <t>Inpin</t>
        </is>
      </c>
      <c r="D124" t="n">
        <v>0</v>
      </c>
      <c r="E124" t="n">
        <v>0.133</v>
      </c>
      <c r="F124" t="n">
        <v>0.107</v>
      </c>
      <c r="G124" t="n">
        <v>0.344</v>
      </c>
      <c r="H124" t="n">
        <v>0.278</v>
      </c>
    </row>
    <row r="125">
      <c r="A125" t="inlineStr">
        <is>
          <t>regReadDataA[18]: masterReg/readData1_reg[18]/Q to masterReg/readData2[31]_i_14/I3 sum delays</t>
        </is>
      </c>
      <c r="E125">
        <f>(E2 + E4 + E27 + E33 + E76 + E108 + E113 + E115 + E119 + E122 + E124)</f>
        <v/>
      </c>
      <c r="F125">
        <f>(F2 + F4 + F27 + F33 + F76 + F108 + F113 + F115 + F119 + F122 + F124)</f>
        <v/>
      </c>
      <c r="G125">
        <f>(G2 + G4 + G27 + G33 + G76 + G108 + G113 + G115 + G119 + G122 + G124)</f>
        <v/>
      </c>
      <c r="H125">
        <f>(H2 + H4 + H27 + H33 + H76 + H108 + H113 + H115 + H119 + H122 + H124)</f>
        <v/>
      </c>
      <c r="J125">
        <f>(J2 + J3 + J4 + J6 + J27 + J32 + J33 + J36 + J76 + J82 + J108 + J112 + J113 + J114 + J115 + J118 + J119 + J121 + J122 + J123 + J124)</f>
        <v/>
      </c>
    </row>
    <row r="126">
      <c r="A126" t="inlineStr">
        <is>
          <t>regReadDataA[18]: masterReg/readData1_reg[18]/Q to masterReg/readData2[31]_i_14/I3sum delays + cap delay</t>
        </is>
      </c>
      <c r="E126">
        <f>1000*(E125 + J125)</f>
        <v/>
      </c>
      <c r="F126">
        <f>1000*(F125 + J125)</f>
        <v/>
      </c>
      <c r="G126">
        <f>1000*(G125 + J125)</f>
        <v/>
      </c>
      <c r="H126">
        <f>1000*(H125 + J125)</f>
        <v/>
      </c>
    </row>
    <row r="128">
      <c r="A128" t="inlineStr">
        <is>
          <t>regReadDataA[18]: masterReg/readData1_reg[18]/Q to masterReg/readData2[31]_i_14/I3Total delay (from Vivado)</t>
        </is>
      </c>
      <c r="E128" t="inlineStr">
        <is>
          <t>657</t>
        </is>
      </c>
      <c r="F128" t="inlineStr">
        <is>
          <t>580</t>
        </is>
      </c>
      <c r="G128" t="inlineStr">
        <is>
          <t>1194</t>
        </is>
      </c>
      <c r="H128" t="inlineStr">
        <is>
          <t>1020</t>
        </is>
      </c>
    </row>
    <row r="130">
      <c r="A130" t="inlineStr">
        <is>
          <t>INT_R_X7Y49/INT_R.BYP_BOUNCE2-&gt;&gt;IMUX30</t>
        </is>
      </c>
      <c r="B130" t="inlineStr">
        <is>
          <t>Buffer</t>
        </is>
      </c>
      <c r="C130" t="n">
        <v>1.6107141875</v>
      </c>
      <c r="D130" t="n">
        <v>0.007713</v>
      </c>
      <c r="E130" t="n">
        <v>0.047</v>
      </c>
      <c r="F130" t="n">
        <v>0.038</v>
      </c>
      <c r="G130" t="n">
        <v>0.138</v>
      </c>
      <c r="H130" t="n">
        <v>0.114</v>
      </c>
      <c r="I130">
        <f>((((D135) + (D134))) + (D131 + D132))</f>
        <v/>
      </c>
      <c r="J130">
        <f>(((((D135) + (D134))) + (D131 + D132))*C130)</f>
        <v/>
      </c>
    </row>
    <row r="131">
      <c r="A131" t="inlineStr">
        <is>
          <t>INT_R_X7Y49/IMUX30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CLBLM_R_X7Y49/CLBLM_IMUX30</t>
        </is>
      </c>
      <c r="B132" t="inlineStr">
        <is>
          <t>Part of wire</t>
        </is>
      </c>
      <c r="C132" t="n">
        <v>0</v>
      </c>
      <c r="D132" t="n">
        <v>0</v>
      </c>
      <c r="I132">
        <f>(((D131 + D132)/2) + (((D135) + (D134))))</f>
        <v/>
      </c>
      <c r="J132">
        <f>((C131 + C132)*(((D131 + D132)/2) + (((D135) + (D134)))))</f>
        <v/>
      </c>
    </row>
    <row r="133">
      <c r="A133" t="inlineStr">
        <is>
          <t>CLBLM_R_X7Y49/CLBLM_R.CLBLM_IMUX30-&gt;CLBLM_L_C5</t>
        </is>
      </c>
      <c r="B133" t="inlineStr">
        <is>
          <t>PassTransistor</t>
        </is>
      </c>
      <c r="C133" t="n">
        <v>0</v>
      </c>
      <c r="E133" t="n">
        <v>0</v>
      </c>
      <c r="F133" t="n">
        <v>0</v>
      </c>
      <c r="G133" t="n">
        <v>0</v>
      </c>
      <c r="H133" t="n">
        <v>0</v>
      </c>
      <c r="I133">
        <f>((D135) + (D134))</f>
        <v/>
      </c>
      <c r="J133">
        <f>(((D135) + (D134))*C133)</f>
        <v/>
      </c>
    </row>
    <row r="134">
      <c r="A134" t="inlineStr">
        <is>
          <t>CLBLM_R_X7Y49/CLBLM_L_C5</t>
        </is>
      </c>
      <c r="B134" t="inlineStr">
        <is>
          <t>Part of wire</t>
        </is>
      </c>
      <c r="C134" t="n">
        <v>0</v>
      </c>
      <c r="D134" t="n">
        <v>0</v>
      </c>
      <c r="I134">
        <f>(((D134)/2) + (D135))</f>
        <v/>
      </c>
      <c r="J134">
        <f>((C134)*(((D134)/2) + (D135)))</f>
        <v/>
      </c>
    </row>
    <row r="135">
      <c r="A135" t="inlineStr">
        <is>
          <t>masterReg/register_reg_r1_0_31_0_5_i_59/I5</t>
        </is>
      </c>
      <c r="B135" t="inlineStr">
        <is>
          <t>Inpin</t>
        </is>
      </c>
      <c r="D135" t="n">
        <v>0</v>
      </c>
      <c r="E135" t="n">
        <v>0.042</v>
      </c>
      <c r="F135" t="n">
        <v>0.033</v>
      </c>
      <c r="G135" t="n">
        <v>0.114</v>
      </c>
      <c r="H135" t="n">
        <v>0.092</v>
      </c>
    </row>
    <row r="136">
      <c r="A136" t="inlineStr">
        <is>
          <t>regReadDataA[18]: masterReg/readData1_reg[18]/Q to masterReg/register_reg_r1_0_31_0_5_i_59/I5 sum delays</t>
        </is>
      </c>
      <c r="E136">
        <f>(E2 + E4 + E27 + E33 + E76 + E108 + E113 + E115 + E130 + E133 + E135)</f>
        <v/>
      </c>
      <c r="F136">
        <f>(F2 + F4 + F27 + F33 + F76 + F108 + F113 + F115 + F130 + F133 + F135)</f>
        <v/>
      </c>
      <c r="G136">
        <f>(G2 + G4 + G27 + G33 + G76 + G108 + G113 + G115 + G130 + G133 + G135)</f>
        <v/>
      </c>
      <c r="H136">
        <f>(H2 + H4 + H27 + H33 + H76 + H108 + H113 + H115 + H130 + H133 + H135)</f>
        <v/>
      </c>
      <c r="J136">
        <f>(J2 + J3 + J4 + J6 + J27 + J32 + J33 + J36 + J76 + J82 + J108 + J112 + J113 + J114 + J115 + J118 + J130 + J132 + J133 + J134 + J135)</f>
        <v/>
      </c>
    </row>
    <row r="137">
      <c r="A137" t="inlineStr">
        <is>
          <t>regReadDataA[18]: masterReg/readData1_reg[18]/Q to masterReg/register_reg_r1_0_31_0_5_i_59/I5sum delays + cap delay</t>
        </is>
      </c>
      <c r="E137">
        <f>1000*(E136 + J136)</f>
        <v/>
      </c>
      <c r="F137">
        <f>1000*(F136 + J136)</f>
        <v/>
      </c>
      <c r="G137">
        <f>1000*(G136 + J136)</f>
        <v/>
      </c>
      <c r="H137">
        <f>1000*(H136 + J136)</f>
        <v/>
      </c>
    </row>
    <row r="139">
      <c r="A139" t="inlineStr">
        <is>
          <t>regReadDataA[18]: masterReg/readData1_reg[18]/Q to masterReg/register_reg_r1_0_31_0_5_i_59/I5Total delay (from Vivado)</t>
        </is>
      </c>
      <c r="E139" t="inlineStr">
        <is>
          <t>566</t>
        </is>
      </c>
      <c r="F139" t="inlineStr">
        <is>
          <t>506</t>
        </is>
      </c>
      <c r="G139" t="inlineStr">
        <is>
          <t>1004</t>
        </is>
      </c>
      <c r="H139" t="inlineStr">
        <is>
          <t>867</t>
        </is>
      </c>
    </row>
    <row r="141">
      <c r="A141" t="inlineStr">
        <is>
          <t>INT_R_X7Y49/INT_R.SE2END2-&gt;&gt;ER1BEG3</t>
        </is>
      </c>
      <c r="B141" t="inlineStr">
        <is>
          <t>Buffer</t>
        </is>
      </c>
      <c r="C141" t="n">
        <v>1.16220225</v>
      </c>
      <c r="D141" t="n">
        <v>0.008429000000000001</v>
      </c>
      <c r="E141" t="n">
        <v>0.044</v>
      </c>
      <c r="F141" t="n">
        <v>0.036</v>
      </c>
      <c r="G141" t="n">
        <v>0.122</v>
      </c>
      <c r="H141" t="n">
        <v>0.101</v>
      </c>
      <c r="I141">
        <f>((D148) + (D142 + D143 + D144 + D145 + D146 + D147))</f>
        <v/>
      </c>
      <c r="J141">
        <f>(((D148) + (D142 + D143 + D144 + D145 + D146 + D147))*C141)</f>
        <v/>
      </c>
    </row>
    <row r="142">
      <c r="A142" t="inlineStr">
        <is>
          <t>INT_R_X7Y49/ER1BEG3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INT_L_X8Y49/ER1END3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INT_L_X8Y50/ER1END_N3_3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CLBLM_R_X7Y49/CLBLM_ER1BEG3</t>
        </is>
      </c>
      <c r="B145" t="inlineStr">
        <is>
          <t>Part of wire</t>
        </is>
      </c>
      <c r="C145" t="n">
        <v>0.09049599999999999</v>
      </c>
      <c r="D145" t="n">
        <v>0.005564</v>
      </c>
    </row>
    <row r="146">
      <c r="A146" t="inlineStr">
        <is>
          <t>CLBLM_L_X8Y49/CLBLM_ER1BEG3</t>
        </is>
      </c>
      <c r="B146" t="inlineStr">
        <is>
          <t>Part of wire</t>
        </is>
      </c>
      <c r="C146" t="n">
        <v>0.09049599999999999</v>
      </c>
      <c r="D146" t="n">
        <v>0.005564</v>
      </c>
    </row>
    <row r="147">
      <c r="A147" t="inlineStr">
        <is>
          <t>BRKH_INT_X8Y49/BRKH_INT_ER1END3</t>
        </is>
      </c>
      <c r="B147" t="inlineStr">
        <is>
          <t>Part of wire</t>
        </is>
      </c>
      <c r="C147" t="n">
        <v>0.00523</v>
      </c>
      <c r="D147" t="n">
        <v>0.001</v>
      </c>
      <c r="I147">
        <f>(((D142 + D143 + D144 + D145 + D146 + D147)/2) + (D148))</f>
        <v/>
      </c>
      <c r="J147">
        <f>((C142 + C143 + C144 + C145 + C146 + C147)*(((D142 + D143 + D144 + D145 + D146 + D147)/2) + (D148)))</f>
        <v/>
      </c>
    </row>
    <row r="148">
      <c r="A148" t="inlineStr">
        <is>
          <t>INT_L_X8Y50/INT_L.ER1END_N3_3-&gt;&gt;IMUX_L0</t>
        </is>
      </c>
      <c r="B148" t="inlineStr">
        <is>
          <t>Buffer</t>
        </is>
      </c>
      <c r="C148" t="n">
        <v>1.6107141875</v>
      </c>
      <c r="D148" t="n">
        <v>0.007713</v>
      </c>
      <c r="E148" t="n">
        <v>0.047</v>
      </c>
      <c r="F148" t="n">
        <v>0.038</v>
      </c>
      <c r="G148" t="n">
        <v>0.138</v>
      </c>
      <c r="H148" t="n">
        <v>0.114</v>
      </c>
      <c r="I148">
        <f>((((D153) + (D152))) + (D149 + D150))</f>
        <v/>
      </c>
      <c r="J148">
        <f>(((((D153) + (D152))) + (D149 + D150))*C148)</f>
        <v/>
      </c>
    </row>
    <row r="149">
      <c r="A149" t="inlineStr">
        <is>
          <t>INT_L_X8Y50/IMUX_L0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CLBLM_L_X8Y50/CLBLM_IMUX0</t>
        </is>
      </c>
      <c r="B150" t="inlineStr">
        <is>
          <t>Part of wire</t>
        </is>
      </c>
      <c r="C150" t="n">
        <v>0</v>
      </c>
      <c r="D150" t="n">
        <v>0</v>
      </c>
      <c r="I150">
        <f>(((D149 + D150)/2) + (((D153) + (D152))))</f>
        <v/>
      </c>
      <c r="J150">
        <f>((C149 + C150)*(((D149 + D150)/2) + (((D153) + (D152)))))</f>
        <v/>
      </c>
    </row>
    <row r="151">
      <c r="A151" t="inlineStr">
        <is>
          <t>CLBLM_L_X8Y50/CLBLM_L.CLBLM_IMUX0-&gt;CLBLM_L_A3</t>
        </is>
      </c>
      <c r="B151" t="inlineStr">
        <is>
          <t>PassTransistor</t>
        </is>
      </c>
      <c r="C151" t="n">
        <v>0</v>
      </c>
      <c r="E151" t="n">
        <v>0</v>
      </c>
      <c r="F151" t="n">
        <v>0</v>
      </c>
      <c r="G151" t="n">
        <v>0</v>
      </c>
      <c r="H151" t="n">
        <v>0</v>
      </c>
      <c r="I151">
        <f>((D153) + (D152))</f>
        <v/>
      </c>
      <c r="J151">
        <f>(((D153) + (D152))*C151)</f>
        <v/>
      </c>
    </row>
    <row r="152">
      <c r="A152" t="inlineStr">
        <is>
          <t>CLBLM_L_X8Y50/CLBLM_L_A3</t>
        </is>
      </c>
      <c r="B152" t="inlineStr">
        <is>
          <t>Part of wire</t>
        </is>
      </c>
      <c r="C152" t="n">
        <v>0</v>
      </c>
      <c r="D152" t="n">
        <v>0</v>
      </c>
      <c r="I152">
        <f>(((D152)/2) + (D153))</f>
        <v/>
      </c>
      <c r="J152">
        <f>((C152)*(((D152)/2) + (D153)))</f>
        <v/>
      </c>
    </row>
    <row r="153">
      <c r="A153" t="inlineStr">
        <is>
          <t>masterReg/readData2[30]_i_14/I5</t>
        </is>
      </c>
      <c r="B153" t="inlineStr">
        <is>
          <t>Inpin</t>
        </is>
      </c>
      <c r="D153" t="n">
        <v>0</v>
      </c>
      <c r="E153" t="n">
        <v>0.133</v>
      </c>
      <c r="F153" t="n">
        <v>0.107</v>
      </c>
      <c r="G153" t="n">
        <v>0.344</v>
      </c>
      <c r="H153" t="n">
        <v>0.278</v>
      </c>
    </row>
    <row r="154">
      <c r="A154" t="inlineStr">
        <is>
          <t>regReadDataA[18]: masterReg/readData1_reg[18]/Q to masterReg/readData2[30]_i_14/I5 sum delays</t>
        </is>
      </c>
      <c r="E154">
        <f>(E2 + E4 + E27 + E33 + E76 + E108 + E141 + E148 + E151 + E153)</f>
        <v/>
      </c>
      <c r="F154">
        <f>(F2 + F4 + F27 + F33 + F76 + F108 + F141 + F148 + F151 + F153)</f>
        <v/>
      </c>
      <c r="G154">
        <f>(G2 + G4 + G27 + G33 + G76 + G108 + G141 + G148 + G151 + G153)</f>
        <v/>
      </c>
      <c r="H154">
        <f>(H2 + H4 + H27 + H33 + H76 + H108 + H141 + H148 + H151 + H153)</f>
        <v/>
      </c>
      <c r="J154">
        <f>(J2 + J3 + J4 + J6 + J27 + J32 + J33 + J36 + J76 + J82 + J108 + J112 + J141 + J147 + J148 + J150 + J151 + J152 + J153)</f>
        <v/>
      </c>
    </row>
    <row r="155">
      <c r="A155" t="inlineStr">
        <is>
          <t>regReadDataA[18]: masterReg/readData1_reg[18]/Q to masterReg/readData2[30]_i_14/I5sum delays + cap delay</t>
        </is>
      </c>
      <c r="E155">
        <f>1000*(E154 + J154)</f>
        <v/>
      </c>
      <c r="F155">
        <f>1000*(F154 + J154)</f>
        <v/>
      </c>
      <c r="G155">
        <f>1000*(G154 + J154)</f>
        <v/>
      </c>
      <c r="H155">
        <f>1000*(H154 + J154)</f>
        <v/>
      </c>
    </row>
    <row r="157">
      <c r="A157" t="inlineStr">
        <is>
          <t>regReadDataA[18]: masterReg/readData1_reg[18]/Q to masterReg/readData2[30]_i_14/I5Total delay (from Vivado)</t>
        </is>
      </c>
      <c r="E157" t="inlineStr">
        <is>
          <t>647</t>
        </is>
      </c>
      <c r="F157" t="inlineStr">
        <is>
          <t>572</t>
        </is>
      </c>
      <c r="G157" t="inlineStr">
        <is>
          <t>1168</t>
        </is>
      </c>
      <c r="H157" t="inlineStr">
        <is>
          <t>1000</t>
        </is>
      </c>
    </row>
    <row r="159">
      <c r="A159" t="inlineStr">
        <is>
          <t>INT_L_X4Y51/INT_L.EL1END3-&gt;&gt;ER1BEG_S0</t>
        </is>
      </c>
      <c r="B159" t="inlineStr">
        <is>
          <t>Buffer</t>
        </is>
      </c>
      <c r="C159" t="n">
        <v>1.16220225</v>
      </c>
      <c r="D159" t="n">
        <v>0.008429000000000001</v>
      </c>
      <c r="E159" t="n">
        <v>0.044</v>
      </c>
      <c r="F159" t="n">
        <v>0.036</v>
      </c>
      <c r="G159" t="n">
        <v>0.124</v>
      </c>
      <c r="H159" t="n">
        <v>0.103</v>
      </c>
      <c r="I159">
        <f>((D163 + D182) + (D160 + D161 + D162))</f>
        <v/>
      </c>
      <c r="J159">
        <f>(((D163 + D182) + (D160 + D161 + D162))*C159)</f>
        <v/>
      </c>
    </row>
    <row r="160">
      <c r="A160" t="inlineStr">
        <is>
          <t>INT_L_X4Y51/ER1BEG_S0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INT_R_X5Y52/ER1END0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INT_L_X4Y52/ER1BEG0</t>
        </is>
      </c>
      <c r="B162" t="inlineStr">
        <is>
          <t>Part of wire</t>
        </is>
      </c>
      <c r="C162" t="n">
        <v>0</v>
      </c>
      <c r="D162" t="n">
        <v>0</v>
      </c>
      <c r="I162">
        <f>(((D160 + D161 + D162)/2) + (D163 + D182))</f>
        <v/>
      </c>
      <c r="J162">
        <f>((C160 + C161 + C162)*(((D160 + D161 + D162)/2) + (D163 + D182)))</f>
        <v/>
      </c>
    </row>
    <row r="163">
      <c r="A163" t="inlineStr">
        <is>
          <t>INT_R_X5Y52/INT_R.ER1END0-&gt;&gt;SL1BEG0</t>
        </is>
      </c>
      <c r="B163" t="inlineStr">
        <is>
          <t>Buffer</t>
        </is>
      </c>
      <c r="C163" t="n">
        <v>1.16220225</v>
      </c>
      <c r="D163" t="n">
        <v>0.008429000000000001</v>
      </c>
      <c r="E163" t="n">
        <v>0.054</v>
      </c>
      <c r="F163" t="n">
        <v>0.044</v>
      </c>
      <c r="G163" t="n">
        <v>0.131</v>
      </c>
      <c r="H163" t="n">
        <v>0.108</v>
      </c>
      <c r="I163">
        <f>((D166) + (D164 + D165))</f>
        <v/>
      </c>
      <c r="J163">
        <f>(((D166) + (D164 + D165))*C163)</f>
        <v/>
      </c>
    </row>
    <row r="164">
      <c r="A164" t="inlineStr">
        <is>
          <t>INT_R_X5Y52/SL1BEG0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INT_R_X5Y51/SL1END0</t>
        </is>
      </c>
      <c r="B165" t="inlineStr">
        <is>
          <t>Part of wire</t>
        </is>
      </c>
      <c r="C165" t="n">
        <v>0</v>
      </c>
      <c r="D165" t="n">
        <v>0</v>
      </c>
      <c r="I165">
        <f>(((D164 + D165)/2) + (D166))</f>
        <v/>
      </c>
      <c r="J165">
        <f>((C164 + C165)*(((D164 + D165)/2) + (D166)))</f>
        <v/>
      </c>
    </row>
    <row r="166">
      <c r="A166" t="inlineStr">
        <is>
          <t>INT_R_X5Y51/INT_R.SL1END0-&gt;&gt;SR1BEG1</t>
        </is>
      </c>
      <c r="B166" t="inlineStr">
        <is>
          <t>Buffer</t>
        </is>
      </c>
      <c r="C166" t="n">
        <v>1.16220225</v>
      </c>
      <c r="D166" t="n">
        <v>0.008429000000000001</v>
      </c>
      <c r="E166" t="n">
        <v>0.056</v>
      </c>
      <c r="F166" t="n">
        <v>0.046</v>
      </c>
      <c r="G166" t="n">
        <v>0.132</v>
      </c>
      <c r="H166" t="n">
        <v>0.109</v>
      </c>
      <c r="I166">
        <f>((D169) + (D167 + D168))</f>
        <v/>
      </c>
      <c r="J166">
        <f>(((D169) + (D167 + D168))*C166)</f>
        <v/>
      </c>
    </row>
    <row r="167">
      <c r="A167" t="inlineStr">
        <is>
          <t>INT_R_X5Y51/SR1BEG1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INT_R_X5Y50/SR1END1</t>
        </is>
      </c>
      <c r="B168" t="inlineStr">
        <is>
          <t>Part of wire</t>
        </is>
      </c>
      <c r="C168" t="n">
        <v>0</v>
      </c>
      <c r="D168" t="n">
        <v>0</v>
      </c>
      <c r="I168">
        <f>(((D167 + D168)/2) + (D169))</f>
        <v/>
      </c>
      <c r="J168">
        <f>((C167 + C168)*(((D167 + D168)/2) + (D169)))</f>
        <v/>
      </c>
    </row>
    <row r="169">
      <c r="A169" t="inlineStr">
        <is>
          <t>INT_R_X5Y50/INT_R.SR1END1-&gt;&gt;BYP_ALT2</t>
        </is>
      </c>
      <c r="B169" t="inlineStr">
        <is>
          <t>Buffer</t>
        </is>
      </c>
      <c r="C169" t="n">
        <v>0</v>
      </c>
      <c r="D169" t="n">
        <v>0.00757</v>
      </c>
      <c r="E169" t="n">
        <v>0</v>
      </c>
      <c r="F169" t="n">
        <v>0</v>
      </c>
      <c r="G169" t="n">
        <v>0</v>
      </c>
      <c r="H169" t="n">
        <v>0</v>
      </c>
      <c r="I169">
        <f>((D171) + (D170))</f>
        <v/>
      </c>
      <c r="J169">
        <f>(((D171) + (D170))*C169)</f>
        <v/>
      </c>
    </row>
    <row r="170">
      <c r="A170" t="inlineStr">
        <is>
          <t>INT_R_X5Y50/BYP_ALT2</t>
        </is>
      </c>
      <c r="B170" t="inlineStr">
        <is>
          <t>Part of wire</t>
        </is>
      </c>
      <c r="C170" t="n">
        <v>0</v>
      </c>
      <c r="D170" t="n">
        <v>0</v>
      </c>
      <c r="I170">
        <f>(((D170)/2) + (D171))</f>
        <v/>
      </c>
      <c r="J170">
        <f>((C170)*(((D170)/2) + (D171)))</f>
        <v/>
      </c>
    </row>
    <row r="171">
      <c r="A171" t="inlineStr">
        <is>
          <t>INT_R_X5Y50/INT_R.BYP_ALT2-&gt;&gt;BYP2</t>
        </is>
      </c>
      <c r="B171" t="inlineStr">
        <is>
          <t>Buffer</t>
        </is>
      </c>
      <c r="C171" t="n">
        <v>3.489880625</v>
      </c>
      <c r="D171" t="n">
        <v>0</v>
      </c>
      <c r="E171" t="n">
        <v>0.055</v>
      </c>
      <c r="F171" t="n">
        <v>0.045</v>
      </c>
      <c r="G171" t="n">
        <v>0.179</v>
      </c>
      <c r="H171" t="n">
        <v>0.148</v>
      </c>
      <c r="I171">
        <f>((((D176) + (D175))) + (D172 + D173))</f>
        <v/>
      </c>
      <c r="J171">
        <f>(((((D176) + (D175))) + (D172 + D173))*C171)</f>
        <v/>
      </c>
    </row>
    <row r="172">
      <c r="A172" t="inlineStr">
        <is>
          <t>INT_R_X5Y50/BYP2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CLBLM_R_X5Y50/CLBLM_BYP2</t>
        </is>
      </c>
      <c r="B173" t="inlineStr">
        <is>
          <t>Part of wire</t>
        </is>
      </c>
      <c r="C173" t="n">
        <v>0</v>
      </c>
      <c r="D173" t="n">
        <v>0</v>
      </c>
      <c r="I173">
        <f>(((D172 + D173)/2) + (((D176) + (D175))))</f>
        <v/>
      </c>
      <c r="J173">
        <f>((C172 + C173)*(((D172 + D173)/2) + (((D176) + (D175)))))</f>
        <v/>
      </c>
    </row>
    <row r="174">
      <c r="A174" t="inlineStr">
        <is>
          <t>CLBLM_R_X5Y50/CLBLM_R.CLBLM_BYP2-&gt;CLBLM_L_CX</t>
        </is>
      </c>
      <c r="B174" t="inlineStr">
        <is>
          <t>PassTransistor</t>
        </is>
      </c>
      <c r="C174" t="n">
        <v>0</v>
      </c>
      <c r="E174" t="n">
        <v>0</v>
      </c>
      <c r="F174" t="n">
        <v>0</v>
      </c>
      <c r="G174" t="n">
        <v>0</v>
      </c>
      <c r="H174" t="n">
        <v>0</v>
      </c>
      <c r="I174">
        <f>((D176) + (D175))</f>
        <v/>
      </c>
      <c r="J174">
        <f>(((D176) + (D175))*C174)</f>
        <v/>
      </c>
    </row>
    <row r="175">
      <c r="A175" t="inlineStr">
        <is>
          <t>CLBLM_R_X5Y50/CLBLM_L_CX</t>
        </is>
      </c>
      <c r="B175" t="inlineStr">
        <is>
          <t>Part of wire</t>
        </is>
      </c>
      <c r="C175" t="n">
        <v>0</v>
      </c>
      <c r="D175" t="n">
        <v>0</v>
      </c>
      <c r="I175">
        <f>(((D175)/2) + (D176))</f>
        <v/>
      </c>
      <c r="J175">
        <f>((C175)*(((D175)/2) + (D176)))</f>
        <v/>
      </c>
    </row>
    <row r="176">
      <c r="A176" t="inlineStr">
        <is>
          <t>ALU1/result0_carry__3/DI[2]</t>
        </is>
      </c>
      <c r="B176" t="inlineStr">
        <is>
          <t>Inpin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t="inlineStr">
        <is>
          <t>regReadDataA[18]: masterReg/readData1_reg[18]/Q to ALU1/result0_carry__3/DI[2] sum delays</t>
        </is>
      </c>
      <c r="E177">
        <f>(E2 + E4 + E27 + E159 + E163 + E166 + E169 + E171 + E174 + E176)</f>
        <v/>
      </c>
      <c r="F177">
        <f>(F2 + F4 + F27 + F159 + F163 + F166 + F169 + F171 + F174 + F176)</f>
        <v/>
      </c>
      <c r="G177">
        <f>(G2 + G4 + G27 + G159 + G163 + G166 + G169 + G171 + G174 + G176)</f>
        <v/>
      </c>
      <c r="H177">
        <f>(H2 + H4 + H27 + H159 + H163 + H166 + H169 + H171 + H174 + H176)</f>
        <v/>
      </c>
      <c r="J177">
        <f>(J2 + J3 + J4 + J6 + J27 + J32 + J159 + J162 + J163 + J165 + J166 + J168 + J169 + J170 + J171 + J173 + J174 + J175 + J176)</f>
        <v/>
      </c>
    </row>
    <row r="178">
      <c r="A178" t="inlineStr">
        <is>
          <t>regReadDataA[18]: masterReg/readData1_reg[18]/Q to ALU1/result0_carry__3/DI[2]sum delays + cap delay</t>
        </is>
      </c>
      <c r="E178">
        <f>1000*(E177 + J177)</f>
        <v/>
      </c>
      <c r="F178">
        <f>1000*(F177 + J177)</f>
        <v/>
      </c>
      <c r="G178">
        <f>1000*(G177 + J177)</f>
        <v/>
      </c>
      <c r="H178">
        <f>1000*(H177 + J177)</f>
        <v/>
      </c>
    </row>
    <row r="180">
      <c r="A180" t="inlineStr">
        <is>
          <t>regReadDataA[18]: masterReg/readData1_reg[18]/Q to ALU1/result0_carry__3/DI[2]Total delay (from Vivado)</t>
        </is>
      </c>
      <c r="E180" t="inlineStr">
        <is>
          <t>353</t>
        </is>
      </c>
      <c r="F180" t="inlineStr">
        <is>
          <t>307</t>
        </is>
      </c>
      <c r="G180" t="inlineStr">
        <is>
          <t>643</t>
        </is>
      </c>
      <c r="H180" t="inlineStr">
        <is>
          <t>547</t>
        </is>
      </c>
    </row>
    <row r="182">
      <c r="A182" t="inlineStr">
        <is>
          <t>INT_R_X5Y52/INT_R.ER1END0-&gt;&gt;EE2BEG0</t>
        </is>
      </c>
      <c r="B182" t="inlineStr">
        <is>
          <t>Buffer</t>
        </is>
      </c>
      <c r="C182" t="n">
        <v>1.1851186875</v>
      </c>
      <c r="D182" t="n">
        <v>0.008473000000000001</v>
      </c>
      <c r="E182" t="n">
        <v>0.061</v>
      </c>
      <c r="F182" t="n">
        <v>0.05</v>
      </c>
      <c r="G182" t="n">
        <v>0.139</v>
      </c>
      <c r="H182" t="n">
        <v>0.115</v>
      </c>
      <c r="I182">
        <f>((D190) + (D183 + D184 + D185 + D186 + D187 + D188 + D189))</f>
        <v/>
      </c>
      <c r="J182">
        <f>(((D190) + (D183 + D184 + D185 + D186 + D187 + D188 + D189))*C182)</f>
        <v/>
      </c>
    </row>
    <row r="183">
      <c r="A183" t="inlineStr">
        <is>
          <t>INT_R_X5Y52/EE2BEG0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INT_R_X7Y52/EE2END0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CLBLM_R_X5Y52/CLBLM_EE2BEG0</t>
        </is>
      </c>
      <c r="B185" t="inlineStr">
        <is>
          <t>Part of wire</t>
        </is>
      </c>
      <c r="C185" t="n">
        <v>0</v>
      </c>
      <c r="D185" t="n">
        <v>0</v>
      </c>
    </row>
    <row r="186">
      <c r="A186" t="inlineStr">
        <is>
          <t>VBRK_X18Y55/VBRK_EE2BEG0</t>
        </is>
      </c>
      <c r="B186" t="inlineStr">
        <is>
          <t>Part of wire</t>
        </is>
      </c>
      <c r="C186" t="n">
        <v>0.01211</v>
      </c>
      <c r="D186" t="n">
        <v>0.00162</v>
      </c>
    </row>
    <row r="187">
      <c r="A187" t="inlineStr">
        <is>
          <t>BRAM_L_X6Y50/BRAM_EE2BEG0_2</t>
        </is>
      </c>
      <c r="B187" t="inlineStr">
        <is>
          <t>Part of wire</t>
        </is>
      </c>
      <c r="C187" t="n">
        <v>0.26892</v>
      </c>
      <c r="D187" t="n">
        <v>0.06043</v>
      </c>
    </row>
    <row r="188">
      <c r="A188" t="inlineStr">
        <is>
          <t>BRAM_INT_INTERFACE_L_X6Y52/INT_INTERFACE_EE2BEG0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INT_L_X6Y52/EE2A0</t>
        </is>
      </c>
      <c r="B189" t="inlineStr">
        <is>
          <t>Part of wire</t>
        </is>
      </c>
      <c r="C189" t="n">
        <v>0</v>
      </c>
      <c r="D189" t="n">
        <v>0</v>
      </c>
      <c r="I189">
        <f>(((D183 + D184 + D185 + D186 + D187 + D188 + D189)/2) + (D190))</f>
        <v/>
      </c>
      <c r="J189">
        <f>((C183 + C184 + C185 + C186 + C187 + C188 + C189)*(((D183 + D184 + D185 + D186 + D187 + D188 + D189)/2) + (D190)))</f>
        <v/>
      </c>
    </row>
    <row r="190">
      <c r="A190" t="inlineStr">
        <is>
          <t>INT_R_X7Y52/INT_R.EE2END0-&gt;&gt;IMUX16</t>
        </is>
      </c>
      <c r="B190" t="inlineStr">
        <is>
          <t>Buffer</t>
        </is>
      </c>
      <c r="C190" t="n">
        <v>1.6107141875</v>
      </c>
      <c r="D190" t="n">
        <v>0.007713</v>
      </c>
      <c r="E190" t="n">
        <v>0.047</v>
      </c>
      <c r="F190" t="n">
        <v>0.038</v>
      </c>
      <c r="G190" t="n">
        <v>0.138</v>
      </c>
      <c r="H190" t="n">
        <v>0.114</v>
      </c>
      <c r="I190">
        <f>((((D195) + (D194))) + (D191 + D192))</f>
        <v/>
      </c>
      <c r="J190">
        <f>(((((D195) + (D194))) + (D191 + D192))*C190)</f>
        <v/>
      </c>
    </row>
    <row r="191">
      <c r="A191" t="inlineStr">
        <is>
          <t>INT_R_X7Y52/IMUX16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CLBLM_R_X7Y52/CLBLM_IMUX16</t>
        </is>
      </c>
      <c r="B192" t="inlineStr">
        <is>
          <t>Part of wire</t>
        </is>
      </c>
      <c r="C192" t="n">
        <v>0</v>
      </c>
      <c r="D192" t="n">
        <v>0</v>
      </c>
      <c r="I192">
        <f>(((D191 + D192)/2) + (((D195) + (D194))))</f>
        <v/>
      </c>
      <c r="J192">
        <f>((C191 + C192)*(((D191 + D192)/2) + (((D195) + (D194)))))</f>
        <v/>
      </c>
    </row>
    <row r="193">
      <c r="A193" t="inlineStr">
        <is>
          <t>CLBLM_R_X7Y52/CLBLM_R.CLBLM_IMUX16-&gt;CLBLM_L_B3</t>
        </is>
      </c>
      <c r="B193" t="inlineStr">
        <is>
          <t>PassTransistor</t>
        </is>
      </c>
      <c r="C193" t="n">
        <v>0</v>
      </c>
      <c r="E193" t="n">
        <v>0</v>
      </c>
      <c r="F193" t="n">
        <v>0</v>
      </c>
      <c r="G193" t="n">
        <v>0</v>
      </c>
      <c r="H193" t="n">
        <v>0</v>
      </c>
      <c r="I193">
        <f>((D195) + (D194))</f>
        <v/>
      </c>
      <c r="J193">
        <f>(((D195) + (D194))*C193)</f>
        <v/>
      </c>
    </row>
    <row r="194">
      <c r="A194" t="inlineStr">
        <is>
          <t>CLBLM_R_X7Y52/CLBLM_L_B3</t>
        </is>
      </c>
      <c r="B194" t="inlineStr">
        <is>
          <t>Part of wire</t>
        </is>
      </c>
      <c r="C194" t="n">
        <v>0</v>
      </c>
      <c r="D194" t="n">
        <v>0</v>
      </c>
      <c r="I194">
        <f>(((D194)/2) + (D195))</f>
        <v/>
      </c>
      <c r="J194">
        <f>((C194)*(((D194)/2) + (D195)))</f>
        <v/>
      </c>
    </row>
    <row r="195">
      <c r="A195" t="inlineStr">
        <is>
          <t>masterReg/readData2[29]_i_18/I0</t>
        </is>
      </c>
      <c r="B195" t="inlineStr">
        <is>
          <t>Inpin</t>
        </is>
      </c>
      <c r="D195" t="n">
        <v>0</v>
      </c>
      <c r="E195" t="n">
        <v>0.136</v>
      </c>
      <c r="F195" t="n">
        <v>0.109</v>
      </c>
      <c r="G195" t="n">
        <v>0.349</v>
      </c>
      <c r="H195" t="n">
        <v>0.281</v>
      </c>
    </row>
    <row r="196">
      <c r="A196" t="inlineStr">
        <is>
          <t>regReadDataA[18]: masterReg/readData1_reg[18]/Q to masterReg/readData2[29]_i_18/I0 sum delays</t>
        </is>
      </c>
      <c r="E196">
        <f>(E2 + E4 + E27 + E159 + E182 + E190 + E193 + E195)</f>
        <v/>
      </c>
      <c r="F196">
        <f>(F2 + F4 + F27 + F159 + F182 + F190 + F193 + F195)</f>
        <v/>
      </c>
      <c r="G196">
        <f>(G2 + G4 + G27 + G159 + G182 + G190 + G193 + G195)</f>
        <v/>
      </c>
      <c r="H196">
        <f>(H2 + H4 + H27 + H159 + H182 + H190 + H193 + H195)</f>
        <v/>
      </c>
      <c r="J196">
        <f>(J2 + J3 + J4 + J6 + J27 + J32 + J159 + J162 + J182 + J189 + J190 + J192 + J193 + J194 + J195)</f>
        <v/>
      </c>
    </row>
    <row r="197">
      <c r="A197" t="inlineStr">
        <is>
          <t>regReadDataA[18]: masterReg/readData1_reg[18]/Q to masterReg/readData2[29]_i_18/I0sum delays + cap delay</t>
        </is>
      </c>
      <c r="E197">
        <f>1000*(E196 + J196)</f>
        <v/>
      </c>
      <c r="F197">
        <f>1000*(F196 + J196)</f>
        <v/>
      </c>
      <c r="G197">
        <f>1000*(G196 + J196)</f>
        <v/>
      </c>
      <c r="H197">
        <f>1000*(H196 + J196)</f>
        <v/>
      </c>
    </row>
    <row r="199">
      <c r="A199" t="inlineStr">
        <is>
          <t>regReadDataA[18]: masterReg/readData1_reg[18]/Q to masterReg/readData2[29]_i_18/I0Total delay (from Vivado)</t>
        </is>
      </c>
      <c r="E199" t="inlineStr">
        <is>
          <t>500</t>
        </is>
      </c>
      <c r="F199" t="inlineStr">
        <is>
          <t>437</t>
        </is>
      </c>
      <c r="G199" t="inlineStr">
        <is>
          <t>873</t>
        </is>
      </c>
      <c r="H199" t="inlineStr">
        <is>
          <t>744</t>
        </is>
      </c>
    </row>
    <row r="201">
      <c r="A201" t="inlineStr">
        <is>
          <t>INT_R_X3Y52/INT_R.LOGIC_OUTS4-&gt;&gt;WL1BEG_N3</t>
        </is>
      </c>
      <c r="B201" t="inlineStr">
        <is>
          <t>Buffer</t>
        </is>
      </c>
      <c r="C201" t="n">
        <v>1.16220225</v>
      </c>
      <c r="D201" t="n">
        <v>0.008429000000000001</v>
      </c>
      <c r="E201" t="n">
        <v>0.042</v>
      </c>
      <c r="F201" t="n">
        <v>0.034</v>
      </c>
      <c r="G201" t="n">
        <v>0.124</v>
      </c>
      <c r="H201" t="n">
        <v>0.103</v>
      </c>
      <c r="I201">
        <f>((D206 + D222) + (D202 + D203 + D204 + D205))</f>
        <v/>
      </c>
      <c r="J201">
        <f>(((D206 + D222) + (D202 + D203 + D204 + D205))*C201)</f>
        <v/>
      </c>
    </row>
    <row r="202">
      <c r="A202" t="inlineStr">
        <is>
          <t>INT_R_X3Y52/WL1BEG_N3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INT_L_X2Y51/WL1END3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INT_L_X2Y52/WL1END_N1_3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INT_R_X3Y51/WL1BEG3</t>
        </is>
      </c>
      <c r="B205" t="inlineStr">
        <is>
          <t>Part of wire</t>
        </is>
      </c>
      <c r="C205" t="n">
        <v>0</v>
      </c>
      <c r="D205" t="n">
        <v>0</v>
      </c>
      <c r="I205">
        <f>(((D202 + D203 + D204 + D205)/2) + (D206 + D222))</f>
        <v/>
      </c>
      <c r="J205">
        <f>((C202 + C203 + C204 + C205)*(((D202 + D203 + D204 + D205)/2) + (D206 + D222)))</f>
        <v/>
      </c>
    </row>
    <row r="206">
      <c r="A206" t="inlineStr">
        <is>
          <t>INT_L_X2Y52/INT_L.WL1END_N1_3-&gt;&gt;NL1BEG_N3</t>
        </is>
      </c>
      <c r="B206" t="inlineStr">
        <is>
          <t>Buffer</t>
        </is>
      </c>
      <c r="C206" t="n">
        <v>1.16220225</v>
      </c>
      <c r="D206" t="n">
        <v>0.008429000000000001</v>
      </c>
      <c r="E206" t="n">
        <v>0.054</v>
      </c>
      <c r="F206" t="n">
        <v>0.044</v>
      </c>
      <c r="G206" t="n">
        <v>0.131</v>
      </c>
      <c r="H206" t="n">
        <v>0.108</v>
      </c>
      <c r="I206">
        <f>((D208) + (D207))</f>
        <v/>
      </c>
      <c r="J206">
        <f>(((D208) + (D207))*C206)</f>
        <v/>
      </c>
    </row>
    <row r="207">
      <c r="A207" t="inlineStr">
        <is>
          <t>INT_L_X2Y52/NL1BEG_N3</t>
        </is>
      </c>
      <c r="B207" t="inlineStr">
        <is>
          <t>Part of wire</t>
        </is>
      </c>
      <c r="C207" t="n">
        <v>0</v>
      </c>
      <c r="D207" t="n">
        <v>0</v>
      </c>
      <c r="I207">
        <f>(((D207)/2) + (D208))</f>
        <v/>
      </c>
      <c r="J207">
        <f>((C207)*(((D207)/2) + (D208)))</f>
        <v/>
      </c>
    </row>
    <row r="208">
      <c r="A208" t="inlineStr">
        <is>
          <t>INT_L_X2Y52/INT_L.NL1BEG_N3-&gt;&gt;EL1BEG2</t>
        </is>
      </c>
      <c r="B208" t="inlineStr">
        <is>
          <t>Buffer</t>
        </is>
      </c>
      <c r="C208" t="n">
        <v>1.16220225</v>
      </c>
      <c r="D208" t="n">
        <v>0.008429000000000001</v>
      </c>
      <c r="E208" t="n">
        <v>0.043</v>
      </c>
      <c r="F208" t="n">
        <v>0.035</v>
      </c>
      <c r="G208" t="n">
        <v>0.123</v>
      </c>
      <c r="H208" t="n">
        <v>0.102</v>
      </c>
      <c r="I208">
        <f>((D211) + (D209 + D210))</f>
        <v/>
      </c>
      <c r="J208">
        <f>(((D211) + (D209 + D210))*C208)</f>
        <v/>
      </c>
    </row>
    <row r="209">
      <c r="A209" t="inlineStr">
        <is>
          <t>INT_L_X2Y52/EL1BEG2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INT_R_X3Y52/EL1END2</t>
        </is>
      </c>
      <c r="B210" t="inlineStr">
        <is>
          <t>Part of wire</t>
        </is>
      </c>
      <c r="C210" t="n">
        <v>0</v>
      </c>
      <c r="D210" t="n">
        <v>0</v>
      </c>
      <c r="I210">
        <f>(((D209 + D210)/2) + (D211))</f>
        <v/>
      </c>
      <c r="J210">
        <f>((C209 + C210)*(((D209 + D210)/2) + (D211)))</f>
        <v/>
      </c>
    </row>
    <row r="211">
      <c r="A211" t="inlineStr">
        <is>
          <t>INT_R_X3Y52/INT_R.EL1END2-&gt;&gt;IMUX36</t>
        </is>
      </c>
      <c r="B211" t="inlineStr">
        <is>
          <t>Buffer</t>
        </is>
      </c>
      <c r="C211" t="n">
        <v>1.6107141875</v>
      </c>
      <c r="D211" t="n">
        <v>0.007713</v>
      </c>
      <c r="E211" t="n">
        <v>0.047</v>
      </c>
      <c r="F211" t="n">
        <v>0.038</v>
      </c>
      <c r="G211" t="n">
        <v>0.138</v>
      </c>
      <c r="H211" t="n">
        <v>0.114</v>
      </c>
      <c r="I211">
        <f>((((D216) + (D215))) + (D212 + D213))</f>
        <v/>
      </c>
      <c r="J211">
        <f>(((((D216) + (D215))) + (D212 + D213))*C211)</f>
        <v/>
      </c>
    </row>
    <row r="212">
      <c r="A212" t="inlineStr">
        <is>
          <t>INT_R_X3Y52/IMUX36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CLBLM_R_X3Y52/CLBLM_IMUX36</t>
        </is>
      </c>
      <c r="B213" t="inlineStr">
        <is>
          <t>Part of wire</t>
        </is>
      </c>
      <c r="C213" t="n">
        <v>0</v>
      </c>
      <c r="D213" t="n">
        <v>0</v>
      </c>
      <c r="I213">
        <f>(((D212 + D213)/2) + (((D216) + (D215))))</f>
        <v/>
      </c>
      <c r="J213">
        <f>((C212 + C213)*(((D212 + D213)/2) + (((D216) + (D215)))))</f>
        <v/>
      </c>
    </row>
    <row r="214">
      <c r="A214" t="inlineStr">
        <is>
          <t>CLBLM_R_X3Y52/CLBLM_R.CLBLM_IMUX36-&gt;CLBLM_L_D2</t>
        </is>
      </c>
      <c r="B214" t="inlineStr">
        <is>
          <t>PassTransistor</t>
        </is>
      </c>
      <c r="C214" t="n">
        <v>0</v>
      </c>
      <c r="E214" t="n">
        <v>0</v>
      </c>
      <c r="F214" t="n">
        <v>0</v>
      </c>
      <c r="G214" t="n">
        <v>0</v>
      </c>
      <c r="H214" t="n">
        <v>0</v>
      </c>
      <c r="I214">
        <f>((D216) + (D215))</f>
        <v/>
      </c>
      <c r="J214">
        <f>(((D216) + (D215))*C214)</f>
        <v/>
      </c>
    </row>
    <row r="215">
      <c r="A215" t="inlineStr">
        <is>
          <t>CLBLM_R_X3Y52/CLBLM_L_D2</t>
        </is>
      </c>
      <c r="B215" t="inlineStr">
        <is>
          <t>Part of wire</t>
        </is>
      </c>
      <c r="C215" t="n">
        <v>0</v>
      </c>
      <c r="D215" t="n">
        <v>0</v>
      </c>
      <c r="I215">
        <f>(((D215)/2) + (D216))</f>
        <v/>
      </c>
      <c r="J215">
        <f>((C215)*(((D215)/2) + (D216)))</f>
        <v/>
      </c>
    </row>
    <row r="216">
      <c r="A216" t="inlineStr">
        <is>
          <t>masterReg/readData2[28]_i_18/I1</t>
        </is>
      </c>
      <c r="B216" t="inlineStr">
        <is>
          <t>Inpin</t>
        </is>
      </c>
      <c r="D216" t="n">
        <v>0</v>
      </c>
      <c r="E216" t="n">
        <v>0.213</v>
      </c>
      <c r="F216" t="n">
        <v>0.171</v>
      </c>
      <c r="G216" t="n">
        <v>0.509</v>
      </c>
      <c r="H216" t="n">
        <v>0.41</v>
      </c>
    </row>
    <row r="217">
      <c r="A217" t="inlineStr">
        <is>
          <t>regReadDataA[18]: masterReg/readData1_reg[18]/Q to masterReg/readData2[28]_i_18/I1 sum delays</t>
        </is>
      </c>
      <c r="E217">
        <f>(E2 + E4 + E201 + E206 + E208 + E211 + E214 + E216)</f>
        <v/>
      </c>
      <c r="F217">
        <f>(F2 + F4 + F201 + F206 + F208 + F211 + F214 + F216)</f>
        <v/>
      </c>
      <c r="G217">
        <f>(G2 + G4 + G201 + G206 + G208 + G211 + G214 + G216)</f>
        <v/>
      </c>
      <c r="H217">
        <f>(H2 + H4 + H201 + H206 + H208 + H211 + H214 + H216)</f>
        <v/>
      </c>
      <c r="J217">
        <f>(J2 + J3 + J4 + J6 + J201 + J205 + J206 + J207 + J208 + J210 + J211 + J213 + J214 + J215 + J216)</f>
        <v/>
      </c>
    </row>
    <row r="218">
      <c r="A218" t="inlineStr">
        <is>
          <t>regReadDataA[18]: masterReg/readData1_reg[18]/Q to masterReg/readData2[28]_i_18/I1sum delays + cap delay</t>
        </is>
      </c>
      <c r="E218">
        <f>1000*(E217 + J217)</f>
        <v/>
      </c>
      <c r="F218">
        <f>1000*(F217 + J217)</f>
        <v/>
      </c>
      <c r="G218">
        <f>1000*(G217 + J217)</f>
        <v/>
      </c>
      <c r="H218">
        <f>1000*(H217 + J217)</f>
        <v/>
      </c>
    </row>
    <row r="220">
      <c r="A220" t="inlineStr">
        <is>
          <t>regReadDataA[18]: masterReg/readData1_reg[18]/Q to masterReg/readData2[28]_i_18/I1Total delay (from Vivado)</t>
        </is>
      </c>
      <c r="E220" t="inlineStr">
        <is>
          <t>468</t>
        </is>
      </c>
      <c r="F220" t="inlineStr">
        <is>
          <t>391</t>
        </is>
      </c>
      <c r="G220" t="inlineStr">
        <is>
          <t>907</t>
        </is>
      </c>
      <c r="H220" t="inlineStr">
        <is>
          <t>750</t>
        </is>
      </c>
    </row>
    <row r="222">
      <c r="A222" t="inlineStr">
        <is>
          <t>INT_L_X2Y51/INT_L.WL1END3-&gt;&gt;SR1BEG_S0</t>
        </is>
      </c>
      <c r="B222" t="inlineStr">
        <is>
          <t>Buffer</t>
        </is>
      </c>
      <c r="C222" t="n">
        <v>1.16220225</v>
      </c>
      <c r="D222" t="n">
        <v>0.008429000000000001</v>
      </c>
      <c r="E222" t="n">
        <v>0.056</v>
      </c>
      <c r="F222" t="n">
        <v>0.046</v>
      </c>
      <c r="G222" t="n">
        <v>0.132</v>
      </c>
      <c r="H222" t="n">
        <v>0.109</v>
      </c>
      <c r="I222">
        <f>((D224 + D235 + D249) + (D223))</f>
        <v/>
      </c>
      <c r="J222">
        <f>(((D224 + D235 + D249) + (D223))*C222)</f>
        <v/>
      </c>
    </row>
    <row r="223">
      <c r="A223" t="inlineStr">
        <is>
          <t>INT_L_X2Y51/SR1BEG_S0</t>
        </is>
      </c>
      <c r="B223" t="inlineStr">
        <is>
          <t>Part of wire</t>
        </is>
      </c>
      <c r="C223" t="n">
        <v>0</v>
      </c>
      <c r="D223" t="n">
        <v>0</v>
      </c>
      <c r="I223">
        <f>(((D223)/2) + (D224 + D235 + D249))</f>
        <v/>
      </c>
      <c r="J223">
        <f>((C223)*(((D223)/2) + (D224 + D235 + D249)))</f>
        <v/>
      </c>
    </row>
    <row r="224">
      <c r="A224" t="inlineStr">
        <is>
          <t>INT_L_X2Y51/INT_L.SR1BEG_S0-&gt;&gt;IMUX_L2</t>
        </is>
      </c>
      <c r="B224" t="inlineStr">
        <is>
          <t>Buffer</t>
        </is>
      </c>
      <c r="C224" t="n">
        <v>1.6107141875</v>
      </c>
      <c r="D224" t="n">
        <v>0.007713</v>
      </c>
      <c r="E224" t="n">
        <v>0.047</v>
      </c>
      <c r="F224" t="n">
        <v>0.038</v>
      </c>
      <c r="G224" t="n">
        <v>0.138</v>
      </c>
      <c r="H224" t="n">
        <v>0.114</v>
      </c>
      <c r="I224">
        <f>((((D229) + (D228))) + (D225 + D226))</f>
        <v/>
      </c>
      <c r="J224">
        <f>(((((D229) + (D228))) + (D225 + D226))*C224)</f>
        <v/>
      </c>
    </row>
    <row r="225">
      <c r="A225" t="inlineStr">
        <is>
          <t>INT_L_X2Y51/IMUX_L2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CLBLL_L_X2Y51/CLBLL_IMUX2</t>
        </is>
      </c>
      <c r="B226" t="inlineStr">
        <is>
          <t>Part of wire</t>
        </is>
      </c>
      <c r="C226" t="n">
        <v>0</v>
      </c>
      <c r="D226" t="n">
        <v>0</v>
      </c>
      <c r="I226">
        <f>(((D225 + D226)/2) + (((D229) + (D228))))</f>
        <v/>
      </c>
      <c r="J226">
        <f>((C225 + C226)*(((D225 + D226)/2) + (((D229) + (D228)))))</f>
        <v/>
      </c>
    </row>
    <row r="227">
      <c r="A227" t="inlineStr">
        <is>
          <t>CLBLL_L_X2Y51/CLBLL_L.CLBLL_IMUX2-&gt;CLBLL_LL_A2</t>
        </is>
      </c>
      <c r="B227" t="inlineStr">
        <is>
          <t>PassTransistor</t>
        </is>
      </c>
      <c r="C227" t="n">
        <v>0</v>
      </c>
      <c r="E227" t="n">
        <v>0</v>
      </c>
      <c r="F227" t="n">
        <v>0</v>
      </c>
      <c r="G227" t="n">
        <v>0</v>
      </c>
      <c r="H227" t="n">
        <v>0</v>
      </c>
      <c r="I227">
        <f>((D229) + (D228))</f>
        <v/>
      </c>
      <c r="J227">
        <f>(((D229) + (D228))*C227)</f>
        <v/>
      </c>
    </row>
    <row r="228">
      <c r="A228" t="inlineStr">
        <is>
          <t>CLBLL_L_X2Y51/CLBLL_LL_A2</t>
        </is>
      </c>
      <c r="B228" t="inlineStr">
        <is>
          <t>Part of wire</t>
        </is>
      </c>
      <c r="C228" t="n">
        <v>0</v>
      </c>
      <c r="D228" t="n">
        <v>0</v>
      </c>
      <c r="I228">
        <f>(((D228)/2) + (D229))</f>
        <v/>
      </c>
      <c r="J228">
        <f>((C228)*(((D228)/2) + (D229)))</f>
        <v/>
      </c>
    </row>
    <row r="229">
      <c r="A229" t="inlineStr">
        <is>
          <t>masterReg/register_reg_r1_0_31_18_23_i_22/I2</t>
        </is>
      </c>
      <c r="B229" t="inlineStr">
        <is>
          <t>Inpin</t>
        </is>
      </c>
      <c r="D229" t="n">
        <v>0</v>
      </c>
      <c r="E229" t="n">
        <v>0.212</v>
      </c>
      <c r="F229" t="n">
        <v>0.17</v>
      </c>
      <c r="G229" t="n">
        <v>0.507</v>
      </c>
      <c r="H229" t="n">
        <v>0.409</v>
      </c>
    </row>
    <row r="230">
      <c r="A230" t="inlineStr">
        <is>
          <t>regReadDataA[18]: masterReg/readData1_reg[18]/Q to masterReg/register_reg_r1_0_31_18_23_i_22/I2 sum delays</t>
        </is>
      </c>
      <c r="E230">
        <f>(E2 + E4 + E201 + E222 + E224 + E227 + E229)</f>
        <v/>
      </c>
      <c r="F230">
        <f>(F2 + F4 + F201 + F222 + F224 + F227 + F229)</f>
        <v/>
      </c>
      <c r="G230">
        <f>(G2 + G4 + G201 + G222 + G224 + G227 + G229)</f>
        <v/>
      </c>
      <c r="H230">
        <f>(H2 + H4 + H201 + H222 + H224 + H227 + H229)</f>
        <v/>
      </c>
      <c r="J230">
        <f>(J2 + J3 + J4 + J6 + J201 + J205 + J222 + J223 + J224 + J226 + J227 + J228 + J229)</f>
        <v/>
      </c>
    </row>
    <row r="231">
      <c r="A231" t="inlineStr">
        <is>
          <t>regReadDataA[18]: masterReg/readData1_reg[18]/Q to masterReg/register_reg_r1_0_31_18_23_i_22/I2sum delays + cap delay</t>
        </is>
      </c>
      <c r="E231">
        <f>1000*(E230 + J230)</f>
        <v/>
      </c>
      <c r="F231">
        <f>1000*(F230 + J230)</f>
        <v/>
      </c>
      <c r="G231">
        <f>1000*(G230 + J230)</f>
        <v/>
      </c>
      <c r="H231">
        <f>1000*(H230 + J230)</f>
        <v/>
      </c>
    </row>
    <row r="233">
      <c r="A233" t="inlineStr">
        <is>
          <t>regReadDataA[18]: masterReg/readData1_reg[18]/Q to masterReg/register_reg_r1_0_31_18_23_i_22/I2Total delay (from Vivado)</t>
        </is>
      </c>
      <c r="E233" t="inlineStr">
        <is>
          <t>435</t>
        </is>
      </c>
      <c r="F233" t="inlineStr">
        <is>
          <t>366</t>
        </is>
      </c>
      <c r="G233" t="inlineStr">
        <is>
          <t>812</t>
        </is>
      </c>
      <c r="H233" t="inlineStr">
        <is>
          <t>674</t>
        </is>
      </c>
    </row>
    <row r="235">
      <c r="A235" t="inlineStr">
        <is>
          <t>INT_L_X2Y51/INT_L.SR1BEG_S0-&gt;&gt;SR1BEG1</t>
        </is>
      </c>
      <c r="B235" t="inlineStr">
        <is>
          <t>Buffer</t>
        </is>
      </c>
      <c r="C235" t="n">
        <v>1.16220225</v>
      </c>
      <c r="D235" t="n">
        <v>0.008429000000000001</v>
      </c>
      <c r="E235" t="n">
        <v>0.056</v>
      </c>
      <c r="F235" t="n">
        <v>0.046</v>
      </c>
      <c r="G235" t="n">
        <v>0.132</v>
      </c>
      <c r="H235" t="n">
        <v>0.109</v>
      </c>
      <c r="I235">
        <f>((D238) + (D236 + D237))</f>
        <v/>
      </c>
      <c r="J235">
        <f>(((D238) + (D236 + D237))*C235)</f>
        <v/>
      </c>
    </row>
    <row r="236">
      <c r="A236" t="inlineStr">
        <is>
          <t>INT_L_X2Y51/SR1BEG1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INT_L_X2Y50/SR1END1</t>
        </is>
      </c>
      <c r="B237" t="inlineStr">
        <is>
          <t>Part of wire</t>
        </is>
      </c>
      <c r="C237" t="n">
        <v>0</v>
      </c>
      <c r="D237" t="n">
        <v>0</v>
      </c>
      <c r="I237">
        <f>(((D236 + D237)/2) + (D238))</f>
        <v/>
      </c>
      <c r="J237">
        <f>((C236 + C237)*(((D236 + D237)/2) + (D238)))</f>
        <v/>
      </c>
    </row>
    <row r="238">
      <c r="A238" t="inlineStr">
        <is>
          <t>INT_L_X2Y50/INT_L.SR1END1-&gt;&gt;IMUX_L11</t>
        </is>
      </c>
      <c r="B238" t="inlineStr">
        <is>
          <t>Buffer</t>
        </is>
      </c>
      <c r="C238" t="n">
        <v>1.6107141875</v>
      </c>
      <c r="D238" t="n">
        <v>0.007713</v>
      </c>
      <c r="E238" t="n">
        <v>0.047</v>
      </c>
      <c r="F238" t="n">
        <v>0.038</v>
      </c>
      <c r="G238" t="n">
        <v>0.138</v>
      </c>
      <c r="H238" t="n">
        <v>0.114</v>
      </c>
      <c r="I238">
        <f>((((D243) + (D242))) + (D239 + D240))</f>
        <v/>
      </c>
      <c r="J238">
        <f>(((((D243) + (D242))) + (D239 + D240))*C238)</f>
        <v/>
      </c>
    </row>
    <row r="239">
      <c r="A239" t="inlineStr">
        <is>
          <t>INT_L_X2Y50/IMUX_L11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CLBLL_L_X2Y50/CLBLL_IMUX11</t>
        </is>
      </c>
      <c r="B240" t="inlineStr">
        <is>
          <t>Part of wire</t>
        </is>
      </c>
      <c r="C240" t="n">
        <v>0</v>
      </c>
      <c r="D240" t="n">
        <v>0</v>
      </c>
      <c r="I240">
        <f>(((D239 + D240)/2) + (((D243) + (D242))))</f>
        <v/>
      </c>
      <c r="J240">
        <f>((C239 + C240)*(((D239 + D240)/2) + (((D243) + (D242)))))</f>
        <v/>
      </c>
    </row>
    <row r="241">
      <c r="A241" t="inlineStr">
        <is>
          <t>CLBLL_L_X2Y50/CLBLL_L.CLBLL_IMUX11-&gt;CLBLL_LL_A4</t>
        </is>
      </c>
      <c r="B241" t="inlineStr">
        <is>
          <t>PassTransistor</t>
        </is>
      </c>
      <c r="C241" t="n">
        <v>0</v>
      </c>
      <c r="E241" t="n">
        <v>0</v>
      </c>
      <c r="F241" t="n">
        <v>0</v>
      </c>
      <c r="G241" t="n">
        <v>0</v>
      </c>
      <c r="H241" t="n">
        <v>0</v>
      </c>
      <c r="I241">
        <f>((D243) + (D242))</f>
        <v/>
      </c>
      <c r="J241">
        <f>(((D243) + (D242))*C241)</f>
        <v/>
      </c>
    </row>
    <row r="242">
      <c r="A242" t="inlineStr">
        <is>
          <t>CLBLL_L_X2Y50/CLBLL_LL_A4</t>
        </is>
      </c>
      <c r="B242" t="inlineStr">
        <is>
          <t>Part of wire</t>
        </is>
      </c>
      <c r="C242" t="n">
        <v>0</v>
      </c>
      <c r="D242" t="n">
        <v>0.006817999999999999</v>
      </c>
      <c r="I242">
        <f>(((D242)/2) + (D243))</f>
        <v/>
      </c>
      <c r="J242">
        <f>((C242)*(((D242)/2) + (D243)))</f>
        <v/>
      </c>
    </row>
    <row r="243">
      <c r="A243" t="inlineStr">
        <is>
          <t>masterReg/register_reg_r1_0_31_18_23_i_21/I0</t>
        </is>
      </c>
      <c r="B243" t="inlineStr">
        <is>
          <t>Inpin</t>
        </is>
      </c>
      <c r="D243" t="n">
        <v>0</v>
      </c>
      <c r="E243" t="n">
        <v>0.107</v>
      </c>
      <c r="F243" t="n">
        <v>0.08599999999999999</v>
      </c>
      <c r="G243" t="n">
        <v>0.284</v>
      </c>
      <c r="H243" t="n">
        <v>0.229</v>
      </c>
    </row>
    <row r="244">
      <c r="A244" t="inlineStr">
        <is>
          <t>regReadDataA[18]: masterReg/readData1_reg[18]/Q to masterReg/register_reg_r1_0_31_18_23_i_21/I0 sum delays</t>
        </is>
      </c>
      <c r="E244">
        <f>(E2 + E4 + E201 + E222 + E235 + E238 + E241 + E243)</f>
        <v/>
      </c>
      <c r="F244">
        <f>(F2 + F4 + F201 + F222 + F235 + F238 + F241 + F243)</f>
        <v/>
      </c>
      <c r="G244">
        <f>(G2 + G4 + G201 + G222 + G235 + G238 + G241 + G243)</f>
        <v/>
      </c>
      <c r="H244">
        <f>(H2 + H4 + H201 + H222 + H235 + H238 + H241 + H243)</f>
        <v/>
      </c>
      <c r="J244">
        <f>(J2 + J3 + J4 + J6 + J201 + J205 + J222 + J223 + J235 + J237 + J238 + J240 + J241 + J242 + J243)</f>
        <v/>
      </c>
    </row>
    <row r="245">
      <c r="A245" t="inlineStr">
        <is>
          <t>regReadDataA[18]: masterReg/readData1_reg[18]/Q to masterReg/register_reg_r1_0_31_18_23_i_21/I0sum delays + cap delay</t>
        </is>
      </c>
      <c r="E245">
        <f>1000*(E244 + J244)</f>
        <v/>
      </c>
      <c r="F245">
        <f>1000*(F244 + J244)</f>
        <v/>
      </c>
      <c r="G245">
        <f>1000*(G244 + J244)</f>
        <v/>
      </c>
      <c r="H245">
        <f>1000*(H244 + J244)</f>
        <v/>
      </c>
    </row>
    <row r="247">
      <c r="A247" t="inlineStr">
        <is>
          <t>regReadDataA[18]: masterReg/readData1_reg[18]/Q to masterReg/register_reg_r1_0_31_18_23_i_21/I0Total delay (from Vivado)</t>
        </is>
      </c>
      <c r="E247" t="inlineStr">
        <is>
          <t>405</t>
        </is>
      </c>
      <c r="F247" t="inlineStr">
        <is>
          <t>347</t>
        </is>
      </c>
      <c r="G247" t="inlineStr">
        <is>
          <t>737</t>
        </is>
      </c>
      <c r="H247" t="inlineStr">
        <is>
          <t>619</t>
        </is>
      </c>
    </row>
    <row r="249">
      <c r="A249" t="inlineStr">
        <is>
          <t>INT_L_X2Y51/INT_L.SR1BEG_S0-&gt;&gt;SL1BEG0</t>
        </is>
      </c>
      <c r="B249" t="inlineStr">
        <is>
          <t>Buffer</t>
        </is>
      </c>
      <c r="C249" t="n">
        <v>1.16220225</v>
      </c>
      <c r="D249" t="n">
        <v>0.008429000000000001</v>
      </c>
      <c r="E249" t="n">
        <v>0.054</v>
      </c>
      <c r="F249" t="n">
        <v>0.044</v>
      </c>
      <c r="G249" t="n">
        <v>0.131</v>
      </c>
      <c r="H249" t="n">
        <v>0.108</v>
      </c>
      <c r="I249">
        <f>((D252) + (D250 + D251))</f>
        <v/>
      </c>
      <c r="J249">
        <f>(((D252) + (D250 + D251))*C249)</f>
        <v/>
      </c>
    </row>
    <row r="250">
      <c r="A250" t="inlineStr">
        <is>
          <t>INT_L_X2Y51/SL1BEG0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INT_L_X2Y50/SL1END0</t>
        </is>
      </c>
      <c r="B251" t="inlineStr">
        <is>
          <t>Part of wire</t>
        </is>
      </c>
      <c r="C251" t="n">
        <v>0</v>
      </c>
      <c r="D251" t="n">
        <v>0</v>
      </c>
      <c r="I251">
        <f>(((D250 + D251)/2) + (D252))</f>
        <v/>
      </c>
      <c r="J251">
        <f>((C250 + C251)*(((D250 + D251)/2) + (D252)))</f>
        <v/>
      </c>
    </row>
    <row r="252">
      <c r="A252" t="inlineStr">
        <is>
          <t>INT_L_X2Y50/INT_L.SL1END0-&gt;&gt;SE2BEG0</t>
        </is>
      </c>
      <c r="B252" t="inlineStr">
        <is>
          <t>Buffer</t>
        </is>
      </c>
      <c r="C252" t="n">
        <v>1.1851186875</v>
      </c>
      <c r="D252" t="n">
        <v>0.008473000000000001</v>
      </c>
      <c r="E252" t="n">
        <v>0.041</v>
      </c>
      <c r="F252" t="n">
        <v>0.033</v>
      </c>
      <c r="G252" t="n">
        <v>0.138</v>
      </c>
      <c r="H252" t="n">
        <v>0.114</v>
      </c>
      <c r="I252">
        <f>((D257 + D273) + (D253 + D254 + D255 + D256))</f>
        <v/>
      </c>
      <c r="J252">
        <f>(((D257 + D273) + (D253 + D254 + D255 + D256))*C252)</f>
        <v/>
      </c>
    </row>
    <row r="253">
      <c r="A253" t="inlineStr">
        <is>
          <t>INT_L_X2Y50/SE2BEG0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INT_R_X3Y49/SE2END0</t>
        </is>
      </c>
      <c r="B254" t="inlineStr">
        <is>
          <t>Part of wire</t>
        </is>
      </c>
      <c r="C254" t="n">
        <v>0</v>
      </c>
      <c r="D254" t="n">
        <v>0</v>
      </c>
    </row>
    <row r="255">
      <c r="A255" t="inlineStr">
        <is>
          <t>BRKH_INT_X2Y49/BRKH_INT_SE2A0</t>
        </is>
      </c>
      <c r="B255" t="inlineStr">
        <is>
          <t>Part of wire</t>
        </is>
      </c>
      <c r="C255" t="n">
        <v>0.00523</v>
      </c>
      <c r="D255" t="n">
        <v>0.001</v>
      </c>
    </row>
    <row r="256">
      <c r="A256" t="inlineStr">
        <is>
          <t>INT_L_X2Y49/SE2A0</t>
        </is>
      </c>
      <c r="B256" t="inlineStr">
        <is>
          <t>Part of wire</t>
        </is>
      </c>
      <c r="C256" t="n">
        <v>0</v>
      </c>
      <c r="D256" t="n">
        <v>0</v>
      </c>
      <c r="I256">
        <f>(((D253 + D254 + D255 + D256)/2) + (D257 + D273))</f>
        <v/>
      </c>
      <c r="J256">
        <f>((C253 + C254 + C255 + C256)*(((D253 + D254 + D255 + D256)/2) + (D257 + D273)))</f>
        <v/>
      </c>
    </row>
    <row r="257">
      <c r="A257" t="inlineStr">
        <is>
          <t>INT_R_X3Y49/INT_R.SE2END0-&gt;&gt;ER1BEG1</t>
        </is>
      </c>
      <c r="B257" t="inlineStr">
        <is>
          <t>Buffer</t>
        </is>
      </c>
      <c r="C257" t="n">
        <v>1.16220225</v>
      </c>
      <c r="D257" t="n">
        <v>0.008429000000000001</v>
      </c>
      <c r="E257" t="n">
        <v>0.044</v>
      </c>
      <c r="F257" t="n">
        <v>0.036</v>
      </c>
      <c r="G257" t="n">
        <v>0.124</v>
      </c>
      <c r="H257" t="n">
        <v>0.103</v>
      </c>
      <c r="I257">
        <f>((D262) + (D258 + D259 + D260 + D261))</f>
        <v/>
      </c>
      <c r="J257">
        <f>(((D262) + (D258 + D259 + D260 + D261))*C257)</f>
        <v/>
      </c>
    </row>
    <row r="258">
      <c r="A258" t="inlineStr">
        <is>
          <t>INT_R_X3Y49/ER1BEG1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INT_L_X4Y49/ER1END1</t>
        </is>
      </c>
      <c r="B259" t="inlineStr">
        <is>
          <t>Part of wire</t>
        </is>
      </c>
      <c r="C259" t="n">
        <v>0</v>
      </c>
      <c r="D259" t="n">
        <v>0</v>
      </c>
    </row>
    <row r="260">
      <c r="A260" t="inlineStr">
        <is>
          <t>CLBLM_R_X3Y49/CLBLM_ER1BEG1</t>
        </is>
      </c>
      <c r="B260" t="inlineStr">
        <is>
          <t>Part of wire</t>
        </is>
      </c>
      <c r="C260" t="n">
        <v>0.09049599999999999</v>
      </c>
      <c r="D260" t="n">
        <v>0.005564</v>
      </c>
    </row>
    <row r="261">
      <c r="A261" t="inlineStr">
        <is>
          <t>CLBLL_L_X4Y49/CLBLL_ER1BEG1</t>
        </is>
      </c>
      <c r="B261" t="inlineStr">
        <is>
          <t>Part of wire</t>
        </is>
      </c>
      <c r="C261" t="n">
        <v>0.079184</v>
      </c>
      <c r="D261" t="n">
        <v>0.005564</v>
      </c>
      <c r="I261">
        <f>(((D258 + D259 + D260 + D261)/2) + (D262))</f>
        <v/>
      </c>
      <c r="J261">
        <f>((C258 + C259 + C260 + C261)*(((D258 + D259 + D260 + D261)/2) + (D262)))</f>
        <v/>
      </c>
    </row>
    <row r="262">
      <c r="A262" t="inlineStr">
        <is>
          <t>INT_L_X4Y49/INT_L.ER1END1-&gt;&gt;IMUX_L20</t>
        </is>
      </c>
      <c r="B262" t="inlineStr">
        <is>
          <t>Buffer</t>
        </is>
      </c>
      <c r="C262" t="n">
        <v>1.6107141875</v>
      </c>
      <c r="D262" t="n">
        <v>0.007713</v>
      </c>
      <c r="E262" t="n">
        <v>0.047</v>
      </c>
      <c r="F262" t="n">
        <v>0.038</v>
      </c>
      <c r="G262" t="n">
        <v>0.138</v>
      </c>
      <c r="H262" t="n">
        <v>0.114</v>
      </c>
      <c r="I262">
        <f>((((D267) + (D266))) + (D263 + D264))</f>
        <v/>
      </c>
      <c r="J262">
        <f>(((((D267) + (D266))) + (D263 + D264))*C262)</f>
        <v/>
      </c>
    </row>
    <row r="263">
      <c r="A263" t="inlineStr">
        <is>
          <t>INT_L_X4Y49/IMUX_L20</t>
        </is>
      </c>
      <c r="B263" t="inlineStr">
        <is>
          <t>Part of wire</t>
        </is>
      </c>
      <c r="C263" t="n">
        <v>0</v>
      </c>
      <c r="D263" t="n">
        <v>0</v>
      </c>
    </row>
    <row r="264">
      <c r="A264" t="inlineStr">
        <is>
          <t>CLBLL_L_X4Y49/CLBLL_IMUX20</t>
        </is>
      </c>
      <c r="B264" t="inlineStr">
        <is>
          <t>Part of wire</t>
        </is>
      </c>
      <c r="C264" t="n">
        <v>0</v>
      </c>
      <c r="D264" t="n">
        <v>0</v>
      </c>
      <c r="I264">
        <f>(((D263 + D264)/2) + (((D267) + (D266))))</f>
        <v/>
      </c>
      <c r="J264">
        <f>((C263 + C264)*(((D263 + D264)/2) + (((D267) + (D266)))))</f>
        <v/>
      </c>
    </row>
    <row r="265">
      <c r="A265" t="inlineStr">
        <is>
          <t>CLBLL_L_X4Y49/CLBLL_L.CLBLL_IMUX20-&gt;CLBLL_L_C2</t>
        </is>
      </c>
      <c r="B265" t="inlineStr">
        <is>
          <t>PassTransistor</t>
        </is>
      </c>
      <c r="C265" t="n">
        <v>0</v>
      </c>
      <c r="E265" t="n">
        <v>0</v>
      </c>
      <c r="F265" t="n">
        <v>0</v>
      </c>
      <c r="G265" t="n">
        <v>0</v>
      </c>
      <c r="H265" t="n">
        <v>0</v>
      </c>
      <c r="I265">
        <f>((D267) + (D266))</f>
        <v/>
      </c>
      <c r="J265">
        <f>(((D267) + (D266))*C265)</f>
        <v/>
      </c>
    </row>
    <row r="266">
      <c r="A266" t="inlineStr">
        <is>
          <t>CLBLL_L_X4Y49/CLBLL_L_C2</t>
        </is>
      </c>
      <c r="B266" t="inlineStr">
        <is>
          <t>Part of wire</t>
        </is>
      </c>
      <c r="C266" t="n">
        <v>0</v>
      </c>
      <c r="D266" t="n">
        <v>0</v>
      </c>
      <c r="I266">
        <f>(((D266)/2) + (D267))</f>
        <v/>
      </c>
      <c r="J266">
        <f>((C266)*(((D266)/2) + (D267)))</f>
        <v/>
      </c>
    </row>
    <row r="267">
      <c r="A267" t="inlineStr">
        <is>
          <t>masterReg/readData2[1]_i_16/I3</t>
        </is>
      </c>
      <c r="B267" t="inlineStr">
        <is>
          <t>Inpin</t>
        </is>
      </c>
      <c r="D267" t="n">
        <v>0</v>
      </c>
      <c r="E267" t="n">
        <v>0.213</v>
      </c>
      <c r="F267" t="n">
        <v>0.171</v>
      </c>
      <c r="G267" t="n">
        <v>0.507</v>
      </c>
      <c r="H267" t="n">
        <v>0.409</v>
      </c>
    </row>
    <row r="268">
      <c r="A268" t="inlineStr">
        <is>
          <t>regReadDataA[18]: masterReg/readData1_reg[18]/Q to masterReg/readData2[1]_i_16/I3 sum delays</t>
        </is>
      </c>
      <c r="E268">
        <f>(E2 + E4 + E201 + E222 + E249 + E252 + E257 + E262 + E265 + E267)</f>
        <v/>
      </c>
      <c r="F268">
        <f>(F2 + F4 + F201 + F222 + F249 + F252 + F257 + F262 + F265 + F267)</f>
        <v/>
      </c>
      <c r="G268">
        <f>(G2 + G4 + G201 + G222 + G249 + G252 + G257 + G262 + G265 + G267)</f>
        <v/>
      </c>
      <c r="H268">
        <f>(H2 + H4 + H201 + H222 + H249 + H252 + H257 + H262 + H265 + H267)</f>
        <v/>
      </c>
      <c r="J268">
        <f>(J2 + J3 + J4 + J6 + J201 + J205 + J222 + J223 + J249 + J251 + J252 + J256 + J257 + J261 + J262 + J264 + J265 + J266 + J267)</f>
        <v/>
      </c>
    </row>
    <row r="269">
      <c r="A269" t="inlineStr">
        <is>
          <t>regReadDataA[18]: masterReg/readData1_reg[18]/Q to masterReg/readData2[1]_i_16/I3sum delays + cap delay</t>
        </is>
      </c>
      <c r="E269">
        <f>1000*(E268 + J268)</f>
        <v/>
      </c>
      <c r="F269">
        <f>1000*(F268 + J268)</f>
        <v/>
      </c>
      <c r="G269">
        <f>1000*(G268 + J268)</f>
        <v/>
      </c>
      <c r="H269">
        <f>1000*(H268 + J268)</f>
        <v/>
      </c>
    </row>
    <row r="271">
      <c r="A271" t="inlineStr">
        <is>
          <t>regReadDataA[18]: masterReg/readData1_reg[18]/Q to masterReg/readData2[1]_i_16/I3Total delay (from Vivado)</t>
        </is>
      </c>
      <c r="E271" t="inlineStr">
        <is>
          <t>627</t>
        </is>
      </c>
      <c r="F271" t="inlineStr">
        <is>
          <t>532</t>
        </is>
      </c>
      <c r="G271" t="inlineStr">
        <is>
          <t>1181</t>
        </is>
      </c>
      <c r="H271" t="inlineStr">
        <is>
          <t>986</t>
        </is>
      </c>
    </row>
    <row r="273">
      <c r="A273" t="inlineStr">
        <is>
          <t>INT_R_X3Y49/INT_R.SE2END0-&gt;&gt;BYP_ALT1</t>
        </is>
      </c>
      <c r="B273" t="inlineStr">
        <is>
          <t>Buffer</t>
        </is>
      </c>
      <c r="C273" t="n">
        <v>0</v>
      </c>
      <c r="D273" t="n">
        <v>0.00757</v>
      </c>
      <c r="E273" t="n">
        <v>0</v>
      </c>
      <c r="F273" t="n">
        <v>0</v>
      </c>
      <c r="G273" t="n">
        <v>0</v>
      </c>
      <c r="H273" t="n">
        <v>0</v>
      </c>
      <c r="I273">
        <f>((D275) + (D274))</f>
        <v/>
      </c>
      <c r="J273">
        <f>(((D275) + (D274))*C273)</f>
        <v/>
      </c>
    </row>
    <row r="274">
      <c r="A274" t="inlineStr">
        <is>
          <t>INT_R_X3Y49/BYP_ALT1</t>
        </is>
      </c>
      <c r="B274" t="inlineStr">
        <is>
          <t>Part of wire</t>
        </is>
      </c>
      <c r="C274" t="n">
        <v>0</v>
      </c>
      <c r="D274" t="n">
        <v>0</v>
      </c>
      <c r="I274">
        <f>(((D274)/2) + (D275))</f>
        <v/>
      </c>
      <c r="J274">
        <f>((C274)*(((D274)/2) + (D275)))</f>
        <v/>
      </c>
    </row>
    <row r="275">
      <c r="A275" t="inlineStr">
        <is>
          <t>INT_R_X3Y49/INT_R.BYP_ALT1-&gt;&gt;BYP_BOUNCE1</t>
        </is>
      </c>
      <c r="B275" t="inlineStr">
        <is>
          <t>Buffer</t>
        </is>
      </c>
      <c r="C275" t="n">
        <v>1.4764880625</v>
      </c>
      <c r="D275" t="n">
        <v>0</v>
      </c>
      <c r="E275" t="n">
        <v>0.059</v>
      </c>
      <c r="F275" t="n">
        <v>0.049</v>
      </c>
      <c r="G275" t="n">
        <v>0.178</v>
      </c>
      <c r="H275" t="n">
        <v>0.147</v>
      </c>
      <c r="I275">
        <f>((D277) + (D276))</f>
        <v/>
      </c>
      <c r="J275">
        <f>(((D277) + (D276))*C275)</f>
        <v/>
      </c>
    </row>
    <row r="276">
      <c r="A276" t="inlineStr">
        <is>
          <t>INT_R_X3Y49/BYP_BOUNCE1</t>
        </is>
      </c>
      <c r="B276" t="inlineStr">
        <is>
          <t>Part of wire</t>
        </is>
      </c>
      <c r="C276" t="n">
        <v>0</v>
      </c>
      <c r="D276" t="n">
        <v>0</v>
      </c>
      <c r="I276">
        <f>(((D276)/2) + (D277))</f>
        <v/>
      </c>
      <c r="J276">
        <f>((C276)*(((D276)/2) + (D277)))</f>
        <v/>
      </c>
    </row>
    <row r="277">
      <c r="A277" t="inlineStr">
        <is>
          <t>INT_R_X3Y49/INT_R.BYP_BOUNCE1-&gt;&gt;GFAN1</t>
        </is>
      </c>
      <c r="B277" t="inlineStr">
        <is>
          <t>Buffer</t>
        </is>
      </c>
      <c r="C277" t="n">
        <v>1.64345225</v>
      </c>
      <c r="D277" t="n">
        <v>0.007485</v>
      </c>
      <c r="E277" t="n">
        <v>0.07199999999999999</v>
      </c>
      <c r="F277" t="n">
        <v>0.059</v>
      </c>
      <c r="G277" t="n">
        <v>0.17</v>
      </c>
      <c r="H277" t="n">
        <v>0.141</v>
      </c>
      <c r="I277">
        <f>((D279) + (D278))</f>
        <v/>
      </c>
      <c r="J277">
        <f>(((D279) + (D278))*C277)</f>
        <v/>
      </c>
    </row>
    <row r="278">
      <c r="A278" t="inlineStr">
        <is>
          <t>INT_R_X3Y49/GFAN1</t>
        </is>
      </c>
      <c r="B278" t="inlineStr">
        <is>
          <t>Part of wire</t>
        </is>
      </c>
      <c r="C278" t="n">
        <v>0</v>
      </c>
      <c r="D278" t="n">
        <v>0</v>
      </c>
      <c r="I278">
        <f>(((D278)/2) + (D279))</f>
        <v/>
      </c>
      <c r="J278">
        <f>((C278)*(((D278)/2) + (D279)))</f>
        <v/>
      </c>
    </row>
    <row r="279">
      <c r="A279" t="inlineStr">
        <is>
          <t>INT_R_X3Y49/INT_R.GFAN1-&gt;&gt;IMUX30</t>
        </is>
      </c>
      <c r="B279" t="inlineStr">
        <is>
          <t>Buffer</t>
        </is>
      </c>
      <c r="C279" t="n">
        <v>1.6107141875</v>
      </c>
      <c r="D279" t="n">
        <v>0.007713</v>
      </c>
      <c r="E279" t="n">
        <v>0.047</v>
      </c>
      <c r="F279" t="n">
        <v>0.038</v>
      </c>
      <c r="G279" t="n">
        <v>0.138</v>
      </c>
      <c r="H279" t="n">
        <v>0.114</v>
      </c>
      <c r="I279">
        <f>((((D284) + (D283))) + (D280 + D281))</f>
        <v/>
      </c>
      <c r="J279">
        <f>(((((D284) + (D283))) + (D280 + D281))*C279)</f>
        <v/>
      </c>
    </row>
    <row r="280">
      <c r="A280" t="inlineStr">
        <is>
          <t>INT_R_X3Y49/IMUX30</t>
        </is>
      </c>
      <c r="B280" t="inlineStr">
        <is>
          <t>Part of wire</t>
        </is>
      </c>
      <c r="C280" t="n">
        <v>0</v>
      </c>
      <c r="D280" t="n">
        <v>0</v>
      </c>
    </row>
    <row r="281">
      <c r="A281" t="inlineStr">
        <is>
          <t>CLBLM_R_X3Y49/CLBLM_IMUX30</t>
        </is>
      </c>
      <c r="B281" t="inlineStr">
        <is>
          <t>Part of wire</t>
        </is>
      </c>
      <c r="C281" t="n">
        <v>0</v>
      </c>
      <c r="D281" t="n">
        <v>0</v>
      </c>
      <c r="I281">
        <f>(((D280 + D281)/2) + (((D284) + (D283))))</f>
        <v/>
      </c>
      <c r="J281">
        <f>((C280 + C281)*(((D280 + D281)/2) + (((D284) + (D283)))))</f>
        <v/>
      </c>
    </row>
    <row r="282">
      <c r="A282" t="inlineStr">
        <is>
          <t>CLBLM_R_X3Y49/CLBLM_R.CLBLM_IMUX30-&gt;CLBLM_L_C5</t>
        </is>
      </c>
      <c r="B282" t="inlineStr">
        <is>
          <t>PassTransistor</t>
        </is>
      </c>
      <c r="C282" t="n">
        <v>0</v>
      </c>
      <c r="E282" t="n">
        <v>0</v>
      </c>
      <c r="F282" t="n">
        <v>0</v>
      </c>
      <c r="G282" t="n">
        <v>0</v>
      </c>
      <c r="H282" t="n">
        <v>0</v>
      </c>
      <c r="I282">
        <f>((D284) + (D283))</f>
        <v/>
      </c>
      <c r="J282">
        <f>(((D284) + (D283))*C282)</f>
        <v/>
      </c>
    </row>
    <row r="283">
      <c r="A283" t="inlineStr">
        <is>
          <t>CLBLM_R_X3Y49/CLBLM_L_C5</t>
        </is>
      </c>
      <c r="B283" t="inlineStr">
        <is>
          <t>Part of wire</t>
        </is>
      </c>
      <c r="C283" t="n">
        <v>0</v>
      </c>
      <c r="D283" t="n">
        <v>0</v>
      </c>
      <c r="I283">
        <f>(((D283)/2) + (D284))</f>
        <v/>
      </c>
      <c r="J283">
        <f>((C283)*(((D283)/2) + (D284)))</f>
        <v/>
      </c>
    </row>
    <row r="284">
      <c r="A284" t="inlineStr">
        <is>
          <t>masterReg/readData2[16]_i_11/I1</t>
        </is>
      </c>
      <c r="B284" t="inlineStr">
        <is>
          <t>Inpin</t>
        </is>
      </c>
      <c r="D284" t="n">
        <v>0</v>
      </c>
      <c r="E284" t="n">
        <v>0.042</v>
      </c>
      <c r="F284" t="n">
        <v>0.033</v>
      </c>
      <c r="G284" t="n">
        <v>0.114</v>
      </c>
      <c r="H284" t="n">
        <v>0.092</v>
      </c>
    </row>
    <row r="285">
      <c r="A285" t="inlineStr">
        <is>
          <t>regReadDataA[18]: masterReg/readData1_reg[18]/Q to masterReg/readData2[16]_i_11/I1 sum delays</t>
        </is>
      </c>
      <c r="E285">
        <f>(E2 + E4 + E201 + E222 + E249 + E252 + E273 + E275 + E277 + E279 + E282 + E284)</f>
        <v/>
      </c>
      <c r="F285">
        <f>(F2 + F4 + F201 + F222 + F249 + F252 + F273 + F275 + F277 + F279 + F282 + F284)</f>
        <v/>
      </c>
      <c r="G285">
        <f>(G2 + G4 + G201 + G222 + G249 + G252 + G273 + G275 + G277 + G279 + G282 + G284)</f>
        <v/>
      </c>
      <c r="H285">
        <f>(H2 + H4 + H201 + H222 + H249 + H252 + H273 + H275 + H277 + H279 + H282 + H284)</f>
        <v/>
      </c>
      <c r="J285">
        <f>(J2 + J3 + J4 + J6 + J201 + J205 + J222 + J223 + J249 + J251 + J252 + J256 + J273 + J274 + J275 + J276 + J277 + J278 + J279 + J281 + J282 + J283 + J284)</f>
        <v/>
      </c>
    </row>
    <row r="286">
      <c r="A286" t="inlineStr">
        <is>
          <t>regReadDataA[18]: masterReg/readData1_reg[18]/Q to masterReg/readData2[16]_i_11/I1sum delays + cap delay</t>
        </is>
      </c>
      <c r="E286">
        <f>1000*(E285 + J285)</f>
        <v/>
      </c>
      <c r="F286">
        <f>1000*(F285 + J285)</f>
        <v/>
      </c>
      <c r="G286">
        <f>1000*(G285 + J285)</f>
        <v/>
      </c>
      <c r="H286">
        <f>1000*(H285 + J285)</f>
        <v/>
      </c>
    </row>
    <row r="288">
      <c r="A288" t="inlineStr">
        <is>
          <t>regReadDataA[18]: masterReg/readData1_reg[18]/Q to masterReg/readData2[16]_i_11/I1Total delay (from Vivado)</t>
        </is>
      </c>
      <c r="E288" t="inlineStr">
        <is>
          <t>539</t>
        </is>
      </c>
      <c r="F288" t="inlineStr">
        <is>
          <t>462</t>
        </is>
      </c>
      <c r="G288" t="inlineStr">
        <is>
          <t>1002</t>
        </is>
      </c>
      <c r="H288" t="inlineStr">
        <is>
          <t>844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CLBLM_R_X3Y52/CLBLM_M_BQ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D27 + D92) + (D5 + D6))) + (D3))</f>
        <v/>
      </c>
      <c r="J2">
        <f>(C2*((((D7 + D27 + D92) + (D5 + D6))) + (D3)))</f>
        <v/>
      </c>
    </row>
    <row r="3">
      <c r="A3" t="inlineStr">
        <is>
          <t>CLBLM_R_X3Y52/CLBLM_M_BQ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D27 + D92) + (D5 + D6))))</f>
        <v/>
      </c>
      <c r="J3">
        <f>((C3)*(((D3)/2) + (((D7 + D27 + D92) + (D5 + D6)))))</f>
        <v/>
      </c>
    </row>
    <row r="4">
      <c r="A4" t="inlineStr">
        <is>
          <t>CLBLM_R_X3Y52/CLBLM_R.CLBLM_M_BQ-&gt;CLBLM_LOGIC_OUTS5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D27 + D92) + (D5 + D6))</f>
        <v/>
      </c>
      <c r="J4">
        <f>(((D7 + D27 + D92) + (D5 + D6))*C4)</f>
        <v/>
      </c>
    </row>
    <row r="5">
      <c r="A5" t="inlineStr">
        <is>
          <t>CLBLM_R_X3Y52/CLBLM_LOGIC_OUTS5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INT_R_X3Y52/LOGIC_OUTS5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D27 + D92))</f>
        <v/>
      </c>
      <c r="J6">
        <f>((C5 + C6)*(((D5 + D6)/2) + (D7 + D27 + D92)))</f>
        <v/>
      </c>
    </row>
    <row r="7">
      <c r="A7" t="inlineStr">
        <is>
          <t>INT_R_X3Y52/INT_R.LOGIC_OUTS5-&gt;&gt;BYP_ALT4</t>
        </is>
      </c>
      <c r="B7" t="inlineStr">
        <is>
          <t>Buffer</t>
        </is>
      </c>
      <c r="C7" t="n">
        <v>0</v>
      </c>
      <c r="D7" t="n">
        <v>0.00757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INT_R_X3Y52/BYP_ALT4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INT_R_X3Y52/INT_R.BYP_ALT4-&gt;&gt;BYP_BOUNCE4</t>
        </is>
      </c>
      <c r="B9" t="inlineStr">
        <is>
          <t>Buffer</t>
        </is>
      </c>
      <c r="C9" t="n">
        <v>1.4764880625</v>
      </c>
      <c r="D9" t="n">
        <v>0</v>
      </c>
      <c r="E9" t="n">
        <v>0.059</v>
      </c>
      <c r="F9" t="n">
        <v>0.049</v>
      </c>
      <c r="G9" t="n">
        <v>0.178</v>
      </c>
      <c r="H9" t="n">
        <v>0.147</v>
      </c>
      <c r="I9">
        <f>((D11) + (D10))</f>
        <v/>
      </c>
      <c r="J9">
        <f>(((D11) + (D10))*C9)</f>
        <v/>
      </c>
    </row>
    <row r="10">
      <c r="A10" t="inlineStr">
        <is>
          <t>INT_R_X3Y52/BYP_BOUNCE4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INT_R_X3Y52/INT_R.BYP_BOUNCE4-&gt;&gt;BYP_ALT3</t>
        </is>
      </c>
      <c r="B11" t="inlineStr">
        <is>
          <t>Buffer</t>
        </is>
      </c>
      <c r="C11" t="n">
        <v>0</v>
      </c>
      <c r="D11" t="n">
        <v>0.00757</v>
      </c>
      <c r="E11" t="n">
        <v>0</v>
      </c>
      <c r="F11" t="n">
        <v>0</v>
      </c>
      <c r="G11" t="n">
        <v>0</v>
      </c>
      <c r="H11" t="n">
        <v>0</v>
      </c>
      <c r="I11">
        <f>((D13) + (D12))</f>
        <v/>
      </c>
      <c r="J11">
        <f>(((D13) + (D12))*C11)</f>
        <v/>
      </c>
    </row>
    <row r="12">
      <c r="A12" t="inlineStr">
        <is>
          <t>INT_R_X3Y52/BYP_ALT3</t>
        </is>
      </c>
      <c r="B12" t="inlineStr">
        <is>
          <t>Part of wire</t>
        </is>
      </c>
      <c r="C12" t="n">
        <v>0</v>
      </c>
      <c r="D12" t="n">
        <v>0</v>
      </c>
      <c r="I12">
        <f>(((D12)/2) + (D13))</f>
        <v/>
      </c>
      <c r="J12">
        <f>((C12)*(((D12)/2) + (D13)))</f>
        <v/>
      </c>
    </row>
    <row r="13">
      <c r="A13" t="inlineStr">
        <is>
          <t>INT_R_X3Y52/INT_R.BYP_ALT3-&gt;&gt;BYP_BOUNCE3</t>
        </is>
      </c>
      <c r="B13" t="inlineStr">
        <is>
          <t>Buffer</t>
        </is>
      </c>
      <c r="C13" t="n">
        <v>1.4764880625</v>
      </c>
      <c r="D13" t="n">
        <v>0</v>
      </c>
      <c r="E13" t="n">
        <v>0.059</v>
      </c>
      <c r="F13" t="n">
        <v>0.049</v>
      </c>
      <c r="G13" t="n">
        <v>0.178</v>
      </c>
      <c r="H13" t="n">
        <v>0.147</v>
      </c>
      <c r="I13">
        <f>((D16) + (D14 + D15))</f>
        <v/>
      </c>
      <c r="J13">
        <f>(((D16) + (D14 + D15))*C13)</f>
        <v/>
      </c>
    </row>
    <row r="14">
      <c r="A14" t="inlineStr">
        <is>
          <t>INT_R_X3Y52/BYP_BOUNCE3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INT_R_X3Y53/BYP_BOUNCE_N3_3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(D16))</f>
        <v/>
      </c>
      <c r="J15">
        <f>((C14 + C15)*(((D14 + D15)/2) + (D16)))</f>
        <v/>
      </c>
    </row>
    <row r="16">
      <c r="A16" t="inlineStr">
        <is>
          <t>INT_R_X3Y52/INT_R.BYP_BOUNCE3-&gt;&gt;IMUX39</t>
        </is>
      </c>
      <c r="B16" t="inlineStr">
        <is>
          <t>Buffer</t>
        </is>
      </c>
      <c r="C16" t="n">
        <v>1.6107141875</v>
      </c>
      <c r="D16" t="n">
        <v>0.007713</v>
      </c>
      <c r="E16" t="n">
        <v>0.047</v>
      </c>
      <c r="F16" t="n">
        <v>0.038</v>
      </c>
      <c r="G16" t="n">
        <v>0.138</v>
      </c>
      <c r="H16" t="n">
        <v>0.114</v>
      </c>
      <c r="I16">
        <f>((((D21) + (D20))) + (D17 + D18))</f>
        <v/>
      </c>
      <c r="J16">
        <f>(((((D21) + (D20))) + (D17 + D18))*C16)</f>
        <v/>
      </c>
    </row>
    <row r="17">
      <c r="A17" t="inlineStr">
        <is>
          <t>INT_R_X3Y52/IMUX39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CLBLM_R_X3Y52/CLBLM_IMUX39</t>
        </is>
      </c>
      <c r="B18" t="inlineStr">
        <is>
          <t>Part of wire</t>
        </is>
      </c>
      <c r="C18" t="n">
        <v>0</v>
      </c>
      <c r="D18" t="n">
        <v>0</v>
      </c>
      <c r="I18">
        <f>(((D17 + D18)/2) + (((D21) + (D20))))</f>
        <v/>
      </c>
      <c r="J18">
        <f>((C17 + C18)*(((D17 + D18)/2) + (((D21) + (D20)))))</f>
        <v/>
      </c>
    </row>
    <row r="19">
      <c r="A19" t="inlineStr">
        <is>
          <t>CLBLM_R_X3Y52/CLBLM_R.CLBLM_IMUX39-&gt;CLBLM_L_D3</t>
        </is>
      </c>
      <c r="B19" t="inlineStr">
        <is>
          <t>PassTransistor</t>
        </is>
      </c>
      <c r="C19" t="n">
        <v>0</v>
      </c>
      <c r="E19" t="n">
        <v>0</v>
      </c>
      <c r="F19" t="n">
        <v>0</v>
      </c>
      <c r="G19" t="n">
        <v>0</v>
      </c>
      <c r="H19" t="n">
        <v>0</v>
      </c>
      <c r="I19">
        <f>((D21) + (D20))</f>
        <v/>
      </c>
      <c r="J19">
        <f>(((D21) + (D20))*C19)</f>
        <v/>
      </c>
    </row>
    <row r="20">
      <c r="A20" t="inlineStr">
        <is>
          <t>CLBLM_R_X3Y52/CLBLM_L_D3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masterReg/readData2[28]_i_18/I3</t>
        </is>
      </c>
      <c r="B21" t="inlineStr">
        <is>
          <t>Inpin</t>
        </is>
      </c>
      <c r="D21" t="n">
        <v>0</v>
      </c>
      <c r="E21" t="n">
        <v>0.136</v>
      </c>
      <c r="F21" t="n">
        <v>0.109</v>
      </c>
      <c r="G21" t="n">
        <v>0.346</v>
      </c>
      <c r="H21" t="n">
        <v>0.279</v>
      </c>
    </row>
    <row r="22">
      <c r="A22" t="inlineStr">
        <is>
          <t>regReadDataA[19]: masterReg/readData1_reg[19]/Q to masterReg/readData2[28]_i_18/I3 sum delays</t>
        </is>
      </c>
      <c r="E22">
        <f>(E2 + E4 + E7 + E9 + E11 + E13 + E16 + E19 + E21)</f>
        <v/>
      </c>
      <c r="F22">
        <f>(F2 + F4 + F7 + F9 + F11 + F13 + F16 + F19 + F21)</f>
        <v/>
      </c>
      <c r="G22">
        <f>(G2 + G4 + G7 + G9 + G11 + G13 + G16 + G19 + G21)</f>
        <v/>
      </c>
      <c r="H22">
        <f>(H2 + H4 + H7 + H9 + H11 + H13 + H16 + H19 + H21)</f>
        <v/>
      </c>
      <c r="J22">
        <f>(J2 + J3 + J4 + J6 + J7 + J8 + J9 + J10 + J11 + J12 + J13 + J15 + J16 + J18 + J19 + J20 + J21)</f>
        <v/>
      </c>
    </row>
    <row r="23">
      <c r="A23" t="inlineStr">
        <is>
          <t>regReadDataA[19]: masterReg/readData1_reg[19]/Q to masterReg/readData2[28]_i_18/I3sum delays + cap delay</t>
        </is>
      </c>
      <c r="E23">
        <f>1000*(E22 + J22)</f>
        <v/>
      </c>
      <c r="F23">
        <f>1000*(F22 + J22)</f>
        <v/>
      </c>
      <c r="G23">
        <f>1000*(G22 + J22)</f>
        <v/>
      </c>
      <c r="H23">
        <f>1000*(H22 + J22)</f>
        <v/>
      </c>
    </row>
    <row r="25">
      <c r="A25" t="inlineStr">
        <is>
          <t>regReadDataA[19]: masterReg/readData1_reg[19]/Q to masterReg/readData2[28]_i_18/I3Total delay (from Vivado)</t>
        </is>
      </c>
      <c r="E25" t="inlineStr">
        <is>
          <t>354</t>
        </is>
      </c>
      <c r="F25" t="inlineStr">
        <is>
          <t>298</t>
        </is>
      </c>
      <c r="G25" t="inlineStr">
        <is>
          <t>706</t>
        </is>
      </c>
      <c r="H25" t="inlineStr">
        <is>
          <t>584</t>
        </is>
      </c>
    </row>
    <row r="27">
      <c r="A27" t="inlineStr">
        <is>
          <t>INT_R_X3Y52/INT_R.LOGIC_OUTS5-&gt;&gt;SS2BEG1</t>
        </is>
      </c>
      <c r="B27" t="inlineStr">
        <is>
          <t>Buffer</t>
        </is>
      </c>
      <c r="C27" t="n">
        <v>1.1851186875</v>
      </c>
      <c r="D27" t="n">
        <v>0.008473000000000001</v>
      </c>
      <c r="E27" t="n">
        <v>0.06</v>
      </c>
      <c r="F27" t="n">
        <v>0.05</v>
      </c>
      <c r="G27" t="n">
        <v>0.134</v>
      </c>
      <c r="H27" t="n">
        <v>0.111</v>
      </c>
      <c r="I27">
        <f>((D31 + D42) + (D28 + D29 + D30))</f>
        <v/>
      </c>
      <c r="J27">
        <f>(((D31 + D42) + (D28 + D29 + D30))*C27)</f>
        <v/>
      </c>
    </row>
    <row r="28">
      <c r="A28" t="inlineStr">
        <is>
          <t>INT_R_X3Y52/SS2BEG1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INT_R_X3Y50/SS2END1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INT_R_X3Y51/SS2A1</t>
        </is>
      </c>
      <c r="B30" t="inlineStr">
        <is>
          <t>Part of wire</t>
        </is>
      </c>
      <c r="C30" t="n">
        <v>0</v>
      </c>
      <c r="D30" t="n">
        <v>0</v>
      </c>
      <c r="I30">
        <f>(((D28 + D29 + D30)/2) + (D31 + D42))</f>
        <v/>
      </c>
      <c r="J30">
        <f>((C28 + C29 + C30)*(((D28 + D29 + D30)/2) + (D31 + D42)))</f>
        <v/>
      </c>
    </row>
    <row r="31">
      <c r="A31" t="inlineStr">
        <is>
          <t>INT_R_X3Y50/INT_R.SS2END1-&gt;&gt;IMUX11</t>
        </is>
      </c>
      <c r="B31" t="inlineStr">
        <is>
          <t>Buffer</t>
        </is>
      </c>
      <c r="C31" t="n">
        <v>1.6107141875</v>
      </c>
      <c r="D31" t="n">
        <v>0.007713</v>
      </c>
      <c r="E31" t="n">
        <v>0.047</v>
      </c>
      <c r="F31" t="n">
        <v>0.038</v>
      </c>
      <c r="G31" t="n">
        <v>0.138</v>
      </c>
      <c r="H31" t="n">
        <v>0.114</v>
      </c>
      <c r="I31">
        <f>((((D36) + (D35))) + (D32 + D33))</f>
        <v/>
      </c>
      <c r="J31">
        <f>(((((D36) + (D35))) + (D32 + D33))*C31)</f>
        <v/>
      </c>
    </row>
    <row r="32">
      <c r="A32" t="inlineStr">
        <is>
          <t>INT_R_X3Y50/IMUX11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CLBLM_R_X3Y50/CLBLM_IMUX11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(((D36) + (D35))))</f>
        <v/>
      </c>
      <c r="J33">
        <f>((C32 + C33)*(((D32 + D33)/2) + (((D36) + (D35)))))</f>
        <v/>
      </c>
    </row>
    <row r="34">
      <c r="A34" t="inlineStr">
        <is>
          <t>CLBLM_R_X3Y50/CLBLM_R.CLBLM_IMUX11-&gt;CLBLM_M_A4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CLBLM_R_X3Y50/CLBLM_M_A4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masterReg/register_reg_r1_0_31_18_23_i_20/I2</t>
        </is>
      </c>
      <c r="B36" t="inlineStr">
        <is>
          <t>Inpin</t>
        </is>
      </c>
      <c r="D36" t="n">
        <v>0</v>
      </c>
      <c r="E36" t="n">
        <v>0.113</v>
      </c>
      <c r="F36" t="n">
        <v>0.091</v>
      </c>
      <c r="G36" t="n">
        <v>0.303</v>
      </c>
      <c r="H36" t="n">
        <v>0.244</v>
      </c>
    </row>
    <row r="37">
      <c r="A37" t="inlineStr">
        <is>
          <t>regReadDataA[19]: masterReg/readData1_reg[19]/Q to masterReg/register_reg_r1_0_31_18_23_i_20/I2 sum delays</t>
        </is>
      </c>
      <c r="E37">
        <f>(E2 + E4 + E27 + E31 + E34 + E36)</f>
        <v/>
      </c>
      <c r="F37">
        <f>(F2 + F4 + F27 + F31 + F34 + F36)</f>
        <v/>
      </c>
      <c r="G37">
        <f>(G2 + G4 + G27 + G31 + G34 + G36)</f>
        <v/>
      </c>
      <c r="H37">
        <f>(H2 + H4 + H27 + H31 + H34 + H36)</f>
        <v/>
      </c>
      <c r="J37">
        <f>(J2 + J3 + J4 + J6 + J27 + J30 + J31 + J33 + J34 + J35 + J36)</f>
        <v/>
      </c>
    </row>
    <row r="38">
      <c r="A38" t="inlineStr">
        <is>
          <t>regReadDataA[19]: masterReg/readData1_reg[19]/Q to masterReg/register_reg_r1_0_31_18_23_i_20/I2sum delays + cap delay</t>
        </is>
      </c>
      <c r="E38">
        <f>1000*(E37 + J37)</f>
        <v/>
      </c>
      <c r="F38">
        <f>1000*(F37 + J37)</f>
        <v/>
      </c>
      <c r="G38">
        <f>1000*(G37 + J37)</f>
        <v/>
      </c>
      <c r="H38">
        <f>1000*(H37 + J37)</f>
        <v/>
      </c>
    </row>
    <row r="40">
      <c r="A40" t="inlineStr">
        <is>
          <t>regReadDataA[19]: masterReg/readData1_reg[19]/Q to masterReg/register_reg_r1_0_31_18_23_i_20/I2Total delay (from Vivado)</t>
        </is>
      </c>
      <c r="E40" t="inlineStr">
        <is>
          <t>271</t>
        </is>
      </c>
      <c r="F40" t="inlineStr">
        <is>
          <t>230</t>
        </is>
      </c>
      <c r="G40" t="inlineStr">
        <is>
          <t>514</t>
        </is>
      </c>
      <c r="H40" t="inlineStr">
        <is>
          <t>427</t>
        </is>
      </c>
    </row>
    <row r="42">
      <c r="A42" t="inlineStr">
        <is>
          <t>INT_R_X3Y50/INT_R.SS2END1-&gt;&gt;SE2BEG1</t>
        </is>
      </c>
      <c r="B42" t="inlineStr">
        <is>
          <t>Buffer</t>
        </is>
      </c>
      <c r="C42" t="n">
        <v>1.1851186875</v>
      </c>
      <c r="D42" t="n">
        <v>0.008473000000000001</v>
      </c>
      <c r="E42" t="n">
        <v>0.041</v>
      </c>
      <c r="F42" t="n">
        <v>0.033</v>
      </c>
      <c r="G42" t="n">
        <v>0.138</v>
      </c>
      <c r="H42" t="n">
        <v>0.114</v>
      </c>
      <c r="I42">
        <f>((D49 + D65) + (D43 + D44 + D45 + D46 + D47 + D48))</f>
        <v/>
      </c>
      <c r="J42">
        <f>(((D49 + D65) + (D43 + D44 + D45 + D46 + D47 + D48))*C42)</f>
        <v/>
      </c>
    </row>
    <row r="43">
      <c r="A43" t="inlineStr">
        <is>
          <t>INT_R_X3Y50/SE2BEG1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INT_L_X4Y49/SE2END1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BRKH_INT_X3Y49/BRKH_INT_SE2A1</t>
        </is>
      </c>
      <c r="B45" t="inlineStr">
        <is>
          <t>Part of wire</t>
        </is>
      </c>
      <c r="C45" t="n">
        <v>0.00523</v>
      </c>
      <c r="D45" t="n">
        <v>0.001</v>
      </c>
    </row>
    <row r="46">
      <c r="A46" t="inlineStr">
        <is>
          <t>INT_R_X3Y49/SE2A1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CLBLM_R_X3Y49/CLBLM_SE2A1</t>
        </is>
      </c>
      <c r="B47" t="inlineStr">
        <is>
          <t>Part of wire</t>
        </is>
      </c>
      <c r="C47" t="n">
        <v>0.090332</v>
      </c>
      <c r="D47" t="n">
        <v>0.005065</v>
      </c>
    </row>
    <row r="48">
      <c r="A48" t="inlineStr">
        <is>
          <t>CLBLL_L_X4Y49/CLBLL_SE2A1</t>
        </is>
      </c>
      <c r="B48" t="inlineStr">
        <is>
          <t>Part of wire</t>
        </is>
      </c>
      <c r="C48" t="n">
        <v>0.07904000000000001</v>
      </c>
      <c r="D48" t="n">
        <v>0.005065</v>
      </c>
      <c r="I48">
        <f>(((D43 + D44 + D45 + D46 + D47 + D48)/2) + (D49 + D65))</f>
        <v/>
      </c>
      <c r="J48">
        <f>((C43 + C44 + C45 + C46 + C47 + C48)*(((D43 + D44 + D45 + D46 + D47 + D48)/2) + (D49 + D65)))</f>
        <v/>
      </c>
    </row>
    <row r="49">
      <c r="A49" t="inlineStr">
        <is>
          <t>INT_L_X4Y49/INT_L.SE2END1-&gt;&gt;FAN_ALT6</t>
        </is>
      </c>
      <c r="B49" t="inlineStr">
        <is>
          <t>Buffer</t>
        </is>
      </c>
      <c r="C49" t="n">
        <v>0</v>
      </c>
      <c r="D49" t="n">
        <v>0.00757</v>
      </c>
      <c r="E49" t="n">
        <v>0</v>
      </c>
      <c r="F49" t="n">
        <v>0</v>
      </c>
      <c r="G49" t="n">
        <v>0</v>
      </c>
      <c r="H49" t="n">
        <v>0</v>
      </c>
      <c r="I49">
        <f>((D51) + (D50))</f>
        <v/>
      </c>
      <c r="J49">
        <f>(((D51) + (D50))*C49)</f>
        <v/>
      </c>
    </row>
    <row r="50">
      <c r="A50" t="inlineStr">
        <is>
          <t>INT_L_X4Y49/FAN_ALT6</t>
        </is>
      </c>
      <c r="B50" t="inlineStr">
        <is>
          <t>Part of wire</t>
        </is>
      </c>
      <c r="C50" t="n">
        <v>0</v>
      </c>
      <c r="D50" t="n">
        <v>0</v>
      </c>
      <c r="I50">
        <f>(((D50)/2) + (D51))</f>
        <v/>
      </c>
      <c r="J50">
        <f>((C50)*(((D50)/2) + (D51)))</f>
        <v/>
      </c>
    </row>
    <row r="51">
      <c r="A51" t="inlineStr">
        <is>
          <t>INT_L_X4Y49/INT_L.FAN_ALT6-&gt;&gt;FAN_BOUNCE6</t>
        </is>
      </c>
      <c r="B51" t="inlineStr">
        <is>
          <t>Buffer</t>
        </is>
      </c>
      <c r="C51" t="n">
        <v>1.4764880625</v>
      </c>
      <c r="D51" t="n">
        <v>0</v>
      </c>
      <c r="E51" t="n">
        <v>0.059</v>
      </c>
      <c r="F51" t="n">
        <v>0.049</v>
      </c>
      <c r="G51" t="n">
        <v>0.178</v>
      </c>
      <c r="H51" t="n">
        <v>0.147</v>
      </c>
      <c r="I51">
        <f>((D54) + (D52 + D53))</f>
        <v/>
      </c>
      <c r="J51">
        <f>(((D54) + (D52 + D53))*C51)</f>
        <v/>
      </c>
    </row>
    <row r="52">
      <c r="A52" t="inlineStr">
        <is>
          <t>INT_L_X4Y49/FAN_BOUNCE6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INT_L_X4Y48/FAN_BOUNCE_S3_6</t>
        </is>
      </c>
      <c r="B53" t="inlineStr">
        <is>
          <t>Part of wire</t>
        </is>
      </c>
      <c r="C53" t="n">
        <v>0</v>
      </c>
      <c r="D53" t="n">
        <v>0</v>
      </c>
      <c r="I53">
        <f>(((D52 + D53)/2) + (D54))</f>
        <v/>
      </c>
      <c r="J53">
        <f>((C52 + C53)*(((D52 + D53)/2) + (D54)))</f>
        <v/>
      </c>
    </row>
    <row r="54">
      <c r="A54" t="inlineStr">
        <is>
          <t>INT_L_X4Y49/INT_L.FAN_BOUNCE6-&gt;&gt;IMUX_L33</t>
        </is>
      </c>
      <c r="B54" t="inlineStr">
        <is>
          <t>Buffer</t>
        </is>
      </c>
      <c r="C54" t="n">
        <v>1.6107141875</v>
      </c>
      <c r="D54" t="n">
        <v>0.007713</v>
      </c>
      <c r="E54" t="n">
        <v>0.047</v>
      </c>
      <c r="F54" t="n">
        <v>0.038</v>
      </c>
      <c r="G54" t="n">
        <v>0.138</v>
      </c>
      <c r="H54" t="n">
        <v>0.114</v>
      </c>
      <c r="I54">
        <f>((((D59) + (D58))) + (D55 + D56))</f>
        <v/>
      </c>
      <c r="J54">
        <f>(((((D59) + (D58))) + (D55 + D56))*C54)</f>
        <v/>
      </c>
    </row>
    <row r="55">
      <c r="A55" t="inlineStr">
        <is>
          <t>INT_L_X4Y49/IMUX_L33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CLBLL_L_X4Y49/CLBLL_IMUX33</t>
        </is>
      </c>
      <c r="B56" t="inlineStr">
        <is>
          <t>Part of wire</t>
        </is>
      </c>
      <c r="C56" t="n">
        <v>0</v>
      </c>
      <c r="D56" t="n">
        <v>0</v>
      </c>
      <c r="I56">
        <f>(((D55 + D56)/2) + (((D59) + (D58))))</f>
        <v/>
      </c>
      <c r="J56">
        <f>((C55 + C56)*(((D55 + D56)/2) + (((D59) + (D58)))))</f>
        <v/>
      </c>
    </row>
    <row r="57">
      <c r="A57" t="inlineStr">
        <is>
          <t>CLBLL_L_X4Y49/CLBLL_L.CLBLL_IMUX33-&gt;CLBLL_L_C1</t>
        </is>
      </c>
      <c r="B57" t="inlineStr">
        <is>
          <t>PassTransistor</t>
        </is>
      </c>
      <c r="C57" t="n">
        <v>0</v>
      </c>
      <c r="E57" t="n">
        <v>0</v>
      </c>
      <c r="F57" t="n">
        <v>0</v>
      </c>
      <c r="G57" t="n">
        <v>0</v>
      </c>
      <c r="H57" t="n">
        <v>0</v>
      </c>
      <c r="I57">
        <f>((D59) + (D58))</f>
        <v/>
      </c>
      <c r="J57">
        <f>(((D59) + (D58))*C57)</f>
        <v/>
      </c>
    </row>
    <row r="58">
      <c r="A58" t="inlineStr">
        <is>
          <t>CLBLL_L_X4Y49/CLBLL_L_C1</t>
        </is>
      </c>
      <c r="B58" t="inlineStr">
        <is>
          <t>Part of wire</t>
        </is>
      </c>
      <c r="C58" t="n">
        <v>0</v>
      </c>
      <c r="D58" t="n">
        <v>0</v>
      </c>
      <c r="I58">
        <f>(((D58)/2) + (D59))</f>
        <v/>
      </c>
      <c r="J58">
        <f>((C58)*(((D58)/2) + (D59)))</f>
        <v/>
      </c>
    </row>
    <row r="59">
      <c r="A59" t="inlineStr">
        <is>
          <t>masterReg/readData2[1]_i_16/I1</t>
        </is>
      </c>
      <c r="B59" t="inlineStr">
        <is>
          <t>Inpin</t>
        </is>
      </c>
      <c r="D59" t="n">
        <v>0</v>
      </c>
      <c r="E59" t="n">
        <v>0.215</v>
      </c>
      <c r="F59" t="n">
        <v>0.173</v>
      </c>
      <c r="G59" t="n">
        <v>0.517</v>
      </c>
      <c r="H59" t="n">
        <v>0.417</v>
      </c>
    </row>
    <row r="60">
      <c r="A60" t="inlineStr">
        <is>
          <t>regReadDataA[19]: masterReg/readData1_reg[19]/Q to masterReg/readData2[1]_i_16/I1 sum delays</t>
        </is>
      </c>
      <c r="E60">
        <f>(E2 + E4 + E27 + E42 + E49 + E51 + E54 + E57 + E59)</f>
        <v/>
      </c>
      <c r="F60">
        <f>(F2 + F4 + F27 + F42 + F49 + F51 + F54 + F57 + F59)</f>
        <v/>
      </c>
      <c r="G60">
        <f>(G2 + G4 + G27 + G42 + G49 + G51 + G54 + G57 + G59)</f>
        <v/>
      </c>
      <c r="H60">
        <f>(H2 + H4 + H27 + H42 + H49 + H51 + H54 + H57 + H59)</f>
        <v/>
      </c>
      <c r="J60">
        <f>(J2 + J3 + J4 + J6 + J27 + J30 + J42 + J48 + J49 + J50 + J51 + J53 + J54 + J56 + J57 + J58 + J59)</f>
        <v/>
      </c>
    </row>
    <row r="61">
      <c r="A61" t="inlineStr">
        <is>
          <t>regReadDataA[19]: masterReg/readData1_reg[19]/Q to masterReg/readData2[1]_i_16/I1sum delays + cap delay</t>
        </is>
      </c>
      <c r="E61">
        <f>1000*(E60 + J60)</f>
        <v/>
      </c>
      <c r="F61">
        <f>1000*(F60 + J60)</f>
        <v/>
      </c>
      <c r="G61">
        <f>1000*(G60 + J60)</f>
        <v/>
      </c>
      <c r="H61">
        <f>1000*(H60 + J60)</f>
        <v/>
      </c>
    </row>
    <row r="63">
      <c r="A63" t="inlineStr">
        <is>
          <t>regReadDataA[19]: masterReg/readData1_reg[19]/Q to masterReg/readData2[1]_i_16/I1Total delay (from Vivado)</t>
        </is>
      </c>
      <c r="E63" t="inlineStr">
        <is>
          <t>518</t>
        </is>
      </c>
      <c r="F63" t="inlineStr">
        <is>
          <t>439</t>
        </is>
      </c>
      <c r="G63" t="inlineStr">
        <is>
          <t>991</t>
        </is>
      </c>
      <c r="H63" t="inlineStr">
        <is>
          <t>823</t>
        </is>
      </c>
    </row>
    <row r="65">
      <c r="A65" t="inlineStr">
        <is>
          <t>INT_L_X4Y49/INT_L.SE2END1-&gt;&gt;WL1BEG0</t>
        </is>
      </c>
      <c r="B65" t="inlineStr">
        <is>
          <t>Buffer</t>
        </is>
      </c>
      <c r="C65" t="n">
        <v>1.16220225</v>
      </c>
      <c r="D65" t="n">
        <v>0.008429000000000001</v>
      </c>
      <c r="E65" t="n">
        <v>0.042</v>
      </c>
      <c r="F65" t="n">
        <v>0.034</v>
      </c>
      <c r="G65" t="n">
        <v>0.123</v>
      </c>
      <c r="H65" t="n">
        <v>0.102</v>
      </c>
      <c r="I65">
        <f>((D70 + D81) + (D66 + D67 + D68 + D69))</f>
        <v/>
      </c>
      <c r="J65">
        <f>(((D70 + D81) + (D66 + D67 + D68 + D69))*C65)</f>
        <v/>
      </c>
    </row>
    <row r="66">
      <c r="A66" t="inlineStr">
        <is>
          <t>INT_L_X4Y49/WL1BEG0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INT_R_X3Y49/WL1END0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CLBLL_L_X4Y49/CLBLL_WL1END0</t>
        </is>
      </c>
      <c r="B68" t="inlineStr">
        <is>
          <t>Part of wire</t>
        </is>
      </c>
      <c r="C68" t="n">
        <v>0.051272</v>
      </c>
      <c r="D68" t="n">
        <v>0.006105</v>
      </c>
    </row>
    <row r="69">
      <c r="A69" t="inlineStr">
        <is>
          <t>CLBLM_R_X3Y49/CLBLM_WL1END0</t>
        </is>
      </c>
      <c r="B69" t="inlineStr">
        <is>
          <t>Part of wire</t>
        </is>
      </c>
      <c r="C69" t="n">
        <v>0.058596</v>
      </c>
      <c r="D69" t="n">
        <v>0.006105</v>
      </c>
      <c r="I69">
        <f>(((D66 + D67 + D68 + D69)/2) + (D70 + D81))</f>
        <v/>
      </c>
      <c r="J69">
        <f>((C66 + C67 + C68 + C69)*(((D66 + D67 + D68 + D69)/2) + (D70 + D81)))</f>
        <v/>
      </c>
    </row>
    <row r="70">
      <c r="A70" t="inlineStr">
        <is>
          <t>INT_R_X3Y49/INT_R.WL1END0-&gt;&gt;IMUX1</t>
        </is>
      </c>
      <c r="B70" t="inlineStr">
        <is>
          <t>Buffer</t>
        </is>
      </c>
      <c r="C70" t="n">
        <v>1.6107141875</v>
      </c>
      <c r="D70" t="n">
        <v>0.007713</v>
      </c>
      <c r="E70" t="n">
        <v>0.047</v>
      </c>
      <c r="F70" t="n">
        <v>0.038</v>
      </c>
      <c r="G70" t="n">
        <v>0.138</v>
      </c>
      <c r="H70" t="n">
        <v>0.114</v>
      </c>
      <c r="I70">
        <f>((((D75) + (D74))) + (D71 + D72))</f>
        <v/>
      </c>
      <c r="J70">
        <f>(((((D75) + (D74))) + (D71 + D72))*C70)</f>
        <v/>
      </c>
    </row>
    <row r="71">
      <c r="A71" t="inlineStr">
        <is>
          <t>INT_R_X3Y49/IMUX1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CLBLM_R_X3Y49/CLBLM_IMUX1</t>
        </is>
      </c>
      <c r="B72" t="inlineStr">
        <is>
          <t>Part of wire</t>
        </is>
      </c>
      <c r="C72" t="n">
        <v>0</v>
      </c>
      <c r="D72" t="n">
        <v>0</v>
      </c>
      <c r="I72">
        <f>(((D71 + D72)/2) + (((D75) + (D74))))</f>
        <v/>
      </c>
      <c r="J72">
        <f>((C71 + C72)*(((D71 + D72)/2) + (((D75) + (D74)))))</f>
        <v/>
      </c>
    </row>
    <row r="73">
      <c r="A73" t="inlineStr">
        <is>
          <t>CLBLM_R_X3Y49/CLBLM_R.CLBLM_IMUX1-&gt;CLBLM_M_A3</t>
        </is>
      </c>
      <c r="B73" t="inlineStr">
        <is>
          <t>PassTransistor</t>
        </is>
      </c>
      <c r="C73" t="n">
        <v>0</v>
      </c>
      <c r="E73" t="n">
        <v>0</v>
      </c>
      <c r="F73" t="n">
        <v>0</v>
      </c>
      <c r="G73" t="n">
        <v>0</v>
      </c>
      <c r="H73" t="n">
        <v>0</v>
      </c>
      <c r="I73">
        <f>((D75) + (D74))</f>
        <v/>
      </c>
      <c r="J73">
        <f>(((D75) + (D74))*C73)</f>
        <v/>
      </c>
    </row>
    <row r="74">
      <c r="A74" t="inlineStr">
        <is>
          <t>CLBLM_R_X3Y49/CLBLM_M_A3</t>
        </is>
      </c>
      <c r="B74" t="inlineStr">
        <is>
          <t>Part of wire</t>
        </is>
      </c>
      <c r="C74" t="n">
        <v>0</v>
      </c>
      <c r="D74" t="n">
        <v>0</v>
      </c>
      <c r="I74">
        <f>(((D74)/2) + (D75))</f>
        <v/>
      </c>
      <c r="J74">
        <f>((C74)*(((D74)/2) + (D75)))</f>
        <v/>
      </c>
    </row>
    <row r="75">
      <c r="A75" t="inlineStr">
        <is>
          <t>masterReg/register_reg_r1_0_31_18_23_i_19/I0</t>
        </is>
      </c>
      <c r="B75" t="inlineStr">
        <is>
          <t>Inpin</t>
        </is>
      </c>
      <c r="D75" t="n">
        <v>0</v>
      </c>
      <c r="E75" t="n">
        <v>0.141</v>
      </c>
      <c r="F75" t="n">
        <v>0.114</v>
      </c>
      <c r="G75" t="n">
        <v>0.372</v>
      </c>
      <c r="H75" t="n">
        <v>0.3</v>
      </c>
    </row>
    <row r="76">
      <c r="A76" t="inlineStr">
        <is>
          <t>regReadDataA[19]: masterReg/readData1_reg[19]/Q to masterReg/register_reg_r1_0_31_18_23_i_19/I0 sum delays</t>
        </is>
      </c>
      <c r="E76">
        <f>(E2 + E4 + E27 + E42 + E65 + E70 + E73 + E75)</f>
        <v/>
      </c>
      <c r="F76">
        <f>(F2 + F4 + F27 + F42 + F65 + F70 + F73 + F75)</f>
        <v/>
      </c>
      <c r="G76">
        <f>(G2 + G4 + G27 + G42 + G65 + G70 + G73 + G75)</f>
        <v/>
      </c>
      <c r="H76">
        <f>(H2 + H4 + H27 + H42 + H65 + H70 + H73 + H75)</f>
        <v/>
      </c>
      <c r="J76">
        <f>(J2 + J3 + J4 + J6 + J27 + J30 + J42 + J48 + J65 + J69 + J70 + J72 + J73 + J74 + J75)</f>
        <v/>
      </c>
    </row>
    <row r="77">
      <c r="A77" t="inlineStr">
        <is>
          <t>regReadDataA[19]: masterReg/readData1_reg[19]/Q to masterReg/register_reg_r1_0_31_18_23_i_19/I0sum delays + cap delay</t>
        </is>
      </c>
      <c r="E77">
        <f>1000*(E76 + J76)</f>
        <v/>
      </c>
      <c r="F77">
        <f>1000*(F76 + J76)</f>
        <v/>
      </c>
      <c r="G77">
        <f>1000*(G76 + J76)</f>
        <v/>
      </c>
      <c r="H77">
        <f>1000*(H76 + J76)</f>
        <v/>
      </c>
    </row>
    <row r="79">
      <c r="A79" t="inlineStr">
        <is>
          <t>regReadDataA[19]: masterReg/readData1_reg[19]/Q to masterReg/register_reg_r1_0_31_18_23_i_19/I0Total delay (from Vivado)</t>
        </is>
      </c>
      <c r="E79" t="inlineStr">
        <is>
          <t>451</t>
        </is>
      </c>
      <c r="F79" t="inlineStr">
        <is>
          <t>389</t>
        </is>
      </c>
      <c r="G79" t="inlineStr">
        <is>
          <t>850</t>
        </is>
      </c>
      <c r="H79" t="inlineStr">
        <is>
          <t>714</t>
        </is>
      </c>
    </row>
    <row r="81">
      <c r="A81" t="inlineStr">
        <is>
          <t>INT_R_X3Y49/INT_R.WL1END0-&gt;&gt;IMUX33</t>
        </is>
      </c>
      <c r="B81" t="inlineStr">
        <is>
          <t>Buffer</t>
        </is>
      </c>
      <c r="C81" t="n">
        <v>1.6107141875</v>
      </c>
      <c r="D81" t="n">
        <v>0.007713</v>
      </c>
      <c r="E81" t="n">
        <v>0.047</v>
      </c>
      <c r="F81" t="n">
        <v>0.038</v>
      </c>
      <c r="G81" t="n">
        <v>0.138</v>
      </c>
      <c r="H81" t="n">
        <v>0.114</v>
      </c>
      <c r="I81">
        <f>((((D86) + (D85))) + (D82 + D83))</f>
        <v/>
      </c>
      <c r="J81">
        <f>(((((D86) + (D85))) + (D82 + D83))*C81)</f>
        <v/>
      </c>
    </row>
    <row r="82">
      <c r="A82" t="inlineStr">
        <is>
          <t>INT_R_X3Y49/IMUX33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CLBLM_R_X3Y49/CLBLM_IMUX33</t>
        </is>
      </c>
      <c r="B83" t="inlineStr">
        <is>
          <t>Part of wire</t>
        </is>
      </c>
      <c r="C83" t="n">
        <v>0</v>
      </c>
      <c r="D83" t="n">
        <v>0</v>
      </c>
      <c r="I83">
        <f>(((D82 + D83)/2) + (((D86) + (D85))))</f>
        <v/>
      </c>
      <c r="J83">
        <f>((C82 + C83)*(((D82 + D83)/2) + (((D86) + (D85)))))</f>
        <v/>
      </c>
    </row>
    <row r="84">
      <c r="A84" t="inlineStr">
        <is>
          <t>CLBLM_R_X3Y49/CLBLM_R.CLBLM_IMUX33-&gt;CLBLM_L_C1</t>
        </is>
      </c>
      <c r="B84" t="inlineStr">
        <is>
          <t>PassTransistor</t>
        </is>
      </c>
      <c r="C84" t="n">
        <v>0</v>
      </c>
      <c r="E84" t="n">
        <v>0</v>
      </c>
      <c r="F84" t="n">
        <v>0</v>
      </c>
      <c r="G84" t="n">
        <v>0</v>
      </c>
      <c r="H84" t="n">
        <v>0</v>
      </c>
      <c r="I84">
        <f>((D86) + (D85))</f>
        <v/>
      </c>
      <c r="J84">
        <f>(((D86) + (D85))*C84)</f>
        <v/>
      </c>
    </row>
    <row r="85">
      <c r="A85" t="inlineStr">
        <is>
          <t>CLBLM_R_X3Y49/CLBLM_L_C1</t>
        </is>
      </c>
      <c r="B85" t="inlineStr">
        <is>
          <t>Part of wire</t>
        </is>
      </c>
      <c r="C85" t="n">
        <v>0</v>
      </c>
      <c r="D85" t="n">
        <v>0</v>
      </c>
      <c r="I85">
        <f>(((D85)/2) + (D86))</f>
        <v/>
      </c>
      <c r="J85">
        <f>((C85)*(((D85)/2) + (D86)))</f>
        <v/>
      </c>
    </row>
    <row r="86">
      <c r="A86" t="inlineStr">
        <is>
          <t>masterReg/readData2[16]_i_11/I0</t>
        </is>
      </c>
      <c r="B86" t="inlineStr">
        <is>
          <t>Inpin</t>
        </is>
      </c>
      <c r="D86" t="n">
        <v>0</v>
      </c>
      <c r="E86" t="n">
        <v>0.215</v>
      </c>
      <c r="F86" t="n">
        <v>0.173</v>
      </c>
      <c r="G86" t="n">
        <v>0.517</v>
      </c>
      <c r="H86" t="n">
        <v>0.417</v>
      </c>
    </row>
    <row r="87">
      <c r="A87" t="inlineStr">
        <is>
          <t>regReadDataA[19]: masterReg/readData1_reg[19]/Q to masterReg/readData2[16]_i_11/I0 sum delays</t>
        </is>
      </c>
      <c r="E87">
        <f>(E2 + E4 + E27 + E42 + E65 + E81 + E84 + E86)</f>
        <v/>
      </c>
      <c r="F87">
        <f>(F2 + F4 + F27 + F42 + F65 + F81 + F84 + F86)</f>
        <v/>
      </c>
      <c r="G87">
        <f>(G2 + G4 + G27 + G42 + G65 + G81 + G84 + G86)</f>
        <v/>
      </c>
      <c r="H87">
        <f>(H2 + H4 + H27 + H42 + H65 + H81 + H84 + H86)</f>
        <v/>
      </c>
      <c r="J87">
        <f>(J2 + J3 + J4 + J6 + J27 + J30 + J42 + J48 + J65 + J69 + J81 + J83 + J84 + J85 + J86)</f>
        <v/>
      </c>
    </row>
    <row r="88">
      <c r="A88" t="inlineStr">
        <is>
          <t>regReadDataA[19]: masterReg/readData1_reg[19]/Q to masterReg/readData2[16]_i_11/I0sum delays + cap delay</t>
        </is>
      </c>
      <c r="E88">
        <f>1000*(E87 + J87)</f>
        <v/>
      </c>
      <c r="F88">
        <f>1000*(F87 + J87)</f>
        <v/>
      </c>
      <c r="G88">
        <f>1000*(G87 + J87)</f>
        <v/>
      </c>
      <c r="H88">
        <f>1000*(H87 + J87)</f>
        <v/>
      </c>
    </row>
    <row r="90">
      <c r="A90" t="inlineStr">
        <is>
          <t>regReadDataA[19]: masterReg/readData1_reg[19]/Q to masterReg/readData2[16]_i_11/I0Total delay (from Vivado)</t>
        </is>
      </c>
      <c r="E90" t="inlineStr">
        <is>
          <t>525</t>
        </is>
      </c>
      <c r="F90" t="inlineStr">
        <is>
          <t>448</t>
        </is>
      </c>
      <c r="G90" t="inlineStr">
        <is>
          <t>983</t>
        </is>
      </c>
      <c r="H90" t="inlineStr">
        <is>
          <t>821</t>
        </is>
      </c>
    </row>
    <row r="92">
      <c r="A92" t="inlineStr">
        <is>
          <t>INT_R_X3Y52/INT_R.LOGIC_OUTS5-&gt;&gt;SE2BEG1</t>
        </is>
      </c>
      <c r="B92" t="inlineStr">
        <is>
          <t>Buffer</t>
        </is>
      </c>
      <c r="C92" t="n">
        <v>1.1851186875</v>
      </c>
      <c r="D92" t="n">
        <v>0.008473000000000001</v>
      </c>
      <c r="E92" t="n">
        <v>0.041</v>
      </c>
      <c r="F92" t="n">
        <v>0.033</v>
      </c>
      <c r="G92" t="n">
        <v>0.138</v>
      </c>
      <c r="H92" t="n">
        <v>0.114</v>
      </c>
      <c r="I92">
        <f>((D98 + D137 + D171) + (D93 + D94 + D95 + D96 + D97))</f>
        <v/>
      </c>
      <c r="J92">
        <f>(((D98 + D137 + D171) + (D93 + D94 + D95 + D96 + D97))*C92)</f>
        <v/>
      </c>
    </row>
    <row r="93">
      <c r="A93" t="inlineStr">
        <is>
          <t>INT_R_X3Y52/SE2BEG1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INT_L_X4Y51/SE2END1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INT_R_X3Y51/SE2A1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CLBLM_R_X3Y51/CLBLM_SE2A1</t>
        </is>
      </c>
      <c r="B96" t="inlineStr">
        <is>
          <t>Part of wire</t>
        </is>
      </c>
      <c r="C96" t="n">
        <v>0.090332</v>
      </c>
      <c r="D96" t="n">
        <v>0.005065</v>
      </c>
    </row>
    <row r="97">
      <c r="A97" t="inlineStr">
        <is>
          <t>CLBLL_L_X4Y51/CLBLL_SE2A1</t>
        </is>
      </c>
      <c r="B97" t="inlineStr">
        <is>
          <t>Part of wire</t>
        </is>
      </c>
      <c r="C97" t="n">
        <v>0.07904000000000001</v>
      </c>
      <c r="D97" t="n">
        <v>0.005065</v>
      </c>
      <c r="I97">
        <f>(((D93 + D94 + D95 + D96 + D97)/2) + (D98 + D137 + D171))</f>
        <v/>
      </c>
      <c r="J97">
        <f>((C93 + C94 + C95 + C96 + C97)*(((D93 + D94 + D95 + D96 + D97)/2) + (D98 + D137 + D171)))</f>
        <v/>
      </c>
    </row>
    <row r="98">
      <c r="A98" t="inlineStr">
        <is>
          <t>INT_L_X4Y51/INT_L.SE2END1-&gt;&gt;SL1BEG1</t>
        </is>
      </c>
      <c r="B98" t="inlineStr">
        <is>
          <t>Buffer</t>
        </is>
      </c>
      <c r="C98" t="n">
        <v>1.16220225</v>
      </c>
      <c r="D98" t="n">
        <v>0.008429000000000001</v>
      </c>
      <c r="E98" t="n">
        <v>0.054</v>
      </c>
      <c r="F98" t="n">
        <v>0.044</v>
      </c>
      <c r="G98" t="n">
        <v>0.131</v>
      </c>
      <c r="H98" t="n">
        <v>0.108</v>
      </c>
      <c r="I98">
        <f>((D101 + D112) + (D99 + D100))</f>
        <v/>
      </c>
      <c r="J98">
        <f>(((D101 + D112) + (D99 + D100))*C98)</f>
        <v/>
      </c>
    </row>
    <row r="99">
      <c r="A99" t="inlineStr">
        <is>
          <t>INT_L_X4Y51/SL1BEG1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INT_L_X4Y50/SL1END1</t>
        </is>
      </c>
      <c r="B100" t="inlineStr">
        <is>
          <t>Part of wire</t>
        </is>
      </c>
      <c r="C100" t="n">
        <v>0</v>
      </c>
      <c r="D100" t="n">
        <v>0</v>
      </c>
      <c r="I100">
        <f>(((D99 + D100)/2) + (D101 + D112))</f>
        <v/>
      </c>
      <c r="J100">
        <f>((C99 + C100)*(((D99 + D100)/2) + (D101 + D112)))</f>
        <v/>
      </c>
    </row>
    <row r="101">
      <c r="A101" t="inlineStr">
        <is>
          <t>INT_L_X4Y50/INT_L.SL1END1-&gt;&gt;IMUX_L18</t>
        </is>
      </c>
      <c r="B101" t="inlineStr">
        <is>
          <t>Buffer</t>
        </is>
      </c>
      <c r="C101" t="n">
        <v>1.6107141875</v>
      </c>
      <c r="D101" t="n">
        <v>0.007713</v>
      </c>
      <c r="E101" t="n">
        <v>0.047</v>
      </c>
      <c r="F101" t="n">
        <v>0.038</v>
      </c>
      <c r="G101" t="n">
        <v>0.138</v>
      </c>
      <c r="H101" t="n">
        <v>0.114</v>
      </c>
      <c r="I101">
        <f>((((D106) + (D105))) + (D102 + D103))</f>
        <v/>
      </c>
      <c r="J101">
        <f>(((((D106) + (D105))) + (D102 + D103))*C101)</f>
        <v/>
      </c>
    </row>
    <row r="102">
      <c r="A102" t="inlineStr">
        <is>
          <t>INT_L_X4Y50/IMUX_L18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CLBLL_L_X4Y50/CLBLL_IMUX18</t>
        </is>
      </c>
      <c r="B103" t="inlineStr">
        <is>
          <t>Part of wire</t>
        </is>
      </c>
      <c r="C103" t="n">
        <v>0</v>
      </c>
      <c r="D103" t="n">
        <v>0</v>
      </c>
      <c r="I103">
        <f>(((D102 + D103)/2) + (((D106) + (D105))))</f>
        <v/>
      </c>
      <c r="J103">
        <f>((C102 + C103)*(((D102 + D103)/2) + (((D106) + (D105)))))</f>
        <v/>
      </c>
    </row>
    <row r="104">
      <c r="A104" t="inlineStr">
        <is>
          <t>CLBLL_L_X4Y50/CLBLL_L.CLBLL_IMUX18-&gt;CLBLL_LL_B2</t>
        </is>
      </c>
      <c r="B104" t="inlineStr">
        <is>
          <t>PassTransistor</t>
        </is>
      </c>
      <c r="C104" t="n">
        <v>0</v>
      </c>
      <c r="E104" t="n">
        <v>0</v>
      </c>
      <c r="F104" t="n">
        <v>0</v>
      </c>
      <c r="G104" t="n">
        <v>0</v>
      </c>
      <c r="H104" t="n">
        <v>0</v>
      </c>
      <c r="I104">
        <f>((D106) + (D105))</f>
        <v/>
      </c>
      <c r="J104">
        <f>(((D106) + (D105))*C104)</f>
        <v/>
      </c>
    </row>
    <row r="105">
      <c r="A105" t="inlineStr">
        <is>
          <t>CLBLL_L_X4Y50/CLBLL_LL_B2</t>
        </is>
      </c>
      <c r="B105" t="inlineStr">
        <is>
          <t>Part of wire</t>
        </is>
      </c>
      <c r="C105" t="n">
        <v>0</v>
      </c>
      <c r="D105" t="n">
        <v>0.002273</v>
      </c>
      <c r="I105">
        <f>(((D105)/2) + (D106))</f>
        <v/>
      </c>
      <c r="J105">
        <f>((C105)*(((D105)/2) + (D106)))</f>
        <v/>
      </c>
    </row>
    <row r="106">
      <c r="A106" t="inlineStr">
        <is>
          <t>masterReg/i__carry__1_i_7/I3</t>
        </is>
      </c>
      <c r="B106" t="inlineStr">
        <is>
          <t>Inpin</t>
        </is>
      </c>
      <c r="D106" t="n">
        <v>0</v>
      </c>
      <c r="E106" t="n">
        <v>0.212</v>
      </c>
      <c r="F106" t="n">
        <v>0.17</v>
      </c>
      <c r="G106" t="n">
        <v>0.506</v>
      </c>
      <c r="H106" t="n">
        <v>0.408</v>
      </c>
    </row>
    <row r="107">
      <c r="A107" t="inlineStr">
        <is>
          <t>regReadDataA[19]: masterReg/readData1_reg[19]/Q to masterReg/i__carry__1_i_7/I3 sum delays</t>
        </is>
      </c>
      <c r="E107">
        <f>(E2 + E4 + E92 + E98 + E101 + E104 + E106)</f>
        <v/>
      </c>
      <c r="F107">
        <f>(F2 + F4 + F92 + F98 + F101 + F104 + F106)</f>
        <v/>
      </c>
      <c r="G107">
        <f>(G2 + G4 + G92 + G98 + G101 + G104 + G106)</f>
        <v/>
      </c>
      <c r="H107">
        <f>(H2 + H4 + H92 + H98 + H101 + H104 + H106)</f>
        <v/>
      </c>
      <c r="J107">
        <f>(J2 + J3 + J4 + J6 + J92 + J97 + J98 + J100 + J101 + J103 + J104 + J105 + J106)</f>
        <v/>
      </c>
    </row>
    <row r="108">
      <c r="A108" t="inlineStr">
        <is>
          <t>regReadDataA[19]: masterReg/readData1_reg[19]/Q to masterReg/i__carry__1_i_7/I3sum delays + cap delay</t>
        </is>
      </c>
      <c r="E108">
        <f>1000*(E107 + J107)</f>
        <v/>
      </c>
      <c r="F108">
        <f>1000*(F107 + J107)</f>
        <v/>
      </c>
      <c r="G108">
        <f>1000*(G107 + J107)</f>
        <v/>
      </c>
      <c r="H108">
        <f>1000*(H107 + J107)</f>
        <v/>
      </c>
    </row>
    <row r="110">
      <c r="A110" t="inlineStr">
        <is>
          <t>regReadDataA[19]: masterReg/readData1_reg[19]/Q to masterReg/i__carry__1_i_7/I3Total delay (from Vivado)</t>
        </is>
      </c>
      <c r="E110" t="inlineStr">
        <is>
          <t>456</t>
        </is>
      </c>
      <c r="F110" t="inlineStr">
        <is>
          <t>387</t>
        </is>
      </c>
      <c r="G110" t="inlineStr">
        <is>
          <t>844</t>
        </is>
      </c>
      <c r="H110" t="inlineStr">
        <is>
          <t>704</t>
        </is>
      </c>
    </row>
    <row r="112">
      <c r="A112" t="inlineStr">
        <is>
          <t>INT_L_X4Y50/INT_L.SL1END1-&gt;&gt;ER1BEG2</t>
        </is>
      </c>
      <c r="B112" t="inlineStr">
        <is>
          <t>Buffer</t>
        </is>
      </c>
      <c r="C112" t="n">
        <v>1.16220225</v>
      </c>
      <c r="D112" t="n">
        <v>0.008429000000000001</v>
      </c>
      <c r="E112" t="n">
        <v>0.044</v>
      </c>
      <c r="F112" t="n">
        <v>0.036</v>
      </c>
      <c r="G112" t="n">
        <v>0.122</v>
      </c>
      <c r="H112" t="n">
        <v>0.101</v>
      </c>
      <c r="I112">
        <f>((D115 + D126) + (D113 + D114))</f>
        <v/>
      </c>
      <c r="J112">
        <f>(((D115 + D126) + (D113 + D114))*C112)</f>
        <v/>
      </c>
    </row>
    <row r="113">
      <c r="A113" t="inlineStr">
        <is>
          <t>INT_L_X4Y50/ER1BEG2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INT_R_X5Y50/ER1END2</t>
        </is>
      </c>
      <c r="B114" t="inlineStr">
        <is>
          <t>Part of wire</t>
        </is>
      </c>
      <c r="C114" t="n">
        <v>0</v>
      </c>
      <c r="D114" t="n">
        <v>0</v>
      </c>
      <c r="I114">
        <f>(((D113 + D114)/2) + (D115 + D126))</f>
        <v/>
      </c>
      <c r="J114">
        <f>((C113 + C114)*(((D113 + D114)/2) + (D115 + D126)))</f>
        <v/>
      </c>
    </row>
    <row r="115">
      <c r="A115" t="inlineStr">
        <is>
          <t>INT_R_X5Y50/INT_R.ER1END2-&gt;&gt;IMUX37</t>
        </is>
      </c>
      <c r="B115" t="inlineStr">
        <is>
          <t>Buffer</t>
        </is>
      </c>
      <c r="C115" t="n">
        <v>1.6107141875</v>
      </c>
      <c r="D115" t="n">
        <v>0.007713</v>
      </c>
      <c r="E115" t="n">
        <v>0.047</v>
      </c>
      <c r="F115" t="n">
        <v>0.038</v>
      </c>
      <c r="G115" t="n">
        <v>0.138</v>
      </c>
      <c r="H115" t="n">
        <v>0.114</v>
      </c>
      <c r="I115">
        <f>((((D120) + (D119))) + (D116 + D117))</f>
        <v/>
      </c>
      <c r="J115">
        <f>(((((D120) + (D119))) + (D116 + D117))*C115)</f>
        <v/>
      </c>
    </row>
    <row r="116">
      <c r="A116" t="inlineStr">
        <is>
          <t>INT_R_X5Y50/IMUX37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CLBLM_R_X5Y50/CLBLM_IMUX37</t>
        </is>
      </c>
      <c r="B117" t="inlineStr">
        <is>
          <t>Part of wire</t>
        </is>
      </c>
      <c r="C117" t="n">
        <v>0</v>
      </c>
      <c r="D117" t="n">
        <v>0</v>
      </c>
      <c r="I117">
        <f>(((D116 + D117)/2) + (((D120) + (D119))))</f>
        <v/>
      </c>
      <c r="J117">
        <f>((C116 + C117)*(((D116 + D117)/2) + (((D120) + (D119)))))</f>
        <v/>
      </c>
    </row>
    <row r="118">
      <c r="A118" t="inlineStr">
        <is>
          <t>CLBLM_R_X5Y50/CLBLM_R.CLBLM_IMUX37-&gt;CLBLM_L_D4</t>
        </is>
      </c>
      <c r="B118" t="inlineStr">
        <is>
          <t>PassTransistor</t>
        </is>
      </c>
      <c r="C118" t="n">
        <v>0</v>
      </c>
      <c r="E118" t="n">
        <v>0</v>
      </c>
      <c r="F118" t="n">
        <v>0</v>
      </c>
      <c r="G118" t="n">
        <v>0</v>
      </c>
      <c r="H118" t="n">
        <v>0</v>
      </c>
      <c r="I118">
        <f>((D120) + (D119))</f>
        <v/>
      </c>
      <c r="J118">
        <f>(((D120) + (D119))*C118)</f>
        <v/>
      </c>
    </row>
    <row r="119">
      <c r="A119" t="inlineStr">
        <is>
          <t>CLBLM_R_X5Y50/CLBLM_L_D4</t>
        </is>
      </c>
      <c r="B119" t="inlineStr">
        <is>
          <t>Part of wire</t>
        </is>
      </c>
      <c r="C119" t="n">
        <v>0</v>
      </c>
      <c r="D119" t="n">
        <v>0</v>
      </c>
      <c r="I119">
        <f>(((D119)/2) + (D120))</f>
        <v/>
      </c>
      <c r="J119">
        <f>((C119)*(((D119)/2) + (D120)))</f>
        <v/>
      </c>
    </row>
    <row r="120">
      <c r="A120" t="inlineStr">
        <is>
          <t>masterReg/result0_carry__3_i_1/I0</t>
        </is>
      </c>
      <c r="B120" t="inlineStr">
        <is>
          <t>Inpin</t>
        </is>
      </c>
      <c r="D120" t="n">
        <v>0</v>
      </c>
      <c r="E120" t="n">
        <v>0.109</v>
      </c>
      <c r="F120" t="n">
        <v>0.08799999999999999</v>
      </c>
      <c r="G120" t="n">
        <v>0.284</v>
      </c>
      <c r="H120" t="n">
        <v>0.229</v>
      </c>
    </row>
    <row r="121">
      <c r="A121" t="inlineStr">
        <is>
          <t>regReadDataA[19]: masterReg/readData1_reg[19]/Q to masterReg/result0_carry__3_i_1/I0 sum delays</t>
        </is>
      </c>
      <c r="E121">
        <f>(E2 + E4 + E92 + E98 + E112 + E115 + E118 + E120)</f>
        <v/>
      </c>
      <c r="F121">
        <f>(F2 + F4 + F92 + F98 + F112 + F115 + F118 + F120)</f>
        <v/>
      </c>
      <c r="G121">
        <f>(G2 + G4 + G92 + G98 + G112 + G115 + G118 + G120)</f>
        <v/>
      </c>
      <c r="H121">
        <f>(H2 + H4 + H92 + H98 + H112 + H115 + H118 + H120)</f>
        <v/>
      </c>
      <c r="J121">
        <f>(J2 + J3 + J4 + J6 + J92 + J97 + J98 + J100 + J112 + J114 + J115 + J117 + J118 + J119 + J120)</f>
        <v/>
      </c>
    </row>
    <row r="122">
      <c r="A122" t="inlineStr">
        <is>
          <t>regReadDataA[19]: masterReg/readData1_reg[19]/Q to masterReg/result0_carry__3_i_1/I0sum delays + cap delay</t>
        </is>
      </c>
      <c r="E122">
        <f>1000*(E121 + J121)</f>
        <v/>
      </c>
      <c r="F122">
        <f>1000*(F121 + J121)</f>
        <v/>
      </c>
      <c r="G122">
        <f>1000*(G121 + J121)</f>
        <v/>
      </c>
      <c r="H122">
        <f>1000*(H121 + J121)</f>
        <v/>
      </c>
    </row>
    <row r="124">
      <c r="A124" t="inlineStr">
        <is>
          <t>regReadDataA[19]: masterReg/readData1_reg[19]/Q to masterReg/result0_carry__3_i_1/I0Total delay (from Vivado)</t>
        </is>
      </c>
      <c r="E124" t="inlineStr">
        <is>
          <t>407</t>
        </is>
      </c>
      <c r="F124" t="inlineStr">
        <is>
          <t>351</t>
        </is>
      </c>
      <c r="G124" t="inlineStr">
        <is>
          <t>762</t>
        </is>
      </c>
      <c r="H124" t="inlineStr">
        <is>
          <t>642</t>
        </is>
      </c>
    </row>
    <row r="126">
      <c r="A126" t="inlineStr">
        <is>
          <t>INT_R_X5Y50/INT_R.ER1END2-&gt;&gt;IMUX44</t>
        </is>
      </c>
      <c r="B126" t="inlineStr">
        <is>
          <t>Buffer</t>
        </is>
      </c>
      <c r="C126" t="n">
        <v>1.6107141875</v>
      </c>
      <c r="D126" t="n">
        <v>0.007713</v>
      </c>
      <c r="E126" t="n">
        <v>0.047</v>
      </c>
      <c r="F126" t="n">
        <v>0.038</v>
      </c>
      <c r="G126" t="n">
        <v>0.138</v>
      </c>
      <c r="H126" t="n">
        <v>0.114</v>
      </c>
      <c r="I126">
        <f>((((D131) + (D130))) + (D127 + D128))</f>
        <v/>
      </c>
      <c r="J126">
        <f>(((((D131) + (D130))) + (D127 + D128))*C126)</f>
        <v/>
      </c>
    </row>
    <row r="127">
      <c r="A127" t="inlineStr">
        <is>
          <t>INT_R_X5Y50/IMUX44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CLBLM_R_X5Y50/CLBLM_IMUX44</t>
        </is>
      </c>
      <c r="B128" t="inlineStr">
        <is>
          <t>Part of wire</t>
        </is>
      </c>
      <c r="C128" t="n">
        <v>0</v>
      </c>
      <c r="D128" t="n">
        <v>0</v>
      </c>
      <c r="I128">
        <f>(((D127 + D128)/2) + (((D131) + (D130))))</f>
        <v/>
      </c>
      <c r="J128">
        <f>((C127 + C128)*(((D127 + D128)/2) + (((D131) + (D130)))))</f>
        <v/>
      </c>
    </row>
    <row r="129">
      <c r="A129" t="inlineStr">
        <is>
          <t>CLBLM_R_X5Y50/CLBLM_R.CLBLM_IMUX44-&gt;CLBLM_M_D4</t>
        </is>
      </c>
      <c r="B129" t="inlineStr">
        <is>
          <t>PassTransistor</t>
        </is>
      </c>
      <c r="C129" t="n">
        <v>0</v>
      </c>
      <c r="E129" t="n">
        <v>0</v>
      </c>
      <c r="F129" t="n">
        <v>0</v>
      </c>
      <c r="G129" t="n">
        <v>0</v>
      </c>
      <c r="H129" t="n">
        <v>0</v>
      </c>
      <c r="I129">
        <f>((D131) + (D130))</f>
        <v/>
      </c>
      <c r="J129">
        <f>(((D131) + (D130))*C129)</f>
        <v/>
      </c>
    </row>
    <row r="130">
      <c r="A130" t="inlineStr">
        <is>
          <t>CLBLM_R_X5Y50/CLBLM_M_D4</t>
        </is>
      </c>
      <c r="B130" t="inlineStr">
        <is>
          <t>Part of wire</t>
        </is>
      </c>
      <c r="C130" t="n">
        <v>0</v>
      </c>
      <c r="D130" t="n">
        <v>0</v>
      </c>
      <c r="I130">
        <f>(((D130)/2) + (D131))</f>
        <v/>
      </c>
      <c r="J130">
        <f>((C130)*(((D130)/2) + (D131)))</f>
        <v/>
      </c>
    </row>
    <row r="131">
      <c r="A131" t="inlineStr">
        <is>
          <t>masterReg/i__carry__3_i_1/I1</t>
        </is>
      </c>
      <c r="B131" t="inlineStr">
        <is>
          <t>Inpin</t>
        </is>
      </c>
      <c r="D131" t="n">
        <v>0</v>
      </c>
      <c r="E131" t="n">
        <v>0.118</v>
      </c>
      <c r="F131" t="n">
        <v>0.073</v>
      </c>
      <c r="G131" t="n">
        <v>0.317</v>
      </c>
      <c r="H131" t="n">
        <v>0.176</v>
      </c>
    </row>
    <row r="132">
      <c r="A132" t="inlineStr">
        <is>
          <t>regReadDataA[19]: masterReg/readData1_reg[19]/Q to masterReg/i__carry__3_i_1/I1 sum delays</t>
        </is>
      </c>
      <c r="E132">
        <f>(E2 + E4 + E92 + E98 + E112 + E126 + E129 + E131)</f>
        <v/>
      </c>
      <c r="F132">
        <f>(F2 + F4 + F92 + F98 + F112 + F126 + F129 + F131)</f>
        <v/>
      </c>
      <c r="G132">
        <f>(G2 + G4 + G92 + G98 + G112 + G126 + G129 + G131)</f>
        <v/>
      </c>
      <c r="H132">
        <f>(H2 + H4 + H92 + H98 + H112 + H126 + H129 + H131)</f>
        <v/>
      </c>
      <c r="J132">
        <f>(J2 + J3 + J4 + J6 + J92 + J97 + J98 + J100 + J112 + J114 + J126 + J128 + J129 + J130 + J131)</f>
        <v/>
      </c>
    </row>
    <row r="133">
      <c r="A133" t="inlineStr">
        <is>
          <t>regReadDataA[19]: masterReg/readData1_reg[19]/Q to masterReg/i__carry__3_i_1/I1sum delays + cap delay</t>
        </is>
      </c>
      <c r="E133">
        <f>1000*(E132 + J132)</f>
        <v/>
      </c>
      <c r="F133">
        <f>1000*(F132 + J132)</f>
        <v/>
      </c>
      <c r="G133">
        <f>1000*(G132 + J132)</f>
        <v/>
      </c>
      <c r="H133">
        <f>1000*(H132 + J132)</f>
        <v/>
      </c>
    </row>
    <row r="135">
      <c r="A135" t="inlineStr">
        <is>
          <t>regReadDataA[19]: masterReg/readData1_reg[19]/Q to masterReg/i__carry__3_i_1/I1Total delay (from Vivado)</t>
        </is>
      </c>
      <c r="E135" t="inlineStr">
        <is>
          <t>416</t>
        </is>
      </c>
      <c r="F135" t="inlineStr">
        <is>
          <t>336</t>
        </is>
      </c>
      <c r="G135" t="inlineStr">
        <is>
          <t>788</t>
        </is>
      </c>
      <c r="H135" t="inlineStr">
        <is>
          <t>596</t>
        </is>
      </c>
    </row>
    <row r="137">
      <c r="A137" t="inlineStr">
        <is>
          <t>INT_L_X4Y51/INT_L.SE2END1-&gt;&gt;SE2BEG1</t>
        </is>
      </c>
      <c r="B137" t="inlineStr">
        <is>
          <t>Buffer</t>
        </is>
      </c>
      <c r="C137" t="n">
        <v>1.1851186875</v>
      </c>
      <c r="D137" t="n">
        <v>0.008473000000000001</v>
      </c>
      <c r="E137" t="n">
        <v>0.041</v>
      </c>
      <c r="F137" t="n">
        <v>0.033</v>
      </c>
      <c r="G137" t="n">
        <v>0.138</v>
      </c>
      <c r="H137" t="n">
        <v>0.114</v>
      </c>
      <c r="I137">
        <f>((D141) + (D138 + D139 + D140))</f>
        <v/>
      </c>
      <c r="J137">
        <f>(((D141) + (D138 + D139 + D140))*C137)</f>
        <v/>
      </c>
    </row>
    <row r="138">
      <c r="A138" t="inlineStr">
        <is>
          <t>INT_L_X4Y51/SE2BEG1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INT_R_X5Y50/SE2END1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INT_L_X4Y50/SE2A1</t>
        </is>
      </c>
      <c r="B140" t="inlineStr">
        <is>
          <t>Part of wire</t>
        </is>
      </c>
      <c r="C140" t="n">
        <v>0</v>
      </c>
      <c r="D140" t="n">
        <v>0</v>
      </c>
      <c r="I140">
        <f>(((D138 + D139 + D140)/2) + (D141))</f>
        <v/>
      </c>
      <c r="J140">
        <f>((C138 + C139 + C140)*(((D138 + D139 + D140)/2) + (D141)))</f>
        <v/>
      </c>
    </row>
    <row r="141">
      <c r="A141" t="inlineStr">
        <is>
          <t>INT_R_X5Y50/INT_R.SE2END1-&gt;&gt;EE2BEG1</t>
        </is>
      </c>
      <c r="B141" t="inlineStr">
        <is>
          <t>Buffer</t>
        </is>
      </c>
      <c r="C141" t="n">
        <v>1.1851186875</v>
      </c>
      <c r="D141" t="n">
        <v>0.008473000000000001</v>
      </c>
      <c r="E141" t="n">
        <v>0.061</v>
      </c>
      <c r="F141" t="n">
        <v>0.05</v>
      </c>
      <c r="G141" t="n">
        <v>0.139</v>
      </c>
      <c r="H141" t="n">
        <v>0.115</v>
      </c>
      <c r="I141">
        <f>((D149 + D160) + (D142 + D143 + D144 + D145 + D146 + D147 + D148))</f>
        <v/>
      </c>
      <c r="J141">
        <f>(((D149 + D160) + (D142 + D143 + D144 + D145 + D146 + D147 + D148))*C141)</f>
        <v/>
      </c>
    </row>
    <row r="142">
      <c r="A142" t="inlineStr">
        <is>
          <t>INT_R_X5Y50/EE2BEG1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INT_R_X7Y50/EE2END1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CLBLM_R_X5Y50/CLBLM_EE2BEG1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VBRK_X18Y53/VBRK_EE2BEG1</t>
        </is>
      </c>
      <c r="B145" t="inlineStr">
        <is>
          <t>Part of wire</t>
        </is>
      </c>
      <c r="C145" t="n">
        <v>0.01211</v>
      </c>
      <c r="D145" t="n">
        <v>0.00162</v>
      </c>
    </row>
    <row r="146">
      <c r="A146" t="inlineStr">
        <is>
          <t>BRAM_L_X6Y50/BRAM_EE2BEG1_0</t>
        </is>
      </c>
      <c r="B146" t="inlineStr">
        <is>
          <t>Part of wire</t>
        </is>
      </c>
      <c r="C146" t="n">
        <v>0.26892</v>
      </c>
      <c r="D146" t="n">
        <v>0.06043</v>
      </c>
    </row>
    <row r="147">
      <c r="A147" t="inlineStr">
        <is>
          <t>BRAM_INT_INTERFACE_L_X6Y50/INT_INTERFACE_EE2BEG1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INT_L_X6Y50/EE2A1</t>
        </is>
      </c>
      <c r="B148" t="inlineStr">
        <is>
          <t>Part of wire</t>
        </is>
      </c>
      <c r="C148" t="n">
        <v>0</v>
      </c>
      <c r="D148" t="n">
        <v>0</v>
      </c>
      <c r="I148">
        <f>(((D142 + D143 + D144 + D145 + D146 + D147 + D148)/2) + (D149 + D160))</f>
        <v/>
      </c>
      <c r="J148">
        <f>((C142 + C143 + C144 + C145 + C146 + C147 + C148)*(((D142 + D143 + D144 + D145 + D146 + D147 + D148)/2) + (D149 + D160)))</f>
        <v/>
      </c>
    </row>
    <row r="149">
      <c r="A149" t="inlineStr">
        <is>
          <t>INT_R_X7Y50/INT_R.EE2END1-&gt;&gt;IMUX3</t>
        </is>
      </c>
      <c r="B149" t="inlineStr">
        <is>
          <t>Buffer</t>
        </is>
      </c>
      <c r="C149" t="n">
        <v>1.6107141875</v>
      </c>
      <c r="D149" t="n">
        <v>0.007713</v>
      </c>
      <c r="E149" t="n">
        <v>0.047</v>
      </c>
      <c r="F149" t="n">
        <v>0.038</v>
      </c>
      <c r="G149" t="n">
        <v>0.138</v>
      </c>
      <c r="H149" t="n">
        <v>0.114</v>
      </c>
      <c r="I149">
        <f>((((D154) + (D153))) + (D150 + D151))</f>
        <v/>
      </c>
      <c r="J149">
        <f>(((((D154) + (D153))) + (D150 + D151))*C149)</f>
        <v/>
      </c>
    </row>
    <row r="150">
      <c r="A150" t="inlineStr">
        <is>
          <t>INT_R_X7Y50/IMUX3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CLBLM_R_X7Y50/CLBLM_IMUX3</t>
        </is>
      </c>
      <c r="B151" t="inlineStr">
        <is>
          <t>Part of wire</t>
        </is>
      </c>
      <c r="C151" t="n">
        <v>0</v>
      </c>
      <c r="D151" t="n">
        <v>0</v>
      </c>
      <c r="I151">
        <f>(((D150 + D151)/2) + (((D154) + (D153))))</f>
        <v/>
      </c>
      <c r="J151">
        <f>((C150 + C151)*(((D150 + D151)/2) + (((D154) + (D153)))))</f>
        <v/>
      </c>
    </row>
    <row r="152">
      <c r="A152" t="inlineStr">
        <is>
          <t>CLBLM_R_X7Y50/CLBLM_R.CLBLM_IMUX3-&gt;CLBLM_L_A2</t>
        </is>
      </c>
      <c r="B152" t="inlineStr">
        <is>
          <t>PassTransistor</t>
        </is>
      </c>
      <c r="C152" t="n">
        <v>0</v>
      </c>
      <c r="E152" t="n">
        <v>0</v>
      </c>
      <c r="F152" t="n">
        <v>0</v>
      </c>
      <c r="G152" t="n">
        <v>0</v>
      </c>
      <c r="H152" t="n">
        <v>0</v>
      </c>
      <c r="I152">
        <f>((D154) + (D153))</f>
        <v/>
      </c>
      <c r="J152">
        <f>(((D154) + (D153))*C152)</f>
        <v/>
      </c>
    </row>
    <row r="153">
      <c r="A153" t="inlineStr">
        <is>
          <t>CLBLM_R_X7Y50/CLBLM_L_A2</t>
        </is>
      </c>
      <c r="B153" t="inlineStr">
        <is>
          <t>Part of wire</t>
        </is>
      </c>
      <c r="C153" t="n">
        <v>0</v>
      </c>
      <c r="D153" t="n">
        <v>0</v>
      </c>
      <c r="I153">
        <f>(((D153)/2) + (D154))</f>
        <v/>
      </c>
      <c r="J153">
        <f>((C153)*(((D153)/2) + (D154)))</f>
        <v/>
      </c>
    </row>
    <row r="154">
      <c r="A154" t="inlineStr">
        <is>
          <t>masterReg/readData2[31]_i_14/I5</t>
        </is>
      </c>
      <c r="B154" t="inlineStr">
        <is>
          <t>Inpin</t>
        </is>
      </c>
      <c r="D154" t="n">
        <v>0</v>
      </c>
      <c r="E154" t="n">
        <v>0.212</v>
      </c>
      <c r="F154" t="n">
        <v>0.17</v>
      </c>
      <c r="G154" t="n">
        <v>0.507</v>
      </c>
      <c r="H154" t="n">
        <v>0.409</v>
      </c>
    </row>
    <row r="155">
      <c r="A155" t="inlineStr">
        <is>
          <t>regReadDataA[19]: masterReg/readData1_reg[19]/Q to masterReg/readData2[31]_i_14/I5 sum delays</t>
        </is>
      </c>
      <c r="E155">
        <f>(E2 + E4 + E92 + E137 + E141 + E149 + E152 + E154)</f>
        <v/>
      </c>
      <c r="F155">
        <f>(F2 + F4 + F92 + F137 + F141 + F149 + F152 + F154)</f>
        <v/>
      </c>
      <c r="G155">
        <f>(G2 + G4 + G92 + G137 + G141 + G149 + G152 + G154)</f>
        <v/>
      </c>
      <c r="H155">
        <f>(H2 + H4 + H92 + H137 + H141 + H149 + H152 + H154)</f>
        <v/>
      </c>
      <c r="J155">
        <f>(J2 + J3 + J4 + J6 + J92 + J97 + J137 + J140 + J141 + J148 + J149 + J151 + J152 + J153 + J154)</f>
        <v/>
      </c>
    </row>
    <row r="156">
      <c r="A156" t="inlineStr">
        <is>
          <t>regReadDataA[19]: masterReg/readData1_reg[19]/Q to masterReg/readData2[31]_i_14/I5sum delays + cap delay</t>
        </is>
      </c>
      <c r="E156">
        <f>1000*(E155 + J155)</f>
        <v/>
      </c>
      <c r="F156">
        <f>1000*(F155 + J155)</f>
        <v/>
      </c>
      <c r="G156">
        <f>1000*(G155 + J155)</f>
        <v/>
      </c>
      <c r="H156">
        <f>1000*(H155 + J155)</f>
        <v/>
      </c>
    </row>
    <row r="158">
      <c r="A158" t="inlineStr">
        <is>
          <t>regReadDataA[19]: masterReg/readData1_reg[19]/Q to masterReg/readData2[31]_i_14/I5Total delay (from Vivado)</t>
        </is>
      </c>
      <c r="E158" t="inlineStr">
        <is>
          <t>585</t>
        </is>
      </c>
      <c r="F158" t="inlineStr">
        <is>
          <t>507</t>
        </is>
      </c>
      <c r="G158" t="inlineStr">
        <is>
          <t>1047</t>
        </is>
      </c>
      <c r="H158" t="inlineStr">
        <is>
          <t>886</t>
        </is>
      </c>
    </row>
    <row r="160">
      <c r="A160" t="inlineStr">
        <is>
          <t>INT_R_X7Y50/INT_R.EE2END1-&gt;&gt;IMUX34</t>
        </is>
      </c>
      <c r="B160" t="inlineStr">
        <is>
          <t>Buffer</t>
        </is>
      </c>
      <c r="C160" t="n">
        <v>1.6107141875</v>
      </c>
      <c r="D160" t="n">
        <v>0.007713</v>
      </c>
      <c r="E160" t="n">
        <v>0.047</v>
      </c>
      <c r="F160" t="n">
        <v>0.038</v>
      </c>
      <c r="G160" t="n">
        <v>0.138</v>
      </c>
      <c r="H160" t="n">
        <v>0.114</v>
      </c>
      <c r="I160">
        <f>((((D165) + (D164))) + (D161 + D162))</f>
        <v/>
      </c>
      <c r="J160">
        <f>(((((D165) + (D164))) + (D161 + D162))*C160)</f>
        <v/>
      </c>
    </row>
    <row r="161">
      <c r="A161" t="inlineStr">
        <is>
          <t>INT_R_X7Y50/IMUX34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CLBLM_R_X7Y50/CLBLM_IMUX34</t>
        </is>
      </c>
      <c r="B162" t="inlineStr">
        <is>
          <t>Part of wire</t>
        </is>
      </c>
      <c r="C162" t="n">
        <v>0</v>
      </c>
      <c r="D162" t="n">
        <v>0</v>
      </c>
      <c r="I162">
        <f>(((D161 + D162)/2) + (((D165) + (D164))))</f>
        <v/>
      </c>
      <c r="J162">
        <f>((C161 + C162)*(((D161 + D162)/2) + (((D165) + (D164)))))</f>
        <v/>
      </c>
    </row>
    <row r="163">
      <c r="A163" t="inlineStr">
        <is>
          <t>CLBLM_R_X7Y50/CLBLM_R.CLBLM_IMUX34-&gt;CLBLM_L_C6</t>
        </is>
      </c>
      <c r="B163" t="inlineStr">
        <is>
          <t>PassTransistor</t>
        </is>
      </c>
      <c r="C163" t="n">
        <v>0</v>
      </c>
      <c r="E163" t="n">
        <v>0</v>
      </c>
      <c r="F163" t="n">
        <v>0</v>
      </c>
      <c r="G163" t="n">
        <v>0</v>
      </c>
      <c r="H163" t="n">
        <v>0</v>
      </c>
      <c r="I163">
        <f>((D165) + (D164))</f>
        <v/>
      </c>
      <c r="J163">
        <f>(((D165) + (D164))*C163)</f>
        <v/>
      </c>
    </row>
    <row r="164">
      <c r="A164" t="inlineStr">
        <is>
          <t>CLBLM_R_X7Y50/CLBLM_L_C6</t>
        </is>
      </c>
      <c r="B164" t="inlineStr">
        <is>
          <t>Part of wire</t>
        </is>
      </c>
      <c r="C164" t="n">
        <v>0</v>
      </c>
      <c r="D164" t="n">
        <v>0</v>
      </c>
      <c r="I164">
        <f>(((D164)/2) + (D165))</f>
        <v/>
      </c>
      <c r="J164">
        <f>((C164)*(((D164)/2) + (D165)))</f>
        <v/>
      </c>
    </row>
    <row r="165">
      <c r="A165" t="inlineStr">
        <is>
          <t>masterReg/register_reg_r1_0_31_0_5_i_51/I5</t>
        </is>
      </c>
      <c r="B165" t="inlineStr">
        <is>
          <t>Inpin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t="inlineStr">
        <is>
          <t>regReadDataA[19]: masterReg/readData1_reg[19]/Q to masterReg/register_reg_r1_0_31_0_5_i_51/I5 sum delays</t>
        </is>
      </c>
      <c r="E166">
        <f>(E2 + E4 + E92 + E137 + E141 + E160 + E163 + E165)</f>
        <v/>
      </c>
      <c r="F166">
        <f>(F2 + F4 + F92 + F137 + F141 + F160 + F163 + F165)</f>
        <v/>
      </c>
      <c r="G166">
        <f>(G2 + G4 + G92 + G137 + G141 + G160 + G163 + G165)</f>
        <v/>
      </c>
      <c r="H166">
        <f>(H2 + H4 + H92 + H137 + H141 + H160 + H163 + H165)</f>
        <v/>
      </c>
      <c r="J166">
        <f>(J2 + J3 + J4 + J6 + J92 + J97 + J137 + J140 + J141 + J148 + J160 + J162 + J163 + J164 + J165)</f>
        <v/>
      </c>
    </row>
    <row r="167">
      <c r="A167" t="inlineStr">
        <is>
          <t>regReadDataA[19]: masterReg/readData1_reg[19]/Q to masterReg/register_reg_r1_0_31_0_5_i_51/I5sum delays + cap delay</t>
        </is>
      </c>
      <c r="E167">
        <f>1000*(E166 + J166)</f>
        <v/>
      </c>
      <c r="F167">
        <f>1000*(F166 + J166)</f>
        <v/>
      </c>
      <c r="G167">
        <f>1000*(G166 + J166)</f>
        <v/>
      </c>
      <c r="H167">
        <f>1000*(H166 + J166)</f>
        <v/>
      </c>
    </row>
    <row r="169">
      <c r="A169" t="inlineStr">
        <is>
          <t>regReadDataA[19]: masterReg/readData1_reg[19]/Q to masterReg/register_reg_r1_0_31_0_5_i_51/I5Total delay (from Vivado)</t>
        </is>
      </c>
      <c r="E169" t="inlineStr">
        <is>
          <t>373</t>
        </is>
      </c>
      <c r="F169" t="inlineStr">
        <is>
          <t>337</t>
        </is>
      </c>
      <c r="G169" t="inlineStr">
        <is>
          <t>619</t>
        </is>
      </c>
      <c r="H169" t="inlineStr">
        <is>
          <t>542</t>
        </is>
      </c>
    </row>
    <row r="171">
      <c r="A171" t="inlineStr">
        <is>
          <t>INT_L_X4Y51/INT_L.SE2END1-&gt;&gt;EL1BEG0</t>
        </is>
      </c>
      <c r="B171" t="inlineStr">
        <is>
          <t>Buffer</t>
        </is>
      </c>
      <c r="C171" t="n">
        <v>1.16220225</v>
      </c>
      <c r="D171" t="n">
        <v>0.008429000000000001</v>
      </c>
      <c r="E171" t="n">
        <v>0.043</v>
      </c>
      <c r="F171" t="n">
        <v>0.035</v>
      </c>
      <c r="G171" t="n">
        <v>0.124</v>
      </c>
      <c r="H171" t="n">
        <v>0.103</v>
      </c>
      <c r="I171">
        <f>((D175 + D193 + D206) + (D172 + D173 + D174))</f>
        <v/>
      </c>
      <c r="J171">
        <f>(((D175 + D193 + D206) + (D172 + D173 + D174))*C171)</f>
        <v/>
      </c>
    </row>
    <row r="172">
      <c r="A172" t="inlineStr">
        <is>
          <t>INT_L_X4Y51/EL1BEG0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INT_R_X5Y51/EL1END0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INT_R_X5Y50/EL1END_S3_0</t>
        </is>
      </c>
      <c r="B174" t="inlineStr">
        <is>
          <t>Part of wire</t>
        </is>
      </c>
      <c r="C174" t="n">
        <v>0</v>
      </c>
      <c r="D174" t="n">
        <v>0</v>
      </c>
      <c r="I174">
        <f>(((D172 + D173 + D174)/2) + (D175 + D193 + D206))</f>
        <v/>
      </c>
      <c r="J174">
        <f>((C172 + C173 + C174)*(((D172 + D173 + D174)/2) + (D175 + D193 + D206)))</f>
        <v/>
      </c>
    </row>
    <row r="175">
      <c r="A175" t="inlineStr">
        <is>
          <t>INT_R_X5Y51/INT_R.EL1END0-&gt;&gt;FAN_ALT0</t>
        </is>
      </c>
      <c r="B175" t="inlineStr">
        <is>
          <t>Buffer</t>
        </is>
      </c>
      <c r="C175" t="n">
        <v>0</v>
      </c>
      <c r="D175" t="n">
        <v>0.00757</v>
      </c>
      <c r="E175" t="n">
        <v>0</v>
      </c>
      <c r="F175" t="n">
        <v>0</v>
      </c>
      <c r="G175" t="n">
        <v>0</v>
      </c>
      <c r="H175" t="n">
        <v>0</v>
      </c>
      <c r="I175">
        <f>((D177) + (D176))</f>
        <v/>
      </c>
      <c r="J175">
        <f>(((D177) + (D176))*C175)</f>
        <v/>
      </c>
    </row>
    <row r="176">
      <c r="A176" t="inlineStr">
        <is>
          <t>INT_R_X5Y51/FAN_ALT0</t>
        </is>
      </c>
      <c r="B176" t="inlineStr">
        <is>
          <t>Part of wire</t>
        </is>
      </c>
      <c r="C176" t="n">
        <v>0</v>
      </c>
      <c r="D176" t="n">
        <v>0</v>
      </c>
      <c r="I176">
        <f>(((D176)/2) + (D177))</f>
        <v/>
      </c>
      <c r="J176">
        <f>((C176)*(((D176)/2) + (D177)))</f>
        <v/>
      </c>
    </row>
    <row r="177">
      <c r="A177" t="inlineStr">
        <is>
          <t>INT_R_X5Y51/INT_R.FAN_ALT0-&gt;&gt;FAN_BOUNCE0</t>
        </is>
      </c>
      <c r="B177" t="inlineStr">
        <is>
          <t>Buffer</t>
        </is>
      </c>
      <c r="C177" t="n">
        <v>1.4764880625</v>
      </c>
      <c r="D177" t="n">
        <v>0</v>
      </c>
      <c r="E177" t="n">
        <v>0.059</v>
      </c>
      <c r="F177" t="n">
        <v>0.049</v>
      </c>
      <c r="G177" t="n">
        <v>0.178</v>
      </c>
      <c r="H177" t="n">
        <v>0.147</v>
      </c>
      <c r="I177">
        <f>((D180) + (D178 + D179))</f>
        <v/>
      </c>
      <c r="J177">
        <f>(((D180) + (D178 + D179))*C177)</f>
        <v/>
      </c>
    </row>
    <row r="178">
      <c r="A178" t="inlineStr">
        <is>
          <t>INT_R_X5Y51/FAN_BOUNCE0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INT_R_X5Y50/FAN_BOUNCE_S3_0</t>
        </is>
      </c>
      <c r="B179" t="inlineStr">
        <is>
          <t>Part of wire</t>
        </is>
      </c>
      <c r="C179" t="n">
        <v>0</v>
      </c>
      <c r="D179" t="n">
        <v>0</v>
      </c>
      <c r="I179">
        <f>(((D178 + D179)/2) + (D180))</f>
        <v/>
      </c>
      <c r="J179">
        <f>((C178 + C179)*(((D178 + D179)/2) + (D180)))</f>
        <v/>
      </c>
    </row>
    <row r="180">
      <c r="A180" t="inlineStr">
        <is>
          <t>INT_R_X5Y50/INT_R.FAN_BOUNCE_S3_0-&gt;&gt;BYP_ALT6</t>
        </is>
      </c>
      <c r="B180" t="inlineStr">
        <is>
          <t>Buffer</t>
        </is>
      </c>
      <c r="C180" t="n">
        <v>0</v>
      </c>
      <c r="D180" t="n">
        <v>0.00757</v>
      </c>
      <c r="E180" t="n">
        <v>0</v>
      </c>
      <c r="F180" t="n">
        <v>0</v>
      </c>
      <c r="G180" t="n">
        <v>0</v>
      </c>
      <c r="H180" t="n">
        <v>0</v>
      </c>
      <c r="I180">
        <f>((D182) + (D181))</f>
        <v/>
      </c>
      <c r="J180">
        <f>(((D182) + (D181))*C180)</f>
        <v/>
      </c>
    </row>
    <row r="181">
      <c r="A181" t="inlineStr">
        <is>
          <t>INT_R_X5Y50/BYP_ALT6</t>
        </is>
      </c>
      <c r="B181" t="inlineStr">
        <is>
          <t>Part of wire</t>
        </is>
      </c>
      <c r="C181" t="n">
        <v>0</v>
      </c>
      <c r="D181" t="n">
        <v>0</v>
      </c>
      <c r="I181">
        <f>(((D181)/2) + (D182))</f>
        <v/>
      </c>
      <c r="J181">
        <f>((C181)*(((D181)/2) + (D182)))</f>
        <v/>
      </c>
    </row>
    <row r="182">
      <c r="A182" t="inlineStr">
        <is>
          <t>INT_R_X5Y50/INT_R.BYP_ALT6-&gt;&gt;BYP6</t>
        </is>
      </c>
      <c r="B182" t="inlineStr">
        <is>
          <t>Buffer</t>
        </is>
      </c>
      <c r="C182" t="n">
        <v>3.489880625</v>
      </c>
      <c r="D182" t="n">
        <v>0</v>
      </c>
      <c r="E182" t="n">
        <v>0.055</v>
      </c>
      <c r="F182" t="n">
        <v>0.045</v>
      </c>
      <c r="G182" t="n">
        <v>0.179</v>
      </c>
      <c r="H182" t="n">
        <v>0.148</v>
      </c>
      <c r="I182">
        <f>((((D187) + (D186))) + (D183 + D184))</f>
        <v/>
      </c>
      <c r="J182">
        <f>(((((D187) + (D186))) + (D183 + D184))*C182)</f>
        <v/>
      </c>
    </row>
    <row r="183">
      <c r="A183" t="inlineStr">
        <is>
          <t>INT_R_X5Y50/BYP6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CLBLM_R_X5Y50/CLBLM_BYP6</t>
        </is>
      </c>
      <c r="B184" t="inlineStr">
        <is>
          <t>Part of wire</t>
        </is>
      </c>
      <c r="C184" t="n">
        <v>0</v>
      </c>
      <c r="D184" t="n">
        <v>0</v>
      </c>
      <c r="I184">
        <f>(((D183 + D184)/2) + (((D187) + (D186))))</f>
        <v/>
      </c>
      <c r="J184">
        <f>((C183 + C184)*(((D183 + D184)/2) + (((D187) + (D186)))))</f>
        <v/>
      </c>
    </row>
    <row r="185">
      <c r="A185" t="inlineStr">
        <is>
          <t>CLBLM_R_X5Y50/CLBLM_R.CLBLM_BYP6-&gt;CLBLM_M_DX</t>
        </is>
      </c>
      <c r="B185" t="inlineStr">
        <is>
          <t>PassTransistor</t>
        </is>
      </c>
      <c r="C185" t="n">
        <v>0</v>
      </c>
      <c r="E185" t="n">
        <v>0</v>
      </c>
      <c r="F185" t="n">
        <v>0</v>
      </c>
      <c r="G185" t="n">
        <v>0</v>
      </c>
      <c r="H185" t="n">
        <v>0</v>
      </c>
      <c r="I185">
        <f>((D187) + (D186))</f>
        <v/>
      </c>
      <c r="J185">
        <f>(((D187) + (D186))*C185)</f>
        <v/>
      </c>
    </row>
    <row r="186">
      <c r="A186" t="inlineStr">
        <is>
          <t>CLBLM_R_X5Y50/CLBLM_M_DX</t>
        </is>
      </c>
      <c r="B186" t="inlineStr">
        <is>
          <t>Part of wire</t>
        </is>
      </c>
      <c r="C186" t="n">
        <v>0</v>
      </c>
      <c r="D186" t="n">
        <v>0</v>
      </c>
      <c r="I186">
        <f>(((D186)/2) + (D187))</f>
        <v/>
      </c>
      <c r="J186">
        <f>((C186)*(((D186)/2) + (D187)))</f>
        <v/>
      </c>
    </row>
    <row r="187">
      <c r="A187" t="inlineStr">
        <is>
          <t>ALU1/result0_inferred__0/i__carry__3/DI[3]</t>
        </is>
      </c>
      <c r="B187" t="inlineStr">
        <is>
          <t>Inpin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t="inlineStr">
        <is>
          <t>regReadDataA[19]: masterReg/readData1_reg[19]/Q to ALU1/result0_inferred__0/i__carry__3/DI[3] sum delays</t>
        </is>
      </c>
      <c r="E188">
        <f>(E2 + E4 + E92 + E171 + E175 + E177 + E180 + E182 + E185 + E187)</f>
        <v/>
      </c>
      <c r="F188">
        <f>(F2 + F4 + F92 + F171 + F175 + F177 + F180 + F182 + F185 + F187)</f>
        <v/>
      </c>
      <c r="G188">
        <f>(G2 + G4 + G92 + G171 + G175 + G177 + G180 + G182 + G185 + G187)</f>
        <v/>
      </c>
      <c r="H188">
        <f>(H2 + H4 + H92 + H171 + H175 + H177 + H180 + H182 + H185 + H187)</f>
        <v/>
      </c>
      <c r="J188">
        <f>(J2 + J3 + J4 + J6 + J92 + J97 + J171 + J174 + J175 + J176 + J177 + J179 + J180 + J181 + J182 + J184 + J185 + J186 + J187)</f>
        <v/>
      </c>
    </row>
    <row r="189">
      <c r="A189" t="inlineStr">
        <is>
          <t>regReadDataA[19]: masterReg/readData1_reg[19]/Q to ALU1/result0_inferred__0/i__carry__3/DI[3]sum delays + cap delay</t>
        </is>
      </c>
      <c r="E189">
        <f>1000*(E188 + J188)</f>
        <v/>
      </c>
      <c r="F189">
        <f>1000*(F188 + J188)</f>
        <v/>
      </c>
      <c r="G189">
        <f>1000*(G188 + J188)</f>
        <v/>
      </c>
      <c r="H189">
        <f>1000*(H188 + J188)</f>
        <v/>
      </c>
    </row>
    <row r="191">
      <c r="A191" t="inlineStr">
        <is>
          <t>regReadDataA[19]: masterReg/readData1_reg[19]/Q to ALU1/result0_inferred__0/i__carry__3/DI[3]Total delay (from Vivado)</t>
        </is>
      </c>
      <c r="E191" t="inlineStr">
        <is>
          <t>311</t>
        </is>
      </c>
      <c r="F191" t="inlineStr">
        <is>
          <t>275</t>
        </is>
      </c>
      <c r="G191" t="inlineStr">
        <is>
          <t>595</t>
        </is>
      </c>
      <c r="H191" t="inlineStr">
        <is>
          <t>509</t>
        </is>
      </c>
    </row>
    <row r="193">
      <c r="A193" t="inlineStr">
        <is>
          <t>INT_R_X5Y50/INT_R.EL1END_S3_0-&gt;&gt;BYP_ALT7</t>
        </is>
      </c>
      <c r="B193" t="inlineStr">
        <is>
          <t>Buffer</t>
        </is>
      </c>
      <c r="C193" t="n">
        <v>0</v>
      </c>
      <c r="D193" t="n">
        <v>0.00757</v>
      </c>
      <c r="E193" t="n">
        <v>0</v>
      </c>
      <c r="F193" t="n">
        <v>0</v>
      </c>
      <c r="G193" t="n">
        <v>0</v>
      </c>
      <c r="H193" t="n">
        <v>0</v>
      </c>
      <c r="I193">
        <f>((D195) + (D194))</f>
        <v/>
      </c>
      <c r="J193">
        <f>(((D195) + (D194))*C193)</f>
        <v/>
      </c>
    </row>
    <row r="194">
      <c r="A194" t="inlineStr">
        <is>
          <t>INT_R_X5Y50/BYP_ALT7</t>
        </is>
      </c>
      <c r="B194" t="inlineStr">
        <is>
          <t>Part of wire</t>
        </is>
      </c>
      <c r="C194" t="n">
        <v>0</v>
      </c>
      <c r="D194" t="n">
        <v>0</v>
      </c>
      <c r="I194">
        <f>(((D194)/2) + (D195))</f>
        <v/>
      </c>
      <c r="J194">
        <f>((C194)*(((D194)/2) + (D195)))</f>
        <v/>
      </c>
    </row>
    <row r="195">
      <c r="A195" t="inlineStr">
        <is>
          <t>INT_R_X5Y50/INT_R.BYP_ALT7-&gt;&gt;BYP7</t>
        </is>
      </c>
      <c r="B195" t="inlineStr">
        <is>
          <t>Buffer</t>
        </is>
      </c>
      <c r="C195" t="n">
        <v>3.489880625</v>
      </c>
      <c r="D195" t="n">
        <v>0</v>
      </c>
      <c r="E195" t="n">
        <v>0.055</v>
      </c>
      <c r="F195" t="n">
        <v>0.045</v>
      </c>
      <c r="G195" t="n">
        <v>0.179</v>
      </c>
      <c r="H195" t="n">
        <v>0.148</v>
      </c>
      <c r="I195">
        <f>((((D200) + (D199))) + (D196 + D197))</f>
        <v/>
      </c>
      <c r="J195">
        <f>(((((D200) + (D199))) + (D196 + D197))*C195)</f>
        <v/>
      </c>
    </row>
    <row r="196">
      <c r="A196" t="inlineStr">
        <is>
          <t>INT_R_X5Y50/BYP7</t>
        </is>
      </c>
      <c r="B196" t="inlineStr">
        <is>
          <t>Part of wire</t>
        </is>
      </c>
      <c r="C196" t="n">
        <v>0</v>
      </c>
      <c r="D196" t="n">
        <v>0</v>
      </c>
    </row>
    <row r="197">
      <c r="A197" t="inlineStr">
        <is>
          <t>CLBLM_R_X5Y50/CLBLM_BYP7</t>
        </is>
      </c>
      <c r="B197" t="inlineStr">
        <is>
          <t>Part of wire</t>
        </is>
      </c>
      <c r="C197" t="n">
        <v>0</v>
      </c>
      <c r="D197" t="n">
        <v>0</v>
      </c>
      <c r="I197">
        <f>(((D196 + D197)/2) + (((D200) + (D199))))</f>
        <v/>
      </c>
      <c r="J197">
        <f>((C196 + C197)*(((D196 + D197)/2) + (((D200) + (D199)))))</f>
        <v/>
      </c>
    </row>
    <row r="198">
      <c r="A198" t="inlineStr">
        <is>
          <t>CLBLM_R_X5Y50/CLBLM_R.CLBLM_BYP7-&gt;CLBLM_L_DX</t>
        </is>
      </c>
      <c r="B198" t="inlineStr">
        <is>
          <t>PassTransistor</t>
        </is>
      </c>
      <c r="C198" t="n">
        <v>0</v>
      </c>
      <c r="E198" t="n">
        <v>0</v>
      </c>
      <c r="F198" t="n">
        <v>0</v>
      </c>
      <c r="G198" t="n">
        <v>0</v>
      </c>
      <c r="H198" t="n">
        <v>0</v>
      </c>
      <c r="I198">
        <f>((D200) + (D199))</f>
        <v/>
      </c>
      <c r="J198">
        <f>(((D200) + (D199))*C198)</f>
        <v/>
      </c>
    </row>
    <row r="199">
      <c r="A199" t="inlineStr">
        <is>
          <t>CLBLM_R_X5Y50/CLBLM_L_DX</t>
        </is>
      </c>
      <c r="B199" t="inlineStr">
        <is>
          <t>Part of wire</t>
        </is>
      </c>
      <c r="C199" t="n">
        <v>0</v>
      </c>
      <c r="D199" t="n">
        <v>0</v>
      </c>
      <c r="I199">
        <f>(((D199)/2) + (D200))</f>
        <v/>
      </c>
      <c r="J199">
        <f>((C199)*(((D199)/2) + (D200)))</f>
        <v/>
      </c>
    </row>
    <row r="200">
      <c r="A200" t="inlineStr">
        <is>
          <t>ALU1/result0_carry__3/DI[3]</t>
        </is>
      </c>
      <c r="B200" t="inlineStr">
        <is>
          <t>Inpin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t="inlineStr">
        <is>
          <t>regReadDataA[19]: masterReg/readData1_reg[19]/Q to ALU1/result0_carry__3/DI[3] sum delays</t>
        </is>
      </c>
      <c r="E201">
        <f>(E2 + E4 + E92 + E171 + E193 + E195 + E198 + E200)</f>
        <v/>
      </c>
      <c r="F201">
        <f>(F2 + F4 + F92 + F171 + F193 + F195 + F198 + F200)</f>
        <v/>
      </c>
      <c r="G201">
        <f>(G2 + G4 + G92 + G171 + G193 + G195 + G198 + G200)</f>
        <v/>
      </c>
      <c r="H201">
        <f>(H2 + H4 + H92 + H171 + H193 + H195 + H198 + H200)</f>
        <v/>
      </c>
      <c r="J201">
        <f>(J2 + J3 + J4 + J6 + J92 + J97 + J171 + J174 + J193 + J194 + J195 + J197 + J198 + J199 + J200)</f>
        <v/>
      </c>
    </row>
    <row r="202">
      <c r="A202" t="inlineStr">
        <is>
          <t>regReadDataA[19]: masterReg/readData1_reg[19]/Q to ALU1/result0_carry__3/DI[3]sum delays + cap delay</t>
        </is>
      </c>
      <c r="E202">
        <f>1000*(E201 + J201)</f>
        <v/>
      </c>
      <c r="F202">
        <f>1000*(F201 + J201)</f>
        <v/>
      </c>
      <c r="G202">
        <f>1000*(G201 + J201)</f>
        <v/>
      </c>
      <c r="H202">
        <f>1000*(H201 + J201)</f>
        <v/>
      </c>
    </row>
    <row r="204">
      <c r="A204" t="inlineStr">
        <is>
          <t>regReadDataA[19]: masterReg/readData1_reg[19]/Q to ALU1/result0_carry__3/DI[3]Total delay (from Vivado)</t>
        </is>
      </c>
      <c r="E204" t="inlineStr">
        <is>
          <t>243</t>
        </is>
      </c>
      <c r="F204" t="inlineStr">
        <is>
          <t>217</t>
        </is>
      </c>
      <c r="G204" t="inlineStr">
        <is>
          <t>453</t>
        </is>
      </c>
      <c r="H204" t="inlineStr">
        <is>
          <t>391</t>
        </is>
      </c>
    </row>
    <row r="206">
      <c r="A206" t="inlineStr">
        <is>
          <t>INT_R_X5Y51/INT_R.EL1END0-&gt;&gt;ER1BEG1</t>
        </is>
      </c>
      <c r="B206" t="inlineStr">
        <is>
          <t>Buffer</t>
        </is>
      </c>
      <c r="C206" t="n">
        <v>1.16220225</v>
      </c>
      <c r="D206" t="n">
        <v>0.008429000000000001</v>
      </c>
      <c r="E206" t="n">
        <v>0.044</v>
      </c>
      <c r="F206" t="n">
        <v>0.036</v>
      </c>
      <c r="G206" t="n">
        <v>0.124</v>
      </c>
      <c r="H206" t="n">
        <v>0.103</v>
      </c>
      <c r="I206">
        <f>((D213 + D233 + D248) + (D207 + D208 + D209 + D210 + D211 + D212))</f>
        <v/>
      </c>
      <c r="J206">
        <f>(((D213 + D233 + D248) + (D207 + D208 + D209 + D210 + D211 + D212))*C206)</f>
        <v/>
      </c>
    </row>
    <row r="207">
      <c r="A207" t="inlineStr">
        <is>
          <t>INT_R_X5Y51/ER1BEG1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INT_L_X6Y51/ER1END1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CLBLM_R_X5Y51/CLBLM_ER1BEG1</t>
        </is>
      </c>
      <c r="B209" t="inlineStr">
        <is>
          <t>Part of wire</t>
        </is>
      </c>
      <c r="C209" t="n">
        <v>0.09049599999999999</v>
      </c>
      <c r="D209" t="n">
        <v>0.005564</v>
      </c>
    </row>
    <row r="210">
      <c r="A210" t="inlineStr">
        <is>
          <t>VBRK_X18Y54/VBRK_ER1BEG1</t>
        </is>
      </c>
      <c r="B210" t="inlineStr">
        <is>
          <t>Part of wire</t>
        </is>
      </c>
      <c r="C210" t="n">
        <v>0.01211</v>
      </c>
      <c r="D210" t="n">
        <v>0.00162</v>
      </c>
    </row>
    <row r="211">
      <c r="A211" t="inlineStr">
        <is>
          <t>BRAM_L_X6Y50/BRAM_ER1BEG1_1</t>
        </is>
      </c>
      <c r="B211" t="inlineStr">
        <is>
          <t>Part of wire</t>
        </is>
      </c>
      <c r="C211" t="n">
        <v>0.26892</v>
      </c>
      <c r="D211" t="n">
        <v>0.064292</v>
      </c>
    </row>
    <row r="212">
      <c r="A212" t="inlineStr">
        <is>
          <t>BRAM_INT_INTERFACE_L_X6Y51/INT_INTERFACE_ER1BEG1</t>
        </is>
      </c>
      <c r="B212" t="inlineStr">
        <is>
          <t>Part of wire</t>
        </is>
      </c>
      <c r="C212" t="n">
        <v>0</v>
      </c>
      <c r="D212" t="n">
        <v>0</v>
      </c>
      <c r="I212">
        <f>(((D207 + D208 + D209 + D210 + D211 + D212)/2) + (D213 + D233 + D248))</f>
        <v/>
      </c>
      <c r="J212">
        <f>((C207 + C208 + C209 + C210 + C211 + C212)*(((D207 + D208 + D209 + D210 + D211 + D212)/2) + (D213 + D233 + D248)))</f>
        <v/>
      </c>
    </row>
    <row r="213">
      <c r="A213" t="inlineStr">
        <is>
          <t>INT_L_X6Y51/INT_L.ER1END1-&gt;&gt;NR1BEG1</t>
        </is>
      </c>
      <c r="B213" t="inlineStr">
        <is>
          <t>Buffer</t>
        </is>
      </c>
      <c r="C213" t="n">
        <v>1.16220225</v>
      </c>
      <c r="D213" t="n">
        <v>0.008429000000000001</v>
      </c>
      <c r="E213" t="n">
        <v>0.056</v>
      </c>
      <c r="F213" t="n">
        <v>0.046</v>
      </c>
      <c r="G213" t="n">
        <v>0.132</v>
      </c>
      <c r="H213" t="n">
        <v>0.109</v>
      </c>
      <c r="I213">
        <f>((D216) + (D214 + D215))</f>
        <v/>
      </c>
      <c r="J213">
        <f>(((D216) + (D214 + D215))*C213)</f>
        <v/>
      </c>
    </row>
    <row r="214">
      <c r="A214" t="inlineStr">
        <is>
          <t>INT_L_X6Y51/NR1BEG1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INT_L_X6Y52/NR1END1</t>
        </is>
      </c>
      <c r="B215" t="inlineStr">
        <is>
          <t>Part of wire</t>
        </is>
      </c>
      <c r="C215" t="n">
        <v>0</v>
      </c>
      <c r="D215" t="n">
        <v>0</v>
      </c>
      <c r="I215">
        <f>(((D214 + D215)/2) + (D216))</f>
        <v/>
      </c>
      <c r="J215">
        <f>((C214 + C215)*(((D214 + D215)/2) + (D216)))</f>
        <v/>
      </c>
    </row>
    <row r="216">
      <c r="A216" t="inlineStr">
        <is>
          <t>INT_L_X6Y52/INT_L.NR1END1-&gt;&gt;EE2BEG1</t>
        </is>
      </c>
      <c r="B216" t="inlineStr">
        <is>
          <t>Buffer</t>
        </is>
      </c>
      <c r="C216" t="n">
        <v>1.1851186875</v>
      </c>
      <c r="D216" t="n">
        <v>0.008473000000000001</v>
      </c>
      <c r="E216" t="n">
        <v>0.061</v>
      </c>
      <c r="F216" t="n">
        <v>0.05</v>
      </c>
      <c r="G216" t="n">
        <v>0.139</v>
      </c>
      <c r="H216" t="n">
        <v>0.115</v>
      </c>
      <c r="I216">
        <f>((D222) + (D217 + D218 + D219 + D220 + D221))</f>
        <v/>
      </c>
      <c r="J216">
        <f>(((D222) + (D217 + D218 + D219 + D220 + D221))*C216)</f>
        <v/>
      </c>
    </row>
    <row r="217">
      <c r="A217" t="inlineStr">
        <is>
          <t>INT_L_X6Y52/EE2BEG1</t>
        </is>
      </c>
      <c r="B217" t="inlineStr">
        <is>
          <t>Part of wire</t>
        </is>
      </c>
      <c r="C217" t="n">
        <v>0</v>
      </c>
      <c r="D217" t="n">
        <v>0</v>
      </c>
    </row>
    <row r="218">
      <c r="A218" t="inlineStr">
        <is>
          <t>INT_L_X8Y52/EE2END1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INT_R_X7Y52/EE2A1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CLBLM_R_X7Y52/CLBLM_EE2A1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CLBLM_L_X8Y52/CLBLM_EE2A1</t>
        </is>
      </c>
      <c r="B221" t="inlineStr">
        <is>
          <t>Part of wire</t>
        </is>
      </c>
      <c r="C221" t="n">
        <v>0</v>
      </c>
      <c r="D221" t="n">
        <v>0</v>
      </c>
      <c r="I221">
        <f>(((D217 + D218 + D219 + D220 + D221)/2) + (D222))</f>
        <v/>
      </c>
      <c r="J221">
        <f>((C217 + C218 + C219 + C220 + C221)*(((D217 + D218 + D219 + D220 + D221)/2) + (D222)))</f>
        <v/>
      </c>
    </row>
    <row r="222">
      <c r="A222" t="inlineStr">
        <is>
          <t>INT_L_X8Y52/INT_L.EE2END1-&gt;&gt;IMUX_L3</t>
        </is>
      </c>
      <c r="B222" t="inlineStr">
        <is>
          <t>Buffer</t>
        </is>
      </c>
      <c r="C222" t="n">
        <v>1.6107141875</v>
      </c>
      <c r="D222" t="n">
        <v>0.007713</v>
      </c>
      <c r="E222" t="n">
        <v>0.047</v>
      </c>
      <c r="F222" t="n">
        <v>0.038</v>
      </c>
      <c r="G222" t="n">
        <v>0.138</v>
      </c>
      <c r="H222" t="n">
        <v>0.114</v>
      </c>
      <c r="I222">
        <f>((((D227) + (D226))) + (D223 + D224))</f>
        <v/>
      </c>
      <c r="J222">
        <f>(((((D227) + (D226))) + (D223 + D224))*C222)</f>
        <v/>
      </c>
    </row>
    <row r="223">
      <c r="A223" t="inlineStr">
        <is>
          <t>INT_L_X8Y52/IMUX_L3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CLBLM_L_X8Y52/CLBLM_IMUX3</t>
        </is>
      </c>
      <c r="B224" t="inlineStr">
        <is>
          <t>Part of wire</t>
        </is>
      </c>
      <c r="C224" t="n">
        <v>0</v>
      </c>
      <c r="D224" t="n">
        <v>0</v>
      </c>
      <c r="I224">
        <f>(((D223 + D224)/2) + (((D227) + (D226))))</f>
        <v/>
      </c>
      <c r="J224">
        <f>((C223 + C224)*(((D223 + D224)/2) + (((D227) + (D226)))))</f>
        <v/>
      </c>
    </row>
    <row r="225">
      <c r="A225" t="inlineStr">
        <is>
          <t>CLBLM_L_X8Y52/CLBLM_L.CLBLM_IMUX3-&gt;CLBLM_L_A2</t>
        </is>
      </c>
      <c r="B225" t="inlineStr">
        <is>
          <t>PassTransistor</t>
        </is>
      </c>
      <c r="C225" t="n">
        <v>0</v>
      </c>
      <c r="E225" t="n">
        <v>0</v>
      </c>
      <c r="F225" t="n">
        <v>0</v>
      </c>
      <c r="G225" t="n">
        <v>0</v>
      </c>
      <c r="H225" t="n">
        <v>0</v>
      </c>
      <c r="I225">
        <f>((D227) + (D226))</f>
        <v/>
      </c>
      <c r="J225">
        <f>(((D227) + (D226))*C225)</f>
        <v/>
      </c>
    </row>
    <row r="226">
      <c r="A226" t="inlineStr">
        <is>
          <t>CLBLM_L_X8Y52/CLBLM_L_A2</t>
        </is>
      </c>
      <c r="B226" t="inlineStr">
        <is>
          <t>Part of wire</t>
        </is>
      </c>
      <c r="C226" t="n">
        <v>0</v>
      </c>
      <c r="D226" t="n">
        <v>0</v>
      </c>
      <c r="I226">
        <f>(((D226)/2) + (D227))</f>
        <v/>
      </c>
      <c r="J226">
        <f>((C226)*(((D226)/2) + (D227)))</f>
        <v/>
      </c>
    </row>
    <row r="227">
      <c r="A227" t="inlineStr">
        <is>
          <t>masterReg/readData2[30]_i_18/I0</t>
        </is>
      </c>
      <c r="B227" t="inlineStr">
        <is>
          <t>Inpin</t>
        </is>
      </c>
      <c r="D227" t="n">
        <v>0</v>
      </c>
      <c r="E227" t="n">
        <v>0.212</v>
      </c>
      <c r="F227" t="n">
        <v>0.17</v>
      </c>
      <c r="G227" t="n">
        <v>0.507</v>
      </c>
      <c r="H227" t="n">
        <v>0.409</v>
      </c>
    </row>
    <row r="228">
      <c r="A228" t="inlineStr">
        <is>
          <t>regReadDataA[19]: masterReg/readData1_reg[19]/Q to masterReg/readData2[30]_i_18/I0 sum delays</t>
        </is>
      </c>
      <c r="E228">
        <f>(E2 + E4 + E92 + E171 + E206 + E213 + E216 + E222 + E225 + E227)</f>
        <v/>
      </c>
      <c r="F228">
        <f>(F2 + F4 + F92 + F171 + F206 + F213 + F216 + F222 + F225 + F227)</f>
        <v/>
      </c>
      <c r="G228">
        <f>(G2 + G4 + G92 + G171 + G206 + G213 + G216 + G222 + G225 + G227)</f>
        <v/>
      </c>
      <c r="H228">
        <f>(H2 + H4 + H92 + H171 + H206 + H213 + H216 + H222 + H225 + H227)</f>
        <v/>
      </c>
      <c r="J228">
        <f>(J2 + J3 + J4 + J6 + J92 + J97 + J171 + J174 + J206 + J212 + J213 + J215 + J216 + J221 + J222 + J224 + J225 + J226 + J227)</f>
        <v/>
      </c>
    </row>
    <row r="229">
      <c r="A229" t="inlineStr">
        <is>
          <t>regReadDataA[19]: masterReg/readData1_reg[19]/Q to masterReg/readData2[30]_i_18/I0sum delays + cap delay</t>
        </is>
      </c>
      <c r="E229">
        <f>1000*(E228 + J228)</f>
        <v/>
      </c>
      <c r="F229">
        <f>1000*(F228 + J228)</f>
        <v/>
      </c>
      <c r="G229">
        <f>1000*(G228 + J228)</f>
        <v/>
      </c>
      <c r="H229">
        <f>1000*(H228 + J228)</f>
        <v/>
      </c>
    </row>
    <row r="231">
      <c r="A231" t="inlineStr">
        <is>
          <t>regReadDataA[19]: masterReg/readData1_reg[19]/Q to masterReg/readData2[30]_i_18/I0Total delay (from Vivado)</t>
        </is>
      </c>
      <c r="E231" t="inlineStr">
        <is>
          <t>748</t>
        </is>
      </c>
      <c r="F231" t="inlineStr">
        <is>
          <t>652</t>
        </is>
      </c>
      <c r="G231" t="inlineStr">
        <is>
          <t>1305</t>
        </is>
      </c>
      <c r="H231" t="inlineStr">
        <is>
          <t>1110</t>
        </is>
      </c>
    </row>
    <row r="233">
      <c r="A233" t="inlineStr">
        <is>
          <t>INT_L_X6Y51/INT_L.ER1END1-&gt;&gt;NE2BEG1</t>
        </is>
      </c>
      <c r="B233" t="inlineStr">
        <is>
          <t>Buffer</t>
        </is>
      </c>
      <c r="C233" t="n">
        <v>1.1851186875</v>
      </c>
      <c r="D233" t="n">
        <v>0.008473000000000001</v>
      </c>
      <c r="E233" t="n">
        <v>0.041</v>
      </c>
      <c r="F233" t="n">
        <v>0.033</v>
      </c>
      <c r="G233" t="n">
        <v>0.134</v>
      </c>
      <c r="H233" t="n">
        <v>0.111</v>
      </c>
      <c r="I233">
        <f>((D237) + (D234 + D235 + D236))</f>
        <v/>
      </c>
      <c r="J233">
        <f>(((D237) + (D234 + D235 + D236))*C233)</f>
        <v/>
      </c>
    </row>
    <row r="234">
      <c r="A234" t="inlineStr">
        <is>
          <t>INT_L_X6Y51/NE2BEG1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INT_R_X7Y52/NE2END1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INT_L_X6Y52/NE2A1</t>
        </is>
      </c>
      <c r="B236" t="inlineStr">
        <is>
          <t>Part of wire</t>
        </is>
      </c>
      <c r="C236" t="n">
        <v>0</v>
      </c>
      <c r="D236" t="n">
        <v>0</v>
      </c>
      <c r="I236">
        <f>(((D234 + D235 + D236)/2) + (D237))</f>
        <v/>
      </c>
      <c r="J236">
        <f>((C234 + C235 + C236)*(((D234 + D235 + D236)/2) + (D237)))</f>
        <v/>
      </c>
    </row>
    <row r="237">
      <c r="A237" t="inlineStr">
        <is>
          <t>INT_R_X7Y52/INT_R.NE2END1-&gt;&gt;IMUX19</t>
        </is>
      </c>
      <c r="B237" t="inlineStr">
        <is>
          <t>Buffer</t>
        </is>
      </c>
      <c r="C237" t="n">
        <v>1.6107141875</v>
      </c>
      <c r="D237" t="n">
        <v>0.007713</v>
      </c>
      <c r="E237" t="n">
        <v>0.047</v>
      </c>
      <c r="F237" t="n">
        <v>0.038</v>
      </c>
      <c r="G237" t="n">
        <v>0.138</v>
      </c>
      <c r="H237" t="n">
        <v>0.114</v>
      </c>
      <c r="I237">
        <f>((((D242) + (D241))) + (D238 + D239))</f>
        <v/>
      </c>
      <c r="J237">
        <f>(((((D242) + (D241))) + (D238 + D239))*C237)</f>
        <v/>
      </c>
    </row>
    <row r="238">
      <c r="A238" t="inlineStr">
        <is>
          <t>INT_R_X7Y52/IMUX19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CLBLM_R_X7Y52/CLBLM_IMUX19</t>
        </is>
      </c>
      <c r="B239" t="inlineStr">
        <is>
          <t>Part of wire</t>
        </is>
      </c>
      <c r="C239" t="n">
        <v>0</v>
      </c>
      <c r="D239" t="n">
        <v>0</v>
      </c>
      <c r="I239">
        <f>(((D238 + D239)/2) + (((D242) + (D241))))</f>
        <v/>
      </c>
      <c r="J239">
        <f>((C238 + C239)*(((D238 + D239)/2) + (((D242) + (D241)))))</f>
        <v/>
      </c>
    </row>
    <row r="240">
      <c r="A240" t="inlineStr">
        <is>
          <t>CLBLM_R_X7Y52/CLBLM_R.CLBLM_IMUX19-&gt;CLBLM_L_B2</t>
        </is>
      </c>
      <c r="B240" t="inlineStr">
        <is>
          <t>PassTransistor</t>
        </is>
      </c>
      <c r="C240" t="n">
        <v>0</v>
      </c>
      <c r="E240" t="n">
        <v>0</v>
      </c>
      <c r="F240" t="n">
        <v>0</v>
      </c>
      <c r="G240" t="n">
        <v>0</v>
      </c>
      <c r="H240" t="n">
        <v>0</v>
      </c>
      <c r="I240">
        <f>((D242) + (D241))</f>
        <v/>
      </c>
      <c r="J240">
        <f>(((D242) + (D241))*C240)</f>
        <v/>
      </c>
    </row>
    <row r="241">
      <c r="A241" t="inlineStr">
        <is>
          <t>CLBLM_R_X7Y52/CLBLM_L_B2</t>
        </is>
      </c>
      <c r="B241" t="inlineStr">
        <is>
          <t>Part of wire</t>
        </is>
      </c>
      <c r="C241" t="n">
        <v>0</v>
      </c>
      <c r="D241" t="n">
        <v>0</v>
      </c>
      <c r="I241">
        <f>(((D241)/2) + (D242))</f>
        <v/>
      </c>
      <c r="J241">
        <f>((C241)*(((D241)/2) + (D242)))</f>
        <v/>
      </c>
    </row>
    <row r="242">
      <c r="A242" t="inlineStr">
        <is>
          <t>masterReg/readData2[29]_i_18/I1</t>
        </is>
      </c>
      <c r="B242" t="inlineStr">
        <is>
          <t>Inpin</t>
        </is>
      </c>
      <c r="D242" t="n">
        <v>0</v>
      </c>
      <c r="E242" t="n">
        <v>0.212</v>
      </c>
      <c r="F242" t="n">
        <v>0.17</v>
      </c>
      <c r="G242" t="n">
        <v>0.506</v>
      </c>
      <c r="H242" t="n">
        <v>0.408</v>
      </c>
    </row>
    <row r="243">
      <c r="A243" t="inlineStr">
        <is>
          <t>regReadDataA[19]: masterReg/readData1_reg[19]/Q to masterReg/readData2[29]_i_18/I1 sum delays</t>
        </is>
      </c>
      <c r="E243">
        <f>(E2 + E4 + E92 + E171 + E206 + E233 + E237 + E240 + E242)</f>
        <v/>
      </c>
      <c r="F243">
        <f>(F2 + F4 + F92 + F171 + F206 + F233 + F237 + F240 + F242)</f>
        <v/>
      </c>
      <c r="G243">
        <f>(G2 + G4 + G92 + G171 + G206 + G233 + G237 + G240 + G242)</f>
        <v/>
      </c>
      <c r="H243">
        <f>(H2 + H4 + H92 + H171 + H206 + H233 + H237 + H240 + H242)</f>
        <v/>
      </c>
      <c r="J243">
        <f>(J2 + J3 + J4 + J6 + J92 + J97 + J171 + J174 + J206 + J212 + J233 + J236 + J237 + J239 + J240 + J241 + J242)</f>
        <v/>
      </c>
    </row>
    <row r="244">
      <c r="A244" t="inlineStr">
        <is>
          <t>regReadDataA[19]: masterReg/readData1_reg[19]/Q to masterReg/readData2[29]_i_18/I1sum delays + cap delay</t>
        </is>
      </c>
      <c r="E244">
        <f>1000*(E243 + J243)</f>
        <v/>
      </c>
      <c r="F244">
        <f>1000*(F243 + J243)</f>
        <v/>
      </c>
      <c r="G244">
        <f>1000*(G243 + J243)</f>
        <v/>
      </c>
      <c r="H244">
        <f>1000*(H243 + J243)</f>
        <v/>
      </c>
    </row>
    <row r="246">
      <c r="A246" t="inlineStr">
        <is>
          <t>regReadDataA[19]: masterReg/readData1_reg[19]/Q to masterReg/readData2[29]_i_18/I1Total delay (from Vivado)</t>
        </is>
      </c>
      <c r="E246" t="inlineStr">
        <is>
          <t>663</t>
        </is>
      </c>
      <c r="F246" t="inlineStr">
        <is>
          <t>580</t>
        </is>
      </c>
      <c r="G246" t="inlineStr">
        <is>
          <t>1193</t>
        </is>
      </c>
      <c r="H246" t="inlineStr">
        <is>
          <t>1016</t>
        </is>
      </c>
    </row>
    <row r="248">
      <c r="A248" t="inlineStr">
        <is>
          <t>INT_L_X6Y51/INT_L.ER1END1-&gt;&gt;SL1BEG1</t>
        </is>
      </c>
      <c r="B248" t="inlineStr">
        <is>
          <t>Buffer</t>
        </is>
      </c>
      <c r="C248" t="n">
        <v>1.16220225</v>
      </c>
      <c r="D248" t="n">
        <v>0.008429000000000001</v>
      </c>
      <c r="E248" t="n">
        <v>0.054</v>
      </c>
      <c r="F248" t="n">
        <v>0.044</v>
      </c>
      <c r="G248" t="n">
        <v>0.131</v>
      </c>
      <c r="H248" t="n">
        <v>0.108</v>
      </c>
      <c r="I248">
        <f>((D251) + (D249 + D250))</f>
        <v/>
      </c>
      <c r="J248">
        <f>(((D251) + (D249 + D250))*C248)</f>
        <v/>
      </c>
    </row>
    <row r="249">
      <c r="A249" t="inlineStr">
        <is>
          <t>INT_L_X6Y51/SL1BEG1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INT_L_X6Y50/SL1END1</t>
        </is>
      </c>
      <c r="B250" t="inlineStr">
        <is>
          <t>Part of wire</t>
        </is>
      </c>
      <c r="C250" t="n">
        <v>0</v>
      </c>
      <c r="D250" t="n">
        <v>0</v>
      </c>
      <c r="I250">
        <f>(((D249 + D250)/2) + (D251))</f>
        <v/>
      </c>
      <c r="J250">
        <f>((C249 + C250)*(((D249 + D250)/2) + (D251)))</f>
        <v/>
      </c>
    </row>
    <row r="251">
      <c r="A251" t="inlineStr">
        <is>
          <t>INT_L_X6Y50/INT_L.SL1END1-&gt;&gt;SE2BEG1</t>
        </is>
      </c>
      <c r="B251" t="inlineStr">
        <is>
          <t>Buffer</t>
        </is>
      </c>
      <c r="C251" t="n">
        <v>1.1851186875</v>
      </c>
      <c r="D251" t="n">
        <v>0.008473000000000001</v>
      </c>
      <c r="E251" t="n">
        <v>0.041</v>
      </c>
      <c r="F251" t="n">
        <v>0.033</v>
      </c>
      <c r="G251" t="n">
        <v>0.138</v>
      </c>
      <c r="H251" t="n">
        <v>0.114</v>
      </c>
      <c r="I251">
        <f>((D256) + (D252 + D253 + D254 + D255))</f>
        <v/>
      </c>
      <c r="J251">
        <f>(((D256) + (D252 + D253 + D254 + D255))*C251)</f>
        <v/>
      </c>
    </row>
    <row r="252">
      <c r="A252" t="inlineStr">
        <is>
          <t>INT_L_X6Y50/SE2BEG1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INT_R_X7Y49/SE2END1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BRKH_INT_X6Y49/BRKH_INT_SE2A1</t>
        </is>
      </c>
      <c r="B254" t="inlineStr">
        <is>
          <t>Part of wire</t>
        </is>
      </c>
      <c r="C254" t="n">
        <v>0.00523</v>
      </c>
      <c r="D254" t="n">
        <v>0.001</v>
      </c>
    </row>
    <row r="255">
      <c r="A255" t="inlineStr">
        <is>
          <t>INT_L_X6Y49/SE2A1</t>
        </is>
      </c>
      <c r="B255" t="inlineStr">
        <is>
          <t>Part of wire</t>
        </is>
      </c>
      <c r="C255" t="n">
        <v>0</v>
      </c>
      <c r="D255" t="n">
        <v>0</v>
      </c>
      <c r="I255">
        <f>(((D252 + D253 + D254 + D255)/2) + (D256))</f>
        <v/>
      </c>
      <c r="J255">
        <f>((C252 + C253 + C254 + C255)*(((D252 + D253 + D254 + D255)/2) + (D256)))</f>
        <v/>
      </c>
    </row>
    <row r="256">
      <c r="A256" t="inlineStr">
        <is>
          <t>INT_R_X7Y49/INT_R.SE2END1-&gt;&gt;IMUX34</t>
        </is>
      </c>
      <c r="B256" t="inlineStr">
        <is>
          <t>Buffer</t>
        </is>
      </c>
      <c r="C256" t="n">
        <v>1.6107141875</v>
      </c>
      <c r="D256" t="n">
        <v>0.007713</v>
      </c>
      <c r="E256" t="n">
        <v>0.047</v>
      </c>
      <c r="F256" t="n">
        <v>0.038</v>
      </c>
      <c r="G256" t="n">
        <v>0.138</v>
      </c>
      <c r="H256" t="n">
        <v>0.114</v>
      </c>
      <c r="I256">
        <f>((((D261) + (D260))) + (D257 + D258))</f>
        <v/>
      </c>
      <c r="J256">
        <f>(((((D261) + (D260))) + (D257 + D258))*C256)</f>
        <v/>
      </c>
    </row>
    <row r="257">
      <c r="A257" t="inlineStr">
        <is>
          <t>INT_R_X7Y49/IMUX34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CLBLM_R_X7Y49/CLBLM_IMUX34</t>
        </is>
      </c>
      <c r="B258" t="inlineStr">
        <is>
          <t>Part of wire</t>
        </is>
      </c>
      <c r="C258" t="n">
        <v>0</v>
      </c>
      <c r="D258" t="n">
        <v>0</v>
      </c>
      <c r="I258">
        <f>(((D257 + D258)/2) + (((D261) + (D260))))</f>
        <v/>
      </c>
      <c r="J258">
        <f>((C257 + C258)*(((D257 + D258)/2) + (((D261) + (D260)))))</f>
        <v/>
      </c>
    </row>
    <row r="259">
      <c r="A259" t="inlineStr">
        <is>
          <t>CLBLM_R_X7Y49/CLBLM_R.CLBLM_IMUX34-&gt;CLBLM_L_C6</t>
        </is>
      </c>
      <c r="B259" t="inlineStr">
        <is>
          <t>PassTransistor</t>
        </is>
      </c>
      <c r="C259" t="n">
        <v>0</v>
      </c>
      <c r="E259" t="n">
        <v>0</v>
      </c>
      <c r="F259" t="n">
        <v>0</v>
      </c>
      <c r="G259" t="n">
        <v>0</v>
      </c>
      <c r="H259" t="n">
        <v>0</v>
      </c>
      <c r="I259">
        <f>((D261) + (D260))</f>
        <v/>
      </c>
      <c r="J259">
        <f>(((D261) + (D260))*C259)</f>
        <v/>
      </c>
    </row>
    <row r="260">
      <c r="A260" t="inlineStr">
        <is>
          <t>CLBLM_R_X7Y49/CLBLM_L_C6</t>
        </is>
      </c>
      <c r="B260" t="inlineStr">
        <is>
          <t>Part of wire</t>
        </is>
      </c>
      <c r="C260" t="n">
        <v>0</v>
      </c>
      <c r="D260" t="n">
        <v>0</v>
      </c>
      <c r="I260">
        <f>(((D260)/2) + (D261))</f>
        <v/>
      </c>
      <c r="J260">
        <f>((C260)*(((D260)/2) + (D261)))</f>
        <v/>
      </c>
    </row>
    <row r="261">
      <c r="A261" t="inlineStr">
        <is>
          <t>masterReg/register_reg_r1_0_31_0_5_i_59/I3</t>
        </is>
      </c>
      <c r="B261" t="inlineStr">
        <is>
          <t>Inpin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t="inlineStr">
        <is>
          <t>regReadDataA[19]: masterReg/readData1_reg[19]/Q to masterReg/register_reg_r1_0_31_0_5_i_59/I3 sum delays</t>
        </is>
      </c>
      <c r="E262">
        <f>(E2 + E4 + E92 + E171 + E206 + E248 + E251 + E256 + E259 + E261)</f>
        <v/>
      </c>
      <c r="F262">
        <f>(F2 + F4 + F92 + F171 + F206 + F248 + F251 + F256 + F259 + F261)</f>
        <v/>
      </c>
      <c r="G262">
        <f>(G2 + G4 + G92 + G171 + G206 + G248 + G251 + G256 + G259 + G261)</f>
        <v/>
      </c>
      <c r="H262">
        <f>(H2 + H4 + H92 + H171 + H206 + H248 + H251 + H256 + H259 + H261)</f>
        <v/>
      </c>
      <c r="J262">
        <f>(J2 + J3 + J4 + J6 + J92 + J97 + J171 + J174 + J206 + J212 + J248 + J250 + J251 + J255 + J256 + J258 + J259 + J260 + J261)</f>
        <v/>
      </c>
    </row>
    <row r="263">
      <c r="A263" t="inlineStr">
        <is>
          <t>regReadDataA[19]: masterReg/readData1_reg[19]/Q to masterReg/register_reg_r1_0_31_0_5_i_59/I3sum delays + cap delay</t>
        </is>
      </c>
      <c r="E263">
        <f>1000*(E262 + J262)</f>
        <v/>
      </c>
      <c r="F263">
        <f>1000*(F262 + J262)</f>
        <v/>
      </c>
      <c r="G263">
        <f>1000*(G262 + J262)</f>
        <v/>
      </c>
      <c r="H263">
        <f>1000*(H262 + J262)</f>
        <v/>
      </c>
    </row>
    <row r="265">
      <c r="A265" t="inlineStr">
        <is>
          <t>regReadDataA[19]: masterReg/readData1_reg[19]/Q to masterReg/register_reg_r1_0_31_0_5_i_59/I3Total delay (from Vivado)</t>
        </is>
      </c>
      <c r="E265" t="inlineStr">
        <is>
          <t>515</t>
        </is>
      </c>
      <c r="F265" t="inlineStr">
        <is>
          <t>464</t>
        </is>
      </c>
      <c r="G265" t="inlineStr">
        <is>
          <t>877</t>
        </is>
      </c>
      <c r="H265" t="inlineStr">
        <is>
          <t>765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CLBLL_L_X4Y43/CLBLL_LL_AQ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D23) + (D5 + D6))) + (D3))</f>
        <v/>
      </c>
      <c r="J2">
        <f>(C2*((((D7 + D23) + (D5 + D6))) + (D3)))</f>
        <v/>
      </c>
    </row>
    <row r="3">
      <c r="A3" t="inlineStr">
        <is>
          <t>CLBLL_L_X4Y43/CLBLL_LL_AQ</t>
        </is>
      </c>
      <c r="B3" t="inlineStr">
        <is>
          <t>Part of wire</t>
        </is>
      </c>
      <c r="C3" t="n">
        <v>0</v>
      </c>
      <c r="D3" t="n">
        <v>0.002484</v>
      </c>
      <c r="I3">
        <f>(((D3)/2) + (((D7 + D23) + (D5 + D6))))</f>
        <v/>
      </c>
      <c r="J3">
        <f>((C3)*(((D3)/2) + (((D7 + D23) + (D5 + D6)))))</f>
        <v/>
      </c>
    </row>
    <row r="4">
      <c r="A4" t="inlineStr">
        <is>
          <t>CLBLL_L_X4Y43/CLBLL_L.CLBLL_LL_AQ-&gt;CLBLL_LOGIC_OUTS4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D23) + (D5 + D6))</f>
        <v/>
      </c>
      <c r="J4">
        <f>(((D7 + D23) + (D5 + D6))*C4)</f>
        <v/>
      </c>
    </row>
    <row r="5">
      <c r="A5" t="inlineStr">
        <is>
          <t>CLBLL_L_X4Y43/CLBLL_LOGIC_OUTS4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INT_L_X4Y43/LOGIC_OUTS_L4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D23))</f>
        <v/>
      </c>
      <c r="J6">
        <f>((C5 + C6)*(((D5 + D6)/2) + (D7 + D23)))</f>
        <v/>
      </c>
    </row>
    <row r="7">
      <c r="A7" t="inlineStr">
        <is>
          <t>INT_L_X4Y43/INT_L.LOGIC_OUTS_L4-&gt;&gt;NN2BEG0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0.132</v>
      </c>
      <c r="H7" t="n">
        <v>0.109</v>
      </c>
      <c r="I7">
        <f>((D12) + (D8 + D9 + D10 + D11))</f>
        <v/>
      </c>
      <c r="J7">
        <f>(((D12) + (D8 + D9 + D10 + D11))*C7)</f>
        <v/>
      </c>
    </row>
    <row r="8">
      <c r="A8" t="inlineStr">
        <is>
          <t>INT_L_X4Y43/NN2BEG0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INT_L_X4Y45/NN2END0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INT_L_X4Y44/NN2END_S2_0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INT_L_X4Y44/NN2A0</t>
        </is>
      </c>
      <c r="B11" t="inlineStr">
        <is>
          <t>Part of wire</t>
        </is>
      </c>
      <c r="C11" t="n">
        <v>0</v>
      </c>
      <c r="D11" t="n">
        <v>0</v>
      </c>
      <c r="I11">
        <f>(((D8 + D9 + D10 + D11)/2) + (D12))</f>
        <v/>
      </c>
      <c r="J11">
        <f>((C8 + C9 + C10 + C11)*(((D8 + D9 + D10 + D11)/2) + (D12)))</f>
        <v/>
      </c>
    </row>
    <row r="12">
      <c r="A12" t="inlineStr">
        <is>
          <t>INT_L_X4Y45/INT_L.NN2END0-&gt;&gt;IMUX_L40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INT_L_X4Y45/IMUX_L40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CLBLL_L_X4Y45/CLBLL_IMUX40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CLBLL_L_X4Y45/CLBLL_L.CLBLL_IMUX40-&gt;CLBLL_LL_D1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CLBLL_L_X4Y45/CLBLL_LL_D1</t>
        </is>
      </c>
      <c r="B16" t="inlineStr">
        <is>
          <t>Part of wire</t>
        </is>
      </c>
      <c r="C16" t="n">
        <v>0</v>
      </c>
      <c r="D16" t="n">
        <v>0</v>
      </c>
      <c r="I16">
        <f>(((D16)/2) + (D17))</f>
        <v/>
      </c>
      <c r="J16">
        <f>((C16)*(((D16)/2) + (D17)))</f>
        <v/>
      </c>
    </row>
    <row r="17">
      <c r="A17" t="inlineStr">
        <is>
          <t>masterReg/register_reg_r1_0_31_0_5_i_23/I1</t>
        </is>
      </c>
      <c r="B17" t="inlineStr">
        <is>
          <t>Inpin</t>
        </is>
      </c>
      <c r="D17" t="n">
        <v>0</v>
      </c>
      <c r="E17" t="n">
        <v>0.216</v>
      </c>
      <c r="F17" t="n">
        <v>0.174</v>
      </c>
      <c r="G17" t="n">
        <v>0.522</v>
      </c>
      <c r="H17" t="n">
        <v>0.421</v>
      </c>
    </row>
    <row r="18">
      <c r="A18" t="inlineStr">
        <is>
          <t>regReadDataA[1]: masterReg/readData1_reg[1]/Q to masterReg/register_reg_r1_0_31_0_5_i_23/I1 sum delays</t>
        </is>
      </c>
      <c r="E18">
        <f>(E2 + E4 + E7 + E12 + E15 + E17)</f>
        <v/>
      </c>
      <c r="F18">
        <f>(F2 + F4 + F7 + F12 + F15 + F17)</f>
        <v/>
      </c>
      <c r="G18">
        <f>(G2 + G4 + G7 + G12 + G15 + G17)</f>
        <v/>
      </c>
      <c r="H18">
        <f>(H2 + H4 + H7 + H12 + H15 + H17)</f>
        <v/>
      </c>
      <c r="J18">
        <f>(J2 + J3 + J4 + J6 + J7 + J11 + J12 + J14 + J15 + J16 + J17)</f>
        <v/>
      </c>
    </row>
    <row r="19">
      <c r="A19" t="inlineStr">
        <is>
          <t>regReadDataA[1]: masterReg/readData1_reg[1]/Q to masterReg/register_reg_r1_0_31_0_5_i_23/I1sum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regReadDataA[1]: masterReg/readData1_reg[1]/Q to masterReg/register_reg_r1_0_31_0_5_i_23/I1Total delay (from Vivado)</t>
        </is>
      </c>
      <c r="E21" t="inlineStr">
        <is>
          <t>358</t>
        </is>
      </c>
      <c r="F21" t="inlineStr">
        <is>
          <t>297</t>
        </is>
      </c>
      <c r="G21" t="inlineStr">
        <is>
          <t>688</t>
        </is>
      </c>
      <c r="H21" t="inlineStr">
        <is>
          <t>563</t>
        </is>
      </c>
    </row>
    <row r="23">
      <c r="A23" t="inlineStr">
        <is>
          <t>INT_L_X4Y43/INT_L.LOGIC_OUTS_L4-&gt;&gt;NR1BEG0</t>
        </is>
      </c>
      <c r="B23" t="inlineStr">
        <is>
          <t>Buffer</t>
        </is>
      </c>
      <c r="C23" t="n">
        <v>1.16220225</v>
      </c>
      <c r="D23" t="n">
        <v>0.008429000000000001</v>
      </c>
      <c r="E23" t="n">
        <v>0.056</v>
      </c>
      <c r="F23" t="n">
        <v>0.046</v>
      </c>
      <c r="G23" t="n">
        <v>0.132</v>
      </c>
      <c r="H23" t="n">
        <v>0.109</v>
      </c>
      <c r="I23">
        <f>((D26 + D37) + (D24 + D25))</f>
        <v/>
      </c>
      <c r="J23">
        <f>(((D26 + D37) + (D24 + D25))*C23)</f>
        <v/>
      </c>
    </row>
    <row r="24">
      <c r="A24" t="inlineStr">
        <is>
          <t>INT_L_X4Y43/NR1BEG0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INT_L_X4Y44/NR1END0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(D26 + D37))</f>
        <v/>
      </c>
      <c r="J25">
        <f>((C24 + C25)*(((D24 + D25)/2) + (D26 + D37)))</f>
        <v/>
      </c>
    </row>
    <row r="26">
      <c r="A26" t="inlineStr">
        <is>
          <t>INT_L_X4Y44/INT_L.NR1END0-&gt;&gt;IMUX_L32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INT_L_X4Y44/IMUX_L32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CLBLL_L_X4Y44/CLBLL_IMUX32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CLBLL_L_X4Y44/CLBLL_L.CLBLL_IMUX32-&gt;CLBLL_LL_C1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CLBLL_L_X4Y44/CLBLL_LL_C1</t>
        </is>
      </c>
      <c r="B30" t="inlineStr">
        <is>
          <t>Part of wire</t>
        </is>
      </c>
      <c r="C30" t="n">
        <v>0</v>
      </c>
      <c r="D30" t="n">
        <v>0.002273</v>
      </c>
      <c r="I30">
        <f>(((D30)/2) + (D31))</f>
        <v/>
      </c>
      <c r="J30">
        <f>((C30)*(((D30)/2) + (D31)))</f>
        <v/>
      </c>
    </row>
    <row r="31">
      <c r="A31" t="inlineStr">
        <is>
          <t>masterReg/readData2[1]_i_4/I2</t>
        </is>
      </c>
      <c r="B31" t="inlineStr">
        <is>
          <t>Inpin</t>
        </is>
      </c>
      <c r="D31" t="n">
        <v>0</v>
      </c>
      <c r="E31" t="n">
        <v>0.215</v>
      </c>
      <c r="F31" t="n">
        <v>0.173</v>
      </c>
      <c r="G31" t="n">
        <v>0.517</v>
      </c>
      <c r="H31" t="n">
        <v>0.417</v>
      </c>
    </row>
    <row r="32">
      <c r="A32" t="inlineStr">
        <is>
          <t>regReadDataA[1]: masterReg/readData1_reg[1]/Q to masterReg/readData2[1]_i_4/I2 sum delays</t>
        </is>
      </c>
      <c r="E32">
        <f>(E2 + E4 + E23 + E26 + E29 + E31)</f>
        <v/>
      </c>
      <c r="F32">
        <f>(F2 + F4 + F23 + F26 + F29 + F31)</f>
        <v/>
      </c>
      <c r="G32">
        <f>(G2 + G4 + G23 + G26 + G29 + G31)</f>
        <v/>
      </c>
      <c r="H32">
        <f>(H2 + H4 + H23 + H26 + H29 + H31)</f>
        <v/>
      </c>
      <c r="J32">
        <f>(J2 + J3 + J4 + J6 + J23 + J25 + J26 + J28 + J29 + J30 + J31)</f>
        <v/>
      </c>
    </row>
    <row r="33">
      <c r="A33" t="inlineStr">
        <is>
          <t>regReadDataA[1]: masterReg/readData1_reg[1]/Q to masterReg/readData2[1]_i_4/I2sum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regReadDataA[1]: masterReg/readData1_reg[1]/Q to masterReg/readData2[1]_i_4/I2Total delay (from Vivado)</t>
        </is>
      </c>
      <c r="E35" t="inlineStr">
        <is>
          <t>367</t>
        </is>
      </c>
      <c r="F35" t="inlineStr">
        <is>
          <t>306</t>
        </is>
      </c>
      <c r="G35" t="inlineStr">
        <is>
          <t>690</t>
        </is>
      </c>
      <c r="H35" t="inlineStr">
        <is>
          <t>568</t>
        </is>
      </c>
    </row>
    <row r="37">
      <c r="A37" t="inlineStr">
        <is>
          <t>INT_L_X4Y44/INT_L.NR1END0-&gt;&gt;NN2BEG0</t>
        </is>
      </c>
      <c r="B37" t="inlineStr">
        <is>
          <t>Buffer</t>
        </is>
      </c>
      <c r="C37" t="n">
        <v>1.1851186875</v>
      </c>
      <c r="D37" t="n">
        <v>0.008473000000000001</v>
      </c>
      <c r="E37" t="n">
        <v>0.06</v>
      </c>
      <c r="F37" t="n">
        <v>0.05</v>
      </c>
      <c r="G37" t="n">
        <v>0.132</v>
      </c>
      <c r="H37" t="n">
        <v>0.109</v>
      </c>
      <c r="I37">
        <f>((D42 + D53 + D82 + D112) + (D38 + D39 + D40 + D41))</f>
        <v/>
      </c>
      <c r="J37">
        <f>(((D42 + D53 + D82 + D112) + (D38 + D39 + D40 + D41))*C37)</f>
        <v/>
      </c>
    </row>
    <row r="38">
      <c r="A38" t="inlineStr">
        <is>
          <t>INT_L_X4Y44/NN2BEG0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INT_L_X4Y46/NN2END0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INT_L_X4Y45/NN2END_S2_0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INT_L_X4Y45/NN2A0</t>
        </is>
      </c>
      <c r="B41" t="inlineStr">
        <is>
          <t>Part of wire</t>
        </is>
      </c>
      <c r="C41" t="n">
        <v>0</v>
      </c>
      <c r="D41" t="n">
        <v>0</v>
      </c>
      <c r="I41">
        <f>(((D38 + D39 + D40 + D41)/2) + (D42 + D53 + D82 + D112))</f>
        <v/>
      </c>
      <c r="J41">
        <f>((C38 + C39 + C40 + C41)*(((D38 + D39 + D40 + D41)/2) + (D42 + D53 + D82 + D112)))</f>
        <v/>
      </c>
    </row>
    <row r="42">
      <c r="A42" t="inlineStr">
        <is>
          <t>INT_L_X4Y45/INT_L.NN2END_S2_0-&gt;&gt;IMUX_L39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INT_L_X4Y45/IMUX_L39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CLBLL_L_X4Y45/CLBLL_IMUX39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CLBLL_L_X4Y45/CLBLL_L.CLBLL_IMUX39-&gt;CLBLL_L_D3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CLBLL_L_X4Y45/CLBLL_L_D3</t>
        </is>
      </c>
      <c r="B46" t="inlineStr">
        <is>
          <t>Part of wire</t>
        </is>
      </c>
      <c r="C46" t="n">
        <v>0</v>
      </c>
      <c r="D46" t="n">
        <v>0</v>
      </c>
      <c r="I46">
        <f>(((D46)/2) + (D47))</f>
        <v/>
      </c>
      <c r="J46">
        <f>((C46)*(((D46)/2) + (D47)))</f>
        <v/>
      </c>
    </row>
    <row r="47">
      <c r="A47" t="inlineStr">
        <is>
          <t>masterReg/readData2[1]_i_9/I1</t>
        </is>
      </c>
      <c r="B47" t="inlineStr">
        <is>
          <t>Inpin</t>
        </is>
      </c>
      <c r="D47" t="n">
        <v>0</v>
      </c>
      <c r="E47" t="n">
        <v>0.136</v>
      </c>
      <c r="F47" t="n">
        <v>0.109</v>
      </c>
      <c r="G47" t="n">
        <v>0.346</v>
      </c>
      <c r="H47" t="n">
        <v>0.279</v>
      </c>
    </row>
    <row r="48">
      <c r="A48" t="inlineStr">
        <is>
          <t>regReadDataA[1]: masterReg/readData1_reg[1]/Q to masterReg/readData2[1]_i_9/I1 sum delays</t>
        </is>
      </c>
      <c r="E48">
        <f>(E2 + E4 + E23 + E37 + E42 + E45 + E47)</f>
        <v/>
      </c>
      <c r="F48">
        <f>(F2 + F4 + F23 + F37 + F42 + F45 + F47)</f>
        <v/>
      </c>
      <c r="G48">
        <f>(G2 + G4 + G23 + G37 + G42 + G45 + G47)</f>
        <v/>
      </c>
      <c r="H48">
        <f>(H2 + H4 + H23 + H37 + H42 + H45 + H47)</f>
        <v/>
      </c>
      <c r="J48">
        <f>(J2 + J3 + J4 + J6 + J23 + J25 + J37 + J41 + J42 + J44 + J45 + J46 + J47)</f>
        <v/>
      </c>
    </row>
    <row r="49">
      <c r="A49" t="inlineStr">
        <is>
          <t>regReadDataA[1]: masterReg/readData1_reg[1]/Q to masterReg/readData2[1]_i_9/I1sum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regReadDataA[1]: masterReg/readData1_reg[1]/Q to masterReg/readData2[1]_i_9/I1Total delay (from Vivado)</t>
        </is>
      </c>
      <c r="E51" t="inlineStr">
        <is>
          <t>380</t>
        </is>
      </c>
      <c r="F51" t="inlineStr">
        <is>
          <t>324</t>
        </is>
      </c>
      <c r="G51" t="inlineStr">
        <is>
          <t>682</t>
        </is>
      </c>
      <c r="H51" t="inlineStr">
        <is>
          <t>570</t>
        </is>
      </c>
    </row>
    <row r="53">
      <c r="A53" t="inlineStr">
        <is>
          <t>INT_L_X4Y46/INT_L.NN2END0-&gt;&gt;NW6BEG0</t>
        </is>
      </c>
      <c r="B53" t="inlineStr">
        <is>
          <t>Buffer</t>
        </is>
      </c>
      <c r="C53" t="n">
        <v>1.5845231875</v>
      </c>
      <c r="D53" t="n">
        <v>0.009979</v>
      </c>
      <c r="E53" t="n">
        <v>0.075</v>
      </c>
      <c r="F53" t="n">
        <v>0.062</v>
      </c>
      <c r="G53" t="n">
        <v>0.175</v>
      </c>
      <c r="H53" t="n">
        <v>0.144</v>
      </c>
      <c r="I53">
        <f>((D66) + (D54 + D55 + D56 + D57 + D58 + D59 + D60 + D61 + D62 + D63 + D64 + D65))</f>
        <v/>
      </c>
      <c r="J53">
        <f>(((D66) + (D54 + D55 + D56 + D57 + D58 + D59 + D60 + D61 + D62 + D63 + D64 + D65))*C53)</f>
        <v/>
      </c>
    </row>
    <row r="54">
      <c r="A54" t="inlineStr">
        <is>
          <t>INT_L_X4Y46/NW6BEG0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INT_L_X2Y50/NW6END0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INT_L_X2Y49/NW6END_S0_0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CLBLL_L_X4Y46/CLBLL_NW4A0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CLBLM_R_X3Y46/CLBLM_NW4A0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INT_R_X3Y46/NW6A0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INT_R_X3Y47/NW6B0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INT_R_X3Y48/NW6C0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INT_R_X3Y49/NW6D0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BRKH_INT_X3Y49/BRKH_INT_NW6D0</t>
        </is>
      </c>
      <c r="B63" t="inlineStr">
        <is>
          <t>Part of wire</t>
        </is>
      </c>
      <c r="C63" t="n">
        <v>0.00523</v>
      </c>
      <c r="D63" t="n">
        <v>0.001</v>
      </c>
    </row>
    <row r="64">
      <c r="A64" t="inlineStr">
        <is>
          <t>INT_R_X3Y50/NW6E0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BRKH_INT_X2Y49/BRKH_INT_NW6END_S0_0</t>
        </is>
      </c>
      <c r="B65" t="inlineStr">
        <is>
          <t>Part of wire</t>
        </is>
      </c>
      <c r="C65" t="n">
        <v>0.00523</v>
      </c>
      <c r="D65" t="n">
        <v>0.001</v>
      </c>
      <c r="I65">
        <f>(((D54 + D55 + D56 + D57 + D58 + D59 + D60 + D61 + D62 + D63 + D64 + D65)/2) + (D66))</f>
        <v/>
      </c>
      <c r="J65">
        <f>((C54 + C55 + C56 + C57 + C58 + C59 + C60 + C61 + C62 + C63 + C64 + C65)*(((D54 + D55 + D56 + D57 + D58 + D59 + D60 + D61 + D62 + D63 + D64 + D65)/2) + (D66)))</f>
        <v/>
      </c>
    </row>
    <row r="66">
      <c r="A66" t="inlineStr">
        <is>
          <t>INT_L_X2Y50/INT_L.NW6END0-&gt;&gt;NE2BEG0</t>
        </is>
      </c>
      <c r="B66" t="inlineStr">
        <is>
          <t>Buffer</t>
        </is>
      </c>
      <c r="C66" t="n">
        <v>1.1851186875</v>
      </c>
      <c r="D66" t="n">
        <v>0.008473000000000001</v>
      </c>
      <c r="E66" t="n">
        <v>0.041</v>
      </c>
      <c r="F66" t="n">
        <v>0.033</v>
      </c>
      <c r="G66" t="n">
        <v>0.134</v>
      </c>
      <c r="H66" t="n">
        <v>0.111</v>
      </c>
      <c r="I66">
        <f>((D71) + (D67 + D68 + D69 + D70))</f>
        <v/>
      </c>
      <c r="J66">
        <f>(((D71) + (D67 + D68 + D69 + D70))*C66)</f>
        <v/>
      </c>
    </row>
    <row r="67">
      <c r="A67" t="inlineStr">
        <is>
          <t>INT_L_X2Y50/NE2BEG0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INT_R_X3Y51/NE2END0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INT_R_X3Y50/NE2END_S3_0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INT_L_X2Y51/NE2A0</t>
        </is>
      </c>
      <c r="B70" t="inlineStr">
        <is>
          <t>Part of wire</t>
        </is>
      </c>
      <c r="C70" t="n">
        <v>0</v>
      </c>
      <c r="D70" t="n">
        <v>0</v>
      </c>
      <c r="I70">
        <f>(((D67 + D68 + D69 + D70)/2) + (D71))</f>
        <v/>
      </c>
      <c r="J70">
        <f>((C67 + C68 + C69 + C70)*(((D67 + D68 + D69 + D70)/2) + (D71)))</f>
        <v/>
      </c>
    </row>
    <row r="71">
      <c r="A71" t="inlineStr">
        <is>
          <t>INT_R_X3Y51/INT_R.NE2END0-&gt;&gt;IMUX40</t>
        </is>
      </c>
      <c r="B71" t="inlineStr">
        <is>
          <t>Buffer</t>
        </is>
      </c>
      <c r="C71" t="n">
        <v>1.6107141875</v>
      </c>
      <c r="D71" t="n">
        <v>0.007713</v>
      </c>
      <c r="E71" t="n">
        <v>0.047</v>
      </c>
      <c r="F71" t="n">
        <v>0.038</v>
      </c>
      <c r="G71" t="n">
        <v>0.138</v>
      </c>
      <c r="H71" t="n">
        <v>0.114</v>
      </c>
      <c r="I71">
        <f>((((D76) + (D75))) + (D72 + D73))</f>
        <v/>
      </c>
      <c r="J71">
        <f>(((((D76) + (D75))) + (D72 + D73))*C71)</f>
        <v/>
      </c>
    </row>
    <row r="72">
      <c r="A72" t="inlineStr">
        <is>
          <t>INT_R_X3Y51/IMUX40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CLBLM_R_X3Y51/CLBLM_IMUX40</t>
        </is>
      </c>
      <c r="B73" t="inlineStr">
        <is>
          <t>Part of wire</t>
        </is>
      </c>
      <c r="C73" t="n">
        <v>0</v>
      </c>
      <c r="D73" t="n">
        <v>0</v>
      </c>
      <c r="I73">
        <f>(((D72 + D73)/2) + (((D76) + (D75))))</f>
        <v/>
      </c>
      <c r="J73">
        <f>((C72 + C73)*(((D72 + D73)/2) + (((D76) + (D75)))))</f>
        <v/>
      </c>
    </row>
    <row r="74">
      <c r="A74" t="inlineStr">
        <is>
          <t>CLBLM_R_X3Y51/CLBLM_R.CLBLM_IMUX40-&gt;CLBLM_M_D1</t>
        </is>
      </c>
      <c r="B74" t="inlineStr">
        <is>
          <t>PassTransistor</t>
        </is>
      </c>
      <c r="C74" t="n">
        <v>0</v>
      </c>
      <c r="E74" t="n">
        <v>0</v>
      </c>
      <c r="F74" t="n">
        <v>0</v>
      </c>
      <c r="G74" t="n">
        <v>0</v>
      </c>
      <c r="H74" t="n">
        <v>0</v>
      </c>
      <c r="I74">
        <f>((D76) + (D75))</f>
        <v/>
      </c>
      <c r="J74">
        <f>(((D76) + (D75))*C74)</f>
        <v/>
      </c>
    </row>
    <row r="75">
      <c r="A75" t="inlineStr">
        <is>
          <t>CLBLM_R_X3Y51/CLBLM_M_D1</t>
        </is>
      </c>
      <c r="B75" t="inlineStr">
        <is>
          <t>Part of wire</t>
        </is>
      </c>
      <c r="C75" t="n">
        <v>0</v>
      </c>
      <c r="D75" t="n">
        <v>0</v>
      </c>
      <c r="I75">
        <f>(((D75)/2) + (D76))</f>
        <v/>
      </c>
      <c r="J75">
        <f>((C75)*(((D75)/2) + (D76)))</f>
        <v/>
      </c>
    </row>
    <row r="76">
      <c r="A76" t="inlineStr">
        <is>
          <t>masterReg/readData2[21]_i_11/I3</t>
        </is>
      </c>
      <c r="B76" t="inlineStr">
        <is>
          <t>Inpin</t>
        </is>
      </c>
      <c r="D76" t="n">
        <v>0</v>
      </c>
      <c r="E76" t="n">
        <v>0.226</v>
      </c>
      <c r="F76" t="n">
        <v>0.145</v>
      </c>
      <c r="G76" t="n">
        <v>0.54</v>
      </c>
      <c r="H76" t="n">
        <v>0.305</v>
      </c>
    </row>
    <row r="77">
      <c r="A77" t="inlineStr">
        <is>
          <t>regReadDataA[1]: masterReg/readData1_reg[1]/Q to masterReg/readData2[21]_i_11/I3 sum delays</t>
        </is>
      </c>
      <c r="E77">
        <f>(E2 + E4 + E23 + E37 + E53 + E66 + E71 + E74 + E76)</f>
        <v/>
      </c>
      <c r="F77">
        <f>(F2 + F4 + F23 + F37 + F53 + F66 + F71 + F74 + F76)</f>
        <v/>
      </c>
      <c r="G77">
        <f>(G2 + G4 + G23 + G37 + G53 + G66 + G71 + G74 + G76)</f>
        <v/>
      </c>
      <c r="H77">
        <f>(H2 + H4 + H23 + H37 + H53 + H66 + H71 + H74 + H76)</f>
        <v/>
      </c>
      <c r="J77">
        <f>(J2 + J3 + J4 + J6 + J23 + J25 + J37 + J41 + J53 + J65 + J66 + J70 + J71 + J73 + J74 + J75 + J76)</f>
        <v/>
      </c>
    </row>
    <row r="78">
      <c r="A78" t="inlineStr">
        <is>
          <t>regReadDataA[1]: masterReg/readData1_reg[1]/Q to masterReg/readData2[21]_i_11/I3sum delays + cap delay</t>
        </is>
      </c>
      <c r="E78">
        <f>1000*(E77 + J77)</f>
        <v/>
      </c>
      <c r="F78">
        <f>1000*(F77 + J77)</f>
        <v/>
      </c>
      <c r="G78">
        <f>1000*(G77 + J77)</f>
        <v/>
      </c>
      <c r="H78">
        <f>1000*(H77 + J77)</f>
        <v/>
      </c>
    </row>
    <row r="80">
      <c r="A80" t="inlineStr">
        <is>
          <t>regReadDataA[1]: masterReg/readData1_reg[1]/Q to masterReg/readData2[21]_i_11/I3Total delay (from Vivado)</t>
        </is>
      </c>
      <c r="E80" t="inlineStr">
        <is>
          <t>610</t>
        </is>
      </c>
      <c r="F80" t="inlineStr">
        <is>
          <t>479</t>
        </is>
      </c>
      <c r="G80" t="inlineStr">
        <is>
          <t>1127</t>
        </is>
      </c>
      <c r="H80" t="inlineStr">
        <is>
          <t>832</t>
        </is>
      </c>
    </row>
    <row r="82">
      <c r="A82" t="inlineStr">
        <is>
          <t>INT_L_X4Y46/INT_L.NN2END0-&gt;&gt;NE2BEG0</t>
        </is>
      </c>
      <c r="B82" t="inlineStr">
        <is>
          <t>Buffer</t>
        </is>
      </c>
      <c r="C82" t="n">
        <v>1.1851186875</v>
      </c>
      <c r="D82" t="n">
        <v>0.008473000000000001</v>
      </c>
      <c r="E82" t="n">
        <v>0.041</v>
      </c>
      <c r="F82" t="n">
        <v>0.033</v>
      </c>
      <c r="G82" t="n">
        <v>0.134</v>
      </c>
      <c r="H82" t="n">
        <v>0.111</v>
      </c>
      <c r="I82">
        <f>((D87) + (D83 + D84 + D85 + D86))</f>
        <v/>
      </c>
      <c r="J82">
        <f>(((D87) + (D83 + D84 + D85 + D86))*C82)</f>
        <v/>
      </c>
    </row>
    <row r="83">
      <c r="A83" t="inlineStr">
        <is>
          <t>INT_L_X4Y46/NE2BEG0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INT_R_X5Y47/NE2END0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INT_R_X5Y46/NE2END_S3_0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INT_L_X4Y47/NE2A0</t>
        </is>
      </c>
      <c r="B86" t="inlineStr">
        <is>
          <t>Part of wire</t>
        </is>
      </c>
      <c r="C86" t="n">
        <v>0</v>
      </c>
      <c r="D86" t="n">
        <v>0</v>
      </c>
      <c r="I86">
        <f>(((D83 + D84 + D85 + D86)/2) + (D87))</f>
        <v/>
      </c>
      <c r="J86">
        <f>((C83 + C84 + C85 + C86)*(((D83 + D84 + D85 + D86)/2) + (D87)))</f>
        <v/>
      </c>
    </row>
    <row r="87">
      <c r="A87" t="inlineStr">
        <is>
          <t>INT_R_X5Y47/INT_R.NE2END0-&gt;&gt;SL1BEG0</t>
        </is>
      </c>
      <c r="B87" t="inlineStr">
        <is>
          <t>Buffer</t>
        </is>
      </c>
      <c r="C87" t="n">
        <v>1.16220225</v>
      </c>
      <c r="D87" t="n">
        <v>0.008429000000000001</v>
      </c>
      <c r="E87" t="n">
        <v>0.054</v>
      </c>
      <c r="F87" t="n">
        <v>0.044</v>
      </c>
      <c r="G87" t="n">
        <v>0.131</v>
      </c>
      <c r="H87" t="n">
        <v>0.108</v>
      </c>
      <c r="I87">
        <f>((D90 + D101) + (D88 + D89))</f>
        <v/>
      </c>
      <c r="J87">
        <f>(((D90 + D101) + (D88 + D89))*C87)</f>
        <v/>
      </c>
    </row>
    <row r="88">
      <c r="A88" t="inlineStr">
        <is>
          <t>INT_R_X5Y47/SL1BEG0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INT_R_X5Y46/SL1END0</t>
        </is>
      </c>
      <c r="B89" t="inlineStr">
        <is>
          <t>Part of wire</t>
        </is>
      </c>
      <c r="C89" t="n">
        <v>0</v>
      </c>
      <c r="D89" t="n">
        <v>0</v>
      </c>
      <c r="I89">
        <f>(((D88 + D89)/2) + (D90 + D101))</f>
        <v/>
      </c>
      <c r="J89">
        <f>((C88 + C89)*(((D88 + D89)/2) + (D90 + D101)))</f>
        <v/>
      </c>
    </row>
    <row r="90">
      <c r="A90" t="inlineStr">
        <is>
          <t>INT_R_X5Y46/INT_R.SL1END0-&gt;&gt;IMUX24</t>
        </is>
      </c>
      <c r="B90" t="inlineStr">
        <is>
          <t>Buffer</t>
        </is>
      </c>
      <c r="C90" t="n">
        <v>1.6107141875</v>
      </c>
      <c r="D90" t="n">
        <v>0.007713</v>
      </c>
      <c r="E90" t="n">
        <v>0.047</v>
      </c>
      <c r="F90" t="n">
        <v>0.038</v>
      </c>
      <c r="G90" t="n">
        <v>0.138</v>
      </c>
      <c r="H90" t="n">
        <v>0.114</v>
      </c>
      <c r="I90">
        <f>((((D95) + (D94))) + (D91 + D92))</f>
        <v/>
      </c>
      <c r="J90">
        <f>(((((D95) + (D94))) + (D91 + D92))*C90)</f>
        <v/>
      </c>
    </row>
    <row r="91">
      <c r="A91" t="inlineStr">
        <is>
          <t>INT_R_X5Y46/IMUX24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CLBLM_R_X5Y46/CLBLM_IMUX24</t>
        </is>
      </c>
      <c r="B92" t="inlineStr">
        <is>
          <t>Part of wire</t>
        </is>
      </c>
      <c r="C92" t="n">
        <v>0</v>
      </c>
      <c r="D92" t="n">
        <v>0</v>
      </c>
      <c r="I92">
        <f>(((D91 + D92)/2) + (((D95) + (D94))))</f>
        <v/>
      </c>
      <c r="J92">
        <f>((C91 + C92)*(((D91 + D92)/2) + (((D95) + (D94)))))</f>
        <v/>
      </c>
    </row>
    <row r="93">
      <c r="A93" t="inlineStr">
        <is>
          <t>CLBLM_R_X5Y46/CLBLM_R.CLBLM_IMUX24-&gt;CLBLM_M_B5</t>
        </is>
      </c>
      <c r="B93" t="inlineStr">
        <is>
          <t>PassTransistor</t>
        </is>
      </c>
      <c r="C93" t="n">
        <v>0</v>
      </c>
      <c r="E93" t="n">
        <v>0</v>
      </c>
      <c r="F93" t="n">
        <v>0</v>
      </c>
      <c r="G93" t="n">
        <v>0</v>
      </c>
      <c r="H93" t="n">
        <v>0</v>
      </c>
      <c r="I93">
        <f>((D95) + (D94))</f>
        <v/>
      </c>
      <c r="J93">
        <f>(((D95) + (D94))*C93)</f>
        <v/>
      </c>
    </row>
    <row r="94">
      <c r="A94" t="inlineStr">
        <is>
          <t>CLBLM_R_X5Y46/CLBLM_M_B5</t>
        </is>
      </c>
      <c r="B94" t="inlineStr">
        <is>
          <t>Part of wire</t>
        </is>
      </c>
      <c r="C94" t="n">
        <v>0</v>
      </c>
      <c r="D94" t="n">
        <v>0</v>
      </c>
      <c r="I94">
        <f>(((D94)/2) + (D95))</f>
        <v/>
      </c>
      <c r="J94">
        <f>((C94)*(((D94)/2) + (D95)))</f>
        <v/>
      </c>
    </row>
    <row r="95">
      <c r="A95" t="inlineStr">
        <is>
          <t>masterReg/i__carry_i_3__0/I0</t>
        </is>
      </c>
      <c r="B95" t="inlineStr">
        <is>
          <t>Inpin</t>
        </is>
      </c>
      <c r="D95" t="n">
        <v>0</v>
      </c>
      <c r="E95" t="n">
        <v>0.052</v>
      </c>
      <c r="F95" t="n">
        <v>0.042</v>
      </c>
      <c r="G95" t="n">
        <v>0.137</v>
      </c>
      <c r="H95" t="n">
        <v>0.111</v>
      </c>
    </row>
    <row r="96">
      <c r="A96" t="inlineStr">
        <is>
          <t>regReadDataA[1]: masterReg/readData1_reg[1]/Q to masterReg/i__carry_i_3__0/I0 sum delays</t>
        </is>
      </c>
      <c r="E96">
        <f>(E2 + E4 + E23 + E37 + E82 + E87 + E90 + E93 + E95)</f>
        <v/>
      </c>
      <c r="F96">
        <f>(F2 + F4 + F23 + F37 + F82 + F87 + F90 + F93 + F95)</f>
        <v/>
      </c>
      <c r="G96">
        <f>(G2 + G4 + G23 + G37 + G82 + G87 + G90 + G93 + G95)</f>
        <v/>
      </c>
      <c r="H96">
        <f>(H2 + H4 + H23 + H37 + H82 + H87 + H90 + H93 + H95)</f>
        <v/>
      </c>
      <c r="J96">
        <f>(J2 + J3 + J4 + J6 + J23 + J25 + J37 + J41 + J82 + J86 + J87 + J89 + J90 + J92 + J93 + J94 + J95)</f>
        <v/>
      </c>
    </row>
    <row r="97">
      <c r="A97" t="inlineStr">
        <is>
          <t>regReadDataA[1]: masterReg/readData1_reg[1]/Q to masterReg/i__carry_i_3__0/I0sum delays + cap delay</t>
        </is>
      </c>
      <c r="E97">
        <f>1000*(E96 + J96)</f>
        <v/>
      </c>
      <c r="F97">
        <f>1000*(F96 + J96)</f>
        <v/>
      </c>
      <c r="G97">
        <f>1000*(G96 + J96)</f>
        <v/>
      </c>
      <c r="H97">
        <f>1000*(H96 + J96)</f>
        <v/>
      </c>
    </row>
    <row r="99">
      <c r="A99" t="inlineStr">
        <is>
          <t>regReadDataA[1]: masterReg/readData1_reg[1]/Q to masterReg/i__carry_i_3__0/I0Total delay (from Vivado)</t>
        </is>
      </c>
      <c r="E99" t="inlineStr">
        <is>
          <t>416</t>
        </is>
      </c>
      <c r="F99" t="inlineStr">
        <is>
          <t>359</t>
        </is>
      </c>
      <c r="G99" t="inlineStr">
        <is>
          <t>742</t>
        </is>
      </c>
      <c r="H99" t="inlineStr">
        <is>
          <t>628</t>
        </is>
      </c>
    </row>
    <row r="101">
      <c r="A101" t="inlineStr">
        <is>
          <t>INT_R_X5Y46/INT_R.SL1END0-&gt;&gt;IMUX25</t>
        </is>
      </c>
      <c r="B101" t="inlineStr">
        <is>
          <t>Buffer</t>
        </is>
      </c>
      <c r="C101" t="n">
        <v>1.6107141875</v>
      </c>
      <c r="D101" t="n">
        <v>0.007713</v>
      </c>
      <c r="E101" t="n">
        <v>0.047</v>
      </c>
      <c r="F101" t="n">
        <v>0.038</v>
      </c>
      <c r="G101" t="n">
        <v>0.138</v>
      </c>
      <c r="H101" t="n">
        <v>0.114</v>
      </c>
      <c r="I101">
        <f>((((D106) + (D105))) + (D102 + D103))</f>
        <v/>
      </c>
      <c r="J101">
        <f>(((((D106) + (D105))) + (D102 + D103))*C101)</f>
        <v/>
      </c>
    </row>
    <row r="102">
      <c r="A102" t="inlineStr">
        <is>
          <t>INT_R_X5Y46/IMUX25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CLBLM_R_X5Y46/CLBLM_IMUX25</t>
        </is>
      </c>
      <c r="B103" t="inlineStr">
        <is>
          <t>Part of wire</t>
        </is>
      </c>
      <c r="C103" t="n">
        <v>0</v>
      </c>
      <c r="D103" t="n">
        <v>0</v>
      </c>
      <c r="I103">
        <f>(((D102 + D103)/2) + (((D106) + (D105))))</f>
        <v/>
      </c>
      <c r="J103">
        <f>((C102 + C103)*(((D102 + D103)/2) + (((D106) + (D105)))))</f>
        <v/>
      </c>
    </row>
    <row r="104">
      <c r="A104" t="inlineStr">
        <is>
          <t>CLBLM_R_X5Y46/CLBLM_R.CLBLM_IMUX25-&gt;CLBLM_L_B5</t>
        </is>
      </c>
      <c r="B104" t="inlineStr">
        <is>
          <t>PassTransistor</t>
        </is>
      </c>
      <c r="C104" t="n">
        <v>0</v>
      </c>
      <c r="E104" t="n">
        <v>0</v>
      </c>
      <c r="F104" t="n">
        <v>0</v>
      </c>
      <c r="G104" t="n">
        <v>0</v>
      </c>
      <c r="H104" t="n">
        <v>0</v>
      </c>
      <c r="I104">
        <f>((D106) + (D105))</f>
        <v/>
      </c>
      <c r="J104">
        <f>(((D106) + (D105))*C104)</f>
        <v/>
      </c>
    </row>
    <row r="105">
      <c r="A105" t="inlineStr">
        <is>
          <t>CLBLM_R_X5Y46/CLBLM_L_B5</t>
        </is>
      </c>
      <c r="B105" t="inlineStr">
        <is>
          <t>Part of wire</t>
        </is>
      </c>
      <c r="C105" t="n">
        <v>0</v>
      </c>
      <c r="D105" t="n">
        <v>0</v>
      </c>
      <c r="I105">
        <f>(((D105)/2) + (D106))</f>
        <v/>
      </c>
      <c r="J105">
        <f>((C105)*(((D105)/2) + (D106)))</f>
        <v/>
      </c>
    </row>
    <row r="106">
      <c r="A106" t="inlineStr">
        <is>
          <t>masterReg/result0_carry_i_3/I0</t>
        </is>
      </c>
      <c r="B106" t="inlineStr">
        <is>
          <t>Inpin</t>
        </is>
      </c>
      <c r="D106" t="n">
        <v>0</v>
      </c>
      <c r="E106" t="n">
        <v>0.043</v>
      </c>
      <c r="F106" t="n">
        <v>0.034</v>
      </c>
      <c r="G106" t="n">
        <v>0.116</v>
      </c>
      <c r="H106" t="n">
        <v>0.093</v>
      </c>
    </row>
    <row r="107">
      <c r="A107" t="inlineStr">
        <is>
          <t>regReadDataA[1]: masterReg/readData1_reg[1]/Q to masterReg/result0_carry_i_3/I0 sum delays</t>
        </is>
      </c>
      <c r="E107">
        <f>(E2 + E4 + E23 + E37 + E82 + E87 + E101 + E104 + E106)</f>
        <v/>
      </c>
      <c r="F107">
        <f>(F2 + F4 + F23 + F37 + F82 + F87 + F101 + F104 + F106)</f>
        <v/>
      </c>
      <c r="G107">
        <f>(G2 + G4 + G23 + G37 + G82 + G87 + G101 + G104 + G106)</f>
        <v/>
      </c>
      <c r="H107">
        <f>(H2 + H4 + H23 + H37 + H82 + H87 + H101 + H104 + H106)</f>
        <v/>
      </c>
      <c r="J107">
        <f>(J2 + J3 + J4 + J6 + J23 + J25 + J37 + J41 + J82 + J86 + J87 + J89 + J101 + J103 + J104 + J105 + J106)</f>
        <v/>
      </c>
    </row>
    <row r="108">
      <c r="A108" t="inlineStr">
        <is>
          <t>regReadDataA[1]: masterReg/readData1_reg[1]/Q to masterReg/result0_carry_i_3/I0sum delays + cap delay</t>
        </is>
      </c>
      <c r="E108">
        <f>1000*(E107 + J107)</f>
        <v/>
      </c>
      <c r="F108">
        <f>1000*(F107 + J107)</f>
        <v/>
      </c>
      <c r="G108">
        <f>1000*(G107 + J107)</f>
        <v/>
      </c>
      <c r="H108">
        <f>1000*(H107 + J107)</f>
        <v/>
      </c>
    </row>
    <row r="110">
      <c r="A110" t="inlineStr">
        <is>
          <t>regReadDataA[1]: masterReg/readData1_reg[1]/Q to masterReg/result0_carry_i_3/I0Total delay (from Vivado)</t>
        </is>
      </c>
      <c r="E110" t="inlineStr">
        <is>
          <t>407</t>
        </is>
      </c>
      <c r="F110" t="inlineStr">
        <is>
          <t>351</t>
        </is>
      </c>
      <c r="G110" t="inlineStr">
        <is>
          <t>726</t>
        </is>
      </c>
      <c r="H110" t="inlineStr">
        <is>
          <t>614</t>
        </is>
      </c>
    </row>
    <row r="112">
      <c r="A112" t="inlineStr">
        <is>
          <t>INT_L_X4Y46/INT_L.NN2END0-&gt;&gt;NR1BEG0</t>
        </is>
      </c>
      <c r="B112" t="inlineStr">
        <is>
          <t>Buffer</t>
        </is>
      </c>
      <c r="C112" t="n">
        <v>1.16220225</v>
      </c>
      <c r="D112" t="n">
        <v>0.008429000000000001</v>
      </c>
      <c r="E112" t="n">
        <v>0.056</v>
      </c>
      <c r="F112" t="n">
        <v>0.046</v>
      </c>
      <c r="G112" t="n">
        <v>0.132</v>
      </c>
      <c r="H112" t="n">
        <v>0.109</v>
      </c>
      <c r="I112">
        <f>((D115 + D126 + D137 + D219) + (D113 + D114))</f>
        <v/>
      </c>
      <c r="J112">
        <f>(((D115 + D126 + D137 + D219) + (D113 + D114))*C112)</f>
        <v/>
      </c>
    </row>
    <row r="113">
      <c r="A113" t="inlineStr">
        <is>
          <t>INT_L_X4Y46/NR1BEG0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INT_L_X4Y47/NR1END0</t>
        </is>
      </c>
      <c r="B114" t="inlineStr">
        <is>
          <t>Part of wire</t>
        </is>
      </c>
      <c r="C114" t="n">
        <v>0</v>
      </c>
      <c r="D114" t="n">
        <v>0</v>
      </c>
      <c r="I114">
        <f>(((D113 + D114)/2) + (D115 + D126 + D137 + D219))</f>
        <v/>
      </c>
      <c r="J114">
        <f>((C113 + C114)*(((D113 + D114)/2) + (D115 + D126 + D137 + D219)))</f>
        <v/>
      </c>
    </row>
    <row r="115">
      <c r="A115" t="inlineStr">
        <is>
          <t>INT_L_X4Y47/INT_L.NR1END0-&gt;&gt;IMUX_L17</t>
        </is>
      </c>
      <c r="B115" t="inlineStr">
        <is>
          <t>Buffer</t>
        </is>
      </c>
      <c r="C115" t="n">
        <v>1.6107141875</v>
      </c>
      <c r="D115" t="n">
        <v>0.007713</v>
      </c>
      <c r="E115" t="n">
        <v>0.047</v>
      </c>
      <c r="F115" t="n">
        <v>0.038</v>
      </c>
      <c r="G115" t="n">
        <v>0.138</v>
      </c>
      <c r="H115" t="n">
        <v>0.114</v>
      </c>
      <c r="I115">
        <f>((((D120) + (D119))) + (D116 + D117))</f>
        <v/>
      </c>
      <c r="J115">
        <f>(((((D120) + (D119))) + (D116 + D117))*C115)</f>
        <v/>
      </c>
    </row>
    <row r="116">
      <c r="A116" t="inlineStr">
        <is>
          <t>INT_L_X4Y47/IMUX_L17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CLBLL_L_X4Y47/CLBLL_IMUX17</t>
        </is>
      </c>
      <c r="B117" t="inlineStr">
        <is>
          <t>Part of wire</t>
        </is>
      </c>
      <c r="C117" t="n">
        <v>0</v>
      </c>
      <c r="D117" t="n">
        <v>0</v>
      </c>
      <c r="I117">
        <f>(((D116 + D117)/2) + (((D120) + (D119))))</f>
        <v/>
      </c>
      <c r="J117">
        <f>((C116 + C117)*(((D116 + D117)/2) + (((D120) + (D119)))))</f>
        <v/>
      </c>
    </row>
    <row r="118">
      <c r="A118" t="inlineStr">
        <is>
          <t>CLBLL_L_X4Y47/CLBLL_L.CLBLL_IMUX17-&gt;CLBLL_LL_B3</t>
        </is>
      </c>
      <c r="B118" t="inlineStr">
        <is>
          <t>PassTransistor</t>
        </is>
      </c>
      <c r="C118" t="n">
        <v>0</v>
      </c>
      <c r="E118" t="n">
        <v>0</v>
      </c>
      <c r="F118" t="n">
        <v>0</v>
      </c>
      <c r="G118" t="n">
        <v>0</v>
      </c>
      <c r="H118" t="n">
        <v>0</v>
      </c>
      <c r="I118">
        <f>((D120) + (D119))</f>
        <v/>
      </c>
      <c r="J118">
        <f>(((D120) + (D119))*C118)</f>
        <v/>
      </c>
    </row>
    <row r="119">
      <c r="A119" t="inlineStr">
        <is>
          <t>CLBLL_L_X4Y47/CLBLL_LL_B3</t>
        </is>
      </c>
      <c r="B119" t="inlineStr">
        <is>
          <t>Part of wire</t>
        </is>
      </c>
      <c r="C119" t="n">
        <v>0</v>
      </c>
      <c r="D119" t="n">
        <v>0</v>
      </c>
      <c r="I119">
        <f>(((D119)/2) + (D120))</f>
        <v/>
      </c>
      <c r="J119">
        <f>((C119)*(((D119)/2) + (D120)))</f>
        <v/>
      </c>
    </row>
    <row r="120">
      <c r="A120" t="inlineStr">
        <is>
          <t>masterReg/readData2[1]_i_18/I5</t>
        </is>
      </c>
      <c r="B120" t="inlineStr">
        <is>
          <t>Inpin</t>
        </is>
      </c>
      <c r="D120" t="n">
        <v>0</v>
      </c>
      <c r="E120" t="n">
        <v>0.136</v>
      </c>
      <c r="F120" t="n">
        <v>0.109</v>
      </c>
      <c r="G120" t="n">
        <v>0.349</v>
      </c>
      <c r="H120" t="n">
        <v>0.281</v>
      </c>
    </row>
    <row r="121">
      <c r="A121" t="inlineStr">
        <is>
          <t>regReadDataA[1]: masterReg/readData1_reg[1]/Q to masterReg/readData2[1]_i_18/I5 sum delays</t>
        </is>
      </c>
      <c r="E121">
        <f>(E2 + E4 + E23 + E37 + E112 + E115 + E118 + E120)</f>
        <v/>
      </c>
      <c r="F121">
        <f>(F2 + F4 + F23 + F37 + F112 + F115 + F118 + F120)</f>
        <v/>
      </c>
      <c r="G121">
        <f>(G2 + G4 + G23 + G37 + G112 + G115 + G118 + G120)</f>
        <v/>
      </c>
      <c r="H121">
        <f>(H2 + H4 + H23 + H37 + H112 + H115 + H118 + H120)</f>
        <v/>
      </c>
      <c r="J121">
        <f>(J2 + J3 + J4 + J6 + J23 + J25 + J37 + J41 + J112 + J114 + J115 + J117 + J118 + J119 + J120)</f>
        <v/>
      </c>
    </row>
    <row r="122">
      <c r="A122" t="inlineStr">
        <is>
          <t>regReadDataA[1]: masterReg/readData1_reg[1]/Q to masterReg/readData2[1]_i_18/I5sum delays + cap delay</t>
        </is>
      </c>
      <c r="E122">
        <f>1000*(E121 + J121)</f>
        <v/>
      </c>
      <c r="F122">
        <f>1000*(F121 + J121)</f>
        <v/>
      </c>
      <c r="G122">
        <f>1000*(G121 + J121)</f>
        <v/>
      </c>
      <c r="H122">
        <f>1000*(H121 + J121)</f>
        <v/>
      </c>
    </row>
    <row r="124">
      <c r="A124" t="inlineStr">
        <is>
          <t>regReadDataA[1]: masterReg/readData1_reg[1]/Q to masterReg/readData2[1]_i_18/I5Total delay (from Vivado)</t>
        </is>
      </c>
      <c r="E124" t="inlineStr">
        <is>
          <t>469</t>
        </is>
      </c>
      <c r="F124" t="inlineStr">
        <is>
          <t>403</t>
        </is>
      </c>
      <c r="G124" t="inlineStr">
        <is>
          <t>820</t>
        </is>
      </c>
      <c r="H124" t="inlineStr">
        <is>
          <t>690</t>
        </is>
      </c>
    </row>
    <row r="126">
      <c r="A126" t="inlineStr">
        <is>
          <t>INT_L_X4Y47/INT_L.NR1END0-&gt;&gt;IMUX_L32</t>
        </is>
      </c>
      <c r="B126" t="inlineStr">
        <is>
          <t>Buffer</t>
        </is>
      </c>
      <c r="C126" t="n">
        <v>1.6107141875</v>
      </c>
      <c r="D126" t="n">
        <v>0.007713</v>
      </c>
      <c r="E126" t="n">
        <v>0.047</v>
      </c>
      <c r="F126" t="n">
        <v>0.038</v>
      </c>
      <c r="G126" t="n">
        <v>0.138</v>
      </c>
      <c r="H126" t="n">
        <v>0.114</v>
      </c>
      <c r="I126">
        <f>((((D131) + (D130))) + (D127 + D128))</f>
        <v/>
      </c>
      <c r="J126">
        <f>(((((D131) + (D130))) + (D127 + D128))*C126)</f>
        <v/>
      </c>
    </row>
    <row r="127">
      <c r="A127" t="inlineStr">
        <is>
          <t>INT_L_X4Y47/IMUX_L32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CLBLL_L_X4Y47/CLBLL_IMUX32</t>
        </is>
      </c>
      <c r="B128" t="inlineStr">
        <is>
          <t>Part of wire</t>
        </is>
      </c>
      <c r="C128" t="n">
        <v>0</v>
      </c>
      <c r="D128" t="n">
        <v>0</v>
      </c>
      <c r="I128">
        <f>(((D127 + D128)/2) + (((D131) + (D130))))</f>
        <v/>
      </c>
      <c r="J128">
        <f>((C127 + C128)*(((D127 + D128)/2) + (((D131) + (D130)))))</f>
        <v/>
      </c>
    </row>
    <row r="129">
      <c r="A129" t="inlineStr">
        <is>
          <t>CLBLL_L_X4Y47/CLBLL_L.CLBLL_IMUX32-&gt;CLBLL_LL_C1</t>
        </is>
      </c>
      <c r="B129" t="inlineStr">
        <is>
          <t>PassTransistor</t>
        </is>
      </c>
      <c r="C129" t="n">
        <v>0</v>
      </c>
      <c r="E129" t="n">
        <v>0</v>
      </c>
      <c r="F129" t="n">
        <v>0</v>
      </c>
      <c r="G129" t="n">
        <v>0</v>
      </c>
      <c r="H129" t="n">
        <v>0</v>
      </c>
      <c r="I129">
        <f>((D131) + (D130))</f>
        <v/>
      </c>
      <c r="J129">
        <f>(((D131) + (D130))*C129)</f>
        <v/>
      </c>
    </row>
    <row r="130">
      <c r="A130" t="inlineStr">
        <is>
          <t>CLBLL_L_X4Y47/CLBLL_LL_C1</t>
        </is>
      </c>
      <c r="B130" t="inlineStr">
        <is>
          <t>Part of wire</t>
        </is>
      </c>
      <c r="C130" t="n">
        <v>0</v>
      </c>
      <c r="D130" t="n">
        <v>0.002273</v>
      </c>
      <c r="I130">
        <f>(((D130)/2) + (D131))</f>
        <v/>
      </c>
      <c r="J130">
        <f>((C130)*(((D130)/2) + (D131)))</f>
        <v/>
      </c>
    </row>
    <row r="131">
      <c r="A131" t="inlineStr">
        <is>
          <t>masterReg/readData2[28]_i_16/I0</t>
        </is>
      </c>
      <c r="B131" t="inlineStr">
        <is>
          <t>Inpin</t>
        </is>
      </c>
      <c r="D131" t="n">
        <v>0</v>
      </c>
      <c r="E131" t="n">
        <v>0.215</v>
      </c>
      <c r="F131" t="n">
        <v>0.173</v>
      </c>
      <c r="G131" t="n">
        <v>0.517</v>
      </c>
      <c r="H131" t="n">
        <v>0.417</v>
      </c>
    </row>
    <row r="132">
      <c r="A132" t="inlineStr">
        <is>
          <t>regReadDataA[1]: masterReg/readData1_reg[1]/Q to masterReg/readData2[28]_i_16/I0 sum delays</t>
        </is>
      </c>
      <c r="E132">
        <f>(E2 + E4 + E23 + E37 + E112 + E126 + E129 + E131)</f>
        <v/>
      </c>
      <c r="F132">
        <f>(F2 + F4 + F23 + F37 + F112 + F126 + F129 + F131)</f>
        <v/>
      </c>
      <c r="G132">
        <f>(G2 + G4 + G23 + G37 + G112 + G126 + G129 + G131)</f>
        <v/>
      </c>
      <c r="H132">
        <f>(H2 + H4 + H23 + H37 + H112 + H126 + H129 + H131)</f>
        <v/>
      </c>
      <c r="J132">
        <f>(J2 + J3 + J4 + J6 + J23 + J25 + J37 + J41 + J112 + J114 + J126 + J128 + J129 + J130 + J131)</f>
        <v/>
      </c>
    </row>
    <row r="133">
      <c r="A133" t="inlineStr">
        <is>
          <t>regReadDataA[1]: masterReg/readData1_reg[1]/Q to masterReg/readData2[28]_i_16/I0sum delays + cap delay</t>
        </is>
      </c>
      <c r="E133">
        <f>1000*(E132 + J132)</f>
        <v/>
      </c>
      <c r="F133">
        <f>1000*(F132 + J132)</f>
        <v/>
      </c>
      <c r="G133">
        <f>1000*(G132 + J132)</f>
        <v/>
      </c>
      <c r="H133">
        <f>1000*(H132 + J132)</f>
        <v/>
      </c>
    </row>
    <row r="135">
      <c r="A135" t="inlineStr">
        <is>
          <t>regReadDataA[1]: masterReg/readData1_reg[1]/Q to masterReg/readData2[28]_i_16/I0Total delay (from Vivado)</t>
        </is>
      </c>
      <c r="E135" t="inlineStr">
        <is>
          <t>553</t>
        </is>
      </c>
      <c r="F135" t="inlineStr">
        <is>
          <t>472</t>
        </is>
      </c>
      <c r="G135" t="inlineStr">
        <is>
          <t>974</t>
        </is>
      </c>
      <c r="H135" t="inlineStr">
        <is>
          <t>814</t>
        </is>
      </c>
    </row>
    <row r="137">
      <c r="A137" t="inlineStr">
        <is>
          <t>INT_L_X4Y47/INT_L.NR1END0-&gt;&gt;NR1BEG0</t>
        </is>
      </c>
      <c r="B137" t="inlineStr">
        <is>
          <t>Buffer</t>
        </is>
      </c>
      <c r="C137" t="n">
        <v>1.16220225</v>
      </c>
      <c r="D137" t="n">
        <v>0.008429000000000001</v>
      </c>
      <c r="E137" t="n">
        <v>0.056</v>
      </c>
      <c r="F137" t="n">
        <v>0.046</v>
      </c>
      <c r="G137" t="n">
        <v>0.132</v>
      </c>
      <c r="H137" t="n">
        <v>0.109</v>
      </c>
      <c r="I137">
        <f>((D140 + D151 + D183) + (D138 + D139))</f>
        <v/>
      </c>
      <c r="J137">
        <f>(((D140 + D151 + D183) + (D138 + D139))*C137)</f>
        <v/>
      </c>
    </row>
    <row r="138">
      <c r="A138" t="inlineStr">
        <is>
          <t>INT_L_X4Y47/NR1BEG0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INT_L_X4Y48/NR1END0</t>
        </is>
      </c>
      <c r="B139" t="inlineStr">
        <is>
          <t>Part of wire</t>
        </is>
      </c>
      <c r="C139" t="n">
        <v>0</v>
      </c>
      <c r="D139" t="n">
        <v>0</v>
      </c>
      <c r="I139">
        <f>(((D138 + D139)/2) + (D140 + D151 + D183))</f>
        <v/>
      </c>
      <c r="J139">
        <f>((C138 + C139)*(((D138 + D139)/2) + (D140 + D151 + D183)))</f>
        <v/>
      </c>
    </row>
    <row r="140">
      <c r="A140" t="inlineStr">
        <is>
          <t>INT_L_X4Y48/INT_L.NR1END0-&gt;&gt;IMUX_L1</t>
        </is>
      </c>
      <c r="B140" t="inlineStr">
        <is>
          <t>Buffer</t>
        </is>
      </c>
      <c r="C140" t="n">
        <v>1.6107141875</v>
      </c>
      <c r="D140" t="n">
        <v>0.007713</v>
      </c>
      <c r="E140" t="n">
        <v>0.047</v>
      </c>
      <c r="F140" t="n">
        <v>0.038</v>
      </c>
      <c r="G140" t="n">
        <v>0.138</v>
      </c>
      <c r="H140" t="n">
        <v>0.114</v>
      </c>
      <c r="I140">
        <f>((((D145) + (D144))) + (D141 + D142))</f>
        <v/>
      </c>
      <c r="J140">
        <f>(((((D145) + (D144))) + (D141 + D142))*C140)</f>
        <v/>
      </c>
    </row>
    <row r="141">
      <c r="A141" t="inlineStr">
        <is>
          <t>INT_L_X4Y48/IMUX_L1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CLBLL_L_X4Y48/CLBLL_IMUX1</t>
        </is>
      </c>
      <c r="B142" t="inlineStr">
        <is>
          <t>Part of wire</t>
        </is>
      </c>
      <c r="C142" t="n">
        <v>0</v>
      </c>
      <c r="D142" t="n">
        <v>0</v>
      </c>
      <c r="I142">
        <f>(((D141 + D142)/2) + (((D145) + (D144))))</f>
        <v/>
      </c>
      <c r="J142">
        <f>((C141 + C142)*(((D141 + D142)/2) + (((D145) + (D144)))))</f>
        <v/>
      </c>
    </row>
    <row r="143">
      <c r="A143" t="inlineStr">
        <is>
          <t>CLBLL_L_X4Y48/CLBLL_L.CLBLL_IMUX1-&gt;CLBLL_LL_A3</t>
        </is>
      </c>
      <c r="B143" t="inlineStr">
        <is>
          <t>PassTransistor</t>
        </is>
      </c>
      <c r="C143" t="n">
        <v>0</v>
      </c>
      <c r="E143" t="n">
        <v>0</v>
      </c>
      <c r="F143" t="n">
        <v>0</v>
      </c>
      <c r="G143" t="n">
        <v>0</v>
      </c>
      <c r="H143" t="n">
        <v>0</v>
      </c>
      <c r="I143">
        <f>((D145) + (D144))</f>
        <v/>
      </c>
      <c r="J143">
        <f>(((D145) + (D144))*C143)</f>
        <v/>
      </c>
    </row>
    <row r="144">
      <c r="A144" t="inlineStr">
        <is>
          <t>CLBLL_L_X4Y48/CLBLL_LL_A3</t>
        </is>
      </c>
      <c r="B144" t="inlineStr">
        <is>
          <t>Part of wire</t>
        </is>
      </c>
      <c r="C144" t="n">
        <v>0</v>
      </c>
      <c r="D144" t="n">
        <v>0.007955</v>
      </c>
      <c r="I144">
        <f>(((D144)/2) + (D145))</f>
        <v/>
      </c>
      <c r="J144">
        <f>((C144)*(((D144)/2) + (D145)))</f>
        <v/>
      </c>
    </row>
    <row r="145">
      <c r="A145" t="inlineStr">
        <is>
          <t>masterReg/i__carry_i_8/I3</t>
        </is>
      </c>
      <c r="B145" t="inlineStr">
        <is>
          <t>Inpin</t>
        </is>
      </c>
      <c r="D145" t="n">
        <v>0</v>
      </c>
      <c r="E145" t="n">
        <v>0.133</v>
      </c>
      <c r="F145" t="n">
        <v>0.107</v>
      </c>
      <c r="G145" t="n">
        <v>0.344</v>
      </c>
      <c r="H145" t="n">
        <v>0.278</v>
      </c>
    </row>
    <row r="146">
      <c r="A146" t="inlineStr">
        <is>
          <t>regReadDataA[1]: masterReg/readData1_reg[1]/Q to masterReg/i__carry_i_8/I3 sum delays</t>
        </is>
      </c>
      <c r="E146">
        <f>(E2 + E4 + E23 + E37 + E112 + E137 + E140 + E143 + E145)</f>
        <v/>
      </c>
      <c r="F146">
        <f>(F2 + F4 + F23 + F37 + F112 + F137 + F140 + F143 + F145)</f>
        <v/>
      </c>
      <c r="G146">
        <f>(G2 + G4 + G23 + G37 + G112 + G137 + G140 + G143 + G145)</f>
        <v/>
      </c>
      <c r="H146">
        <f>(H2 + H4 + H23 + H37 + H112 + H137 + H140 + H143 + H145)</f>
        <v/>
      </c>
      <c r="J146">
        <f>(J2 + J3 + J4 + J6 + J23 + J25 + J37 + J41 + J112 + J114 + J137 + J139 + J140 + J142 + J143 + J144 + J145)</f>
        <v/>
      </c>
    </row>
    <row r="147">
      <c r="A147" t="inlineStr">
        <is>
          <t>regReadDataA[1]: masterReg/readData1_reg[1]/Q to masterReg/i__carry_i_8/I3sum delays + cap delay</t>
        </is>
      </c>
      <c r="E147">
        <f>1000*(E146 + J146)</f>
        <v/>
      </c>
      <c r="F147">
        <f>1000*(F146 + J146)</f>
        <v/>
      </c>
      <c r="G147">
        <f>1000*(G146 + J146)</f>
        <v/>
      </c>
      <c r="H147">
        <f>1000*(H146 + J146)</f>
        <v/>
      </c>
    </row>
    <row r="149">
      <c r="A149" t="inlineStr">
        <is>
          <t>regReadDataA[1]: masterReg/readData1_reg[1]/Q to masterReg/i__carry_i_8/I3Total delay (from Vivado)</t>
        </is>
      </c>
      <c r="E149" t="inlineStr">
        <is>
          <t>555</t>
        </is>
      </c>
      <c r="F149" t="inlineStr">
        <is>
          <t>480</t>
        </is>
      </c>
      <c r="G149" t="inlineStr">
        <is>
          <t>952</t>
        </is>
      </c>
      <c r="H149" t="inlineStr">
        <is>
          <t>804</t>
        </is>
      </c>
    </row>
    <row r="151">
      <c r="A151" t="inlineStr">
        <is>
          <t>INT_L_X4Y48/INT_L.NR1END0-&gt;&gt;WR1BEG1</t>
        </is>
      </c>
      <c r="B151" t="inlineStr">
        <is>
          <t>Buffer</t>
        </is>
      </c>
      <c r="C151" t="n">
        <v>1.16220225</v>
      </c>
      <c r="D151" t="n">
        <v>0.008429000000000001</v>
      </c>
      <c r="E151" t="n">
        <v>0.043</v>
      </c>
      <c r="F151" t="n">
        <v>0.035</v>
      </c>
      <c r="G151" t="n">
        <v>0.124</v>
      </c>
      <c r="H151" t="n">
        <v>0.103</v>
      </c>
      <c r="I151">
        <f>((D156 + D172) + (D152 + D153 + D154 + D155))</f>
        <v/>
      </c>
      <c r="J151">
        <f>(((D156 + D172) + (D152 + D153 + D154 + D155))*C151)</f>
        <v/>
      </c>
    </row>
    <row r="152">
      <c r="A152" t="inlineStr">
        <is>
          <t>INT_L_X4Y48/WR1BEG1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INT_R_X3Y48/WR1END1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CLBLL_L_X4Y48/CLBLL_WR1END1</t>
        </is>
      </c>
      <c r="B154" t="inlineStr">
        <is>
          <t>Part of wire</t>
        </is>
      </c>
      <c r="C154" t="n">
        <v>0.08269599999999999</v>
      </c>
      <c r="D154" t="n">
        <v>0.005801</v>
      </c>
    </row>
    <row r="155">
      <c r="A155" t="inlineStr">
        <is>
          <t>CLBLM_R_X3Y48/CLBLM_WR1END1</t>
        </is>
      </c>
      <c r="B155" t="inlineStr">
        <is>
          <t>Part of wire</t>
        </is>
      </c>
      <c r="C155" t="n">
        <v>0.09451000000000001</v>
      </c>
      <c r="D155" t="n">
        <v>0.005801</v>
      </c>
      <c r="I155">
        <f>(((D152 + D153 + D154 + D155)/2) + (D156 + D172))</f>
        <v/>
      </c>
      <c r="J155">
        <f>((C152 + C153 + C154 + C155)*(((D152 + D153 + D154 + D155)/2) + (D156 + D172)))</f>
        <v/>
      </c>
    </row>
    <row r="156">
      <c r="A156" t="inlineStr">
        <is>
          <t>INT_R_X3Y48/INT_R.WR1END1-&gt;&gt;NN2BEG1</t>
        </is>
      </c>
      <c r="B156" t="inlineStr">
        <is>
          <t>Buffer</t>
        </is>
      </c>
      <c r="C156" t="n">
        <v>1.1851186875</v>
      </c>
      <c r="D156" t="n">
        <v>0.008473000000000001</v>
      </c>
      <c r="E156" t="n">
        <v>0.06</v>
      </c>
      <c r="F156" t="n">
        <v>0.05</v>
      </c>
      <c r="G156" t="n">
        <v>0.132</v>
      </c>
      <c r="H156" t="n">
        <v>0.109</v>
      </c>
      <c r="I156">
        <f>((D161) + (D157 + D158 + D159 + D160))</f>
        <v/>
      </c>
      <c r="J156">
        <f>(((D161) + (D157 + D158 + D159 + D160))*C156)</f>
        <v/>
      </c>
    </row>
    <row r="157">
      <c r="A157" t="inlineStr">
        <is>
          <t>INT_R_X3Y48/NN2BEG1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INT_R_X3Y50/NN2END1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INT_R_X3Y49/NN2A1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BRKH_INT_X3Y49/BRKH_INT_NN2A1</t>
        </is>
      </c>
      <c r="B160" t="inlineStr">
        <is>
          <t>Part of wire</t>
        </is>
      </c>
      <c r="C160" t="n">
        <v>0.00523</v>
      </c>
      <c r="D160" t="n">
        <v>0.001</v>
      </c>
      <c r="I160">
        <f>(((D157 + D158 + D159 + D160)/2) + (D161))</f>
        <v/>
      </c>
      <c r="J160">
        <f>((C157 + C158 + C159 + C160)*(((D157 + D158 + D159 + D160)/2) + (D161)))</f>
        <v/>
      </c>
    </row>
    <row r="161">
      <c r="A161" t="inlineStr">
        <is>
          <t>INT_R_X3Y50/INT_R.NN2END1-&gt;&gt;IMUX10</t>
        </is>
      </c>
      <c r="B161" t="inlineStr">
        <is>
          <t>Buffer</t>
        </is>
      </c>
      <c r="C161" t="n">
        <v>1.6107141875</v>
      </c>
      <c r="D161" t="n">
        <v>0.007713</v>
      </c>
      <c r="E161" t="n">
        <v>0.047</v>
      </c>
      <c r="F161" t="n">
        <v>0.038</v>
      </c>
      <c r="G161" t="n">
        <v>0.138</v>
      </c>
      <c r="H161" t="n">
        <v>0.114</v>
      </c>
      <c r="I161">
        <f>((((D166) + (D165))) + (D162 + D163))</f>
        <v/>
      </c>
      <c r="J161">
        <f>(((((D166) + (D165))) + (D162 + D163))*C161)</f>
        <v/>
      </c>
    </row>
    <row r="162">
      <c r="A162" t="inlineStr">
        <is>
          <t>INT_R_X3Y50/IMUX10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CLBLM_R_X3Y50/CLBLM_IMUX10</t>
        </is>
      </c>
      <c r="B163" t="inlineStr">
        <is>
          <t>Part of wire</t>
        </is>
      </c>
      <c r="C163" t="n">
        <v>0</v>
      </c>
      <c r="D163" t="n">
        <v>0</v>
      </c>
      <c r="I163">
        <f>(((D162 + D163)/2) + (((D166) + (D165))))</f>
        <v/>
      </c>
      <c r="J163">
        <f>((C162 + C163)*(((D162 + D163)/2) + (((D166) + (D165)))))</f>
        <v/>
      </c>
    </row>
    <row r="164">
      <c r="A164" t="inlineStr">
        <is>
          <t>CLBLM_R_X3Y50/CLBLM_R.CLBLM_IMUX10-&gt;CLBLM_L_A4</t>
        </is>
      </c>
      <c r="B164" t="inlineStr">
        <is>
          <t>PassTransistor</t>
        </is>
      </c>
      <c r="C164" t="n">
        <v>0</v>
      </c>
      <c r="E164" t="n">
        <v>0</v>
      </c>
      <c r="F164" t="n">
        <v>0</v>
      </c>
      <c r="G164" t="n">
        <v>0</v>
      </c>
      <c r="H164" t="n">
        <v>0</v>
      </c>
      <c r="I164">
        <f>((D166) + (D165))</f>
        <v/>
      </c>
      <c r="J164">
        <f>(((D166) + (D165))*C164)</f>
        <v/>
      </c>
    </row>
    <row r="165">
      <c r="A165" t="inlineStr">
        <is>
          <t>CLBLM_R_X3Y50/CLBLM_L_A4</t>
        </is>
      </c>
      <c r="B165" t="inlineStr">
        <is>
          <t>Part of wire</t>
        </is>
      </c>
      <c r="C165" t="n">
        <v>0</v>
      </c>
      <c r="D165" t="n">
        <v>0</v>
      </c>
      <c r="I165">
        <f>(((D165)/2) + (D166))</f>
        <v/>
      </c>
      <c r="J165">
        <f>((C165)*(((D165)/2) + (D166)))</f>
        <v/>
      </c>
    </row>
    <row r="166">
      <c r="A166" t="inlineStr">
        <is>
          <t>masterReg/led_OBUF[1]_inst_i_1/I2</t>
        </is>
      </c>
      <c r="B166" t="inlineStr">
        <is>
          <t>Inpin</t>
        </is>
      </c>
      <c r="D166" t="n">
        <v>0</v>
      </c>
      <c r="E166" t="n">
        <v>0.107</v>
      </c>
      <c r="F166" t="n">
        <v>0.08599999999999999</v>
      </c>
      <c r="G166" t="n">
        <v>0.284</v>
      </c>
      <c r="H166" t="n">
        <v>0.229</v>
      </c>
    </row>
    <row r="167">
      <c r="A167" t="inlineStr">
        <is>
          <t>regReadDataA[1]: masterReg/readData1_reg[1]/Q to masterReg/led_OBUF[1]_inst_i_1/I2 sum delays</t>
        </is>
      </c>
      <c r="E167">
        <f>(E2 + E4 + E23 + E37 + E112 + E137 + E151 + E156 + E161 + E164 + E166)</f>
        <v/>
      </c>
      <c r="F167">
        <f>(F2 + F4 + F23 + F37 + F112 + F137 + F151 + F156 + F161 + F164 + F166)</f>
        <v/>
      </c>
      <c r="G167">
        <f>(G2 + G4 + G23 + G37 + G112 + G137 + G151 + G156 + G161 + G164 + G166)</f>
        <v/>
      </c>
      <c r="H167">
        <f>(H2 + H4 + H23 + H37 + H112 + H137 + H151 + H156 + H161 + H164 + H166)</f>
        <v/>
      </c>
      <c r="J167">
        <f>(J2 + J3 + J4 + J6 + J23 + J25 + J37 + J41 + J112 + J114 + J137 + J139 + J151 + J155 + J156 + J160 + J161 + J163 + J164 + J165 + J166)</f>
        <v/>
      </c>
    </row>
    <row r="168">
      <c r="A168" t="inlineStr">
        <is>
          <t>regReadDataA[1]: masterReg/readData1_reg[1]/Q to masterReg/led_OBUF[1]_inst_i_1/I2sum delays + cap delay</t>
        </is>
      </c>
      <c r="E168">
        <f>1000*(E167 + J167)</f>
        <v/>
      </c>
      <c r="F168">
        <f>1000*(F167 + J167)</f>
        <v/>
      </c>
      <c r="G168">
        <f>1000*(G167 + J167)</f>
        <v/>
      </c>
      <c r="H168">
        <f>1000*(H167 + J167)</f>
        <v/>
      </c>
    </row>
    <row r="170">
      <c r="A170" t="inlineStr">
        <is>
          <t>regReadDataA[1]: masterReg/readData1_reg[1]/Q to masterReg/led_OBUF[1]_inst_i_1/I2Total delay (from Vivado)</t>
        </is>
      </c>
      <c r="E170" t="inlineStr">
        <is>
          <t>670</t>
        </is>
      </c>
      <c r="F170" t="inlineStr">
        <is>
          <t>582</t>
        </is>
      </c>
      <c r="G170" t="inlineStr">
        <is>
          <t>1152</t>
        </is>
      </c>
      <c r="H170" t="inlineStr">
        <is>
          <t>976</t>
        </is>
      </c>
    </row>
    <row r="172">
      <c r="A172" t="inlineStr">
        <is>
          <t>INT_R_X3Y48/INT_R.WR1END1-&gt;&gt;IMUX42</t>
        </is>
      </c>
      <c r="B172" t="inlineStr">
        <is>
          <t>Buffer</t>
        </is>
      </c>
      <c r="C172" t="n">
        <v>1.6107141875</v>
      </c>
      <c r="D172" t="n">
        <v>0.007713</v>
      </c>
      <c r="E172" t="n">
        <v>0.047</v>
      </c>
      <c r="F172" t="n">
        <v>0.038</v>
      </c>
      <c r="G172" t="n">
        <v>0.138</v>
      </c>
      <c r="H172" t="n">
        <v>0.114</v>
      </c>
      <c r="I172">
        <f>((((D177) + (D176))) + (D173 + D174))</f>
        <v/>
      </c>
      <c r="J172">
        <f>(((((D177) + (D176))) + (D173 + D174))*C172)</f>
        <v/>
      </c>
    </row>
    <row r="173">
      <c r="A173" t="inlineStr">
        <is>
          <t>INT_R_X3Y48/IMUX42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CLBLM_R_X3Y48/CLBLM_IMUX42</t>
        </is>
      </c>
      <c r="B174" t="inlineStr">
        <is>
          <t>Part of wire</t>
        </is>
      </c>
      <c r="C174" t="n">
        <v>0</v>
      </c>
      <c r="D174" t="n">
        <v>0</v>
      </c>
      <c r="I174">
        <f>(((D173 + D174)/2) + (((D177) + (D176))))</f>
        <v/>
      </c>
      <c r="J174">
        <f>((C173 + C174)*(((D173 + D174)/2) + (((D177) + (D176)))))</f>
        <v/>
      </c>
    </row>
    <row r="175">
      <c r="A175" t="inlineStr">
        <is>
          <t>CLBLM_R_X3Y48/CLBLM_R.CLBLM_IMUX42-&gt;CLBLM_L_D6</t>
        </is>
      </c>
      <c r="B175" t="inlineStr">
        <is>
          <t>PassTransistor</t>
        </is>
      </c>
      <c r="C175" t="n">
        <v>0</v>
      </c>
      <c r="E175" t="n">
        <v>0</v>
      </c>
      <c r="F175" t="n">
        <v>0</v>
      </c>
      <c r="G175" t="n">
        <v>0</v>
      </c>
      <c r="H175" t="n">
        <v>0</v>
      </c>
      <c r="I175">
        <f>((D177) + (D176))</f>
        <v/>
      </c>
      <c r="J175">
        <f>(((D177) + (D176))*C175)</f>
        <v/>
      </c>
    </row>
    <row r="176">
      <c r="A176" t="inlineStr">
        <is>
          <t>CLBLM_R_X3Y48/CLBLM_L_D6</t>
        </is>
      </c>
      <c r="B176" t="inlineStr">
        <is>
          <t>Part of wire</t>
        </is>
      </c>
      <c r="C176" t="n">
        <v>0</v>
      </c>
      <c r="D176" t="n">
        <v>0</v>
      </c>
      <c r="I176">
        <f>(((D176)/2) + (D177))</f>
        <v/>
      </c>
      <c r="J176">
        <f>((C176)*(((D176)/2) + (D177)))</f>
        <v/>
      </c>
    </row>
    <row r="177">
      <c r="A177" t="inlineStr">
        <is>
          <t>masterReg/readData2[0]_i_11/I3</t>
        </is>
      </c>
      <c r="B177" t="inlineStr">
        <is>
          <t>Inpin</t>
        </is>
      </c>
      <c r="D177" t="n">
        <v>0</v>
      </c>
      <c r="E177" t="n">
        <v>0.003</v>
      </c>
      <c r="F177" t="n">
        <v>0.003</v>
      </c>
      <c r="G177" t="n">
        <v>0.005</v>
      </c>
      <c r="H177" t="n">
        <v>0.004</v>
      </c>
    </row>
    <row r="178">
      <c r="A178" t="inlineStr">
        <is>
          <t>regReadDataA[1]: masterReg/readData1_reg[1]/Q to masterReg/readData2[0]_i_11/I3 sum delays</t>
        </is>
      </c>
      <c r="E178">
        <f>(E2 + E4 + E23 + E37 + E112 + E137 + E151 + E172 + E175 + E177)</f>
        <v/>
      </c>
      <c r="F178">
        <f>(F2 + F4 + F23 + F37 + F112 + F137 + F151 + F172 + F175 + F177)</f>
        <v/>
      </c>
      <c r="G178">
        <f>(G2 + G4 + G23 + G37 + G112 + G137 + G151 + G172 + G175 + G177)</f>
        <v/>
      </c>
      <c r="H178">
        <f>(H2 + H4 + H23 + H37 + H112 + H137 + H151 + H172 + H175 + H177)</f>
        <v/>
      </c>
      <c r="J178">
        <f>(J2 + J3 + J4 + J6 + J23 + J25 + J37 + J41 + J112 + J114 + J137 + J139 + J151 + J155 + J172 + J174 + J175 + J176 + J177)</f>
        <v/>
      </c>
    </row>
    <row r="179">
      <c r="A179" t="inlineStr">
        <is>
          <t>regReadDataA[1]: masterReg/readData1_reg[1]/Q to masterReg/readData2[0]_i_11/I3sum delays + cap delay</t>
        </is>
      </c>
      <c r="E179">
        <f>1000*(E178 + J178)</f>
        <v/>
      </c>
      <c r="F179">
        <f>1000*(F178 + J178)</f>
        <v/>
      </c>
      <c r="G179">
        <f>1000*(G178 + J178)</f>
        <v/>
      </c>
      <c r="H179">
        <f>1000*(H178 + J178)</f>
        <v/>
      </c>
    </row>
    <row r="181">
      <c r="A181" t="inlineStr">
        <is>
          <t>regReadDataA[1]: masterReg/readData1_reg[1]/Q to masterReg/readData2[0]_i_11/I3Total delay (from Vivado)</t>
        </is>
      </c>
      <c r="E181" t="inlineStr">
        <is>
          <t>496</t>
        </is>
      </c>
      <c r="F181" t="inlineStr">
        <is>
          <t>439</t>
        </is>
      </c>
      <c r="G181" t="inlineStr">
        <is>
          <t>804</t>
        </is>
      </c>
      <c r="H181" t="inlineStr">
        <is>
          <t>693</t>
        </is>
      </c>
    </row>
    <row r="183">
      <c r="A183" t="inlineStr">
        <is>
          <t>INT_L_X4Y48/INT_L.NR1END0-&gt;&gt;EE2BEG0</t>
        </is>
      </c>
      <c r="B183" t="inlineStr">
        <is>
          <t>Buffer</t>
        </is>
      </c>
      <c r="C183" t="n">
        <v>1.1851186875</v>
      </c>
      <c r="D183" t="n">
        <v>0.008473000000000001</v>
      </c>
      <c r="E183" t="n">
        <v>0.061</v>
      </c>
      <c r="F183" t="n">
        <v>0.05</v>
      </c>
      <c r="G183" t="n">
        <v>0.139</v>
      </c>
      <c r="H183" t="n">
        <v>0.115</v>
      </c>
      <c r="I183">
        <f>((D191) + (D184 + D185 + D186 + D187 + D188 + D189 + D190))</f>
        <v/>
      </c>
      <c r="J183">
        <f>(((D191) + (D184 + D185 + D186 + D187 + D188 + D189 + D190))*C183)</f>
        <v/>
      </c>
    </row>
    <row r="184">
      <c r="A184" t="inlineStr">
        <is>
          <t>INT_L_X4Y48/EE2BEG0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INT_L_X6Y48/EE2END0</t>
        </is>
      </c>
      <c r="B185" t="inlineStr">
        <is>
          <t>Part of wire</t>
        </is>
      </c>
      <c r="C185" t="n">
        <v>0</v>
      </c>
      <c r="D185" t="n">
        <v>0</v>
      </c>
    </row>
    <row r="186">
      <c r="A186" t="inlineStr">
        <is>
          <t>INT_R_X5Y48/EE2A0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CLBLM_R_X5Y48/CLBLM_EE2A0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VBRK_X18Y50/VBRK_EE2A0</t>
        </is>
      </c>
      <c r="B188" t="inlineStr">
        <is>
          <t>Part of wire</t>
        </is>
      </c>
      <c r="C188" t="n">
        <v>0.01211</v>
      </c>
      <c r="D188" t="n">
        <v>0.00162</v>
      </c>
    </row>
    <row r="189">
      <c r="A189" t="inlineStr">
        <is>
          <t>BRAM_L_X6Y45/BRAM_EE2A0_3</t>
        </is>
      </c>
      <c r="B189" t="inlineStr">
        <is>
          <t>Part of wire</t>
        </is>
      </c>
      <c r="C189" t="n">
        <v>0.26892</v>
      </c>
      <c r="D189" t="n">
        <v>0.06043</v>
      </c>
    </row>
    <row r="190">
      <c r="A190" t="inlineStr">
        <is>
          <t>BRAM_INT_INTERFACE_L_X6Y48/INT_INTERFACE_EE2A0</t>
        </is>
      </c>
      <c r="B190" t="inlineStr">
        <is>
          <t>Part of wire</t>
        </is>
      </c>
      <c r="C190" t="n">
        <v>0</v>
      </c>
      <c r="D190" t="n">
        <v>0</v>
      </c>
      <c r="I190">
        <f>(((D184 + D185 + D186 + D187 + D188 + D189 + D190)/2) + (D191))</f>
        <v/>
      </c>
      <c r="J190">
        <f>((C184 + C185 + C186 + C187 + C188 + C189 + C190)*(((D184 + D185 + D186 + D187 + D188 + D189 + D190)/2) + (D191)))</f>
        <v/>
      </c>
    </row>
    <row r="191">
      <c r="A191" t="inlineStr">
        <is>
          <t>INT_L_X6Y48/INT_L.EE2END0-&gt;&gt;ER1BEG1</t>
        </is>
      </c>
      <c r="B191" t="inlineStr">
        <is>
          <t>Buffer</t>
        </is>
      </c>
      <c r="C191" t="n">
        <v>1.16220225</v>
      </c>
      <c r="D191" t="n">
        <v>0.008429000000000001</v>
      </c>
      <c r="E191" t="n">
        <v>0.044</v>
      </c>
      <c r="F191" t="n">
        <v>0.036</v>
      </c>
      <c r="G191" t="n">
        <v>0.124</v>
      </c>
      <c r="H191" t="n">
        <v>0.103</v>
      </c>
      <c r="I191">
        <f>((D194 + D208) + (D192 + D193))</f>
        <v/>
      </c>
      <c r="J191">
        <f>(((D194 + D208) + (D192 + D193))*C191)</f>
        <v/>
      </c>
    </row>
    <row r="192">
      <c r="A192" t="inlineStr">
        <is>
          <t>INT_L_X6Y48/ER1BEG1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INT_R_X7Y48/ER1END1</t>
        </is>
      </c>
      <c r="B193" t="inlineStr">
        <is>
          <t>Part of wire</t>
        </is>
      </c>
      <c r="C193" t="n">
        <v>0</v>
      </c>
      <c r="D193" t="n">
        <v>0</v>
      </c>
      <c r="I193">
        <f>(((D192 + D193)/2) + (D194 + D208))</f>
        <v/>
      </c>
      <c r="J193">
        <f>((C192 + C193)*(((D192 + D193)/2) + (D194 + D208)))</f>
        <v/>
      </c>
    </row>
    <row r="194">
      <c r="A194" t="inlineStr">
        <is>
          <t>INT_R_X7Y48/INT_R.ER1END1-&gt;&gt;NR1BEG1</t>
        </is>
      </c>
      <c r="B194" t="inlineStr">
        <is>
          <t>Buffer</t>
        </is>
      </c>
      <c r="C194" t="n">
        <v>1.16220225</v>
      </c>
      <c r="D194" t="n">
        <v>0.008429000000000001</v>
      </c>
      <c r="E194" t="n">
        <v>0.056</v>
      </c>
      <c r="F194" t="n">
        <v>0.046</v>
      </c>
      <c r="G194" t="n">
        <v>0.132</v>
      </c>
      <c r="H194" t="n">
        <v>0.109</v>
      </c>
      <c r="I194">
        <f>((D197) + (D195 + D196))</f>
        <v/>
      </c>
      <c r="J194">
        <f>(((D197) + (D195 + D196))*C194)</f>
        <v/>
      </c>
    </row>
    <row r="195">
      <c r="A195" t="inlineStr">
        <is>
          <t>INT_R_X7Y48/NR1BEG1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INT_R_X7Y49/NR1END1</t>
        </is>
      </c>
      <c r="B196" t="inlineStr">
        <is>
          <t>Part of wire</t>
        </is>
      </c>
      <c r="C196" t="n">
        <v>0</v>
      </c>
      <c r="D196" t="n">
        <v>0</v>
      </c>
      <c r="I196">
        <f>(((D195 + D196)/2) + (D197))</f>
        <v/>
      </c>
      <c r="J196">
        <f>((C195 + C196)*(((D195 + D196)/2) + (D197)))</f>
        <v/>
      </c>
    </row>
    <row r="197">
      <c r="A197" t="inlineStr">
        <is>
          <t>INT_R_X7Y49/INT_R.NR1END1-&gt;&gt;IMUX10</t>
        </is>
      </c>
      <c r="B197" t="inlineStr">
        <is>
          <t>Buffer</t>
        </is>
      </c>
      <c r="C197" t="n">
        <v>1.6107141875</v>
      </c>
      <c r="D197" t="n">
        <v>0.007713</v>
      </c>
      <c r="E197" t="n">
        <v>0.047</v>
      </c>
      <c r="F197" t="n">
        <v>0.038</v>
      </c>
      <c r="G197" t="n">
        <v>0.138</v>
      </c>
      <c r="H197" t="n">
        <v>0.114</v>
      </c>
      <c r="I197">
        <f>((((D202) + (D201))) + (D198 + D199))</f>
        <v/>
      </c>
      <c r="J197">
        <f>(((((D202) + (D201))) + (D198 + D199))*C197)</f>
        <v/>
      </c>
    </row>
    <row r="198">
      <c r="A198" t="inlineStr">
        <is>
          <t>INT_R_X7Y49/IMUX10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CLBLM_R_X7Y49/CLBLM_IMUX10</t>
        </is>
      </c>
      <c r="B199" t="inlineStr">
        <is>
          <t>Part of wire</t>
        </is>
      </c>
      <c r="C199" t="n">
        <v>0</v>
      </c>
      <c r="D199" t="n">
        <v>0</v>
      </c>
      <c r="I199">
        <f>(((D198 + D199)/2) + (((D202) + (D201))))</f>
        <v/>
      </c>
      <c r="J199">
        <f>((C198 + C199)*(((D198 + D199)/2) + (((D202) + (D201)))))</f>
        <v/>
      </c>
    </row>
    <row r="200">
      <c r="A200" t="inlineStr">
        <is>
          <t>CLBLM_R_X7Y49/CLBLM_R.CLBLM_IMUX10-&gt;CLBLM_L_A4</t>
        </is>
      </c>
      <c r="B200" t="inlineStr">
        <is>
          <t>PassTransistor</t>
        </is>
      </c>
      <c r="C200" t="n">
        <v>0</v>
      </c>
      <c r="E200" t="n">
        <v>0</v>
      </c>
      <c r="F200" t="n">
        <v>0</v>
      </c>
      <c r="G200" t="n">
        <v>0</v>
      </c>
      <c r="H200" t="n">
        <v>0</v>
      </c>
      <c r="I200">
        <f>((D202) + (D201))</f>
        <v/>
      </c>
      <c r="J200">
        <f>(((D202) + (D201))*C200)</f>
        <v/>
      </c>
    </row>
    <row r="201">
      <c r="A201" t="inlineStr">
        <is>
          <t>CLBLM_R_X7Y49/CLBLM_L_A4</t>
        </is>
      </c>
      <c r="B201" t="inlineStr">
        <is>
          <t>Part of wire</t>
        </is>
      </c>
      <c r="C201" t="n">
        <v>0</v>
      </c>
      <c r="D201" t="n">
        <v>0</v>
      </c>
      <c r="I201">
        <f>(((D201)/2) + (D202))</f>
        <v/>
      </c>
      <c r="J201">
        <f>((C201)*(((D201)/2) + (D202)))</f>
        <v/>
      </c>
    </row>
    <row r="202">
      <c r="A202" t="inlineStr">
        <is>
          <t>masterReg/readData2[30]_i_12/I2</t>
        </is>
      </c>
      <c r="B202" t="inlineStr">
        <is>
          <t>Inpin</t>
        </is>
      </c>
      <c r="D202" t="n">
        <v>0</v>
      </c>
      <c r="E202" t="n">
        <v>0.107</v>
      </c>
      <c r="F202" t="n">
        <v>0.08599999999999999</v>
      </c>
      <c r="G202" t="n">
        <v>0.284</v>
      </c>
      <c r="H202" t="n">
        <v>0.229</v>
      </c>
    </row>
    <row r="203">
      <c r="A203" t="inlineStr">
        <is>
          <t>regReadDataA[1]: masterReg/readData1_reg[1]/Q to masterReg/readData2[30]_i_12/I2 sum delays</t>
        </is>
      </c>
      <c r="E203">
        <f>(E2 + E4 + E23 + E37 + E112 + E137 + E183 + E191 + E194 + E197 + E200 + E202)</f>
        <v/>
      </c>
      <c r="F203">
        <f>(F2 + F4 + F23 + F37 + F112 + F137 + F183 + F191 + F194 + F197 + F200 + F202)</f>
        <v/>
      </c>
      <c r="G203">
        <f>(G2 + G4 + G23 + G37 + G112 + G137 + G183 + G191 + G194 + G197 + G200 + G202)</f>
        <v/>
      </c>
      <c r="H203">
        <f>(H2 + H4 + H23 + H37 + H112 + H137 + H183 + H191 + H194 + H197 + H200 + H202)</f>
        <v/>
      </c>
      <c r="J203">
        <f>(J2 + J3 + J4 + J6 + J23 + J25 + J37 + J41 + J112 + J114 + J137 + J139 + J183 + J190 + J191 + J193 + J194 + J196 + J197 + J199 + J200 + J201 + J202)</f>
        <v/>
      </c>
    </row>
    <row r="204">
      <c r="A204" t="inlineStr">
        <is>
          <t>regReadDataA[1]: masterReg/readData1_reg[1]/Q to masterReg/readData2[30]_i_12/I2sum delays + cap delay</t>
        </is>
      </c>
      <c r="E204">
        <f>1000*(E203 + J203)</f>
        <v/>
      </c>
      <c r="F204">
        <f>1000*(F203 + J203)</f>
        <v/>
      </c>
      <c r="G204">
        <f>1000*(G203 + J203)</f>
        <v/>
      </c>
      <c r="H204">
        <f>1000*(H203 + J203)</f>
        <v/>
      </c>
    </row>
    <row r="206">
      <c r="A206" t="inlineStr">
        <is>
          <t>regReadDataA[1]: masterReg/readData1_reg[1]/Q to masterReg/readData2[30]_i_12/I2Total delay (from Vivado)</t>
        </is>
      </c>
      <c r="E206" t="inlineStr">
        <is>
          <t>794</t>
        </is>
      </c>
      <c r="F206" t="inlineStr">
        <is>
          <t>695</t>
        </is>
      </c>
      <c r="G206" t="inlineStr">
        <is>
          <t>1320</t>
        </is>
      </c>
      <c r="H206" t="inlineStr">
        <is>
          <t>1127</t>
        </is>
      </c>
    </row>
    <row r="208">
      <c r="A208" t="inlineStr">
        <is>
          <t>INT_R_X7Y48/INT_R.ER1END1-&gt;&gt;IMUX43</t>
        </is>
      </c>
      <c r="B208" t="inlineStr">
        <is>
          <t>Buffer</t>
        </is>
      </c>
      <c r="C208" t="n">
        <v>1.6107141875</v>
      </c>
      <c r="D208" t="n">
        <v>0.007713</v>
      </c>
      <c r="E208" t="n">
        <v>0.047</v>
      </c>
      <c r="F208" t="n">
        <v>0.038</v>
      </c>
      <c r="G208" t="n">
        <v>0.138</v>
      </c>
      <c r="H208" t="n">
        <v>0.114</v>
      </c>
      <c r="I208">
        <f>((((D213) + (D212))) + (D209 + D210))</f>
        <v/>
      </c>
      <c r="J208">
        <f>(((((D213) + (D212))) + (D209 + D210))*C208)</f>
        <v/>
      </c>
    </row>
    <row r="209">
      <c r="A209" t="inlineStr">
        <is>
          <t>INT_R_X7Y48/IMUX43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CLBLM_R_X7Y48/CLBLM_IMUX43</t>
        </is>
      </c>
      <c r="B210" t="inlineStr">
        <is>
          <t>Part of wire</t>
        </is>
      </c>
      <c r="C210" t="n">
        <v>0</v>
      </c>
      <c r="D210" t="n">
        <v>0</v>
      </c>
      <c r="I210">
        <f>(((D209 + D210)/2) + (((D213) + (D212))))</f>
        <v/>
      </c>
      <c r="J210">
        <f>((C209 + C210)*(((D209 + D210)/2) + (((D213) + (D212)))))</f>
        <v/>
      </c>
    </row>
    <row r="211">
      <c r="A211" t="inlineStr">
        <is>
          <t>CLBLM_R_X7Y48/CLBLM_R.CLBLM_IMUX43-&gt;CLBLM_M_D6</t>
        </is>
      </c>
      <c r="B211" t="inlineStr">
        <is>
          <t>PassTransistor</t>
        </is>
      </c>
      <c r="C211" t="n">
        <v>0</v>
      </c>
      <c r="E211" t="n">
        <v>0</v>
      </c>
      <c r="F211" t="n">
        <v>0</v>
      </c>
      <c r="G211" t="n">
        <v>0</v>
      </c>
      <c r="H211" t="n">
        <v>0</v>
      </c>
      <c r="I211">
        <f>((D213) + (D212))</f>
        <v/>
      </c>
      <c r="J211">
        <f>(((D213) + (D212))*C211)</f>
        <v/>
      </c>
    </row>
    <row r="212">
      <c r="A212" t="inlineStr">
        <is>
          <t>CLBLM_R_X7Y48/CLBLM_M_D6</t>
        </is>
      </c>
      <c r="B212" t="inlineStr">
        <is>
          <t>Part of wire</t>
        </is>
      </c>
      <c r="C212" t="n">
        <v>0</v>
      </c>
      <c r="D212" t="n">
        <v>0</v>
      </c>
      <c r="I212">
        <f>(((D212)/2) + (D213))</f>
        <v/>
      </c>
      <c r="J212">
        <f>((C212)*(((D212)/2) + (D213)))</f>
        <v/>
      </c>
    </row>
    <row r="213">
      <c r="A213" t="inlineStr">
        <is>
          <t>masterReg/register_reg_r1_0_31_0_5_i_45/I1</t>
        </is>
      </c>
      <c r="B213" t="inlineStr">
        <is>
          <t>Inpin</t>
        </is>
      </c>
      <c r="D213" t="n">
        <v>0</v>
      </c>
      <c r="E213" t="n">
        <v>0.01</v>
      </c>
      <c r="F213" t="n">
        <v>0.003</v>
      </c>
      <c r="G213" t="n">
        <v>0.022</v>
      </c>
      <c r="H213" t="n">
        <v>0.007</v>
      </c>
    </row>
    <row r="214">
      <c r="A214" t="inlineStr">
        <is>
          <t>regReadDataA[1]: masterReg/readData1_reg[1]/Q to masterReg/register_reg_r1_0_31_0_5_i_45/I1 sum delays</t>
        </is>
      </c>
      <c r="E214">
        <f>(E2 + E4 + E23 + E37 + E112 + E137 + E183 + E191 + E208 + E211 + E213)</f>
        <v/>
      </c>
      <c r="F214">
        <f>(F2 + F4 + F23 + F37 + F112 + F137 + F183 + F191 + F208 + F211 + F213)</f>
        <v/>
      </c>
      <c r="G214">
        <f>(G2 + G4 + G23 + G37 + G112 + G137 + G183 + G191 + G208 + G211 + G213)</f>
        <v/>
      </c>
      <c r="H214">
        <f>(H2 + H4 + H23 + H37 + H112 + H137 + H183 + H191 + H208 + H211 + H213)</f>
        <v/>
      </c>
      <c r="J214">
        <f>(J2 + J3 + J4 + J6 + J23 + J25 + J37 + J41 + J112 + J114 + J137 + J139 + J183 + J190 + J191 + J193 + J208 + J210 + J211 + J212 + J213)</f>
        <v/>
      </c>
    </row>
    <row r="215">
      <c r="A215" t="inlineStr">
        <is>
          <t>regReadDataA[1]: masterReg/readData1_reg[1]/Q to masterReg/register_reg_r1_0_31_0_5_i_45/I1sum delays + cap delay</t>
        </is>
      </c>
      <c r="E215">
        <f>1000*(E214 + J214)</f>
        <v/>
      </c>
      <c r="F215">
        <f>1000*(F214 + J214)</f>
        <v/>
      </c>
      <c r="G215">
        <f>1000*(G214 + J214)</f>
        <v/>
      </c>
      <c r="H215">
        <f>1000*(H214 + J214)</f>
        <v/>
      </c>
    </row>
    <row r="217">
      <c r="A217" t="inlineStr">
        <is>
          <t>regReadDataA[1]: masterReg/readData1_reg[1]/Q to masterReg/register_reg_r1_0_31_0_5_i_45/I1Total delay (from Vivado)</t>
        </is>
      </c>
      <c r="E217" t="inlineStr">
        <is>
          <t>633</t>
        </is>
      </c>
      <c r="F217" t="inlineStr">
        <is>
          <t>558</t>
        </is>
      </c>
      <c r="G217" t="inlineStr">
        <is>
          <t>996</t>
        </is>
      </c>
      <c r="H217" t="inlineStr">
        <is>
          <t>858</t>
        </is>
      </c>
    </row>
    <row r="219">
      <c r="A219" t="inlineStr">
        <is>
          <t>INT_L_X4Y47/INT_L.NR1END0-&gt;&gt;EL1BEG_N3</t>
        </is>
      </c>
      <c r="B219" t="inlineStr">
        <is>
          <t>Buffer</t>
        </is>
      </c>
      <c r="C219" t="n">
        <v>1.16220225</v>
      </c>
      <c r="D219" t="n">
        <v>0.008429000000000001</v>
      </c>
      <c r="E219" t="n">
        <v>0.043</v>
      </c>
      <c r="F219" t="n">
        <v>0.035</v>
      </c>
      <c r="G219" t="n">
        <v>0.123</v>
      </c>
      <c r="H219" t="n">
        <v>0.102</v>
      </c>
      <c r="I219">
        <f>((D223 + D245) + (D220 + D221 + D222))</f>
        <v/>
      </c>
      <c r="J219">
        <f>(((D223 + D245) + (D220 + D221 + D222))*C219)</f>
        <v/>
      </c>
    </row>
    <row r="220">
      <c r="A220" t="inlineStr">
        <is>
          <t>INT_L_X4Y47/EL1BEG_N3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INT_R_X5Y46/EL1END3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INT_L_X4Y46/EL1BEG3</t>
        </is>
      </c>
      <c r="B222" t="inlineStr">
        <is>
          <t>Part of wire</t>
        </is>
      </c>
      <c r="C222" t="n">
        <v>0</v>
      </c>
      <c r="D222" t="n">
        <v>0</v>
      </c>
      <c r="I222">
        <f>(((D220 + D221 + D222)/2) + (D223 + D245))</f>
        <v/>
      </c>
      <c r="J222">
        <f>((C220 + C221 + C222)*(((D220 + D221 + D222)/2) + (D223 + D245)))</f>
        <v/>
      </c>
    </row>
    <row r="223">
      <c r="A223" t="inlineStr">
        <is>
          <t>INT_R_X5Y46/INT_R.EL1END3-&gt;&gt;EL1BEG2</t>
        </is>
      </c>
      <c r="B223" t="inlineStr">
        <is>
          <t>Buffer</t>
        </is>
      </c>
      <c r="C223" t="n">
        <v>1.16220225</v>
      </c>
      <c r="D223" t="n">
        <v>0.008429000000000001</v>
      </c>
      <c r="E223" t="n">
        <v>0.043</v>
      </c>
      <c r="F223" t="n">
        <v>0.035</v>
      </c>
      <c r="G223" t="n">
        <v>0.123</v>
      </c>
      <c r="H223" t="n">
        <v>0.102</v>
      </c>
      <c r="I223">
        <f>((D230) + (D224 + D225 + D226 + D227 + D228 + D229))</f>
        <v/>
      </c>
      <c r="J223">
        <f>(((D230) + (D224 + D225 + D226 + D227 + D228 + D229))*C223)</f>
        <v/>
      </c>
    </row>
    <row r="224">
      <c r="A224" t="inlineStr">
        <is>
          <t>INT_R_X5Y46/EL1BEG2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INT_L_X6Y46/EL1END2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CLBLM_R_X5Y46/CLBLM_EL1BEG2</t>
        </is>
      </c>
      <c r="B226" t="inlineStr">
        <is>
          <t>Part of wire</t>
        </is>
      </c>
      <c r="C226" t="n">
        <v>0.052151</v>
      </c>
      <c r="D226" t="n">
        <v>0.004690000000000001</v>
      </c>
    </row>
    <row r="227">
      <c r="A227" t="inlineStr">
        <is>
          <t>VBRK_X18Y48/VBRK_EL1BEG2</t>
        </is>
      </c>
      <c r="B227" t="inlineStr">
        <is>
          <t>Part of wire</t>
        </is>
      </c>
      <c r="C227" t="n">
        <v>0.01211</v>
      </c>
      <c r="D227" t="n">
        <v>0.00162</v>
      </c>
    </row>
    <row r="228">
      <c r="A228" t="inlineStr">
        <is>
          <t>BRAM_L_X6Y45/BRAM_EL1BEG2_1</t>
        </is>
      </c>
      <c r="B228" t="inlineStr">
        <is>
          <t>Part of wire</t>
        </is>
      </c>
      <c r="C228" t="n">
        <v>0.26892</v>
      </c>
      <c r="D228" t="n">
        <v>0.064292</v>
      </c>
    </row>
    <row r="229">
      <c r="A229" t="inlineStr">
        <is>
          <t>BRAM_INT_INTERFACE_L_X6Y46/INT_INTERFACE_EL1BEG2</t>
        </is>
      </c>
      <c r="B229" t="inlineStr">
        <is>
          <t>Part of wire</t>
        </is>
      </c>
      <c r="C229" t="n">
        <v>0</v>
      </c>
      <c r="D229" t="n">
        <v>0</v>
      </c>
      <c r="I229">
        <f>(((D224 + D225 + D226 + D227 + D228 + D229)/2) + (D230))</f>
        <v/>
      </c>
      <c r="J229">
        <f>((C224 + C225 + C226 + C227 + C228 + C229)*(((D224 + D225 + D226 + D227 + D228 + D229)/2) + (D230)))</f>
        <v/>
      </c>
    </row>
    <row r="230">
      <c r="A230" t="inlineStr">
        <is>
          <t>INT_L_X6Y46/INT_L.EL1END2-&gt;&gt;SE2BEG2</t>
        </is>
      </c>
      <c r="B230" t="inlineStr">
        <is>
          <t>Buffer</t>
        </is>
      </c>
      <c r="C230" t="n">
        <v>1.1851186875</v>
      </c>
      <c r="D230" t="n">
        <v>0.008473000000000001</v>
      </c>
      <c r="E230" t="n">
        <v>0.042</v>
      </c>
      <c r="F230" t="n">
        <v>0.034</v>
      </c>
      <c r="G230" t="n">
        <v>0.138</v>
      </c>
      <c r="H230" t="n">
        <v>0.114</v>
      </c>
      <c r="I230">
        <f>((D234) + (D231 + D232 + D233))</f>
        <v/>
      </c>
      <c r="J230">
        <f>(((D234) + (D231 + D232 + D233))*C230)</f>
        <v/>
      </c>
    </row>
    <row r="231">
      <c r="A231" t="inlineStr">
        <is>
          <t>INT_L_X6Y46/SE2BEG2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INT_R_X7Y45/SE2END2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INT_L_X6Y45/SE2A2</t>
        </is>
      </c>
      <c r="B233" t="inlineStr">
        <is>
          <t>Part of wire</t>
        </is>
      </c>
      <c r="C233" t="n">
        <v>0</v>
      </c>
      <c r="D233" t="n">
        <v>0</v>
      </c>
      <c r="I233">
        <f>(((D231 + D232 + D233)/2) + (D234))</f>
        <v/>
      </c>
      <c r="J233">
        <f>((C231 + C232 + C233)*(((D231 + D232 + D233)/2) + (D234)))</f>
        <v/>
      </c>
    </row>
    <row r="234">
      <c r="A234" t="inlineStr">
        <is>
          <t>INT_R_X7Y45/INT_R.SE2END2-&gt;&gt;IMUX36</t>
        </is>
      </c>
      <c r="B234" t="inlineStr">
        <is>
          <t>Buffer</t>
        </is>
      </c>
      <c r="C234" t="n">
        <v>1.6107141875</v>
      </c>
      <c r="D234" t="n">
        <v>0.007713</v>
      </c>
      <c r="E234" t="n">
        <v>0.047</v>
      </c>
      <c r="F234" t="n">
        <v>0.038</v>
      </c>
      <c r="G234" t="n">
        <v>0.138</v>
      </c>
      <c r="H234" t="n">
        <v>0.114</v>
      </c>
      <c r="I234">
        <f>((((D239) + (D238))) + (D235 + D236))</f>
        <v/>
      </c>
      <c r="J234">
        <f>(((((D239) + (D238))) + (D235 + D236))*C234)</f>
        <v/>
      </c>
    </row>
    <row r="235">
      <c r="A235" t="inlineStr">
        <is>
          <t>INT_R_X7Y45/IMUX36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CLBLM_R_X7Y45/CLBLM_IMUX36</t>
        </is>
      </c>
      <c r="B236" t="inlineStr">
        <is>
          <t>Part of wire</t>
        </is>
      </c>
      <c r="C236" t="n">
        <v>0</v>
      </c>
      <c r="D236" t="n">
        <v>0</v>
      </c>
      <c r="I236">
        <f>(((D235 + D236)/2) + (((D239) + (D238))))</f>
        <v/>
      </c>
      <c r="J236">
        <f>((C235 + C236)*(((D235 + D236)/2) + (((D239) + (D238)))))</f>
        <v/>
      </c>
    </row>
    <row r="237">
      <c r="A237" t="inlineStr">
        <is>
          <t>CLBLM_R_X7Y45/CLBLM_R.CLBLM_IMUX36-&gt;CLBLM_L_D2</t>
        </is>
      </c>
      <c r="B237" t="inlineStr">
        <is>
          <t>PassTransistor</t>
        </is>
      </c>
      <c r="C237" t="n">
        <v>0</v>
      </c>
      <c r="E237" t="n">
        <v>0</v>
      </c>
      <c r="F237" t="n">
        <v>0</v>
      </c>
      <c r="G237" t="n">
        <v>0</v>
      </c>
      <c r="H237" t="n">
        <v>0</v>
      </c>
      <c r="I237">
        <f>((D239) + (D238))</f>
        <v/>
      </c>
      <c r="J237">
        <f>(((D239) + (D238))*C237)</f>
        <v/>
      </c>
    </row>
    <row r="238">
      <c r="A238" t="inlineStr">
        <is>
          <t>CLBLM_R_X7Y45/CLBLM_L_D2</t>
        </is>
      </c>
      <c r="B238" t="inlineStr">
        <is>
          <t>Part of wire</t>
        </is>
      </c>
      <c r="C238" t="n">
        <v>0</v>
      </c>
      <c r="D238" t="n">
        <v>0</v>
      </c>
      <c r="I238">
        <f>(((D238)/2) + (D239))</f>
        <v/>
      </c>
      <c r="J238">
        <f>((C238)*(((D238)/2) + (D239)))</f>
        <v/>
      </c>
    </row>
    <row r="239">
      <c r="A239" t="inlineStr">
        <is>
          <t>masterReg/register_reg_r1_0_31_0_5_i_41/I2</t>
        </is>
      </c>
      <c r="B239" t="inlineStr">
        <is>
          <t>Inpin</t>
        </is>
      </c>
      <c r="D239" t="n">
        <v>0</v>
      </c>
      <c r="E239" t="n">
        <v>0.213</v>
      </c>
      <c r="F239" t="n">
        <v>0.171</v>
      </c>
      <c r="G239" t="n">
        <v>0.509</v>
      </c>
      <c r="H239" t="n">
        <v>0.41</v>
      </c>
    </row>
    <row r="240">
      <c r="A240" t="inlineStr">
        <is>
          <t>regReadDataA[1]: masterReg/readData1_reg[1]/Q to masterReg/register_reg_r1_0_31_0_5_i_41/I2 sum delays</t>
        </is>
      </c>
      <c r="E240">
        <f>(E2 + E4 + E23 + E37 + E112 + E219 + E223 + E230 + E234 + E237 + E239)</f>
        <v/>
      </c>
      <c r="F240">
        <f>(F2 + F4 + F23 + F37 + F112 + F219 + F223 + F230 + F234 + F237 + F239)</f>
        <v/>
      </c>
      <c r="G240">
        <f>(G2 + G4 + G23 + G37 + G112 + G219 + G223 + G230 + G234 + G237 + G239)</f>
        <v/>
      </c>
      <c r="H240">
        <f>(H2 + H4 + H23 + H37 + H112 + H219 + H223 + H230 + H234 + H237 + H239)</f>
        <v/>
      </c>
      <c r="J240">
        <f>(J2 + J3 + J4 + J6 + J23 + J25 + J37 + J41 + J112 + J114 + J219 + J222 + J223 + J229 + J230 + J233 + J234 + J236 + J237 + J238 + J239)</f>
        <v/>
      </c>
    </row>
    <row r="241">
      <c r="A241" t="inlineStr">
        <is>
          <t>regReadDataA[1]: masterReg/readData1_reg[1]/Q to masterReg/register_reg_r1_0_31_0_5_i_41/I2sum delays + cap delay</t>
        </is>
      </c>
      <c r="E241">
        <f>1000*(E240 + J240)</f>
        <v/>
      </c>
      <c r="F241">
        <f>1000*(F240 + J240)</f>
        <v/>
      </c>
      <c r="G241">
        <f>1000*(G240 + J240)</f>
        <v/>
      </c>
      <c r="H241">
        <f>1000*(H240 + J240)</f>
        <v/>
      </c>
    </row>
    <row r="243">
      <c r="A243" t="inlineStr">
        <is>
          <t>regReadDataA[1]: masterReg/readData1_reg[1]/Q to masterReg/register_reg_r1_0_31_0_5_i_41/I2Total delay (from Vivado)</t>
        </is>
      </c>
      <c r="E243" t="inlineStr">
        <is>
          <t>797</t>
        </is>
      </c>
      <c r="F243" t="inlineStr">
        <is>
          <t>692</t>
        </is>
      </c>
      <c r="G243" t="inlineStr">
        <is>
          <t>1404</t>
        </is>
      </c>
      <c r="H243" t="inlineStr">
        <is>
          <t>1189</t>
        </is>
      </c>
    </row>
    <row r="245">
      <c r="A245" t="inlineStr">
        <is>
          <t>INT_R_X5Y46/INT_R.EL1END3-&gt;&gt;FAN_ALT3</t>
        </is>
      </c>
      <c r="B245" t="inlineStr">
        <is>
          <t>Buffer</t>
        </is>
      </c>
      <c r="C245" t="n">
        <v>0</v>
      </c>
      <c r="D245" t="n">
        <v>0.00757</v>
      </c>
      <c r="E245" t="n">
        <v>0</v>
      </c>
      <c r="F245" t="n">
        <v>0</v>
      </c>
      <c r="G245" t="n">
        <v>0</v>
      </c>
      <c r="H245" t="n">
        <v>0</v>
      </c>
      <c r="I245">
        <f>((D247) + (D246))</f>
        <v/>
      </c>
      <c r="J245">
        <f>(((D247) + (D246))*C245)</f>
        <v/>
      </c>
    </row>
    <row r="246">
      <c r="A246" t="inlineStr">
        <is>
          <t>INT_R_X5Y46/FAN_ALT3</t>
        </is>
      </c>
      <c r="B246" t="inlineStr">
        <is>
          <t>Part of wire</t>
        </is>
      </c>
      <c r="C246" t="n">
        <v>0</v>
      </c>
      <c r="D246" t="n">
        <v>0</v>
      </c>
      <c r="I246">
        <f>(((D246)/2) + (D247))</f>
        <v/>
      </c>
      <c r="J246">
        <f>((C246)*(((D246)/2) + (D247)))</f>
        <v/>
      </c>
    </row>
    <row r="247">
      <c r="A247" t="inlineStr">
        <is>
          <t>INT_R_X5Y46/INT_R.FAN_ALT3-&gt;&gt;FAN_BOUNCE3</t>
        </is>
      </c>
      <c r="B247" t="inlineStr">
        <is>
          <t>Buffer</t>
        </is>
      </c>
      <c r="C247" t="n">
        <v>1.4764880625</v>
      </c>
      <c r="D247" t="n">
        <v>0</v>
      </c>
      <c r="E247" t="n">
        <v>0.059</v>
      </c>
      <c r="F247" t="n">
        <v>0.049</v>
      </c>
      <c r="G247" t="n">
        <v>0.178</v>
      </c>
      <c r="H247" t="n">
        <v>0.147</v>
      </c>
      <c r="I247">
        <f>((D249 + D266) + (D248))</f>
        <v/>
      </c>
      <c r="J247">
        <f>(((D249 + D266) + (D248))*C247)</f>
        <v/>
      </c>
    </row>
    <row r="248">
      <c r="A248" t="inlineStr">
        <is>
          <t>INT_R_X5Y46/FAN_BOUNCE3</t>
        </is>
      </c>
      <c r="B248" t="inlineStr">
        <is>
          <t>Part of wire</t>
        </is>
      </c>
      <c r="C248" t="n">
        <v>0</v>
      </c>
      <c r="D248" t="n">
        <v>0</v>
      </c>
      <c r="I248">
        <f>(((D248)/2) + (D249 + D266))</f>
        <v/>
      </c>
      <c r="J248">
        <f>((C248)*(((D248)/2) + (D249 + D266)))</f>
        <v/>
      </c>
    </row>
    <row r="249">
      <c r="A249" t="inlineStr">
        <is>
          <t>INT_R_X5Y46/INT_R.FAN_BOUNCE3-&gt;&gt;FAN_ALT7</t>
        </is>
      </c>
      <c r="B249" t="inlineStr">
        <is>
          <t>Buffer</t>
        </is>
      </c>
      <c r="C249" t="n">
        <v>0</v>
      </c>
      <c r="D249" t="n">
        <v>0.00757</v>
      </c>
      <c r="E249" t="n">
        <v>0</v>
      </c>
      <c r="F249" t="n">
        <v>0</v>
      </c>
      <c r="G249" t="n">
        <v>0</v>
      </c>
      <c r="H249" t="n">
        <v>0</v>
      </c>
      <c r="I249">
        <f>((D251) + (D250))</f>
        <v/>
      </c>
      <c r="J249">
        <f>(((D251) + (D250))*C249)</f>
        <v/>
      </c>
    </row>
    <row r="250">
      <c r="A250" t="inlineStr">
        <is>
          <t>INT_R_X5Y46/FAN_ALT7</t>
        </is>
      </c>
      <c r="B250" t="inlineStr">
        <is>
          <t>Part of wire</t>
        </is>
      </c>
      <c r="C250" t="n">
        <v>0</v>
      </c>
      <c r="D250" t="n">
        <v>0</v>
      </c>
      <c r="I250">
        <f>(((D250)/2) + (D251))</f>
        <v/>
      </c>
      <c r="J250">
        <f>((C250)*(((D250)/2) + (D251)))</f>
        <v/>
      </c>
    </row>
    <row r="251">
      <c r="A251" t="inlineStr">
        <is>
          <t>INT_R_X5Y46/INT_R.FAN_ALT7-&gt;&gt;FAN_BOUNCE7</t>
        </is>
      </c>
      <c r="B251" t="inlineStr">
        <is>
          <t>Buffer</t>
        </is>
      </c>
      <c r="C251" t="n">
        <v>1.4764880625</v>
      </c>
      <c r="D251" t="n">
        <v>0</v>
      </c>
      <c r="E251" t="n">
        <v>0.059</v>
      </c>
      <c r="F251" t="n">
        <v>0.049</v>
      </c>
      <c r="G251" t="n">
        <v>0.178</v>
      </c>
      <c r="H251" t="n">
        <v>0.147</v>
      </c>
      <c r="I251">
        <f>((D253) + (D252))</f>
        <v/>
      </c>
      <c r="J251">
        <f>(((D253) + (D252))*C251)</f>
        <v/>
      </c>
    </row>
    <row r="252">
      <c r="A252" t="inlineStr">
        <is>
          <t>INT_R_X5Y46/FAN_BOUNCE7</t>
        </is>
      </c>
      <c r="B252" t="inlineStr">
        <is>
          <t>Part of wire</t>
        </is>
      </c>
      <c r="C252" t="n">
        <v>0</v>
      </c>
      <c r="D252" t="n">
        <v>0</v>
      </c>
      <c r="I252">
        <f>(((D252)/2) + (D253))</f>
        <v/>
      </c>
      <c r="J252">
        <f>((C252)*(((D252)/2) + (D253)))</f>
        <v/>
      </c>
    </row>
    <row r="253">
      <c r="A253" t="inlineStr">
        <is>
          <t>INT_R_X5Y46/INT_R.FAN_BOUNCE7-&gt;&gt;BYP_ALT4</t>
        </is>
      </c>
      <c r="B253" t="inlineStr">
        <is>
          <t>Buffer</t>
        </is>
      </c>
      <c r="C253" t="n">
        <v>0</v>
      </c>
      <c r="D253" t="n">
        <v>0.00757</v>
      </c>
      <c r="E253" t="n">
        <v>0</v>
      </c>
      <c r="F253" t="n">
        <v>0</v>
      </c>
      <c r="G253" t="n">
        <v>0</v>
      </c>
      <c r="H253" t="n">
        <v>0</v>
      </c>
      <c r="I253">
        <f>((D255) + (D254))</f>
        <v/>
      </c>
      <c r="J253">
        <f>(((D255) + (D254))*C253)</f>
        <v/>
      </c>
    </row>
    <row r="254">
      <c r="A254" t="inlineStr">
        <is>
          <t>INT_R_X5Y46/BYP_ALT4</t>
        </is>
      </c>
      <c r="B254" t="inlineStr">
        <is>
          <t>Part of wire</t>
        </is>
      </c>
      <c r="C254" t="n">
        <v>0</v>
      </c>
      <c r="D254" t="n">
        <v>0</v>
      </c>
      <c r="I254">
        <f>(((D254)/2) + (D255))</f>
        <v/>
      </c>
      <c r="J254">
        <f>((C254)*(((D254)/2) + (D255)))</f>
        <v/>
      </c>
    </row>
    <row r="255">
      <c r="A255" t="inlineStr">
        <is>
          <t>INT_R_X5Y46/INT_R.BYP_ALT4-&gt;&gt;BYP4</t>
        </is>
      </c>
      <c r="B255" t="inlineStr">
        <is>
          <t>Buffer</t>
        </is>
      </c>
      <c r="C255" t="n">
        <v>3.489880625</v>
      </c>
      <c r="D255" t="n">
        <v>0</v>
      </c>
      <c r="E255" t="n">
        <v>0.055</v>
      </c>
      <c r="F255" t="n">
        <v>0.045</v>
      </c>
      <c r="G255" t="n">
        <v>0.179</v>
      </c>
      <c r="H255" t="n">
        <v>0.148</v>
      </c>
      <c r="I255">
        <f>((((D260) + (D259))) + (D256 + D257))</f>
        <v/>
      </c>
      <c r="J255">
        <f>(((((D260) + (D259))) + (D256 + D257))*C255)</f>
        <v/>
      </c>
    </row>
    <row r="256">
      <c r="A256" t="inlineStr">
        <is>
          <t>INT_R_X5Y46/BYP4</t>
        </is>
      </c>
      <c r="B256" t="inlineStr">
        <is>
          <t>Part of wire</t>
        </is>
      </c>
      <c r="C256" t="n">
        <v>0</v>
      </c>
      <c r="D256" t="n">
        <v>0</v>
      </c>
    </row>
    <row r="257">
      <c r="A257" t="inlineStr">
        <is>
          <t>CLBLM_R_X5Y46/CLBLM_BYP4</t>
        </is>
      </c>
      <c r="B257" t="inlineStr">
        <is>
          <t>Part of wire</t>
        </is>
      </c>
      <c r="C257" t="n">
        <v>0</v>
      </c>
      <c r="D257" t="n">
        <v>0</v>
      </c>
      <c r="I257">
        <f>(((D256 + D257)/2) + (((D260) + (D259))))</f>
        <v/>
      </c>
      <c r="J257">
        <f>((C256 + C257)*(((D256 + D257)/2) + (((D260) + (D259)))))</f>
        <v/>
      </c>
    </row>
    <row r="258">
      <c r="A258" t="inlineStr">
        <is>
          <t>CLBLM_R_X5Y46/CLBLM_R.CLBLM_BYP4-&gt;CLBLM_M_BX</t>
        </is>
      </c>
      <c r="B258" t="inlineStr">
        <is>
          <t>PassTransistor</t>
        </is>
      </c>
      <c r="C258" t="n">
        <v>0</v>
      </c>
      <c r="E258" t="n">
        <v>0</v>
      </c>
      <c r="F258" t="n">
        <v>0</v>
      </c>
      <c r="G258" t="n">
        <v>0</v>
      </c>
      <c r="H258" t="n">
        <v>0</v>
      </c>
      <c r="I258">
        <f>((D260) + (D259))</f>
        <v/>
      </c>
      <c r="J258">
        <f>(((D260) + (D259))*C258)</f>
        <v/>
      </c>
    </row>
    <row r="259">
      <c r="A259" t="inlineStr">
        <is>
          <t>CLBLM_R_X5Y46/CLBLM_M_BX</t>
        </is>
      </c>
      <c r="B259" t="inlineStr">
        <is>
          <t>Part of wire</t>
        </is>
      </c>
      <c r="C259" t="n">
        <v>0</v>
      </c>
      <c r="D259" t="n">
        <v>0</v>
      </c>
      <c r="I259">
        <f>(((D259)/2) + (D260))</f>
        <v/>
      </c>
      <c r="J259">
        <f>((C259)*(((D259)/2) + (D260)))</f>
        <v/>
      </c>
    </row>
    <row r="260">
      <c r="A260" t="inlineStr">
        <is>
          <t>ALU1/result0_inferred__0/i__carry/DI[1]</t>
        </is>
      </c>
      <c r="B260" t="inlineStr">
        <is>
          <t>Inpin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t="inlineStr">
        <is>
          <t>regReadDataA[1]: masterReg/readData1_reg[1]/Q to ALU1/result0_inferred__0/i__carry/DI[1] sum delays</t>
        </is>
      </c>
      <c r="E261">
        <f>(E2 + E4 + E23 + E37 + E112 + E219 + E245 + E247 + E249 + E251 + E253 + E255 + E258 + E260)</f>
        <v/>
      </c>
      <c r="F261">
        <f>(F2 + F4 + F23 + F37 + F112 + F219 + F245 + F247 + F249 + F251 + F253 + F255 + F258 + F260)</f>
        <v/>
      </c>
      <c r="G261">
        <f>(G2 + G4 + G23 + G37 + G112 + G219 + G245 + G247 + G249 + G251 + G253 + G255 + G258 + G260)</f>
        <v/>
      </c>
      <c r="H261">
        <f>(H2 + H4 + H23 + H37 + H112 + H219 + H245 + H247 + H249 + H251 + H253 + H255 + H258 + H260)</f>
        <v/>
      </c>
      <c r="J261">
        <f>(J2 + J3 + J4 + J6 + J23 + J25 + J37 + J41 + J112 + J114 + J219 + J222 + J245 + J246 + J247 + J248 + J249 + J250 + J251 + J252 + J253 + J254 + J255 + J257 + J258 + J259 + J260)</f>
        <v/>
      </c>
    </row>
    <row r="262">
      <c r="A262" t="inlineStr">
        <is>
          <t>regReadDataA[1]: masterReg/readData1_reg[1]/Q to ALU1/result0_inferred__0/i__carry/DI[1]sum delays + cap delay</t>
        </is>
      </c>
      <c r="E262">
        <f>1000*(E261 + J261)</f>
        <v/>
      </c>
      <c r="F262">
        <f>1000*(F261 + J261)</f>
        <v/>
      </c>
      <c r="G262">
        <f>1000*(G261 + J261)</f>
        <v/>
      </c>
      <c r="H262">
        <f>1000*(H261 + J261)</f>
        <v/>
      </c>
    </row>
    <row r="264">
      <c r="A264" t="inlineStr">
        <is>
          <t>regReadDataA[1]: masterReg/readData1_reg[1]/Q to ALU1/result0_inferred__0/i__carry/DI[1]Total delay (from Vivado)</t>
        </is>
      </c>
      <c r="E264" t="inlineStr">
        <is>
          <t>548</t>
        </is>
      </c>
      <c r="F264" t="inlineStr">
        <is>
          <t>480</t>
        </is>
      </c>
      <c r="G264" t="inlineStr">
        <is>
          <t>979</t>
        </is>
      </c>
      <c r="H264" t="inlineStr">
        <is>
          <t>833</t>
        </is>
      </c>
    </row>
    <row r="266">
      <c r="A266" t="inlineStr">
        <is>
          <t>INT_R_X5Y46/INT_R.FAN_BOUNCE3-&gt;&gt;BYP_ALT5</t>
        </is>
      </c>
      <c r="B266" t="inlineStr">
        <is>
          <t>Buffer</t>
        </is>
      </c>
      <c r="C266" t="n">
        <v>0</v>
      </c>
      <c r="D266" t="n">
        <v>0.00757</v>
      </c>
      <c r="E266" t="n">
        <v>0</v>
      </c>
      <c r="F266" t="n">
        <v>0</v>
      </c>
      <c r="G266" t="n">
        <v>0</v>
      </c>
      <c r="H266" t="n">
        <v>0</v>
      </c>
      <c r="I266">
        <f>((D268) + (D267))</f>
        <v/>
      </c>
      <c r="J266">
        <f>(((D268) + (D267))*C266)</f>
        <v/>
      </c>
    </row>
    <row r="267">
      <c r="A267" t="inlineStr">
        <is>
          <t>INT_R_X5Y46/BYP_ALT5</t>
        </is>
      </c>
      <c r="B267" t="inlineStr">
        <is>
          <t>Part of wire</t>
        </is>
      </c>
      <c r="C267" t="n">
        <v>0</v>
      </c>
      <c r="D267" t="n">
        <v>0</v>
      </c>
      <c r="I267">
        <f>(((D267)/2) + (D268))</f>
        <v/>
      </c>
      <c r="J267">
        <f>((C267)*(((D267)/2) + (D268)))</f>
        <v/>
      </c>
    </row>
    <row r="268">
      <c r="A268" t="inlineStr">
        <is>
          <t>INT_R_X5Y46/INT_R.BYP_ALT5-&gt;&gt;BYP5</t>
        </is>
      </c>
      <c r="B268" t="inlineStr">
        <is>
          <t>Buffer</t>
        </is>
      </c>
      <c r="C268" t="n">
        <v>3.489880625</v>
      </c>
      <c r="D268" t="n">
        <v>0</v>
      </c>
      <c r="E268" t="n">
        <v>0.055</v>
      </c>
      <c r="F268" t="n">
        <v>0.045</v>
      </c>
      <c r="G268" t="n">
        <v>0.179</v>
      </c>
      <c r="H268" t="n">
        <v>0.148</v>
      </c>
      <c r="I268">
        <f>((((D273) + (D272))) + (D269 + D270))</f>
        <v/>
      </c>
      <c r="J268">
        <f>(((((D273) + (D272))) + (D269 + D270))*C268)</f>
        <v/>
      </c>
    </row>
    <row r="269">
      <c r="A269" t="inlineStr">
        <is>
          <t>INT_R_X5Y46/BYP5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CLBLM_R_X5Y46/CLBLM_BYP5</t>
        </is>
      </c>
      <c r="B270" t="inlineStr">
        <is>
          <t>Part of wire</t>
        </is>
      </c>
      <c r="C270" t="n">
        <v>0</v>
      </c>
      <c r="D270" t="n">
        <v>0</v>
      </c>
      <c r="I270">
        <f>(((D269 + D270)/2) + (((D273) + (D272))))</f>
        <v/>
      </c>
      <c r="J270">
        <f>((C269 + C270)*(((D269 + D270)/2) + (((D273) + (D272)))))</f>
        <v/>
      </c>
    </row>
    <row r="271">
      <c r="A271" t="inlineStr">
        <is>
          <t>CLBLM_R_X5Y46/CLBLM_R.CLBLM_BYP5-&gt;CLBLM_L_BX</t>
        </is>
      </c>
      <c r="B271" t="inlineStr">
        <is>
          <t>PassTransistor</t>
        </is>
      </c>
      <c r="C271" t="n">
        <v>0</v>
      </c>
      <c r="E271" t="n">
        <v>0</v>
      </c>
      <c r="F271" t="n">
        <v>0</v>
      </c>
      <c r="G271" t="n">
        <v>0</v>
      </c>
      <c r="H271" t="n">
        <v>0</v>
      </c>
      <c r="I271">
        <f>((D273) + (D272))</f>
        <v/>
      </c>
      <c r="J271">
        <f>(((D273) + (D272))*C271)</f>
        <v/>
      </c>
    </row>
    <row r="272">
      <c r="A272" t="inlineStr">
        <is>
          <t>CLBLM_R_X5Y46/CLBLM_L_BX</t>
        </is>
      </c>
      <c r="B272" t="inlineStr">
        <is>
          <t>Part of wire</t>
        </is>
      </c>
      <c r="C272" t="n">
        <v>0</v>
      </c>
      <c r="D272" t="n">
        <v>0</v>
      </c>
      <c r="I272">
        <f>(((D272)/2) + (D273))</f>
        <v/>
      </c>
      <c r="J272">
        <f>((C272)*(((D272)/2) + (D273)))</f>
        <v/>
      </c>
    </row>
    <row r="273">
      <c r="A273" t="inlineStr">
        <is>
          <t>ALU1/result0_carry/DI[1]</t>
        </is>
      </c>
      <c r="B273" t="inlineStr">
        <is>
          <t>Inpin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t="inlineStr">
        <is>
          <t>regReadDataA[1]: masterReg/readData1_reg[1]/Q to ALU1/result0_carry/DI[1] sum delays</t>
        </is>
      </c>
      <c r="E274">
        <f>(E2 + E4 + E23 + E37 + E112 + E219 + E245 + E247 + E266 + E268 + E271 + E273)</f>
        <v/>
      </c>
      <c r="F274">
        <f>(F2 + F4 + F23 + F37 + F112 + F219 + F245 + F247 + F266 + F268 + F271 + F273)</f>
        <v/>
      </c>
      <c r="G274">
        <f>(G2 + G4 + G23 + G37 + G112 + G219 + G245 + G247 + G266 + G268 + G271 + G273)</f>
        <v/>
      </c>
      <c r="H274">
        <f>(H2 + H4 + H23 + H37 + H112 + H219 + H245 + H247 + H266 + H268 + H271 + H273)</f>
        <v/>
      </c>
      <c r="J274">
        <f>(J2 + J3 + J4 + J6 + J23 + J25 + J37 + J41 + J112 + J114 + J219 + J222 + J245 + J246 + J247 + J248 + J266 + J267 + J268 + J270 + J271 + J272 + J273)</f>
        <v/>
      </c>
    </row>
    <row r="275">
      <c r="A275" t="inlineStr">
        <is>
          <t>regReadDataA[1]: masterReg/readData1_reg[1]/Q to ALU1/result0_carry/DI[1]sum delays + cap delay</t>
        </is>
      </c>
      <c r="E275">
        <f>1000*(E274 + J274)</f>
        <v/>
      </c>
      <c r="F275">
        <f>1000*(F274 + J274)</f>
        <v/>
      </c>
      <c r="G275">
        <f>1000*(G274 + J274)</f>
        <v/>
      </c>
      <c r="H275">
        <f>1000*(H274 + J274)</f>
        <v/>
      </c>
    </row>
    <row r="277">
      <c r="A277" t="inlineStr">
        <is>
          <t>regReadDataA[1]: masterReg/readData1_reg[1]/Q to ALU1/result0_carry/DI[1]Total delay (from Vivado)</t>
        </is>
      </c>
      <c r="E277" t="inlineStr">
        <is>
          <t>480</t>
        </is>
      </c>
      <c r="F277" t="inlineStr">
        <is>
          <t>422</t>
        </is>
      </c>
      <c r="G277" t="inlineStr">
        <is>
          <t>837</t>
        </is>
      </c>
      <c r="H277" t="inlineStr">
        <is>
          <t>715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2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CLBLM_R_X3Y53/CLBLM_L_BQ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D22 + D36) + (D5 + D6))) + (D3))</f>
        <v/>
      </c>
      <c r="J2">
        <f>(C2*((((D7 + D22 + D36) + (D5 + D6))) + (D3)))</f>
        <v/>
      </c>
    </row>
    <row r="3">
      <c r="A3" t="inlineStr">
        <is>
          <t>CLBLM_R_X3Y53/CLBLM_L_BQ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D22 + D36) + (D5 + D6))))</f>
        <v/>
      </c>
      <c r="J3">
        <f>((C3)*(((D3)/2) + (((D7 + D22 + D36) + (D5 + D6)))))</f>
        <v/>
      </c>
    </row>
    <row r="4">
      <c r="A4" t="inlineStr">
        <is>
          <t>CLBLM_R_X3Y53/CLBLM_R.CLBLM_L_BQ-&gt;CLBLM_LOGIC_OUTS1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D22 + D36) + (D5 + D6))</f>
        <v/>
      </c>
      <c r="J4">
        <f>(((D7 + D22 + D36) + (D5 + D6))*C4)</f>
        <v/>
      </c>
    </row>
    <row r="5">
      <c r="A5" t="inlineStr">
        <is>
          <t>CLBLM_R_X3Y53/CLBLM_LOGIC_OUTS1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INT_R_X3Y53/LOGIC_OUTS1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D22 + D36))</f>
        <v/>
      </c>
      <c r="J6">
        <f>((C5 + C6)*(((D5 + D6)/2) + (D7 + D22 + D36)))</f>
        <v/>
      </c>
    </row>
    <row r="7">
      <c r="A7" t="inlineStr">
        <is>
          <t>INT_R_X3Y53/INT_R.LOGIC_OUTS1-&gt;&gt;SS2BEG1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((D11) + (D8 + D9 + D10))</f>
        <v/>
      </c>
      <c r="J7">
        <f>(((D11) + (D8 + D9 + D10))*C7)</f>
        <v/>
      </c>
    </row>
    <row r="8">
      <c r="A8" t="inlineStr">
        <is>
          <t>INT_R_X3Y53/SS2BEG1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INT_R_X3Y51/SS2END1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INT_R_X3Y52/SS2A1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INT_R_X3Y51/INT_R.SS2END1-&gt;&gt;IMUX34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INT_R_X3Y51/IMUX34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CLBLM_R_X3Y51/CLBLM_IMUX34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CLBLM_R_X3Y51/CLBLM_R.CLBLM_IMUX34-&gt;CLBLM_L_C6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CLBLM_R_X3Y51/CLBLM_L_C6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masterReg/readData2[20]_i_12/I5</t>
        </is>
      </c>
      <c r="B16" t="inlineStr">
        <is>
          <t>Inpin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inlineStr">
        <is>
          <t>regReadDataA[20]: masterReg/readData1_reg[20]/Q to masterReg/readData2[20]_i_12/I5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regReadDataA[20]: masterReg/readData1_reg[20]/Q to masterReg/readData2[20]_i_12/I5sum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regReadDataA[20]: masterReg/readData1_reg[20]/Q to masterReg/readData2[20]_i_12/I5Total delay (from Vivado)</t>
        </is>
      </c>
      <c r="E20" t="inlineStr">
        <is>
          <t>150</t>
        </is>
      </c>
      <c r="F20" t="inlineStr">
        <is>
          <t>131</t>
        </is>
      </c>
      <c r="G20" t="inlineStr">
        <is>
          <t>257</t>
        </is>
      </c>
      <c r="H20" t="inlineStr">
        <is>
          <t>219</t>
        </is>
      </c>
    </row>
    <row r="22">
      <c r="A22" t="inlineStr">
        <is>
          <t>INT_R_X3Y53/INT_R.LOGIC_OUTS1-&gt;&gt;SL1BEG1</t>
        </is>
      </c>
      <c r="B22" t="inlineStr">
        <is>
          <t>Buffer</t>
        </is>
      </c>
      <c r="C22" t="n">
        <v>1.16220225</v>
      </c>
      <c r="D22" t="n">
        <v>0.008429000000000001</v>
      </c>
      <c r="E22" t="n">
        <v>0.054</v>
      </c>
      <c r="F22" t="n">
        <v>0.044</v>
      </c>
      <c r="G22" t="n">
        <v>0.131</v>
      </c>
      <c r="H22" t="n">
        <v>0.108</v>
      </c>
      <c r="I22">
        <f>((D25) + (D23 + D24))</f>
        <v/>
      </c>
      <c r="J22">
        <f>(((D25) + (D23 + D24))*C22)</f>
        <v/>
      </c>
    </row>
    <row r="23">
      <c r="A23" t="inlineStr">
        <is>
          <t>INT_R_X3Y53/SL1BEG1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INT_R_X3Y52/SL1END1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(D25))</f>
        <v/>
      </c>
      <c r="J24">
        <f>((C23 + C24)*(((D23 + D24)/2) + (D25)))</f>
        <v/>
      </c>
    </row>
    <row r="25">
      <c r="A25" t="inlineStr">
        <is>
          <t>INT_R_X3Y52/INT_R.SL1END1-&gt;&gt;IMUX42</t>
        </is>
      </c>
      <c r="B25" t="inlineStr">
        <is>
          <t>Buffer</t>
        </is>
      </c>
      <c r="C25" t="n">
        <v>1.6107141875</v>
      </c>
      <c r="D25" t="n">
        <v>0.007713</v>
      </c>
      <c r="E25" t="n">
        <v>0.047</v>
      </c>
      <c r="F25" t="n">
        <v>0.038</v>
      </c>
      <c r="G25" t="n">
        <v>0.138</v>
      </c>
      <c r="H25" t="n">
        <v>0.114</v>
      </c>
      <c r="I25">
        <f>((((D30) + (D29))) + (D26 + D27))</f>
        <v/>
      </c>
      <c r="J25">
        <f>(((((D30) + (D29))) + (D26 + D27))*C25)</f>
        <v/>
      </c>
    </row>
    <row r="26">
      <c r="A26" t="inlineStr">
        <is>
          <t>INT_R_X3Y52/IMUX42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CLBLM_R_X3Y52/CLBLM_IMUX42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(((D30) + (D29))))</f>
        <v/>
      </c>
      <c r="J27">
        <f>((C26 + C27)*(((D26 + D27)/2) + (((D30) + (D29)))))</f>
        <v/>
      </c>
    </row>
    <row r="28">
      <c r="A28" t="inlineStr">
        <is>
          <t>CLBLM_R_X3Y52/CLBLM_R.CLBLM_IMUX42-&gt;CLBLM_L_D6</t>
        </is>
      </c>
      <c r="B28" t="inlineStr">
        <is>
          <t>PassTransistor</t>
        </is>
      </c>
      <c r="C28" t="n">
        <v>0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CLBLM_R_X3Y52/CLBLM_L_D6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masterReg/readData2[28]_i_18/I5</t>
        </is>
      </c>
      <c r="B30" t="inlineStr">
        <is>
          <t>Inpin</t>
        </is>
      </c>
      <c r="D30" t="n">
        <v>0</v>
      </c>
      <c r="E30" t="n">
        <v>0.003</v>
      </c>
      <c r="F30" t="n">
        <v>0.003</v>
      </c>
      <c r="G30" t="n">
        <v>0.005</v>
      </c>
      <c r="H30" t="n">
        <v>0.004</v>
      </c>
    </row>
    <row r="31">
      <c r="A31" t="inlineStr">
        <is>
          <t>regReadDataA[20]: masterReg/readData1_reg[20]/Q to masterReg/readData2[28]_i_18/I5 sum delays</t>
        </is>
      </c>
      <c r="E31">
        <f>(E2 + E4 + E22 + E25 + E28 + E30)</f>
        <v/>
      </c>
      <c r="F31">
        <f>(F2 + F4 + F22 + F25 + F28 + F30)</f>
        <v/>
      </c>
      <c r="G31">
        <f>(G2 + G4 + G22 + G25 + G28 + G30)</f>
        <v/>
      </c>
      <c r="H31">
        <f>(H2 + H4 + H22 + H25 + H28 + H30)</f>
        <v/>
      </c>
      <c r="J31">
        <f>(J2 + J3 + J4 + J6 + J22 + J24 + J25 + J27 + J28 + J29 + J30)</f>
        <v/>
      </c>
    </row>
    <row r="32">
      <c r="A32" t="inlineStr">
        <is>
          <t>regReadDataA[20]: masterReg/readData1_reg[20]/Q to masterReg/readData2[28]_i_18/I5sum delays + cap delay</t>
        </is>
      </c>
      <c r="E32">
        <f>1000*(E31 + J31)</f>
        <v/>
      </c>
      <c r="F32">
        <f>1000*(F31 + J31)</f>
        <v/>
      </c>
      <c r="G32">
        <f>1000*(G31 + J31)</f>
        <v/>
      </c>
      <c r="H32">
        <f>1000*(H31 + J31)</f>
        <v/>
      </c>
    </row>
    <row r="34">
      <c r="A34" t="inlineStr">
        <is>
          <t>regReadDataA[20]: masterReg/readData1_reg[20]/Q to masterReg/readData2[28]_i_18/I5Total delay (from Vivado)</t>
        </is>
      </c>
      <c r="E34" t="inlineStr">
        <is>
          <t>147</t>
        </is>
      </c>
      <c r="F34" t="inlineStr">
        <is>
          <t>128</t>
        </is>
      </c>
      <c r="G34" t="inlineStr">
        <is>
          <t>249</t>
        </is>
      </c>
      <c r="H34" t="inlineStr">
        <is>
          <t>212</t>
        </is>
      </c>
    </row>
    <row r="36">
      <c r="A36" t="inlineStr">
        <is>
          <t>INT_R_X3Y53/INT_R.LOGIC_OUTS1-&gt;&gt;ER1BEG2</t>
        </is>
      </c>
      <c r="B36" t="inlineStr">
        <is>
          <t>Buffer</t>
        </is>
      </c>
      <c r="C36" t="n">
        <v>1.16220225</v>
      </c>
      <c r="D36" t="n">
        <v>0.008429000000000001</v>
      </c>
      <c r="E36" t="n">
        <v>0.044</v>
      </c>
      <c r="F36" t="n">
        <v>0.036</v>
      </c>
      <c r="G36" t="n">
        <v>0.122</v>
      </c>
      <c r="H36" t="n">
        <v>0.101</v>
      </c>
      <c r="I36">
        <f>((D41 + D52) + (D37 + D38 + D39 + D40))</f>
        <v/>
      </c>
      <c r="J36">
        <f>(((D41 + D52) + (D37 + D38 + D39 + D40))*C36)</f>
        <v/>
      </c>
    </row>
    <row r="37">
      <c r="A37" t="inlineStr">
        <is>
          <t>INT_R_X3Y53/ER1BEG2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INT_L_X4Y53/ER1END2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CLBLM_R_X3Y53/CLBLM_ER1BEG2</t>
        </is>
      </c>
      <c r="B39" t="inlineStr">
        <is>
          <t>Part of wire</t>
        </is>
      </c>
      <c r="C39" t="n">
        <v>0.09049599999999999</v>
      </c>
      <c r="D39" t="n">
        <v>0.005564</v>
      </c>
    </row>
    <row r="40">
      <c r="A40" t="inlineStr">
        <is>
          <t>CLBLL_L_X4Y53/CLBLL_ER1BEG2</t>
        </is>
      </c>
      <c r="B40" t="inlineStr">
        <is>
          <t>Part of wire</t>
        </is>
      </c>
      <c r="C40" t="n">
        <v>0.079184</v>
      </c>
      <c r="D40" t="n">
        <v>0.005564</v>
      </c>
      <c r="I40">
        <f>(((D37 + D38 + D39 + D40)/2) + (D41 + D52))</f>
        <v/>
      </c>
      <c r="J40">
        <f>((C37 + C38 + C39 + C40)*(((D37 + D38 + D39 + D40)/2) + (D41 + D52)))</f>
        <v/>
      </c>
    </row>
    <row r="41">
      <c r="A41" t="inlineStr">
        <is>
          <t>INT_L_X4Y53/INT_L.ER1END2-&gt;&gt;IMUX_L22</t>
        </is>
      </c>
      <c r="B41" t="inlineStr">
        <is>
          <t>Buffer</t>
        </is>
      </c>
      <c r="C41" t="n">
        <v>1.6107141875</v>
      </c>
      <c r="D41" t="n">
        <v>0.007713</v>
      </c>
      <c r="E41" t="n">
        <v>0.047</v>
      </c>
      <c r="F41" t="n">
        <v>0.038</v>
      </c>
      <c r="G41" t="n">
        <v>0.138</v>
      </c>
      <c r="H41" t="n">
        <v>0.114</v>
      </c>
      <c r="I41">
        <f>((((D46) + (D45))) + (D42 + D43))</f>
        <v/>
      </c>
      <c r="J41">
        <f>(((((D46) + (D45))) + (D42 + D43))*C41)</f>
        <v/>
      </c>
    </row>
    <row r="42">
      <c r="A42" t="inlineStr">
        <is>
          <t>INT_L_X4Y53/IMUX_L22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CLBLL_L_X4Y53/CLBLL_IMUX22</t>
        </is>
      </c>
      <c r="B43" t="inlineStr">
        <is>
          <t>Part of wire</t>
        </is>
      </c>
      <c r="C43" t="n">
        <v>0</v>
      </c>
      <c r="D43" t="n">
        <v>0</v>
      </c>
      <c r="I43">
        <f>(((D42 + D43)/2) + (((D46) + (D45))))</f>
        <v/>
      </c>
      <c r="J43">
        <f>((C42 + C43)*(((D42 + D43)/2) + (((D46) + (D45)))))</f>
        <v/>
      </c>
    </row>
    <row r="44">
      <c r="A44" t="inlineStr">
        <is>
          <t>CLBLL_L_X4Y53/CLBLL_L.CLBLL_IMUX22-&gt;CLBLL_LL_C3</t>
        </is>
      </c>
      <c r="B44" t="inlineStr">
        <is>
          <t>PassTransistor</t>
        </is>
      </c>
      <c r="C44" t="n">
        <v>0</v>
      </c>
      <c r="E44" t="n">
        <v>0</v>
      </c>
      <c r="F44" t="n">
        <v>0</v>
      </c>
      <c r="G44" t="n">
        <v>0</v>
      </c>
      <c r="H44" t="n">
        <v>0</v>
      </c>
      <c r="I44">
        <f>((D46) + (D45))</f>
        <v/>
      </c>
      <c r="J44">
        <f>(((D46) + (D45))*C44)</f>
        <v/>
      </c>
    </row>
    <row r="45">
      <c r="A45" t="inlineStr">
        <is>
          <t>CLBLL_L_X4Y53/CLBLL_LL_C3</t>
        </is>
      </c>
      <c r="B45" t="inlineStr">
        <is>
          <t>Part of wire</t>
        </is>
      </c>
      <c r="C45" t="n">
        <v>0</v>
      </c>
      <c r="D45" t="n">
        <v>0.001136</v>
      </c>
      <c r="I45">
        <f>(((D45)/2) + (D46))</f>
        <v/>
      </c>
      <c r="J45">
        <f>((C45)*(((D45)/2) + (D46)))</f>
        <v/>
      </c>
    </row>
    <row r="46">
      <c r="A46" t="inlineStr">
        <is>
          <t>masterReg/register_reg_r1_0_31_18_23_i_26/I2</t>
        </is>
      </c>
      <c r="B46" t="inlineStr">
        <is>
          <t>Inpin</t>
        </is>
      </c>
      <c r="D46" t="n">
        <v>0</v>
      </c>
      <c r="E46" t="n">
        <v>0.137</v>
      </c>
      <c r="F46" t="n">
        <v>0.11</v>
      </c>
      <c r="G46" t="n">
        <v>0.351</v>
      </c>
      <c r="H46" t="n">
        <v>0.283</v>
      </c>
    </row>
    <row r="47">
      <c r="A47" t="inlineStr">
        <is>
          <t>regReadDataA[20]: masterReg/readData1_reg[20]/Q to masterReg/register_reg_r1_0_31_18_23_i_26/I2 sum delays</t>
        </is>
      </c>
      <c r="E47">
        <f>(E2 + E4 + E36 + E41 + E44 + E46)</f>
        <v/>
      </c>
      <c r="F47">
        <f>(F2 + F4 + F36 + F41 + F44 + F46)</f>
        <v/>
      </c>
      <c r="G47">
        <f>(G2 + G4 + G36 + G41 + G44 + G46)</f>
        <v/>
      </c>
      <c r="H47">
        <f>(H2 + H4 + H36 + H41 + H44 + H46)</f>
        <v/>
      </c>
      <c r="J47">
        <f>(J2 + J3 + J4 + J6 + J36 + J40 + J41 + J43 + J44 + J45 + J46)</f>
        <v/>
      </c>
    </row>
    <row r="48">
      <c r="A48" t="inlineStr">
        <is>
          <t>regReadDataA[20]: masterReg/readData1_reg[20]/Q to masterReg/register_reg_r1_0_31_18_23_i_26/I2sum delays + cap delay</t>
        </is>
      </c>
      <c r="E48">
        <f>1000*(E47 + J47)</f>
        <v/>
      </c>
      <c r="F48">
        <f>1000*(F47 + J47)</f>
        <v/>
      </c>
      <c r="G48">
        <f>1000*(G47 + J47)</f>
        <v/>
      </c>
      <c r="H48">
        <f>1000*(H47 + J47)</f>
        <v/>
      </c>
    </row>
    <row r="50">
      <c r="A50" t="inlineStr">
        <is>
          <t>regReadDataA[20]: masterReg/readData1_reg[20]/Q to masterReg/register_reg_r1_0_31_18_23_i_26/I2Total delay (from Vivado)</t>
        </is>
      </c>
      <c r="E50" t="inlineStr">
        <is>
          <t>299</t>
        </is>
      </c>
      <c r="F50" t="inlineStr">
        <is>
          <t>255</t>
        </is>
      </c>
      <c r="G50" t="inlineStr">
        <is>
          <t>562</t>
        </is>
      </c>
      <c r="H50" t="inlineStr">
        <is>
          <t>470</t>
        </is>
      </c>
    </row>
    <row r="52">
      <c r="A52" t="inlineStr">
        <is>
          <t>INT_L_X4Y53/INT_L.ER1END2-&gt;&gt;EL1BEG1</t>
        </is>
      </c>
      <c r="B52" t="inlineStr">
        <is>
          <t>Buffer</t>
        </is>
      </c>
      <c r="C52" t="n">
        <v>1.16220225</v>
      </c>
      <c r="D52" t="n">
        <v>0.008429000000000001</v>
      </c>
      <c r="E52" t="n">
        <v>0.043</v>
      </c>
      <c r="F52" t="n">
        <v>0.035</v>
      </c>
      <c r="G52" t="n">
        <v>0.124</v>
      </c>
      <c r="H52" t="n">
        <v>0.103</v>
      </c>
      <c r="I52">
        <f>((D55 + D167) + (D53 + D54))</f>
        <v/>
      </c>
      <c r="J52">
        <f>(((D55 + D167) + (D53 + D54))*C52)</f>
        <v/>
      </c>
    </row>
    <row r="53">
      <c r="A53" t="inlineStr">
        <is>
          <t>INT_L_X4Y53/EL1BEG1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INT_R_X5Y53/EL1END1</t>
        </is>
      </c>
      <c r="B54" t="inlineStr">
        <is>
          <t>Part of wire</t>
        </is>
      </c>
      <c r="C54" t="n">
        <v>0</v>
      </c>
      <c r="D54" t="n">
        <v>0</v>
      </c>
      <c r="I54">
        <f>(((D53 + D54)/2) + (D55 + D167))</f>
        <v/>
      </c>
      <c r="J54">
        <f>((C53 + C54)*(((D53 + D54)/2) + (D55 + D167)))</f>
        <v/>
      </c>
    </row>
    <row r="55">
      <c r="A55" t="inlineStr">
        <is>
          <t>INT_R_X5Y53/INT_R.EL1END1-&gt;&gt;SS2BEG1</t>
        </is>
      </c>
      <c r="B55" t="inlineStr">
        <is>
          <t>Buffer</t>
        </is>
      </c>
      <c r="C55" t="n">
        <v>1.1851186875</v>
      </c>
      <c r="D55" t="n">
        <v>0.008473000000000001</v>
      </c>
      <c r="E55" t="n">
        <v>0.06</v>
      </c>
      <c r="F55" t="n">
        <v>0.05</v>
      </c>
      <c r="G55" t="n">
        <v>0.134</v>
      </c>
      <c r="H55" t="n">
        <v>0.111</v>
      </c>
      <c r="I55">
        <f>((D59 + D70 + D81 + D113) + (D56 + D57 + D58))</f>
        <v/>
      </c>
      <c r="J55">
        <f>(((D59 + D70 + D81 + D113) + (D56 + D57 + D58))*C55)</f>
        <v/>
      </c>
    </row>
    <row r="56">
      <c r="A56" t="inlineStr">
        <is>
          <t>INT_R_X5Y53/SS2BEG1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INT_R_X5Y51/SS2END1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INT_R_X5Y52/SS2A1</t>
        </is>
      </c>
      <c r="B58" t="inlineStr">
        <is>
          <t>Part of wire</t>
        </is>
      </c>
      <c r="C58" t="n">
        <v>0</v>
      </c>
      <c r="D58" t="n">
        <v>0</v>
      </c>
      <c r="I58">
        <f>(((D56 + D57 + D58)/2) + (D59 + D70 + D81 + D113))</f>
        <v/>
      </c>
      <c r="J58">
        <f>((C56 + C57 + C58)*(((D56 + D57 + D58)/2) + (D59 + D70 + D81 + D113)))</f>
        <v/>
      </c>
    </row>
    <row r="59">
      <c r="A59" t="inlineStr">
        <is>
          <t>INT_R_X5Y51/INT_R.SS2END1-&gt;&gt;IMUX3</t>
        </is>
      </c>
      <c r="B59" t="inlineStr">
        <is>
          <t>Buffer</t>
        </is>
      </c>
      <c r="C59" t="n">
        <v>1.6107141875</v>
      </c>
      <c r="D59" t="n">
        <v>0.007713</v>
      </c>
      <c r="E59" t="n">
        <v>0.047</v>
      </c>
      <c r="F59" t="n">
        <v>0.038</v>
      </c>
      <c r="G59" t="n">
        <v>0.138</v>
      </c>
      <c r="H59" t="n">
        <v>0.114</v>
      </c>
      <c r="I59">
        <f>((((D64) + (D63))) + (D60 + D61))</f>
        <v/>
      </c>
      <c r="J59">
        <f>(((((D64) + (D63))) + (D60 + D61))*C59)</f>
        <v/>
      </c>
    </row>
    <row r="60">
      <c r="A60" t="inlineStr">
        <is>
          <t>INT_R_X5Y51/IMUX3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CLBLM_R_X5Y51/CLBLM_IMUX3</t>
        </is>
      </c>
      <c r="B61" t="inlineStr">
        <is>
          <t>Part of wire</t>
        </is>
      </c>
      <c r="C61" t="n">
        <v>0</v>
      </c>
      <c r="D61" t="n">
        <v>0</v>
      </c>
      <c r="I61">
        <f>(((D60 + D61)/2) + (((D64) + (D63))))</f>
        <v/>
      </c>
      <c r="J61">
        <f>((C60 + C61)*(((D60 + D61)/2) + (((D64) + (D63)))))</f>
        <v/>
      </c>
    </row>
    <row r="62">
      <c r="A62" t="inlineStr">
        <is>
          <t>CLBLM_R_X5Y51/CLBLM_R.CLBLM_IMUX3-&gt;CLBLM_L_A2</t>
        </is>
      </c>
      <c r="B62" t="inlineStr">
        <is>
          <t>PassTransistor</t>
        </is>
      </c>
      <c r="C62" t="n">
        <v>0</v>
      </c>
      <c r="E62" t="n">
        <v>0</v>
      </c>
      <c r="F62" t="n">
        <v>0</v>
      </c>
      <c r="G62" t="n">
        <v>0</v>
      </c>
      <c r="H62" t="n">
        <v>0</v>
      </c>
      <c r="I62">
        <f>((D64) + (D63))</f>
        <v/>
      </c>
      <c r="J62">
        <f>(((D64) + (D63))*C62)</f>
        <v/>
      </c>
    </row>
    <row r="63">
      <c r="A63" t="inlineStr">
        <is>
          <t>CLBLM_R_X5Y51/CLBLM_L_A2</t>
        </is>
      </c>
      <c r="B63" t="inlineStr">
        <is>
          <t>Part of wire</t>
        </is>
      </c>
      <c r="C63" t="n">
        <v>0</v>
      </c>
      <c r="D63" t="n">
        <v>0</v>
      </c>
      <c r="I63">
        <f>(((D63)/2) + (D64))</f>
        <v/>
      </c>
      <c r="J63">
        <f>((C63)*(((D63)/2) + (D64)))</f>
        <v/>
      </c>
    </row>
    <row r="64">
      <c r="A64" t="inlineStr">
        <is>
          <t>masterReg/result0_carry__4_i_4/I0</t>
        </is>
      </c>
      <c r="B64" t="inlineStr">
        <is>
          <t>Inpin</t>
        </is>
      </c>
      <c r="D64" t="n">
        <v>0</v>
      </c>
      <c r="E64" t="n">
        <v>0.212</v>
      </c>
      <c r="F64" t="n">
        <v>0.17</v>
      </c>
      <c r="G64" t="n">
        <v>0.507</v>
      </c>
      <c r="H64" t="n">
        <v>0.409</v>
      </c>
    </row>
    <row r="65">
      <c r="A65" t="inlineStr">
        <is>
          <t>regReadDataA[20]: masterReg/readData1_reg[20]/Q to masterReg/result0_carry__4_i_4/I0 sum delays</t>
        </is>
      </c>
      <c r="E65">
        <f>(E2 + E4 + E36 + E52 + E55 + E59 + E62 + E64)</f>
        <v/>
      </c>
      <c r="F65">
        <f>(F2 + F4 + F36 + F52 + F55 + F59 + F62 + F64)</f>
        <v/>
      </c>
      <c r="G65">
        <f>(G2 + G4 + G36 + G52 + G55 + G59 + G62 + G64)</f>
        <v/>
      </c>
      <c r="H65">
        <f>(H2 + H4 + H36 + H52 + H55 + H59 + H62 + H64)</f>
        <v/>
      </c>
      <c r="J65">
        <f>(J2 + J3 + J4 + J6 + J36 + J40 + J52 + J54 + J55 + J58 + J59 + J61 + J62 + J63 + J64)</f>
        <v/>
      </c>
    </row>
    <row r="66">
      <c r="A66" t="inlineStr">
        <is>
          <t>regReadDataA[20]: masterReg/readData1_reg[20]/Q to masterReg/result0_carry__4_i_4/I0sum delays + cap delay</t>
        </is>
      </c>
      <c r="E66">
        <f>1000*(E65 + J65)</f>
        <v/>
      </c>
      <c r="F66">
        <f>1000*(F65 + J65)</f>
        <v/>
      </c>
      <c r="G66">
        <f>1000*(G65 + J65)</f>
        <v/>
      </c>
      <c r="H66">
        <f>1000*(H65 + J65)</f>
        <v/>
      </c>
    </row>
    <row r="68">
      <c r="A68" t="inlineStr">
        <is>
          <t>regReadDataA[20]: masterReg/readData1_reg[20]/Q to masterReg/result0_carry__4_i_4/I0Total delay (from Vivado)</t>
        </is>
      </c>
      <c r="E68" t="inlineStr">
        <is>
          <t>527</t>
        </is>
      </c>
      <c r="F68" t="inlineStr">
        <is>
          <t>450</t>
        </is>
      </c>
      <c r="G68" t="inlineStr">
        <is>
          <t>968</t>
        </is>
      </c>
      <c r="H68" t="inlineStr">
        <is>
          <t>810</t>
        </is>
      </c>
    </row>
    <row r="70">
      <c r="A70" t="inlineStr">
        <is>
          <t>INT_R_X5Y51/INT_R.SS2END1-&gt;&gt;IMUX11</t>
        </is>
      </c>
      <c r="B70" t="inlineStr">
        <is>
          <t>Buffer</t>
        </is>
      </c>
      <c r="C70" t="n">
        <v>1.6107141875</v>
      </c>
      <c r="D70" t="n">
        <v>0.007713</v>
      </c>
      <c r="E70" t="n">
        <v>0.047</v>
      </c>
      <c r="F70" t="n">
        <v>0.038</v>
      </c>
      <c r="G70" t="n">
        <v>0.138</v>
      </c>
      <c r="H70" t="n">
        <v>0.114</v>
      </c>
      <c r="I70">
        <f>((((D75) + (D74))) + (D71 + D72))</f>
        <v/>
      </c>
      <c r="J70">
        <f>(((((D75) + (D74))) + (D71 + D72))*C70)</f>
        <v/>
      </c>
    </row>
    <row r="71">
      <c r="A71" t="inlineStr">
        <is>
          <t>INT_R_X5Y51/IMUX11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CLBLM_R_X5Y51/CLBLM_IMUX11</t>
        </is>
      </c>
      <c r="B72" t="inlineStr">
        <is>
          <t>Part of wire</t>
        </is>
      </c>
      <c r="C72" t="n">
        <v>0</v>
      </c>
      <c r="D72" t="n">
        <v>0</v>
      </c>
      <c r="I72">
        <f>(((D71 + D72)/2) + (((D75) + (D74))))</f>
        <v/>
      </c>
      <c r="J72">
        <f>((C71 + C72)*(((D71 + D72)/2) + (((D75) + (D74)))))</f>
        <v/>
      </c>
    </row>
    <row r="73">
      <c r="A73" t="inlineStr">
        <is>
          <t>CLBLM_R_X5Y51/CLBLM_R.CLBLM_IMUX11-&gt;CLBLM_M_A4</t>
        </is>
      </c>
      <c r="B73" t="inlineStr">
        <is>
          <t>PassTransistor</t>
        </is>
      </c>
      <c r="C73" t="n">
        <v>0</v>
      </c>
      <c r="E73" t="n">
        <v>0</v>
      </c>
      <c r="F73" t="n">
        <v>0</v>
      </c>
      <c r="G73" t="n">
        <v>0</v>
      </c>
      <c r="H73" t="n">
        <v>0</v>
      </c>
      <c r="I73">
        <f>((D75) + (D74))</f>
        <v/>
      </c>
      <c r="J73">
        <f>(((D75) + (D74))*C73)</f>
        <v/>
      </c>
    </row>
    <row r="74">
      <c r="A74" t="inlineStr">
        <is>
          <t>CLBLM_R_X5Y51/CLBLM_M_A4</t>
        </is>
      </c>
      <c r="B74" t="inlineStr">
        <is>
          <t>Part of wire</t>
        </is>
      </c>
      <c r="C74" t="n">
        <v>0</v>
      </c>
      <c r="D74" t="n">
        <v>0</v>
      </c>
      <c r="I74">
        <f>(((D74)/2) + (D75))</f>
        <v/>
      </c>
      <c r="J74">
        <f>((C74)*(((D74)/2) + (D75)))</f>
        <v/>
      </c>
    </row>
    <row r="75">
      <c r="A75" t="inlineStr">
        <is>
          <t>masterReg/i__carry__4_i_4/I1</t>
        </is>
      </c>
      <c r="B75" t="inlineStr">
        <is>
          <t>Inpin</t>
        </is>
      </c>
      <c r="D75" t="n">
        <v>0</v>
      </c>
      <c r="E75" t="n">
        <v>0.113</v>
      </c>
      <c r="F75" t="n">
        <v>0.091</v>
      </c>
      <c r="G75" t="n">
        <v>0.303</v>
      </c>
      <c r="H75" t="n">
        <v>0.244</v>
      </c>
    </row>
    <row r="76">
      <c r="A76" t="inlineStr">
        <is>
          <t>regReadDataA[20]: masterReg/readData1_reg[20]/Q to masterReg/i__carry__4_i_4/I1 sum delays</t>
        </is>
      </c>
      <c r="E76">
        <f>(E2 + E4 + E36 + E52 + E55 + E70 + E73 + E75)</f>
        <v/>
      </c>
      <c r="F76">
        <f>(F2 + F4 + F36 + F52 + F55 + F70 + F73 + F75)</f>
        <v/>
      </c>
      <c r="G76">
        <f>(G2 + G4 + G36 + G52 + G55 + G70 + G73 + G75)</f>
        <v/>
      </c>
      <c r="H76">
        <f>(H2 + H4 + H36 + H52 + H55 + H70 + H73 + H75)</f>
        <v/>
      </c>
      <c r="J76">
        <f>(J2 + J3 + J4 + J6 + J36 + J40 + J52 + J54 + J55 + J58 + J70 + J72 + J73 + J74 + J75)</f>
        <v/>
      </c>
    </row>
    <row r="77">
      <c r="A77" t="inlineStr">
        <is>
          <t>regReadDataA[20]: masterReg/readData1_reg[20]/Q to masterReg/i__carry__4_i_4/I1sum delays + cap delay</t>
        </is>
      </c>
      <c r="E77">
        <f>1000*(E76 + J76)</f>
        <v/>
      </c>
      <c r="F77">
        <f>1000*(F76 + J76)</f>
        <v/>
      </c>
      <c r="G77">
        <f>1000*(G76 + J76)</f>
        <v/>
      </c>
      <c r="H77">
        <f>1000*(H76 + J76)</f>
        <v/>
      </c>
    </row>
    <row r="79">
      <c r="A79" t="inlineStr">
        <is>
          <t>regReadDataA[20]: masterReg/readData1_reg[20]/Q to masterReg/i__carry__4_i_4/I1Total delay (from Vivado)</t>
        </is>
      </c>
      <c r="E79" t="inlineStr">
        <is>
          <t>428</t>
        </is>
      </c>
      <c r="F79" t="inlineStr">
        <is>
          <t>371</t>
        </is>
      </c>
      <c r="G79" t="inlineStr">
        <is>
          <t>789</t>
        </is>
      </c>
      <c r="H79" t="inlineStr">
        <is>
          <t>666</t>
        </is>
      </c>
    </row>
    <row r="81">
      <c r="A81" t="inlineStr">
        <is>
          <t>INT_R_X5Y51/INT_R.SS2END1-&gt;&gt;FAN_ALT7</t>
        </is>
      </c>
      <c r="B81" t="inlineStr">
        <is>
          <t>Buffer</t>
        </is>
      </c>
      <c r="C81" t="n">
        <v>0</v>
      </c>
      <c r="D81" t="n">
        <v>0.00757</v>
      </c>
      <c r="E81" t="n">
        <v>0</v>
      </c>
      <c r="F81" t="n">
        <v>0</v>
      </c>
      <c r="G81" t="n">
        <v>0</v>
      </c>
      <c r="H81" t="n">
        <v>0</v>
      </c>
      <c r="I81">
        <f>((D83) + (D82))</f>
        <v/>
      </c>
      <c r="J81">
        <f>(((D83) + (D82))*C81)</f>
        <v/>
      </c>
    </row>
    <row r="82">
      <c r="A82" t="inlineStr">
        <is>
          <t>INT_R_X5Y51/FAN_ALT7</t>
        </is>
      </c>
      <c r="B82" t="inlineStr">
        <is>
          <t>Part of wire</t>
        </is>
      </c>
      <c r="C82" t="n">
        <v>0</v>
      </c>
      <c r="D82" t="n">
        <v>0</v>
      </c>
      <c r="I82">
        <f>(((D82)/2) + (D83))</f>
        <v/>
      </c>
      <c r="J82">
        <f>((C82)*(((D82)/2) + (D83)))</f>
        <v/>
      </c>
    </row>
    <row r="83">
      <c r="A83" t="inlineStr">
        <is>
          <t>INT_R_X5Y51/INT_R.FAN_ALT7-&gt;&gt;FAN_BOUNCE7</t>
        </is>
      </c>
      <c r="B83" t="inlineStr">
        <is>
          <t>Buffer</t>
        </is>
      </c>
      <c r="C83" t="n">
        <v>1.4764880625</v>
      </c>
      <c r="D83" t="n">
        <v>0</v>
      </c>
      <c r="E83" t="n">
        <v>0.059</v>
      </c>
      <c r="F83" t="n">
        <v>0.049</v>
      </c>
      <c r="G83" t="n">
        <v>0.178</v>
      </c>
      <c r="H83" t="n">
        <v>0.147</v>
      </c>
      <c r="I83">
        <f>((D85) + (D84))</f>
        <v/>
      </c>
      <c r="J83">
        <f>(((D85) + (D84))*C83)</f>
        <v/>
      </c>
    </row>
    <row r="84">
      <c r="A84" t="inlineStr">
        <is>
          <t>INT_R_X5Y51/FAN_BOUNCE7</t>
        </is>
      </c>
      <c r="B84" t="inlineStr">
        <is>
          <t>Part of wire</t>
        </is>
      </c>
      <c r="C84" t="n">
        <v>0</v>
      </c>
      <c r="D84" t="n">
        <v>0</v>
      </c>
      <c r="I84">
        <f>(((D84)/2) + (D85))</f>
        <v/>
      </c>
      <c r="J84">
        <f>((C84)*(((D84)/2) + (D85)))</f>
        <v/>
      </c>
    </row>
    <row r="85">
      <c r="A85" t="inlineStr">
        <is>
          <t>INT_R_X5Y51/INT_R.FAN_BOUNCE7-&gt;&gt;BYP_ALT0</t>
        </is>
      </c>
      <c r="B85" t="inlineStr">
        <is>
          <t>Buffer</t>
        </is>
      </c>
      <c r="C85" t="n">
        <v>0</v>
      </c>
      <c r="D85" t="n">
        <v>0.00757</v>
      </c>
      <c r="E85" t="n">
        <v>0</v>
      </c>
      <c r="F85" t="n">
        <v>0</v>
      </c>
      <c r="G85" t="n">
        <v>0</v>
      </c>
      <c r="H85" t="n">
        <v>0</v>
      </c>
      <c r="I85">
        <f>((D87 + D98) + (D86))</f>
        <v/>
      </c>
      <c r="J85">
        <f>(((D87 + D98) + (D86))*C85)</f>
        <v/>
      </c>
    </row>
    <row r="86">
      <c r="A86" t="inlineStr">
        <is>
          <t>INT_R_X5Y51/BYP_ALT0</t>
        </is>
      </c>
      <c r="B86" t="inlineStr">
        <is>
          <t>Part of wire</t>
        </is>
      </c>
      <c r="C86" t="n">
        <v>0</v>
      </c>
      <c r="D86" t="n">
        <v>0</v>
      </c>
      <c r="I86">
        <f>(((D86)/2) + (D87 + D98))</f>
        <v/>
      </c>
      <c r="J86">
        <f>((C86)*(((D86)/2) + (D87 + D98)))</f>
        <v/>
      </c>
    </row>
    <row r="87">
      <c r="A87" t="inlineStr">
        <is>
          <t>INT_R_X5Y51/INT_R.BYP_ALT0-&gt;&gt;BYP0</t>
        </is>
      </c>
      <c r="B87" t="inlineStr">
        <is>
          <t>Buffer</t>
        </is>
      </c>
      <c r="C87" t="n">
        <v>3.489880625</v>
      </c>
      <c r="D87" t="n">
        <v>0</v>
      </c>
      <c r="E87" t="n">
        <v>0.055</v>
      </c>
      <c r="F87" t="n">
        <v>0.045</v>
      </c>
      <c r="G87" t="n">
        <v>0.179</v>
      </c>
      <c r="H87" t="n">
        <v>0.148</v>
      </c>
      <c r="I87">
        <f>((((D92) + (D91))) + (D88 + D89))</f>
        <v/>
      </c>
      <c r="J87">
        <f>(((((D92) + (D91))) + (D88 + D89))*C87)</f>
        <v/>
      </c>
    </row>
    <row r="88">
      <c r="A88" t="inlineStr">
        <is>
          <t>INT_R_X5Y51/BYP0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CLBLM_R_X5Y51/CLBLM_BYP0</t>
        </is>
      </c>
      <c r="B89" t="inlineStr">
        <is>
          <t>Part of wire</t>
        </is>
      </c>
      <c r="C89" t="n">
        <v>0</v>
      </c>
      <c r="D89" t="n">
        <v>0</v>
      </c>
      <c r="I89">
        <f>(((D88 + D89)/2) + (((D92) + (D91))))</f>
        <v/>
      </c>
      <c r="J89">
        <f>((C88 + C89)*(((D88 + D89)/2) + (((D92) + (D91)))))</f>
        <v/>
      </c>
    </row>
    <row r="90">
      <c r="A90" t="inlineStr">
        <is>
          <t>CLBLM_R_X5Y51/CLBLM_R.CLBLM_BYP0-&gt;CLBLM_L_AX</t>
        </is>
      </c>
      <c r="B90" t="inlineStr">
        <is>
          <t>PassTransistor</t>
        </is>
      </c>
      <c r="C90" t="n">
        <v>0</v>
      </c>
      <c r="E90" t="n">
        <v>0</v>
      </c>
      <c r="F90" t="n">
        <v>0</v>
      </c>
      <c r="G90" t="n">
        <v>0</v>
      </c>
      <c r="H90" t="n">
        <v>0</v>
      </c>
      <c r="I90">
        <f>((D92) + (D91))</f>
        <v/>
      </c>
      <c r="J90">
        <f>(((D92) + (D91))*C90)</f>
        <v/>
      </c>
    </row>
    <row r="91">
      <c r="A91" t="inlineStr">
        <is>
          <t>CLBLM_R_X5Y51/CLBLM_L_AX</t>
        </is>
      </c>
      <c r="B91" t="inlineStr">
        <is>
          <t>Part of wire</t>
        </is>
      </c>
      <c r="C91" t="n">
        <v>0</v>
      </c>
      <c r="D91" t="n">
        <v>0</v>
      </c>
      <c r="I91">
        <f>(((D91)/2) + (D92))</f>
        <v/>
      </c>
      <c r="J91">
        <f>((C91)*(((D91)/2) + (D92)))</f>
        <v/>
      </c>
    </row>
    <row r="92">
      <c r="A92" t="inlineStr">
        <is>
          <t>ALU1/result0_carry__4/DI[0]</t>
        </is>
      </c>
      <c r="B92" t="inlineStr">
        <is>
          <t>Inpin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t="inlineStr">
        <is>
          <t>regReadDataA[20]: masterReg/readData1_reg[20]/Q to ALU1/result0_carry__4/DI[0] sum delays</t>
        </is>
      </c>
      <c r="E93">
        <f>(E2 + E4 + E36 + E52 + E55 + E81 + E83 + E85 + E87 + E90 + E92)</f>
        <v/>
      </c>
      <c r="F93">
        <f>(F2 + F4 + F36 + F52 + F55 + F81 + F83 + F85 + F87 + F90 + F92)</f>
        <v/>
      </c>
      <c r="G93">
        <f>(G2 + G4 + G36 + G52 + G55 + G81 + G83 + G85 + G87 + G90 + G92)</f>
        <v/>
      </c>
      <c r="H93">
        <f>(H2 + H4 + H36 + H52 + H55 + H81 + H83 + H85 + H87 + H90 + H92)</f>
        <v/>
      </c>
      <c r="J93">
        <f>(J2 + J3 + J4 + J6 + J36 + J40 + J52 + J54 + J55 + J58 + J81 + J82 + J83 + J84 + J85 + J86 + J87 + J89 + J90 + J91 + J92)</f>
        <v/>
      </c>
    </row>
    <row r="94">
      <c r="A94" t="inlineStr">
        <is>
          <t>regReadDataA[20]: masterReg/readData1_reg[20]/Q to ALU1/result0_carry__4/DI[0]sum delays + cap delay</t>
        </is>
      </c>
      <c r="E94">
        <f>1000*(E93 + J93)</f>
        <v/>
      </c>
      <c r="F94">
        <f>1000*(F93 + J93)</f>
        <v/>
      </c>
      <c r="G94">
        <f>1000*(G93 + J93)</f>
        <v/>
      </c>
      <c r="H94">
        <f>1000*(H93 + J93)</f>
        <v/>
      </c>
    </row>
    <row r="96">
      <c r="A96" t="inlineStr">
        <is>
          <t>regReadDataA[20]: masterReg/readData1_reg[20]/Q to ALU1/result0_carry__4/DI[0]Total delay (from Vivado)</t>
        </is>
      </c>
      <c r="E96" t="inlineStr">
        <is>
          <t>391</t>
        </is>
      </c>
      <c r="F96" t="inlineStr">
        <is>
          <t>345</t>
        </is>
      </c>
      <c r="G96" t="inlineStr">
        <is>
          <t>714</t>
        </is>
      </c>
      <c r="H96" t="inlineStr">
        <is>
          <t>610</t>
        </is>
      </c>
    </row>
    <row r="98">
      <c r="A98" t="inlineStr">
        <is>
          <t>INT_R_X5Y51/INT_R.BYP_ALT0-&gt;&gt;BYP_BOUNCE0</t>
        </is>
      </c>
      <c r="B98" t="inlineStr">
        <is>
          <t>Buffer</t>
        </is>
      </c>
      <c r="C98" t="n">
        <v>1.4764880625</v>
      </c>
      <c r="D98" t="n">
        <v>0</v>
      </c>
      <c r="E98" t="n">
        <v>0.059</v>
      </c>
      <c r="F98" t="n">
        <v>0.049</v>
      </c>
      <c r="G98" t="n">
        <v>0.178</v>
      </c>
      <c r="H98" t="n">
        <v>0.147</v>
      </c>
      <c r="I98">
        <f>((D100) + (D99))</f>
        <v/>
      </c>
      <c r="J98">
        <f>(((D100) + (D99))*C98)</f>
        <v/>
      </c>
    </row>
    <row r="99">
      <c r="A99" t="inlineStr">
        <is>
          <t>INT_R_X5Y51/BYP_BOUNCE0</t>
        </is>
      </c>
      <c r="B99" t="inlineStr">
        <is>
          <t>Part of wire</t>
        </is>
      </c>
      <c r="C99" t="n">
        <v>0</v>
      </c>
      <c r="D99" t="n">
        <v>0</v>
      </c>
      <c r="I99">
        <f>(((D99)/2) + (D100))</f>
        <v/>
      </c>
      <c r="J99">
        <f>((C99)*(((D99)/2) + (D100)))</f>
        <v/>
      </c>
    </row>
    <row r="100">
      <c r="A100" t="inlineStr">
        <is>
          <t>INT_R_X5Y51/INT_R.BYP_BOUNCE0-&gt;&gt;BYP_ALT1</t>
        </is>
      </c>
      <c r="B100" t="inlineStr">
        <is>
          <t>Buffer</t>
        </is>
      </c>
      <c r="C100" t="n">
        <v>0</v>
      </c>
      <c r="D100" t="n">
        <v>0.00757</v>
      </c>
      <c r="E100" t="n">
        <v>0</v>
      </c>
      <c r="F100" t="n">
        <v>0</v>
      </c>
      <c r="G100" t="n">
        <v>0</v>
      </c>
      <c r="H100" t="n">
        <v>0</v>
      </c>
      <c r="I100">
        <f>((D102) + (D101))</f>
        <v/>
      </c>
      <c r="J100">
        <f>(((D102) + (D101))*C100)</f>
        <v/>
      </c>
    </row>
    <row r="101">
      <c r="A101" t="inlineStr">
        <is>
          <t>INT_R_X5Y51/BYP_ALT1</t>
        </is>
      </c>
      <c r="B101" t="inlineStr">
        <is>
          <t>Part of wire</t>
        </is>
      </c>
      <c r="C101" t="n">
        <v>0</v>
      </c>
      <c r="D101" t="n">
        <v>0</v>
      </c>
      <c r="I101">
        <f>(((D101)/2) + (D102))</f>
        <v/>
      </c>
      <c r="J101">
        <f>((C101)*(((D101)/2) + (D102)))</f>
        <v/>
      </c>
    </row>
    <row r="102">
      <c r="A102" t="inlineStr">
        <is>
          <t>INT_R_X5Y51/INT_R.BYP_ALT1-&gt;&gt;BYP1</t>
        </is>
      </c>
      <c r="B102" t="inlineStr">
        <is>
          <t>Buffer</t>
        </is>
      </c>
      <c r="C102" t="n">
        <v>3.489880625</v>
      </c>
      <c r="D102" t="n">
        <v>0</v>
      </c>
      <c r="E102" t="n">
        <v>0.055</v>
      </c>
      <c r="F102" t="n">
        <v>0.045</v>
      </c>
      <c r="G102" t="n">
        <v>0.179</v>
      </c>
      <c r="H102" t="n">
        <v>0.148</v>
      </c>
      <c r="I102">
        <f>((((D107) + (D106))) + (D103 + D104))</f>
        <v/>
      </c>
      <c r="J102">
        <f>(((((D107) + (D106))) + (D103 + D104))*C102)</f>
        <v/>
      </c>
    </row>
    <row r="103">
      <c r="A103" t="inlineStr">
        <is>
          <t>INT_R_X5Y51/BYP1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CLBLM_R_X5Y51/CLBLM_BYP1</t>
        </is>
      </c>
      <c r="B104" t="inlineStr">
        <is>
          <t>Part of wire</t>
        </is>
      </c>
      <c r="C104" t="n">
        <v>0</v>
      </c>
      <c r="D104" t="n">
        <v>0</v>
      </c>
      <c r="I104">
        <f>(((D103 + D104)/2) + (((D107) + (D106))))</f>
        <v/>
      </c>
      <c r="J104">
        <f>((C103 + C104)*(((D103 + D104)/2) + (((D107) + (D106)))))</f>
        <v/>
      </c>
    </row>
    <row r="105">
      <c r="A105" t="inlineStr">
        <is>
          <t>CLBLM_R_X5Y51/CLBLM_R.CLBLM_BYP1-&gt;CLBLM_M_AX</t>
        </is>
      </c>
      <c r="B105" t="inlineStr">
        <is>
          <t>PassTransistor</t>
        </is>
      </c>
      <c r="C105" t="n">
        <v>0</v>
      </c>
      <c r="E105" t="n">
        <v>0</v>
      </c>
      <c r="F105" t="n">
        <v>0</v>
      </c>
      <c r="G105" t="n">
        <v>0</v>
      </c>
      <c r="H105" t="n">
        <v>0</v>
      </c>
      <c r="I105">
        <f>((D107) + (D106))</f>
        <v/>
      </c>
      <c r="J105">
        <f>(((D107) + (D106))*C105)</f>
        <v/>
      </c>
    </row>
    <row r="106">
      <c r="A106" t="inlineStr">
        <is>
          <t>CLBLM_R_X5Y51/CLBLM_M_AX</t>
        </is>
      </c>
      <c r="B106" t="inlineStr">
        <is>
          <t>Part of wire</t>
        </is>
      </c>
      <c r="C106" t="n">
        <v>0</v>
      </c>
      <c r="D106" t="n">
        <v>0</v>
      </c>
      <c r="I106">
        <f>(((D106)/2) + (D107))</f>
        <v/>
      </c>
      <c r="J106">
        <f>((C106)*(((D106)/2) + (D107)))</f>
        <v/>
      </c>
    </row>
    <row r="107">
      <c r="A107" t="inlineStr">
        <is>
          <t>ALU1/result0_inferred__0/i__carry__4/DI[0]</t>
        </is>
      </c>
      <c r="B107" t="inlineStr">
        <is>
          <t>Inpin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t="inlineStr">
        <is>
          <t>regReadDataA[20]: masterReg/readData1_reg[20]/Q to ALU1/result0_inferred__0/i__carry__4/DI[0] sum delays</t>
        </is>
      </c>
      <c r="E108">
        <f>(E2 + E4 + E36 + E52 + E55 + E81 + E83 + E85 + E98 + E100 + E102 + E105 + E107)</f>
        <v/>
      </c>
      <c r="F108">
        <f>(F2 + F4 + F36 + F52 + F55 + F81 + F83 + F85 + F98 + F100 + F102 + F105 + F107)</f>
        <v/>
      </c>
      <c r="G108">
        <f>(G2 + G4 + G36 + G52 + G55 + G81 + G83 + G85 + G98 + G100 + G102 + G105 + G107)</f>
        <v/>
      </c>
      <c r="H108">
        <f>(H2 + H4 + H36 + H52 + H55 + H81 + H83 + H85 + H98 + H100 + H102 + H105 + H107)</f>
        <v/>
      </c>
      <c r="J108">
        <f>(J2 + J3 + J4 + J6 + J36 + J40 + J52 + J54 + J55 + J58 + J81 + J82 + J83 + J84 + J85 + J86 + J98 + J99 + J100 + J101 + J102 + J104 + J105 + J106 + J107)</f>
        <v/>
      </c>
    </row>
    <row r="109">
      <c r="A109" t="inlineStr">
        <is>
          <t>regReadDataA[20]: masterReg/readData1_reg[20]/Q to ALU1/result0_inferred__0/i__carry__4/DI[0]sum delays + cap delay</t>
        </is>
      </c>
      <c r="E109">
        <f>1000*(E108 + J108)</f>
        <v/>
      </c>
      <c r="F109">
        <f>1000*(F108 + J108)</f>
        <v/>
      </c>
      <c r="G109">
        <f>1000*(G108 + J108)</f>
        <v/>
      </c>
      <c r="H109">
        <f>1000*(H108 + J108)</f>
        <v/>
      </c>
    </row>
    <row r="111">
      <c r="A111" t="inlineStr">
        <is>
          <t>regReadDataA[20]: masterReg/readData1_reg[20]/Q to ALU1/result0_inferred__0/i__carry__4/DI[0]Total delay (from Vivado)</t>
        </is>
      </c>
      <c r="E111" t="inlineStr">
        <is>
          <t>460</t>
        </is>
      </c>
      <c r="F111" t="inlineStr">
        <is>
          <t>404</t>
        </is>
      </c>
      <c r="G111" t="inlineStr">
        <is>
          <t>857</t>
        </is>
      </c>
      <c r="H111" t="inlineStr">
        <is>
          <t>729</t>
        </is>
      </c>
    </row>
    <row r="113">
      <c r="A113" t="inlineStr">
        <is>
          <t>INT_R_X5Y51/INT_R.SS2END1-&gt;&gt;SW2BEG1</t>
        </is>
      </c>
      <c r="B113" t="inlineStr">
        <is>
          <t>Buffer</t>
        </is>
      </c>
      <c r="C113" t="n">
        <v>1.1851186875</v>
      </c>
      <c r="D113" t="n">
        <v>0.008473000000000001</v>
      </c>
      <c r="E113" t="n">
        <v>0.041</v>
      </c>
      <c r="F113" t="n">
        <v>0.033</v>
      </c>
      <c r="G113" t="n">
        <v>0.132</v>
      </c>
      <c r="H113" t="n">
        <v>0.109</v>
      </c>
      <c r="I113">
        <f>((D117 + D135 + D152) + (D114 + D115 + D116))</f>
        <v/>
      </c>
      <c r="J113">
        <f>(((D117 + D135 + D152) + (D114 + D115 + D116))*C113)</f>
        <v/>
      </c>
    </row>
    <row r="114">
      <c r="A114" t="inlineStr">
        <is>
          <t>INT_R_X5Y51/SW2BEG1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INT_L_X4Y50/SW2END1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INT_R_X5Y50/SW2A1</t>
        </is>
      </c>
      <c r="B116" t="inlineStr">
        <is>
          <t>Part of wire</t>
        </is>
      </c>
      <c r="C116" t="n">
        <v>0</v>
      </c>
      <c r="D116" t="n">
        <v>0</v>
      </c>
      <c r="I116">
        <f>(((D114 + D115 + D116)/2) + (D117 + D135 + D152))</f>
        <v/>
      </c>
      <c r="J116">
        <f>((C114 + C115 + C116)*(((D114 + D115 + D116)/2) + (D117 + D135 + D152)))</f>
        <v/>
      </c>
    </row>
    <row r="117">
      <c r="A117" t="inlineStr">
        <is>
          <t>INT_L_X4Y50/INT_L.SW2END1-&gt;&gt;SW2BEG1</t>
        </is>
      </c>
      <c r="B117" t="inlineStr">
        <is>
          <t>Buffer</t>
        </is>
      </c>
      <c r="C117" t="n">
        <v>1.1851186875</v>
      </c>
      <c r="D117" t="n">
        <v>0.008473000000000001</v>
      </c>
      <c r="E117" t="n">
        <v>0.041</v>
      </c>
      <c r="F117" t="n">
        <v>0.033</v>
      </c>
      <c r="G117" t="n">
        <v>0.132</v>
      </c>
      <c r="H117" t="n">
        <v>0.109</v>
      </c>
      <c r="I117">
        <f>((D124) + (D118 + D119 + D120 + D121 + D122 + D123))</f>
        <v/>
      </c>
      <c r="J117">
        <f>(((D124) + (D118 + D119 + D120 + D121 + D122 + D123))*C117)</f>
        <v/>
      </c>
    </row>
    <row r="118">
      <c r="A118" t="inlineStr">
        <is>
          <t>INT_L_X4Y50/SW2BEG1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INT_R_X3Y49/SW2END1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BRKH_INT_X4Y49/BRKH_INT_SW2A1</t>
        </is>
      </c>
      <c r="B120" t="inlineStr">
        <is>
          <t>Part of wire</t>
        </is>
      </c>
      <c r="C120" t="n">
        <v>0.00523</v>
      </c>
      <c r="D120" t="n">
        <v>0.001</v>
      </c>
    </row>
    <row r="121">
      <c r="A121" t="inlineStr">
        <is>
          <t>INT_L_X4Y49/SW2A1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CLBLL_L_X4Y49/CLBLL_SW2A1</t>
        </is>
      </c>
      <c r="B122" t="inlineStr">
        <is>
          <t>Part of wire</t>
        </is>
      </c>
      <c r="C122" t="n">
        <v>0.078932</v>
      </c>
      <c r="D122" t="n">
        <v>0.005896</v>
      </c>
    </row>
    <row r="123">
      <c r="A123" t="inlineStr">
        <is>
          <t>CLBLM_R_X3Y49/CLBLM_SW2A1</t>
        </is>
      </c>
      <c r="B123" t="inlineStr">
        <is>
          <t>Part of wire</t>
        </is>
      </c>
      <c r="C123" t="n">
        <v>0.090208</v>
      </c>
      <c r="D123" t="n">
        <v>0.005896</v>
      </c>
      <c r="I123">
        <f>(((D118 + D119 + D120 + D121 + D122 + D123)/2) + (D124))</f>
        <v/>
      </c>
      <c r="J123">
        <f>((C118 + C119 + C120 + C121 + C122 + C123)*(((D118 + D119 + D120 + D121 + D122 + D123)/2) + (D124)))</f>
        <v/>
      </c>
    </row>
    <row r="124">
      <c r="A124" t="inlineStr">
        <is>
          <t>INT_R_X3Y49/INT_R.SW2END1-&gt;&gt;IMUX3</t>
        </is>
      </c>
      <c r="B124" t="inlineStr">
        <is>
          <t>Buffer</t>
        </is>
      </c>
      <c r="C124" t="n">
        <v>1.6107141875</v>
      </c>
      <c r="D124" t="n">
        <v>0.007713</v>
      </c>
      <c r="E124" t="n">
        <v>0.047</v>
      </c>
      <c r="F124" t="n">
        <v>0.038</v>
      </c>
      <c r="G124" t="n">
        <v>0.138</v>
      </c>
      <c r="H124" t="n">
        <v>0.114</v>
      </c>
      <c r="I124">
        <f>((((D129) + (D128))) + (D125 + D126))</f>
        <v/>
      </c>
      <c r="J124">
        <f>(((((D129) + (D128))) + (D125 + D126))*C124)</f>
        <v/>
      </c>
    </row>
    <row r="125">
      <c r="A125" t="inlineStr">
        <is>
          <t>INT_R_X3Y49/IMUX3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CLBLM_R_X3Y49/CLBLM_IMUX3</t>
        </is>
      </c>
      <c r="B126" t="inlineStr">
        <is>
          <t>Part of wire</t>
        </is>
      </c>
      <c r="C126" t="n">
        <v>0</v>
      </c>
      <c r="D126" t="n">
        <v>0</v>
      </c>
      <c r="I126">
        <f>(((D125 + D126)/2) + (((D129) + (D128))))</f>
        <v/>
      </c>
      <c r="J126">
        <f>((C125 + C126)*(((D125 + D126)/2) + (((D129) + (D128)))))</f>
        <v/>
      </c>
    </row>
    <row r="127">
      <c r="A127" t="inlineStr">
        <is>
          <t>CLBLM_R_X3Y49/CLBLM_R.CLBLM_IMUX3-&gt;CLBLM_L_A2</t>
        </is>
      </c>
      <c r="B127" t="inlineStr">
        <is>
          <t>PassTransistor</t>
        </is>
      </c>
      <c r="C127" t="n">
        <v>0</v>
      </c>
      <c r="E127" t="n">
        <v>0</v>
      </c>
      <c r="F127" t="n">
        <v>0</v>
      </c>
      <c r="G127" t="n">
        <v>0</v>
      </c>
      <c r="H127" t="n">
        <v>0</v>
      </c>
      <c r="I127">
        <f>((D129) + (D128))</f>
        <v/>
      </c>
      <c r="J127">
        <f>(((D129) + (D128))*C127)</f>
        <v/>
      </c>
    </row>
    <row r="128">
      <c r="A128" t="inlineStr">
        <is>
          <t>CLBLM_R_X3Y49/CLBLM_L_A2</t>
        </is>
      </c>
      <c r="B128" t="inlineStr">
        <is>
          <t>Part of wire</t>
        </is>
      </c>
      <c r="C128" t="n">
        <v>0</v>
      </c>
      <c r="D128" t="n">
        <v>0</v>
      </c>
      <c r="I128">
        <f>(((D128)/2) + (D129))</f>
        <v/>
      </c>
      <c r="J128">
        <f>((C128)*(((D128)/2) + (D129)))</f>
        <v/>
      </c>
    </row>
    <row r="129">
      <c r="A129" t="inlineStr">
        <is>
          <t>masterReg/register_reg_r1_0_31_18_23_i_25/I0</t>
        </is>
      </c>
      <c r="B129" t="inlineStr">
        <is>
          <t>Inpin</t>
        </is>
      </c>
      <c r="D129" t="n">
        <v>0</v>
      </c>
      <c r="E129" t="n">
        <v>0.212</v>
      </c>
      <c r="F129" t="n">
        <v>0.17</v>
      </c>
      <c r="G129" t="n">
        <v>0.507</v>
      </c>
      <c r="H129" t="n">
        <v>0.409</v>
      </c>
    </row>
    <row r="130">
      <c r="A130" t="inlineStr">
        <is>
          <t>regReadDataA[20]: masterReg/readData1_reg[20]/Q to masterReg/register_reg_r1_0_31_18_23_i_25/I0 sum delays</t>
        </is>
      </c>
      <c r="E130">
        <f>(E2 + E4 + E36 + E52 + E55 + E113 + E117 + E124 + E127 + E129)</f>
        <v/>
      </c>
      <c r="F130">
        <f>(F2 + F4 + F36 + F52 + F55 + F113 + F117 + F124 + F127 + F129)</f>
        <v/>
      </c>
      <c r="G130">
        <f>(G2 + G4 + G36 + G52 + G55 + G113 + G117 + G124 + G127 + G129)</f>
        <v/>
      </c>
      <c r="H130">
        <f>(H2 + H4 + H36 + H52 + H55 + H113 + H117 + H124 + H127 + H129)</f>
        <v/>
      </c>
      <c r="J130">
        <f>(J2 + J3 + J4 + J6 + J36 + J40 + J52 + J54 + J55 + J58 + J113 + J116 + J117 + J123 + J124 + J126 + J127 + J128 + J129)</f>
        <v/>
      </c>
    </row>
    <row r="131">
      <c r="A131" t="inlineStr">
        <is>
          <t>regReadDataA[20]: masterReg/readData1_reg[20]/Q to masterReg/register_reg_r1_0_31_18_23_i_25/I0sum delays + cap delay</t>
        </is>
      </c>
      <c r="E131">
        <f>1000*(E130 + J130)</f>
        <v/>
      </c>
      <c r="F131">
        <f>1000*(F130 + J130)</f>
        <v/>
      </c>
      <c r="G131">
        <f>1000*(G130 + J130)</f>
        <v/>
      </c>
      <c r="H131">
        <f>1000*(H130 + J130)</f>
        <v/>
      </c>
    </row>
    <row r="133">
      <c r="A133" t="inlineStr">
        <is>
          <t>regReadDataA[20]: masterReg/readData1_reg[20]/Q to masterReg/register_reg_r1_0_31_18_23_i_25/I0Total delay (from Vivado)</t>
        </is>
      </c>
      <c r="E133" t="inlineStr">
        <is>
          <t>661</t>
        </is>
      </c>
      <c r="F133" t="inlineStr">
        <is>
          <t>568</t>
        </is>
      </c>
      <c r="G133" t="inlineStr">
        <is>
          <t>1242</t>
        </is>
      </c>
      <c r="H133" t="inlineStr">
        <is>
          <t>1044</t>
        </is>
      </c>
    </row>
    <row r="135">
      <c r="A135" t="inlineStr">
        <is>
          <t>INT_L_X4Y50/INT_L.SW2END1-&gt;&gt;FAN_ALT6</t>
        </is>
      </c>
      <c r="B135" t="inlineStr">
        <is>
          <t>Buffer</t>
        </is>
      </c>
      <c r="C135" t="n">
        <v>0</v>
      </c>
      <c r="D135" t="n">
        <v>0.00757</v>
      </c>
      <c r="E135" t="n">
        <v>0</v>
      </c>
      <c r="F135" t="n">
        <v>0</v>
      </c>
      <c r="G135" t="n">
        <v>0</v>
      </c>
      <c r="H135" t="n">
        <v>0</v>
      </c>
      <c r="I135">
        <f>((D137) + (D136))</f>
        <v/>
      </c>
      <c r="J135">
        <f>(((D137) + (D136))*C135)</f>
        <v/>
      </c>
    </row>
    <row r="136">
      <c r="A136" t="inlineStr">
        <is>
          <t>INT_L_X4Y50/FAN_ALT6</t>
        </is>
      </c>
      <c r="B136" t="inlineStr">
        <is>
          <t>Part of wire</t>
        </is>
      </c>
      <c r="C136" t="n">
        <v>0</v>
      </c>
      <c r="D136" t="n">
        <v>0</v>
      </c>
      <c r="I136">
        <f>(((D136)/2) + (D137))</f>
        <v/>
      </c>
      <c r="J136">
        <f>((C136)*(((D136)/2) + (D137)))</f>
        <v/>
      </c>
    </row>
    <row r="137">
      <c r="A137" t="inlineStr">
        <is>
          <t>INT_L_X4Y50/INT_L.FAN_ALT6-&gt;&gt;FAN_BOUNCE6</t>
        </is>
      </c>
      <c r="B137" t="inlineStr">
        <is>
          <t>Buffer</t>
        </is>
      </c>
      <c r="C137" t="n">
        <v>1.4764880625</v>
      </c>
      <c r="D137" t="n">
        <v>0</v>
      </c>
      <c r="E137" t="n">
        <v>0.059</v>
      </c>
      <c r="F137" t="n">
        <v>0.049</v>
      </c>
      <c r="G137" t="n">
        <v>0.178</v>
      </c>
      <c r="H137" t="n">
        <v>0.147</v>
      </c>
      <c r="I137">
        <f>((D141) + (D138 + D139 + D140))</f>
        <v/>
      </c>
      <c r="J137">
        <f>(((D141) + (D138 + D139 + D140))*C137)</f>
        <v/>
      </c>
    </row>
    <row r="138">
      <c r="A138" t="inlineStr">
        <is>
          <t>INT_L_X4Y50/FAN_BOUNCE6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INT_L_X4Y49/FAN_BOUNCE_S3_6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BRKH_INT_X4Y49/BRKH_INT_FAN_BOUNCE_S3_6</t>
        </is>
      </c>
      <c r="B140" t="inlineStr">
        <is>
          <t>Part of wire</t>
        </is>
      </c>
      <c r="C140" t="n">
        <v>0</v>
      </c>
      <c r="D140" t="n">
        <v>0.001</v>
      </c>
      <c r="I140">
        <f>(((D138 + D139 + D140)/2) + (D141))</f>
        <v/>
      </c>
      <c r="J140">
        <f>((C138 + C139 + C140)*(((D138 + D139 + D140)/2) + (D141)))</f>
        <v/>
      </c>
    </row>
    <row r="141">
      <c r="A141" t="inlineStr">
        <is>
          <t>INT_L_X4Y49/INT_L.FAN_BOUNCE_S3_6-&gt;&gt;IMUX_L23</t>
        </is>
      </c>
      <c r="B141" t="inlineStr">
        <is>
          <t>Buffer</t>
        </is>
      </c>
      <c r="C141" t="n">
        <v>1.6107141875</v>
      </c>
      <c r="D141" t="n">
        <v>0.007713</v>
      </c>
      <c r="E141" t="n">
        <v>0.047</v>
      </c>
      <c r="F141" t="n">
        <v>0.038</v>
      </c>
      <c r="G141" t="n">
        <v>0.138</v>
      </c>
      <c r="H141" t="n">
        <v>0.114</v>
      </c>
      <c r="I141">
        <f>((((D146) + (D145))) + (D142 + D143))</f>
        <v/>
      </c>
      <c r="J141">
        <f>(((((D146) + (D145))) + (D142 + D143))*C141)</f>
        <v/>
      </c>
    </row>
    <row r="142">
      <c r="A142" t="inlineStr">
        <is>
          <t>INT_L_X4Y49/IMUX_L23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CLBLL_L_X4Y49/CLBLL_IMUX23</t>
        </is>
      </c>
      <c r="B143" t="inlineStr">
        <is>
          <t>Part of wire</t>
        </is>
      </c>
      <c r="C143" t="n">
        <v>0</v>
      </c>
      <c r="D143" t="n">
        <v>0</v>
      </c>
      <c r="I143">
        <f>(((D142 + D143)/2) + (((D146) + (D145))))</f>
        <v/>
      </c>
      <c r="J143">
        <f>((C142 + C143)*(((D142 + D143)/2) + (((D146) + (D145)))))</f>
        <v/>
      </c>
    </row>
    <row r="144">
      <c r="A144" t="inlineStr">
        <is>
          <t>CLBLL_L_X4Y49/CLBLL_L.CLBLL_IMUX23-&gt;CLBLL_L_C3</t>
        </is>
      </c>
      <c r="B144" t="inlineStr">
        <is>
          <t>PassTransistor</t>
        </is>
      </c>
      <c r="C144" t="n">
        <v>0</v>
      </c>
      <c r="E144" t="n">
        <v>0</v>
      </c>
      <c r="F144" t="n">
        <v>0</v>
      </c>
      <c r="G144" t="n">
        <v>0</v>
      </c>
      <c r="H144" t="n">
        <v>0</v>
      </c>
      <c r="I144">
        <f>((D146) + (D145))</f>
        <v/>
      </c>
      <c r="J144">
        <f>(((D146) + (D145))*C144)</f>
        <v/>
      </c>
    </row>
    <row r="145">
      <c r="A145" t="inlineStr">
        <is>
          <t>CLBLL_L_X4Y49/CLBLL_L_C3</t>
        </is>
      </c>
      <c r="B145" t="inlineStr">
        <is>
          <t>Part of wire</t>
        </is>
      </c>
      <c r="C145" t="n">
        <v>0</v>
      </c>
      <c r="D145" t="n">
        <v>0</v>
      </c>
      <c r="I145">
        <f>(((D145)/2) + (D146))</f>
        <v/>
      </c>
      <c r="J145">
        <f>((C145)*(((D145)/2) + (D146)))</f>
        <v/>
      </c>
    </row>
    <row r="146">
      <c r="A146" t="inlineStr">
        <is>
          <t>masterReg/readData2[1]_i_16/I0</t>
        </is>
      </c>
      <c r="B146" t="inlineStr">
        <is>
          <t>Inpin</t>
        </is>
      </c>
      <c r="D146" t="n">
        <v>0</v>
      </c>
      <c r="E146" t="n">
        <v>0.137</v>
      </c>
      <c r="F146" t="n">
        <v>0.11</v>
      </c>
      <c r="G146" t="n">
        <v>0.351</v>
      </c>
      <c r="H146" t="n">
        <v>0.283</v>
      </c>
    </row>
    <row r="147">
      <c r="A147" t="inlineStr">
        <is>
          <t>regReadDataA[20]: masterReg/readData1_reg[20]/Q to masterReg/readData2[1]_i_16/I0 sum delays</t>
        </is>
      </c>
      <c r="E147">
        <f>(E2 + E4 + E36 + E52 + E55 + E113 + E135 + E137 + E141 + E144 + E146)</f>
        <v/>
      </c>
      <c r="F147">
        <f>(F2 + F4 + F36 + F52 + F55 + F113 + F135 + F137 + F141 + F144 + F146)</f>
        <v/>
      </c>
      <c r="G147">
        <f>(G2 + G4 + G36 + G52 + G55 + G113 + G135 + G137 + G141 + G144 + G146)</f>
        <v/>
      </c>
      <c r="H147">
        <f>(H2 + H4 + H36 + H52 + H55 + H113 + H135 + H137 + H141 + H144 + H146)</f>
        <v/>
      </c>
      <c r="J147">
        <f>(J2 + J3 + J4 + J6 + J36 + J40 + J52 + J54 + J55 + J58 + J113 + J116 + J135 + J136 + J137 + J140 + J141 + J143 + J144 + J145 + J146)</f>
        <v/>
      </c>
    </row>
    <row r="148">
      <c r="A148" t="inlineStr">
        <is>
          <t>regReadDataA[20]: masterReg/readData1_reg[20]/Q to masterReg/readData2[1]_i_16/I0sum delays + cap delay</t>
        </is>
      </c>
      <c r="E148">
        <f>1000*(E147 + J147)</f>
        <v/>
      </c>
      <c r="F148">
        <f>1000*(F147 + J147)</f>
        <v/>
      </c>
      <c r="G148">
        <f>1000*(G147 + J147)</f>
        <v/>
      </c>
      <c r="H148">
        <f>1000*(H147 + J147)</f>
        <v/>
      </c>
    </row>
    <row r="150">
      <c r="A150" t="inlineStr">
        <is>
          <t>regReadDataA[20]: masterReg/readData1_reg[20]/Q to masterReg/readData2[1]_i_16/I0Total delay (from Vivado)</t>
        </is>
      </c>
      <c r="E150" t="inlineStr">
        <is>
          <t>588</t>
        </is>
      </c>
      <c r="F150" t="inlineStr">
        <is>
          <t>508</t>
        </is>
      </c>
      <c r="G150" t="inlineStr">
        <is>
          <t>1107</t>
        </is>
      </c>
      <c r="H150" t="inlineStr">
        <is>
          <t>933</t>
        </is>
      </c>
    </row>
    <row r="152">
      <c r="A152" t="inlineStr">
        <is>
          <t>INT_L_X4Y50/INT_L.SW2END1-&gt;&gt;BYP_ALT4</t>
        </is>
      </c>
      <c r="B152" t="inlineStr">
        <is>
          <t>Buffer</t>
        </is>
      </c>
      <c r="C152" t="n">
        <v>0</v>
      </c>
      <c r="D152" t="n">
        <v>0.00757</v>
      </c>
      <c r="E152" t="n">
        <v>0</v>
      </c>
      <c r="F152" t="n">
        <v>0</v>
      </c>
      <c r="G152" t="n">
        <v>0</v>
      </c>
      <c r="H152" t="n">
        <v>0</v>
      </c>
      <c r="I152">
        <f>((D154) + (D153))</f>
        <v/>
      </c>
      <c r="J152">
        <f>(((D154) + (D153))*C152)</f>
        <v/>
      </c>
    </row>
    <row r="153">
      <c r="A153" t="inlineStr">
        <is>
          <t>INT_L_X4Y50/BYP_ALT4</t>
        </is>
      </c>
      <c r="B153" t="inlineStr">
        <is>
          <t>Part of wire</t>
        </is>
      </c>
      <c r="C153" t="n">
        <v>0</v>
      </c>
      <c r="D153" t="n">
        <v>0</v>
      </c>
      <c r="I153">
        <f>(((D153)/2) + (D154))</f>
        <v/>
      </c>
      <c r="J153">
        <f>((C153)*(((D153)/2) + (D154)))</f>
        <v/>
      </c>
    </row>
    <row r="154">
      <c r="A154" t="inlineStr">
        <is>
          <t>INT_L_X4Y50/INT_L.BYP_ALT4-&gt;&gt;BYP_BOUNCE4</t>
        </is>
      </c>
      <c r="B154" t="inlineStr">
        <is>
          <t>Buffer</t>
        </is>
      </c>
      <c r="C154" t="n">
        <v>1.4764880625</v>
      </c>
      <c r="D154" t="n">
        <v>0</v>
      </c>
      <c r="E154" t="n">
        <v>0.059</v>
      </c>
      <c r="F154" t="n">
        <v>0.049</v>
      </c>
      <c r="G154" t="n">
        <v>0.178</v>
      </c>
      <c r="H154" t="n">
        <v>0.147</v>
      </c>
      <c r="I154">
        <f>((D156) + (D155))</f>
        <v/>
      </c>
      <c r="J154">
        <f>(((D156) + (D155))*C154)</f>
        <v/>
      </c>
    </row>
    <row r="155">
      <c r="A155" t="inlineStr">
        <is>
          <t>INT_L_X4Y50/BYP_BOUNCE4</t>
        </is>
      </c>
      <c r="B155" t="inlineStr">
        <is>
          <t>Part of wire</t>
        </is>
      </c>
      <c r="C155" t="n">
        <v>0</v>
      </c>
      <c r="D155" t="n">
        <v>0</v>
      </c>
      <c r="I155">
        <f>(((D155)/2) + (D156))</f>
        <v/>
      </c>
      <c r="J155">
        <f>((C155)*(((D155)/2) + (D156)))</f>
        <v/>
      </c>
    </row>
    <row r="156">
      <c r="A156" t="inlineStr">
        <is>
          <t>INT_L_X4Y50/INT_L.BYP_BOUNCE4-&gt;&gt;IMUX_L22</t>
        </is>
      </c>
      <c r="B156" t="inlineStr">
        <is>
          <t>Buffer</t>
        </is>
      </c>
      <c r="C156" t="n">
        <v>1.6107141875</v>
      </c>
      <c r="D156" t="n">
        <v>0.007713</v>
      </c>
      <c r="E156" t="n">
        <v>0.047</v>
      </c>
      <c r="F156" t="n">
        <v>0.038</v>
      </c>
      <c r="G156" t="n">
        <v>0.138</v>
      </c>
      <c r="H156" t="n">
        <v>0.114</v>
      </c>
      <c r="I156">
        <f>((((D161) + (D160))) + (D157 + D158))</f>
        <v/>
      </c>
      <c r="J156">
        <f>(((((D161) + (D160))) + (D157 + D158))*C156)</f>
        <v/>
      </c>
    </row>
    <row r="157">
      <c r="A157" t="inlineStr">
        <is>
          <t>INT_L_X4Y50/IMUX_L22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CLBLL_L_X4Y50/CLBLL_IMUX22</t>
        </is>
      </c>
      <c r="B158" t="inlineStr">
        <is>
          <t>Part of wire</t>
        </is>
      </c>
      <c r="C158" t="n">
        <v>0</v>
      </c>
      <c r="D158" t="n">
        <v>0</v>
      </c>
      <c r="I158">
        <f>(((D157 + D158)/2) + (((D161) + (D160))))</f>
        <v/>
      </c>
      <c r="J158">
        <f>((C157 + C158)*(((D157 + D158)/2) + (((D161) + (D160)))))</f>
        <v/>
      </c>
    </row>
    <row r="159">
      <c r="A159" t="inlineStr">
        <is>
          <t>CLBLL_L_X4Y50/CLBLL_L.CLBLL_IMUX22-&gt;CLBLL_LL_C3</t>
        </is>
      </c>
      <c r="B159" t="inlineStr">
        <is>
          <t>PassTransistor</t>
        </is>
      </c>
      <c r="C159" t="n">
        <v>0</v>
      </c>
      <c r="E159" t="n">
        <v>0</v>
      </c>
      <c r="F159" t="n">
        <v>0</v>
      </c>
      <c r="G159" t="n">
        <v>0</v>
      </c>
      <c r="H159" t="n">
        <v>0</v>
      </c>
      <c r="I159">
        <f>((D161) + (D160))</f>
        <v/>
      </c>
      <c r="J159">
        <f>(((D161) + (D160))*C159)</f>
        <v/>
      </c>
    </row>
    <row r="160">
      <c r="A160" t="inlineStr">
        <is>
          <t>CLBLL_L_X4Y50/CLBLL_LL_C3</t>
        </is>
      </c>
      <c r="B160" t="inlineStr">
        <is>
          <t>Part of wire</t>
        </is>
      </c>
      <c r="C160" t="n">
        <v>0</v>
      </c>
      <c r="D160" t="n">
        <v>0.001136</v>
      </c>
      <c r="I160">
        <f>(((D160)/2) + (D161))</f>
        <v/>
      </c>
      <c r="J160">
        <f>((C160)*(((D160)/2) + (D161)))</f>
        <v/>
      </c>
    </row>
    <row r="161">
      <c r="A161" t="inlineStr">
        <is>
          <t>masterReg/i__carry__1_i_2/I2</t>
        </is>
      </c>
      <c r="B161" t="inlineStr">
        <is>
          <t>Inpin</t>
        </is>
      </c>
      <c r="D161" t="n">
        <v>0</v>
      </c>
      <c r="E161" t="n">
        <v>0.137</v>
      </c>
      <c r="F161" t="n">
        <v>0.11</v>
      </c>
      <c r="G161" t="n">
        <v>0.351</v>
      </c>
      <c r="H161" t="n">
        <v>0.283</v>
      </c>
    </row>
    <row r="162">
      <c r="A162" t="inlineStr">
        <is>
          <t>regReadDataA[20]: masterReg/readData1_reg[20]/Q to masterReg/i__carry__1_i_2/I2 sum delays</t>
        </is>
      </c>
      <c r="E162">
        <f>(E2 + E4 + E36 + E52 + E55 + E113 + E152 + E154 + E156 + E159 + E161)</f>
        <v/>
      </c>
      <c r="F162">
        <f>(F2 + F4 + F36 + F52 + F55 + F113 + F152 + F154 + F156 + F159 + F161)</f>
        <v/>
      </c>
      <c r="G162">
        <f>(G2 + G4 + G36 + G52 + G55 + G113 + G152 + G154 + G156 + G159 + G161)</f>
        <v/>
      </c>
      <c r="H162">
        <f>(H2 + H4 + H36 + H52 + H55 + H113 + H152 + H154 + H156 + H159 + H161)</f>
        <v/>
      </c>
      <c r="J162">
        <f>(J2 + J3 + J4 + J6 + J36 + J40 + J52 + J54 + J55 + J58 + J113 + J116 + J152 + J153 + J154 + J155 + J156 + J158 + J159 + J160 + J161)</f>
        <v/>
      </c>
    </row>
    <row r="163">
      <c r="A163" t="inlineStr">
        <is>
          <t>regReadDataA[20]: masterReg/readData1_reg[20]/Q to masterReg/i__carry__1_i_2/I2sum delays + cap delay</t>
        </is>
      </c>
      <c r="E163">
        <f>1000*(E162 + J162)</f>
        <v/>
      </c>
      <c r="F163">
        <f>1000*(F162 + J162)</f>
        <v/>
      </c>
      <c r="G163">
        <f>1000*(G162 + J162)</f>
        <v/>
      </c>
      <c r="H163">
        <f>1000*(H162 + J162)</f>
        <v/>
      </c>
    </row>
    <row r="165">
      <c r="A165" t="inlineStr">
        <is>
          <t>regReadDataA[20]: masterReg/readData1_reg[20]/Q to masterReg/i__carry__1_i_2/I2Total delay (from Vivado)</t>
        </is>
      </c>
      <c r="E165" t="inlineStr">
        <is>
          <t>589</t>
        </is>
      </c>
      <c r="F165" t="inlineStr">
        <is>
          <t>509</t>
        </is>
      </c>
      <c r="G165" t="inlineStr">
        <is>
          <t>1108</t>
        </is>
      </c>
      <c r="H165" t="inlineStr">
        <is>
          <t>934</t>
        </is>
      </c>
    </row>
    <row r="167">
      <c r="A167" t="inlineStr">
        <is>
          <t>INT_R_X5Y53/INT_R.EL1END1-&gt;&gt;EL1BEG0</t>
        </is>
      </c>
      <c r="B167" t="inlineStr">
        <is>
          <t>Buffer</t>
        </is>
      </c>
      <c r="C167" t="n">
        <v>1.16220225</v>
      </c>
      <c r="D167" t="n">
        <v>0.008429000000000001</v>
      </c>
      <c r="E167" t="n">
        <v>0.043</v>
      </c>
      <c r="F167" t="n">
        <v>0.035</v>
      </c>
      <c r="G167" t="n">
        <v>0.124</v>
      </c>
      <c r="H167" t="n">
        <v>0.103</v>
      </c>
      <c r="I167">
        <f>((D175) + (D168 + D169 + D170 + D171 + D172 + D173 + D174))</f>
        <v/>
      </c>
      <c r="J167">
        <f>(((D175) + (D168 + D169 + D170 + D171 + D172 + D173 + D174))*C167)</f>
        <v/>
      </c>
    </row>
    <row r="168">
      <c r="A168" t="inlineStr">
        <is>
          <t>INT_R_X5Y53/EL1BEG0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INT_L_X6Y53/EL1END0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INT_L_X6Y52/EL1END_S3_0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CLBLM_R_X5Y53/CLBLM_EL1BEG0</t>
        </is>
      </c>
      <c r="B171" t="inlineStr">
        <is>
          <t>Part of wire</t>
        </is>
      </c>
      <c r="C171" t="n">
        <v>0.052151</v>
      </c>
      <c r="D171" t="n">
        <v>0.004690000000000001</v>
      </c>
    </row>
    <row r="172">
      <c r="A172" t="inlineStr">
        <is>
          <t>VBRK_X18Y56/VBRK_EL1BEG0</t>
        </is>
      </c>
      <c r="B172" t="inlineStr">
        <is>
          <t>Part of wire</t>
        </is>
      </c>
      <c r="C172" t="n">
        <v>0.01211</v>
      </c>
      <c r="D172" t="n">
        <v>0.00162</v>
      </c>
    </row>
    <row r="173">
      <c r="A173" t="inlineStr">
        <is>
          <t>BRAM_L_X6Y50/BRAM_EL1BEG0_3</t>
        </is>
      </c>
      <c r="B173" t="inlineStr">
        <is>
          <t>Part of wire</t>
        </is>
      </c>
      <c r="C173" t="n">
        <v>0.26892</v>
      </c>
      <c r="D173" t="n">
        <v>0.064292</v>
      </c>
    </row>
    <row r="174">
      <c r="A174" t="inlineStr">
        <is>
          <t>BRAM_INT_INTERFACE_L_X6Y53/INT_INTERFACE_EL1BEG0</t>
        </is>
      </c>
      <c r="B174" t="inlineStr">
        <is>
          <t>Part of wire</t>
        </is>
      </c>
      <c r="C174" t="n">
        <v>0</v>
      </c>
      <c r="D174" t="n">
        <v>0</v>
      </c>
      <c r="I174">
        <f>(((D168 + D169 + D170 + D171 + D172 + D173 + D174)/2) + (D175))</f>
        <v/>
      </c>
      <c r="J174">
        <f>((C168 + C169 + C170 + C171 + C172 + C173 + C174)*(((D168 + D169 + D170 + D171 + D172 + D173 + D174)/2) + (D175)))</f>
        <v/>
      </c>
    </row>
    <row r="175">
      <c r="A175" t="inlineStr">
        <is>
          <t>INT_L_X6Y53/INT_L.EL1END0-&gt;&gt;EL1BEG_N3</t>
        </is>
      </c>
      <c r="B175" t="inlineStr">
        <is>
          <t>Buffer</t>
        </is>
      </c>
      <c r="C175" t="n">
        <v>1.16220225</v>
      </c>
      <c r="D175" t="n">
        <v>0.008429000000000001</v>
      </c>
      <c r="E175" t="n">
        <v>0.043</v>
      </c>
      <c r="F175" t="n">
        <v>0.035</v>
      </c>
      <c r="G175" t="n">
        <v>0.123</v>
      </c>
      <c r="H175" t="n">
        <v>0.102</v>
      </c>
      <c r="I175">
        <f>((D179 + D190 + D207) + (D176 + D177 + D178))</f>
        <v/>
      </c>
      <c r="J175">
        <f>(((D179 + D190 + D207) + (D176 + D177 + D178))*C175)</f>
        <v/>
      </c>
    </row>
    <row r="176">
      <c r="A176" t="inlineStr">
        <is>
          <t>INT_L_X6Y53/EL1BEG_N3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INT_R_X7Y52/EL1END3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INT_L_X6Y52/EL1BEG3</t>
        </is>
      </c>
      <c r="B178" t="inlineStr">
        <is>
          <t>Part of wire</t>
        </is>
      </c>
      <c r="C178" t="n">
        <v>0</v>
      </c>
      <c r="D178" t="n">
        <v>0</v>
      </c>
      <c r="I178">
        <f>(((D176 + D177 + D178)/2) + (D179 + D190 + D207))</f>
        <v/>
      </c>
      <c r="J178">
        <f>((C176 + C177 + C178)*(((D176 + D177 + D178)/2) + (D179 + D190 + D207)))</f>
        <v/>
      </c>
    </row>
    <row r="179">
      <c r="A179" t="inlineStr">
        <is>
          <t>INT_R_X7Y52/INT_R.EL1END3-&gt;&gt;IMUX14</t>
        </is>
      </c>
      <c r="B179" t="inlineStr">
        <is>
          <t>Buffer</t>
        </is>
      </c>
      <c r="C179" t="n">
        <v>1.6107141875</v>
      </c>
      <c r="D179" t="n">
        <v>0.007713</v>
      </c>
      <c r="E179" t="n">
        <v>0.047</v>
      </c>
      <c r="F179" t="n">
        <v>0.038</v>
      </c>
      <c r="G179" t="n">
        <v>0.138</v>
      </c>
      <c r="H179" t="n">
        <v>0.114</v>
      </c>
      <c r="I179">
        <f>((((D184) + (D183))) + (D180 + D181))</f>
        <v/>
      </c>
      <c r="J179">
        <f>(((((D184) + (D183))) + (D180 + D181))*C179)</f>
        <v/>
      </c>
    </row>
    <row r="180">
      <c r="A180" t="inlineStr">
        <is>
          <t>INT_R_X7Y52/IMUX14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CLBLM_R_X7Y52/CLBLM_IMUX14</t>
        </is>
      </c>
      <c r="B181" t="inlineStr">
        <is>
          <t>Part of wire</t>
        </is>
      </c>
      <c r="C181" t="n">
        <v>0</v>
      </c>
      <c r="D181" t="n">
        <v>0</v>
      </c>
      <c r="I181">
        <f>(((D180 + D181)/2) + (((D184) + (D183))))</f>
        <v/>
      </c>
      <c r="J181">
        <f>((C180 + C181)*(((D180 + D181)/2) + (((D184) + (D183)))))</f>
        <v/>
      </c>
    </row>
    <row r="182">
      <c r="A182" t="inlineStr">
        <is>
          <t>CLBLM_R_X7Y52/CLBLM_R.CLBLM_IMUX14-&gt;CLBLM_L_B1</t>
        </is>
      </c>
      <c r="B182" t="inlineStr">
        <is>
          <t>PassTransistor</t>
        </is>
      </c>
      <c r="C182" t="n">
        <v>0</v>
      </c>
      <c r="E182" t="n">
        <v>0</v>
      </c>
      <c r="F182" t="n">
        <v>0</v>
      </c>
      <c r="G182" t="n">
        <v>0</v>
      </c>
      <c r="H182" t="n">
        <v>0</v>
      </c>
      <c r="I182">
        <f>((D184) + (D183))</f>
        <v/>
      </c>
      <c r="J182">
        <f>(((D184) + (D183))*C182)</f>
        <v/>
      </c>
    </row>
    <row r="183">
      <c r="A183" t="inlineStr">
        <is>
          <t>CLBLM_R_X7Y52/CLBLM_L_B1</t>
        </is>
      </c>
      <c r="B183" t="inlineStr">
        <is>
          <t>Part of wire</t>
        </is>
      </c>
      <c r="C183" t="n">
        <v>0</v>
      </c>
      <c r="D183" t="n">
        <v>0</v>
      </c>
      <c r="I183">
        <f>(((D183)/2) + (D184))</f>
        <v/>
      </c>
      <c r="J183">
        <f>((C183)*(((D183)/2) + (D184)))</f>
        <v/>
      </c>
    </row>
    <row r="184">
      <c r="A184" t="inlineStr">
        <is>
          <t>masterReg/readData2[29]_i_18/I3</t>
        </is>
      </c>
      <c r="B184" t="inlineStr">
        <is>
          <t>Inpin</t>
        </is>
      </c>
      <c r="D184" t="n">
        <v>0</v>
      </c>
      <c r="E184" t="n">
        <v>0.213</v>
      </c>
      <c r="F184" t="n">
        <v>0.171</v>
      </c>
      <c r="G184" t="n">
        <v>0.518</v>
      </c>
      <c r="H184" t="n">
        <v>0.417</v>
      </c>
    </row>
    <row r="185">
      <c r="A185" t="inlineStr">
        <is>
          <t>regReadDataA[20]: masterReg/readData1_reg[20]/Q to masterReg/readData2[29]_i_18/I3 sum delays</t>
        </is>
      </c>
      <c r="E185">
        <f>(E2 + E4 + E36 + E52 + E167 + E175 + E179 + E182 + E184)</f>
        <v/>
      </c>
      <c r="F185">
        <f>(F2 + F4 + F36 + F52 + F167 + F175 + F179 + F182 + F184)</f>
        <v/>
      </c>
      <c r="G185">
        <f>(G2 + G4 + G36 + G52 + G167 + G175 + G179 + G182 + G184)</f>
        <v/>
      </c>
      <c r="H185">
        <f>(H2 + H4 + H36 + H52 + H167 + H175 + H179 + H182 + H184)</f>
        <v/>
      </c>
      <c r="J185">
        <f>(J2 + J3 + J4 + J6 + J36 + J40 + J52 + J54 + J167 + J174 + J175 + J178 + J179 + J181 + J182 + J183 + J184)</f>
        <v/>
      </c>
    </row>
    <row r="186">
      <c r="A186" t="inlineStr">
        <is>
          <t>regReadDataA[20]: masterReg/readData1_reg[20]/Q to masterReg/readData2[29]_i_18/I3sum delays + cap delay</t>
        </is>
      </c>
      <c r="E186">
        <f>1000*(E185 + J185)</f>
        <v/>
      </c>
      <c r="F186">
        <f>1000*(F185 + J185)</f>
        <v/>
      </c>
      <c r="G186">
        <f>1000*(G185 + J185)</f>
        <v/>
      </c>
      <c r="H186">
        <f>1000*(H185 + J185)</f>
        <v/>
      </c>
    </row>
    <row r="188">
      <c r="A188" t="inlineStr">
        <is>
          <t>regReadDataA[20]: masterReg/readData1_reg[20]/Q to masterReg/readData2[29]_i_18/I3Total delay (from Vivado)</t>
        </is>
      </c>
      <c r="E188" t="inlineStr">
        <is>
          <t>643</t>
        </is>
      </c>
      <c r="F188" t="inlineStr">
        <is>
          <t>560</t>
        </is>
      </c>
      <c r="G188" t="inlineStr">
        <is>
          <t>1157</t>
        </is>
      </c>
      <c r="H188" t="inlineStr">
        <is>
          <t>981</t>
        </is>
      </c>
    </row>
    <row r="190">
      <c r="A190" t="inlineStr">
        <is>
          <t>INT_R_X7Y52/INT_R.EL1END3-&gt;&gt;SL1BEG3</t>
        </is>
      </c>
      <c r="B190" t="inlineStr">
        <is>
          <t>Buffer</t>
        </is>
      </c>
      <c r="C190" t="n">
        <v>1.16220225</v>
      </c>
      <c r="D190" t="n">
        <v>0.008429000000000001</v>
      </c>
      <c r="E190" t="n">
        <v>0.054</v>
      </c>
      <c r="F190" t="n">
        <v>0.044</v>
      </c>
      <c r="G190" t="n">
        <v>0.131</v>
      </c>
      <c r="H190" t="n">
        <v>0.108</v>
      </c>
      <c r="I190">
        <f>((D193) + (D191 + D192))</f>
        <v/>
      </c>
      <c r="J190">
        <f>(((D193) + (D191 + D192))*C190)</f>
        <v/>
      </c>
    </row>
    <row r="191">
      <c r="A191" t="inlineStr">
        <is>
          <t>INT_R_X7Y52/SL1BEG3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INT_R_X7Y51/SL1END3</t>
        </is>
      </c>
      <c r="B192" t="inlineStr">
        <is>
          <t>Part of wire</t>
        </is>
      </c>
      <c r="C192" t="n">
        <v>0</v>
      </c>
      <c r="D192" t="n">
        <v>0</v>
      </c>
      <c r="I192">
        <f>(((D191 + D192)/2) + (D193))</f>
        <v/>
      </c>
      <c r="J192">
        <f>((C191 + C192)*(((D191 + D192)/2) + (D193)))</f>
        <v/>
      </c>
    </row>
    <row r="193">
      <c r="A193" t="inlineStr">
        <is>
          <t>INT_R_X7Y51/INT_R.SL1END3-&gt;&gt;SL1BEG3</t>
        </is>
      </c>
      <c r="B193" t="inlineStr">
        <is>
          <t>Buffer</t>
        </is>
      </c>
      <c r="C193" t="n">
        <v>1.16220225</v>
      </c>
      <c r="D193" t="n">
        <v>0.008429000000000001</v>
      </c>
      <c r="E193" t="n">
        <v>0.054</v>
      </c>
      <c r="F193" t="n">
        <v>0.044</v>
      </c>
      <c r="G193" t="n">
        <v>0.131</v>
      </c>
      <c r="H193" t="n">
        <v>0.108</v>
      </c>
      <c r="I193">
        <f>((D196) + (D194 + D195))</f>
        <v/>
      </c>
      <c r="J193">
        <f>(((D196) + (D194 + D195))*C193)</f>
        <v/>
      </c>
    </row>
    <row r="194">
      <c r="A194" t="inlineStr">
        <is>
          <t>INT_R_X7Y51/SL1BEG3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INT_R_X7Y50/SL1END3</t>
        </is>
      </c>
      <c r="B195" t="inlineStr">
        <is>
          <t>Part of wire</t>
        </is>
      </c>
      <c r="C195" t="n">
        <v>0</v>
      </c>
      <c r="D195" t="n">
        <v>0</v>
      </c>
      <c r="I195">
        <f>(((D194 + D195)/2) + (D196))</f>
        <v/>
      </c>
      <c r="J195">
        <f>((C194 + C195)*(((D194 + D195)/2) + (D196)))</f>
        <v/>
      </c>
    </row>
    <row r="196">
      <c r="A196" t="inlineStr">
        <is>
          <t>INT_R_X7Y50/INT_R.SL1END3-&gt;&gt;IMUX23</t>
        </is>
      </c>
      <c r="B196" t="inlineStr">
        <is>
          <t>Buffer</t>
        </is>
      </c>
      <c r="C196" t="n">
        <v>1.6107141875</v>
      </c>
      <c r="D196" t="n">
        <v>0.007713</v>
      </c>
      <c r="E196" t="n">
        <v>0.047</v>
      </c>
      <c r="F196" t="n">
        <v>0.038</v>
      </c>
      <c r="G196" t="n">
        <v>0.138</v>
      </c>
      <c r="H196" t="n">
        <v>0.114</v>
      </c>
      <c r="I196">
        <f>((((D201) + (D200))) + (D197 + D198))</f>
        <v/>
      </c>
      <c r="J196">
        <f>(((((D201) + (D200))) + (D197 + D198))*C196)</f>
        <v/>
      </c>
    </row>
    <row r="197">
      <c r="A197" t="inlineStr">
        <is>
          <t>INT_R_X7Y50/IMUX23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CLBLM_R_X7Y50/CLBLM_IMUX23</t>
        </is>
      </c>
      <c r="B198" t="inlineStr">
        <is>
          <t>Part of wire</t>
        </is>
      </c>
      <c r="C198" t="n">
        <v>0</v>
      </c>
      <c r="D198" t="n">
        <v>0</v>
      </c>
      <c r="I198">
        <f>(((D197 + D198)/2) + (((D201) + (D200))))</f>
        <v/>
      </c>
      <c r="J198">
        <f>((C197 + C198)*(((D197 + D198)/2) + (((D201) + (D200)))))</f>
        <v/>
      </c>
    </row>
    <row r="199">
      <c r="A199" t="inlineStr">
        <is>
          <t>CLBLM_R_X7Y50/CLBLM_R.CLBLM_IMUX23-&gt;CLBLM_L_C3</t>
        </is>
      </c>
      <c r="B199" t="inlineStr">
        <is>
          <t>PassTransistor</t>
        </is>
      </c>
      <c r="C199" t="n">
        <v>0</v>
      </c>
      <c r="E199" t="n">
        <v>0</v>
      </c>
      <c r="F199" t="n">
        <v>0</v>
      </c>
      <c r="G199" t="n">
        <v>0</v>
      </c>
      <c r="H199" t="n">
        <v>0</v>
      </c>
      <c r="I199">
        <f>((D201) + (D200))</f>
        <v/>
      </c>
      <c r="J199">
        <f>(((D201) + (D200))*C199)</f>
        <v/>
      </c>
    </row>
    <row r="200">
      <c r="A200" t="inlineStr">
        <is>
          <t>CLBLM_R_X7Y50/CLBLM_L_C3</t>
        </is>
      </c>
      <c r="B200" t="inlineStr">
        <is>
          <t>Part of wire</t>
        </is>
      </c>
      <c r="C200" t="n">
        <v>0</v>
      </c>
      <c r="D200" t="n">
        <v>0</v>
      </c>
      <c r="I200">
        <f>(((D200)/2) + (D201))</f>
        <v/>
      </c>
      <c r="J200">
        <f>((C200)*(((D200)/2) + (D201)))</f>
        <v/>
      </c>
    </row>
    <row r="201">
      <c r="A201" t="inlineStr">
        <is>
          <t>masterReg/register_reg_r1_0_31_0_5_i_51/I3</t>
        </is>
      </c>
      <c r="B201" t="inlineStr">
        <is>
          <t>Inpin</t>
        </is>
      </c>
      <c r="D201" t="n">
        <v>0</v>
      </c>
      <c r="E201" t="n">
        <v>0.137</v>
      </c>
      <c r="F201" t="n">
        <v>0.11</v>
      </c>
      <c r="G201" t="n">
        <v>0.351</v>
      </c>
      <c r="H201" t="n">
        <v>0.283</v>
      </c>
    </row>
    <row r="202">
      <c r="A202" t="inlineStr">
        <is>
          <t>regReadDataA[20]: masterReg/readData1_reg[20]/Q to masterReg/register_reg_r1_0_31_0_5_i_51/I3 sum delays</t>
        </is>
      </c>
      <c r="E202">
        <f>(E2 + E4 + E36 + E52 + E167 + E175 + E190 + E193 + E196 + E199 + E201)</f>
        <v/>
      </c>
      <c r="F202">
        <f>(F2 + F4 + F36 + F52 + F167 + F175 + F190 + F193 + F196 + F199 + F201)</f>
        <v/>
      </c>
      <c r="G202">
        <f>(G2 + G4 + G36 + G52 + G167 + G175 + G190 + G193 + G196 + G199 + G201)</f>
        <v/>
      </c>
      <c r="H202">
        <f>(H2 + H4 + H36 + H52 + H167 + H175 + H190 + H193 + H196 + H199 + H201)</f>
        <v/>
      </c>
      <c r="J202">
        <f>(J2 + J3 + J4 + J6 + J36 + J40 + J52 + J54 + J167 + J174 + J175 + J178 + J190 + J192 + J193 + J195 + J196 + J198 + J199 + J200 + J201)</f>
        <v/>
      </c>
    </row>
    <row r="203">
      <c r="A203" t="inlineStr">
        <is>
          <t>regReadDataA[20]: masterReg/readData1_reg[20]/Q to masterReg/register_reg_r1_0_31_0_5_i_51/I3sum delays + cap delay</t>
        </is>
      </c>
      <c r="E203">
        <f>1000*(E202 + J202)</f>
        <v/>
      </c>
      <c r="F203">
        <f>1000*(F202 + J202)</f>
        <v/>
      </c>
      <c r="G203">
        <f>1000*(G202 + J202)</f>
        <v/>
      </c>
      <c r="H203">
        <f>1000*(H202 + J202)</f>
        <v/>
      </c>
    </row>
    <row r="205">
      <c r="A205" t="inlineStr">
        <is>
          <t>regReadDataA[20]: masterReg/readData1_reg[20]/Q to masterReg/register_reg_r1_0_31_0_5_i_51/I3Total delay (from Vivado)</t>
        </is>
      </c>
      <c r="E205" t="inlineStr">
        <is>
          <t>692</t>
        </is>
      </c>
      <c r="F205" t="inlineStr">
        <is>
          <t>604</t>
        </is>
      </c>
      <c r="G205" t="inlineStr">
        <is>
          <t>1226</t>
        </is>
      </c>
      <c r="H205" t="inlineStr">
        <is>
          <t>1044</t>
        </is>
      </c>
    </row>
    <row r="207">
      <c r="A207" t="inlineStr">
        <is>
          <t>INT_R_X7Y52/INT_R.EL1END3-&gt;&gt;EL1BEG2</t>
        </is>
      </c>
      <c r="B207" t="inlineStr">
        <is>
          <t>Buffer</t>
        </is>
      </c>
      <c r="C207" t="n">
        <v>1.16220225</v>
      </c>
      <c r="D207" t="n">
        <v>0.008429000000000001</v>
      </c>
      <c r="E207" t="n">
        <v>0.043</v>
      </c>
      <c r="F207" t="n">
        <v>0.035</v>
      </c>
      <c r="G207" t="n">
        <v>0.123</v>
      </c>
      <c r="H207" t="n">
        <v>0.102</v>
      </c>
      <c r="I207">
        <f>((D212 + D223) + (D208 + D209 + D210 + D211))</f>
        <v/>
      </c>
      <c r="J207">
        <f>(((D212 + D223) + (D208 + D209 + D210 + D211))*C207)</f>
        <v/>
      </c>
    </row>
    <row r="208">
      <c r="A208" t="inlineStr">
        <is>
          <t>INT_R_X7Y52/EL1BEG2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INT_L_X8Y52/EL1END2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CLBLM_R_X7Y52/CLBLM_EL1BEG2</t>
        </is>
      </c>
      <c r="B210" t="inlineStr">
        <is>
          <t>Part of wire</t>
        </is>
      </c>
      <c r="C210" t="n">
        <v>0.052151</v>
      </c>
      <c r="D210" t="n">
        <v>0.004690000000000001</v>
      </c>
    </row>
    <row r="211">
      <c r="A211" t="inlineStr">
        <is>
          <t>CLBLM_L_X8Y52/CLBLM_EL1BEG2</t>
        </is>
      </c>
      <c r="B211" t="inlineStr">
        <is>
          <t>Part of wire</t>
        </is>
      </c>
      <c r="C211" t="n">
        <v>0.052151</v>
      </c>
      <c r="D211" t="n">
        <v>0.004690000000000001</v>
      </c>
      <c r="I211">
        <f>(((D208 + D209 + D210 + D211)/2) + (D212 + D223))</f>
        <v/>
      </c>
      <c r="J211">
        <f>((C208 + C209 + C210 + C211)*(((D208 + D209 + D210 + D211)/2) + (D212 + D223)))</f>
        <v/>
      </c>
    </row>
    <row r="212">
      <c r="A212" t="inlineStr">
        <is>
          <t>INT_L_X8Y52/INT_L.EL1END2-&gt;&gt;IMUX_L5</t>
        </is>
      </c>
      <c r="B212" t="inlineStr">
        <is>
          <t>Buffer</t>
        </is>
      </c>
      <c r="C212" t="n">
        <v>1.6107141875</v>
      </c>
      <c r="D212" t="n">
        <v>0.007713</v>
      </c>
      <c r="E212" t="n">
        <v>0.047</v>
      </c>
      <c r="F212" t="n">
        <v>0.038</v>
      </c>
      <c r="G212" t="n">
        <v>0.138</v>
      </c>
      <c r="H212" t="n">
        <v>0.114</v>
      </c>
      <c r="I212">
        <f>((((D217) + (D216))) + (D213 + D214))</f>
        <v/>
      </c>
      <c r="J212">
        <f>(((((D217) + (D216))) + (D213 + D214))*C212)</f>
        <v/>
      </c>
    </row>
    <row r="213">
      <c r="A213" t="inlineStr">
        <is>
          <t>INT_L_X8Y52/IMUX_L5</t>
        </is>
      </c>
      <c r="B213" t="inlineStr">
        <is>
          <t>Part of wire</t>
        </is>
      </c>
      <c r="C213" t="n">
        <v>0</v>
      </c>
      <c r="D213" t="n">
        <v>0</v>
      </c>
    </row>
    <row r="214">
      <c r="A214" t="inlineStr">
        <is>
          <t>CLBLM_L_X8Y52/CLBLM_IMUX5</t>
        </is>
      </c>
      <c r="B214" t="inlineStr">
        <is>
          <t>Part of wire</t>
        </is>
      </c>
      <c r="C214" t="n">
        <v>0</v>
      </c>
      <c r="D214" t="n">
        <v>0</v>
      </c>
      <c r="I214">
        <f>(((D213 + D214)/2) + (((D217) + (D216))))</f>
        <v/>
      </c>
      <c r="J214">
        <f>((C213 + C214)*(((D213 + D214)/2) + (((D217) + (D216)))))</f>
        <v/>
      </c>
    </row>
    <row r="215">
      <c r="A215" t="inlineStr">
        <is>
          <t>CLBLM_L_X8Y52/CLBLM_L.CLBLM_IMUX5-&gt;CLBLM_L_A6</t>
        </is>
      </c>
      <c r="B215" t="inlineStr">
        <is>
          <t>PassTransistor</t>
        </is>
      </c>
      <c r="C215" t="n">
        <v>0</v>
      </c>
      <c r="E215" t="n">
        <v>0</v>
      </c>
      <c r="F215" t="n">
        <v>0</v>
      </c>
      <c r="G215" t="n">
        <v>0</v>
      </c>
      <c r="H215" t="n">
        <v>0</v>
      </c>
      <c r="I215">
        <f>((D217) + (D216))</f>
        <v/>
      </c>
      <c r="J215">
        <f>(((D217) + (D216))*C215)</f>
        <v/>
      </c>
    </row>
    <row r="216">
      <c r="A216" t="inlineStr">
        <is>
          <t>CLBLM_L_X8Y52/CLBLM_L_A6</t>
        </is>
      </c>
      <c r="B216" t="inlineStr">
        <is>
          <t>Part of wire</t>
        </is>
      </c>
      <c r="C216" t="n">
        <v>0</v>
      </c>
      <c r="D216" t="n">
        <v>0</v>
      </c>
      <c r="I216">
        <f>(((D216)/2) + (D217))</f>
        <v/>
      </c>
      <c r="J216">
        <f>((C216)*(((D216)/2) + (D217)))</f>
        <v/>
      </c>
    </row>
    <row r="217">
      <c r="A217" t="inlineStr">
        <is>
          <t>masterReg/readData2[30]_i_18/I1</t>
        </is>
      </c>
      <c r="B217" t="inlineStr">
        <is>
          <t>Inpin</t>
        </is>
      </c>
      <c r="D217" t="n">
        <v>0</v>
      </c>
      <c r="E217" t="n">
        <v>0.002</v>
      </c>
      <c r="F217" t="n">
        <v>0.002</v>
      </c>
      <c r="G217" t="n">
        <v>0.005</v>
      </c>
      <c r="H217" t="n">
        <v>0.004</v>
      </c>
    </row>
    <row r="218">
      <c r="A218" t="inlineStr">
        <is>
          <t>regReadDataA[20]: masterReg/readData1_reg[20]/Q to masterReg/readData2[30]_i_18/I1 sum delays</t>
        </is>
      </c>
      <c r="E218">
        <f>(E2 + E4 + E36 + E52 + E167 + E175 + E207 + E212 + E215 + E217)</f>
        <v/>
      </c>
      <c r="F218">
        <f>(F2 + F4 + F36 + F52 + F167 + F175 + F207 + F212 + F215 + F217)</f>
        <v/>
      </c>
      <c r="G218">
        <f>(G2 + G4 + G36 + G52 + G167 + G175 + G207 + G212 + G215 + G217)</f>
        <v/>
      </c>
      <c r="H218">
        <f>(H2 + H4 + H36 + H52 + H167 + H175 + H207 + H212 + H215 + H217)</f>
        <v/>
      </c>
      <c r="J218">
        <f>(J2 + J3 + J4 + J6 + J36 + J40 + J52 + J54 + J167 + J174 + J175 + J178 + J207 + J211 + J212 + J214 + J215 + J216 + J217)</f>
        <v/>
      </c>
    </row>
    <row r="219">
      <c r="A219" t="inlineStr">
        <is>
          <t>regReadDataA[20]: masterReg/readData1_reg[20]/Q to masterReg/readData2[30]_i_18/I1sum delays + cap delay</t>
        </is>
      </c>
      <c r="E219">
        <f>1000*(E218 + J218)</f>
        <v/>
      </c>
      <c r="F219">
        <f>1000*(F218 + J218)</f>
        <v/>
      </c>
      <c r="G219">
        <f>1000*(G218 + J218)</f>
        <v/>
      </c>
      <c r="H219">
        <f>1000*(H218 + J218)</f>
        <v/>
      </c>
    </row>
    <row r="221">
      <c r="A221" t="inlineStr">
        <is>
          <t>regReadDataA[20]: masterReg/readData1_reg[20]/Q to masterReg/readData2[30]_i_18/I1Total delay (from Vivado)</t>
        </is>
      </c>
      <c r="E221" t="inlineStr">
        <is>
          <t>506</t>
        </is>
      </c>
      <c r="F221" t="inlineStr">
        <is>
          <t>457</t>
        </is>
      </c>
      <c r="G221" t="inlineStr">
        <is>
          <t>859</t>
        </is>
      </c>
      <c r="H221" t="inlineStr">
        <is>
          <t>750</t>
        </is>
      </c>
    </row>
    <row r="223">
      <c r="A223" t="inlineStr">
        <is>
          <t>INT_L_X8Y52/INT_L.EL1END2-&gt;&gt;SL1BEG2</t>
        </is>
      </c>
      <c r="B223" t="inlineStr">
        <is>
          <t>Buffer</t>
        </is>
      </c>
      <c r="C223" t="n">
        <v>1.16220225</v>
      </c>
      <c r="D223" t="n">
        <v>0.008429000000000001</v>
      </c>
      <c r="E223" t="n">
        <v>0.054</v>
      </c>
      <c r="F223" t="n">
        <v>0.044</v>
      </c>
      <c r="G223" t="n">
        <v>0.131</v>
      </c>
      <c r="H223" t="n">
        <v>0.108</v>
      </c>
      <c r="I223">
        <f>((D226) + (D224 + D225))</f>
        <v/>
      </c>
      <c r="J223">
        <f>(((D226) + (D224 + D225))*C223)</f>
        <v/>
      </c>
    </row>
    <row r="224">
      <c r="A224" t="inlineStr">
        <is>
          <t>INT_L_X8Y52/SL1BEG2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INT_L_X8Y51/SL1END2</t>
        </is>
      </c>
      <c r="B225" t="inlineStr">
        <is>
          <t>Part of wire</t>
        </is>
      </c>
      <c r="C225" t="n">
        <v>0</v>
      </c>
      <c r="D225" t="n">
        <v>0</v>
      </c>
      <c r="I225">
        <f>(((D224 + D225)/2) + (D226))</f>
        <v/>
      </c>
      <c r="J225">
        <f>((C224 + C225)*(((D224 + D225)/2) + (D226)))</f>
        <v/>
      </c>
    </row>
    <row r="226">
      <c r="A226" t="inlineStr">
        <is>
          <t>INT_L_X8Y51/INT_L.SL1END2-&gt;&gt;SR1BEG3</t>
        </is>
      </c>
      <c r="B226" t="inlineStr">
        <is>
          <t>Buffer</t>
        </is>
      </c>
      <c r="C226" t="n">
        <v>1.16220225</v>
      </c>
      <c r="D226" t="n">
        <v>0.008429000000000001</v>
      </c>
      <c r="E226" t="n">
        <v>0.057</v>
      </c>
      <c r="F226" t="n">
        <v>0.047</v>
      </c>
      <c r="G226" t="n">
        <v>0.14</v>
      </c>
      <c r="H226" t="n">
        <v>0.116</v>
      </c>
      <c r="I226">
        <f>((D230 + D250) + (D227 + D228 + D229))</f>
        <v/>
      </c>
      <c r="J226">
        <f>(((D230 + D250) + (D227 + D228 + D229))*C226)</f>
        <v/>
      </c>
    </row>
    <row r="227">
      <c r="A227" t="inlineStr">
        <is>
          <t>INT_L_X8Y51/SR1BEG3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INT_L_X8Y50/SR1END3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INT_L_X8Y51/SR1END_N3_3</t>
        </is>
      </c>
      <c r="B229" t="inlineStr">
        <is>
          <t>Part of wire</t>
        </is>
      </c>
      <c r="C229" t="n">
        <v>0</v>
      </c>
      <c r="D229" t="n">
        <v>0</v>
      </c>
      <c r="I229">
        <f>(((D227 + D228 + D229)/2) + (D230 + D250))</f>
        <v/>
      </c>
      <c r="J229">
        <f>((C227 + C228 + C229)*(((D227 + D228 + D229)/2) + (D230 + D250)))</f>
        <v/>
      </c>
    </row>
    <row r="230">
      <c r="A230" t="inlineStr">
        <is>
          <t>INT_L_X8Y50/INT_L.SR1END3-&gt;&gt;SW2BEG3</t>
        </is>
      </c>
      <c r="B230" t="inlineStr">
        <is>
          <t>Buffer</t>
        </is>
      </c>
      <c r="C230" t="n">
        <v>1.1851186875</v>
      </c>
      <c r="D230" t="n">
        <v>0.008473000000000001</v>
      </c>
      <c r="E230" t="n">
        <v>0.041</v>
      </c>
      <c r="F230" t="n">
        <v>0.033</v>
      </c>
      <c r="G230" t="n">
        <v>0.137</v>
      </c>
      <c r="H230" t="n">
        <v>0.113</v>
      </c>
      <c r="I230">
        <f>((D239) + (D231 + D232 + D233 + D234 + D235 + D236 + D237 + D238))</f>
        <v/>
      </c>
      <c r="J230">
        <f>(((D239) + (D231 + D232 + D233 + D234 + D235 + D236 + D237 + D238))*C230)</f>
        <v/>
      </c>
    </row>
    <row r="231">
      <c r="A231" t="inlineStr">
        <is>
          <t>INT_L_X8Y50/SW2BEG3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INT_R_X7Y49/SW2END3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INT_R_X7Y50/SW2END_N0_3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BRKH_INT_X8Y49/BRKH_INT_SW2A3</t>
        </is>
      </c>
      <c r="B234" t="inlineStr">
        <is>
          <t>Part of wire</t>
        </is>
      </c>
      <c r="C234" t="n">
        <v>0.00523</v>
      </c>
      <c r="D234" t="n">
        <v>0.001</v>
      </c>
    </row>
    <row r="235">
      <c r="A235" t="inlineStr">
        <is>
          <t>INT_L_X8Y49/SW2A3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CLBLM_L_X8Y49/CLBLM_SW2A3</t>
        </is>
      </c>
      <c r="B236" t="inlineStr">
        <is>
          <t>Part of wire</t>
        </is>
      </c>
      <c r="C236" t="n">
        <v>0.090208</v>
      </c>
      <c r="D236" t="n">
        <v>0.005896</v>
      </c>
    </row>
    <row r="237">
      <c r="A237" t="inlineStr">
        <is>
          <t>CLBLM_R_X7Y49/CLBLM_SW2A3</t>
        </is>
      </c>
      <c r="B237" t="inlineStr">
        <is>
          <t>Part of wire</t>
        </is>
      </c>
      <c r="C237" t="n">
        <v>0.090208</v>
      </c>
      <c r="D237" t="n">
        <v>0.005896</v>
      </c>
    </row>
    <row r="238">
      <c r="A238" t="inlineStr">
        <is>
          <t>BRKH_INT_X7Y49/BRKH_INT_SW2END3</t>
        </is>
      </c>
      <c r="B238" t="inlineStr">
        <is>
          <t>Part of wire</t>
        </is>
      </c>
      <c r="C238" t="n">
        <v>0.00523</v>
      </c>
      <c r="D238" t="n">
        <v>0.001</v>
      </c>
      <c r="I238">
        <f>(((D231 + D232 + D233 + D234 + D235 + D236 + D237 + D238)/2) + (D239))</f>
        <v/>
      </c>
      <c r="J238">
        <f>((C231 + C232 + C233 + C234 + C235 + C236 + C237 + C238)*(((D231 + D232 + D233 + D234 + D235 + D236 + D237 + D238)/2) + (D239)))</f>
        <v/>
      </c>
    </row>
    <row r="239">
      <c r="A239" t="inlineStr">
        <is>
          <t>INT_R_X7Y49/INT_R.SW2END3-&gt;&gt;IMUX23</t>
        </is>
      </c>
      <c r="B239" t="inlineStr">
        <is>
          <t>Buffer</t>
        </is>
      </c>
      <c r="C239" t="n">
        <v>1.6107141875</v>
      </c>
      <c r="D239" t="n">
        <v>0.007713</v>
      </c>
      <c r="E239" t="n">
        <v>0.047</v>
      </c>
      <c r="F239" t="n">
        <v>0.038</v>
      </c>
      <c r="G239" t="n">
        <v>0.138</v>
      </c>
      <c r="H239" t="n">
        <v>0.114</v>
      </c>
      <c r="I239">
        <f>((((D244) + (D243))) + (D240 + D241))</f>
        <v/>
      </c>
      <c r="J239">
        <f>(((((D244) + (D243))) + (D240 + D241))*C239)</f>
        <v/>
      </c>
    </row>
    <row r="240">
      <c r="A240" t="inlineStr">
        <is>
          <t>INT_R_X7Y49/IMUX23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CLBLM_R_X7Y49/CLBLM_IMUX23</t>
        </is>
      </c>
      <c r="B241" t="inlineStr">
        <is>
          <t>Part of wire</t>
        </is>
      </c>
      <c r="C241" t="n">
        <v>0</v>
      </c>
      <c r="D241" t="n">
        <v>0</v>
      </c>
      <c r="I241">
        <f>(((D240 + D241)/2) + (((D244) + (D243))))</f>
        <v/>
      </c>
      <c r="J241">
        <f>((C240 + C241)*(((D240 + D241)/2) + (((D244) + (D243)))))</f>
        <v/>
      </c>
    </row>
    <row r="242">
      <c r="A242" t="inlineStr">
        <is>
          <t>CLBLM_R_X7Y49/CLBLM_R.CLBLM_IMUX23-&gt;CLBLM_L_C3</t>
        </is>
      </c>
      <c r="B242" t="inlineStr">
        <is>
          <t>PassTransistor</t>
        </is>
      </c>
      <c r="C242" t="n">
        <v>0</v>
      </c>
      <c r="E242" t="n">
        <v>0</v>
      </c>
      <c r="F242" t="n">
        <v>0</v>
      </c>
      <c r="G242" t="n">
        <v>0</v>
      </c>
      <c r="H242" t="n">
        <v>0</v>
      </c>
      <c r="I242">
        <f>((D244) + (D243))</f>
        <v/>
      </c>
      <c r="J242">
        <f>(((D244) + (D243))*C242)</f>
        <v/>
      </c>
    </row>
    <row r="243">
      <c r="A243" t="inlineStr">
        <is>
          <t>CLBLM_R_X7Y49/CLBLM_L_C3</t>
        </is>
      </c>
      <c r="B243" t="inlineStr">
        <is>
          <t>Part of wire</t>
        </is>
      </c>
      <c r="C243" t="n">
        <v>0</v>
      </c>
      <c r="D243" t="n">
        <v>0</v>
      </c>
      <c r="I243">
        <f>(((D243)/2) + (D244))</f>
        <v/>
      </c>
      <c r="J243">
        <f>((C243)*(((D243)/2) + (D244)))</f>
        <v/>
      </c>
    </row>
    <row r="244">
      <c r="A244" t="inlineStr">
        <is>
          <t>masterReg/register_reg_r1_0_31_0_5_i_59/I1</t>
        </is>
      </c>
      <c r="B244" t="inlineStr">
        <is>
          <t>Inpin</t>
        </is>
      </c>
      <c r="D244" t="n">
        <v>0</v>
      </c>
      <c r="E244" t="n">
        <v>0.137</v>
      </c>
      <c r="F244" t="n">
        <v>0.11</v>
      </c>
      <c r="G244" t="n">
        <v>0.351</v>
      </c>
      <c r="H244" t="n">
        <v>0.283</v>
      </c>
    </row>
    <row r="245">
      <c r="A245" t="inlineStr">
        <is>
          <t>regReadDataA[20]: masterReg/readData1_reg[20]/Q to masterReg/register_reg_r1_0_31_0_5_i_59/I1 sum delays</t>
        </is>
      </c>
      <c r="E245">
        <f>(E2 + E4 + E36 + E52 + E167 + E175 + E207 + E223 + E226 + E230 + E239 + E242 + E244)</f>
        <v/>
      </c>
      <c r="F245">
        <f>(F2 + F4 + F36 + F52 + F167 + F175 + F207 + F223 + F226 + F230 + F239 + F242 + F244)</f>
        <v/>
      </c>
      <c r="G245">
        <f>(G2 + G4 + G36 + G52 + G167 + G175 + G207 + G223 + G226 + G230 + G239 + G242 + G244)</f>
        <v/>
      </c>
      <c r="H245">
        <f>(H2 + H4 + H36 + H52 + H167 + H175 + H207 + H223 + H226 + H230 + H239 + H242 + H244)</f>
        <v/>
      </c>
      <c r="J245">
        <f>(J2 + J3 + J4 + J6 + J36 + J40 + J52 + J54 + J167 + J174 + J175 + J178 + J207 + J211 + J223 + J225 + J226 + J229 + J230 + J238 + J239 + J241 + J242 + J243 + J244)</f>
        <v/>
      </c>
    </row>
    <row r="246">
      <c r="A246" t="inlineStr">
        <is>
          <t>regReadDataA[20]: masterReg/readData1_reg[20]/Q to masterReg/register_reg_r1_0_31_0_5_i_59/I1sum delays + cap delay</t>
        </is>
      </c>
      <c r="E246">
        <f>1000*(E245 + J245)</f>
        <v/>
      </c>
      <c r="F246">
        <f>1000*(F245 + J245)</f>
        <v/>
      </c>
      <c r="G246">
        <f>1000*(G245 + J245)</f>
        <v/>
      </c>
      <c r="H246">
        <f>1000*(H245 + J245)</f>
        <v/>
      </c>
    </row>
    <row r="248">
      <c r="A248" t="inlineStr">
        <is>
          <t>regReadDataA[20]: masterReg/readData1_reg[20]/Q to masterReg/register_reg_r1_0_31_0_5_i_59/I1Total delay (from Vivado)</t>
        </is>
      </c>
      <c r="E248" t="inlineStr">
        <is>
          <t>848</t>
        </is>
      </c>
      <c r="F248" t="inlineStr">
        <is>
          <t>744</t>
        </is>
      </c>
      <c r="G248" t="inlineStr">
        <is>
          <t>1516</t>
        </is>
      </c>
      <c r="H248" t="inlineStr">
        <is>
          <t>1295</t>
        </is>
      </c>
    </row>
    <row r="250">
      <c r="A250" t="inlineStr">
        <is>
          <t>INT_L_X8Y50/INT_L.SR1END3-&gt;&gt;IMUX_L39</t>
        </is>
      </c>
      <c r="B250" t="inlineStr">
        <is>
          <t>Buffer</t>
        </is>
      </c>
      <c r="C250" t="n">
        <v>1.6107141875</v>
      </c>
      <c r="D250" t="n">
        <v>0.007713</v>
      </c>
      <c r="E250" t="n">
        <v>0.047</v>
      </c>
      <c r="F250" t="n">
        <v>0.038</v>
      </c>
      <c r="G250" t="n">
        <v>0.138</v>
      </c>
      <c r="H250" t="n">
        <v>0.114</v>
      </c>
      <c r="I250">
        <f>((((D255) + (D254))) + (D251 + D252))</f>
        <v/>
      </c>
      <c r="J250">
        <f>(((((D255) + (D254))) + (D251 + D252))*C250)</f>
        <v/>
      </c>
    </row>
    <row r="251">
      <c r="A251" t="inlineStr">
        <is>
          <t>INT_L_X8Y50/IMUX_L39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CLBLM_L_X8Y50/CLBLM_IMUX39</t>
        </is>
      </c>
      <c r="B252" t="inlineStr">
        <is>
          <t>Part of wire</t>
        </is>
      </c>
      <c r="C252" t="n">
        <v>0</v>
      </c>
      <c r="D252" t="n">
        <v>0</v>
      </c>
      <c r="I252">
        <f>(((D251 + D252)/2) + (((D255) + (D254))))</f>
        <v/>
      </c>
      <c r="J252">
        <f>((C251 + C252)*(((D251 + D252)/2) + (((D255) + (D254)))))</f>
        <v/>
      </c>
    </row>
    <row r="253">
      <c r="A253" t="inlineStr">
        <is>
          <t>CLBLM_L_X8Y50/CLBLM_L.CLBLM_IMUX39-&gt;CLBLM_L_D3</t>
        </is>
      </c>
      <c r="B253" t="inlineStr">
        <is>
          <t>PassTransistor</t>
        </is>
      </c>
      <c r="C253" t="n">
        <v>0</v>
      </c>
      <c r="E253" t="n">
        <v>0</v>
      </c>
      <c r="F253" t="n">
        <v>0</v>
      </c>
      <c r="G253" t="n">
        <v>0</v>
      </c>
      <c r="H253" t="n">
        <v>0</v>
      </c>
      <c r="I253">
        <f>((D255) + (D254))</f>
        <v/>
      </c>
      <c r="J253">
        <f>(((D255) + (D254))*C253)</f>
        <v/>
      </c>
    </row>
    <row r="254">
      <c r="A254" t="inlineStr">
        <is>
          <t>CLBLM_L_X8Y50/CLBLM_L_D3</t>
        </is>
      </c>
      <c r="B254" t="inlineStr">
        <is>
          <t>Part of wire</t>
        </is>
      </c>
      <c r="C254" t="n">
        <v>0</v>
      </c>
      <c r="D254" t="n">
        <v>0</v>
      </c>
      <c r="I254">
        <f>(((D254)/2) + (D255))</f>
        <v/>
      </c>
      <c r="J254">
        <f>((C254)*(((D254)/2) + (D255)))</f>
        <v/>
      </c>
    </row>
    <row r="255">
      <c r="A255" t="inlineStr">
        <is>
          <t>masterReg/readData2[31]_i_18/I0</t>
        </is>
      </c>
      <c r="B255" t="inlineStr">
        <is>
          <t>Inpin</t>
        </is>
      </c>
      <c r="D255" t="n">
        <v>0</v>
      </c>
      <c r="E255" t="n">
        <v>0.136</v>
      </c>
      <c r="F255" t="n">
        <v>0.109</v>
      </c>
      <c r="G255" t="n">
        <v>0.346</v>
      </c>
      <c r="H255" t="n">
        <v>0.279</v>
      </c>
    </row>
    <row r="256">
      <c r="A256" t="inlineStr">
        <is>
          <t>regReadDataA[20]: masterReg/readData1_reg[20]/Q to masterReg/readData2[31]_i_18/I0 sum delays</t>
        </is>
      </c>
      <c r="E256">
        <f>(E2 + E4 + E36 + E52 + E167 + E175 + E207 + E223 + E226 + E250 + E253 + E255)</f>
        <v/>
      </c>
      <c r="F256">
        <f>(F2 + F4 + F36 + F52 + F167 + F175 + F207 + F223 + F226 + F250 + F253 + F255)</f>
        <v/>
      </c>
      <c r="G256">
        <f>(G2 + G4 + G36 + G52 + G167 + G175 + G207 + G223 + G226 + G250 + G253 + G255)</f>
        <v/>
      </c>
      <c r="H256">
        <f>(H2 + H4 + H36 + H52 + H167 + H175 + H207 + H223 + H226 + H250 + H253 + H255)</f>
        <v/>
      </c>
      <c r="J256">
        <f>(J2 + J3 + J4 + J6 + J36 + J40 + J52 + J54 + J167 + J174 + J175 + J178 + J207 + J211 + J223 + J225 + J226 + J229 + J250 + J252 + J253 + J254 + J255)</f>
        <v/>
      </c>
    </row>
    <row r="257">
      <c r="A257" t="inlineStr">
        <is>
          <t>regReadDataA[20]: masterReg/readData1_reg[20]/Q to masterReg/readData2[31]_i_18/I0sum delays + cap delay</t>
        </is>
      </c>
      <c r="E257">
        <f>1000*(E256 + J256)</f>
        <v/>
      </c>
      <c r="F257">
        <f>1000*(F256 + J256)</f>
        <v/>
      </c>
      <c r="G257">
        <f>1000*(G256 + J256)</f>
        <v/>
      </c>
      <c r="H257">
        <f>1000*(H256 + J256)</f>
        <v/>
      </c>
    </row>
    <row r="259">
      <c r="A259" t="inlineStr">
        <is>
          <t>regReadDataA[20]: masterReg/readData1_reg[20]/Q to masterReg/readData2[31]_i_18/I0Total delay (from Vivado)</t>
        </is>
      </c>
      <c r="E259" t="inlineStr">
        <is>
          <t>777</t>
        </is>
      </c>
      <c r="F259" t="inlineStr">
        <is>
          <t>681</t>
        </is>
      </c>
      <c r="G259" t="inlineStr">
        <is>
          <t>1373</t>
        </is>
      </c>
      <c r="H259" t="inlineStr">
        <is>
          <t>1172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2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CLBLM_R_X3Y55/CLBLM_L_AQ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CLBLM_R_X3Y55/CLBLM_L_AQ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CLBLM_R_X3Y55/CLBLM_R.CLBLM_L_AQ-&gt;CLBLM_LOGIC_OUTS0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CLBLM_R_X3Y55/CLBLM_LOGIC_OUTS0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INT_R_X3Y55/LOGIC_OUTS0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INT_R_X3Y55/INT_R.LOGIC_OUTS0-&gt;&gt;SS2BEG0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((D11 + D25) + (D8 + D9 + D10))</f>
        <v/>
      </c>
      <c r="J7">
        <f>(((D11 + D25) + (D8 + D9 + D10))*C7)</f>
        <v/>
      </c>
    </row>
    <row r="8">
      <c r="A8" t="inlineStr">
        <is>
          <t>INT_R_X3Y55/SS2BEG0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INT_R_X3Y53/SS2END0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INT_R_X3Y54/SS2A0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D25))</f>
        <v/>
      </c>
      <c r="J10">
        <f>((C8 + C9 + C10)*(((D8 + D9 + D10)/2) + (D11 + D25)))</f>
        <v/>
      </c>
    </row>
    <row r="11">
      <c r="A11" t="inlineStr">
        <is>
          <t>INT_R_X3Y53/INT_R.SS2END0-&gt;&gt;SR1BEG1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0.056</v>
      </c>
      <c r="F11" t="n">
        <v>0.046</v>
      </c>
      <c r="G11" t="n">
        <v>0.132</v>
      </c>
      <c r="H11" t="n">
        <v>0.109</v>
      </c>
      <c r="I11">
        <f>((D14) + (D12 + D13))</f>
        <v/>
      </c>
      <c r="J11">
        <f>(((D14) + (D12 + D13))*C11)</f>
        <v/>
      </c>
    </row>
    <row r="12">
      <c r="A12" t="inlineStr">
        <is>
          <t>INT_R_X3Y53/SR1BEG1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INT_R_X3Y52/SR1END1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(D14))</f>
        <v/>
      </c>
      <c r="J13">
        <f>((C12 + C13)*(((D12 + D13)/2) + (D14)))</f>
        <v/>
      </c>
    </row>
    <row r="14">
      <c r="A14" t="inlineStr">
        <is>
          <t>INT_R_X3Y52/INT_R.SR1END1-&gt;&gt;IMUX19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INT_R_X3Y52/IMUX19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CLBLM_R_X3Y52/CLBLM_IMUX19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CLBLM_R_X3Y52/CLBLM_R.CLBLM_IMUX19-&gt;CLBLM_L_B2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CLBLM_R_X3Y52/CLBLM_L_B2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masterReg/register_reg_r1_0_31_18_23_i_24/I2</t>
        </is>
      </c>
      <c r="B19" t="inlineStr">
        <is>
          <t>Inpin</t>
        </is>
      </c>
      <c r="D19" t="n">
        <v>0</v>
      </c>
      <c r="E19" t="n">
        <v>0.212</v>
      </c>
      <c r="F19" t="n">
        <v>0.17</v>
      </c>
      <c r="G19" t="n">
        <v>0.506</v>
      </c>
      <c r="H19" t="n">
        <v>0.408</v>
      </c>
    </row>
    <row r="20">
      <c r="A20" t="inlineStr">
        <is>
          <t>regReadDataA[21]: masterReg/readData1_reg[21]/Q to masterReg/register_reg_r1_0_31_18_23_i_24/I2 sum delays</t>
        </is>
      </c>
      <c r="E20">
        <f>(E2 + E4 + E7 + E11 + E14 + E17 + E19)</f>
        <v/>
      </c>
      <c r="F20">
        <f>(F2 + F4 + F7 + F11 + F14 + F17 + F19)</f>
        <v/>
      </c>
      <c r="G20">
        <f>(G2 + G4 + G7 + G11 + G14 + G17 + G19)</f>
        <v/>
      </c>
      <c r="H20">
        <f>(H2 + H4 + H7 + H11 + H14 + H17 + H19)</f>
        <v/>
      </c>
      <c r="J20">
        <f>(J2 + J3 + J4 + J6 + J7 + J10 + J11 + J13 + J14 + J16 + J17 + J18 + J19)</f>
        <v/>
      </c>
    </row>
    <row r="21">
      <c r="A21" t="inlineStr">
        <is>
          <t>regReadDataA[21]: masterReg/readData1_reg[21]/Q to masterReg/register_reg_r1_0_31_18_23_i_24/I2sum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regReadDataA[21]: masterReg/readData1_reg[21]/Q to masterReg/register_reg_r1_0_31_18_23_i_24/I2Total delay (from Vivado)</t>
        </is>
      </c>
      <c r="E23" t="inlineStr">
        <is>
          <t>413</t>
        </is>
      </c>
      <c r="F23" t="inlineStr">
        <is>
          <t>342</t>
        </is>
      </c>
      <c r="G23" t="inlineStr">
        <is>
          <t>783</t>
        </is>
      </c>
      <c r="H23" t="inlineStr">
        <is>
          <t>643</t>
        </is>
      </c>
    </row>
    <row r="25">
      <c r="A25" t="inlineStr">
        <is>
          <t>INT_R_X3Y53/INT_R.SS2END0-&gt;&gt;SE2BEG0</t>
        </is>
      </c>
      <c r="B25" t="inlineStr">
        <is>
          <t>Buffer</t>
        </is>
      </c>
      <c r="C25" t="n">
        <v>1.1851186875</v>
      </c>
      <c r="D25" t="n">
        <v>0.008473000000000001</v>
      </c>
      <c r="E25" t="n">
        <v>0.041</v>
      </c>
      <c r="F25" t="n">
        <v>0.033</v>
      </c>
      <c r="G25" t="n">
        <v>0.138</v>
      </c>
      <c r="H25" t="n">
        <v>0.114</v>
      </c>
      <c r="I25">
        <f>((D31 + D42 + D151 + D177 + D231) + (D26 + D27 + D28 + D29 + D30))</f>
        <v/>
      </c>
      <c r="J25">
        <f>(((D31 + D42 + D151 + D177 + D231) + (D26 + D27 + D28 + D29 + D30))*C25)</f>
        <v/>
      </c>
    </row>
    <row r="26">
      <c r="A26" t="inlineStr">
        <is>
          <t>INT_R_X3Y53/SE2BEG0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INT_L_X4Y52/SE2END0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INT_R_X3Y52/SE2A0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CLBLM_R_X3Y52/CLBLM_SE2A0</t>
        </is>
      </c>
      <c r="B29" t="inlineStr">
        <is>
          <t>Part of wire</t>
        </is>
      </c>
      <c r="C29" t="n">
        <v>0.090332</v>
      </c>
      <c r="D29" t="n">
        <v>0.005065</v>
      </c>
    </row>
    <row r="30">
      <c r="A30" t="inlineStr">
        <is>
          <t>CLBLL_L_X4Y52/CLBLL_SE2A0</t>
        </is>
      </c>
      <c r="B30" t="inlineStr">
        <is>
          <t>Part of wire</t>
        </is>
      </c>
      <c r="C30" t="n">
        <v>0.07904000000000001</v>
      </c>
      <c r="D30" t="n">
        <v>0.005065</v>
      </c>
      <c r="I30">
        <f>(((D26 + D27 + D28 + D29 + D30)/2) + (D31 + D42 + D151 + D177 + D231))</f>
        <v/>
      </c>
      <c r="J30">
        <f>((C26 + C27 + C28 + C29 + C30)*(((D26 + D27 + D28 + D29 + D30)/2) + (D31 + D42 + D151 + D177 + D231)))</f>
        <v/>
      </c>
    </row>
    <row r="31">
      <c r="A31" t="inlineStr">
        <is>
          <t>INT_L_X4Y52/INT_L.SE2END0-&gt;&gt;IMUX_L25</t>
        </is>
      </c>
      <c r="B31" t="inlineStr">
        <is>
          <t>Buffer</t>
        </is>
      </c>
      <c r="C31" t="n">
        <v>1.6107141875</v>
      </c>
      <c r="D31" t="n">
        <v>0.007713</v>
      </c>
      <c r="E31" t="n">
        <v>0.047</v>
      </c>
      <c r="F31" t="n">
        <v>0.038</v>
      </c>
      <c r="G31" t="n">
        <v>0.138</v>
      </c>
      <c r="H31" t="n">
        <v>0.114</v>
      </c>
      <c r="I31">
        <f>((((D36) + (D35))) + (D32 + D33))</f>
        <v/>
      </c>
      <c r="J31">
        <f>(((((D36) + (D35))) + (D32 + D33))*C31)</f>
        <v/>
      </c>
    </row>
    <row r="32">
      <c r="A32" t="inlineStr">
        <is>
          <t>INT_L_X4Y52/IMUX_L25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CLBLL_L_X4Y52/CLBLL_IMUX25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(((D36) + (D35))))</f>
        <v/>
      </c>
      <c r="J33">
        <f>((C32 + C33)*(((D32 + D33)/2) + (((D36) + (D35)))))</f>
        <v/>
      </c>
    </row>
    <row r="34">
      <c r="A34" t="inlineStr">
        <is>
          <t>CLBLL_L_X4Y52/CLBLL_L.CLBLL_IMUX25-&gt;CLBLL_L_B5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CLBLL_L_X4Y52/CLBLL_L_B5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masterReg/readData2[1]_i_12/I5</t>
        </is>
      </c>
      <c r="B36" t="inlineStr">
        <is>
          <t>Inpin</t>
        </is>
      </c>
      <c r="D36" t="n">
        <v>0</v>
      </c>
      <c r="E36" t="n">
        <v>0.043</v>
      </c>
      <c r="F36" t="n">
        <v>0.034</v>
      </c>
      <c r="G36" t="n">
        <v>0.116</v>
      </c>
      <c r="H36" t="n">
        <v>0.093</v>
      </c>
    </row>
    <row r="37">
      <c r="A37" t="inlineStr">
        <is>
          <t>regReadDataA[21]: masterReg/readData1_reg[21]/Q to masterReg/readData2[1]_i_12/I5 sum delays</t>
        </is>
      </c>
      <c r="E37">
        <f>(E2 + E4 + E7 + E25 + E31 + E34 + E36)</f>
        <v/>
      </c>
      <c r="F37">
        <f>(F2 + F4 + F7 + F25 + F31 + F34 + F36)</f>
        <v/>
      </c>
      <c r="G37">
        <f>(G2 + G4 + G7 + G25 + G31 + G34 + G36)</f>
        <v/>
      </c>
      <c r="H37">
        <f>(H2 + H4 + H7 + H25 + H31 + H34 + H36)</f>
        <v/>
      </c>
      <c r="J37">
        <f>(J2 + J3 + J4 + J6 + J7 + J10 + J25 + J30 + J31 + J33 + J34 + J35 + J36)</f>
        <v/>
      </c>
    </row>
    <row r="38">
      <c r="A38" t="inlineStr">
        <is>
          <t>regReadDataA[21]: masterReg/readData1_reg[21]/Q to masterReg/readData2[1]_i_12/I5sum delays + cap delay</t>
        </is>
      </c>
      <c r="E38">
        <f>1000*(E37 + J37)</f>
        <v/>
      </c>
      <c r="F38">
        <f>1000*(F37 + J37)</f>
        <v/>
      </c>
      <c r="G38">
        <f>1000*(G37 + J37)</f>
        <v/>
      </c>
      <c r="H38">
        <f>1000*(H37 + J37)</f>
        <v/>
      </c>
    </row>
    <row r="40">
      <c r="A40" t="inlineStr">
        <is>
          <t>regReadDataA[21]: masterReg/readData1_reg[21]/Q to masterReg/readData2[1]_i_12/I5Total delay (from Vivado)</t>
        </is>
      </c>
      <c r="E40" t="inlineStr">
        <is>
          <t>286</t>
        </is>
      </c>
      <c r="F40" t="inlineStr">
        <is>
          <t>250</t>
        </is>
      </c>
      <c r="G40" t="inlineStr">
        <is>
          <t>515</t>
        </is>
      </c>
      <c r="H40" t="inlineStr">
        <is>
          <t>438</t>
        </is>
      </c>
    </row>
    <row r="42">
      <c r="A42" t="inlineStr">
        <is>
          <t>INT_L_X4Y52/INT_L.SE2END0-&gt;&gt;SS2BEG0</t>
        </is>
      </c>
      <c r="B42" t="inlineStr">
        <is>
          <t>Buffer</t>
        </is>
      </c>
      <c r="C42" t="n">
        <v>1.1851186875</v>
      </c>
      <c r="D42" t="n">
        <v>0.008473000000000001</v>
      </c>
      <c r="E42" t="n">
        <v>0.06</v>
      </c>
      <c r="F42" t="n">
        <v>0.05</v>
      </c>
      <c r="G42" t="n">
        <v>0.134</v>
      </c>
      <c r="H42" t="n">
        <v>0.111</v>
      </c>
      <c r="I42">
        <f>((D46 + D64 + D75) + (D43 + D44 + D45))</f>
        <v/>
      </c>
      <c r="J42">
        <f>(((D46 + D64 + D75) + (D43 + D44 + D45))*C42)</f>
        <v/>
      </c>
    </row>
    <row r="43">
      <c r="A43" t="inlineStr">
        <is>
          <t>INT_L_X4Y52/SS2BEG0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INT_L_X4Y50/SS2END0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INT_L_X4Y51/SS2A0</t>
        </is>
      </c>
      <c r="B45" t="inlineStr">
        <is>
          <t>Part of wire</t>
        </is>
      </c>
      <c r="C45" t="n">
        <v>0</v>
      </c>
      <c r="D45" t="n">
        <v>0</v>
      </c>
      <c r="I45">
        <f>(((D43 + D44 + D45)/2) + (D46 + D64 + D75))</f>
        <v/>
      </c>
      <c r="J45">
        <f>((C43 + C44 + C45)*(((D43 + D44 + D45)/2) + (D46 + D64 + D75)))</f>
        <v/>
      </c>
    </row>
    <row r="46">
      <c r="A46" t="inlineStr">
        <is>
          <t>INT_L_X4Y50/INT_L.SS2END0-&gt;&gt;SW2BEG0</t>
        </is>
      </c>
      <c r="B46" t="inlineStr">
        <is>
          <t>Buffer</t>
        </is>
      </c>
      <c r="C46" t="n">
        <v>1.1851186875</v>
      </c>
      <c r="D46" t="n">
        <v>0.008473000000000001</v>
      </c>
      <c r="E46" t="n">
        <v>0.041</v>
      </c>
      <c r="F46" t="n">
        <v>0.033</v>
      </c>
      <c r="G46" t="n">
        <v>0.137</v>
      </c>
      <c r="H46" t="n">
        <v>0.113</v>
      </c>
      <c r="I46">
        <f>((D53) + (D47 + D48 + D49 + D50 + D51 + D52))</f>
        <v/>
      </c>
      <c r="J46">
        <f>(((D53) + (D47 + D48 + D49 + D50 + D51 + D52))*C46)</f>
        <v/>
      </c>
    </row>
    <row r="47">
      <c r="A47" t="inlineStr">
        <is>
          <t>INT_L_X4Y50/SW2BEG0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INT_R_X3Y49/SW2END0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BRKH_INT_X4Y49/BRKH_INT_SW2A0</t>
        </is>
      </c>
      <c r="B49" t="inlineStr">
        <is>
          <t>Part of wire</t>
        </is>
      </c>
      <c r="C49" t="n">
        <v>0.00523</v>
      </c>
      <c r="D49" t="n">
        <v>0.001</v>
      </c>
    </row>
    <row r="50">
      <c r="A50" t="inlineStr">
        <is>
          <t>INT_L_X4Y49/SW2A0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CLBLL_L_X4Y49/CLBLL_SW2A0</t>
        </is>
      </c>
      <c r="B51" t="inlineStr">
        <is>
          <t>Part of wire</t>
        </is>
      </c>
      <c r="C51" t="n">
        <v>0.078932</v>
      </c>
      <c r="D51" t="n">
        <v>0.005896</v>
      </c>
    </row>
    <row r="52">
      <c r="A52" t="inlineStr">
        <is>
          <t>CLBLM_R_X3Y49/CLBLM_SW2A0</t>
        </is>
      </c>
      <c r="B52" t="inlineStr">
        <is>
          <t>Part of wire</t>
        </is>
      </c>
      <c r="C52" t="n">
        <v>0.090208</v>
      </c>
      <c r="D52" t="n">
        <v>0.005896</v>
      </c>
      <c r="I52">
        <f>(((D47 + D48 + D49 + D50 + D51 + D52)/2) + (D53))</f>
        <v/>
      </c>
      <c r="J52">
        <f>((C47 + C48 + C49 + C50 + C51 + C52)*(((D47 + D48 + D49 + D50 + D51 + D52)/2) + (D53)))</f>
        <v/>
      </c>
    </row>
    <row r="53">
      <c r="A53" t="inlineStr">
        <is>
          <t>INT_R_X3Y49/INT_R.SW2END0-&gt;&gt;IMUX25</t>
        </is>
      </c>
      <c r="B53" t="inlineStr">
        <is>
          <t>Buffer</t>
        </is>
      </c>
      <c r="C53" t="n">
        <v>1.6107141875</v>
      </c>
      <c r="D53" t="n">
        <v>0.007713</v>
      </c>
      <c r="E53" t="n">
        <v>0.047</v>
      </c>
      <c r="F53" t="n">
        <v>0.038</v>
      </c>
      <c r="G53" t="n">
        <v>0.138</v>
      </c>
      <c r="H53" t="n">
        <v>0.114</v>
      </c>
      <c r="I53">
        <f>((((D58) + (D57))) + (D54 + D55))</f>
        <v/>
      </c>
      <c r="J53">
        <f>(((((D58) + (D57))) + (D54 + D55))*C53)</f>
        <v/>
      </c>
    </row>
    <row r="54">
      <c r="A54" t="inlineStr">
        <is>
          <t>INT_R_X3Y49/IMUX25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CLBLM_R_X3Y49/CLBLM_IMUX25</t>
        </is>
      </c>
      <c r="B55" t="inlineStr">
        <is>
          <t>Part of wire</t>
        </is>
      </c>
      <c r="C55" t="n">
        <v>0</v>
      </c>
      <c r="D55" t="n">
        <v>0</v>
      </c>
      <c r="I55">
        <f>(((D54 + D55)/2) + (((D58) + (D57))))</f>
        <v/>
      </c>
      <c r="J55">
        <f>((C54 + C55)*(((D54 + D55)/2) + (((D58) + (D57)))))</f>
        <v/>
      </c>
    </row>
    <row r="56">
      <c r="A56" t="inlineStr">
        <is>
          <t>CLBLM_R_X3Y49/CLBLM_R.CLBLM_IMUX25-&gt;CLBLM_L_B5</t>
        </is>
      </c>
      <c r="B56" t="inlineStr">
        <is>
          <t>PassTransistor</t>
        </is>
      </c>
      <c r="C56" t="n">
        <v>0</v>
      </c>
      <c r="E56" t="n">
        <v>0</v>
      </c>
      <c r="F56" t="n">
        <v>0</v>
      </c>
      <c r="G56" t="n">
        <v>0</v>
      </c>
      <c r="H56" t="n">
        <v>0</v>
      </c>
      <c r="I56">
        <f>((D58) + (D57))</f>
        <v/>
      </c>
      <c r="J56">
        <f>(((D58) + (D57))*C56)</f>
        <v/>
      </c>
    </row>
    <row r="57">
      <c r="A57" t="inlineStr">
        <is>
          <t>CLBLM_R_X3Y49/CLBLM_L_B5</t>
        </is>
      </c>
      <c r="B57" t="inlineStr">
        <is>
          <t>Part of wire</t>
        </is>
      </c>
      <c r="C57" t="n">
        <v>0</v>
      </c>
      <c r="D57" t="n">
        <v>0</v>
      </c>
      <c r="I57">
        <f>(((D57)/2) + (D58))</f>
        <v/>
      </c>
      <c r="J57">
        <f>((C57)*(((D57)/2) + (D58)))</f>
        <v/>
      </c>
    </row>
    <row r="58">
      <c r="A58" t="inlineStr">
        <is>
          <t>masterReg/register_reg_r1_0_31_18_23_i_23/I0</t>
        </is>
      </c>
      <c r="B58" t="inlineStr">
        <is>
          <t>Inpin</t>
        </is>
      </c>
      <c r="D58" t="n">
        <v>0</v>
      </c>
      <c r="E58" t="n">
        <v>0.043</v>
      </c>
      <c r="F58" t="n">
        <v>0.034</v>
      </c>
      <c r="G58" t="n">
        <v>0.116</v>
      </c>
      <c r="H58" t="n">
        <v>0.093</v>
      </c>
    </row>
    <row r="59">
      <c r="A59" t="inlineStr">
        <is>
          <t>regReadDataA[21]: masterReg/readData1_reg[21]/Q to masterReg/register_reg_r1_0_31_18_23_i_23/I0 sum delays</t>
        </is>
      </c>
      <c r="E59">
        <f>(E2 + E4 + E7 + E25 + E42 + E46 + E53 + E56 + E58)</f>
        <v/>
      </c>
      <c r="F59">
        <f>(F2 + F4 + F7 + F25 + F42 + F46 + F53 + F56 + F58)</f>
        <v/>
      </c>
      <c r="G59">
        <f>(G2 + G4 + G7 + G25 + G42 + G46 + G53 + G56 + G58)</f>
        <v/>
      </c>
      <c r="H59">
        <f>(H2 + H4 + H7 + H25 + H42 + H46 + H53 + H56 + H58)</f>
        <v/>
      </c>
      <c r="J59">
        <f>(J2 + J3 + J4 + J6 + J7 + J10 + J25 + J30 + J42 + J45 + J46 + J52 + J53 + J55 + J56 + J57 + J58)</f>
        <v/>
      </c>
    </row>
    <row r="60">
      <c r="A60" t="inlineStr">
        <is>
          <t>regReadDataA[21]: masterReg/readData1_reg[21]/Q to masterReg/register_reg_r1_0_31_18_23_i_23/I0sum delays + cap delay</t>
        </is>
      </c>
      <c r="E60">
        <f>1000*(E59 + J59)</f>
        <v/>
      </c>
      <c r="F60">
        <f>1000*(F59 + J59)</f>
        <v/>
      </c>
      <c r="G60">
        <f>1000*(G59 + J59)</f>
        <v/>
      </c>
      <c r="H60">
        <f>1000*(H59 + J59)</f>
        <v/>
      </c>
    </row>
    <row r="62">
      <c r="A62" t="inlineStr">
        <is>
          <t>regReadDataA[21]: masterReg/readData1_reg[21]/Q to masterReg/register_reg_r1_0_31_18_23_i_23/I0Total delay (from Vivado)</t>
        </is>
      </c>
      <c r="E62" t="inlineStr">
        <is>
          <t>441</t>
        </is>
      </c>
      <c r="F62" t="inlineStr">
        <is>
          <t>387</t>
        </is>
      </c>
      <c r="G62" t="inlineStr">
        <is>
          <t>792</t>
        </is>
      </c>
      <c r="H62" t="inlineStr">
        <is>
          <t>675</t>
        </is>
      </c>
    </row>
    <row r="64">
      <c r="A64" t="inlineStr">
        <is>
          <t>INT_L_X4Y50/INT_L.SS2END0-&gt;&gt;IMUX_L32</t>
        </is>
      </c>
      <c r="B64" t="inlineStr">
        <is>
          <t>Buffer</t>
        </is>
      </c>
      <c r="C64" t="n">
        <v>1.6107141875</v>
      </c>
      <c r="D64" t="n">
        <v>0.007713</v>
      </c>
      <c r="E64" t="n">
        <v>0.047</v>
      </c>
      <c r="F64" t="n">
        <v>0.038</v>
      </c>
      <c r="G64" t="n">
        <v>0.138</v>
      </c>
      <c r="H64" t="n">
        <v>0.114</v>
      </c>
      <c r="I64">
        <f>((((D69) + (D68))) + (D65 + D66))</f>
        <v/>
      </c>
      <c r="J64">
        <f>(((((D69) + (D68))) + (D65 + D66))*C64)</f>
        <v/>
      </c>
    </row>
    <row r="65">
      <c r="A65" t="inlineStr">
        <is>
          <t>INT_L_X4Y50/IMUX_L32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CLBLL_L_X4Y50/CLBLL_IMUX32</t>
        </is>
      </c>
      <c r="B66" t="inlineStr">
        <is>
          <t>Part of wire</t>
        </is>
      </c>
      <c r="C66" t="n">
        <v>0</v>
      </c>
      <c r="D66" t="n">
        <v>0</v>
      </c>
      <c r="I66">
        <f>(((D65 + D66)/2) + (((D69) + (D68))))</f>
        <v/>
      </c>
      <c r="J66">
        <f>((C65 + C66)*(((D65 + D66)/2) + (((D69) + (D68)))))</f>
        <v/>
      </c>
    </row>
    <row r="67">
      <c r="A67" t="inlineStr">
        <is>
          <t>CLBLL_L_X4Y50/CLBLL_L.CLBLL_IMUX32-&gt;CLBLL_LL_C1</t>
        </is>
      </c>
      <c r="B67" t="inlineStr">
        <is>
          <t>PassTransistor</t>
        </is>
      </c>
      <c r="C67" t="n">
        <v>0</v>
      </c>
      <c r="E67" t="n">
        <v>0</v>
      </c>
      <c r="F67" t="n">
        <v>0</v>
      </c>
      <c r="G67" t="n">
        <v>0</v>
      </c>
      <c r="H67" t="n">
        <v>0</v>
      </c>
      <c r="I67">
        <f>((D69) + (D68))</f>
        <v/>
      </c>
      <c r="J67">
        <f>(((D69) + (D68))*C67)</f>
        <v/>
      </c>
    </row>
    <row r="68">
      <c r="A68" t="inlineStr">
        <is>
          <t>CLBLL_L_X4Y50/CLBLL_LL_C1</t>
        </is>
      </c>
      <c r="B68" t="inlineStr">
        <is>
          <t>Part of wire</t>
        </is>
      </c>
      <c r="C68" t="n">
        <v>0</v>
      </c>
      <c r="D68" t="n">
        <v>0.002273</v>
      </c>
      <c r="I68">
        <f>(((D68)/2) + (D69))</f>
        <v/>
      </c>
      <c r="J68">
        <f>((C68)*(((D68)/2) + (D69)))</f>
        <v/>
      </c>
    </row>
    <row r="69">
      <c r="A69" t="inlineStr">
        <is>
          <t>masterReg/i__carry__1_i_6/I3</t>
        </is>
      </c>
      <c r="B69" t="inlineStr">
        <is>
          <t>Inpin</t>
        </is>
      </c>
      <c r="D69" t="n">
        <v>0</v>
      </c>
      <c r="E69" t="n">
        <v>0.215</v>
      </c>
      <c r="F69" t="n">
        <v>0.173</v>
      </c>
      <c r="G69" t="n">
        <v>0.517</v>
      </c>
      <c r="H69" t="n">
        <v>0.417</v>
      </c>
    </row>
    <row r="70">
      <c r="A70" t="inlineStr">
        <is>
          <t>regReadDataA[21]: masterReg/readData1_reg[21]/Q to masterReg/i__carry__1_i_6/I3 sum delays</t>
        </is>
      </c>
      <c r="E70">
        <f>(E2 + E4 + E7 + E25 + E42 + E64 + E67 + E69)</f>
        <v/>
      </c>
      <c r="F70">
        <f>(F2 + F4 + F7 + F25 + F42 + F64 + F67 + F69)</f>
        <v/>
      </c>
      <c r="G70">
        <f>(G2 + G4 + G7 + G25 + G42 + G64 + G67 + G69)</f>
        <v/>
      </c>
      <c r="H70">
        <f>(H2 + H4 + H7 + H25 + H42 + H64 + H67 + H69)</f>
        <v/>
      </c>
      <c r="J70">
        <f>(J2 + J3 + J4 + J6 + J7 + J10 + J25 + J30 + J42 + J45 + J64 + J66 + J67 + J68 + J69)</f>
        <v/>
      </c>
    </row>
    <row r="71">
      <c r="A71" t="inlineStr">
        <is>
          <t>regReadDataA[21]: masterReg/readData1_reg[21]/Q to masterReg/i__carry__1_i_6/I3sum delays + cap delay</t>
        </is>
      </c>
      <c r="E71">
        <f>1000*(E70 + J70)</f>
        <v/>
      </c>
      <c r="F71">
        <f>1000*(F70 + J70)</f>
        <v/>
      </c>
      <c r="G71">
        <f>1000*(G70 + J70)</f>
        <v/>
      </c>
      <c r="H71">
        <f>1000*(H70 + J70)</f>
        <v/>
      </c>
    </row>
    <row r="73">
      <c r="A73" t="inlineStr">
        <is>
          <t>regReadDataA[21]: masterReg/readData1_reg[21]/Q to masterReg/i__carry__1_i_6/I3Total delay (from Vivado)</t>
        </is>
      </c>
      <c r="E73" t="inlineStr">
        <is>
          <t>549</t>
        </is>
      </c>
      <c r="F73" t="inlineStr">
        <is>
          <t>470</t>
        </is>
      </c>
      <c r="G73" t="inlineStr">
        <is>
          <t>1000</t>
        </is>
      </c>
      <c r="H73" t="inlineStr">
        <is>
          <t>836</t>
        </is>
      </c>
    </row>
    <row r="75">
      <c r="A75" t="inlineStr">
        <is>
          <t>INT_L_X4Y50/INT_L.SS2END0-&gt;&gt;EE2BEG0</t>
        </is>
      </c>
      <c r="B75" t="inlineStr">
        <is>
          <t>Buffer</t>
        </is>
      </c>
      <c r="C75" t="n">
        <v>1.1851186875</v>
      </c>
      <c r="D75" t="n">
        <v>0.008473000000000001</v>
      </c>
      <c r="E75" t="n">
        <v>0.061</v>
      </c>
      <c r="F75" t="n">
        <v>0.05</v>
      </c>
      <c r="G75" t="n">
        <v>0.139</v>
      </c>
      <c r="H75" t="n">
        <v>0.115</v>
      </c>
      <c r="I75">
        <f>((D83 + D121 + D135) + (D76 + D77 + D78 + D79 + D80 + D81 + D82))</f>
        <v/>
      </c>
      <c r="J75">
        <f>(((D83 + D121 + D135) + (D76 + D77 + D78 + D79 + D80 + D81 + D82))*C75)</f>
        <v/>
      </c>
    </row>
    <row r="76">
      <c r="A76" t="inlineStr">
        <is>
          <t>INT_L_X4Y50/EE2BEG0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INT_L_X6Y50/EE2END0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INT_R_X5Y50/EE2A0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CLBLM_R_X5Y50/CLBLM_EE2A0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VBRK_X18Y53/VBRK_EE2A0</t>
        </is>
      </c>
      <c r="B80" t="inlineStr">
        <is>
          <t>Part of wire</t>
        </is>
      </c>
      <c r="C80" t="n">
        <v>0.01211</v>
      </c>
      <c r="D80" t="n">
        <v>0.00162</v>
      </c>
    </row>
    <row r="81">
      <c r="A81" t="inlineStr">
        <is>
          <t>BRAM_L_X6Y50/BRAM_EE2A0_0</t>
        </is>
      </c>
      <c r="B81" t="inlineStr">
        <is>
          <t>Part of wire</t>
        </is>
      </c>
      <c r="C81" t="n">
        <v>0.26892</v>
      </c>
      <c r="D81" t="n">
        <v>0.06043</v>
      </c>
    </row>
    <row r="82">
      <c r="A82" t="inlineStr">
        <is>
          <t>BRAM_INT_INTERFACE_L_X6Y50/INT_INTERFACE_EE2A0</t>
        </is>
      </c>
      <c r="B82" t="inlineStr">
        <is>
          <t>Part of wire</t>
        </is>
      </c>
      <c r="C82" t="n">
        <v>0</v>
      </c>
      <c r="D82" t="n">
        <v>0</v>
      </c>
      <c r="I82">
        <f>(((D76 + D77 + D78 + D79 + D80 + D81 + D82)/2) + (D83 + D121 + D135))</f>
        <v/>
      </c>
      <c r="J82">
        <f>((C76 + C77 + C78 + C79 + C80 + C81 + C82)*(((D76 + D77 + D78 + D79 + D80 + D81 + D82)/2) + (D83 + D121 + D135)))</f>
        <v/>
      </c>
    </row>
    <row r="83">
      <c r="A83" t="inlineStr">
        <is>
          <t>INT_L_X6Y50/INT_L.EE2END0-&gt;&gt;NR1BEG0</t>
        </is>
      </c>
      <c r="B83" t="inlineStr">
        <is>
          <t>Buffer</t>
        </is>
      </c>
      <c r="C83" t="n">
        <v>1.16220225</v>
      </c>
      <c r="D83" t="n">
        <v>0.008429000000000001</v>
      </c>
      <c r="E83" t="n">
        <v>0.056</v>
      </c>
      <c r="F83" t="n">
        <v>0.046</v>
      </c>
      <c r="G83" t="n">
        <v>0.132</v>
      </c>
      <c r="H83" t="n">
        <v>0.109</v>
      </c>
      <c r="I83">
        <f>((D86) + (D84 + D85))</f>
        <v/>
      </c>
      <c r="J83">
        <f>(((D86) + (D84 + D85))*C83)</f>
        <v/>
      </c>
    </row>
    <row r="84">
      <c r="A84" t="inlineStr">
        <is>
          <t>INT_L_X6Y50/NR1BEG0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INT_L_X6Y51/NR1END0</t>
        </is>
      </c>
      <c r="B85" t="inlineStr">
        <is>
          <t>Part of wire</t>
        </is>
      </c>
      <c r="C85" t="n">
        <v>0</v>
      </c>
      <c r="D85" t="n">
        <v>0</v>
      </c>
      <c r="I85">
        <f>(((D84 + D85)/2) + (D86))</f>
        <v/>
      </c>
      <c r="J85">
        <f>((C84 + C85)*(((D84 + D85)/2) + (D86)))</f>
        <v/>
      </c>
    </row>
    <row r="86">
      <c r="A86" t="inlineStr">
        <is>
          <t>INT_L_X6Y51/INT_L.NR1END0-&gt;&gt;WR1BEG1</t>
        </is>
      </c>
      <c r="B86" t="inlineStr">
        <is>
          <t>Buffer</t>
        </is>
      </c>
      <c r="C86" t="n">
        <v>1.16220225</v>
      </c>
      <c r="D86" t="n">
        <v>0.008429000000000001</v>
      </c>
      <c r="E86" t="n">
        <v>0.043</v>
      </c>
      <c r="F86" t="n">
        <v>0.035</v>
      </c>
      <c r="G86" t="n">
        <v>0.124</v>
      </c>
      <c r="H86" t="n">
        <v>0.103</v>
      </c>
      <c r="I86">
        <f>((D93) + (D87 + D88 + D89 + D90 + D91 + D92))</f>
        <v/>
      </c>
      <c r="J86">
        <f>(((D93) + (D87 + D88 + D89 + D90 + D91 + D92))*C86)</f>
        <v/>
      </c>
    </row>
    <row r="87">
      <c r="A87" t="inlineStr">
        <is>
          <t>INT_L_X6Y51/WR1BEG1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INT_R_X5Y51/WR1END1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BRAM_INT_INTERFACE_L_X6Y51/INT_INTERFACE_WR1END1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BRAM_L_X6Y50/BRAM_WR1END1_1</t>
        </is>
      </c>
      <c r="B90" t="inlineStr">
        <is>
          <t>Part of wire</t>
        </is>
      </c>
      <c r="C90" t="n">
        <v>0.26892</v>
      </c>
      <c r="D90" t="n">
        <v>0.064292</v>
      </c>
    </row>
    <row r="91">
      <c r="A91" t="inlineStr">
        <is>
          <t>VBRK_X18Y54/VBRK_WR1END1</t>
        </is>
      </c>
      <c r="B91" t="inlineStr">
        <is>
          <t>Part of wire</t>
        </is>
      </c>
      <c r="C91" t="n">
        <v>0.01211</v>
      </c>
      <c r="D91" t="n">
        <v>0.00162</v>
      </c>
    </row>
    <row r="92">
      <c r="A92" t="inlineStr">
        <is>
          <t>CLBLM_R_X5Y51/CLBLM_WR1END1</t>
        </is>
      </c>
      <c r="B92" t="inlineStr">
        <is>
          <t>Part of wire</t>
        </is>
      </c>
      <c r="C92" t="n">
        <v>0.09451000000000001</v>
      </c>
      <c r="D92" t="n">
        <v>0.005801</v>
      </c>
      <c r="I92">
        <f>(((D87 + D88 + D89 + D90 + D91 + D92)/2) + (D93))</f>
        <v/>
      </c>
      <c r="J92">
        <f>((C87 + C88 + C89 + C90 + C91 + C92)*(((D87 + D88 + D89 + D90 + D91 + D92)/2) + (D93)))</f>
        <v/>
      </c>
    </row>
    <row r="93">
      <c r="A93" t="inlineStr">
        <is>
          <t>INT_R_X5Y51/INT_R.WR1END1-&gt;&gt;BYP_ALT4</t>
        </is>
      </c>
      <c r="B93" t="inlineStr">
        <is>
          <t>Buffer</t>
        </is>
      </c>
      <c r="C93" t="n">
        <v>0</v>
      </c>
      <c r="D93" t="n">
        <v>0.00757</v>
      </c>
      <c r="E93" t="n">
        <v>0</v>
      </c>
      <c r="F93" t="n">
        <v>0</v>
      </c>
      <c r="G93" t="n">
        <v>0</v>
      </c>
      <c r="H93" t="n">
        <v>0</v>
      </c>
      <c r="I93">
        <f>((D95 + D106) + (D94))</f>
        <v/>
      </c>
      <c r="J93">
        <f>(((D95 + D106) + (D94))*C93)</f>
        <v/>
      </c>
    </row>
    <row r="94">
      <c r="A94" t="inlineStr">
        <is>
          <t>INT_R_X5Y51/BYP_ALT4</t>
        </is>
      </c>
      <c r="B94" t="inlineStr">
        <is>
          <t>Part of wire</t>
        </is>
      </c>
      <c r="C94" t="n">
        <v>0</v>
      </c>
      <c r="D94" t="n">
        <v>0</v>
      </c>
      <c r="I94">
        <f>(((D94)/2) + (D95 + D106))</f>
        <v/>
      </c>
      <c r="J94">
        <f>((C94)*(((D94)/2) + (D95 + D106)))</f>
        <v/>
      </c>
    </row>
    <row r="95">
      <c r="A95" t="inlineStr">
        <is>
          <t>INT_R_X5Y51/INT_R.BYP_ALT4-&gt;&gt;BYP4</t>
        </is>
      </c>
      <c r="B95" t="inlineStr">
        <is>
          <t>Buffer</t>
        </is>
      </c>
      <c r="C95" t="n">
        <v>3.489880625</v>
      </c>
      <c r="D95" t="n">
        <v>0</v>
      </c>
      <c r="E95" t="n">
        <v>0.055</v>
      </c>
      <c r="F95" t="n">
        <v>0.045</v>
      </c>
      <c r="G95" t="n">
        <v>0.179</v>
      </c>
      <c r="H95" t="n">
        <v>0.148</v>
      </c>
      <c r="I95">
        <f>((((D100) + (D99))) + (D96 + D97))</f>
        <v/>
      </c>
      <c r="J95">
        <f>(((((D100) + (D99))) + (D96 + D97))*C95)</f>
        <v/>
      </c>
    </row>
    <row r="96">
      <c r="A96" t="inlineStr">
        <is>
          <t>INT_R_X5Y51/BYP4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CLBLM_R_X5Y51/CLBLM_BYP4</t>
        </is>
      </c>
      <c r="B97" t="inlineStr">
        <is>
          <t>Part of wire</t>
        </is>
      </c>
      <c r="C97" t="n">
        <v>0</v>
      </c>
      <c r="D97" t="n">
        <v>0</v>
      </c>
      <c r="I97">
        <f>(((D96 + D97)/2) + (((D100) + (D99))))</f>
        <v/>
      </c>
      <c r="J97">
        <f>((C96 + C97)*(((D96 + D97)/2) + (((D100) + (D99)))))</f>
        <v/>
      </c>
    </row>
    <row r="98">
      <c r="A98" t="inlineStr">
        <is>
          <t>CLBLM_R_X5Y51/CLBLM_R.CLBLM_BYP4-&gt;CLBLM_M_BX</t>
        </is>
      </c>
      <c r="B98" t="inlineStr">
        <is>
          <t>PassTransistor</t>
        </is>
      </c>
      <c r="C98" t="n">
        <v>0</v>
      </c>
      <c r="E98" t="n">
        <v>0</v>
      </c>
      <c r="F98" t="n">
        <v>0</v>
      </c>
      <c r="G98" t="n">
        <v>0</v>
      </c>
      <c r="H98" t="n">
        <v>0</v>
      </c>
      <c r="I98">
        <f>((D100) + (D99))</f>
        <v/>
      </c>
      <c r="J98">
        <f>(((D100) + (D99))*C98)</f>
        <v/>
      </c>
    </row>
    <row r="99">
      <c r="A99" t="inlineStr">
        <is>
          <t>CLBLM_R_X5Y51/CLBLM_M_BX</t>
        </is>
      </c>
      <c r="B99" t="inlineStr">
        <is>
          <t>Part of wire</t>
        </is>
      </c>
      <c r="C99" t="n">
        <v>0</v>
      </c>
      <c r="D99" t="n">
        <v>0</v>
      </c>
      <c r="I99">
        <f>(((D99)/2) + (D100))</f>
        <v/>
      </c>
      <c r="J99">
        <f>((C99)*(((D99)/2) + (D100)))</f>
        <v/>
      </c>
    </row>
    <row r="100">
      <c r="A100" t="inlineStr">
        <is>
          <t>ALU1/result0_inferred__0/i__carry__4/DI[1]</t>
        </is>
      </c>
      <c r="B100" t="inlineStr">
        <is>
          <t>Inpin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t="inlineStr">
        <is>
          <t>regReadDataA[21]: masterReg/readData1_reg[21]/Q to ALU1/result0_inferred__0/i__carry__4/DI[1] sum delays</t>
        </is>
      </c>
      <c r="E101">
        <f>(E2 + E4 + E7 + E25 + E42 + E75 + E83 + E86 + E93 + E95 + E98 + E100)</f>
        <v/>
      </c>
      <c r="F101">
        <f>(F2 + F4 + F7 + F25 + F42 + F75 + F83 + F86 + F93 + F95 + F98 + F100)</f>
        <v/>
      </c>
      <c r="G101">
        <f>(G2 + G4 + G7 + G25 + G42 + G75 + G83 + G86 + G93 + G95 + G98 + G100)</f>
        <v/>
      </c>
      <c r="H101">
        <f>(H2 + H4 + H7 + H25 + H42 + H75 + H83 + H86 + H93 + H95 + H98 + H100)</f>
        <v/>
      </c>
      <c r="J101">
        <f>(J2 + J3 + J4 + J6 + J7 + J10 + J25 + J30 + J42 + J45 + J75 + J82 + J83 + J85 + J86 + J92 + J93 + J94 + J95 + J97 + J98 + J99 + J100)</f>
        <v/>
      </c>
    </row>
    <row r="102">
      <c r="A102" t="inlineStr">
        <is>
          <t>regReadDataA[21]: masterReg/readData1_reg[21]/Q to ALU1/result0_inferred__0/i__carry__4/DI[1]sum delays + cap delay</t>
        </is>
      </c>
      <c r="E102">
        <f>1000*(E101 + J101)</f>
        <v/>
      </c>
      <c r="F102">
        <f>1000*(F101 + J101)</f>
        <v/>
      </c>
      <c r="G102">
        <f>1000*(G101 + J101)</f>
        <v/>
      </c>
      <c r="H102">
        <f>1000*(H101 + J101)</f>
        <v/>
      </c>
    </row>
    <row r="104">
      <c r="A104" t="inlineStr">
        <is>
          <t>regReadDataA[21]: masterReg/readData1_reg[21]/Q to ALU1/result0_inferred__0/i__carry__4/DI[1]Total delay (from Vivado)</t>
        </is>
      </c>
      <c r="E104" t="inlineStr">
        <is>
          <t>711</t>
        </is>
      </c>
      <c r="F104" t="inlineStr">
        <is>
          <t>644</t>
        </is>
      </c>
      <c r="G104" t="inlineStr">
        <is>
          <t>1121</t>
        </is>
      </c>
      <c r="H104" t="inlineStr">
        <is>
          <t>982</t>
        </is>
      </c>
    </row>
    <row r="106">
      <c r="A106" t="inlineStr">
        <is>
          <t>INT_R_X5Y51/INT_R.BYP_ALT4-&gt;&gt;BYP_BOUNCE4</t>
        </is>
      </c>
      <c r="B106" t="inlineStr">
        <is>
          <t>Buffer</t>
        </is>
      </c>
      <c r="C106" t="n">
        <v>1.4764880625</v>
      </c>
      <c r="D106" t="n">
        <v>0</v>
      </c>
      <c r="E106" t="n">
        <v>0.059</v>
      </c>
      <c r="F106" t="n">
        <v>0.049</v>
      </c>
      <c r="G106" t="n">
        <v>0.178</v>
      </c>
      <c r="H106" t="n">
        <v>0.147</v>
      </c>
      <c r="I106">
        <f>((D108) + (D107))</f>
        <v/>
      </c>
      <c r="J106">
        <f>(((D108) + (D107))*C106)</f>
        <v/>
      </c>
    </row>
    <row r="107">
      <c r="A107" t="inlineStr">
        <is>
          <t>INT_R_X5Y51/BYP_BOUNCE4</t>
        </is>
      </c>
      <c r="B107" t="inlineStr">
        <is>
          <t>Part of wire</t>
        </is>
      </c>
      <c r="C107" t="n">
        <v>0</v>
      </c>
      <c r="D107" t="n">
        <v>0</v>
      </c>
      <c r="I107">
        <f>(((D107)/2) + (D108))</f>
        <v/>
      </c>
      <c r="J107">
        <f>((C107)*(((D107)/2) + (D108)))</f>
        <v/>
      </c>
    </row>
    <row r="108">
      <c r="A108" t="inlineStr">
        <is>
          <t>INT_R_X5Y51/INT_R.BYP_BOUNCE4-&gt;&gt;BYP_ALT5</t>
        </is>
      </c>
      <c r="B108" t="inlineStr">
        <is>
          <t>Buffer</t>
        </is>
      </c>
      <c r="C108" t="n">
        <v>0</v>
      </c>
      <c r="D108" t="n">
        <v>0.00757</v>
      </c>
      <c r="E108" t="n">
        <v>0</v>
      </c>
      <c r="F108" t="n">
        <v>0</v>
      </c>
      <c r="G108" t="n">
        <v>0</v>
      </c>
      <c r="H108" t="n">
        <v>0</v>
      </c>
      <c r="I108">
        <f>((D110) + (D109))</f>
        <v/>
      </c>
      <c r="J108">
        <f>(((D110) + (D109))*C108)</f>
        <v/>
      </c>
    </row>
    <row r="109">
      <c r="A109" t="inlineStr">
        <is>
          <t>INT_R_X5Y51/BYP_ALT5</t>
        </is>
      </c>
      <c r="B109" t="inlineStr">
        <is>
          <t>Part of wire</t>
        </is>
      </c>
      <c r="C109" t="n">
        <v>0</v>
      </c>
      <c r="D109" t="n">
        <v>0</v>
      </c>
      <c r="I109">
        <f>(((D109)/2) + (D110))</f>
        <v/>
      </c>
      <c r="J109">
        <f>((C109)*(((D109)/2) + (D110)))</f>
        <v/>
      </c>
    </row>
    <row r="110">
      <c r="A110" t="inlineStr">
        <is>
          <t>INT_R_X5Y51/INT_R.BYP_ALT5-&gt;&gt;BYP5</t>
        </is>
      </c>
      <c r="B110" t="inlineStr">
        <is>
          <t>Buffer</t>
        </is>
      </c>
      <c r="C110" t="n">
        <v>3.489880625</v>
      </c>
      <c r="D110" t="n">
        <v>0</v>
      </c>
      <c r="E110" t="n">
        <v>0.055</v>
      </c>
      <c r="F110" t="n">
        <v>0.045</v>
      </c>
      <c r="G110" t="n">
        <v>0.179</v>
      </c>
      <c r="H110" t="n">
        <v>0.148</v>
      </c>
      <c r="I110">
        <f>((((D115) + (D114))) + (D111 + D112))</f>
        <v/>
      </c>
      <c r="J110">
        <f>(((((D115) + (D114))) + (D111 + D112))*C110)</f>
        <v/>
      </c>
    </row>
    <row r="111">
      <c r="A111" t="inlineStr">
        <is>
          <t>INT_R_X5Y51/BYP5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CLBLM_R_X5Y51/CLBLM_BYP5</t>
        </is>
      </c>
      <c r="B112" t="inlineStr">
        <is>
          <t>Part of wire</t>
        </is>
      </c>
      <c r="C112" t="n">
        <v>0</v>
      </c>
      <c r="D112" t="n">
        <v>0</v>
      </c>
      <c r="I112">
        <f>(((D111 + D112)/2) + (((D115) + (D114))))</f>
        <v/>
      </c>
      <c r="J112">
        <f>((C111 + C112)*(((D111 + D112)/2) + (((D115) + (D114)))))</f>
        <v/>
      </c>
    </row>
    <row r="113">
      <c r="A113" t="inlineStr">
        <is>
          <t>CLBLM_R_X5Y51/CLBLM_R.CLBLM_BYP5-&gt;CLBLM_L_BX</t>
        </is>
      </c>
      <c r="B113" t="inlineStr">
        <is>
          <t>PassTransistor</t>
        </is>
      </c>
      <c r="C113" t="n">
        <v>0</v>
      </c>
      <c r="E113" t="n">
        <v>0</v>
      </c>
      <c r="F113" t="n">
        <v>0</v>
      </c>
      <c r="G113" t="n">
        <v>0</v>
      </c>
      <c r="H113" t="n">
        <v>0</v>
      </c>
      <c r="I113">
        <f>((D115) + (D114))</f>
        <v/>
      </c>
      <c r="J113">
        <f>(((D115) + (D114))*C113)</f>
        <v/>
      </c>
    </row>
    <row r="114">
      <c r="A114" t="inlineStr">
        <is>
          <t>CLBLM_R_X5Y51/CLBLM_L_BX</t>
        </is>
      </c>
      <c r="B114" t="inlineStr">
        <is>
          <t>Part of wire</t>
        </is>
      </c>
      <c r="C114" t="n">
        <v>0</v>
      </c>
      <c r="D114" t="n">
        <v>0</v>
      </c>
      <c r="I114">
        <f>(((D114)/2) + (D115))</f>
        <v/>
      </c>
      <c r="J114">
        <f>((C114)*(((D114)/2) + (D115)))</f>
        <v/>
      </c>
    </row>
    <row r="115">
      <c r="A115" t="inlineStr">
        <is>
          <t>ALU1/result0_carry__4/DI[1]</t>
        </is>
      </c>
      <c r="B115" t="inlineStr">
        <is>
          <t>Inpin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t="inlineStr">
        <is>
          <t>regReadDataA[21]: masterReg/readData1_reg[21]/Q to ALU1/result0_carry__4/DI[1] sum delays</t>
        </is>
      </c>
      <c r="E116">
        <f>(E2 + E4 + E7 + E25 + E42 + E75 + E83 + E86 + E93 + E106 + E108 + E110 + E113 + E115)</f>
        <v/>
      </c>
      <c r="F116">
        <f>(F2 + F4 + F7 + F25 + F42 + F75 + F83 + F86 + F93 + F106 + F108 + F110 + F113 + F115)</f>
        <v/>
      </c>
      <c r="G116">
        <f>(G2 + G4 + G7 + G25 + G42 + G75 + G83 + G86 + G93 + G106 + G108 + G110 + G113 + G115)</f>
        <v/>
      </c>
      <c r="H116">
        <f>(H2 + H4 + H7 + H25 + H42 + H75 + H83 + H86 + H93 + H106 + H108 + H110 + H113 + H115)</f>
        <v/>
      </c>
      <c r="J116">
        <f>(J2 + J3 + J4 + J6 + J7 + J10 + J25 + J30 + J42 + J45 + J75 + J82 + J83 + J85 + J86 + J92 + J93 + J94 + J106 + J107 + J108 + J109 + J110 + J112 + J113 + J114 + J115)</f>
        <v/>
      </c>
    </row>
    <row r="117">
      <c r="A117" t="inlineStr">
        <is>
          <t>regReadDataA[21]: masterReg/readData1_reg[21]/Q to ALU1/result0_carry__4/DI[1]sum delays + cap delay</t>
        </is>
      </c>
      <c r="E117">
        <f>1000*(E116 + J116)</f>
        <v/>
      </c>
      <c r="F117">
        <f>1000*(F116 + J116)</f>
        <v/>
      </c>
      <c r="G117">
        <f>1000*(G116 + J116)</f>
        <v/>
      </c>
      <c r="H117">
        <f>1000*(H116 + J116)</f>
        <v/>
      </c>
    </row>
    <row r="119">
      <c r="A119" t="inlineStr">
        <is>
          <t>regReadDataA[21]: masterReg/readData1_reg[21]/Q to ALU1/result0_carry__4/DI[1]Total delay (from Vivado)</t>
        </is>
      </c>
      <c r="E119" t="inlineStr">
        <is>
          <t>779</t>
        </is>
      </c>
      <c r="F119" t="inlineStr">
        <is>
          <t>702</t>
        </is>
      </c>
      <c r="G119" t="inlineStr">
        <is>
          <t>1263</t>
        </is>
      </c>
      <c r="H119" t="inlineStr">
        <is>
          <t>1100</t>
        </is>
      </c>
    </row>
    <row r="121">
      <c r="A121" t="inlineStr">
        <is>
          <t>INT_L_X6Y50/INT_L.EE2END0-&gt;&gt;ER1BEG1</t>
        </is>
      </c>
      <c r="B121" t="inlineStr">
        <is>
          <t>Buffer</t>
        </is>
      </c>
      <c r="C121" t="n">
        <v>1.16220225</v>
      </c>
      <c r="D121" t="n">
        <v>0.008429000000000001</v>
      </c>
      <c r="E121" t="n">
        <v>0.044</v>
      </c>
      <c r="F121" t="n">
        <v>0.036</v>
      </c>
      <c r="G121" t="n">
        <v>0.124</v>
      </c>
      <c r="H121" t="n">
        <v>0.103</v>
      </c>
      <c r="I121">
        <f>((D124) + (D122 + D123))</f>
        <v/>
      </c>
      <c r="J121">
        <f>(((D124) + (D122 + D123))*C121)</f>
        <v/>
      </c>
    </row>
    <row r="122">
      <c r="A122" t="inlineStr">
        <is>
          <t>INT_L_X6Y50/ER1BEG1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INT_R_X7Y50/ER1END1</t>
        </is>
      </c>
      <c r="B123" t="inlineStr">
        <is>
          <t>Part of wire</t>
        </is>
      </c>
      <c r="C123" t="n">
        <v>0</v>
      </c>
      <c r="D123" t="n">
        <v>0</v>
      </c>
      <c r="I123">
        <f>(((D122 + D123)/2) + (D124))</f>
        <v/>
      </c>
      <c r="J123">
        <f>((C122 + C123)*(((D122 + D123)/2) + (D124)))</f>
        <v/>
      </c>
    </row>
    <row r="124">
      <c r="A124" t="inlineStr">
        <is>
          <t>INT_R_X7Y50/INT_R.ER1END1-&gt;&gt;IMUX20</t>
        </is>
      </c>
      <c r="B124" t="inlineStr">
        <is>
          <t>Buffer</t>
        </is>
      </c>
      <c r="C124" t="n">
        <v>1.6107141875</v>
      </c>
      <c r="D124" t="n">
        <v>0.007713</v>
      </c>
      <c r="E124" t="n">
        <v>0.047</v>
      </c>
      <c r="F124" t="n">
        <v>0.038</v>
      </c>
      <c r="G124" t="n">
        <v>0.138</v>
      </c>
      <c r="H124" t="n">
        <v>0.114</v>
      </c>
      <c r="I124">
        <f>((((D129) + (D128))) + (D125 + D126))</f>
        <v/>
      </c>
      <c r="J124">
        <f>(((((D129) + (D128))) + (D125 + D126))*C124)</f>
        <v/>
      </c>
    </row>
    <row r="125">
      <c r="A125" t="inlineStr">
        <is>
          <t>INT_R_X7Y50/IMUX20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CLBLM_R_X7Y50/CLBLM_IMUX20</t>
        </is>
      </c>
      <c r="B126" t="inlineStr">
        <is>
          <t>Part of wire</t>
        </is>
      </c>
      <c r="C126" t="n">
        <v>0</v>
      </c>
      <c r="D126" t="n">
        <v>0</v>
      </c>
      <c r="I126">
        <f>(((D125 + D126)/2) + (((D129) + (D128))))</f>
        <v/>
      </c>
      <c r="J126">
        <f>((C125 + C126)*(((D125 + D126)/2) + (((D129) + (D128)))))</f>
        <v/>
      </c>
    </row>
    <row r="127">
      <c r="A127" t="inlineStr">
        <is>
          <t>CLBLM_R_X7Y50/CLBLM_R.CLBLM_IMUX20-&gt;CLBLM_L_C2</t>
        </is>
      </c>
      <c r="B127" t="inlineStr">
        <is>
          <t>PassTransistor</t>
        </is>
      </c>
      <c r="C127" t="n">
        <v>0</v>
      </c>
      <c r="E127" t="n">
        <v>0</v>
      </c>
      <c r="F127" t="n">
        <v>0</v>
      </c>
      <c r="G127" t="n">
        <v>0</v>
      </c>
      <c r="H127" t="n">
        <v>0</v>
      </c>
      <c r="I127">
        <f>((D129) + (D128))</f>
        <v/>
      </c>
      <c r="J127">
        <f>(((D129) + (D128))*C127)</f>
        <v/>
      </c>
    </row>
    <row r="128">
      <c r="A128" t="inlineStr">
        <is>
          <t>CLBLM_R_X7Y50/CLBLM_L_C2</t>
        </is>
      </c>
      <c r="B128" t="inlineStr">
        <is>
          <t>Part of wire</t>
        </is>
      </c>
      <c r="C128" t="n">
        <v>0</v>
      </c>
      <c r="D128" t="n">
        <v>0</v>
      </c>
      <c r="I128">
        <f>(((D128)/2) + (D129))</f>
        <v/>
      </c>
      <c r="J128">
        <f>((C128)*(((D128)/2) + (D129)))</f>
        <v/>
      </c>
    </row>
    <row r="129">
      <c r="A129" t="inlineStr">
        <is>
          <t>masterReg/register_reg_r1_0_31_0_5_i_51/I1</t>
        </is>
      </c>
      <c r="B129" t="inlineStr">
        <is>
          <t>Inpin</t>
        </is>
      </c>
      <c r="D129" t="n">
        <v>0</v>
      </c>
      <c r="E129" t="n">
        <v>0.213</v>
      </c>
      <c r="F129" t="n">
        <v>0.171</v>
      </c>
      <c r="G129" t="n">
        <v>0.507</v>
      </c>
      <c r="H129" t="n">
        <v>0.409</v>
      </c>
    </row>
    <row r="130">
      <c r="A130" t="inlineStr">
        <is>
          <t>regReadDataA[21]: masterReg/readData1_reg[21]/Q to masterReg/register_reg_r1_0_31_0_5_i_51/I1 sum delays</t>
        </is>
      </c>
      <c r="E130">
        <f>(E2 + E4 + E7 + E25 + E42 + E75 + E121 + E124 + E127 + E129)</f>
        <v/>
      </c>
      <c r="F130">
        <f>(F2 + F4 + F7 + F25 + F42 + F75 + F121 + F124 + F127 + F129)</f>
        <v/>
      </c>
      <c r="G130">
        <f>(G2 + G4 + G7 + G25 + G42 + G75 + G121 + G124 + G127 + G129)</f>
        <v/>
      </c>
      <c r="H130">
        <f>(H2 + H4 + H7 + H25 + H42 + H75 + H121 + H124 + H127 + H129)</f>
        <v/>
      </c>
      <c r="J130">
        <f>(J2 + J3 + J4 + J6 + J7 + J10 + J25 + J30 + J42 + J45 + J75 + J82 + J121 + J123 + J124 + J126 + J127 + J128 + J129)</f>
        <v/>
      </c>
    </row>
    <row r="131">
      <c r="A131" t="inlineStr">
        <is>
          <t>regReadDataA[21]: masterReg/readData1_reg[21]/Q to masterReg/register_reg_r1_0_31_0_5_i_51/I1sum delays + cap delay</t>
        </is>
      </c>
      <c r="E131">
        <f>1000*(E130 + J130)</f>
        <v/>
      </c>
      <c r="F131">
        <f>1000*(F130 + J130)</f>
        <v/>
      </c>
      <c r="G131">
        <f>1000*(G130 + J130)</f>
        <v/>
      </c>
      <c r="H131">
        <f>1000*(H130 + J130)</f>
        <v/>
      </c>
    </row>
    <row r="133">
      <c r="A133" t="inlineStr">
        <is>
          <t>regReadDataA[21]: masterReg/readData1_reg[21]/Q to masterReg/register_reg_r1_0_31_0_5_i_51/I1Total delay (from Vivado)</t>
        </is>
      </c>
      <c r="E133" t="inlineStr">
        <is>
          <t>762</t>
        </is>
      </c>
      <c r="F133" t="inlineStr">
        <is>
          <t>664</t>
        </is>
      </c>
      <c r="G133" t="inlineStr">
        <is>
          <t>1317</t>
        </is>
      </c>
      <c r="H133" t="inlineStr">
        <is>
          <t>1117</t>
        </is>
      </c>
    </row>
    <row r="135">
      <c r="A135" t="inlineStr">
        <is>
          <t>INT_L_X6Y50/INT_L.EE2END0-&gt;&gt;SE2BEG0</t>
        </is>
      </c>
      <c r="B135" t="inlineStr">
        <is>
          <t>Buffer</t>
        </is>
      </c>
      <c r="C135" t="n">
        <v>1.1851186875</v>
      </c>
      <c r="D135" t="n">
        <v>0.008473000000000001</v>
      </c>
      <c r="E135" t="n">
        <v>0.041</v>
      </c>
      <c r="F135" t="n">
        <v>0.033</v>
      </c>
      <c r="G135" t="n">
        <v>0.138</v>
      </c>
      <c r="H135" t="n">
        <v>0.114</v>
      </c>
      <c r="I135">
        <f>((D140) + (D136 + D137 + D138 + D139))</f>
        <v/>
      </c>
      <c r="J135">
        <f>(((D140) + (D136 + D137 + D138 + D139))*C135)</f>
        <v/>
      </c>
    </row>
    <row r="136">
      <c r="A136" t="inlineStr">
        <is>
          <t>INT_L_X6Y50/SE2BEG0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INT_R_X7Y49/SE2END0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BRKH_INT_X6Y49/BRKH_INT_SE2A0</t>
        </is>
      </c>
      <c r="B138" t="inlineStr">
        <is>
          <t>Part of wire</t>
        </is>
      </c>
      <c r="C138" t="n">
        <v>0.00523</v>
      </c>
      <c r="D138" t="n">
        <v>0.001</v>
      </c>
    </row>
    <row r="139">
      <c r="A139" t="inlineStr">
        <is>
          <t>INT_L_X6Y49/SE2A0</t>
        </is>
      </c>
      <c r="B139" t="inlineStr">
        <is>
          <t>Part of wire</t>
        </is>
      </c>
      <c r="C139" t="n">
        <v>0</v>
      </c>
      <c r="D139" t="n">
        <v>0</v>
      </c>
      <c r="I139">
        <f>(((D136 + D137 + D138 + D139)/2) + (D140))</f>
        <v/>
      </c>
      <c r="J139">
        <f>((C136 + C137 + C138 + C139)*(((D136 + D137 + D138 + D139)/2) + (D140)))</f>
        <v/>
      </c>
    </row>
    <row r="140">
      <c r="A140" t="inlineStr">
        <is>
          <t>INT_R_X7Y49/INT_R.SE2END0-&gt;&gt;IMUX33</t>
        </is>
      </c>
      <c r="B140" t="inlineStr">
        <is>
          <t>Buffer</t>
        </is>
      </c>
      <c r="C140" t="n">
        <v>1.6107141875</v>
      </c>
      <c r="D140" t="n">
        <v>0.007713</v>
      </c>
      <c r="E140" t="n">
        <v>0.047</v>
      </c>
      <c r="F140" t="n">
        <v>0.038</v>
      </c>
      <c r="G140" t="n">
        <v>0.138</v>
      </c>
      <c r="H140" t="n">
        <v>0.114</v>
      </c>
      <c r="I140">
        <f>((((D145) + (D144))) + (D141 + D142))</f>
        <v/>
      </c>
      <c r="J140">
        <f>(((((D145) + (D144))) + (D141 + D142))*C140)</f>
        <v/>
      </c>
    </row>
    <row r="141">
      <c r="A141" t="inlineStr">
        <is>
          <t>INT_R_X7Y49/IMUX33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CLBLM_R_X7Y49/CLBLM_IMUX33</t>
        </is>
      </c>
      <c r="B142" t="inlineStr">
        <is>
          <t>Part of wire</t>
        </is>
      </c>
      <c r="C142" t="n">
        <v>0</v>
      </c>
      <c r="D142" t="n">
        <v>0</v>
      </c>
      <c r="I142">
        <f>(((D141 + D142)/2) + (((D145) + (D144))))</f>
        <v/>
      </c>
      <c r="J142">
        <f>((C141 + C142)*(((D141 + D142)/2) + (((D145) + (D144)))))</f>
        <v/>
      </c>
    </row>
    <row r="143">
      <c r="A143" t="inlineStr">
        <is>
          <t>CLBLM_R_X7Y49/CLBLM_R.CLBLM_IMUX33-&gt;CLBLM_L_C1</t>
        </is>
      </c>
      <c r="B143" t="inlineStr">
        <is>
          <t>PassTransistor</t>
        </is>
      </c>
      <c r="C143" t="n">
        <v>0</v>
      </c>
      <c r="E143" t="n">
        <v>0</v>
      </c>
      <c r="F143" t="n">
        <v>0</v>
      </c>
      <c r="G143" t="n">
        <v>0</v>
      </c>
      <c r="H143" t="n">
        <v>0</v>
      </c>
      <c r="I143">
        <f>((D145) + (D144))</f>
        <v/>
      </c>
      <c r="J143">
        <f>(((D145) + (D144))*C143)</f>
        <v/>
      </c>
    </row>
    <row r="144">
      <c r="A144" t="inlineStr">
        <is>
          <t>CLBLM_R_X7Y49/CLBLM_L_C1</t>
        </is>
      </c>
      <c r="B144" t="inlineStr">
        <is>
          <t>Part of wire</t>
        </is>
      </c>
      <c r="C144" t="n">
        <v>0</v>
      </c>
      <c r="D144" t="n">
        <v>0</v>
      </c>
      <c r="I144">
        <f>(((D144)/2) + (D145))</f>
        <v/>
      </c>
      <c r="J144">
        <f>((C144)*(((D144)/2) + (D145)))</f>
        <v/>
      </c>
    </row>
    <row r="145">
      <c r="A145" t="inlineStr">
        <is>
          <t>masterReg/register_reg_r1_0_31_0_5_i_59/I0</t>
        </is>
      </c>
      <c r="B145" t="inlineStr">
        <is>
          <t>Inpin</t>
        </is>
      </c>
      <c r="D145" t="n">
        <v>0</v>
      </c>
      <c r="E145" t="n">
        <v>0.215</v>
      </c>
      <c r="F145" t="n">
        <v>0.173</v>
      </c>
      <c r="G145" t="n">
        <v>0.517</v>
      </c>
      <c r="H145" t="n">
        <v>0.417</v>
      </c>
    </row>
    <row r="146">
      <c r="A146" t="inlineStr">
        <is>
          <t>regReadDataA[21]: masterReg/readData1_reg[21]/Q to masterReg/register_reg_r1_0_31_0_5_i_59/I0 sum delays</t>
        </is>
      </c>
      <c r="E146">
        <f>(E2 + E4 + E7 + E25 + E42 + E75 + E135 + E140 + E143 + E145)</f>
        <v/>
      </c>
      <c r="F146">
        <f>(F2 + F4 + F7 + F25 + F42 + F75 + F135 + F140 + F143 + F145)</f>
        <v/>
      </c>
      <c r="G146">
        <f>(G2 + G4 + G7 + G25 + G42 + G75 + G135 + G140 + G143 + G145)</f>
        <v/>
      </c>
      <c r="H146">
        <f>(H2 + H4 + H7 + H25 + H42 + H75 + H135 + H140 + H143 + H145)</f>
        <v/>
      </c>
      <c r="J146">
        <f>(J2 + J3 + J4 + J6 + J7 + J10 + J25 + J30 + J42 + J45 + J75 + J82 + J135 + J139 + J140 + J142 + J143 + J144 + J145)</f>
        <v/>
      </c>
    </row>
    <row r="147">
      <c r="A147" t="inlineStr">
        <is>
          <t>regReadDataA[21]: masterReg/readData1_reg[21]/Q to masterReg/register_reg_r1_0_31_0_5_i_59/I0sum delays + cap delay</t>
        </is>
      </c>
      <c r="E147">
        <f>1000*(E146 + J146)</f>
        <v/>
      </c>
      <c r="F147">
        <f>1000*(F146 + J146)</f>
        <v/>
      </c>
      <c r="G147">
        <f>1000*(G146 + J146)</f>
        <v/>
      </c>
      <c r="H147">
        <f>1000*(H146 + J146)</f>
        <v/>
      </c>
    </row>
    <row r="149">
      <c r="A149" t="inlineStr">
        <is>
          <t>regReadDataA[21]: masterReg/readData1_reg[21]/Q to masterReg/register_reg_r1_0_31_0_5_i_59/I0Total delay (from Vivado)</t>
        </is>
      </c>
      <c r="E149" t="inlineStr">
        <is>
          <t>763</t>
        </is>
      </c>
      <c r="F149" t="inlineStr">
        <is>
          <t>665</t>
        </is>
      </c>
      <c r="G149" t="inlineStr">
        <is>
          <t>1334</t>
        </is>
      </c>
      <c r="H149" t="inlineStr">
        <is>
          <t>1131</t>
        </is>
      </c>
    </row>
    <row r="151">
      <c r="A151" t="inlineStr">
        <is>
          <t>INT_L_X4Y52/INT_L.SE2END0-&gt;&gt;SE2BEG0</t>
        </is>
      </c>
      <c r="B151" t="inlineStr">
        <is>
          <t>Buffer</t>
        </is>
      </c>
      <c r="C151" t="n">
        <v>1.1851186875</v>
      </c>
      <c r="D151" t="n">
        <v>0.008473000000000001</v>
      </c>
      <c r="E151" t="n">
        <v>0.041</v>
      </c>
      <c r="F151" t="n">
        <v>0.033</v>
      </c>
      <c r="G151" t="n">
        <v>0.138</v>
      </c>
      <c r="H151" t="n">
        <v>0.114</v>
      </c>
      <c r="I151">
        <f>((D155 + D166) + (D152 + D153 + D154))</f>
        <v/>
      </c>
      <c r="J151">
        <f>(((D155 + D166) + (D152 + D153 + D154))*C151)</f>
        <v/>
      </c>
    </row>
    <row r="152">
      <c r="A152" t="inlineStr">
        <is>
          <t>INT_L_X4Y52/SE2BEG0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INT_R_X5Y51/SE2END0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INT_L_X4Y51/SE2A0</t>
        </is>
      </c>
      <c r="B154" t="inlineStr">
        <is>
          <t>Part of wire</t>
        </is>
      </c>
      <c r="C154" t="n">
        <v>0</v>
      </c>
      <c r="D154" t="n">
        <v>0</v>
      </c>
      <c r="I154">
        <f>(((D152 + D153 + D154)/2) + (D155 + D166))</f>
        <v/>
      </c>
      <c r="J154">
        <f>((C152 + C153 + C154)*(((D152 + D153 + D154)/2) + (D155 + D166)))</f>
        <v/>
      </c>
    </row>
    <row r="155">
      <c r="A155" t="inlineStr">
        <is>
          <t>INT_R_X5Y51/INT_R.SE2END0-&gt;&gt;IMUX17</t>
        </is>
      </c>
      <c r="B155" t="inlineStr">
        <is>
          <t>Buffer</t>
        </is>
      </c>
      <c r="C155" t="n">
        <v>1.6107141875</v>
      </c>
      <c r="D155" t="n">
        <v>0.007713</v>
      </c>
      <c r="E155" t="n">
        <v>0.047</v>
      </c>
      <c r="F155" t="n">
        <v>0.038</v>
      </c>
      <c r="G155" t="n">
        <v>0.138</v>
      </c>
      <c r="H155" t="n">
        <v>0.114</v>
      </c>
      <c r="I155">
        <f>((((D160) + (D159))) + (D156 + D157))</f>
        <v/>
      </c>
      <c r="J155">
        <f>(((((D160) + (D159))) + (D156 + D157))*C155)</f>
        <v/>
      </c>
    </row>
    <row r="156">
      <c r="A156" t="inlineStr">
        <is>
          <t>INT_R_X5Y51/IMUX17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CLBLM_R_X5Y51/CLBLM_IMUX17</t>
        </is>
      </c>
      <c r="B157" t="inlineStr">
        <is>
          <t>Part of wire</t>
        </is>
      </c>
      <c r="C157" t="n">
        <v>0</v>
      </c>
      <c r="D157" t="n">
        <v>0</v>
      </c>
      <c r="I157">
        <f>(((D156 + D157)/2) + (((D160) + (D159))))</f>
        <v/>
      </c>
      <c r="J157">
        <f>((C156 + C157)*(((D156 + D157)/2) + (((D160) + (D159)))))</f>
        <v/>
      </c>
    </row>
    <row r="158">
      <c r="A158" t="inlineStr">
        <is>
          <t>CLBLM_R_X5Y51/CLBLM_R.CLBLM_IMUX17-&gt;CLBLM_M_B3</t>
        </is>
      </c>
      <c r="B158" t="inlineStr">
        <is>
          <t>PassTransistor</t>
        </is>
      </c>
      <c r="C158" t="n">
        <v>0</v>
      </c>
      <c r="E158" t="n">
        <v>0</v>
      </c>
      <c r="F158" t="n">
        <v>0</v>
      </c>
      <c r="G158" t="n">
        <v>0</v>
      </c>
      <c r="H158" t="n">
        <v>0</v>
      </c>
      <c r="I158">
        <f>((D160) + (D159))</f>
        <v/>
      </c>
      <c r="J158">
        <f>(((D160) + (D159))*C158)</f>
        <v/>
      </c>
    </row>
    <row r="159">
      <c r="A159" t="inlineStr">
        <is>
          <t>CLBLM_R_X5Y51/CLBLM_M_B3</t>
        </is>
      </c>
      <c r="B159" t="inlineStr">
        <is>
          <t>Part of wire</t>
        </is>
      </c>
      <c r="C159" t="n">
        <v>0</v>
      </c>
      <c r="D159" t="n">
        <v>0</v>
      </c>
      <c r="I159">
        <f>(((D159)/2) + (D160))</f>
        <v/>
      </c>
      <c r="J159">
        <f>((C159)*(((D159)/2) + (D160)))</f>
        <v/>
      </c>
    </row>
    <row r="160">
      <c r="A160" t="inlineStr">
        <is>
          <t>masterReg/i__carry__4_i_3/I1</t>
        </is>
      </c>
      <c r="B160" t="inlineStr">
        <is>
          <t>Inpin</t>
        </is>
      </c>
      <c r="D160" t="n">
        <v>0</v>
      </c>
      <c r="E160" t="n">
        <v>0.141</v>
      </c>
      <c r="F160" t="n">
        <v>0.114</v>
      </c>
      <c r="G160" t="n">
        <v>0.37</v>
      </c>
      <c r="H160" t="n">
        <v>0.298</v>
      </c>
    </row>
    <row r="161">
      <c r="A161" t="inlineStr">
        <is>
          <t>regReadDataA[21]: masterReg/readData1_reg[21]/Q to masterReg/i__carry__4_i_3/I1 sum delays</t>
        </is>
      </c>
      <c r="E161">
        <f>(E2 + E4 + E7 + E25 + E151 + E155 + E158 + E160)</f>
        <v/>
      </c>
      <c r="F161">
        <f>(F2 + F4 + F7 + F25 + F151 + F155 + F158 + F160)</f>
        <v/>
      </c>
      <c r="G161">
        <f>(G2 + G4 + G7 + G25 + G151 + G155 + G158 + G160)</f>
        <v/>
      </c>
      <c r="H161">
        <f>(H2 + H4 + H7 + H25 + H151 + H155 + H158 + H160)</f>
        <v/>
      </c>
      <c r="J161">
        <f>(J2 + J3 + J4 + J6 + J7 + J10 + J25 + J30 + J151 + J154 + J155 + J157 + J158 + J159 + J160)</f>
        <v/>
      </c>
    </row>
    <row r="162">
      <c r="A162" t="inlineStr">
        <is>
          <t>regReadDataA[21]: masterReg/readData1_reg[21]/Q to masterReg/i__carry__4_i_3/I1sum delays + cap delay</t>
        </is>
      </c>
      <c r="E162">
        <f>1000*(E161 + J161)</f>
        <v/>
      </c>
      <c r="F162">
        <f>1000*(F161 + J161)</f>
        <v/>
      </c>
      <c r="G162">
        <f>1000*(G161 + J161)</f>
        <v/>
      </c>
      <c r="H162">
        <f>1000*(H161 + J161)</f>
        <v/>
      </c>
    </row>
    <row r="164">
      <c r="A164" t="inlineStr">
        <is>
          <t>regReadDataA[21]: masterReg/readData1_reg[21]/Q to masterReg/i__carry__4_i_3/I1Total delay (from Vivado)</t>
        </is>
      </c>
      <c r="E164" t="inlineStr">
        <is>
          <t>441</t>
        </is>
      </c>
      <c r="F164" t="inlineStr">
        <is>
          <t>379</t>
        </is>
      </c>
      <c r="G164" t="inlineStr">
        <is>
          <t>853</t>
        </is>
      </c>
      <c r="H164" t="inlineStr">
        <is>
          <t>715</t>
        </is>
      </c>
    </row>
    <row r="166">
      <c r="A166" t="inlineStr">
        <is>
          <t>INT_R_X5Y51/INT_R.SE2END0-&gt;&gt;IMUX16</t>
        </is>
      </c>
      <c r="B166" t="inlineStr">
        <is>
          <t>Buffer</t>
        </is>
      </c>
      <c r="C166" t="n">
        <v>1.6107141875</v>
      </c>
      <c r="D166" t="n">
        <v>0.007713</v>
      </c>
      <c r="E166" t="n">
        <v>0.047</v>
      </c>
      <c r="F166" t="n">
        <v>0.038</v>
      </c>
      <c r="G166" t="n">
        <v>0.138</v>
      </c>
      <c r="H166" t="n">
        <v>0.114</v>
      </c>
      <c r="I166">
        <f>((((D171) + (D170))) + (D167 + D168))</f>
        <v/>
      </c>
      <c r="J166">
        <f>(((((D171) + (D170))) + (D167 + D168))*C166)</f>
        <v/>
      </c>
    </row>
    <row r="167">
      <c r="A167" t="inlineStr">
        <is>
          <t>INT_R_X5Y51/IMUX16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CLBLM_R_X5Y51/CLBLM_IMUX16</t>
        </is>
      </c>
      <c r="B168" t="inlineStr">
        <is>
          <t>Part of wire</t>
        </is>
      </c>
      <c r="C168" t="n">
        <v>0</v>
      </c>
      <c r="D168" t="n">
        <v>0</v>
      </c>
      <c r="I168">
        <f>(((D167 + D168)/2) + (((D171) + (D170))))</f>
        <v/>
      </c>
      <c r="J168">
        <f>((C167 + C168)*(((D167 + D168)/2) + (((D171) + (D170)))))</f>
        <v/>
      </c>
    </row>
    <row r="169">
      <c r="A169" t="inlineStr">
        <is>
          <t>CLBLM_R_X5Y51/CLBLM_R.CLBLM_IMUX16-&gt;CLBLM_L_B3</t>
        </is>
      </c>
      <c r="B169" t="inlineStr">
        <is>
          <t>PassTransistor</t>
        </is>
      </c>
      <c r="C169" t="n">
        <v>0</v>
      </c>
      <c r="E169" t="n">
        <v>0</v>
      </c>
      <c r="F169" t="n">
        <v>0</v>
      </c>
      <c r="G169" t="n">
        <v>0</v>
      </c>
      <c r="H169" t="n">
        <v>0</v>
      </c>
      <c r="I169">
        <f>((D171) + (D170))</f>
        <v/>
      </c>
      <c r="J169">
        <f>(((D171) + (D170))*C169)</f>
        <v/>
      </c>
    </row>
    <row r="170">
      <c r="A170" t="inlineStr">
        <is>
          <t>CLBLM_R_X5Y51/CLBLM_L_B3</t>
        </is>
      </c>
      <c r="B170" t="inlineStr">
        <is>
          <t>Part of wire</t>
        </is>
      </c>
      <c r="C170" t="n">
        <v>0</v>
      </c>
      <c r="D170" t="n">
        <v>0</v>
      </c>
      <c r="I170">
        <f>(((D170)/2) + (D171))</f>
        <v/>
      </c>
      <c r="J170">
        <f>((C170)*(((D170)/2) + (D171)))</f>
        <v/>
      </c>
    </row>
    <row r="171">
      <c r="A171" t="inlineStr">
        <is>
          <t>masterReg/result0_carry__4_i_3/I0</t>
        </is>
      </c>
      <c r="B171" t="inlineStr">
        <is>
          <t>Inpin</t>
        </is>
      </c>
      <c r="D171" t="n">
        <v>0</v>
      </c>
      <c r="E171" t="n">
        <v>0.136</v>
      </c>
      <c r="F171" t="n">
        <v>0.109</v>
      </c>
      <c r="G171" t="n">
        <v>0.349</v>
      </c>
      <c r="H171" t="n">
        <v>0.281</v>
      </c>
    </row>
    <row r="172">
      <c r="A172" t="inlineStr">
        <is>
          <t>regReadDataA[21]: masterReg/readData1_reg[21]/Q to masterReg/result0_carry__4_i_3/I0 sum delays</t>
        </is>
      </c>
      <c r="E172">
        <f>(E2 + E4 + E7 + E25 + E151 + E166 + E169 + E171)</f>
        <v/>
      </c>
      <c r="F172">
        <f>(F2 + F4 + F7 + F25 + F151 + F166 + F169 + F171)</f>
        <v/>
      </c>
      <c r="G172">
        <f>(G2 + G4 + G7 + G25 + G151 + G166 + G169 + G171)</f>
        <v/>
      </c>
      <c r="H172">
        <f>(H2 + H4 + H7 + H25 + H151 + H166 + H169 + H171)</f>
        <v/>
      </c>
      <c r="J172">
        <f>(J2 + J3 + J4 + J6 + J7 + J10 + J25 + J30 + J151 + J154 + J166 + J168 + J169 + J170 + J171)</f>
        <v/>
      </c>
    </row>
    <row r="173">
      <c r="A173" t="inlineStr">
        <is>
          <t>regReadDataA[21]: masterReg/readData1_reg[21]/Q to masterReg/result0_carry__4_i_3/I0sum delays + cap delay</t>
        </is>
      </c>
      <c r="E173">
        <f>1000*(E172 + J172)</f>
        <v/>
      </c>
      <c r="F173">
        <f>1000*(F172 + J172)</f>
        <v/>
      </c>
      <c r="G173">
        <f>1000*(G172 + J172)</f>
        <v/>
      </c>
      <c r="H173">
        <f>1000*(H172 + J172)</f>
        <v/>
      </c>
    </row>
    <row r="175">
      <c r="A175" t="inlineStr">
        <is>
          <t>regReadDataA[21]: masterReg/readData1_reg[21]/Q to masterReg/result0_carry__4_i_3/I0Total delay (from Vivado)</t>
        </is>
      </c>
      <c r="E175" t="inlineStr">
        <is>
          <t>436</t>
        </is>
      </c>
      <c r="F175" t="inlineStr">
        <is>
          <t>374</t>
        </is>
      </c>
      <c r="G175" t="inlineStr">
        <is>
          <t>836</t>
        </is>
      </c>
      <c r="H175" t="inlineStr">
        <is>
          <t>702</t>
        </is>
      </c>
    </row>
    <row r="177">
      <c r="A177" t="inlineStr">
        <is>
          <t>INT_L_X4Y52/INT_L.SE2END0-&gt;&gt;EE2BEG0</t>
        </is>
      </c>
      <c r="B177" t="inlineStr">
        <is>
          <t>Buffer</t>
        </is>
      </c>
      <c r="C177" t="n">
        <v>1.1851186875</v>
      </c>
      <c r="D177" t="n">
        <v>0.008473000000000001</v>
      </c>
      <c r="E177" t="n">
        <v>0.061</v>
      </c>
      <c r="F177" t="n">
        <v>0.05</v>
      </c>
      <c r="G177" t="n">
        <v>0.139</v>
      </c>
      <c r="H177" t="n">
        <v>0.115</v>
      </c>
      <c r="I177">
        <f>((D185 + D199) + (D178 + D179 + D180 + D181 + D182 + D183 + D184))</f>
        <v/>
      </c>
      <c r="J177">
        <f>(((D185 + D199) + (D178 + D179 + D180 + D181 + D182 + D183 + D184))*C177)</f>
        <v/>
      </c>
    </row>
    <row r="178">
      <c r="A178" t="inlineStr">
        <is>
          <t>INT_L_X4Y52/EE2BEG0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INT_L_X6Y52/EE2END0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INT_R_X5Y52/EE2A0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CLBLM_R_X5Y52/CLBLM_EE2A0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VBRK_X18Y55/VBRK_EE2A0</t>
        </is>
      </c>
      <c r="B182" t="inlineStr">
        <is>
          <t>Part of wire</t>
        </is>
      </c>
      <c r="C182" t="n">
        <v>0.01211</v>
      </c>
      <c r="D182" t="n">
        <v>0.00162</v>
      </c>
    </row>
    <row r="183">
      <c r="A183" t="inlineStr">
        <is>
          <t>BRAM_L_X6Y50/BRAM_EE2A0_2</t>
        </is>
      </c>
      <c r="B183" t="inlineStr">
        <is>
          <t>Part of wire</t>
        </is>
      </c>
      <c r="C183" t="n">
        <v>0.26892</v>
      </c>
      <c r="D183" t="n">
        <v>0.06043</v>
      </c>
    </row>
    <row r="184">
      <c r="A184" t="inlineStr">
        <is>
          <t>BRAM_INT_INTERFACE_L_X6Y52/INT_INTERFACE_EE2A0</t>
        </is>
      </c>
      <c r="B184" t="inlineStr">
        <is>
          <t>Part of wire</t>
        </is>
      </c>
      <c r="C184" t="n">
        <v>0</v>
      </c>
      <c r="D184" t="n">
        <v>0</v>
      </c>
      <c r="I184">
        <f>(((D178 + D179 + D180 + D181 + D182 + D183 + D184)/2) + (D185 + D199))</f>
        <v/>
      </c>
      <c r="J184">
        <f>((C178 + C179 + C180 + C181 + C182 + C183 + C184)*(((D178 + D179 + D180 + D181 + D182 + D183 + D184)/2) + (D185 + D199)))</f>
        <v/>
      </c>
    </row>
    <row r="185">
      <c r="A185" t="inlineStr">
        <is>
          <t>INT_L_X6Y52/INT_L.EE2END0-&gt;&gt;ER1BEG1</t>
        </is>
      </c>
      <c r="B185" t="inlineStr">
        <is>
          <t>Buffer</t>
        </is>
      </c>
      <c r="C185" t="n">
        <v>1.16220225</v>
      </c>
      <c r="D185" t="n">
        <v>0.008429000000000001</v>
      </c>
      <c r="E185" t="n">
        <v>0.044</v>
      </c>
      <c r="F185" t="n">
        <v>0.036</v>
      </c>
      <c r="G185" t="n">
        <v>0.124</v>
      </c>
      <c r="H185" t="n">
        <v>0.103</v>
      </c>
      <c r="I185">
        <f>((D188) + (D186 + D187))</f>
        <v/>
      </c>
      <c r="J185">
        <f>(((D188) + (D186 + D187))*C185)</f>
        <v/>
      </c>
    </row>
    <row r="186">
      <c r="A186" t="inlineStr">
        <is>
          <t>INT_L_X6Y52/ER1BEG1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INT_R_X7Y52/ER1END1</t>
        </is>
      </c>
      <c r="B187" t="inlineStr">
        <is>
          <t>Part of wire</t>
        </is>
      </c>
      <c r="C187" t="n">
        <v>0</v>
      </c>
      <c r="D187" t="n">
        <v>0</v>
      </c>
      <c r="I187">
        <f>(((D186 + D187)/2) + (D188))</f>
        <v/>
      </c>
      <c r="J187">
        <f>((C186 + C187)*(((D186 + D187)/2) + (D188)))</f>
        <v/>
      </c>
    </row>
    <row r="188">
      <c r="A188" t="inlineStr">
        <is>
          <t>INT_R_X7Y52/INT_R.ER1END1-&gt;&gt;IMUX26</t>
        </is>
      </c>
      <c r="B188" t="inlineStr">
        <is>
          <t>Buffer</t>
        </is>
      </c>
      <c r="C188" t="n">
        <v>1.6107141875</v>
      </c>
      <c r="D188" t="n">
        <v>0.007713</v>
      </c>
      <c r="E188" t="n">
        <v>0.047</v>
      </c>
      <c r="F188" t="n">
        <v>0.038</v>
      </c>
      <c r="G188" t="n">
        <v>0.138</v>
      </c>
      <c r="H188" t="n">
        <v>0.114</v>
      </c>
      <c r="I188">
        <f>((((D193) + (D192))) + (D189 + D190))</f>
        <v/>
      </c>
      <c r="J188">
        <f>(((((D193) + (D192))) + (D189 + D190))*C188)</f>
        <v/>
      </c>
    </row>
    <row r="189">
      <c r="A189" t="inlineStr">
        <is>
          <t>INT_R_X7Y52/IMUX26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CLBLM_R_X7Y52/CLBLM_IMUX26</t>
        </is>
      </c>
      <c r="B190" t="inlineStr">
        <is>
          <t>Part of wire</t>
        </is>
      </c>
      <c r="C190" t="n">
        <v>0</v>
      </c>
      <c r="D190" t="n">
        <v>0</v>
      </c>
      <c r="I190">
        <f>(((D189 + D190)/2) + (((D193) + (D192))))</f>
        <v/>
      </c>
      <c r="J190">
        <f>((C189 + C190)*(((D189 + D190)/2) + (((D193) + (D192)))))</f>
        <v/>
      </c>
    </row>
    <row r="191">
      <c r="A191" t="inlineStr">
        <is>
          <t>CLBLM_R_X7Y52/CLBLM_R.CLBLM_IMUX26-&gt;CLBLM_L_B4</t>
        </is>
      </c>
      <c r="B191" t="inlineStr">
        <is>
          <t>PassTransistor</t>
        </is>
      </c>
      <c r="C191" t="n">
        <v>0</v>
      </c>
      <c r="E191" t="n">
        <v>0</v>
      </c>
      <c r="F191" t="n">
        <v>0</v>
      </c>
      <c r="G191" t="n">
        <v>0</v>
      </c>
      <c r="H191" t="n">
        <v>0</v>
      </c>
      <c r="I191">
        <f>((D193) + (D192))</f>
        <v/>
      </c>
      <c r="J191">
        <f>(((D193) + (D192))*C191)</f>
        <v/>
      </c>
    </row>
    <row r="192">
      <c r="A192" t="inlineStr">
        <is>
          <t>CLBLM_R_X7Y52/CLBLM_L_B4</t>
        </is>
      </c>
      <c r="B192" t="inlineStr">
        <is>
          <t>Part of wire</t>
        </is>
      </c>
      <c r="C192" t="n">
        <v>0</v>
      </c>
      <c r="D192" t="n">
        <v>0</v>
      </c>
      <c r="I192">
        <f>(((D192)/2) + (D193))</f>
        <v/>
      </c>
      <c r="J192">
        <f>((C192)*(((D192)/2) + (D193)))</f>
        <v/>
      </c>
    </row>
    <row r="193">
      <c r="A193" t="inlineStr">
        <is>
          <t>masterReg/readData2[29]_i_18/I5</t>
        </is>
      </c>
      <c r="B193" t="inlineStr">
        <is>
          <t>Inpin</t>
        </is>
      </c>
      <c r="D193" t="n">
        <v>0</v>
      </c>
      <c r="E193" t="n">
        <v>0.107</v>
      </c>
      <c r="F193" t="n">
        <v>0.08599999999999999</v>
      </c>
      <c r="G193" t="n">
        <v>0.282</v>
      </c>
      <c r="H193" t="n">
        <v>0.228</v>
      </c>
    </row>
    <row r="194">
      <c r="A194" t="inlineStr">
        <is>
          <t>regReadDataA[21]: masterReg/readData1_reg[21]/Q to masterReg/readData2[29]_i_18/I5 sum delays</t>
        </is>
      </c>
      <c r="E194">
        <f>(E2 + E4 + E7 + E25 + E177 + E185 + E188 + E191 + E193)</f>
        <v/>
      </c>
      <c r="F194">
        <f>(F2 + F4 + F7 + F25 + F177 + F185 + F188 + F191 + F193)</f>
        <v/>
      </c>
      <c r="G194">
        <f>(G2 + G4 + G7 + G25 + G177 + G185 + G188 + G191 + G193)</f>
        <v/>
      </c>
      <c r="H194">
        <f>(H2 + H4 + H7 + H25 + H177 + H185 + H188 + H191 + H193)</f>
        <v/>
      </c>
      <c r="J194">
        <f>(J2 + J3 + J4 + J6 + J7 + J10 + J25 + J30 + J177 + J184 + J185 + J187 + J188 + J190 + J191 + J192 + J193)</f>
        <v/>
      </c>
    </row>
    <row r="195">
      <c r="A195" t="inlineStr">
        <is>
          <t>regReadDataA[21]: masterReg/readData1_reg[21]/Q to masterReg/readData2[29]_i_18/I5sum delays + cap delay</t>
        </is>
      </c>
      <c r="E195">
        <f>1000*(E194 + J194)</f>
        <v/>
      </c>
      <c r="F195">
        <f>1000*(F194 + J194)</f>
        <v/>
      </c>
      <c r="G195">
        <f>1000*(G194 + J194)</f>
        <v/>
      </c>
      <c r="H195">
        <f>1000*(H194 + J194)</f>
        <v/>
      </c>
    </row>
    <row r="197">
      <c r="A197" t="inlineStr">
        <is>
          <t>regReadDataA[21]: masterReg/readData1_reg[21]/Q to masterReg/readData2[29]_i_18/I5Total delay (from Vivado)</t>
        </is>
      </c>
      <c r="E197" t="inlineStr">
        <is>
          <t>559</t>
        </is>
      </c>
      <c r="F197" t="inlineStr">
        <is>
          <t>492</t>
        </is>
      </c>
      <c r="G197" t="inlineStr">
        <is>
          <t>969</t>
        </is>
      </c>
      <c r="H197" t="inlineStr">
        <is>
          <t>828</t>
        </is>
      </c>
    </row>
    <row r="199">
      <c r="A199" t="inlineStr">
        <is>
          <t>INT_L_X6Y52/INT_L.EE2END0-&gt;&gt;EE2BEG0</t>
        </is>
      </c>
      <c r="B199" t="inlineStr">
        <is>
          <t>Buffer</t>
        </is>
      </c>
      <c r="C199" t="n">
        <v>1.1851186875</v>
      </c>
      <c r="D199" t="n">
        <v>0.008473000000000001</v>
      </c>
      <c r="E199" t="n">
        <v>0.061</v>
      </c>
      <c r="F199" t="n">
        <v>0.05</v>
      </c>
      <c r="G199" t="n">
        <v>0.139</v>
      </c>
      <c r="H199" t="n">
        <v>0.115</v>
      </c>
      <c r="I199">
        <f>((D205 + D216) + (D200 + D201 + D202 + D203 + D204))</f>
        <v/>
      </c>
      <c r="J199">
        <f>(((D205 + D216) + (D200 + D201 + D202 + D203 + D204))*C199)</f>
        <v/>
      </c>
    </row>
    <row r="200">
      <c r="A200" t="inlineStr">
        <is>
          <t>INT_L_X6Y52/EE2BEG0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INT_L_X8Y52/EE2END0</t>
        </is>
      </c>
      <c r="B201" t="inlineStr">
        <is>
          <t>Part of wire</t>
        </is>
      </c>
      <c r="C201" t="n">
        <v>0</v>
      </c>
      <c r="D201" t="n">
        <v>0</v>
      </c>
    </row>
    <row r="202">
      <c r="A202" t="inlineStr">
        <is>
          <t>INT_R_X7Y52/EE2A0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CLBLM_R_X7Y52/CLBLM_EE2A0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CLBLM_L_X8Y52/CLBLM_EE2A0</t>
        </is>
      </c>
      <c r="B204" t="inlineStr">
        <is>
          <t>Part of wire</t>
        </is>
      </c>
      <c r="C204" t="n">
        <v>0</v>
      </c>
      <c r="D204" t="n">
        <v>0</v>
      </c>
      <c r="I204">
        <f>(((D200 + D201 + D202 + D203 + D204)/2) + (D205 + D216))</f>
        <v/>
      </c>
      <c r="J204">
        <f>((C200 + C201 + C202 + C203 + C204)*(((D200 + D201 + D202 + D203 + D204)/2) + (D205 + D216)))</f>
        <v/>
      </c>
    </row>
    <row r="205">
      <c r="A205" t="inlineStr">
        <is>
          <t>INT_L_X8Y52/INT_L.EE2END0-&gt;&gt;IMUX_L0</t>
        </is>
      </c>
      <c r="B205" t="inlineStr">
        <is>
          <t>Buffer</t>
        </is>
      </c>
      <c r="C205" t="n">
        <v>1.6107141875</v>
      </c>
      <c r="D205" t="n">
        <v>0.007713</v>
      </c>
      <c r="E205" t="n">
        <v>0.047</v>
      </c>
      <c r="F205" t="n">
        <v>0.038</v>
      </c>
      <c r="G205" t="n">
        <v>0.138</v>
      </c>
      <c r="H205" t="n">
        <v>0.114</v>
      </c>
      <c r="I205">
        <f>((((D210) + (D209))) + (D206 + D207))</f>
        <v/>
      </c>
      <c r="J205">
        <f>(((((D210) + (D209))) + (D206 + D207))*C205)</f>
        <v/>
      </c>
    </row>
    <row r="206">
      <c r="A206" t="inlineStr">
        <is>
          <t>INT_L_X8Y52/IMUX_L0</t>
        </is>
      </c>
      <c r="B206" t="inlineStr">
        <is>
          <t>Part of wire</t>
        </is>
      </c>
      <c r="C206" t="n">
        <v>0</v>
      </c>
      <c r="D206" t="n">
        <v>0</v>
      </c>
    </row>
    <row r="207">
      <c r="A207" t="inlineStr">
        <is>
          <t>CLBLM_L_X8Y52/CLBLM_IMUX0</t>
        </is>
      </c>
      <c r="B207" t="inlineStr">
        <is>
          <t>Part of wire</t>
        </is>
      </c>
      <c r="C207" t="n">
        <v>0</v>
      </c>
      <c r="D207" t="n">
        <v>0</v>
      </c>
      <c r="I207">
        <f>(((D206 + D207)/2) + (((D210) + (D209))))</f>
        <v/>
      </c>
      <c r="J207">
        <f>((C206 + C207)*(((D206 + D207)/2) + (((D210) + (D209)))))</f>
        <v/>
      </c>
    </row>
    <row r="208">
      <c r="A208" t="inlineStr">
        <is>
          <t>CLBLM_L_X8Y52/CLBLM_L.CLBLM_IMUX0-&gt;CLBLM_L_A3</t>
        </is>
      </c>
      <c r="B208" t="inlineStr">
        <is>
          <t>PassTransistor</t>
        </is>
      </c>
      <c r="C208" t="n">
        <v>0</v>
      </c>
      <c r="E208" t="n">
        <v>0</v>
      </c>
      <c r="F208" t="n">
        <v>0</v>
      </c>
      <c r="G208" t="n">
        <v>0</v>
      </c>
      <c r="H208" t="n">
        <v>0</v>
      </c>
      <c r="I208">
        <f>((D210) + (D209))</f>
        <v/>
      </c>
      <c r="J208">
        <f>(((D210) + (D209))*C208)</f>
        <v/>
      </c>
    </row>
    <row r="209">
      <c r="A209" t="inlineStr">
        <is>
          <t>CLBLM_L_X8Y52/CLBLM_L_A3</t>
        </is>
      </c>
      <c r="B209" t="inlineStr">
        <is>
          <t>Part of wire</t>
        </is>
      </c>
      <c r="C209" t="n">
        <v>0</v>
      </c>
      <c r="D209" t="n">
        <v>0</v>
      </c>
      <c r="I209">
        <f>(((D209)/2) + (D210))</f>
        <v/>
      </c>
      <c r="J209">
        <f>((C209)*(((D209)/2) + (D210)))</f>
        <v/>
      </c>
    </row>
    <row r="210">
      <c r="A210" t="inlineStr">
        <is>
          <t>masterReg/readData2[30]_i_18/I3</t>
        </is>
      </c>
      <c r="B210" t="inlineStr">
        <is>
          <t>Inpin</t>
        </is>
      </c>
      <c r="D210" t="n">
        <v>0</v>
      </c>
      <c r="E210" t="n">
        <v>0.133</v>
      </c>
      <c r="F210" t="n">
        <v>0.107</v>
      </c>
      <c r="G210" t="n">
        <v>0.344</v>
      </c>
      <c r="H210" t="n">
        <v>0.278</v>
      </c>
    </row>
    <row r="211">
      <c r="A211" t="inlineStr">
        <is>
          <t>regReadDataA[21]: masterReg/readData1_reg[21]/Q to masterReg/readData2[30]_i_18/I3 sum delays</t>
        </is>
      </c>
      <c r="E211">
        <f>(E2 + E4 + E7 + E25 + E177 + E199 + E205 + E208 + E210)</f>
        <v/>
      </c>
      <c r="F211">
        <f>(F2 + F4 + F7 + F25 + F177 + F199 + F205 + F208 + F210)</f>
        <v/>
      </c>
      <c r="G211">
        <f>(G2 + G4 + G7 + G25 + G177 + G199 + G205 + G208 + G210)</f>
        <v/>
      </c>
      <c r="H211">
        <f>(H2 + H4 + H7 + H25 + H177 + H199 + H205 + H208 + H210)</f>
        <v/>
      </c>
      <c r="J211">
        <f>(J2 + J3 + J4 + J6 + J7 + J10 + J25 + J30 + J177 + J184 + J199 + J204 + J205 + J207 + J208 + J209 + J210)</f>
        <v/>
      </c>
    </row>
    <row r="212">
      <c r="A212" t="inlineStr">
        <is>
          <t>regReadDataA[21]: masterReg/readData1_reg[21]/Q to masterReg/readData2[30]_i_18/I3sum delays + cap delay</t>
        </is>
      </c>
      <c r="E212">
        <f>1000*(E211 + J211)</f>
        <v/>
      </c>
      <c r="F212">
        <f>1000*(F211 + J211)</f>
        <v/>
      </c>
      <c r="G212">
        <f>1000*(G211 + J211)</f>
        <v/>
      </c>
      <c r="H212">
        <f>1000*(H211 + J211)</f>
        <v/>
      </c>
    </row>
    <row r="214">
      <c r="A214" t="inlineStr">
        <is>
          <t>regReadDataA[21]: masterReg/readData1_reg[21]/Q to masterReg/readData2[30]_i_18/I3Total delay (from Vivado)</t>
        </is>
      </c>
      <c r="E214" t="inlineStr">
        <is>
          <t>612</t>
        </is>
      </c>
      <c r="F214" t="inlineStr">
        <is>
          <t>537</t>
        </is>
      </c>
      <c r="G214" t="inlineStr">
        <is>
          <t>1038</t>
        </is>
      </c>
      <c r="H214" t="inlineStr">
        <is>
          <t>886</t>
        </is>
      </c>
    </row>
    <row r="216">
      <c r="A216" t="inlineStr">
        <is>
          <t>INT_L_X8Y52/INT_L.EE2END0-&gt;&gt;SS2BEG0</t>
        </is>
      </c>
      <c r="B216" t="inlineStr">
        <is>
          <t>Buffer</t>
        </is>
      </c>
      <c r="C216" t="n">
        <v>1.1851186875</v>
      </c>
      <c r="D216" t="n">
        <v>0.008473000000000001</v>
      </c>
      <c r="E216" t="n">
        <v>0.06</v>
      </c>
      <c r="F216" t="n">
        <v>0.05</v>
      </c>
      <c r="G216" t="n">
        <v>0.134</v>
      </c>
      <c r="H216" t="n">
        <v>0.111</v>
      </c>
      <c r="I216">
        <f>((D220) + (D217 + D218 + D219))</f>
        <v/>
      </c>
      <c r="J216">
        <f>(((D220) + (D217 + D218 + D219))*C216)</f>
        <v/>
      </c>
    </row>
    <row r="217">
      <c r="A217" t="inlineStr">
        <is>
          <t>INT_L_X8Y52/SS2BEG0</t>
        </is>
      </c>
      <c r="B217" t="inlineStr">
        <is>
          <t>Part of wire</t>
        </is>
      </c>
      <c r="C217" t="n">
        <v>0</v>
      </c>
      <c r="D217" t="n">
        <v>0</v>
      </c>
    </row>
    <row r="218">
      <c r="A218" t="inlineStr">
        <is>
          <t>INT_L_X8Y50/SS2END0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INT_L_X8Y51/SS2A0</t>
        </is>
      </c>
      <c r="B219" t="inlineStr">
        <is>
          <t>Part of wire</t>
        </is>
      </c>
      <c r="C219" t="n">
        <v>0</v>
      </c>
      <c r="D219" t="n">
        <v>0</v>
      </c>
      <c r="I219">
        <f>(((D217 + D218 + D219)/2) + (D220))</f>
        <v/>
      </c>
      <c r="J219">
        <f>((C217 + C218 + C219)*(((D217 + D218 + D219)/2) + (D220)))</f>
        <v/>
      </c>
    </row>
    <row r="220">
      <c r="A220" t="inlineStr">
        <is>
          <t>INT_L_X8Y50/INT_L.SS2END0-&gt;&gt;IMUX_L41</t>
        </is>
      </c>
      <c r="B220" t="inlineStr">
        <is>
          <t>Buffer</t>
        </is>
      </c>
      <c r="C220" t="n">
        <v>1.6107141875</v>
      </c>
      <c r="D220" t="n">
        <v>0.007713</v>
      </c>
      <c r="E220" t="n">
        <v>0.047</v>
      </c>
      <c r="F220" t="n">
        <v>0.038</v>
      </c>
      <c r="G220" t="n">
        <v>0.138</v>
      </c>
      <c r="H220" t="n">
        <v>0.114</v>
      </c>
      <c r="I220">
        <f>((((D225) + (D224))) + (D221 + D222))</f>
        <v/>
      </c>
      <c r="J220">
        <f>(((((D225) + (D224))) + (D221 + D222))*C220)</f>
        <v/>
      </c>
    </row>
    <row r="221">
      <c r="A221" t="inlineStr">
        <is>
          <t>INT_L_X8Y50/IMUX_L41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CLBLM_L_X8Y50/CLBLM_IMUX41</t>
        </is>
      </c>
      <c r="B222" t="inlineStr">
        <is>
          <t>Part of wire</t>
        </is>
      </c>
      <c r="C222" t="n">
        <v>0</v>
      </c>
      <c r="D222" t="n">
        <v>0</v>
      </c>
      <c r="I222">
        <f>(((D221 + D222)/2) + (((D225) + (D224))))</f>
        <v/>
      </c>
      <c r="J222">
        <f>((C221 + C222)*(((D221 + D222)/2) + (((D225) + (D224)))))</f>
        <v/>
      </c>
    </row>
    <row r="223">
      <c r="A223" t="inlineStr">
        <is>
          <t>CLBLM_L_X8Y50/CLBLM_L.CLBLM_IMUX41-&gt;CLBLM_L_D1</t>
        </is>
      </c>
      <c r="B223" t="inlineStr">
        <is>
          <t>PassTransistor</t>
        </is>
      </c>
      <c r="C223" t="n">
        <v>0</v>
      </c>
      <c r="E223" t="n">
        <v>0</v>
      </c>
      <c r="F223" t="n">
        <v>0</v>
      </c>
      <c r="G223" t="n">
        <v>0</v>
      </c>
      <c r="H223" t="n">
        <v>0</v>
      </c>
      <c r="I223">
        <f>((D225) + (D224))</f>
        <v/>
      </c>
      <c r="J223">
        <f>(((D225) + (D224))*C223)</f>
        <v/>
      </c>
    </row>
    <row r="224">
      <c r="A224" t="inlineStr">
        <is>
          <t>CLBLM_L_X8Y50/CLBLM_L_D1</t>
        </is>
      </c>
      <c r="B224" t="inlineStr">
        <is>
          <t>Part of wire</t>
        </is>
      </c>
      <c r="C224" t="n">
        <v>0</v>
      </c>
      <c r="D224" t="n">
        <v>0</v>
      </c>
      <c r="I224">
        <f>(((D224)/2) + (D225))</f>
        <v/>
      </c>
      <c r="J224">
        <f>((C224)*(((D224)/2) + (D225)))</f>
        <v/>
      </c>
    </row>
    <row r="225">
      <c r="A225" t="inlineStr">
        <is>
          <t>masterReg/readData2[31]_i_18/I1</t>
        </is>
      </c>
      <c r="B225" t="inlineStr">
        <is>
          <t>Inpin</t>
        </is>
      </c>
      <c r="D225" t="n">
        <v>0</v>
      </c>
      <c r="E225" t="n">
        <v>0.216</v>
      </c>
      <c r="F225" t="n">
        <v>0.174</v>
      </c>
      <c r="G225" t="n">
        <v>0.522</v>
      </c>
      <c r="H225" t="n">
        <v>0.421</v>
      </c>
    </row>
    <row r="226">
      <c r="A226" t="inlineStr">
        <is>
          <t>regReadDataA[21]: masterReg/readData1_reg[21]/Q to masterReg/readData2[31]_i_18/I1 sum delays</t>
        </is>
      </c>
      <c r="E226">
        <f>(E2 + E4 + E7 + E25 + E177 + E199 + E216 + E220 + E223 + E225)</f>
        <v/>
      </c>
      <c r="F226">
        <f>(F2 + F4 + F7 + F25 + F177 + F199 + F216 + F220 + F223 + F225)</f>
        <v/>
      </c>
      <c r="G226">
        <f>(G2 + G4 + G7 + G25 + G177 + G199 + G216 + G220 + G223 + G225)</f>
        <v/>
      </c>
      <c r="H226">
        <f>(H2 + H4 + H7 + H25 + H177 + H199 + H216 + H220 + H223 + H225)</f>
        <v/>
      </c>
      <c r="J226">
        <f>(J2 + J3 + J4 + J6 + J7 + J10 + J25 + J30 + J177 + J184 + J199 + J204 + J216 + J219 + J220 + J222 + J223 + J224 + J225)</f>
        <v/>
      </c>
    </row>
    <row r="227">
      <c r="A227" t="inlineStr">
        <is>
          <t>regReadDataA[21]: masterReg/readData1_reg[21]/Q to masterReg/readData2[31]_i_18/I1sum delays + cap delay</t>
        </is>
      </c>
      <c r="E227">
        <f>1000*(E226 + J226)</f>
        <v/>
      </c>
      <c r="F227">
        <f>1000*(F226 + J226)</f>
        <v/>
      </c>
      <c r="G227">
        <f>1000*(G226 + J226)</f>
        <v/>
      </c>
      <c r="H227">
        <f>1000*(H226 + J226)</f>
        <v/>
      </c>
    </row>
    <row r="229">
      <c r="A229" t="inlineStr">
        <is>
          <t>regReadDataA[21]: masterReg/readData1_reg[21]/Q to masterReg/readData2[31]_i_18/I1Total delay (from Vivado)</t>
        </is>
      </c>
      <c r="E229" t="inlineStr">
        <is>
          <t>763</t>
        </is>
      </c>
      <c r="F229" t="inlineStr">
        <is>
          <t>662</t>
        </is>
      </c>
      <c r="G229" t="inlineStr">
        <is>
          <t>1315</t>
        </is>
      </c>
      <c r="H229" t="inlineStr">
        <is>
          <t>1112</t>
        </is>
      </c>
    </row>
    <row r="231">
      <c r="A231" t="inlineStr">
        <is>
          <t>INT_L_X4Y52/INT_L.SE2END0-&gt;&gt;WL1BEG_N3</t>
        </is>
      </c>
      <c r="B231" t="inlineStr">
        <is>
          <t>Buffer</t>
        </is>
      </c>
      <c r="C231" t="n">
        <v>1.16220225</v>
      </c>
      <c r="D231" t="n">
        <v>0.008429000000000001</v>
      </c>
      <c r="E231" t="n">
        <v>0.042</v>
      </c>
      <c r="F231" t="n">
        <v>0.034</v>
      </c>
      <c r="G231" t="n">
        <v>0.124</v>
      </c>
      <c r="H231" t="n">
        <v>0.103</v>
      </c>
      <c r="I231">
        <f>((D238 + D249) + (D232 + D233 + D234 + D235 + D236 + D237))</f>
        <v/>
      </c>
      <c r="J231">
        <f>(((D238 + D249) + (D232 + D233 + D234 + D235 + D236 + D237))*C231)</f>
        <v/>
      </c>
    </row>
    <row r="232">
      <c r="A232" t="inlineStr">
        <is>
          <t>INT_L_X4Y52/WL1BEG_N3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INT_R_X3Y51/WL1END3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INT_R_X3Y52/WL1END_N1_3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INT_L_X4Y51/WL1BEG3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CLBLL_L_X4Y51/CLBLL_WL1END3</t>
        </is>
      </c>
      <c r="B236" t="inlineStr">
        <is>
          <t>Part of wire</t>
        </is>
      </c>
      <c r="C236" t="n">
        <v>0.051272</v>
      </c>
      <c r="D236" t="n">
        <v>0.006105</v>
      </c>
    </row>
    <row r="237">
      <c r="A237" t="inlineStr">
        <is>
          <t>CLBLM_R_X3Y51/CLBLM_WL1END3</t>
        </is>
      </c>
      <c r="B237" t="inlineStr">
        <is>
          <t>Part of wire</t>
        </is>
      </c>
      <c r="C237" t="n">
        <v>0.058596</v>
      </c>
      <c r="D237" t="n">
        <v>0.006105</v>
      </c>
      <c r="I237">
        <f>(((D232 + D233 + D234 + D235 + D236 + D237)/2) + (D238 + D249))</f>
        <v/>
      </c>
      <c r="J237">
        <f>((C232 + C233 + C234 + C235 + C236 + C237)*(((D232 + D233 + D234 + D235 + D236 + D237)/2) + (D238 + D249)))</f>
        <v/>
      </c>
    </row>
    <row r="238">
      <c r="A238" t="inlineStr">
        <is>
          <t>INT_R_X3Y51/INT_R.WL1END3-&gt;&gt;IMUX23</t>
        </is>
      </c>
      <c r="B238" t="inlineStr">
        <is>
          <t>Buffer</t>
        </is>
      </c>
      <c r="C238" t="n">
        <v>1.6107141875</v>
      </c>
      <c r="D238" t="n">
        <v>0.007713</v>
      </c>
      <c r="E238" t="n">
        <v>0.047</v>
      </c>
      <c r="F238" t="n">
        <v>0.038</v>
      </c>
      <c r="G238" t="n">
        <v>0.138</v>
      </c>
      <c r="H238" t="n">
        <v>0.114</v>
      </c>
      <c r="I238">
        <f>((((D243) + (D242))) + (D239 + D240))</f>
        <v/>
      </c>
      <c r="J238">
        <f>(((((D243) + (D242))) + (D239 + D240))*C238)</f>
        <v/>
      </c>
    </row>
    <row r="239">
      <c r="A239" t="inlineStr">
        <is>
          <t>INT_R_X3Y51/IMUX23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CLBLM_R_X3Y51/CLBLM_IMUX23</t>
        </is>
      </c>
      <c r="B240" t="inlineStr">
        <is>
          <t>Part of wire</t>
        </is>
      </c>
      <c r="C240" t="n">
        <v>0</v>
      </c>
      <c r="D240" t="n">
        <v>0</v>
      </c>
      <c r="I240">
        <f>(((D239 + D240)/2) + (((D243) + (D242))))</f>
        <v/>
      </c>
      <c r="J240">
        <f>((C239 + C240)*(((D239 + D240)/2) + (((D243) + (D242)))))</f>
        <v/>
      </c>
    </row>
    <row r="241">
      <c r="A241" t="inlineStr">
        <is>
          <t>CLBLM_R_X3Y51/CLBLM_R.CLBLM_IMUX23-&gt;CLBLM_L_C3</t>
        </is>
      </c>
      <c r="B241" t="inlineStr">
        <is>
          <t>PassTransistor</t>
        </is>
      </c>
      <c r="C241" t="n">
        <v>0</v>
      </c>
      <c r="E241" t="n">
        <v>0</v>
      </c>
      <c r="F241" t="n">
        <v>0</v>
      </c>
      <c r="G241" t="n">
        <v>0</v>
      </c>
      <c r="H241" t="n">
        <v>0</v>
      </c>
      <c r="I241">
        <f>((D243) + (D242))</f>
        <v/>
      </c>
      <c r="J241">
        <f>(((D243) + (D242))*C241)</f>
        <v/>
      </c>
    </row>
    <row r="242">
      <c r="A242" t="inlineStr">
        <is>
          <t>CLBLM_R_X3Y51/CLBLM_L_C3</t>
        </is>
      </c>
      <c r="B242" t="inlineStr">
        <is>
          <t>Part of wire</t>
        </is>
      </c>
      <c r="C242" t="n">
        <v>0</v>
      </c>
      <c r="D242" t="n">
        <v>0</v>
      </c>
      <c r="I242">
        <f>(((D242)/2) + (D243))</f>
        <v/>
      </c>
      <c r="J242">
        <f>((C242)*(((D242)/2) + (D243)))</f>
        <v/>
      </c>
    </row>
    <row r="243">
      <c r="A243" t="inlineStr">
        <is>
          <t>masterReg/readData2[20]_i_12/I3</t>
        </is>
      </c>
      <c r="B243" t="inlineStr">
        <is>
          <t>Inpin</t>
        </is>
      </c>
      <c r="D243" t="n">
        <v>0</v>
      </c>
      <c r="E243" t="n">
        <v>0.137</v>
      </c>
      <c r="F243" t="n">
        <v>0.11</v>
      </c>
      <c r="G243" t="n">
        <v>0.351</v>
      </c>
      <c r="H243" t="n">
        <v>0.283</v>
      </c>
    </row>
    <row r="244">
      <c r="A244" t="inlineStr">
        <is>
          <t>regReadDataA[21]: masterReg/readData1_reg[21]/Q to masterReg/readData2[20]_i_12/I3 sum delays</t>
        </is>
      </c>
      <c r="E244">
        <f>(E2 + E4 + E7 + E25 + E231 + E238 + E241 + E243)</f>
        <v/>
      </c>
      <c r="F244">
        <f>(F2 + F4 + F7 + F25 + F231 + F238 + F241 + F243)</f>
        <v/>
      </c>
      <c r="G244">
        <f>(G2 + G4 + G7 + G25 + G231 + G238 + G241 + G243)</f>
        <v/>
      </c>
      <c r="H244">
        <f>(H2 + H4 + H7 + H25 + H231 + H238 + H241 + H243)</f>
        <v/>
      </c>
      <c r="J244">
        <f>(J2 + J3 + J4 + J6 + J7 + J10 + J25 + J30 + J231 + J237 + J238 + J240 + J241 + J242 + J243)</f>
        <v/>
      </c>
    </row>
    <row r="245">
      <c r="A245" t="inlineStr">
        <is>
          <t>regReadDataA[21]: masterReg/readData1_reg[21]/Q to masterReg/readData2[20]_i_12/I3sum delays + cap delay</t>
        </is>
      </c>
      <c r="E245">
        <f>1000*(E244 + J244)</f>
        <v/>
      </c>
      <c r="F245">
        <f>1000*(F244 + J244)</f>
        <v/>
      </c>
      <c r="G245">
        <f>1000*(G244 + J244)</f>
        <v/>
      </c>
      <c r="H245">
        <f>1000*(H244 + J244)</f>
        <v/>
      </c>
    </row>
    <row r="247">
      <c r="A247" t="inlineStr">
        <is>
          <t>regReadDataA[21]: masterReg/readData1_reg[21]/Q to masterReg/readData2[20]_i_12/I3Total delay (from Vivado)</t>
        </is>
      </c>
      <c r="E247" t="inlineStr">
        <is>
          <t>455</t>
        </is>
      </c>
      <c r="F247" t="inlineStr">
        <is>
          <t>393</t>
        </is>
      </c>
      <c r="G247" t="inlineStr">
        <is>
          <t>842</t>
        </is>
      </c>
      <c r="H247" t="inlineStr">
        <is>
          <t>710</t>
        </is>
      </c>
    </row>
    <row r="249">
      <c r="A249" t="inlineStr">
        <is>
          <t>INT_R_X3Y51/INT_R.WL1END3-&gt;&gt;IMUX39</t>
        </is>
      </c>
      <c r="B249" t="inlineStr">
        <is>
          <t>Buffer</t>
        </is>
      </c>
      <c r="C249" t="n">
        <v>1.6107141875</v>
      </c>
      <c r="D249" t="n">
        <v>0.007713</v>
      </c>
      <c r="E249" t="n">
        <v>0.047</v>
      </c>
      <c r="F249" t="n">
        <v>0.038</v>
      </c>
      <c r="G249" t="n">
        <v>0.138</v>
      </c>
      <c r="H249" t="n">
        <v>0.114</v>
      </c>
      <c r="I249">
        <f>((((D254) + (D253))) + (D250 + D251))</f>
        <v/>
      </c>
      <c r="J249">
        <f>(((((D254) + (D253))) + (D250 + D251))*C249)</f>
        <v/>
      </c>
    </row>
    <row r="250">
      <c r="A250" t="inlineStr">
        <is>
          <t>INT_R_X3Y51/IMUX39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CLBLM_R_X3Y51/CLBLM_IMUX39</t>
        </is>
      </c>
      <c r="B251" t="inlineStr">
        <is>
          <t>Part of wire</t>
        </is>
      </c>
      <c r="C251" t="n">
        <v>0</v>
      </c>
      <c r="D251" t="n">
        <v>0</v>
      </c>
      <c r="I251">
        <f>(((D250 + D251)/2) + (((D254) + (D253))))</f>
        <v/>
      </c>
      <c r="J251">
        <f>((C250 + C251)*(((D250 + D251)/2) + (((D254) + (D253)))))</f>
        <v/>
      </c>
    </row>
    <row r="252">
      <c r="A252" t="inlineStr">
        <is>
          <t>CLBLM_R_X3Y51/CLBLM_R.CLBLM_IMUX39-&gt;CLBLM_L_D3</t>
        </is>
      </c>
      <c r="B252" t="inlineStr">
        <is>
          <t>PassTransistor</t>
        </is>
      </c>
      <c r="C252" t="n">
        <v>0</v>
      </c>
      <c r="E252" t="n">
        <v>0</v>
      </c>
      <c r="F252" t="n">
        <v>0</v>
      </c>
      <c r="G252" t="n">
        <v>0</v>
      </c>
      <c r="H252" t="n">
        <v>0</v>
      </c>
      <c r="I252">
        <f>((D254) + (D253))</f>
        <v/>
      </c>
      <c r="J252">
        <f>(((D254) + (D253))*C252)</f>
        <v/>
      </c>
    </row>
    <row r="253">
      <c r="A253" t="inlineStr">
        <is>
          <t>CLBLM_R_X3Y51/CLBLM_L_D3</t>
        </is>
      </c>
      <c r="B253" t="inlineStr">
        <is>
          <t>Part of wire</t>
        </is>
      </c>
      <c r="C253" t="n">
        <v>0</v>
      </c>
      <c r="D253" t="n">
        <v>0</v>
      </c>
      <c r="I253">
        <f>(((D253)/2) + (D254))</f>
        <v/>
      </c>
      <c r="J253">
        <f>((C253)*(((D253)/2) + (D254)))</f>
        <v/>
      </c>
    </row>
    <row r="254">
      <c r="A254" t="inlineStr">
        <is>
          <t>masterReg/readData2[28]_i_15/I0</t>
        </is>
      </c>
      <c r="B254" t="inlineStr">
        <is>
          <t>Inpin</t>
        </is>
      </c>
      <c r="D254" t="n">
        <v>0</v>
      </c>
      <c r="E254" t="n">
        <v>0.136</v>
      </c>
      <c r="F254" t="n">
        <v>0.109</v>
      </c>
      <c r="G254" t="n">
        <v>0.346</v>
      </c>
      <c r="H254" t="n">
        <v>0.279</v>
      </c>
    </row>
    <row r="255">
      <c r="A255" t="inlineStr">
        <is>
          <t>regReadDataA[21]: masterReg/readData1_reg[21]/Q to masterReg/readData2[28]_i_15/I0 sum delays</t>
        </is>
      </c>
      <c r="E255">
        <f>(E2 + E4 + E7 + E25 + E231 + E249 + E252 + E254)</f>
        <v/>
      </c>
      <c r="F255">
        <f>(F2 + F4 + F7 + F25 + F231 + F249 + F252 + F254)</f>
        <v/>
      </c>
      <c r="G255">
        <f>(G2 + G4 + G7 + G25 + G231 + G249 + G252 + G254)</f>
        <v/>
      </c>
      <c r="H255">
        <f>(H2 + H4 + H7 + H25 + H231 + H249 + H252 + H254)</f>
        <v/>
      </c>
      <c r="J255">
        <f>(J2 + J3 + J4 + J6 + J7 + J10 + J25 + J30 + J231 + J237 + J249 + J251 + J252 + J253 + J254)</f>
        <v/>
      </c>
    </row>
    <row r="256">
      <c r="A256" t="inlineStr">
        <is>
          <t>regReadDataA[21]: masterReg/readData1_reg[21]/Q to masterReg/readData2[28]_i_15/I0sum delays + cap delay</t>
        </is>
      </c>
      <c r="E256">
        <f>1000*(E255 + J255)</f>
        <v/>
      </c>
      <c r="F256">
        <f>1000*(F255 + J255)</f>
        <v/>
      </c>
      <c r="G256">
        <f>1000*(G255 + J255)</f>
        <v/>
      </c>
      <c r="H256">
        <f>1000*(H255 + J255)</f>
        <v/>
      </c>
    </row>
    <row r="258">
      <c r="A258" t="inlineStr">
        <is>
          <t>regReadDataA[21]: masterReg/readData1_reg[21]/Q to masterReg/readData2[28]_i_15/I0Total delay (from Vivado)</t>
        </is>
      </c>
      <c r="E258" t="inlineStr">
        <is>
          <t>454</t>
        </is>
      </c>
      <c r="F258" t="inlineStr">
        <is>
          <t>392</t>
        </is>
      </c>
      <c r="G258" t="inlineStr">
        <is>
          <t>840</t>
        </is>
      </c>
      <c r="H258" t="inlineStr">
        <is>
          <t>708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2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CLBLM_R_X3Y54/CLBLM_L_AQ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D209) + (D5 + D6))) + (D3))</f>
        <v/>
      </c>
      <c r="J2">
        <f>(C2*((((D7 + D209) + (D5 + D6))) + (D3)))</f>
        <v/>
      </c>
    </row>
    <row r="3">
      <c r="A3" t="inlineStr">
        <is>
          <t>CLBLM_R_X3Y54/CLBLM_L_AQ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D209) + (D5 + D6))))</f>
        <v/>
      </c>
      <c r="J3">
        <f>((C3)*(((D3)/2) + (((D7 + D209) + (D5 + D6)))))</f>
        <v/>
      </c>
    </row>
    <row r="4">
      <c r="A4" t="inlineStr">
        <is>
          <t>CLBLM_R_X3Y54/CLBLM_R.CLBLM_L_AQ-&gt;CLBLM_LOGIC_OUTS0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D209) + (D5 + D6))</f>
        <v/>
      </c>
      <c r="J4">
        <f>(((D7 + D209) + (D5 + D6))*C4)</f>
        <v/>
      </c>
    </row>
    <row r="5">
      <c r="A5" t="inlineStr">
        <is>
          <t>CLBLM_R_X3Y54/CLBLM_LOGIC_OUTS0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INT_R_X3Y54/LOGIC_OUTS0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D209))</f>
        <v/>
      </c>
      <c r="J6">
        <f>((C5 + C6)*(((D5 + D6)/2) + (D7 + D209)))</f>
        <v/>
      </c>
    </row>
    <row r="7">
      <c r="A7" t="inlineStr">
        <is>
          <t>INT_R_X3Y54/INT_R.LOGIC_OUTS0-&gt;&gt;ER1BEG1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0.124</v>
      </c>
      <c r="H7" t="n">
        <v>0.103</v>
      </c>
      <c r="I7">
        <f>((D12 + D23) + (D8 + D9 + D10 + D11))</f>
        <v/>
      </c>
      <c r="J7">
        <f>(((D12 + D23) + (D8 + D9 + D10 + D11))*C7)</f>
        <v/>
      </c>
    </row>
    <row r="8">
      <c r="A8" t="inlineStr">
        <is>
          <t>INT_R_X3Y54/ER1BEG1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INT_L_X4Y54/ER1END1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CLBLM_R_X3Y54/CLBLM_ER1BEG1</t>
        </is>
      </c>
      <c r="B10" t="inlineStr">
        <is>
          <t>Part of wire</t>
        </is>
      </c>
      <c r="C10" t="n">
        <v>0.09049599999999999</v>
      </c>
      <c r="D10" t="n">
        <v>0.005564</v>
      </c>
    </row>
    <row r="11">
      <c r="A11" t="inlineStr">
        <is>
          <t>CLBLL_L_X4Y54/CLBLL_ER1BEG1</t>
        </is>
      </c>
      <c r="B11" t="inlineStr">
        <is>
          <t>Part of wire</t>
        </is>
      </c>
      <c r="C11" t="n">
        <v>0.079184</v>
      </c>
      <c r="D11" t="n">
        <v>0.005564</v>
      </c>
      <c r="I11">
        <f>(((D8 + D9 + D10 + D11)/2) + (D12 + D23))</f>
        <v/>
      </c>
      <c r="J11">
        <f>((C8 + C9 + C10 + C11)*(((D8 + D9 + D10 + D11)/2) + (D12 + D23)))</f>
        <v/>
      </c>
    </row>
    <row r="12">
      <c r="A12" t="inlineStr">
        <is>
          <t>INT_L_X4Y54/INT_L.ER1END1-&gt;&gt;IMUX_L11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INT_L_X4Y54/IMUX_L11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CLBLL_L_X4Y54/CLBLL_IMUX11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CLBLL_L_X4Y54/CLBLL_L.CLBLL_IMUX11-&gt;CLBLL_LL_A4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CLBLL_L_X4Y54/CLBLL_LL_A4</t>
        </is>
      </c>
      <c r="B16" t="inlineStr">
        <is>
          <t>Part of wire</t>
        </is>
      </c>
      <c r="C16" t="n">
        <v>0</v>
      </c>
      <c r="D16" t="n">
        <v>0.006817999999999999</v>
      </c>
      <c r="I16">
        <f>(((D16)/2) + (D17))</f>
        <v/>
      </c>
      <c r="J16">
        <f>((C16)*(((D16)/2) + (D17)))</f>
        <v/>
      </c>
    </row>
    <row r="17">
      <c r="A17" t="inlineStr">
        <is>
          <t>masterReg/register_reg_r1_0_31_18_23_i_30/I2</t>
        </is>
      </c>
      <c r="B17" t="inlineStr">
        <is>
          <t>Inpin</t>
        </is>
      </c>
      <c r="D17" t="n">
        <v>0</v>
      </c>
      <c r="E17" t="n">
        <v>0.107</v>
      </c>
      <c r="F17" t="n">
        <v>0.08599999999999999</v>
      </c>
      <c r="G17" t="n">
        <v>0.284</v>
      </c>
      <c r="H17" t="n">
        <v>0.229</v>
      </c>
    </row>
    <row r="18">
      <c r="A18" t="inlineStr">
        <is>
          <t>regReadDataA[22]: masterReg/readData1_reg[22]/Q to masterReg/register_reg_r1_0_31_18_23_i_30/I2 sum delays</t>
        </is>
      </c>
      <c r="E18">
        <f>(E2 + E4 + E7 + E12 + E15 + E17)</f>
        <v/>
      </c>
      <c r="F18">
        <f>(F2 + F4 + F7 + F12 + F15 + F17)</f>
        <v/>
      </c>
      <c r="G18">
        <f>(G2 + G4 + G7 + G12 + G15 + G17)</f>
        <v/>
      </c>
      <c r="H18">
        <f>(H2 + H4 + H7 + H12 + H15 + H17)</f>
        <v/>
      </c>
      <c r="J18">
        <f>(J2 + J3 + J4 + J6 + J7 + J11 + J12 + J14 + J15 + J16 + J17)</f>
        <v/>
      </c>
    </row>
    <row r="19">
      <c r="A19" t="inlineStr">
        <is>
          <t>regReadDataA[22]: masterReg/readData1_reg[22]/Q to masterReg/register_reg_r1_0_31_18_23_i_30/I2sum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regReadDataA[22]: masterReg/readData1_reg[22]/Q to masterReg/register_reg_r1_0_31_18_23_i_30/I2Total delay (from Vivado)</t>
        </is>
      </c>
      <c r="E21" t="inlineStr">
        <is>
          <t>267</t>
        </is>
      </c>
      <c r="F21" t="inlineStr">
        <is>
          <t>229</t>
        </is>
      </c>
      <c r="G21" t="inlineStr">
        <is>
          <t>505</t>
        </is>
      </c>
      <c r="H21" t="inlineStr">
        <is>
          <t>423</t>
        </is>
      </c>
    </row>
    <row r="23">
      <c r="A23" t="inlineStr">
        <is>
          <t>INT_L_X4Y54/INT_L.ER1END1-&gt;&gt;SS2BEG1</t>
        </is>
      </c>
      <c r="B23" t="inlineStr">
        <is>
          <t>Buffer</t>
        </is>
      </c>
      <c r="C23" t="n">
        <v>1.1851186875</v>
      </c>
      <c r="D23" t="n">
        <v>0.008473000000000001</v>
      </c>
      <c r="E23" t="n">
        <v>0.06</v>
      </c>
      <c r="F23" t="n">
        <v>0.05</v>
      </c>
      <c r="G23" t="n">
        <v>0.134</v>
      </c>
      <c r="H23" t="n">
        <v>0.111</v>
      </c>
      <c r="I23">
        <f>((D27 + D38 + D55 + D168) + (D24 + D25 + D26))</f>
        <v/>
      </c>
      <c r="J23">
        <f>(((D27 + D38 + D55 + D168) + (D24 + D25 + D26))*C23)</f>
        <v/>
      </c>
    </row>
    <row r="24">
      <c r="A24" t="inlineStr">
        <is>
          <t>INT_L_X4Y54/SS2BEG1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INT_L_X4Y52/SS2END1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INT_L_X4Y53/SS2A1</t>
        </is>
      </c>
      <c r="B26" t="inlineStr">
        <is>
          <t>Part of wire</t>
        </is>
      </c>
      <c r="C26" t="n">
        <v>0</v>
      </c>
      <c r="D26" t="n">
        <v>0</v>
      </c>
      <c r="I26">
        <f>(((D24 + D25 + D26)/2) + (D27 + D38 + D55 + D168))</f>
        <v/>
      </c>
      <c r="J26">
        <f>((C24 + C25 + C26)*(((D24 + D25 + D26)/2) + (D27 + D38 + D55 + D168)))</f>
        <v/>
      </c>
    </row>
    <row r="27">
      <c r="A27" t="inlineStr">
        <is>
          <t>INT_L_X4Y52/INT_L.SS2END1-&gt;&gt;IMUX_L19</t>
        </is>
      </c>
      <c r="B27" t="inlineStr">
        <is>
          <t>Buffer</t>
        </is>
      </c>
      <c r="C27" t="n">
        <v>1.6107141875</v>
      </c>
      <c r="D27" t="n">
        <v>0.007713</v>
      </c>
      <c r="E27" t="n">
        <v>0.047</v>
      </c>
      <c r="F27" t="n">
        <v>0.038</v>
      </c>
      <c r="G27" t="n">
        <v>0.138</v>
      </c>
      <c r="H27" t="n">
        <v>0.114</v>
      </c>
      <c r="I27">
        <f>((((D32) + (D31))) + (D28 + D29))</f>
        <v/>
      </c>
      <c r="J27">
        <f>(((((D32) + (D31))) + (D28 + D29))*C27)</f>
        <v/>
      </c>
    </row>
    <row r="28">
      <c r="A28" t="inlineStr">
        <is>
          <t>INT_L_X4Y52/IMUX_L19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CLBLL_L_X4Y52/CLBLL_IMUX19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(((D32) + (D31))))</f>
        <v/>
      </c>
      <c r="J29">
        <f>((C28 + C29)*(((D28 + D29)/2) + (((D32) + (D31)))))</f>
        <v/>
      </c>
    </row>
    <row r="30">
      <c r="A30" t="inlineStr">
        <is>
          <t>CLBLL_L_X4Y52/CLBLL_L.CLBLL_IMUX19-&gt;CLBLL_L_B2</t>
        </is>
      </c>
      <c r="B30" t="inlineStr">
        <is>
          <t>PassTransistor</t>
        </is>
      </c>
      <c r="C30" t="n">
        <v>0</v>
      </c>
      <c r="E30" t="n">
        <v>0</v>
      </c>
      <c r="F30" t="n">
        <v>0</v>
      </c>
      <c r="G30" t="n">
        <v>0</v>
      </c>
      <c r="H30" t="n">
        <v>0</v>
      </c>
      <c r="I30">
        <f>((D32) + (D31))</f>
        <v/>
      </c>
      <c r="J30">
        <f>(((D32) + (D31))*C30)</f>
        <v/>
      </c>
    </row>
    <row r="31">
      <c r="A31" t="inlineStr">
        <is>
          <t>CLBLL_L_X4Y52/CLBLL_L_B2</t>
        </is>
      </c>
      <c r="B31" t="inlineStr">
        <is>
          <t>Part of wire</t>
        </is>
      </c>
      <c r="C31" t="n">
        <v>0</v>
      </c>
      <c r="D31" t="n">
        <v>0</v>
      </c>
      <c r="I31">
        <f>(((D31)/2) + (D32))</f>
        <v/>
      </c>
      <c r="J31">
        <f>((C31)*(((D31)/2) + (D32)))</f>
        <v/>
      </c>
    </row>
    <row r="32">
      <c r="A32" t="inlineStr">
        <is>
          <t>masterReg/readData2[1]_i_12/I3</t>
        </is>
      </c>
      <c r="B32" t="inlineStr">
        <is>
          <t>Inpin</t>
        </is>
      </c>
      <c r="D32" t="n">
        <v>0</v>
      </c>
      <c r="E32" t="n">
        <v>0.212</v>
      </c>
      <c r="F32" t="n">
        <v>0.17</v>
      </c>
      <c r="G32" t="n">
        <v>0.506</v>
      </c>
      <c r="H32" t="n">
        <v>0.408</v>
      </c>
    </row>
    <row r="33">
      <c r="A33" t="inlineStr">
        <is>
          <t>regReadDataA[22]: masterReg/readData1_reg[22]/Q to masterReg/readData2[1]_i_12/I3 sum delays</t>
        </is>
      </c>
      <c r="E33">
        <f>(E2 + E4 + E7 + E23 + E27 + E30 + E32)</f>
        <v/>
      </c>
      <c r="F33">
        <f>(F2 + F4 + F7 + F23 + F27 + F30 + F32)</f>
        <v/>
      </c>
      <c r="G33">
        <f>(G2 + G4 + G7 + G23 + G27 + G30 + G32)</f>
        <v/>
      </c>
      <c r="H33">
        <f>(H2 + H4 + H7 + H23 + H27 + H30 + H32)</f>
        <v/>
      </c>
      <c r="J33">
        <f>(J2 + J3 + J4 + J6 + J7 + J11 + J23 + J26 + J27 + J29 + J30 + J31 + J32)</f>
        <v/>
      </c>
    </row>
    <row r="34">
      <c r="A34" t="inlineStr">
        <is>
          <t>regReadDataA[22]: masterReg/readData1_reg[22]/Q to masterReg/readData2[1]_i_12/I3sum delays + cap delay</t>
        </is>
      </c>
      <c r="E34">
        <f>1000*(E33 + J33)</f>
        <v/>
      </c>
      <c r="F34">
        <f>1000*(F33 + J33)</f>
        <v/>
      </c>
      <c r="G34">
        <f>1000*(G33 + J33)</f>
        <v/>
      </c>
      <c r="H34">
        <f>1000*(H33 + J33)</f>
        <v/>
      </c>
    </row>
    <row r="36">
      <c r="A36" t="inlineStr">
        <is>
          <t>regReadDataA[22]: masterReg/readData1_reg[22]/Q to masterReg/readData2[1]_i_12/I3Total delay (from Vivado)</t>
        </is>
      </c>
      <c r="E36" t="inlineStr">
        <is>
          <t>456</t>
        </is>
      </c>
      <c r="F36" t="inlineStr">
        <is>
          <t>387</t>
        </is>
      </c>
      <c r="G36" t="inlineStr">
        <is>
          <t>838</t>
        </is>
      </c>
      <c r="H36" t="inlineStr">
        <is>
          <t>698</t>
        </is>
      </c>
    </row>
    <row r="38">
      <c r="A38" t="inlineStr">
        <is>
          <t>INT_L_X4Y52/INT_L.SS2END1-&gt;&gt;SR1BEG2</t>
        </is>
      </c>
      <c r="B38" t="inlineStr">
        <is>
          <t>Buffer</t>
        </is>
      </c>
      <c r="C38" t="n">
        <v>1.16220225</v>
      </c>
      <c r="D38" t="n">
        <v>0.008429000000000001</v>
      </c>
      <c r="E38" t="n">
        <v>0.057</v>
      </c>
      <c r="F38" t="n">
        <v>0.047</v>
      </c>
      <c r="G38" t="n">
        <v>0.14</v>
      </c>
      <c r="H38" t="n">
        <v>0.116</v>
      </c>
      <c r="I38">
        <f>((D41) + (D39 + D40))</f>
        <v/>
      </c>
      <c r="J38">
        <f>(((D41) + (D39 + D40))*C38)</f>
        <v/>
      </c>
    </row>
    <row r="39">
      <c r="A39" t="inlineStr">
        <is>
          <t>INT_L_X4Y52/SR1BEG2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INT_L_X4Y51/SR1END2</t>
        </is>
      </c>
      <c r="B40" t="inlineStr">
        <is>
          <t>Part of wire</t>
        </is>
      </c>
      <c r="C40" t="n">
        <v>0</v>
      </c>
      <c r="D40" t="n">
        <v>0</v>
      </c>
      <c r="I40">
        <f>(((D39 + D40)/2) + (D41))</f>
        <v/>
      </c>
      <c r="J40">
        <f>((C39 + C40)*(((D39 + D40)/2) + (D41)))</f>
        <v/>
      </c>
    </row>
    <row r="41">
      <c r="A41" t="inlineStr">
        <is>
          <t>INT_L_X4Y51/INT_L.SR1END2-&gt;&gt;SL1BEG2</t>
        </is>
      </c>
      <c r="B41" t="inlineStr">
        <is>
          <t>Buffer</t>
        </is>
      </c>
      <c r="C41" t="n">
        <v>1.16220225</v>
      </c>
      <c r="D41" t="n">
        <v>0.008429000000000001</v>
      </c>
      <c r="E41" t="n">
        <v>0.054</v>
      </c>
      <c r="F41" t="n">
        <v>0.044</v>
      </c>
      <c r="G41" t="n">
        <v>0.131</v>
      </c>
      <c r="H41" t="n">
        <v>0.108</v>
      </c>
      <c r="I41">
        <f>((D44) + (D42 + D43))</f>
        <v/>
      </c>
      <c r="J41">
        <f>(((D44) + (D42 + D43))*C41)</f>
        <v/>
      </c>
    </row>
    <row r="42">
      <c r="A42" t="inlineStr">
        <is>
          <t>INT_L_X4Y51/SL1BEG2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INT_L_X4Y50/SL1END2</t>
        </is>
      </c>
      <c r="B43" t="inlineStr">
        <is>
          <t>Part of wire</t>
        </is>
      </c>
      <c r="C43" t="n">
        <v>0</v>
      </c>
      <c r="D43" t="n">
        <v>0</v>
      </c>
      <c r="I43">
        <f>(((D42 + D43)/2) + (D44))</f>
        <v/>
      </c>
      <c r="J43">
        <f>((C42 + C43)*(((D42 + D43)/2) + (D44)))</f>
        <v/>
      </c>
    </row>
    <row r="44">
      <c r="A44" t="inlineStr">
        <is>
          <t>INT_L_X4Y50/INT_L.SL1END2-&gt;&gt;IMUX_L45</t>
        </is>
      </c>
      <c r="B44" t="inlineStr">
        <is>
          <t>Buffer</t>
        </is>
      </c>
      <c r="C44" t="n">
        <v>1.6107141875</v>
      </c>
      <c r="D44" t="n">
        <v>0.007713</v>
      </c>
      <c r="E44" t="n">
        <v>0.047</v>
      </c>
      <c r="F44" t="n">
        <v>0.038</v>
      </c>
      <c r="G44" t="n">
        <v>0.138</v>
      </c>
      <c r="H44" t="n">
        <v>0.114</v>
      </c>
      <c r="I44">
        <f>((((D49) + (D48))) + (D45 + D46))</f>
        <v/>
      </c>
      <c r="J44">
        <f>(((((D49) + (D48))) + (D45 + D46))*C44)</f>
        <v/>
      </c>
    </row>
    <row r="45">
      <c r="A45" t="inlineStr">
        <is>
          <t>INT_L_X4Y50/IMUX_L45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CLBLL_L_X4Y50/CLBLL_IMUX45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(((D49) + (D48))))</f>
        <v/>
      </c>
      <c r="J46">
        <f>((C45 + C46)*(((D45 + D46)/2) + (((D49) + (D48)))))</f>
        <v/>
      </c>
    </row>
    <row r="47">
      <c r="A47" t="inlineStr">
        <is>
          <t>CLBLL_L_X4Y50/CLBLL_L.CLBLL_IMUX45-&gt;CLBLL_LL_D2</t>
        </is>
      </c>
      <c r="B47" t="inlineStr">
        <is>
          <t>PassTransistor</t>
        </is>
      </c>
      <c r="C47" t="n">
        <v>0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CLBLL_L_X4Y50/CLBLL_LL_D2</t>
        </is>
      </c>
      <c r="B48" t="inlineStr">
        <is>
          <t>Part of wire</t>
        </is>
      </c>
      <c r="C48" t="n">
        <v>0</v>
      </c>
      <c r="D48" t="n">
        <v>0</v>
      </c>
      <c r="I48">
        <f>(((D48)/2) + (D49))</f>
        <v/>
      </c>
      <c r="J48">
        <f>((C48)*(((D48)/2) + (D49)))</f>
        <v/>
      </c>
    </row>
    <row r="49">
      <c r="A49" t="inlineStr">
        <is>
          <t>masterReg/i__carry__1_i_1/I2</t>
        </is>
      </c>
      <c r="B49" t="inlineStr">
        <is>
          <t>Inpin</t>
        </is>
      </c>
      <c r="D49" t="n">
        <v>0</v>
      </c>
      <c r="E49" t="n">
        <v>0.213</v>
      </c>
      <c r="F49" t="n">
        <v>0.171</v>
      </c>
      <c r="G49" t="n">
        <v>0.509</v>
      </c>
      <c r="H49" t="n">
        <v>0.41</v>
      </c>
    </row>
    <row r="50">
      <c r="A50" t="inlineStr">
        <is>
          <t>regReadDataA[22]: masterReg/readData1_reg[22]/Q to masterReg/i__carry__1_i_1/I2 sum delays</t>
        </is>
      </c>
      <c r="E50">
        <f>(E2 + E4 + E7 + E23 + E38 + E41 + E44 + E47 + E49)</f>
        <v/>
      </c>
      <c r="F50">
        <f>(F2 + F4 + F7 + F23 + F38 + F41 + F44 + F47 + F49)</f>
        <v/>
      </c>
      <c r="G50">
        <f>(G2 + G4 + G7 + G23 + G38 + G41 + G44 + G47 + G49)</f>
        <v/>
      </c>
      <c r="H50">
        <f>(H2 + H4 + H7 + H23 + H38 + H41 + H44 + H47 + H49)</f>
        <v/>
      </c>
      <c r="J50">
        <f>(J2 + J3 + J4 + J6 + J7 + J11 + J23 + J26 + J38 + J40 + J41 + J43 + J44 + J46 + J47 + J48 + J49)</f>
        <v/>
      </c>
    </row>
    <row r="51">
      <c r="A51" t="inlineStr">
        <is>
          <t>regReadDataA[22]: masterReg/readData1_reg[22]/Q to masterReg/i__carry__1_i_1/I2sum delays + cap delay</t>
        </is>
      </c>
      <c r="E51">
        <f>1000*(E50 + J50)</f>
        <v/>
      </c>
      <c r="F51">
        <f>1000*(F50 + J50)</f>
        <v/>
      </c>
      <c r="G51">
        <f>1000*(G50 + J50)</f>
        <v/>
      </c>
      <c r="H51">
        <f>1000*(H50 + J50)</f>
        <v/>
      </c>
    </row>
    <row r="53">
      <c r="A53" t="inlineStr">
        <is>
          <t>regReadDataA[22]: masterReg/readData1_reg[22]/Q to masterReg/i__carry__1_i_1/I2Total delay (from Vivado)</t>
        </is>
      </c>
      <c r="E53" t="inlineStr">
        <is>
          <t>585</t>
        </is>
      </c>
      <c r="F53" t="inlineStr">
        <is>
          <t>496</t>
        </is>
      </c>
      <c r="G53" t="inlineStr">
        <is>
          <t>1066</t>
        </is>
      </c>
      <c r="H53" t="inlineStr">
        <is>
          <t>888</t>
        </is>
      </c>
    </row>
    <row r="55">
      <c r="A55" t="inlineStr">
        <is>
          <t>INT_L_X4Y52/INT_L.SS2END1-&gt;&gt;ER1BEG2</t>
        </is>
      </c>
      <c r="B55" t="inlineStr">
        <is>
          <t>Buffer</t>
        </is>
      </c>
      <c r="C55" t="n">
        <v>1.16220225</v>
      </c>
      <c r="D55" t="n">
        <v>0.008429000000000001</v>
      </c>
      <c r="E55" t="n">
        <v>0.044</v>
      </c>
      <c r="F55" t="n">
        <v>0.036</v>
      </c>
      <c r="G55" t="n">
        <v>0.122</v>
      </c>
      <c r="H55" t="n">
        <v>0.101</v>
      </c>
      <c r="I55">
        <f>((D58) + (D56 + D57))</f>
        <v/>
      </c>
      <c r="J55">
        <f>(((D58) + (D56 + D57))*C55)</f>
        <v/>
      </c>
    </row>
    <row r="56">
      <c r="A56" t="inlineStr">
        <is>
          <t>INT_L_X4Y52/ER1BEG2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INT_R_X5Y52/ER1END2</t>
        </is>
      </c>
      <c r="B57" t="inlineStr">
        <is>
          <t>Part of wire</t>
        </is>
      </c>
      <c r="C57" t="n">
        <v>0</v>
      </c>
      <c r="D57" t="n">
        <v>0</v>
      </c>
      <c r="I57">
        <f>(((D56 + D57)/2) + (D58))</f>
        <v/>
      </c>
      <c r="J57">
        <f>((C56 + C57)*(((D56 + D57)/2) + (D58)))</f>
        <v/>
      </c>
    </row>
    <row r="58">
      <c r="A58" t="inlineStr">
        <is>
          <t>INT_R_X5Y52/INT_R.ER1END2-&gt;&gt;SL1BEG2</t>
        </is>
      </c>
      <c r="B58" t="inlineStr">
        <is>
          <t>Buffer</t>
        </is>
      </c>
      <c r="C58" t="n">
        <v>1.16220225</v>
      </c>
      <c r="D58" t="n">
        <v>0.008429000000000001</v>
      </c>
      <c r="E58" t="n">
        <v>0.054</v>
      </c>
      <c r="F58" t="n">
        <v>0.044</v>
      </c>
      <c r="G58" t="n">
        <v>0.131</v>
      </c>
      <c r="H58" t="n">
        <v>0.108</v>
      </c>
      <c r="I58">
        <f>((D61 + D74 + D87 + D98 + D109) + (D59 + D60))</f>
        <v/>
      </c>
      <c r="J58">
        <f>(((D61 + D74 + D87 + D98 + D109) + (D59 + D60))*C58)</f>
        <v/>
      </c>
    </row>
    <row r="59">
      <c r="A59" t="inlineStr">
        <is>
          <t>INT_R_X5Y52/SL1BEG2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INT_R_X5Y51/SL1END2</t>
        </is>
      </c>
      <c r="B60" t="inlineStr">
        <is>
          <t>Part of wire</t>
        </is>
      </c>
      <c r="C60" t="n">
        <v>0</v>
      </c>
      <c r="D60" t="n">
        <v>0</v>
      </c>
      <c r="I60">
        <f>(((D59 + D60)/2) + (D61 + D74 + D87 + D98 + D109))</f>
        <v/>
      </c>
      <c r="J60">
        <f>((C59 + C60)*(((D59 + D60)/2) + (D61 + D74 + D87 + D98 + D109)))</f>
        <v/>
      </c>
    </row>
    <row r="61">
      <c r="A61" t="inlineStr">
        <is>
          <t>INT_R_X5Y51/INT_R.SL1END2-&gt;&gt;BYP_ALT2</t>
        </is>
      </c>
      <c r="B61" t="inlineStr">
        <is>
          <t>Buffer</t>
        </is>
      </c>
      <c r="C61" t="n">
        <v>0</v>
      </c>
      <c r="D61" t="n">
        <v>0.00757</v>
      </c>
      <c r="E61" t="n">
        <v>0</v>
      </c>
      <c r="F61" t="n">
        <v>0</v>
      </c>
      <c r="G61" t="n">
        <v>0</v>
      </c>
      <c r="H61" t="n">
        <v>0</v>
      </c>
      <c r="I61">
        <f>((D63) + (D62))</f>
        <v/>
      </c>
      <c r="J61">
        <f>(((D63) + (D62))*C61)</f>
        <v/>
      </c>
    </row>
    <row r="62">
      <c r="A62" t="inlineStr">
        <is>
          <t>INT_R_X5Y51/BYP_ALT2</t>
        </is>
      </c>
      <c r="B62" t="inlineStr">
        <is>
          <t>Part of wire</t>
        </is>
      </c>
      <c r="C62" t="n">
        <v>0</v>
      </c>
      <c r="D62" t="n">
        <v>0</v>
      </c>
      <c r="I62">
        <f>(((D62)/2) + (D63))</f>
        <v/>
      </c>
      <c r="J62">
        <f>((C62)*(((D62)/2) + (D63)))</f>
        <v/>
      </c>
    </row>
    <row r="63">
      <c r="A63" t="inlineStr">
        <is>
          <t>INT_R_X5Y51/INT_R.BYP_ALT2-&gt;&gt;BYP2</t>
        </is>
      </c>
      <c r="B63" t="inlineStr">
        <is>
          <t>Buffer</t>
        </is>
      </c>
      <c r="C63" t="n">
        <v>3.489880625</v>
      </c>
      <c r="D63" t="n">
        <v>0</v>
      </c>
      <c r="E63" t="n">
        <v>0.055</v>
      </c>
      <c r="F63" t="n">
        <v>0.045</v>
      </c>
      <c r="G63" t="n">
        <v>0.179</v>
      </c>
      <c r="H63" t="n">
        <v>0.148</v>
      </c>
      <c r="I63">
        <f>((((D68) + (D67))) + (D64 + D65))</f>
        <v/>
      </c>
      <c r="J63">
        <f>(((((D68) + (D67))) + (D64 + D65))*C63)</f>
        <v/>
      </c>
    </row>
    <row r="64">
      <c r="A64" t="inlineStr">
        <is>
          <t>INT_R_X5Y51/BYP2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CLBLM_R_X5Y51/CLBLM_BYP2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(((D68) + (D67))))</f>
        <v/>
      </c>
      <c r="J65">
        <f>((C64 + C65)*(((D64 + D65)/2) + (((D68) + (D67)))))</f>
        <v/>
      </c>
    </row>
    <row r="66">
      <c r="A66" t="inlineStr">
        <is>
          <t>CLBLM_R_X5Y51/CLBLM_R.CLBLM_BYP2-&gt;CLBLM_L_CX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CLBLM_R_X5Y51/CLBLM_L_CX</t>
        </is>
      </c>
      <c r="B67" t="inlineStr">
        <is>
          <t>Part of wire</t>
        </is>
      </c>
      <c r="C67" t="n">
        <v>0</v>
      </c>
      <c r="D67" t="n">
        <v>0</v>
      </c>
      <c r="I67">
        <f>(((D67)/2) + (D68))</f>
        <v/>
      </c>
      <c r="J67">
        <f>((C67)*(((D67)/2) + (D68)))</f>
        <v/>
      </c>
    </row>
    <row r="68">
      <c r="A68" t="inlineStr">
        <is>
          <t>ALU1/result0_carry__4/DI[2]</t>
        </is>
      </c>
      <c r="B68" t="inlineStr">
        <is>
          <t>Inpin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inlineStr">
        <is>
          <t>regReadDataA[22]: masterReg/readData1_reg[22]/Q to ALU1/result0_carry__4/DI[2] sum delays</t>
        </is>
      </c>
      <c r="E69">
        <f>(E2 + E4 + E7 + E23 + E55 + E58 + E61 + E63 + E66 + E68)</f>
        <v/>
      </c>
      <c r="F69">
        <f>(F2 + F4 + F7 + F23 + F55 + F58 + F61 + F63 + F66 + F68)</f>
        <v/>
      </c>
      <c r="G69">
        <f>(G2 + G4 + G7 + G23 + G55 + G58 + G61 + G63 + G66 + G68)</f>
        <v/>
      </c>
      <c r="H69">
        <f>(H2 + H4 + H7 + H23 + H55 + H58 + H61 + H63 + H66 + H68)</f>
        <v/>
      </c>
      <c r="J69">
        <f>(J2 + J3 + J4 + J6 + J7 + J11 + J23 + J26 + J55 + J57 + J58 + J60 + J61 + J62 + J63 + J65 + J66 + J67 + J68)</f>
        <v/>
      </c>
    </row>
    <row r="70">
      <c r="A70" t="inlineStr">
        <is>
          <t>regReadDataA[22]: masterReg/readData1_reg[22]/Q to ALU1/result0_carry__4/DI[2]sum delays + cap delay</t>
        </is>
      </c>
      <c r="E70">
        <f>1000*(E69 + J69)</f>
        <v/>
      </c>
      <c r="F70">
        <f>1000*(F69 + J69)</f>
        <v/>
      </c>
      <c r="G70">
        <f>1000*(G69 + J69)</f>
        <v/>
      </c>
      <c r="H70">
        <f>1000*(H69 + J69)</f>
        <v/>
      </c>
    </row>
    <row r="72">
      <c r="A72" t="inlineStr">
        <is>
          <t>regReadDataA[22]: masterReg/readData1_reg[22]/Q to ALU1/result0_carry__4/DI[2]Total delay (from Vivado)</t>
        </is>
      </c>
      <c r="E72" t="inlineStr">
        <is>
          <t>400</t>
        </is>
      </c>
      <c r="F72" t="inlineStr">
        <is>
          <t>354</t>
        </is>
      </c>
      <c r="G72" t="inlineStr">
        <is>
          <t>694</t>
        </is>
      </c>
      <c r="H72" t="inlineStr">
        <is>
          <t>596</t>
        </is>
      </c>
    </row>
    <row r="74">
      <c r="A74" t="inlineStr">
        <is>
          <t>INT_R_X5Y51/INT_R.SL1END2-&gt;&gt;BYP_ALT3</t>
        </is>
      </c>
      <c r="B74" t="inlineStr">
        <is>
          <t>Buffer</t>
        </is>
      </c>
      <c r="C74" t="n">
        <v>0</v>
      </c>
      <c r="D74" t="n">
        <v>0.00757</v>
      </c>
      <c r="E74" t="n">
        <v>0</v>
      </c>
      <c r="F74" t="n">
        <v>0</v>
      </c>
      <c r="G74" t="n">
        <v>0</v>
      </c>
      <c r="H74" t="n">
        <v>0</v>
      </c>
      <c r="I74">
        <f>((D76) + (D75))</f>
        <v/>
      </c>
      <c r="J74">
        <f>(((D76) + (D75))*C74)</f>
        <v/>
      </c>
    </row>
    <row r="75">
      <c r="A75" t="inlineStr">
        <is>
          <t>INT_R_X5Y51/BYP_ALT3</t>
        </is>
      </c>
      <c r="B75" t="inlineStr">
        <is>
          <t>Part of wire</t>
        </is>
      </c>
      <c r="C75" t="n">
        <v>0</v>
      </c>
      <c r="D75" t="n">
        <v>0</v>
      </c>
      <c r="I75">
        <f>(((D75)/2) + (D76))</f>
        <v/>
      </c>
      <c r="J75">
        <f>((C75)*(((D75)/2) + (D76)))</f>
        <v/>
      </c>
    </row>
    <row r="76">
      <c r="A76" t="inlineStr">
        <is>
          <t>INT_R_X5Y51/INT_R.BYP_ALT3-&gt;&gt;BYP3</t>
        </is>
      </c>
      <c r="B76" t="inlineStr">
        <is>
          <t>Buffer</t>
        </is>
      </c>
      <c r="C76" t="n">
        <v>3.489880625</v>
      </c>
      <c r="D76" t="n">
        <v>0</v>
      </c>
      <c r="E76" t="n">
        <v>0.055</v>
      </c>
      <c r="F76" t="n">
        <v>0.045</v>
      </c>
      <c r="G76" t="n">
        <v>0.179</v>
      </c>
      <c r="H76" t="n">
        <v>0.148</v>
      </c>
      <c r="I76">
        <f>((((D81) + (D80))) + (D77 + D78))</f>
        <v/>
      </c>
      <c r="J76">
        <f>(((((D81) + (D80))) + (D77 + D78))*C76)</f>
        <v/>
      </c>
    </row>
    <row r="77">
      <c r="A77" t="inlineStr">
        <is>
          <t>INT_R_X5Y51/BYP3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CLBLM_R_X5Y51/CLBLM_BYP3</t>
        </is>
      </c>
      <c r="B78" t="inlineStr">
        <is>
          <t>Part of wire</t>
        </is>
      </c>
      <c r="C78" t="n">
        <v>0</v>
      </c>
      <c r="D78" t="n">
        <v>0</v>
      </c>
      <c r="I78">
        <f>(((D77 + D78)/2) + (((D81) + (D80))))</f>
        <v/>
      </c>
      <c r="J78">
        <f>((C77 + C78)*(((D77 + D78)/2) + (((D81) + (D80)))))</f>
        <v/>
      </c>
    </row>
    <row r="79">
      <c r="A79" t="inlineStr">
        <is>
          <t>CLBLM_R_X5Y51/CLBLM_R.CLBLM_BYP3-&gt;CLBLM_M_CX</t>
        </is>
      </c>
      <c r="B79" t="inlineStr">
        <is>
          <t>PassTransistor</t>
        </is>
      </c>
      <c r="C79" t="n">
        <v>0</v>
      </c>
      <c r="E79" t="n">
        <v>0</v>
      </c>
      <c r="F79" t="n">
        <v>0</v>
      </c>
      <c r="G79" t="n">
        <v>0</v>
      </c>
      <c r="H79" t="n">
        <v>0</v>
      </c>
      <c r="I79">
        <f>((D81) + (D80))</f>
        <v/>
      </c>
      <c r="J79">
        <f>(((D81) + (D80))*C79)</f>
        <v/>
      </c>
    </row>
    <row r="80">
      <c r="A80" t="inlineStr">
        <is>
          <t>CLBLM_R_X5Y51/CLBLM_M_CX</t>
        </is>
      </c>
      <c r="B80" t="inlineStr">
        <is>
          <t>Part of wire</t>
        </is>
      </c>
      <c r="C80" t="n">
        <v>0</v>
      </c>
      <c r="D80" t="n">
        <v>0</v>
      </c>
      <c r="I80">
        <f>(((D80)/2) + (D81))</f>
        <v/>
      </c>
      <c r="J80">
        <f>((C80)*(((D80)/2) + (D81)))</f>
        <v/>
      </c>
    </row>
    <row r="81">
      <c r="A81" t="inlineStr">
        <is>
          <t>ALU1/result0_inferred__0/i__carry__4/DI[2]</t>
        </is>
      </c>
      <c r="B81" t="inlineStr">
        <is>
          <t>Inpin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inlineStr">
        <is>
          <t>regReadDataA[22]: masterReg/readData1_reg[22]/Q to ALU1/result0_inferred__0/i__carry__4/DI[2] sum delays</t>
        </is>
      </c>
      <c r="E82">
        <f>(E2 + E4 + E7 + E23 + E55 + E58 + E74 + E76 + E79 + E81)</f>
        <v/>
      </c>
      <c r="F82">
        <f>(F2 + F4 + F7 + F23 + F55 + F58 + F74 + F76 + F79 + F81)</f>
        <v/>
      </c>
      <c r="G82">
        <f>(G2 + G4 + G7 + G23 + G55 + G58 + G74 + G76 + G79 + G81)</f>
        <v/>
      </c>
      <c r="H82">
        <f>(H2 + H4 + H7 + H23 + H55 + H58 + H74 + H76 + H79 + H81)</f>
        <v/>
      </c>
      <c r="J82">
        <f>(J2 + J3 + J4 + J6 + J7 + J11 + J23 + J26 + J55 + J57 + J58 + J60 + J74 + J75 + J76 + J78 + J79 + J80 + J81)</f>
        <v/>
      </c>
    </row>
    <row r="83">
      <c r="A83" t="inlineStr">
        <is>
          <t>regReadDataA[22]: masterReg/readData1_reg[22]/Q to ALU1/result0_inferred__0/i__carry__4/DI[2]sum delays + cap delay</t>
        </is>
      </c>
      <c r="E83">
        <f>1000*(E82 + J82)</f>
        <v/>
      </c>
      <c r="F83">
        <f>1000*(F82 + J82)</f>
        <v/>
      </c>
      <c r="G83">
        <f>1000*(G82 + J82)</f>
        <v/>
      </c>
      <c r="H83">
        <f>1000*(H82 + J82)</f>
        <v/>
      </c>
    </row>
    <row r="85">
      <c r="A85" t="inlineStr">
        <is>
          <t>regReadDataA[22]: masterReg/readData1_reg[22]/Q to ALU1/result0_inferred__0/i__carry__4/DI[2]Total delay (from Vivado)</t>
        </is>
      </c>
      <c r="E85" t="inlineStr">
        <is>
          <t>400</t>
        </is>
      </c>
      <c r="F85" t="inlineStr">
        <is>
          <t>354</t>
        </is>
      </c>
      <c r="G85" t="inlineStr">
        <is>
          <t>694</t>
        </is>
      </c>
      <c r="H85" t="inlineStr">
        <is>
          <t>596</t>
        </is>
      </c>
    </row>
    <row r="87">
      <c r="A87" t="inlineStr">
        <is>
          <t>INT_R_X5Y51/INT_R.SL1END2-&gt;&gt;IMUX20</t>
        </is>
      </c>
      <c r="B87" t="inlineStr">
        <is>
          <t>Buffer</t>
        </is>
      </c>
      <c r="C87" t="n">
        <v>1.6107141875</v>
      </c>
      <c r="D87" t="n">
        <v>0.007713</v>
      </c>
      <c r="E87" t="n">
        <v>0.047</v>
      </c>
      <c r="F87" t="n">
        <v>0.038</v>
      </c>
      <c r="G87" t="n">
        <v>0.138</v>
      </c>
      <c r="H87" t="n">
        <v>0.114</v>
      </c>
      <c r="I87">
        <f>((((D92) + (D91))) + (D88 + D89))</f>
        <v/>
      </c>
      <c r="J87">
        <f>(((((D92) + (D91))) + (D88 + D89))*C87)</f>
        <v/>
      </c>
    </row>
    <row r="88">
      <c r="A88" t="inlineStr">
        <is>
          <t>INT_R_X5Y51/IMUX20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CLBLM_R_X5Y51/CLBLM_IMUX20</t>
        </is>
      </c>
      <c r="B89" t="inlineStr">
        <is>
          <t>Part of wire</t>
        </is>
      </c>
      <c r="C89" t="n">
        <v>0</v>
      </c>
      <c r="D89" t="n">
        <v>0</v>
      </c>
      <c r="I89">
        <f>(((D88 + D89)/2) + (((D92) + (D91))))</f>
        <v/>
      </c>
      <c r="J89">
        <f>((C88 + C89)*(((D88 + D89)/2) + (((D92) + (D91)))))</f>
        <v/>
      </c>
    </row>
    <row r="90">
      <c r="A90" t="inlineStr">
        <is>
          <t>CLBLM_R_X5Y51/CLBLM_R.CLBLM_IMUX20-&gt;CLBLM_L_C2</t>
        </is>
      </c>
      <c r="B90" t="inlineStr">
        <is>
          <t>PassTransistor</t>
        </is>
      </c>
      <c r="C90" t="n">
        <v>0</v>
      </c>
      <c r="E90" t="n">
        <v>0</v>
      </c>
      <c r="F90" t="n">
        <v>0</v>
      </c>
      <c r="G90" t="n">
        <v>0</v>
      </c>
      <c r="H90" t="n">
        <v>0</v>
      </c>
      <c r="I90">
        <f>((D92) + (D91))</f>
        <v/>
      </c>
      <c r="J90">
        <f>(((D92) + (D91))*C90)</f>
        <v/>
      </c>
    </row>
    <row r="91">
      <c r="A91" t="inlineStr">
        <is>
          <t>CLBLM_R_X5Y51/CLBLM_L_C2</t>
        </is>
      </c>
      <c r="B91" t="inlineStr">
        <is>
          <t>Part of wire</t>
        </is>
      </c>
      <c r="C91" t="n">
        <v>0</v>
      </c>
      <c r="D91" t="n">
        <v>0</v>
      </c>
      <c r="I91">
        <f>(((D91)/2) + (D92))</f>
        <v/>
      </c>
      <c r="J91">
        <f>((C91)*(((D91)/2) + (D92)))</f>
        <v/>
      </c>
    </row>
    <row r="92">
      <c r="A92" t="inlineStr">
        <is>
          <t>masterReg/result0_carry__4_i_2/I0</t>
        </is>
      </c>
      <c r="B92" t="inlineStr">
        <is>
          <t>Inpin</t>
        </is>
      </c>
      <c r="D92" t="n">
        <v>0</v>
      </c>
      <c r="E92" t="n">
        <v>0.213</v>
      </c>
      <c r="F92" t="n">
        <v>0.171</v>
      </c>
      <c r="G92" t="n">
        <v>0.507</v>
      </c>
      <c r="H92" t="n">
        <v>0.409</v>
      </c>
    </row>
    <row r="93">
      <c r="A93" t="inlineStr">
        <is>
          <t>regReadDataA[22]: masterReg/readData1_reg[22]/Q to masterReg/result0_carry__4_i_2/I0 sum delays</t>
        </is>
      </c>
      <c r="E93">
        <f>(E2 + E4 + E7 + E23 + E55 + E58 + E87 + E90 + E92)</f>
        <v/>
      </c>
      <c r="F93">
        <f>(F2 + F4 + F7 + F23 + F55 + F58 + F87 + F90 + F92)</f>
        <v/>
      </c>
      <c r="G93">
        <f>(G2 + G4 + G7 + G23 + G55 + G58 + G87 + G90 + G92)</f>
        <v/>
      </c>
      <c r="H93">
        <f>(H2 + H4 + H7 + H23 + H55 + H58 + H87 + H90 + H92)</f>
        <v/>
      </c>
      <c r="J93">
        <f>(J2 + J3 + J4 + J6 + J7 + J11 + J23 + J26 + J55 + J57 + J58 + J60 + J87 + J89 + J90 + J91 + J92)</f>
        <v/>
      </c>
    </row>
    <row r="94">
      <c r="A94" t="inlineStr">
        <is>
          <t>regReadDataA[22]: masterReg/readData1_reg[22]/Q to masterReg/result0_carry__4_i_2/I0sum delays + cap delay</t>
        </is>
      </c>
      <c r="E94">
        <f>1000*(E93 + J93)</f>
        <v/>
      </c>
      <c r="F94">
        <f>1000*(F93 + J93)</f>
        <v/>
      </c>
      <c r="G94">
        <f>1000*(G93 + J93)</f>
        <v/>
      </c>
      <c r="H94">
        <f>1000*(H93 + J93)</f>
        <v/>
      </c>
    </row>
    <row r="96">
      <c r="A96" t="inlineStr">
        <is>
          <t>regReadDataA[22]: masterReg/readData1_reg[22]/Q to masterReg/result0_carry__4_i_2/I0Total delay (from Vivado)</t>
        </is>
      </c>
      <c r="E96" t="inlineStr">
        <is>
          <t>605</t>
        </is>
      </c>
      <c r="F96" t="inlineStr">
        <is>
          <t>518</t>
        </is>
      </c>
      <c r="G96" t="inlineStr">
        <is>
          <t>1092</t>
        </is>
      </c>
      <c r="H96" t="inlineStr">
        <is>
          <t>915</t>
        </is>
      </c>
    </row>
    <row r="98">
      <c r="A98" t="inlineStr">
        <is>
          <t>INT_R_X5Y51/INT_R.SL1END2-&gt;&gt;IMUX28</t>
        </is>
      </c>
      <c r="B98" t="inlineStr">
        <is>
          <t>Buffer</t>
        </is>
      </c>
      <c r="C98" t="n">
        <v>1.6107141875</v>
      </c>
      <c r="D98" t="n">
        <v>0.007713</v>
      </c>
      <c r="E98" t="n">
        <v>0.047</v>
      </c>
      <c r="F98" t="n">
        <v>0.038</v>
      </c>
      <c r="G98" t="n">
        <v>0.138</v>
      </c>
      <c r="H98" t="n">
        <v>0.114</v>
      </c>
      <c r="I98">
        <f>((((D103) + (D102))) + (D99 + D100))</f>
        <v/>
      </c>
      <c r="J98">
        <f>(((((D103) + (D102))) + (D99 + D100))*C98)</f>
        <v/>
      </c>
    </row>
    <row r="99">
      <c r="A99" t="inlineStr">
        <is>
          <t>INT_R_X5Y51/IMUX28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CLBLM_R_X5Y51/CLBLM_IMUX28</t>
        </is>
      </c>
      <c r="B100" t="inlineStr">
        <is>
          <t>Part of wire</t>
        </is>
      </c>
      <c r="C100" t="n">
        <v>0</v>
      </c>
      <c r="D100" t="n">
        <v>0</v>
      </c>
      <c r="I100">
        <f>(((D99 + D100)/2) + (((D103) + (D102))))</f>
        <v/>
      </c>
      <c r="J100">
        <f>((C99 + C100)*(((D99 + D100)/2) + (((D103) + (D102)))))</f>
        <v/>
      </c>
    </row>
    <row r="101">
      <c r="A101" t="inlineStr">
        <is>
          <t>CLBLM_R_X5Y51/CLBLM_R.CLBLM_IMUX28-&gt;CLBLM_M_C4</t>
        </is>
      </c>
      <c r="B101" t="inlineStr">
        <is>
          <t>PassTransistor</t>
        </is>
      </c>
      <c r="C101" t="n">
        <v>0</v>
      </c>
      <c r="E101" t="n">
        <v>0</v>
      </c>
      <c r="F101" t="n">
        <v>0</v>
      </c>
      <c r="G101" t="n">
        <v>0</v>
      </c>
      <c r="H101" t="n">
        <v>0</v>
      </c>
      <c r="I101">
        <f>((D103) + (D102))</f>
        <v/>
      </c>
      <c r="J101">
        <f>(((D103) + (D102))*C101)</f>
        <v/>
      </c>
    </row>
    <row r="102">
      <c r="A102" t="inlineStr">
        <is>
          <t>CLBLM_R_X5Y51/CLBLM_M_C4</t>
        </is>
      </c>
      <c r="B102" t="inlineStr">
        <is>
          <t>Part of wire</t>
        </is>
      </c>
      <c r="C102" t="n">
        <v>0</v>
      </c>
      <c r="D102" t="n">
        <v>0</v>
      </c>
      <c r="I102">
        <f>(((D102)/2) + (D103))</f>
        <v/>
      </c>
      <c r="J102">
        <f>((C102)*(((D102)/2) + (D103)))</f>
        <v/>
      </c>
    </row>
    <row r="103">
      <c r="A103" t="inlineStr">
        <is>
          <t>masterReg/i__carry__4_i_2/I1</t>
        </is>
      </c>
      <c r="B103" t="inlineStr">
        <is>
          <t>Inpin</t>
        </is>
      </c>
      <c r="D103" t="n">
        <v>0</v>
      </c>
      <c r="E103" t="n">
        <v>0.111</v>
      </c>
      <c r="F103" t="n">
        <v>0.089</v>
      </c>
      <c r="G103" t="n">
        <v>0.3</v>
      </c>
      <c r="H103" t="n">
        <v>0.242</v>
      </c>
    </row>
    <row r="104">
      <c r="A104" t="inlineStr">
        <is>
          <t>regReadDataA[22]: masterReg/readData1_reg[22]/Q to masterReg/i__carry__4_i_2/I1 sum delays</t>
        </is>
      </c>
      <c r="E104">
        <f>(E2 + E4 + E7 + E23 + E55 + E58 + E98 + E101 + E103)</f>
        <v/>
      </c>
      <c r="F104">
        <f>(F2 + F4 + F7 + F23 + F55 + F58 + F98 + F101 + F103)</f>
        <v/>
      </c>
      <c r="G104">
        <f>(G2 + G4 + G7 + G23 + G55 + G58 + G98 + G101 + G103)</f>
        <v/>
      </c>
      <c r="H104">
        <f>(H2 + H4 + H7 + H23 + H55 + H58 + H98 + H101 + H103)</f>
        <v/>
      </c>
      <c r="J104">
        <f>(J2 + J3 + J4 + J6 + J7 + J11 + J23 + J26 + J55 + J57 + J58 + J60 + J98 + J100 + J101 + J102 + J103)</f>
        <v/>
      </c>
    </row>
    <row r="105">
      <c r="A105" t="inlineStr">
        <is>
          <t>regReadDataA[22]: masterReg/readData1_reg[22]/Q to masterReg/i__carry__4_i_2/I1sum delays + cap delay</t>
        </is>
      </c>
      <c r="E105">
        <f>1000*(E104 + J104)</f>
        <v/>
      </c>
      <c r="F105">
        <f>1000*(F104 + J104)</f>
        <v/>
      </c>
      <c r="G105">
        <f>1000*(G104 + J104)</f>
        <v/>
      </c>
      <c r="H105">
        <f>1000*(H104 + J104)</f>
        <v/>
      </c>
    </row>
    <row r="107">
      <c r="A107" t="inlineStr">
        <is>
          <t>regReadDataA[22]: masterReg/readData1_reg[22]/Q to masterReg/i__carry__4_i_2/I1Total delay (from Vivado)</t>
        </is>
      </c>
      <c r="E107" t="inlineStr">
        <is>
          <t>503</t>
        </is>
      </c>
      <c r="F107" t="inlineStr">
        <is>
          <t>436</t>
        </is>
      </c>
      <c r="G107" t="inlineStr">
        <is>
          <t>907</t>
        </is>
      </c>
      <c r="H107" t="inlineStr">
        <is>
          <t>767</t>
        </is>
      </c>
    </row>
    <row r="109">
      <c r="A109" t="inlineStr">
        <is>
          <t>INT_R_X5Y51/INT_R.SL1END2-&gt;&gt;ER1BEG3</t>
        </is>
      </c>
      <c r="B109" t="inlineStr">
        <is>
          <t>Buffer</t>
        </is>
      </c>
      <c r="C109" t="n">
        <v>1.16220225</v>
      </c>
      <c r="D109" t="n">
        <v>0.008429000000000001</v>
      </c>
      <c r="E109" t="n">
        <v>0.044</v>
      </c>
      <c r="F109" t="n">
        <v>0.036</v>
      </c>
      <c r="G109" t="n">
        <v>0.122</v>
      </c>
      <c r="H109" t="n">
        <v>0.101</v>
      </c>
      <c r="I109">
        <f>((D117) + (D110 + D111 + D112 + D113 + D114 + D115 + D116))</f>
        <v/>
      </c>
      <c r="J109">
        <f>(((D117) + (D110 + D111 + D112 + D113 + D114 + D115 + D116))*C109)</f>
        <v/>
      </c>
    </row>
    <row r="110">
      <c r="A110" t="inlineStr">
        <is>
          <t>INT_R_X5Y51/ER1BEG3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INT_L_X6Y51/ER1END3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INT_L_X6Y52/ER1END_N3_3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CLBLM_R_X5Y51/CLBLM_ER1BEG3</t>
        </is>
      </c>
      <c r="B113" t="inlineStr">
        <is>
          <t>Part of wire</t>
        </is>
      </c>
      <c r="C113" t="n">
        <v>0.09049599999999999</v>
      </c>
      <c r="D113" t="n">
        <v>0.005564</v>
      </c>
    </row>
    <row r="114">
      <c r="A114" t="inlineStr">
        <is>
          <t>VBRK_X18Y54/VBRK_ER1BEG3</t>
        </is>
      </c>
      <c r="B114" t="inlineStr">
        <is>
          <t>Part of wire</t>
        </is>
      </c>
      <c r="C114" t="n">
        <v>0.01211</v>
      </c>
      <c r="D114" t="n">
        <v>0.00162</v>
      </c>
    </row>
    <row r="115">
      <c r="A115" t="inlineStr">
        <is>
          <t>BRAM_L_X6Y50/BRAM_ER1BEG3_1</t>
        </is>
      </c>
      <c r="B115" t="inlineStr">
        <is>
          <t>Part of wire</t>
        </is>
      </c>
      <c r="C115" t="n">
        <v>0.26892</v>
      </c>
      <c r="D115" t="n">
        <v>0.064292</v>
      </c>
    </row>
    <row r="116">
      <c r="A116" t="inlineStr">
        <is>
          <t>BRAM_INT_INTERFACE_L_X6Y51/INT_INTERFACE_ER1BEG3</t>
        </is>
      </c>
      <c r="B116" t="inlineStr">
        <is>
          <t>Part of wire</t>
        </is>
      </c>
      <c r="C116" t="n">
        <v>0</v>
      </c>
      <c r="D116" t="n">
        <v>0</v>
      </c>
      <c r="I116">
        <f>(((D110 + D111 + D112 + D113 + D114 + D115 + D116)/2) + (D117))</f>
        <v/>
      </c>
      <c r="J116">
        <f>((C110 + C111 + C112 + C113 + C114 + C115 + C116)*(((D110 + D111 + D112 + D113 + D114 + D115 + D116)/2) + (D117)))</f>
        <v/>
      </c>
    </row>
    <row r="117">
      <c r="A117" t="inlineStr">
        <is>
          <t>INT_L_X6Y51/INT_L.ER1END3-&gt;&gt;EL1BEG2</t>
        </is>
      </c>
      <c r="B117" t="inlineStr">
        <is>
          <t>Buffer</t>
        </is>
      </c>
      <c r="C117" t="n">
        <v>1.16220225</v>
      </c>
      <c r="D117" t="n">
        <v>0.008429000000000001</v>
      </c>
      <c r="E117" t="n">
        <v>0.043</v>
      </c>
      <c r="F117" t="n">
        <v>0.035</v>
      </c>
      <c r="G117" t="n">
        <v>0.123</v>
      </c>
      <c r="H117" t="n">
        <v>0.102</v>
      </c>
      <c r="I117">
        <f>((D120 + D137 + D151) + (D118 + D119))</f>
        <v/>
      </c>
      <c r="J117">
        <f>(((D120 + D137 + D151) + (D118 + D119))*C117)</f>
        <v/>
      </c>
    </row>
    <row r="118">
      <c r="A118" t="inlineStr">
        <is>
          <t>INT_L_X6Y51/EL1BEG2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INT_R_X7Y51/EL1END2</t>
        </is>
      </c>
      <c r="B119" t="inlineStr">
        <is>
          <t>Part of wire</t>
        </is>
      </c>
      <c r="C119" t="n">
        <v>0</v>
      </c>
      <c r="D119" t="n">
        <v>0</v>
      </c>
      <c r="I119">
        <f>(((D118 + D119)/2) + (D120 + D137 + D151))</f>
        <v/>
      </c>
      <c r="J119">
        <f>((C118 + C119)*(((D118 + D119)/2) + (D120 + D137 + D151)))</f>
        <v/>
      </c>
    </row>
    <row r="120">
      <c r="A120" t="inlineStr">
        <is>
          <t>INT_R_X7Y51/INT_R.EL1END2-&gt;&gt;NE2BEG2</t>
        </is>
      </c>
      <c r="B120" t="inlineStr">
        <is>
          <t>Buffer</t>
        </is>
      </c>
      <c r="C120" t="n">
        <v>1.1851186875</v>
      </c>
      <c r="D120" t="n">
        <v>0.008473000000000001</v>
      </c>
      <c r="E120" t="n">
        <v>0.042</v>
      </c>
      <c r="F120" t="n">
        <v>0.034</v>
      </c>
      <c r="G120" t="n">
        <v>0.139</v>
      </c>
      <c r="H120" t="n">
        <v>0.115</v>
      </c>
      <c r="I120">
        <f>((D126) + (D121 + D122 + D123 + D124 + D125))</f>
        <v/>
      </c>
      <c r="J120">
        <f>(((D126) + (D121 + D122 + D123 + D124 + D125))*C120)</f>
        <v/>
      </c>
    </row>
    <row r="121">
      <c r="A121" t="inlineStr">
        <is>
          <t>INT_R_X7Y51/NE2BEG2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INT_L_X8Y52/NE2END2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INT_R_X7Y52/NE2A2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CLBLM_R_X7Y52/CLBLM_NE2A2</t>
        </is>
      </c>
      <c r="B124" t="inlineStr">
        <is>
          <t>Part of wire</t>
        </is>
      </c>
      <c r="C124" t="n">
        <v>0.100092</v>
      </c>
      <c r="D124" t="n">
        <v>0.005469</v>
      </c>
    </row>
    <row r="125">
      <c r="A125" t="inlineStr">
        <is>
          <t>CLBLM_L_X8Y52/CLBLM_NE2A2</t>
        </is>
      </c>
      <c r="B125" t="inlineStr">
        <is>
          <t>Part of wire</t>
        </is>
      </c>
      <c r="C125" t="n">
        <v>0.100092</v>
      </c>
      <c r="D125" t="n">
        <v>0.005469</v>
      </c>
      <c r="I125">
        <f>(((D121 + D122 + D123 + D124 + D125)/2) + (D126))</f>
        <v/>
      </c>
      <c r="J125">
        <f>((C121 + C122 + C123 + C124 + C125)*(((D121 + D122 + D123 + D124 + D125)/2) + (D126)))</f>
        <v/>
      </c>
    </row>
    <row r="126">
      <c r="A126" t="inlineStr">
        <is>
          <t>INT_L_X8Y52/INT_L.NE2END2-&gt;&gt;IMUX_L13</t>
        </is>
      </c>
      <c r="B126" t="inlineStr">
        <is>
          <t>Buffer</t>
        </is>
      </c>
      <c r="C126" t="n">
        <v>1.6107141875</v>
      </c>
      <c r="D126" t="n">
        <v>0.007713</v>
      </c>
      <c r="E126" t="n">
        <v>0.047</v>
      </c>
      <c r="F126" t="n">
        <v>0.038</v>
      </c>
      <c r="G126" t="n">
        <v>0.138</v>
      </c>
      <c r="H126" t="n">
        <v>0.114</v>
      </c>
      <c r="I126">
        <f>((((D131) + (D130))) + (D127 + D128))</f>
        <v/>
      </c>
      <c r="J126">
        <f>(((((D131) + (D130))) + (D127 + D128))*C126)</f>
        <v/>
      </c>
    </row>
    <row r="127">
      <c r="A127" t="inlineStr">
        <is>
          <t>INT_L_X8Y52/IMUX_L13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CLBLM_L_X8Y52/CLBLM_IMUX13</t>
        </is>
      </c>
      <c r="B128" t="inlineStr">
        <is>
          <t>Part of wire</t>
        </is>
      </c>
      <c r="C128" t="n">
        <v>0</v>
      </c>
      <c r="D128" t="n">
        <v>0</v>
      </c>
      <c r="I128">
        <f>(((D127 + D128)/2) + (((D131) + (D130))))</f>
        <v/>
      </c>
      <c r="J128">
        <f>((C127 + C128)*(((D127 + D128)/2) + (((D131) + (D130)))))</f>
        <v/>
      </c>
    </row>
    <row r="129">
      <c r="A129" t="inlineStr">
        <is>
          <t>CLBLM_L_X8Y52/CLBLM_L.CLBLM_IMUX13-&gt;CLBLM_L_B6</t>
        </is>
      </c>
      <c r="B129" t="inlineStr">
        <is>
          <t>PassTransistor</t>
        </is>
      </c>
      <c r="C129" t="n">
        <v>0</v>
      </c>
      <c r="E129" t="n">
        <v>0</v>
      </c>
      <c r="F129" t="n">
        <v>0</v>
      </c>
      <c r="G129" t="n">
        <v>0</v>
      </c>
      <c r="H129" t="n">
        <v>0</v>
      </c>
      <c r="I129">
        <f>((D131) + (D130))</f>
        <v/>
      </c>
      <c r="J129">
        <f>(((D131) + (D130))*C129)</f>
        <v/>
      </c>
    </row>
    <row r="130">
      <c r="A130" t="inlineStr">
        <is>
          <t>CLBLM_L_X8Y52/CLBLM_L_B6</t>
        </is>
      </c>
      <c r="B130" t="inlineStr">
        <is>
          <t>Part of wire</t>
        </is>
      </c>
      <c r="C130" t="n">
        <v>0</v>
      </c>
      <c r="D130" t="n">
        <v>0</v>
      </c>
      <c r="I130">
        <f>(((D130)/2) + (D131))</f>
        <v/>
      </c>
      <c r="J130">
        <f>((C130)*(((D130)/2) + (D131)))</f>
        <v/>
      </c>
    </row>
    <row r="131">
      <c r="A131" t="inlineStr">
        <is>
          <t>masterReg/register_reg_r1_0_31_0_5_i_55/I5</t>
        </is>
      </c>
      <c r="B131" t="inlineStr">
        <is>
          <t>Inpin</t>
        </is>
      </c>
      <c r="D131" t="n">
        <v>0</v>
      </c>
      <c r="E131" t="n">
        <v>0.001</v>
      </c>
      <c r="F131" t="n">
        <v>0.001</v>
      </c>
      <c r="G131" t="n">
        <v>0.002</v>
      </c>
      <c r="H131" t="n">
        <v>0.002</v>
      </c>
    </row>
    <row r="132">
      <c r="A132" t="inlineStr">
        <is>
          <t>regReadDataA[22]: masterReg/readData1_reg[22]/Q to masterReg/register_reg_r1_0_31_0_5_i_55/I5 sum delays</t>
        </is>
      </c>
      <c r="E132">
        <f>(E2 + E4 + E7 + E23 + E55 + E58 + E109 + E117 + E120 + E126 + E129 + E131)</f>
        <v/>
      </c>
      <c r="F132">
        <f>(F2 + F4 + F7 + F23 + F55 + F58 + F109 + F117 + F120 + F126 + F129 + F131)</f>
        <v/>
      </c>
      <c r="G132">
        <f>(G2 + G4 + G7 + G23 + G55 + G58 + G109 + G117 + G120 + G126 + G129 + G131)</f>
        <v/>
      </c>
      <c r="H132">
        <f>(H2 + H4 + H7 + H23 + H55 + H58 + H109 + H117 + H120 + H126 + H129 + H131)</f>
        <v/>
      </c>
      <c r="J132">
        <f>(J2 + J3 + J4 + J6 + J7 + J11 + J23 + J26 + J55 + J57 + J58 + J60 + J109 + J116 + J117 + J119 + J120 + J125 + J126 + J128 + J129 + J130 + J131)</f>
        <v/>
      </c>
    </row>
    <row r="133">
      <c r="A133" t="inlineStr">
        <is>
          <t>regReadDataA[22]: masterReg/readData1_reg[22]/Q to masterReg/register_reg_r1_0_31_0_5_i_55/I5sum delays + cap delay</t>
        </is>
      </c>
      <c r="E133">
        <f>1000*(E132 + J132)</f>
        <v/>
      </c>
      <c r="F133">
        <f>1000*(F132 + J132)</f>
        <v/>
      </c>
      <c r="G133">
        <f>1000*(G132 + J132)</f>
        <v/>
      </c>
      <c r="H133">
        <f>1000*(H132 + J132)</f>
        <v/>
      </c>
    </row>
    <row r="135">
      <c r="A135" t="inlineStr">
        <is>
          <t>regReadDataA[22]: masterReg/readData1_reg[22]/Q to masterReg/register_reg_r1_0_31_0_5_i_55/I5Total delay (from Vivado)</t>
        </is>
      </c>
      <c r="E135" t="inlineStr">
        <is>
          <t>675</t>
        </is>
      </c>
      <c r="F135" t="inlineStr">
        <is>
          <t>606</t>
        </is>
      </c>
      <c r="G135" t="inlineStr">
        <is>
          <t>1133</t>
        </is>
      </c>
      <c r="H135" t="inlineStr">
        <is>
          <t>985</t>
        </is>
      </c>
    </row>
    <row r="137">
      <c r="A137" t="inlineStr">
        <is>
          <t>INT_R_X7Y51/INT_R.EL1END2-&gt;&gt;SL1BEG2</t>
        </is>
      </c>
      <c r="B137" t="inlineStr">
        <is>
          <t>Buffer</t>
        </is>
      </c>
      <c r="C137" t="n">
        <v>1.16220225</v>
      </c>
      <c r="D137" t="n">
        <v>0.008429000000000001</v>
      </c>
      <c r="E137" t="n">
        <v>0.054</v>
      </c>
      <c r="F137" t="n">
        <v>0.044</v>
      </c>
      <c r="G137" t="n">
        <v>0.131</v>
      </c>
      <c r="H137" t="n">
        <v>0.108</v>
      </c>
      <c r="I137">
        <f>((D140) + (D138 + D139))</f>
        <v/>
      </c>
      <c r="J137">
        <f>(((D140) + (D138 + D139))*C137)</f>
        <v/>
      </c>
    </row>
    <row r="138">
      <c r="A138" t="inlineStr">
        <is>
          <t>INT_R_X7Y51/SL1BEG2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INT_R_X7Y50/SL1END2</t>
        </is>
      </c>
      <c r="B139" t="inlineStr">
        <is>
          <t>Part of wire</t>
        </is>
      </c>
      <c r="C139" t="n">
        <v>0</v>
      </c>
      <c r="D139" t="n">
        <v>0</v>
      </c>
      <c r="I139">
        <f>(((D138 + D139)/2) + (D140))</f>
        <v/>
      </c>
      <c r="J139">
        <f>((C138 + C139)*(((D138 + D139)/2) + (D140)))</f>
        <v/>
      </c>
    </row>
    <row r="140">
      <c r="A140" t="inlineStr">
        <is>
          <t>INT_R_X7Y50/INT_R.SL1END2-&gt;&gt;IMUX21</t>
        </is>
      </c>
      <c r="B140" t="inlineStr">
        <is>
          <t>Buffer</t>
        </is>
      </c>
      <c r="C140" t="n">
        <v>1.6107141875</v>
      </c>
      <c r="D140" t="n">
        <v>0.007713</v>
      </c>
      <c r="E140" t="n">
        <v>0.047</v>
      </c>
      <c r="F140" t="n">
        <v>0.038</v>
      </c>
      <c r="G140" t="n">
        <v>0.138</v>
      </c>
      <c r="H140" t="n">
        <v>0.114</v>
      </c>
      <c r="I140">
        <f>((((D145) + (D144))) + (D141 + D142))</f>
        <v/>
      </c>
      <c r="J140">
        <f>(((((D145) + (D144))) + (D141 + D142))*C140)</f>
        <v/>
      </c>
    </row>
    <row r="141">
      <c r="A141" t="inlineStr">
        <is>
          <t>INT_R_X7Y50/IMUX21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CLBLM_R_X7Y50/CLBLM_IMUX21</t>
        </is>
      </c>
      <c r="B142" t="inlineStr">
        <is>
          <t>Part of wire</t>
        </is>
      </c>
      <c r="C142" t="n">
        <v>0</v>
      </c>
      <c r="D142" t="n">
        <v>0</v>
      </c>
      <c r="I142">
        <f>(((D141 + D142)/2) + (((D145) + (D144))))</f>
        <v/>
      </c>
      <c r="J142">
        <f>((C141 + C142)*(((D141 + D142)/2) + (((D145) + (D144)))))</f>
        <v/>
      </c>
    </row>
    <row r="143">
      <c r="A143" t="inlineStr">
        <is>
          <t>CLBLM_R_X7Y50/CLBLM_R.CLBLM_IMUX21-&gt;CLBLM_L_C4</t>
        </is>
      </c>
      <c r="B143" t="inlineStr">
        <is>
          <t>PassTransistor</t>
        </is>
      </c>
      <c r="C143" t="n">
        <v>0</v>
      </c>
      <c r="E143" t="n">
        <v>0</v>
      </c>
      <c r="F143" t="n">
        <v>0</v>
      </c>
      <c r="G143" t="n">
        <v>0</v>
      </c>
      <c r="H143" t="n">
        <v>0</v>
      </c>
      <c r="I143">
        <f>((D145) + (D144))</f>
        <v/>
      </c>
      <c r="J143">
        <f>(((D145) + (D144))*C143)</f>
        <v/>
      </c>
    </row>
    <row r="144">
      <c r="A144" t="inlineStr">
        <is>
          <t>CLBLM_R_X7Y50/CLBLM_L_C4</t>
        </is>
      </c>
      <c r="B144" t="inlineStr">
        <is>
          <t>Part of wire</t>
        </is>
      </c>
      <c r="C144" t="n">
        <v>0</v>
      </c>
      <c r="D144" t="n">
        <v>0</v>
      </c>
      <c r="I144">
        <f>(((D144)/2) + (D145))</f>
        <v/>
      </c>
      <c r="J144">
        <f>((C144)*(((D144)/2) + (D145)))</f>
        <v/>
      </c>
    </row>
    <row r="145">
      <c r="A145" t="inlineStr">
        <is>
          <t>masterReg/register_reg_r1_0_31_0_5_i_51/I0</t>
        </is>
      </c>
      <c r="B145" t="inlineStr">
        <is>
          <t>Inpin</t>
        </is>
      </c>
      <c r="D145" t="n">
        <v>0</v>
      </c>
      <c r="E145" t="n">
        <v>0.108</v>
      </c>
      <c r="F145" t="n">
        <v>0.08699999999999999</v>
      </c>
      <c r="G145" t="n">
        <v>0.281</v>
      </c>
      <c r="H145" t="n">
        <v>0.227</v>
      </c>
    </row>
    <row r="146">
      <c r="A146" t="inlineStr">
        <is>
          <t>regReadDataA[22]: masterReg/readData1_reg[22]/Q to masterReg/register_reg_r1_0_31_0_5_i_51/I0 sum delays</t>
        </is>
      </c>
      <c r="E146">
        <f>(E2 + E4 + E7 + E23 + E55 + E58 + E109 + E117 + E137 + E140 + E143 + E145)</f>
        <v/>
      </c>
      <c r="F146">
        <f>(F2 + F4 + F7 + F23 + F55 + F58 + F109 + F117 + F137 + F140 + F143 + F145)</f>
        <v/>
      </c>
      <c r="G146">
        <f>(G2 + G4 + G7 + G23 + G55 + G58 + G109 + G117 + G137 + G140 + G143 + G145)</f>
        <v/>
      </c>
      <c r="H146">
        <f>(H2 + H4 + H7 + H23 + H55 + H58 + H109 + H117 + H137 + H140 + H143 + H145)</f>
        <v/>
      </c>
      <c r="J146">
        <f>(J2 + J3 + J4 + J6 + J7 + J11 + J23 + J26 + J55 + J57 + J58 + J60 + J109 + J116 + J117 + J119 + J137 + J139 + J140 + J142 + J143 + J144 + J145)</f>
        <v/>
      </c>
    </row>
    <row r="147">
      <c r="A147" t="inlineStr">
        <is>
          <t>regReadDataA[22]: masterReg/readData1_reg[22]/Q to masterReg/register_reg_r1_0_31_0_5_i_51/I0sum delays + cap delay</t>
        </is>
      </c>
      <c r="E147">
        <f>1000*(E146 + J146)</f>
        <v/>
      </c>
      <c r="F147">
        <f>1000*(F146 + J146)</f>
        <v/>
      </c>
      <c r="G147">
        <f>1000*(G146 + J146)</f>
        <v/>
      </c>
      <c r="H147">
        <f>1000*(H146 + J146)</f>
        <v/>
      </c>
    </row>
    <row r="149">
      <c r="A149" t="inlineStr">
        <is>
          <t>regReadDataA[22]: masterReg/readData1_reg[22]/Q to masterReg/register_reg_r1_0_31_0_5_i_51/I0Total delay (from Vivado)</t>
        </is>
      </c>
      <c r="E149" t="inlineStr">
        <is>
          <t>776</t>
        </is>
      </c>
      <c r="F149" t="inlineStr">
        <is>
          <t>684</t>
        </is>
      </c>
      <c r="G149" t="inlineStr">
        <is>
          <t>1331</t>
        </is>
      </c>
      <c r="H149" t="inlineStr">
        <is>
          <t>1140</t>
        </is>
      </c>
    </row>
    <row r="151">
      <c r="A151" t="inlineStr">
        <is>
          <t>INT_R_X7Y51/INT_R.EL1END2-&gt;&gt;SE2BEG2</t>
        </is>
      </c>
      <c r="B151" t="inlineStr">
        <is>
          <t>Buffer</t>
        </is>
      </c>
      <c r="C151" t="n">
        <v>1.1851186875</v>
      </c>
      <c r="D151" t="n">
        <v>0.008473000000000001</v>
      </c>
      <c r="E151" t="n">
        <v>0.042</v>
      </c>
      <c r="F151" t="n">
        <v>0.034</v>
      </c>
      <c r="G151" t="n">
        <v>0.138</v>
      </c>
      <c r="H151" t="n">
        <v>0.114</v>
      </c>
      <c r="I151">
        <f>((D157) + (D152 + D153 + D154 + D155 + D156))</f>
        <v/>
      </c>
      <c r="J151">
        <f>(((D157) + (D152 + D153 + D154 + D155 + D156))*C151)</f>
        <v/>
      </c>
    </row>
    <row r="152">
      <c r="A152" t="inlineStr">
        <is>
          <t>INT_R_X7Y51/SE2BEG2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INT_L_X8Y50/SE2END2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INT_R_X7Y50/SE2A2</t>
        </is>
      </c>
      <c r="B154" t="inlineStr">
        <is>
          <t>Part of wire</t>
        </is>
      </c>
      <c r="C154" t="n">
        <v>0</v>
      </c>
      <c r="D154" t="n">
        <v>0</v>
      </c>
    </row>
    <row r="155">
      <c r="A155" t="inlineStr">
        <is>
          <t>CLBLM_R_X7Y50/CLBLM_SE2A2</t>
        </is>
      </c>
      <c r="B155" t="inlineStr">
        <is>
          <t>Part of wire</t>
        </is>
      </c>
      <c r="C155" t="n">
        <v>0.090332</v>
      </c>
      <c r="D155" t="n">
        <v>0.005065</v>
      </c>
    </row>
    <row r="156">
      <c r="A156" t="inlineStr">
        <is>
          <t>CLBLM_L_X8Y50/CLBLM_SE2A2</t>
        </is>
      </c>
      <c r="B156" t="inlineStr">
        <is>
          <t>Part of wire</t>
        </is>
      </c>
      <c r="C156" t="n">
        <v>0.090332</v>
      </c>
      <c r="D156" t="n">
        <v>0.005065</v>
      </c>
      <c r="I156">
        <f>(((D152 + D153 + D154 + D155 + D156)/2) + (D157))</f>
        <v/>
      </c>
      <c r="J156">
        <f>((C152 + C153 + C154 + C155 + C156)*(((D152 + D153 + D154 + D155 + D156)/2) + (D157)))</f>
        <v/>
      </c>
    </row>
    <row r="157">
      <c r="A157" t="inlineStr">
        <is>
          <t>INT_L_X8Y50/INT_L.SE2END2-&gt;&gt;IMUX_L37</t>
        </is>
      </c>
      <c r="B157" t="inlineStr">
        <is>
          <t>Buffer</t>
        </is>
      </c>
      <c r="C157" t="n">
        <v>1.6107141875</v>
      </c>
      <c r="D157" t="n">
        <v>0.007713</v>
      </c>
      <c r="E157" t="n">
        <v>0.047</v>
      </c>
      <c r="F157" t="n">
        <v>0.038</v>
      </c>
      <c r="G157" t="n">
        <v>0.138</v>
      </c>
      <c r="H157" t="n">
        <v>0.114</v>
      </c>
      <c r="I157">
        <f>((((D162) + (D161))) + (D158 + D159))</f>
        <v/>
      </c>
      <c r="J157">
        <f>(((((D162) + (D161))) + (D158 + D159))*C157)</f>
        <v/>
      </c>
    </row>
    <row r="158">
      <c r="A158" t="inlineStr">
        <is>
          <t>INT_L_X8Y50/IMUX_L37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CLBLM_L_X8Y50/CLBLM_IMUX37</t>
        </is>
      </c>
      <c r="B159" t="inlineStr">
        <is>
          <t>Part of wire</t>
        </is>
      </c>
      <c r="C159" t="n">
        <v>0</v>
      </c>
      <c r="D159" t="n">
        <v>0</v>
      </c>
      <c r="I159">
        <f>(((D158 + D159)/2) + (((D162) + (D161))))</f>
        <v/>
      </c>
      <c r="J159">
        <f>((C158 + C159)*(((D158 + D159)/2) + (((D162) + (D161)))))</f>
        <v/>
      </c>
    </row>
    <row r="160">
      <c r="A160" t="inlineStr">
        <is>
          <t>CLBLM_L_X8Y50/CLBLM_L.CLBLM_IMUX37-&gt;CLBLM_L_D4</t>
        </is>
      </c>
      <c r="B160" t="inlineStr">
        <is>
          <t>PassTransistor</t>
        </is>
      </c>
      <c r="C160" t="n">
        <v>0</v>
      </c>
      <c r="E160" t="n">
        <v>0</v>
      </c>
      <c r="F160" t="n">
        <v>0</v>
      </c>
      <c r="G160" t="n">
        <v>0</v>
      </c>
      <c r="H160" t="n">
        <v>0</v>
      </c>
      <c r="I160">
        <f>((D162) + (D161))</f>
        <v/>
      </c>
      <c r="J160">
        <f>(((D162) + (D161))*C160)</f>
        <v/>
      </c>
    </row>
    <row r="161">
      <c r="A161" t="inlineStr">
        <is>
          <t>CLBLM_L_X8Y50/CLBLM_L_D4</t>
        </is>
      </c>
      <c r="B161" t="inlineStr">
        <is>
          <t>Part of wire</t>
        </is>
      </c>
      <c r="C161" t="n">
        <v>0</v>
      </c>
      <c r="D161" t="n">
        <v>0</v>
      </c>
      <c r="I161">
        <f>(((D161)/2) + (D162))</f>
        <v/>
      </c>
      <c r="J161">
        <f>((C161)*(((D161)/2) + (D162)))</f>
        <v/>
      </c>
    </row>
    <row r="162">
      <c r="A162" t="inlineStr">
        <is>
          <t>masterReg/readData2[31]_i_18/I3</t>
        </is>
      </c>
      <c r="B162" t="inlineStr">
        <is>
          <t>Inpin</t>
        </is>
      </c>
      <c r="D162" t="n">
        <v>0</v>
      </c>
      <c r="E162" t="n">
        <v>0.109</v>
      </c>
      <c r="F162" t="n">
        <v>0.08799999999999999</v>
      </c>
      <c r="G162" t="n">
        <v>0.284</v>
      </c>
      <c r="H162" t="n">
        <v>0.229</v>
      </c>
    </row>
    <row r="163">
      <c r="A163" t="inlineStr">
        <is>
          <t>regReadDataA[22]: masterReg/readData1_reg[22]/Q to masterReg/readData2[31]_i_18/I3 sum delays</t>
        </is>
      </c>
      <c r="E163">
        <f>(E2 + E4 + E7 + E23 + E55 + E58 + E109 + E117 + E151 + E157 + E160 + E162)</f>
        <v/>
      </c>
      <c r="F163">
        <f>(F2 + F4 + F7 + F23 + F55 + F58 + F109 + F117 + F151 + F157 + F160 + F162)</f>
        <v/>
      </c>
      <c r="G163">
        <f>(G2 + G4 + G7 + G23 + G55 + G58 + G109 + G117 + G151 + G157 + G160 + G162)</f>
        <v/>
      </c>
      <c r="H163">
        <f>(H2 + H4 + H7 + H23 + H55 + H58 + H109 + H117 + H151 + H157 + H160 + H162)</f>
        <v/>
      </c>
      <c r="J163">
        <f>(J2 + J3 + J4 + J6 + J7 + J11 + J23 + J26 + J55 + J57 + J58 + J60 + J109 + J116 + J117 + J119 + J151 + J156 + J157 + J159 + J160 + J161 + J162)</f>
        <v/>
      </c>
    </row>
    <row r="164">
      <c r="A164" t="inlineStr">
        <is>
          <t>regReadDataA[22]: masterReg/readData1_reg[22]/Q to masterReg/readData2[31]_i_18/I3sum delays + cap delay</t>
        </is>
      </c>
      <c r="E164">
        <f>1000*(E163 + J163)</f>
        <v/>
      </c>
      <c r="F164">
        <f>1000*(F163 + J163)</f>
        <v/>
      </c>
      <c r="G164">
        <f>1000*(G163 + J163)</f>
        <v/>
      </c>
      <c r="H164">
        <f>1000*(H163 + J163)</f>
        <v/>
      </c>
    </row>
    <row r="166">
      <c r="A166" t="inlineStr">
        <is>
          <t>regReadDataA[22]: masterReg/readData1_reg[22]/Q to masterReg/readData2[31]_i_18/I3Total delay (from Vivado)</t>
        </is>
      </c>
      <c r="E166" t="inlineStr">
        <is>
          <t>781</t>
        </is>
      </c>
      <c r="F166" t="inlineStr">
        <is>
          <t>691</t>
        </is>
      </c>
      <c r="G166" t="inlineStr">
        <is>
          <t>1363</t>
        </is>
      </c>
      <c r="H166" t="inlineStr">
        <is>
          <t>1169</t>
        </is>
      </c>
    </row>
    <row r="168">
      <c r="A168" t="inlineStr">
        <is>
          <t>INT_L_X4Y52/INT_L.SS2END1-&gt;&gt;SL1BEG1</t>
        </is>
      </c>
      <c r="B168" t="inlineStr">
        <is>
          <t>Buffer</t>
        </is>
      </c>
      <c r="C168" t="n">
        <v>1.16220225</v>
      </c>
      <c r="D168" t="n">
        <v>0.008429000000000001</v>
      </c>
      <c r="E168" t="n">
        <v>0.054</v>
      </c>
      <c r="F168" t="n">
        <v>0.044</v>
      </c>
      <c r="G168" t="n">
        <v>0.131</v>
      </c>
      <c r="H168" t="n">
        <v>0.108</v>
      </c>
      <c r="I168">
        <f>((D171) + (D169 + D170))</f>
        <v/>
      </c>
      <c r="J168">
        <f>(((D171) + (D169 + D170))*C168)</f>
        <v/>
      </c>
    </row>
    <row r="169">
      <c r="A169" t="inlineStr">
        <is>
          <t>INT_L_X4Y52/SL1BEG1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INT_L_X4Y51/SL1END1</t>
        </is>
      </c>
      <c r="B170" t="inlineStr">
        <is>
          <t>Part of wire</t>
        </is>
      </c>
      <c r="C170" t="n">
        <v>0</v>
      </c>
      <c r="D170" t="n">
        <v>0</v>
      </c>
      <c r="I170">
        <f>(((D169 + D170)/2) + (D171))</f>
        <v/>
      </c>
      <c r="J170">
        <f>((C169 + C170)*(((D169 + D170)/2) + (D171)))</f>
        <v/>
      </c>
    </row>
    <row r="171">
      <c r="A171" t="inlineStr">
        <is>
          <t>INT_L_X4Y51/INT_L.SL1END1-&gt;&gt;WL1BEG0</t>
        </is>
      </c>
      <c r="B171" t="inlineStr">
        <is>
          <t>Buffer</t>
        </is>
      </c>
      <c r="C171" t="n">
        <v>1.16220225</v>
      </c>
      <c r="D171" t="n">
        <v>0.008429000000000001</v>
      </c>
      <c r="E171" t="n">
        <v>0.042</v>
      </c>
      <c r="F171" t="n">
        <v>0.034</v>
      </c>
      <c r="G171" t="n">
        <v>0.123</v>
      </c>
      <c r="H171" t="n">
        <v>0.102</v>
      </c>
      <c r="I171">
        <f>((D176 + D187 + D198) + (D172 + D173 + D174 + D175))</f>
        <v/>
      </c>
      <c r="J171">
        <f>(((D176 + D187 + D198) + (D172 + D173 + D174 + D175))*C171)</f>
        <v/>
      </c>
    </row>
    <row r="172">
      <c r="A172" t="inlineStr">
        <is>
          <t>INT_L_X4Y51/WL1BEG0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INT_R_X3Y51/WL1END0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CLBLL_L_X4Y51/CLBLL_WL1END0</t>
        </is>
      </c>
      <c r="B174" t="inlineStr">
        <is>
          <t>Part of wire</t>
        </is>
      </c>
      <c r="C174" t="n">
        <v>0.051272</v>
      </c>
      <c r="D174" t="n">
        <v>0.006105</v>
      </c>
    </row>
    <row r="175">
      <c r="A175" t="inlineStr">
        <is>
          <t>CLBLM_R_X3Y51/CLBLM_WL1END0</t>
        </is>
      </c>
      <c r="B175" t="inlineStr">
        <is>
          <t>Part of wire</t>
        </is>
      </c>
      <c r="C175" t="n">
        <v>0.058596</v>
      </c>
      <c r="D175" t="n">
        <v>0.006105</v>
      </c>
      <c r="I175">
        <f>(((D172 + D173 + D174 + D175)/2) + (D176 + D187 + D198))</f>
        <v/>
      </c>
      <c r="J175">
        <f>((C172 + C173 + C174 + C175)*(((D172 + D173 + D174 + D175)/2) + (D176 + D187 + D198)))</f>
        <v/>
      </c>
    </row>
    <row r="176">
      <c r="A176" t="inlineStr">
        <is>
          <t>INT_R_X3Y51/INT_R.WL1END0-&gt;&gt;IMUX9</t>
        </is>
      </c>
      <c r="B176" t="inlineStr">
        <is>
          <t>Buffer</t>
        </is>
      </c>
      <c r="C176" t="n">
        <v>1.6107141875</v>
      </c>
      <c r="D176" t="n">
        <v>0.007713</v>
      </c>
      <c r="E176" t="n">
        <v>0.047</v>
      </c>
      <c r="F176" t="n">
        <v>0.038</v>
      </c>
      <c r="G176" t="n">
        <v>0.138</v>
      </c>
      <c r="H176" t="n">
        <v>0.114</v>
      </c>
      <c r="I176">
        <f>((((D181) + (D180))) + (D177 + D178))</f>
        <v/>
      </c>
      <c r="J176">
        <f>(((((D181) + (D180))) + (D177 + D178))*C176)</f>
        <v/>
      </c>
    </row>
    <row r="177">
      <c r="A177" t="inlineStr">
        <is>
          <t>INT_R_X3Y51/IMUX9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CLBLM_R_X3Y51/CLBLM_IMUX9</t>
        </is>
      </c>
      <c r="B178" t="inlineStr">
        <is>
          <t>Part of wire</t>
        </is>
      </c>
      <c r="C178" t="n">
        <v>0</v>
      </c>
      <c r="D178" t="n">
        <v>0</v>
      </c>
      <c r="I178">
        <f>(((D177 + D178)/2) + (((D181) + (D180))))</f>
        <v/>
      </c>
      <c r="J178">
        <f>((C177 + C178)*(((D177 + D178)/2) + (((D181) + (D180)))))</f>
        <v/>
      </c>
    </row>
    <row r="179">
      <c r="A179" t="inlineStr">
        <is>
          <t>CLBLM_R_X3Y51/CLBLM_R.CLBLM_IMUX9-&gt;CLBLM_L_A5</t>
        </is>
      </c>
      <c r="B179" t="inlineStr">
        <is>
          <t>PassTransistor</t>
        </is>
      </c>
      <c r="C179" t="n">
        <v>0</v>
      </c>
      <c r="E179" t="n">
        <v>0</v>
      </c>
      <c r="F179" t="n">
        <v>0</v>
      </c>
      <c r="G179" t="n">
        <v>0</v>
      </c>
      <c r="H179" t="n">
        <v>0</v>
      </c>
      <c r="I179">
        <f>((D181) + (D180))</f>
        <v/>
      </c>
      <c r="J179">
        <f>(((D181) + (D180))*C179)</f>
        <v/>
      </c>
    </row>
    <row r="180">
      <c r="A180" t="inlineStr">
        <is>
          <t>CLBLM_R_X3Y51/CLBLM_L_A5</t>
        </is>
      </c>
      <c r="B180" t="inlineStr">
        <is>
          <t>Part of wire</t>
        </is>
      </c>
      <c r="C180" t="n">
        <v>0</v>
      </c>
      <c r="D180" t="n">
        <v>0</v>
      </c>
      <c r="I180">
        <f>(((D180)/2) + (D181))</f>
        <v/>
      </c>
      <c r="J180">
        <f>((C180)*(((D180)/2) + (D181)))</f>
        <v/>
      </c>
    </row>
    <row r="181">
      <c r="A181" t="inlineStr">
        <is>
          <t>masterReg/register_reg_r1_0_31_18_23_i_29/I0</t>
        </is>
      </c>
      <c r="B181" t="inlineStr">
        <is>
          <t>Inpin</t>
        </is>
      </c>
      <c r="D181" t="n">
        <v>0</v>
      </c>
      <c r="E181" t="n">
        <v>0.042</v>
      </c>
      <c r="F181" t="n">
        <v>0.033</v>
      </c>
      <c r="G181" t="n">
        <v>0.112</v>
      </c>
      <c r="H181" t="n">
        <v>0.091</v>
      </c>
    </row>
    <row r="182">
      <c r="A182" t="inlineStr">
        <is>
          <t>regReadDataA[22]: masterReg/readData1_reg[22]/Q to masterReg/register_reg_r1_0_31_18_23_i_29/I0 sum delays</t>
        </is>
      </c>
      <c r="E182">
        <f>(E2 + E4 + E7 + E23 + E168 + E171 + E176 + E179 + E181)</f>
        <v/>
      </c>
      <c r="F182">
        <f>(F2 + F4 + F7 + F23 + F168 + F171 + F176 + F179 + F181)</f>
        <v/>
      </c>
      <c r="G182">
        <f>(G2 + G4 + G7 + G23 + G168 + G171 + G176 + G179 + G181)</f>
        <v/>
      </c>
      <c r="H182">
        <f>(H2 + H4 + H7 + H23 + H168 + H171 + H176 + H179 + H181)</f>
        <v/>
      </c>
      <c r="J182">
        <f>(J2 + J3 + J4 + J6 + J7 + J11 + J23 + J26 + J168 + J170 + J171 + J175 + J176 + J178 + J179 + J180 + J181)</f>
        <v/>
      </c>
    </row>
    <row r="183">
      <c r="A183" t="inlineStr">
        <is>
          <t>regReadDataA[22]: masterReg/readData1_reg[22]/Q to masterReg/register_reg_r1_0_31_18_23_i_29/I0sum delays + cap delay</t>
        </is>
      </c>
      <c r="E183">
        <f>1000*(E182 + J182)</f>
        <v/>
      </c>
      <c r="F183">
        <f>1000*(F182 + J182)</f>
        <v/>
      </c>
      <c r="G183">
        <f>1000*(G182 + J182)</f>
        <v/>
      </c>
      <c r="H183">
        <f>1000*(H182 + J182)</f>
        <v/>
      </c>
    </row>
    <row r="185">
      <c r="A185" t="inlineStr">
        <is>
          <t>regReadDataA[22]: masterReg/readData1_reg[22]/Q to masterReg/register_reg_r1_0_31_18_23_i_29/I0Total delay (from Vivado)</t>
        </is>
      </c>
      <c r="E185" t="inlineStr">
        <is>
          <t>433</t>
        </is>
      </c>
      <c r="F185" t="inlineStr">
        <is>
          <t>379</t>
        </is>
      </c>
      <c r="G185" t="inlineStr">
        <is>
          <t>752</t>
        </is>
      </c>
      <c r="H185" t="inlineStr">
        <is>
          <t>643</t>
        </is>
      </c>
    </row>
    <row r="187">
      <c r="A187" t="inlineStr">
        <is>
          <t>INT_R_X3Y51/INT_R.WL1END0-&gt;&gt;IMUX33</t>
        </is>
      </c>
      <c r="B187" t="inlineStr">
        <is>
          <t>Buffer</t>
        </is>
      </c>
      <c r="C187" t="n">
        <v>1.6107141875</v>
      </c>
      <c r="D187" t="n">
        <v>0.007713</v>
      </c>
      <c r="E187" t="n">
        <v>0.047</v>
      </c>
      <c r="F187" t="n">
        <v>0.038</v>
      </c>
      <c r="G187" t="n">
        <v>0.138</v>
      </c>
      <c r="H187" t="n">
        <v>0.114</v>
      </c>
      <c r="I187">
        <f>((((D192) + (D191))) + (D188 + D189))</f>
        <v/>
      </c>
      <c r="J187">
        <f>(((((D192) + (D191))) + (D188 + D189))*C187)</f>
        <v/>
      </c>
    </row>
    <row r="188">
      <c r="A188" t="inlineStr">
        <is>
          <t>INT_R_X3Y51/IMUX33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CLBLM_R_X3Y51/CLBLM_IMUX33</t>
        </is>
      </c>
      <c r="B189" t="inlineStr">
        <is>
          <t>Part of wire</t>
        </is>
      </c>
      <c r="C189" t="n">
        <v>0</v>
      </c>
      <c r="D189" t="n">
        <v>0</v>
      </c>
      <c r="I189">
        <f>(((D188 + D189)/2) + (((D192) + (D191))))</f>
        <v/>
      </c>
      <c r="J189">
        <f>((C188 + C189)*(((D188 + D189)/2) + (((D192) + (D191)))))</f>
        <v/>
      </c>
    </row>
    <row r="190">
      <c r="A190" t="inlineStr">
        <is>
          <t>CLBLM_R_X3Y51/CLBLM_R.CLBLM_IMUX33-&gt;CLBLM_L_C1</t>
        </is>
      </c>
      <c r="B190" t="inlineStr">
        <is>
          <t>PassTransistor</t>
        </is>
      </c>
      <c r="C190" t="n">
        <v>0</v>
      </c>
      <c r="E190" t="n">
        <v>0</v>
      </c>
      <c r="F190" t="n">
        <v>0</v>
      </c>
      <c r="G190" t="n">
        <v>0</v>
      </c>
      <c r="H190" t="n">
        <v>0</v>
      </c>
      <c r="I190">
        <f>((D192) + (D191))</f>
        <v/>
      </c>
      <c r="J190">
        <f>(((D192) + (D191))*C190)</f>
        <v/>
      </c>
    </row>
    <row r="191">
      <c r="A191" t="inlineStr">
        <is>
          <t>CLBLM_R_X3Y51/CLBLM_L_C1</t>
        </is>
      </c>
      <c r="B191" t="inlineStr">
        <is>
          <t>Part of wire</t>
        </is>
      </c>
      <c r="C191" t="n">
        <v>0</v>
      </c>
      <c r="D191" t="n">
        <v>0</v>
      </c>
      <c r="I191">
        <f>(((D191)/2) + (D192))</f>
        <v/>
      </c>
      <c r="J191">
        <f>((C191)*(((D191)/2) + (D192)))</f>
        <v/>
      </c>
    </row>
    <row r="192">
      <c r="A192" t="inlineStr">
        <is>
          <t>masterReg/readData2[20]_i_12/I1</t>
        </is>
      </c>
      <c r="B192" t="inlineStr">
        <is>
          <t>Inpin</t>
        </is>
      </c>
      <c r="D192" t="n">
        <v>0</v>
      </c>
      <c r="E192" t="n">
        <v>0.215</v>
      </c>
      <c r="F192" t="n">
        <v>0.173</v>
      </c>
      <c r="G192" t="n">
        <v>0.517</v>
      </c>
      <c r="H192" t="n">
        <v>0.417</v>
      </c>
    </row>
    <row r="193">
      <c r="A193" t="inlineStr">
        <is>
          <t>regReadDataA[22]: masterReg/readData1_reg[22]/Q to masterReg/readData2[20]_i_12/I1 sum delays</t>
        </is>
      </c>
      <c r="E193">
        <f>(E2 + E4 + E7 + E23 + E168 + E171 + E187 + E190 + E192)</f>
        <v/>
      </c>
      <c r="F193">
        <f>(F2 + F4 + F7 + F23 + F168 + F171 + F187 + F190 + F192)</f>
        <v/>
      </c>
      <c r="G193">
        <f>(G2 + G4 + G7 + G23 + G168 + G171 + G187 + G190 + G192)</f>
        <v/>
      </c>
      <c r="H193">
        <f>(H2 + H4 + H7 + H23 + H168 + H171 + H187 + H190 + H192)</f>
        <v/>
      </c>
      <c r="J193">
        <f>(J2 + J3 + J4 + J6 + J7 + J11 + J23 + J26 + J168 + J170 + J171 + J175 + J187 + J189 + J190 + J191 + J192)</f>
        <v/>
      </c>
    </row>
    <row r="194">
      <c r="A194" t="inlineStr">
        <is>
          <t>regReadDataA[22]: masterReg/readData1_reg[22]/Q to masterReg/readData2[20]_i_12/I1sum delays + cap delay</t>
        </is>
      </c>
      <c r="E194">
        <f>1000*(E193 + J193)</f>
        <v/>
      </c>
      <c r="F194">
        <f>1000*(F193 + J193)</f>
        <v/>
      </c>
      <c r="G194">
        <f>1000*(G193 + J193)</f>
        <v/>
      </c>
      <c r="H194">
        <f>1000*(H193 + J193)</f>
        <v/>
      </c>
    </row>
    <row r="196">
      <c r="A196" t="inlineStr">
        <is>
          <t>regReadDataA[22]: masterReg/readData1_reg[22]/Q to masterReg/readData2[20]_i_12/I1Total delay (from Vivado)</t>
        </is>
      </c>
      <c r="E196" t="inlineStr">
        <is>
          <t>606</t>
        </is>
      </c>
      <c r="F196" t="inlineStr">
        <is>
          <t>519</t>
        </is>
      </c>
      <c r="G196" t="inlineStr">
        <is>
          <t>1098</t>
        </is>
      </c>
      <c r="H196" t="inlineStr">
        <is>
          <t>920</t>
        </is>
      </c>
    </row>
    <row r="198">
      <c r="A198" t="inlineStr">
        <is>
          <t>INT_R_X3Y51/INT_R.WL1END0-&gt;&gt;IMUX41</t>
        </is>
      </c>
      <c r="B198" t="inlineStr">
        <is>
          <t>Buffer</t>
        </is>
      </c>
      <c r="C198" t="n">
        <v>1.6107141875</v>
      </c>
      <c r="D198" t="n">
        <v>0.007713</v>
      </c>
      <c r="E198" t="n">
        <v>0.047</v>
      </c>
      <c r="F198" t="n">
        <v>0.038</v>
      </c>
      <c r="G198" t="n">
        <v>0.138</v>
      </c>
      <c r="H198" t="n">
        <v>0.114</v>
      </c>
      <c r="I198">
        <f>((((D203) + (D202))) + (D199 + D200))</f>
        <v/>
      </c>
      <c r="J198">
        <f>(((((D203) + (D202))) + (D199 + D200))*C198)</f>
        <v/>
      </c>
    </row>
    <row r="199">
      <c r="A199" t="inlineStr">
        <is>
          <t>INT_R_X3Y51/IMUX41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CLBLM_R_X3Y51/CLBLM_IMUX41</t>
        </is>
      </c>
      <c r="B200" t="inlineStr">
        <is>
          <t>Part of wire</t>
        </is>
      </c>
      <c r="C200" t="n">
        <v>0</v>
      </c>
      <c r="D200" t="n">
        <v>0</v>
      </c>
      <c r="I200">
        <f>(((D199 + D200)/2) + (((D203) + (D202))))</f>
        <v/>
      </c>
      <c r="J200">
        <f>((C199 + C200)*(((D199 + D200)/2) + (((D203) + (D202)))))</f>
        <v/>
      </c>
    </row>
    <row r="201">
      <c r="A201" t="inlineStr">
        <is>
          <t>CLBLM_R_X3Y51/CLBLM_R.CLBLM_IMUX41-&gt;CLBLM_L_D1</t>
        </is>
      </c>
      <c r="B201" t="inlineStr">
        <is>
          <t>PassTransistor</t>
        </is>
      </c>
      <c r="C201" t="n">
        <v>0</v>
      </c>
      <c r="E201" t="n">
        <v>0</v>
      </c>
      <c r="F201" t="n">
        <v>0</v>
      </c>
      <c r="G201" t="n">
        <v>0</v>
      </c>
      <c r="H201" t="n">
        <v>0</v>
      </c>
      <c r="I201">
        <f>((D203) + (D202))</f>
        <v/>
      </c>
      <c r="J201">
        <f>(((D203) + (D202))*C201)</f>
        <v/>
      </c>
    </row>
    <row r="202">
      <c r="A202" t="inlineStr">
        <is>
          <t>CLBLM_R_X3Y51/CLBLM_L_D1</t>
        </is>
      </c>
      <c r="B202" t="inlineStr">
        <is>
          <t>Part of wire</t>
        </is>
      </c>
      <c r="C202" t="n">
        <v>0</v>
      </c>
      <c r="D202" t="n">
        <v>0</v>
      </c>
      <c r="I202">
        <f>(((D202)/2) + (D203))</f>
        <v/>
      </c>
      <c r="J202">
        <f>((C202)*(((D202)/2) + (D203)))</f>
        <v/>
      </c>
    </row>
    <row r="203">
      <c r="A203" t="inlineStr">
        <is>
          <t>masterReg/readData2[28]_i_15/I1</t>
        </is>
      </c>
      <c r="B203" t="inlineStr">
        <is>
          <t>Inpin</t>
        </is>
      </c>
      <c r="D203" t="n">
        <v>0</v>
      </c>
      <c r="E203" t="n">
        <v>0.216</v>
      </c>
      <c r="F203" t="n">
        <v>0.174</v>
      </c>
      <c r="G203" t="n">
        <v>0.522</v>
      </c>
      <c r="H203" t="n">
        <v>0.421</v>
      </c>
    </row>
    <row r="204">
      <c r="A204" t="inlineStr">
        <is>
          <t>regReadDataA[22]: masterReg/readData1_reg[22]/Q to masterReg/readData2[28]_i_15/I1 sum delays</t>
        </is>
      </c>
      <c r="E204">
        <f>(E2 + E4 + E7 + E23 + E168 + E171 + E198 + E201 + E203)</f>
        <v/>
      </c>
      <c r="F204">
        <f>(F2 + F4 + F7 + F23 + F168 + F171 + F198 + F201 + F203)</f>
        <v/>
      </c>
      <c r="G204">
        <f>(G2 + G4 + G7 + G23 + G168 + G171 + G198 + G201 + G203)</f>
        <v/>
      </c>
      <c r="H204">
        <f>(H2 + H4 + H7 + H23 + H168 + H171 + H198 + H201 + H203)</f>
        <v/>
      </c>
      <c r="J204">
        <f>(J2 + J3 + J4 + J6 + J7 + J11 + J23 + J26 + J168 + J170 + J171 + J175 + J198 + J200 + J201 + J202 + J203)</f>
        <v/>
      </c>
    </row>
    <row r="205">
      <c r="A205" t="inlineStr">
        <is>
          <t>regReadDataA[22]: masterReg/readData1_reg[22]/Q to masterReg/readData2[28]_i_15/I1sum delays + cap delay</t>
        </is>
      </c>
      <c r="E205">
        <f>1000*(E204 + J204)</f>
        <v/>
      </c>
      <c r="F205">
        <f>1000*(F204 + J204)</f>
        <v/>
      </c>
      <c r="G205">
        <f>1000*(G204 + J204)</f>
        <v/>
      </c>
      <c r="H205">
        <f>1000*(H204 + J204)</f>
        <v/>
      </c>
    </row>
    <row r="207">
      <c r="A207" t="inlineStr">
        <is>
          <t>regReadDataA[22]: masterReg/readData1_reg[22]/Q to masterReg/readData2[28]_i_15/I1Total delay (from Vivado)</t>
        </is>
      </c>
      <c r="E207" t="inlineStr">
        <is>
          <t>607</t>
        </is>
      </c>
      <c r="F207" t="inlineStr">
        <is>
          <t>520</t>
        </is>
      </c>
      <c r="G207" t="inlineStr">
        <is>
          <t>1102</t>
        </is>
      </c>
      <c r="H207" t="inlineStr">
        <is>
          <t>923</t>
        </is>
      </c>
    </row>
    <row r="209">
      <c r="A209" t="inlineStr">
        <is>
          <t>INT_R_X3Y54/INT_R.LOGIC_OUTS0-&gt;&gt;EL1BEG_N3</t>
        </is>
      </c>
      <c r="B209" t="inlineStr">
        <is>
          <t>Buffer</t>
        </is>
      </c>
      <c r="C209" t="n">
        <v>1.16220225</v>
      </c>
      <c r="D209" t="n">
        <v>0.008429000000000001</v>
      </c>
      <c r="E209" t="n">
        <v>0.043</v>
      </c>
      <c r="F209" t="n">
        <v>0.035</v>
      </c>
      <c r="G209" t="n">
        <v>0.123</v>
      </c>
      <c r="H209" t="n">
        <v>0.102</v>
      </c>
      <c r="I209">
        <f>((D215 + D246) + (D210 + D211 + D212 + D213 + D214))</f>
        <v/>
      </c>
      <c r="J209">
        <f>(((D215 + D246) + (D210 + D211 + D212 + D213 + D214))*C209)</f>
        <v/>
      </c>
    </row>
    <row r="210">
      <c r="A210" t="inlineStr">
        <is>
          <t>INT_R_X3Y54/EL1BEG_N3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INT_L_X4Y53/EL1END3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INT_R_X3Y53/EL1BEG3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CLBLM_R_X3Y53/CLBLM_EL1BEG3</t>
        </is>
      </c>
      <c r="B213" t="inlineStr">
        <is>
          <t>Part of wire</t>
        </is>
      </c>
      <c r="C213" t="n">
        <v>0.052151</v>
      </c>
      <c r="D213" t="n">
        <v>0.004690000000000001</v>
      </c>
    </row>
    <row r="214">
      <c r="A214" t="inlineStr">
        <is>
          <t>CLBLL_L_X4Y53/CLBLL_EL1BEG3</t>
        </is>
      </c>
      <c r="B214" t="inlineStr">
        <is>
          <t>Part of wire</t>
        </is>
      </c>
      <c r="C214" t="n">
        <v>0.045632</v>
      </c>
      <c r="D214" t="n">
        <v>0.004690000000000001</v>
      </c>
      <c r="I214">
        <f>(((D210 + D211 + D212 + D213 + D214)/2) + (D215 + D246))</f>
        <v/>
      </c>
      <c r="J214">
        <f>((C210 + C211 + C212 + C213 + C214)*(((D210 + D211 + D212 + D213 + D214)/2) + (D215 + D246)))</f>
        <v/>
      </c>
    </row>
    <row r="215">
      <c r="A215" t="inlineStr">
        <is>
          <t>INT_L_X4Y53/INT_L.EL1END3-&gt;&gt;SS2BEG3</t>
        </is>
      </c>
      <c r="B215" t="inlineStr">
        <is>
          <t>Buffer</t>
        </is>
      </c>
      <c r="C215" t="n">
        <v>1.1851186875</v>
      </c>
      <c r="D215" t="n">
        <v>0.008473000000000001</v>
      </c>
      <c r="E215" t="n">
        <v>0.059</v>
      </c>
      <c r="F215" t="n">
        <v>0.049</v>
      </c>
      <c r="G215" t="n">
        <v>0.131</v>
      </c>
      <c r="H215" t="n">
        <v>0.108</v>
      </c>
      <c r="I215">
        <f>((D220) + (D216 + D217 + D218 + D219))</f>
        <v/>
      </c>
      <c r="J215">
        <f>(((D220) + (D216 + D217 + D218 + D219))*C215)</f>
        <v/>
      </c>
    </row>
    <row r="216">
      <c r="A216" t="inlineStr">
        <is>
          <t>INT_L_X4Y53/SS2BEG3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INT_L_X4Y51/SS2END3</t>
        </is>
      </c>
      <c r="B217" t="inlineStr">
        <is>
          <t>Part of wire</t>
        </is>
      </c>
      <c r="C217" t="n">
        <v>0</v>
      </c>
      <c r="D217" t="n">
        <v>0</v>
      </c>
    </row>
    <row r="218">
      <c r="A218" t="inlineStr">
        <is>
          <t>INT_L_X4Y52/SS2END_N0_3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INT_L_X4Y52/SS2A3</t>
        </is>
      </c>
      <c r="B219" t="inlineStr">
        <is>
          <t>Part of wire</t>
        </is>
      </c>
      <c r="C219" t="n">
        <v>0</v>
      </c>
      <c r="D219" t="n">
        <v>0</v>
      </c>
      <c r="I219">
        <f>(((D216 + D217 + D218 + D219)/2) + (D220))</f>
        <v/>
      </c>
      <c r="J219">
        <f>((C216 + C217 + C218 + C219)*(((D216 + D217 + D218 + D219)/2) + (D220)))</f>
        <v/>
      </c>
    </row>
    <row r="220">
      <c r="A220" t="inlineStr">
        <is>
          <t>INT_L_X4Y51/INT_L.SS2END3-&gt;&gt;EE4BEG3</t>
        </is>
      </c>
      <c r="B220" t="inlineStr">
        <is>
          <t>Buffer</t>
        </is>
      </c>
      <c r="C220" t="n">
        <v>1.2375</v>
      </c>
      <c r="D220" t="n">
        <v>0.009403999999999999</v>
      </c>
      <c r="E220" t="n">
        <v>0.07199999999999999</v>
      </c>
      <c r="F220" t="n">
        <v>0.059</v>
      </c>
      <c r="G220" t="n">
        <v>0.167</v>
      </c>
      <c r="H220" t="n">
        <v>0.138</v>
      </c>
      <c r="I220">
        <f>((D232) + (D221 + D222 + D223 + D224 + D225 + D226 + D227 + D228 + D229 + D230 + D231))</f>
        <v/>
      </c>
      <c r="J220">
        <f>(((D232) + (D221 + D222 + D223 + D224 + D225 + D226 + D227 + D228 + D229 + D230 + D231))*C220)</f>
        <v/>
      </c>
    </row>
    <row r="221">
      <c r="A221" t="inlineStr">
        <is>
          <t>INT_L_X4Y51/EE4BEG3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INT_L_X8Y51/EE4END3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INT_R_X5Y51/EE4A3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CLBLM_R_X5Y51/CLBLM_EE4A3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VBRK_X18Y54/VBRK_EE4A3</t>
        </is>
      </c>
      <c r="B225" t="inlineStr">
        <is>
          <t>Part of wire</t>
        </is>
      </c>
      <c r="C225" t="n">
        <v>0.01211</v>
      </c>
      <c r="D225" t="n">
        <v>0.00162</v>
      </c>
    </row>
    <row r="226">
      <c r="A226" t="inlineStr">
        <is>
          <t>BRAM_L_X6Y50/BRAM_EE4A3_1</t>
        </is>
      </c>
      <c r="B226" t="inlineStr">
        <is>
          <t>Part of wire</t>
        </is>
      </c>
      <c r="C226" t="n">
        <v>0.26892</v>
      </c>
      <c r="D226" t="n">
        <v>0.05565999999999999</v>
      </c>
    </row>
    <row r="227">
      <c r="A227" t="inlineStr">
        <is>
          <t>BRAM_INT_INTERFACE_L_X6Y51/INT_INTERFACE_EE4A3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INT_L_X6Y51/EE4B3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INT_R_X7Y51/EE4C3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CLBLM_R_X7Y51/CLBLM_EE4C3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CLBLM_L_X8Y51/CLBLM_EE4C3</t>
        </is>
      </c>
      <c r="B231" t="inlineStr">
        <is>
          <t>Part of wire</t>
        </is>
      </c>
      <c r="C231" t="n">
        <v>0</v>
      </c>
      <c r="D231" t="n">
        <v>0</v>
      </c>
      <c r="I231">
        <f>(((D221 + D222 + D223 + D224 + D225 + D226 + D227 + D228 + D229 + D230 + D231)/2) + (D232))</f>
        <v/>
      </c>
      <c r="J231">
        <f>((C221 + C222 + C223 + C224 + C225 + C226 + C227 + C228 + C229 + C230 + C231)*(((D221 + D222 + D223 + D224 + D225 + D226 + D227 + D228 + D229 + D230 + D231)/2) + (D232)))</f>
        <v/>
      </c>
    </row>
    <row r="232">
      <c r="A232" t="inlineStr">
        <is>
          <t>INT_L_X8Y51/INT_L.EE4END3-&gt;&gt;NR1BEG3</t>
        </is>
      </c>
      <c r="B232" t="inlineStr">
        <is>
          <t>Buffer</t>
        </is>
      </c>
      <c r="C232" t="n">
        <v>1.16220225</v>
      </c>
      <c r="D232" t="n">
        <v>0.008429000000000001</v>
      </c>
      <c r="E232" t="n">
        <v>0.056</v>
      </c>
      <c r="F232" t="n">
        <v>0.046</v>
      </c>
      <c r="G232" t="n">
        <v>0.131</v>
      </c>
      <c r="H232" t="n">
        <v>0.108</v>
      </c>
      <c r="I232">
        <f>((D235) + (D233 + D234))</f>
        <v/>
      </c>
      <c r="J232">
        <f>(((D235) + (D233 + D234))*C232)</f>
        <v/>
      </c>
    </row>
    <row r="233">
      <c r="A233" t="inlineStr">
        <is>
          <t>INT_L_X8Y51/NR1BEG3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INT_L_X8Y52/NR1END3</t>
        </is>
      </c>
      <c r="B234" t="inlineStr">
        <is>
          <t>Part of wire</t>
        </is>
      </c>
      <c r="C234" t="n">
        <v>0</v>
      </c>
      <c r="D234" t="n">
        <v>0</v>
      </c>
      <c r="I234">
        <f>(((D233 + D234)/2) + (D235))</f>
        <v/>
      </c>
      <c r="J234">
        <f>((C233 + C234)*(((D233 + D234)/2) + (D235)))</f>
        <v/>
      </c>
    </row>
    <row r="235">
      <c r="A235" t="inlineStr">
        <is>
          <t>INT_L_X8Y52/INT_L.NR1END3-&gt;&gt;IMUX_L6</t>
        </is>
      </c>
      <c r="B235" t="inlineStr">
        <is>
          <t>Buffer</t>
        </is>
      </c>
      <c r="C235" t="n">
        <v>1.6107141875</v>
      </c>
      <c r="D235" t="n">
        <v>0.007713</v>
      </c>
      <c r="E235" t="n">
        <v>0.047</v>
      </c>
      <c r="F235" t="n">
        <v>0.038</v>
      </c>
      <c r="G235" t="n">
        <v>0.138</v>
      </c>
      <c r="H235" t="n">
        <v>0.114</v>
      </c>
      <c r="I235">
        <f>((((D240) + (D239))) + (D236 + D237))</f>
        <v/>
      </c>
      <c r="J235">
        <f>(((((D240) + (D239))) + (D236 + D237))*C235)</f>
        <v/>
      </c>
    </row>
    <row r="236">
      <c r="A236" t="inlineStr">
        <is>
          <t>INT_L_X8Y52/IMUX_L6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CLBLM_L_X8Y52/CLBLM_IMUX6</t>
        </is>
      </c>
      <c r="B237" t="inlineStr">
        <is>
          <t>Part of wire</t>
        </is>
      </c>
      <c r="C237" t="n">
        <v>0</v>
      </c>
      <c r="D237" t="n">
        <v>0</v>
      </c>
      <c r="I237">
        <f>(((D236 + D237)/2) + (((D240) + (D239))))</f>
        <v/>
      </c>
      <c r="J237">
        <f>((C236 + C237)*(((D236 + D237)/2) + (((D240) + (D239)))))</f>
        <v/>
      </c>
    </row>
    <row r="238">
      <c r="A238" t="inlineStr">
        <is>
          <t>CLBLM_L_X8Y52/CLBLM_L.CLBLM_IMUX6-&gt;CLBLM_L_A1</t>
        </is>
      </c>
      <c r="B238" t="inlineStr">
        <is>
          <t>PassTransistor</t>
        </is>
      </c>
      <c r="C238" t="n">
        <v>0</v>
      </c>
      <c r="E238" t="n">
        <v>0</v>
      </c>
      <c r="F238" t="n">
        <v>0</v>
      </c>
      <c r="G238" t="n">
        <v>0</v>
      </c>
      <c r="H238" t="n">
        <v>0</v>
      </c>
      <c r="I238">
        <f>((D240) + (D239))</f>
        <v/>
      </c>
      <c r="J238">
        <f>(((D240) + (D239))*C238)</f>
        <v/>
      </c>
    </row>
    <row r="239">
      <c r="A239" t="inlineStr">
        <is>
          <t>CLBLM_L_X8Y52/CLBLM_L_A1</t>
        </is>
      </c>
      <c r="B239" t="inlineStr">
        <is>
          <t>Part of wire</t>
        </is>
      </c>
      <c r="C239" t="n">
        <v>0</v>
      </c>
      <c r="D239" t="n">
        <v>0</v>
      </c>
      <c r="I239">
        <f>(((D239)/2) + (D240))</f>
        <v/>
      </c>
      <c r="J239">
        <f>((C239)*(((D239)/2) + (D240)))</f>
        <v/>
      </c>
    </row>
    <row r="240">
      <c r="A240" t="inlineStr">
        <is>
          <t>masterReg/readData2[30]_i_18/I5</t>
        </is>
      </c>
      <c r="B240" t="inlineStr">
        <is>
          <t>Inpin</t>
        </is>
      </c>
      <c r="D240" t="n">
        <v>0</v>
      </c>
      <c r="E240" t="n">
        <v>0.214</v>
      </c>
      <c r="F240" t="n">
        <v>0.172</v>
      </c>
      <c r="G240" t="n">
        <v>0.516</v>
      </c>
      <c r="H240" t="n">
        <v>0.416</v>
      </c>
    </row>
    <row r="241">
      <c r="A241" t="inlineStr">
        <is>
          <t>regReadDataA[22]: masterReg/readData1_reg[22]/Q to masterReg/readData2[30]_i_18/I5 sum delays</t>
        </is>
      </c>
      <c r="E241">
        <f>(E2 + E4 + E209 + E215 + E220 + E232 + E235 + E238 + E240)</f>
        <v/>
      </c>
      <c r="F241">
        <f>(F2 + F4 + F209 + F215 + F220 + F232 + F235 + F238 + F240)</f>
        <v/>
      </c>
      <c r="G241">
        <f>(G2 + G4 + G209 + G215 + G220 + G232 + G235 + G238 + G240)</f>
        <v/>
      </c>
      <c r="H241">
        <f>(H2 + H4 + H209 + H215 + H220 + H232 + H235 + H238 + H240)</f>
        <v/>
      </c>
      <c r="J241">
        <f>(J2 + J3 + J4 + J6 + J209 + J214 + J215 + J219 + J220 + J231 + J232 + J234 + J235 + J237 + J238 + J239 + J240)</f>
        <v/>
      </c>
    </row>
    <row r="242">
      <c r="A242" t="inlineStr">
        <is>
          <t>regReadDataA[22]: masterReg/readData1_reg[22]/Q to masterReg/readData2[30]_i_18/I5sum delays + cap delay</t>
        </is>
      </c>
      <c r="E242">
        <f>1000*(E241 + J241)</f>
        <v/>
      </c>
      <c r="F242">
        <f>1000*(F241 + J241)</f>
        <v/>
      </c>
      <c r="G242">
        <f>1000*(G241 + J241)</f>
        <v/>
      </c>
      <c r="H242">
        <f>1000*(H241 + J241)</f>
        <v/>
      </c>
    </row>
    <row r="244">
      <c r="A244" t="inlineStr">
        <is>
          <t>regReadDataA[22]: masterReg/readData1_reg[22]/Q to masterReg/readData2[30]_i_18/I5Total delay (from Vivado)</t>
        </is>
      </c>
      <c r="E244" t="inlineStr">
        <is>
          <t>648</t>
        </is>
      </c>
      <c r="F244" t="inlineStr">
        <is>
          <t>556</t>
        </is>
      </c>
      <c r="G244" t="inlineStr">
        <is>
          <t>1138</t>
        </is>
      </c>
      <c r="H244" t="inlineStr">
        <is>
          <t>956</t>
        </is>
      </c>
    </row>
    <row r="246">
      <c r="A246" t="inlineStr">
        <is>
          <t>INT_L_X4Y53/INT_L.EL1END3-&gt;&gt;IMUX_L37</t>
        </is>
      </c>
      <c r="B246" t="inlineStr">
        <is>
          <t>Buffer</t>
        </is>
      </c>
      <c r="C246" t="n">
        <v>1.6107141875</v>
      </c>
      <c r="D246" t="n">
        <v>0.007713</v>
      </c>
      <c r="E246" t="n">
        <v>0.047</v>
      </c>
      <c r="F246" t="n">
        <v>0.038</v>
      </c>
      <c r="G246" t="n">
        <v>0.138</v>
      </c>
      <c r="H246" t="n">
        <v>0.114</v>
      </c>
      <c r="I246">
        <f>((((D251) + (D250))) + (D247 + D248))</f>
        <v/>
      </c>
      <c r="J246">
        <f>(((((D251) + (D250))) + (D247 + D248))*C246)</f>
        <v/>
      </c>
    </row>
    <row r="247">
      <c r="A247" t="inlineStr">
        <is>
          <t>INT_L_X4Y53/IMUX_L37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CLBLL_L_X4Y53/CLBLL_IMUX37</t>
        </is>
      </c>
      <c r="B248" t="inlineStr">
        <is>
          <t>Part of wire</t>
        </is>
      </c>
      <c r="C248" t="n">
        <v>0</v>
      </c>
      <c r="D248" t="n">
        <v>0</v>
      </c>
      <c r="I248">
        <f>(((D247 + D248)/2) + (((D251) + (D250))))</f>
        <v/>
      </c>
      <c r="J248">
        <f>((C247 + C248)*(((D247 + D248)/2) + (((D251) + (D250)))))</f>
        <v/>
      </c>
    </row>
    <row r="249">
      <c r="A249" t="inlineStr">
        <is>
          <t>CLBLL_L_X4Y53/CLBLL_L.CLBLL_IMUX37-&gt;CLBLL_L_D4</t>
        </is>
      </c>
      <c r="B249" t="inlineStr">
        <is>
          <t>PassTransistor</t>
        </is>
      </c>
      <c r="C249" t="n">
        <v>0</v>
      </c>
      <c r="E249" t="n">
        <v>0</v>
      </c>
      <c r="F249" t="n">
        <v>0</v>
      </c>
      <c r="G249" t="n">
        <v>0</v>
      </c>
      <c r="H249" t="n">
        <v>0</v>
      </c>
      <c r="I249">
        <f>((D251) + (D250))</f>
        <v/>
      </c>
      <c r="J249">
        <f>(((D251) + (D250))*C249)</f>
        <v/>
      </c>
    </row>
    <row r="250">
      <c r="A250" t="inlineStr">
        <is>
          <t>CLBLL_L_X4Y53/CLBLL_L_D4</t>
        </is>
      </c>
      <c r="B250" t="inlineStr">
        <is>
          <t>Part of wire</t>
        </is>
      </c>
      <c r="C250" t="n">
        <v>0</v>
      </c>
      <c r="D250" t="n">
        <v>0</v>
      </c>
      <c r="I250">
        <f>(((D250)/2) + (D251))</f>
        <v/>
      </c>
      <c r="J250">
        <f>((C250)*(((D250)/2) + (D251)))</f>
        <v/>
      </c>
    </row>
    <row r="251">
      <c r="A251" t="inlineStr">
        <is>
          <t>masterReg/readData2[29]_i_15/I0</t>
        </is>
      </c>
      <c r="B251" t="inlineStr">
        <is>
          <t>Inpin</t>
        </is>
      </c>
      <c r="D251" t="n">
        <v>0</v>
      </c>
      <c r="E251" t="n">
        <v>0.109</v>
      </c>
      <c r="F251" t="n">
        <v>0.08799999999999999</v>
      </c>
      <c r="G251" t="n">
        <v>0.284</v>
      </c>
      <c r="H251" t="n">
        <v>0.229</v>
      </c>
    </row>
    <row r="252">
      <c r="A252" t="inlineStr">
        <is>
          <t>regReadDataA[22]: masterReg/readData1_reg[22]/Q to masterReg/readData2[29]_i_15/I0 sum delays</t>
        </is>
      </c>
      <c r="E252">
        <f>(E2 + E4 + E209 + E246 + E249 + E251)</f>
        <v/>
      </c>
      <c r="F252">
        <f>(F2 + F4 + F209 + F246 + F249 + F251)</f>
        <v/>
      </c>
      <c r="G252">
        <f>(G2 + G4 + G209 + G246 + G249 + G251)</f>
        <v/>
      </c>
      <c r="H252">
        <f>(H2 + H4 + H209 + H246 + H249 + H251)</f>
        <v/>
      </c>
      <c r="J252">
        <f>(J2 + J3 + J4 + J6 + J209 + J214 + J246 + J248 + J249 + J250 + J251)</f>
        <v/>
      </c>
    </row>
    <row r="253">
      <c r="A253" t="inlineStr">
        <is>
          <t>regReadDataA[22]: masterReg/readData1_reg[22]/Q to masterReg/readData2[29]_i_15/I0sum delays + cap delay</t>
        </is>
      </c>
      <c r="E253">
        <f>1000*(E252 + J252)</f>
        <v/>
      </c>
      <c r="F253">
        <f>1000*(F252 + J252)</f>
        <v/>
      </c>
      <c r="G253">
        <f>1000*(G252 + J252)</f>
        <v/>
      </c>
      <c r="H253">
        <f>1000*(H252 + J252)</f>
        <v/>
      </c>
    </row>
    <row r="255">
      <c r="A255" t="inlineStr">
        <is>
          <t>regReadDataA[22]: masterReg/readData1_reg[22]/Q to masterReg/readData2[29]_i_15/I0Total delay (from Vivado)</t>
        </is>
      </c>
      <c r="E255" t="inlineStr">
        <is>
          <t>253</t>
        </is>
      </c>
      <c r="F255" t="inlineStr">
        <is>
          <t>215</t>
        </is>
      </c>
      <c r="G255" t="inlineStr">
        <is>
          <t>492</t>
        </is>
      </c>
      <c r="H255" t="inlineStr">
        <is>
          <t>410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2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CLBLM_R_X3Y54/CLBLM_L_BQ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D83 + D207) + (D5 + D6))) + (D3))</f>
        <v/>
      </c>
      <c r="J2">
        <f>(C2*((((D7 + D83 + D207) + (D5 + D6))) + (D3)))</f>
        <v/>
      </c>
    </row>
    <row r="3">
      <c r="A3" t="inlineStr">
        <is>
          <t>CLBLM_R_X3Y54/CLBLM_L_BQ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D83 + D207) + (D5 + D6))))</f>
        <v/>
      </c>
      <c r="J3">
        <f>((C3)*(((D3)/2) + (((D7 + D83 + D207) + (D5 + D6)))))</f>
        <v/>
      </c>
    </row>
    <row r="4">
      <c r="A4" t="inlineStr">
        <is>
          <t>CLBLM_R_X3Y54/CLBLM_R.CLBLM_L_BQ-&gt;CLBLM_LOGIC_OUTS1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D83 + D207) + (D5 + D6))</f>
        <v/>
      </c>
      <c r="J4">
        <f>(((D7 + D83 + D207) + (D5 + D6))*C4)</f>
        <v/>
      </c>
    </row>
    <row r="5">
      <c r="A5" t="inlineStr">
        <is>
          <t>CLBLM_R_X3Y54/CLBLM_LOGIC_OUTS1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INT_R_X3Y54/LOGIC_OUTS1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D83 + D207))</f>
        <v/>
      </c>
      <c r="J6">
        <f>((C5 + C6)*(((D5 + D6)/2) + (D7 + D83 + D207)))</f>
        <v/>
      </c>
    </row>
    <row r="7">
      <c r="A7" t="inlineStr">
        <is>
          <t>INT_R_X3Y54/INT_R.LOGIC_OUTS1-&gt;&gt;SS2BEG1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((D11 + D27 + D41) + (D8 + D9 + D10))</f>
        <v/>
      </c>
      <c r="J7">
        <f>(((D11 + D27 + D41) + (D8 + D9 + D10))*C7)</f>
        <v/>
      </c>
    </row>
    <row r="8">
      <c r="A8" t="inlineStr">
        <is>
          <t>INT_R_X3Y54/SS2BEG1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INT_R_X3Y52/SS2END1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INT_R_X3Y53/SS2A1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D27 + D41))</f>
        <v/>
      </c>
      <c r="J10">
        <f>((C8 + C9 + C10)*(((D8 + D9 + D10)/2) + (D11 + D27 + D41)))</f>
        <v/>
      </c>
    </row>
    <row r="11">
      <c r="A11" t="inlineStr">
        <is>
          <t>INT_R_X3Y52/INT_R.SS2END1-&gt;&gt;ER1BEG2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0.044</v>
      </c>
      <c r="F11" t="n">
        <v>0.036</v>
      </c>
      <c r="G11" t="n">
        <v>0.122</v>
      </c>
      <c r="H11" t="n">
        <v>0.101</v>
      </c>
      <c r="I11">
        <f>((D16) + (D12 + D13 + D14 + D15))</f>
        <v/>
      </c>
      <c r="J11">
        <f>(((D16) + (D12 + D13 + D14 + D15))*C11)</f>
        <v/>
      </c>
    </row>
    <row r="12">
      <c r="A12" t="inlineStr">
        <is>
          <t>INT_R_X3Y52/ER1BEG2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INT_L_X4Y52/ER1END2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CLBLM_R_X3Y52/CLBLM_ER1BEG2</t>
        </is>
      </c>
      <c r="B14" t="inlineStr">
        <is>
          <t>Part of wire</t>
        </is>
      </c>
      <c r="C14" t="n">
        <v>0.09049599999999999</v>
      </c>
      <c r="D14" t="n">
        <v>0.005564</v>
      </c>
    </row>
    <row r="15">
      <c r="A15" t="inlineStr">
        <is>
          <t>CLBLL_L_X4Y52/CLBLL_ER1BEG2</t>
        </is>
      </c>
      <c r="B15" t="inlineStr">
        <is>
          <t>Part of wire</t>
        </is>
      </c>
      <c r="C15" t="n">
        <v>0.079184</v>
      </c>
      <c r="D15" t="n">
        <v>0.005564</v>
      </c>
      <c r="I15">
        <f>(((D12 + D13 + D14 + D15)/2) + (D16))</f>
        <v/>
      </c>
      <c r="J15">
        <f>((C12 + C13 + C14 + C15)*(((D12 + D13 + D14 + D15)/2) + (D16)))</f>
        <v/>
      </c>
    </row>
    <row r="16">
      <c r="A16" t="inlineStr">
        <is>
          <t>INT_L_X4Y52/INT_L.ER1END2-&gt;&gt;IMUX_L14</t>
        </is>
      </c>
      <c r="B16" t="inlineStr">
        <is>
          <t>Buffer</t>
        </is>
      </c>
      <c r="C16" t="n">
        <v>1.6107141875</v>
      </c>
      <c r="D16" t="n">
        <v>0.007713</v>
      </c>
      <c r="E16" t="n">
        <v>0.047</v>
      </c>
      <c r="F16" t="n">
        <v>0.038</v>
      </c>
      <c r="G16" t="n">
        <v>0.138</v>
      </c>
      <c r="H16" t="n">
        <v>0.114</v>
      </c>
      <c r="I16">
        <f>((((D21) + (D20))) + (D17 + D18))</f>
        <v/>
      </c>
      <c r="J16">
        <f>(((((D21) + (D20))) + (D17 + D18))*C16)</f>
        <v/>
      </c>
    </row>
    <row r="17">
      <c r="A17" t="inlineStr">
        <is>
          <t>INT_L_X4Y52/IMUX_L14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CLBLL_L_X4Y52/CLBLL_IMUX14</t>
        </is>
      </c>
      <c r="B18" t="inlineStr">
        <is>
          <t>Part of wire</t>
        </is>
      </c>
      <c r="C18" t="n">
        <v>0</v>
      </c>
      <c r="D18" t="n">
        <v>0</v>
      </c>
      <c r="I18">
        <f>(((D17 + D18)/2) + (((D21) + (D20))))</f>
        <v/>
      </c>
      <c r="J18">
        <f>((C17 + C18)*(((D17 + D18)/2) + (((D21) + (D20)))))</f>
        <v/>
      </c>
    </row>
    <row r="19">
      <c r="A19" t="inlineStr">
        <is>
          <t>CLBLL_L_X4Y52/CLBLL_L.CLBLL_IMUX14-&gt;CLBLL_L_B1</t>
        </is>
      </c>
      <c r="B19" t="inlineStr">
        <is>
          <t>PassTransistor</t>
        </is>
      </c>
      <c r="C19" t="n">
        <v>0</v>
      </c>
      <c r="E19" t="n">
        <v>0</v>
      </c>
      <c r="F19" t="n">
        <v>0</v>
      </c>
      <c r="G19" t="n">
        <v>0</v>
      </c>
      <c r="H19" t="n">
        <v>0</v>
      </c>
      <c r="I19">
        <f>((D21) + (D20))</f>
        <v/>
      </c>
      <c r="J19">
        <f>(((D21) + (D20))*C19)</f>
        <v/>
      </c>
    </row>
    <row r="20">
      <c r="A20" t="inlineStr">
        <is>
          <t>CLBLL_L_X4Y52/CLBLL_L_B1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masterReg/readData2[1]_i_12/I1</t>
        </is>
      </c>
      <c r="B21" t="inlineStr">
        <is>
          <t>Inpin</t>
        </is>
      </c>
      <c r="D21" t="n">
        <v>0</v>
      </c>
      <c r="E21" t="n">
        <v>0.213</v>
      </c>
      <c r="F21" t="n">
        <v>0.171</v>
      </c>
      <c r="G21" t="n">
        <v>0.518</v>
      </c>
      <c r="H21" t="n">
        <v>0.417</v>
      </c>
    </row>
    <row r="22">
      <c r="A22" t="inlineStr">
        <is>
          <t>regReadDataA[23]: masterReg/readData1_reg[23]/Q to masterReg/readData2[1]_i_12/I1 sum delays</t>
        </is>
      </c>
      <c r="E22">
        <f>(E2 + E4 + E7 + E11 + E16 + E19 + E21)</f>
        <v/>
      </c>
      <c r="F22">
        <f>(F2 + F4 + F7 + F11 + F16 + F19 + F21)</f>
        <v/>
      </c>
      <c r="G22">
        <f>(G2 + G4 + G7 + G11 + G16 + G19 + G21)</f>
        <v/>
      </c>
      <c r="H22">
        <f>(H2 + H4 + H7 + H11 + H16 + H19 + H21)</f>
        <v/>
      </c>
      <c r="J22">
        <f>(J2 + J3 + J4 + J6 + J7 + J10 + J11 + J15 + J16 + J18 + J19 + J20 + J21)</f>
        <v/>
      </c>
    </row>
    <row r="23">
      <c r="A23" t="inlineStr">
        <is>
          <t>regReadDataA[23]: masterReg/readData1_reg[23]/Q to masterReg/readData2[1]_i_12/I1sum delays + cap delay</t>
        </is>
      </c>
      <c r="E23">
        <f>1000*(E22 + J22)</f>
        <v/>
      </c>
      <c r="F23">
        <f>1000*(F22 + J22)</f>
        <v/>
      </c>
      <c r="G23">
        <f>1000*(G22 + J22)</f>
        <v/>
      </c>
      <c r="H23">
        <f>1000*(H22 + J22)</f>
        <v/>
      </c>
    </row>
    <row r="25">
      <c r="A25" t="inlineStr">
        <is>
          <t>regReadDataA[23]: masterReg/readData1_reg[23]/Q to masterReg/readData2[1]_i_12/I1Total delay (from Vivado)</t>
        </is>
      </c>
      <c r="E25" t="inlineStr">
        <is>
          <t>451</t>
        </is>
      </c>
      <c r="F25" t="inlineStr">
        <is>
          <t>382</t>
        </is>
      </c>
      <c r="G25" t="inlineStr">
        <is>
          <t>838</t>
        </is>
      </c>
      <c r="H25" t="inlineStr">
        <is>
          <t>696</t>
        </is>
      </c>
    </row>
    <row r="27">
      <c r="A27" t="inlineStr">
        <is>
          <t>INT_R_X3Y52/INT_R.SS2END1-&gt;&gt;SL1BEG1</t>
        </is>
      </c>
      <c r="B27" t="inlineStr">
        <is>
          <t>Buffer</t>
        </is>
      </c>
      <c r="C27" t="n">
        <v>1.16220225</v>
      </c>
      <c r="D27" t="n">
        <v>0.008429000000000001</v>
      </c>
      <c r="E27" t="n">
        <v>0.054</v>
      </c>
      <c r="F27" t="n">
        <v>0.044</v>
      </c>
      <c r="G27" t="n">
        <v>0.131</v>
      </c>
      <c r="H27" t="n">
        <v>0.108</v>
      </c>
      <c r="I27">
        <f>((D30) + (D28 + D29))</f>
        <v/>
      </c>
      <c r="J27">
        <f>(((D30) + (D28 + D29))*C27)</f>
        <v/>
      </c>
    </row>
    <row r="28">
      <c r="A28" t="inlineStr">
        <is>
          <t>INT_R_X3Y52/SL1BEG1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INT_R_X3Y51/SL1END1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(D30))</f>
        <v/>
      </c>
      <c r="J29">
        <f>((C28 + C29)*(((D28 + D29)/2) + (D30)))</f>
        <v/>
      </c>
    </row>
    <row r="30">
      <c r="A30" t="inlineStr">
        <is>
          <t>INT_R_X3Y51/INT_R.SL1END1-&gt;&gt;IMUX26</t>
        </is>
      </c>
      <c r="B30" t="inlineStr">
        <is>
          <t>Buffer</t>
        </is>
      </c>
      <c r="C30" t="n">
        <v>1.6107141875</v>
      </c>
      <c r="D30" t="n">
        <v>0.007713</v>
      </c>
      <c r="E30" t="n">
        <v>0.047</v>
      </c>
      <c r="F30" t="n">
        <v>0.038</v>
      </c>
      <c r="G30" t="n">
        <v>0.138</v>
      </c>
      <c r="H30" t="n">
        <v>0.114</v>
      </c>
      <c r="I30">
        <f>((((D35) + (D34))) + (D31 + D32))</f>
        <v/>
      </c>
      <c r="J30">
        <f>(((((D35) + (D34))) + (D31 + D32))*C30)</f>
        <v/>
      </c>
    </row>
    <row r="31">
      <c r="A31" t="inlineStr">
        <is>
          <t>INT_R_X3Y51/IMUX26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CLBLM_R_X3Y51/CLBLM_IMUX26</t>
        </is>
      </c>
      <c r="B32" t="inlineStr">
        <is>
          <t>Part of wire</t>
        </is>
      </c>
      <c r="C32" t="n">
        <v>0</v>
      </c>
      <c r="D32" t="n">
        <v>0</v>
      </c>
      <c r="I32">
        <f>(((D31 + D32)/2) + (((D35) + (D34))))</f>
        <v/>
      </c>
      <c r="J32">
        <f>((C31 + C32)*(((D31 + D32)/2) + (((D35) + (D34)))))</f>
        <v/>
      </c>
    </row>
    <row r="33">
      <c r="A33" t="inlineStr">
        <is>
          <t>CLBLM_R_X3Y51/CLBLM_R.CLBLM_IMUX26-&gt;CLBLM_L_B4</t>
        </is>
      </c>
      <c r="B33" t="inlineStr">
        <is>
          <t>PassTransistor</t>
        </is>
      </c>
      <c r="C33" t="n">
        <v>0</v>
      </c>
      <c r="E33" t="n">
        <v>0</v>
      </c>
      <c r="F33" t="n">
        <v>0</v>
      </c>
      <c r="G33" t="n">
        <v>0</v>
      </c>
      <c r="H33" t="n">
        <v>0</v>
      </c>
      <c r="I33">
        <f>((D35) + (D34))</f>
        <v/>
      </c>
      <c r="J33">
        <f>(((D35) + (D34))*C33)</f>
        <v/>
      </c>
    </row>
    <row r="34">
      <c r="A34" t="inlineStr">
        <is>
          <t>CLBLM_R_X3Y51/CLBLM_L_B4</t>
        </is>
      </c>
      <c r="B34" t="inlineStr">
        <is>
          <t>Part of wire</t>
        </is>
      </c>
      <c r="C34" t="n">
        <v>0</v>
      </c>
      <c r="D34" t="n">
        <v>0</v>
      </c>
      <c r="I34">
        <f>(((D34)/2) + (D35))</f>
        <v/>
      </c>
      <c r="J34">
        <f>((C34)*(((D34)/2) + (D35)))</f>
        <v/>
      </c>
    </row>
    <row r="35">
      <c r="A35" t="inlineStr">
        <is>
          <t>masterReg/register_reg_r1_0_31_18_23_i_27/I0</t>
        </is>
      </c>
      <c r="B35" t="inlineStr">
        <is>
          <t>Inpin</t>
        </is>
      </c>
      <c r="D35" t="n">
        <v>0</v>
      </c>
      <c r="E35" t="n">
        <v>0.107</v>
      </c>
      <c r="F35" t="n">
        <v>0.08599999999999999</v>
      </c>
      <c r="G35" t="n">
        <v>0.282</v>
      </c>
      <c r="H35" t="n">
        <v>0.228</v>
      </c>
    </row>
    <row r="36">
      <c r="A36" t="inlineStr">
        <is>
          <t>regReadDataA[23]: masterReg/readData1_reg[23]/Q to masterReg/register_reg_r1_0_31_18_23_i_27/I0 sum delays</t>
        </is>
      </c>
      <c r="E36">
        <f>(E2 + E4 + E7 + E27 + E30 + E33 + E35)</f>
        <v/>
      </c>
      <c r="F36">
        <f>(F2 + F4 + F7 + F27 + F30 + F33 + F35)</f>
        <v/>
      </c>
      <c r="G36">
        <f>(G2 + G4 + G7 + G27 + G30 + G33 + G35)</f>
        <v/>
      </c>
      <c r="H36">
        <f>(H2 + H4 + H7 + H27 + H30 + H33 + H35)</f>
        <v/>
      </c>
      <c r="J36">
        <f>(J2 + J3 + J4 + J6 + J7 + J10 + J27 + J29 + J30 + J32 + J33 + J34 + J35)</f>
        <v/>
      </c>
    </row>
    <row r="37">
      <c r="A37" t="inlineStr">
        <is>
          <t>regReadDataA[23]: masterReg/readData1_reg[23]/Q to masterReg/register_reg_r1_0_31_18_23_i_27/I0sum delays + cap delay</t>
        </is>
      </c>
      <c r="E37">
        <f>1000*(E36 + J36)</f>
        <v/>
      </c>
      <c r="F37">
        <f>1000*(F36 + J36)</f>
        <v/>
      </c>
      <c r="G37">
        <f>1000*(G36 + J36)</f>
        <v/>
      </c>
      <c r="H37">
        <f>1000*(H36 + J36)</f>
        <v/>
      </c>
    </row>
    <row r="39">
      <c r="A39" t="inlineStr">
        <is>
          <t>regReadDataA[23]: masterReg/readData1_reg[23]/Q to masterReg/register_reg_r1_0_31_18_23_i_27/I0Total delay (from Vivado)</t>
        </is>
      </c>
      <c r="E39" t="inlineStr">
        <is>
          <t>338</t>
        </is>
      </c>
      <c r="F39" t="inlineStr">
        <is>
          <t>288</t>
        </is>
      </c>
      <c r="G39" t="inlineStr">
        <is>
          <t>615</t>
        </is>
      </c>
      <c r="H39" t="inlineStr">
        <is>
          <t>513</t>
        </is>
      </c>
    </row>
    <row r="41">
      <c r="A41" t="inlineStr">
        <is>
          <t>INT_R_X3Y52/INT_R.SS2END1-&gt;&gt;SR1BEG2</t>
        </is>
      </c>
      <c r="B41" t="inlineStr">
        <is>
          <t>Buffer</t>
        </is>
      </c>
      <c r="C41" t="n">
        <v>1.16220225</v>
      </c>
      <c r="D41" t="n">
        <v>0.008429000000000001</v>
      </c>
      <c r="E41" t="n">
        <v>0.057</v>
      </c>
      <c r="F41" t="n">
        <v>0.047</v>
      </c>
      <c r="G41" t="n">
        <v>0.14</v>
      </c>
      <c r="H41" t="n">
        <v>0.116</v>
      </c>
      <c r="I41">
        <f>((D44 + D55 + D66) + (D42 + D43))</f>
        <v/>
      </c>
      <c r="J41">
        <f>(((D44 + D55 + D66) + (D42 + D43))*C41)</f>
        <v/>
      </c>
    </row>
    <row r="42">
      <c r="A42" t="inlineStr">
        <is>
          <t>INT_R_X3Y52/SR1BEG2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INT_R_X3Y51/SR1END2</t>
        </is>
      </c>
      <c r="B43" t="inlineStr">
        <is>
          <t>Part of wire</t>
        </is>
      </c>
      <c r="C43" t="n">
        <v>0</v>
      </c>
      <c r="D43" t="n">
        <v>0</v>
      </c>
      <c r="I43">
        <f>(((D42 + D43)/2) + (D44 + D55 + D66))</f>
        <v/>
      </c>
      <c r="J43">
        <f>((C42 + C43)*(((D42 + D43)/2) + (D44 + D55 + D66)))</f>
        <v/>
      </c>
    </row>
    <row r="44">
      <c r="A44" t="inlineStr">
        <is>
          <t>INT_R_X3Y51/INT_R.SR1END2-&gt;&gt;IMUX21</t>
        </is>
      </c>
      <c r="B44" t="inlineStr">
        <is>
          <t>Buffer</t>
        </is>
      </c>
      <c r="C44" t="n">
        <v>1.6107141875</v>
      </c>
      <c r="D44" t="n">
        <v>0.007713</v>
      </c>
      <c r="E44" t="n">
        <v>0.047</v>
      </c>
      <c r="F44" t="n">
        <v>0.038</v>
      </c>
      <c r="G44" t="n">
        <v>0.138</v>
      </c>
      <c r="H44" t="n">
        <v>0.114</v>
      </c>
      <c r="I44">
        <f>((((D49) + (D48))) + (D45 + D46))</f>
        <v/>
      </c>
      <c r="J44">
        <f>(((((D49) + (D48))) + (D45 + D46))*C44)</f>
        <v/>
      </c>
    </row>
    <row r="45">
      <c r="A45" t="inlineStr">
        <is>
          <t>INT_R_X3Y51/IMUX21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CLBLM_R_X3Y51/CLBLM_IMUX21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(((D49) + (D48))))</f>
        <v/>
      </c>
      <c r="J46">
        <f>((C45 + C46)*(((D45 + D46)/2) + (((D49) + (D48)))))</f>
        <v/>
      </c>
    </row>
    <row r="47">
      <c r="A47" t="inlineStr">
        <is>
          <t>CLBLM_R_X3Y51/CLBLM_R.CLBLM_IMUX21-&gt;CLBLM_L_C4</t>
        </is>
      </c>
      <c r="B47" t="inlineStr">
        <is>
          <t>PassTransistor</t>
        </is>
      </c>
      <c r="C47" t="n">
        <v>0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CLBLM_R_X3Y51/CLBLM_L_C4</t>
        </is>
      </c>
      <c r="B48" t="inlineStr">
        <is>
          <t>Part of wire</t>
        </is>
      </c>
      <c r="C48" t="n">
        <v>0</v>
      </c>
      <c r="D48" t="n">
        <v>0</v>
      </c>
      <c r="I48">
        <f>(((D48)/2) + (D49))</f>
        <v/>
      </c>
      <c r="J48">
        <f>((C48)*(((D48)/2) + (D49)))</f>
        <v/>
      </c>
    </row>
    <row r="49">
      <c r="A49" t="inlineStr">
        <is>
          <t>masterReg/readData2[20]_i_12/I0</t>
        </is>
      </c>
      <c r="B49" t="inlineStr">
        <is>
          <t>Inpin</t>
        </is>
      </c>
      <c r="D49" t="n">
        <v>0</v>
      </c>
      <c r="E49" t="n">
        <v>0.108</v>
      </c>
      <c r="F49" t="n">
        <v>0.08699999999999999</v>
      </c>
      <c r="G49" t="n">
        <v>0.281</v>
      </c>
      <c r="H49" t="n">
        <v>0.227</v>
      </c>
    </row>
    <row r="50">
      <c r="A50" t="inlineStr">
        <is>
          <t>regReadDataA[23]: masterReg/readData1_reg[23]/Q to masterReg/readData2[20]_i_12/I0 sum delays</t>
        </is>
      </c>
      <c r="E50">
        <f>(E2 + E4 + E7 + E41 + E44 + E47 + E49)</f>
        <v/>
      </c>
      <c r="F50">
        <f>(F2 + F4 + F7 + F41 + F44 + F47 + F49)</f>
        <v/>
      </c>
      <c r="G50">
        <f>(G2 + G4 + G7 + G41 + G44 + G47 + G49)</f>
        <v/>
      </c>
      <c r="H50">
        <f>(H2 + H4 + H7 + H41 + H44 + H47 + H49)</f>
        <v/>
      </c>
      <c r="J50">
        <f>(J2 + J3 + J4 + J6 + J7 + J10 + J41 + J43 + J44 + J46 + J47 + J48 + J49)</f>
        <v/>
      </c>
    </row>
    <row r="51">
      <c r="A51" t="inlineStr">
        <is>
          <t>regReadDataA[23]: masterReg/readData1_reg[23]/Q to masterReg/readData2[20]_i_12/I0sum delays + cap delay</t>
        </is>
      </c>
      <c r="E51">
        <f>1000*(E50 + J50)</f>
        <v/>
      </c>
      <c r="F51">
        <f>1000*(F50 + J50)</f>
        <v/>
      </c>
      <c r="G51">
        <f>1000*(G50 + J50)</f>
        <v/>
      </c>
      <c r="H51">
        <f>1000*(H50 + J50)</f>
        <v/>
      </c>
    </row>
    <row r="53">
      <c r="A53" t="inlineStr">
        <is>
          <t>regReadDataA[23]: masterReg/readData1_reg[23]/Q to masterReg/readData2[20]_i_12/I0Total delay (from Vivado)</t>
        </is>
      </c>
      <c r="E53" t="inlineStr">
        <is>
          <t>359</t>
        </is>
      </c>
      <c r="F53" t="inlineStr">
        <is>
          <t>309</t>
        </is>
      </c>
      <c r="G53" t="inlineStr">
        <is>
          <t>638</t>
        </is>
      </c>
      <c r="H53" t="inlineStr">
        <is>
          <t>536</t>
        </is>
      </c>
    </row>
    <row r="55">
      <c r="A55" t="inlineStr">
        <is>
          <t>INT_R_X3Y51/INT_R.SR1END2-&gt;&gt;IMUX37</t>
        </is>
      </c>
      <c r="B55" t="inlineStr">
        <is>
          <t>Buffer</t>
        </is>
      </c>
      <c r="C55" t="n">
        <v>1.6107141875</v>
      </c>
      <c r="D55" t="n">
        <v>0.007713</v>
      </c>
      <c r="E55" t="n">
        <v>0.047</v>
      </c>
      <c r="F55" t="n">
        <v>0.038</v>
      </c>
      <c r="G55" t="n">
        <v>0.138</v>
      </c>
      <c r="H55" t="n">
        <v>0.114</v>
      </c>
      <c r="I55">
        <f>((((D60) + (D59))) + (D56 + D57))</f>
        <v/>
      </c>
      <c r="J55">
        <f>(((((D60) + (D59))) + (D56 + D57))*C55)</f>
        <v/>
      </c>
    </row>
    <row r="56">
      <c r="A56" t="inlineStr">
        <is>
          <t>INT_R_X3Y51/IMUX37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CLBLM_R_X3Y51/CLBLM_IMUX37</t>
        </is>
      </c>
      <c r="B57" t="inlineStr">
        <is>
          <t>Part of wire</t>
        </is>
      </c>
      <c r="C57" t="n">
        <v>0</v>
      </c>
      <c r="D57" t="n">
        <v>0</v>
      </c>
      <c r="I57">
        <f>(((D56 + D57)/2) + (((D60) + (D59))))</f>
        <v/>
      </c>
      <c r="J57">
        <f>((C56 + C57)*(((D56 + D57)/2) + (((D60) + (D59)))))</f>
        <v/>
      </c>
    </row>
    <row r="58">
      <c r="A58" t="inlineStr">
        <is>
          <t>CLBLM_R_X3Y51/CLBLM_R.CLBLM_IMUX37-&gt;CLBLM_L_D4</t>
        </is>
      </c>
      <c r="B58" t="inlineStr">
        <is>
          <t>PassTransistor</t>
        </is>
      </c>
      <c r="C58" t="n">
        <v>0</v>
      </c>
      <c r="E58" t="n">
        <v>0</v>
      </c>
      <c r="F58" t="n">
        <v>0</v>
      </c>
      <c r="G58" t="n">
        <v>0</v>
      </c>
      <c r="H58" t="n">
        <v>0</v>
      </c>
      <c r="I58">
        <f>((D60) + (D59))</f>
        <v/>
      </c>
      <c r="J58">
        <f>(((D60) + (D59))*C58)</f>
        <v/>
      </c>
    </row>
    <row r="59">
      <c r="A59" t="inlineStr">
        <is>
          <t>CLBLM_R_X3Y51/CLBLM_L_D4</t>
        </is>
      </c>
      <c r="B59" t="inlineStr">
        <is>
          <t>Part of wire</t>
        </is>
      </c>
      <c r="C59" t="n">
        <v>0</v>
      </c>
      <c r="D59" t="n">
        <v>0</v>
      </c>
      <c r="I59">
        <f>(((D59)/2) + (D60))</f>
        <v/>
      </c>
      <c r="J59">
        <f>((C59)*(((D59)/2) + (D60)))</f>
        <v/>
      </c>
    </row>
    <row r="60">
      <c r="A60" t="inlineStr">
        <is>
          <t>masterReg/readData2[28]_i_15/I3</t>
        </is>
      </c>
      <c r="B60" t="inlineStr">
        <is>
          <t>Inpin</t>
        </is>
      </c>
      <c r="D60" t="n">
        <v>0</v>
      </c>
      <c r="E60" t="n">
        <v>0.109</v>
      </c>
      <c r="F60" t="n">
        <v>0.08799999999999999</v>
      </c>
      <c r="G60" t="n">
        <v>0.284</v>
      </c>
      <c r="H60" t="n">
        <v>0.229</v>
      </c>
    </row>
    <row r="61">
      <c r="A61" t="inlineStr">
        <is>
          <t>regReadDataA[23]: masterReg/readData1_reg[23]/Q to masterReg/readData2[28]_i_15/I3 sum delays</t>
        </is>
      </c>
      <c r="E61">
        <f>(E2 + E4 + E7 + E41 + E55 + E58 + E60)</f>
        <v/>
      </c>
      <c r="F61">
        <f>(F2 + F4 + F7 + F41 + F55 + F58 + F60)</f>
        <v/>
      </c>
      <c r="G61">
        <f>(G2 + G4 + G7 + G41 + G55 + G58 + G60)</f>
        <v/>
      </c>
      <c r="H61">
        <f>(H2 + H4 + H7 + H41 + H55 + H58 + H60)</f>
        <v/>
      </c>
      <c r="J61">
        <f>(J2 + J3 + J4 + J6 + J7 + J10 + J41 + J43 + J55 + J57 + J58 + J59 + J60)</f>
        <v/>
      </c>
    </row>
    <row r="62">
      <c r="A62" t="inlineStr">
        <is>
          <t>regReadDataA[23]: masterReg/readData1_reg[23]/Q to masterReg/readData2[28]_i_15/I3sum delays + cap delay</t>
        </is>
      </c>
      <c r="E62">
        <f>1000*(E61 + J61)</f>
        <v/>
      </c>
      <c r="F62">
        <f>1000*(F61 + J61)</f>
        <v/>
      </c>
      <c r="G62">
        <f>1000*(G61 + J61)</f>
        <v/>
      </c>
      <c r="H62">
        <f>1000*(H61 + J61)</f>
        <v/>
      </c>
    </row>
    <row r="64">
      <c r="A64" t="inlineStr">
        <is>
          <t>regReadDataA[23]: masterReg/readData1_reg[23]/Q to masterReg/readData2[28]_i_15/I3Total delay (from Vivado)</t>
        </is>
      </c>
      <c r="E64" t="inlineStr">
        <is>
          <t>360</t>
        </is>
      </c>
      <c r="F64" t="inlineStr">
        <is>
          <t>310</t>
        </is>
      </c>
      <c r="G64" t="inlineStr">
        <is>
          <t>642</t>
        </is>
      </c>
      <c r="H64" t="inlineStr">
        <is>
          <t>539</t>
        </is>
      </c>
    </row>
    <row r="66">
      <c r="A66" t="inlineStr">
        <is>
          <t>INT_R_X3Y51/INT_R.SR1END2-&gt;&gt;SE2BEG2</t>
        </is>
      </c>
      <c r="B66" t="inlineStr">
        <is>
          <t>Buffer</t>
        </is>
      </c>
      <c r="C66" t="n">
        <v>1.1851186875</v>
      </c>
      <c r="D66" t="n">
        <v>0.008473000000000001</v>
      </c>
      <c r="E66" t="n">
        <v>0.042</v>
      </c>
      <c r="F66" t="n">
        <v>0.034</v>
      </c>
      <c r="G66" t="n">
        <v>0.138</v>
      </c>
      <c r="H66" t="n">
        <v>0.114</v>
      </c>
      <c r="I66">
        <f>((D72) + (D67 + D68 + D69 + D70 + D71))</f>
        <v/>
      </c>
      <c r="J66">
        <f>(((D72) + (D67 + D68 + D69 + D70 + D71))*C66)</f>
        <v/>
      </c>
    </row>
    <row r="67">
      <c r="A67" t="inlineStr">
        <is>
          <t>INT_R_X3Y51/SE2BEG2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INT_L_X4Y50/SE2END2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INT_R_X3Y50/SE2A2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CLBLM_R_X3Y50/CLBLM_SE2A2</t>
        </is>
      </c>
      <c r="B70" t="inlineStr">
        <is>
          <t>Part of wire</t>
        </is>
      </c>
      <c r="C70" t="n">
        <v>0.090332</v>
      </c>
      <c r="D70" t="n">
        <v>0.005065</v>
      </c>
    </row>
    <row r="71">
      <c r="A71" t="inlineStr">
        <is>
          <t>CLBLL_L_X4Y50/CLBLL_SE2A2</t>
        </is>
      </c>
      <c r="B71" t="inlineStr">
        <is>
          <t>Part of wire</t>
        </is>
      </c>
      <c r="C71" t="n">
        <v>0.07904000000000001</v>
      </c>
      <c r="D71" t="n">
        <v>0.005065</v>
      </c>
      <c r="I71">
        <f>(((D67 + D68 + D69 + D70 + D71)/2) + (D72))</f>
        <v/>
      </c>
      <c r="J71">
        <f>((C67 + C68 + C69 + C70 + C71)*(((D67 + D68 + D69 + D70 + D71)/2) + (D72)))</f>
        <v/>
      </c>
    </row>
    <row r="72">
      <c r="A72" t="inlineStr">
        <is>
          <t>INT_L_X4Y50/INT_L.SE2END2-&gt;&gt;IMUX_L44</t>
        </is>
      </c>
      <c r="B72" t="inlineStr">
        <is>
          <t>Buffer</t>
        </is>
      </c>
      <c r="C72" t="n">
        <v>1.6107141875</v>
      </c>
      <c r="D72" t="n">
        <v>0.007713</v>
      </c>
      <c r="E72" t="n">
        <v>0.047</v>
      </c>
      <c r="F72" t="n">
        <v>0.038</v>
      </c>
      <c r="G72" t="n">
        <v>0.138</v>
      </c>
      <c r="H72" t="n">
        <v>0.114</v>
      </c>
      <c r="I72">
        <f>((((D77) + (D76))) + (D73 + D74))</f>
        <v/>
      </c>
      <c r="J72">
        <f>(((((D77) + (D76))) + (D73 + D74))*C72)</f>
        <v/>
      </c>
    </row>
    <row r="73">
      <c r="A73" t="inlineStr">
        <is>
          <t>INT_L_X4Y50/IMUX_L44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CLBLL_L_X4Y50/CLBLL_IMUX44</t>
        </is>
      </c>
      <c r="B74" t="inlineStr">
        <is>
          <t>Part of wire</t>
        </is>
      </c>
      <c r="C74" t="n">
        <v>0</v>
      </c>
      <c r="D74" t="n">
        <v>0</v>
      </c>
      <c r="I74">
        <f>(((D73 + D74)/2) + (((D77) + (D76))))</f>
        <v/>
      </c>
      <c r="J74">
        <f>((C73 + C74)*(((D73 + D74)/2) + (((D77) + (D76)))))</f>
        <v/>
      </c>
    </row>
    <row r="75">
      <c r="A75" t="inlineStr">
        <is>
          <t>CLBLL_L_X4Y50/CLBLL_L.CLBLL_IMUX44-&gt;CLBLL_LL_D4</t>
        </is>
      </c>
      <c r="B75" t="inlineStr">
        <is>
          <t>PassTransistor</t>
        </is>
      </c>
      <c r="C75" t="n">
        <v>0</v>
      </c>
      <c r="E75" t="n">
        <v>0</v>
      </c>
      <c r="F75" t="n">
        <v>0</v>
      </c>
      <c r="G75" t="n">
        <v>0</v>
      </c>
      <c r="H75" t="n">
        <v>0</v>
      </c>
      <c r="I75">
        <f>((D77) + (D76))</f>
        <v/>
      </c>
      <c r="J75">
        <f>(((D77) + (D76))*C75)</f>
        <v/>
      </c>
    </row>
    <row r="76">
      <c r="A76" t="inlineStr">
        <is>
          <t>CLBLL_L_X4Y50/CLBLL_LL_D4</t>
        </is>
      </c>
      <c r="B76" t="inlineStr">
        <is>
          <t>Part of wire</t>
        </is>
      </c>
      <c r="C76" t="n">
        <v>0</v>
      </c>
      <c r="D76" t="n">
        <v>0</v>
      </c>
      <c r="I76">
        <f>(((D76)/2) + (D77))</f>
        <v/>
      </c>
      <c r="J76">
        <f>((C76)*(((D76)/2) + (D77)))</f>
        <v/>
      </c>
    </row>
    <row r="77">
      <c r="A77" t="inlineStr">
        <is>
          <t>masterReg/i__carry__1_i_5/I3</t>
        </is>
      </c>
      <c r="B77" t="inlineStr">
        <is>
          <t>Inpin</t>
        </is>
      </c>
      <c r="D77" t="n">
        <v>0</v>
      </c>
      <c r="E77" t="n">
        <v>0.109</v>
      </c>
      <c r="F77" t="n">
        <v>0.08799999999999999</v>
      </c>
      <c r="G77" t="n">
        <v>0.284</v>
      </c>
      <c r="H77" t="n">
        <v>0.229</v>
      </c>
    </row>
    <row r="78">
      <c r="A78" t="inlineStr">
        <is>
          <t>regReadDataA[23]: masterReg/readData1_reg[23]/Q to masterReg/i__carry__1_i_5/I3 sum delays</t>
        </is>
      </c>
      <c r="E78">
        <f>(E2 + E4 + E7 + E41 + E66 + E72 + E75 + E77)</f>
        <v/>
      </c>
      <c r="F78">
        <f>(F2 + F4 + F7 + F41 + F66 + F72 + F75 + F77)</f>
        <v/>
      </c>
      <c r="G78">
        <f>(G2 + G4 + G7 + G41 + G66 + G72 + G75 + G77)</f>
        <v/>
      </c>
      <c r="H78">
        <f>(H2 + H4 + H7 + H41 + H66 + H72 + H75 + H77)</f>
        <v/>
      </c>
      <c r="J78">
        <f>(J2 + J3 + J4 + J6 + J7 + J10 + J41 + J43 + J66 + J71 + J72 + J74 + J75 + J76 + J77)</f>
        <v/>
      </c>
    </row>
    <row r="79">
      <c r="A79" t="inlineStr">
        <is>
          <t>regReadDataA[23]: masterReg/readData1_reg[23]/Q to masterReg/i__carry__1_i_5/I3sum delays + cap delay</t>
        </is>
      </c>
      <c r="E79">
        <f>1000*(E78 + J78)</f>
        <v/>
      </c>
      <c r="F79">
        <f>1000*(F78 + J78)</f>
        <v/>
      </c>
      <c r="G79">
        <f>1000*(G78 + J78)</f>
        <v/>
      </c>
      <c r="H79">
        <f>1000*(H78 + J78)</f>
        <v/>
      </c>
    </row>
    <row r="81">
      <c r="A81" t="inlineStr">
        <is>
          <t>regReadDataA[23]: masterReg/readData1_reg[23]/Q to masterReg/i__carry__1_i_5/I3Total delay (from Vivado)</t>
        </is>
      </c>
      <c r="E81" t="inlineStr">
        <is>
          <t>427</t>
        </is>
      </c>
      <c r="F81" t="inlineStr">
        <is>
          <t>369</t>
        </is>
      </c>
      <c r="G81" t="inlineStr">
        <is>
          <t>779</t>
        </is>
      </c>
      <c r="H81" t="inlineStr">
        <is>
          <t>656</t>
        </is>
      </c>
    </row>
    <row r="83">
      <c r="A83" t="inlineStr">
        <is>
          <t>INT_R_X3Y54/INT_R.LOGIC_OUTS1-&gt;&gt;SE2BEG1</t>
        </is>
      </c>
      <c r="B83" t="inlineStr">
        <is>
          <t>Buffer</t>
        </is>
      </c>
      <c r="C83" t="n">
        <v>1.1851186875</v>
      </c>
      <c r="D83" t="n">
        <v>0.008473000000000001</v>
      </c>
      <c r="E83" t="n">
        <v>0.041</v>
      </c>
      <c r="F83" t="n">
        <v>0.033</v>
      </c>
      <c r="G83" t="n">
        <v>0.138</v>
      </c>
      <c r="H83" t="n">
        <v>0.114</v>
      </c>
      <c r="I83">
        <f>((D89 + D100 + D129) + (D84 + D85 + D86 + D87 + D88))</f>
        <v/>
      </c>
      <c r="J83">
        <f>(((D89 + D100 + D129) + (D84 + D85 + D86 + D87 + D88))*C83)</f>
        <v/>
      </c>
    </row>
    <row r="84">
      <c r="A84" t="inlineStr">
        <is>
          <t>INT_R_X3Y54/SE2BEG1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INT_L_X4Y53/SE2END1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INT_R_X3Y53/SE2A1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CLBLM_R_X3Y53/CLBLM_SE2A1</t>
        </is>
      </c>
      <c r="B87" t="inlineStr">
        <is>
          <t>Part of wire</t>
        </is>
      </c>
      <c r="C87" t="n">
        <v>0.090332</v>
      </c>
      <c r="D87" t="n">
        <v>0.005065</v>
      </c>
    </row>
    <row r="88">
      <c r="A88" t="inlineStr">
        <is>
          <t>CLBLL_L_X4Y53/CLBLL_SE2A1</t>
        </is>
      </c>
      <c r="B88" t="inlineStr">
        <is>
          <t>Part of wire</t>
        </is>
      </c>
      <c r="C88" t="n">
        <v>0.07904000000000001</v>
      </c>
      <c r="D88" t="n">
        <v>0.005065</v>
      </c>
      <c r="I88">
        <f>(((D84 + D85 + D86 + D87 + D88)/2) + (D89 + D100 + D129))</f>
        <v/>
      </c>
      <c r="J88">
        <f>((C84 + C85 + C86 + C87 + C88)*(((D84 + D85 + D86 + D87 + D88)/2) + (D89 + D100 + D129)))</f>
        <v/>
      </c>
    </row>
    <row r="89">
      <c r="A89" t="inlineStr">
        <is>
          <t>INT_L_X4Y53/INT_L.SE2END1-&gt;&gt;IMUX_L42</t>
        </is>
      </c>
      <c r="B89" t="inlineStr">
        <is>
          <t>Buffer</t>
        </is>
      </c>
      <c r="C89" t="n">
        <v>1.6107141875</v>
      </c>
      <c r="D89" t="n">
        <v>0.007713</v>
      </c>
      <c r="E89" t="n">
        <v>0.047</v>
      </c>
      <c r="F89" t="n">
        <v>0.038</v>
      </c>
      <c r="G89" t="n">
        <v>0.138</v>
      </c>
      <c r="H89" t="n">
        <v>0.114</v>
      </c>
      <c r="I89">
        <f>((((D94) + (D93))) + (D90 + D91))</f>
        <v/>
      </c>
      <c r="J89">
        <f>(((((D94) + (D93))) + (D90 + D91))*C89)</f>
        <v/>
      </c>
    </row>
    <row r="90">
      <c r="A90" t="inlineStr">
        <is>
          <t>INT_L_X4Y53/IMUX_L42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CLBLL_L_X4Y53/CLBLL_IMUX42</t>
        </is>
      </c>
      <c r="B91" t="inlineStr">
        <is>
          <t>Part of wire</t>
        </is>
      </c>
      <c r="C91" t="n">
        <v>0</v>
      </c>
      <c r="D91" t="n">
        <v>0</v>
      </c>
      <c r="I91">
        <f>(((D90 + D91)/2) + (((D94) + (D93))))</f>
        <v/>
      </c>
      <c r="J91">
        <f>((C90 + C91)*(((D90 + D91)/2) + (((D94) + (D93)))))</f>
        <v/>
      </c>
    </row>
    <row r="92">
      <c r="A92" t="inlineStr">
        <is>
          <t>CLBLL_L_X4Y53/CLBLL_L.CLBLL_IMUX42-&gt;CLBLL_L_D6</t>
        </is>
      </c>
      <c r="B92" t="inlineStr">
        <is>
          <t>PassTransistor</t>
        </is>
      </c>
      <c r="C92" t="n">
        <v>0</v>
      </c>
      <c r="E92" t="n">
        <v>0</v>
      </c>
      <c r="F92" t="n">
        <v>0</v>
      </c>
      <c r="G92" t="n">
        <v>0</v>
      </c>
      <c r="H92" t="n">
        <v>0</v>
      </c>
      <c r="I92">
        <f>((D94) + (D93))</f>
        <v/>
      </c>
      <c r="J92">
        <f>(((D94) + (D93))*C92)</f>
        <v/>
      </c>
    </row>
    <row r="93">
      <c r="A93" t="inlineStr">
        <is>
          <t>CLBLL_L_X4Y53/CLBLL_L_D6</t>
        </is>
      </c>
      <c r="B93" t="inlineStr">
        <is>
          <t>Part of wire</t>
        </is>
      </c>
      <c r="C93" t="n">
        <v>0</v>
      </c>
      <c r="D93" t="n">
        <v>0</v>
      </c>
      <c r="I93">
        <f>(((D93)/2) + (D94))</f>
        <v/>
      </c>
      <c r="J93">
        <f>((C93)*(((D93)/2) + (D94)))</f>
        <v/>
      </c>
    </row>
    <row r="94">
      <c r="A94" t="inlineStr">
        <is>
          <t>masterReg/readData2[29]_i_15/I1</t>
        </is>
      </c>
      <c r="B94" t="inlineStr">
        <is>
          <t>Inpin</t>
        </is>
      </c>
      <c r="D94" t="n">
        <v>0</v>
      </c>
      <c r="E94" t="n">
        <v>0.003</v>
      </c>
      <c r="F94" t="n">
        <v>0.003</v>
      </c>
      <c r="G94" t="n">
        <v>0.005</v>
      </c>
      <c r="H94" t="n">
        <v>0.004</v>
      </c>
    </row>
    <row r="95">
      <c r="A95" t="inlineStr">
        <is>
          <t>regReadDataA[23]: masterReg/readData1_reg[23]/Q to masterReg/readData2[29]_i_15/I1 sum delays</t>
        </is>
      </c>
      <c r="E95">
        <f>(E2 + E4 + E83 + E89 + E92 + E94)</f>
        <v/>
      </c>
      <c r="F95">
        <f>(F2 + F4 + F83 + F89 + F92 + F94)</f>
        <v/>
      </c>
      <c r="G95">
        <f>(G2 + G4 + G83 + G89 + G92 + G94)</f>
        <v/>
      </c>
      <c r="H95">
        <f>(H2 + H4 + H83 + H89 + H92 + H94)</f>
        <v/>
      </c>
      <c r="J95">
        <f>(J2 + J3 + J4 + J6 + J83 + J88 + J89 + J91 + J92 + J93 + J94)</f>
        <v/>
      </c>
    </row>
    <row r="96">
      <c r="A96" t="inlineStr">
        <is>
          <t>regReadDataA[23]: masterReg/readData1_reg[23]/Q to masterReg/readData2[29]_i_15/I1sum delays + cap delay</t>
        </is>
      </c>
      <c r="E96">
        <f>1000*(E95 + J95)</f>
        <v/>
      </c>
      <c r="F96">
        <f>1000*(F95 + J95)</f>
        <v/>
      </c>
      <c r="G96">
        <f>1000*(G95 + J95)</f>
        <v/>
      </c>
      <c r="H96">
        <f>1000*(H95 + J95)</f>
        <v/>
      </c>
    </row>
    <row r="98">
      <c r="A98" t="inlineStr">
        <is>
          <t>regReadDataA[23]: masterReg/readData1_reg[23]/Q to masterReg/readData2[29]_i_15/I1Total delay (from Vivado)</t>
        </is>
      </c>
      <c r="E98" t="inlineStr">
        <is>
          <t>172</t>
        </is>
      </c>
      <c r="F98" t="inlineStr">
        <is>
          <t>155</t>
        </is>
      </c>
      <c r="G98" t="inlineStr">
        <is>
          <t>299</t>
        </is>
      </c>
      <c r="H98" t="inlineStr">
        <is>
          <t>260</t>
        </is>
      </c>
    </row>
    <row r="100">
      <c r="A100" t="inlineStr">
        <is>
          <t>INT_L_X4Y53/INT_L.SE2END1-&gt;&gt;SL1BEG1</t>
        </is>
      </c>
      <c r="B100" t="inlineStr">
        <is>
          <t>Buffer</t>
        </is>
      </c>
      <c r="C100" t="n">
        <v>1.16220225</v>
      </c>
      <c r="D100" t="n">
        <v>0.008429000000000001</v>
      </c>
      <c r="E100" t="n">
        <v>0.054</v>
      </c>
      <c r="F100" t="n">
        <v>0.044</v>
      </c>
      <c r="G100" t="n">
        <v>0.131</v>
      </c>
      <c r="H100" t="n">
        <v>0.108</v>
      </c>
      <c r="I100">
        <f>((D103) + (D101 + D102))</f>
        <v/>
      </c>
      <c r="J100">
        <f>(((D103) + (D101 + D102))*C100)</f>
        <v/>
      </c>
    </row>
    <row r="101">
      <c r="A101" t="inlineStr">
        <is>
          <t>INT_L_X4Y53/SL1BEG1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INT_L_X4Y52/SL1END1</t>
        </is>
      </c>
      <c r="B102" t="inlineStr">
        <is>
          <t>Part of wire</t>
        </is>
      </c>
      <c r="C102" t="n">
        <v>0</v>
      </c>
      <c r="D102" t="n">
        <v>0</v>
      </c>
      <c r="I102">
        <f>(((D101 + D102)/2) + (D103))</f>
        <v/>
      </c>
      <c r="J102">
        <f>((C101 + C102)*(((D101 + D102)/2) + (D103)))</f>
        <v/>
      </c>
    </row>
    <row r="103">
      <c r="A103" t="inlineStr">
        <is>
          <t>INT_L_X4Y52/INT_L.SL1END1-&gt;&gt;SE2BEG1</t>
        </is>
      </c>
      <c r="B103" t="inlineStr">
        <is>
          <t>Buffer</t>
        </is>
      </c>
      <c r="C103" t="n">
        <v>1.1851186875</v>
      </c>
      <c r="D103" t="n">
        <v>0.008473000000000001</v>
      </c>
      <c r="E103" t="n">
        <v>0.041</v>
      </c>
      <c r="F103" t="n">
        <v>0.033</v>
      </c>
      <c r="G103" t="n">
        <v>0.138</v>
      </c>
      <c r="H103" t="n">
        <v>0.114</v>
      </c>
      <c r="I103">
        <f>((D107 + D118) + (D104 + D105 + D106))</f>
        <v/>
      </c>
      <c r="J103">
        <f>(((D107 + D118) + (D104 + D105 + D106))*C103)</f>
        <v/>
      </c>
    </row>
    <row r="104">
      <c r="A104" t="inlineStr">
        <is>
          <t>INT_L_X4Y52/SE2BEG1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INT_R_X5Y51/SE2END1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INT_L_X4Y51/SE2A1</t>
        </is>
      </c>
      <c r="B106" t="inlineStr">
        <is>
          <t>Part of wire</t>
        </is>
      </c>
      <c r="C106" t="n">
        <v>0</v>
      </c>
      <c r="D106" t="n">
        <v>0</v>
      </c>
      <c r="I106">
        <f>(((D104 + D105 + D106)/2) + (D107 + D118))</f>
        <v/>
      </c>
      <c r="J106">
        <f>((C104 + C105 + C106)*(((D104 + D105 + D106)/2) + (D107 + D118)))</f>
        <v/>
      </c>
    </row>
    <row r="107">
      <c r="A107" t="inlineStr">
        <is>
          <t>INT_R_X5Y51/INT_R.SE2END1-&gt;&gt;IMUX42</t>
        </is>
      </c>
      <c r="B107" t="inlineStr">
        <is>
          <t>Buffer</t>
        </is>
      </c>
      <c r="C107" t="n">
        <v>1.6107141875</v>
      </c>
      <c r="D107" t="n">
        <v>0.007713</v>
      </c>
      <c r="E107" t="n">
        <v>0.047</v>
      </c>
      <c r="F107" t="n">
        <v>0.038</v>
      </c>
      <c r="G107" t="n">
        <v>0.138</v>
      </c>
      <c r="H107" t="n">
        <v>0.114</v>
      </c>
      <c r="I107">
        <f>((((D112) + (D111))) + (D108 + D109))</f>
        <v/>
      </c>
      <c r="J107">
        <f>(((((D112) + (D111))) + (D108 + D109))*C107)</f>
        <v/>
      </c>
    </row>
    <row r="108">
      <c r="A108" t="inlineStr">
        <is>
          <t>INT_R_X5Y51/IMUX42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CLBLM_R_X5Y51/CLBLM_IMUX42</t>
        </is>
      </c>
      <c r="B109" t="inlineStr">
        <is>
          <t>Part of wire</t>
        </is>
      </c>
      <c r="C109" t="n">
        <v>0</v>
      </c>
      <c r="D109" t="n">
        <v>0</v>
      </c>
      <c r="I109">
        <f>(((D108 + D109)/2) + (((D112) + (D111))))</f>
        <v/>
      </c>
      <c r="J109">
        <f>((C108 + C109)*(((D108 + D109)/2) + (((D112) + (D111)))))</f>
        <v/>
      </c>
    </row>
    <row r="110">
      <c r="A110" t="inlineStr">
        <is>
          <t>CLBLM_R_X5Y51/CLBLM_R.CLBLM_IMUX42-&gt;CLBLM_L_D6</t>
        </is>
      </c>
      <c r="B110" t="inlineStr">
        <is>
          <t>PassTransistor</t>
        </is>
      </c>
      <c r="C110" t="n">
        <v>0</v>
      </c>
      <c r="E110" t="n">
        <v>0</v>
      </c>
      <c r="F110" t="n">
        <v>0</v>
      </c>
      <c r="G110" t="n">
        <v>0</v>
      </c>
      <c r="H110" t="n">
        <v>0</v>
      </c>
      <c r="I110">
        <f>((D112) + (D111))</f>
        <v/>
      </c>
      <c r="J110">
        <f>(((D112) + (D111))*C110)</f>
        <v/>
      </c>
    </row>
    <row r="111">
      <c r="A111" t="inlineStr">
        <is>
          <t>CLBLM_R_X5Y51/CLBLM_L_D6</t>
        </is>
      </c>
      <c r="B111" t="inlineStr">
        <is>
          <t>Part of wire</t>
        </is>
      </c>
      <c r="C111" t="n">
        <v>0</v>
      </c>
      <c r="D111" t="n">
        <v>0</v>
      </c>
      <c r="I111">
        <f>(((D111)/2) + (D112))</f>
        <v/>
      </c>
      <c r="J111">
        <f>((C111)*(((D111)/2) + (D112)))</f>
        <v/>
      </c>
    </row>
    <row r="112">
      <c r="A112" t="inlineStr">
        <is>
          <t>masterReg/result0_carry__4_i_1/I0</t>
        </is>
      </c>
      <c r="B112" t="inlineStr">
        <is>
          <t>Inpin</t>
        </is>
      </c>
      <c r="D112" t="n">
        <v>0</v>
      </c>
      <c r="E112" t="n">
        <v>0.003</v>
      </c>
      <c r="F112" t="n">
        <v>0.003</v>
      </c>
      <c r="G112" t="n">
        <v>0.005</v>
      </c>
      <c r="H112" t="n">
        <v>0.004</v>
      </c>
    </row>
    <row r="113">
      <c r="A113" t="inlineStr">
        <is>
          <t>regReadDataA[23]: masterReg/readData1_reg[23]/Q to masterReg/result0_carry__4_i_1/I0 sum delays</t>
        </is>
      </c>
      <c r="E113">
        <f>(E2 + E4 + E83 + E100 + E103 + E107 + E110 + E112)</f>
        <v/>
      </c>
      <c r="F113">
        <f>(F2 + F4 + F83 + F100 + F103 + F107 + F110 + F112)</f>
        <v/>
      </c>
      <c r="G113">
        <f>(G2 + G4 + G83 + G100 + G103 + G107 + G110 + G112)</f>
        <v/>
      </c>
      <c r="H113">
        <f>(H2 + H4 + H83 + H100 + H103 + H107 + H110 + H112)</f>
        <v/>
      </c>
      <c r="J113">
        <f>(J2 + J3 + J4 + J6 + J83 + J88 + J100 + J102 + J103 + J106 + J107 + J109 + J110 + J111 + J112)</f>
        <v/>
      </c>
    </row>
    <row r="114">
      <c r="A114" t="inlineStr">
        <is>
          <t>regReadDataA[23]: masterReg/readData1_reg[23]/Q to masterReg/result0_carry__4_i_1/I0sum delays + cap delay</t>
        </is>
      </c>
      <c r="E114">
        <f>1000*(E113 + J113)</f>
        <v/>
      </c>
      <c r="F114">
        <f>1000*(F113 + J113)</f>
        <v/>
      </c>
      <c r="G114">
        <f>1000*(G113 + J113)</f>
        <v/>
      </c>
      <c r="H114">
        <f>1000*(H113 + J113)</f>
        <v/>
      </c>
    </row>
    <row r="116">
      <c r="A116" t="inlineStr">
        <is>
          <t>regReadDataA[23]: masterReg/readData1_reg[23]/Q to masterReg/result0_carry__4_i_1/I0Total delay (from Vivado)</t>
        </is>
      </c>
      <c r="E116" t="inlineStr">
        <is>
          <t>293</t>
        </is>
      </c>
      <c r="F116" t="inlineStr">
        <is>
          <t>258</t>
        </is>
      </c>
      <c r="G116" t="inlineStr">
        <is>
          <t>537</t>
        </is>
      </c>
      <c r="H116" t="inlineStr">
        <is>
          <t>460</t>
        </is>
      </c>
    </row>
    <row r="118">
      <c r="A118" t="inlineStr">
        <is>
          <t>INT_R_X5Y51/INT_R.SE2END1-&gt;&gt;IMUX43</t>
        </is>
      </c>
      <c r="B118" t="inlineStr">
        <is>
          <t>Buffer</t>
        </is>
      </c>
      <c r="C118" t="n">
        <v>1.6107141875</v>
      </c>
      <c r="D118" t="n">
        <v>0.007713</v>
      </c>
      <c r="E118" t="n">
        <v>0.047</v>
      </c>
      <c r="F118" t="n">
        <v>0.038</v>
      </c>
      <c r="G118" t="n">
        <v>0.138</v>
      </c>
      <c r="H118" t="n">
        <v>0.114</v>
      </c>
      <c r="I118">
        <f>((((D123) + (D122))) + (D119 + D120))</f>
        <v/>
      </c>
      <c r="J118">
        <f>(((((D123) + (D122))) + (D119 + D120))*C118)</f>
        <v/>
      </c>
    </row>
    <row r="119">
      <c r="A119" t="inlineStr">
        <is>
          <t>INT_R_X5Y51/IMUX43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CLBLM_R_X5Y51/CLBLM_IMUX43</t>
        </is>
      </c>
      <c r="B120" t="inlineStr">
        <is>
          <t>Part of wire</t>
        </is>
      </c>
      <c r="C120" t="n">
        <v>0</v>
      </c>
      <c r="D120" t="n">
        <v>0</v>
      </c>
      <c r="I120">
        <f>(((D119 + D120)/2) + (((D123) + (D122))))</f>
        <v/>
      </c>
      <c r="J120">
        <f>((C119 + C120)*(((D119 + D120)/2) + (((D123) + (D122)))))</f>
        <v/>
      </c>
    </row>
    <row r="121">
      <c r="A121" t="inlineStr">
        <is>
          <t>CLBLM_R_X5Y51/CLBLM_R.CLBLM_IMUX43-&gt;CLBLM_M_D6</t>
        </is>
      </c>
      <c r="B121" t="inlineStr">
        <is>
          <t>PassTransistor</t>
        </is>
      </c>
      <c r="C121" t="n">
        <v>0</v>
      </c>
      <c r="E121" t="n">
        <v>0</v>
      </c>
      <c r="F121" t="n">
        <v>0</v>
      </c>
      <c r="G121" t="n">
        <v>0</v>
      </c>
      <c r="H121" t="n">
        <v>0</v>
      </c>
      <c r="I121">
        <f>((D123) + (D122))</f>
        <v/>
      </c>
      <c r="J121">
        <f>(((D123) + (D122))*C121)</f>
        <v/>
      </c>
    </row>
    <row r="122">
      <c r="A122" t="inlineStr">
        <is>
          <t>CLBLM_R_X5Y51/CLBLM_M_D6</t>
        </is>
      </c>
      <c r="B122" t="inlineStr">
        <is>
          <t>Part of wire</t>
        </is>
      </c>
      <c r="C122" t="n">
        <v>0</v>
      </c>
      <c r="D122" t="n">
        <v>0</v>
      </c>
      <c r="I122">
        <f>(((D122)/2) + (D123))</f>
        <v/>
      </c>
      <c r="J122">
        <f>((C122)*(((D122)/2) + (D123)))</f>
        <v/>
      </c>
    </row>
    <row r="123">
      <c r="A123" t="inlineStr">
        <is>
          <t>masterReg/i__carry__4_i_1/I1</t>
        </is>
      </c>
      <c r="B123" t="inlineStr">
        <is>
          <t>Inpin</t>
        </is>
      </c>
      <c r="D123" t="n">
        <v>0</v>
      </c>
      <c r="E123" t="n">
        <v>0.01</v>
      </c>
      <c r="F123" t="n">
        <v>0.003</v>
      </c>
      <c r="G123" t="n">
        <v>0.022</v>
      </c>
      <c r="H123" t="n">
        <v>0.007</v>
      </c>
    </row>
    <row r="124">
      <c r="A124" t="inlineStr">
        <is>
          <t>regReadDataA[23]: masterReg/readData1_reg[23]/Q to masterReg/i__carry__4_i_1/I1 sum delays</t>
        </is>
      </c>
      <c r="E124">
        <f>(E2 + E4 + E83 + E100 + E103 + E118 + E121 + E123)</f>
        <v/>
      </c>
      <c r="F124">
        <f>(F2 + F4 + F83 + F100 + F103 + F118 + F121 + F123)</f>
        <v/>
      </c>
      <c r="G124">
        <f>(G2 + G4 + G83 + G100 + G103 + G118 + G121 + G123)</f>
        <v/>
      </c>
      <c r="H124">
        <f>(H2 + H4 + H83 + H100 + H103 + H118 + H121 + H123)</f>
        <v/>
      </c>
      <c r="J124">
        <f>(J2 + J3 + J4 + J6 + J83 + J88 + J100 + J102 + J103 + J106 + J118 + J120 + J121 + J122 + J123)</f>
        <v/>
      </c>
    </row>
    <row r="125">
      <c r="A125" t="inlineStr">
        <is>
          <t>regReadDataA[23]: masterReg/readData1_reg[23]/Q to masterReg/i__carry__4_i_1/I1sum delays + cap delay</t>
        </is>
      </c>
      <c r="E125">
        <f>1000*(E124 + J124)</f>
        <v/>
      </c>
      <c r="F125">
        <f>1000*(F124 + J124)</f>
        <v/>
      </c>
      <c r="G125">
        <f>1000*(G124 + J124)</f>
        <v/>
      </c>
      <c r="H125">
        <f>1000*(H124 + J124)</f>
        <v/>
      </c>
    </row>
    <row r="127">
      <c r="A127" t="inlineStr">
        <is>
          <t>regReadDataA[23]: masterReg/readData1_reg[23]/Q to masterReg/i__carry__4_i_1/I1Total delay (from Vivado)</t>
        </is>
      </c>
      <c r="E127" t="inlineStr">
        <is>
          <t>300</t>
        </is>
      </c>
      <c r="F127" t="inlineStr">
        <is>
          <t>258</t>
        </is>
      </c>
      <c r="G127" t="inlineStr">
        <is>
          <t>551</t>
        </is>
      </c>
      <c r="H127" t="inlineStr">
        <is>
          <t>466</t>
        </is>
      </c>
    </row>
    <row r="129">
      <c r="A129" t="inlineStr">
        <is>
          <t>INT_L_X4Y53/INT_L.SE2END1-&gt;&gt;SE6BEG1</t>
        </is>
      </c>
      <c r="B129" t="inlineStr">
        <is>
          <t>Buffer</t>
        </is>
      </c>
      <c r="C129" t="n">
        <v>1.5845231875</v>
      </c>
      <c r="D129" t="n">
        <v>0.009979</v>
      </c>
      <c r="E129" t="n">
        <v>0.077</v>
      </c>
      <c r="F129" t="n">
        <v>0.063</v>
      </c>
      <c r="G129" t="n">
        <v>0.177</v>
      </c>
      <c r="H129" t="n">
        <v>0.146</v>
      </c>
      <c r="I129">
        <f>((D142) + (D130 + D131 + D132 + D133 + D134 + D135 + D136 + D137 + D138 + D139 + D140 + D141))</f>
        <v/>
      </c>
      <c r="J129">
        <f>(((D142) + (D130 + D131 + D132 + D133 + D134 + D135 + D136 + D137 + D138 + D139 + D140 + D141))*C129)</f>
        <v/>
      </c>
    </row>
    <row r="130">
      <c r="A130" t="inlineStr">
        <is>
          <t>INT_L_X4Y53/SE6BEG1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INT_L_X6Y49/SE6END1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INT_R_X5Y53/SE6A1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INT_R_X5Y52/SE6B1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INT_R_X5Y51/SE6C1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INT_R_X5Y50/SE6D1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BRKH_INT_X5Y49/BRKH_INT_SE6E1</t>
        </is>
      </c>
      <c r="B136" t="inlineStr">
        <is>
          <t>Part of wire</t>
        </is>
      </c>
      <c r="C136" t="n">
        <v>0.00523</v>
      </c>
      <c r="D136" t="n">
        <v>0.001</v>
      </c>
    </row>
    <row r="137">
      <c r="A137" t="inlineStr">
        <is>
          <t>INT_R_X5Y49/SE6E1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CLBLM_R_X5Y49/CLBLM_SE4C1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VBRK_X18Y51/VBRK_SE4C1</t>
        </is>
      </c>
      <c r="B139" t="inlineStr">
        <is>
          <t>Part of wire</t>
        </is>
      </c>
      <c r="C139" t="n">
        <v>0.01211</v>
      </c>
      <c r="D139" t="n">
        <v>0.00162</v>
      </c>
    </row>
    <row r="140">
      <c r="A140" t="inlineStr">
        <is>
          <t>BRAM_L_X6Y45/BRAM_SE4C1_4</t>
        </is>
      </c>
      <c r="B140" t="inlineStr">
        <is>
          <t>Part of wire</t>
        </is>
      </c>
      <c r="C140" t="n">
        <v>0.26892</v>
      </c>
      <c r="D140" t="n">
        <v>0.05565999999999999</v>
      </c>
    </row>
    <row r="141">
      <c r="A141" t="inlineStr">
        <is>
          <t>BRAM_INT_INTERFACE_L_X6Y49/INT_INTERFACE_SE4C1</t>
        </is>
      </c>
      <c r="B141" t="inlineStr">
        <is>
          <t>Part of wire</t>
        </is>
      </c>
      <c r="C141" t="n">
        <v>0</v>
      </c>
      <c r="D141" t="n">
        <v>0</v>
      </c>
      <c r="I141">
        <f>(((D130 + D131 + D132 + D133 + D134 + D135 + D136 + D137 + D138 + D139 + D140 + D141)/2) + (D142))</f>
        <v/>
      </c>
      <c r="J141">
        <f>((C130 + C131 + C132 + C133 + C134 + C135 + C136 + C137 + C138 + C139 + C140 + C141)*(((D130 + D131 + D132 + D133 + D134 + D135 + D136 + D137 + D138 + D139 + D140 + D141)/2) + (D142)))</f>
        <v/>
      </c>
    </row>
    <row r="142">
      <c r="A142" t="inlineStr">
        <is>
          <t>INT_L_X6Y49/INT_L.SE6END1-&gt;&gt;NE2BEG1</t>
        </is>
      </c>
      <c r="B142" t="inlineStr">
        <is>
          <t>Buffer</t>
        </is>
      </c>
      <c r="C142" t="n">
        <v>1.1851186875</v>
      </c>
      <c r="D142" t="n">
        <v>0.008473000000000001</v>
      </c>
      <c r="E142" t="n">
        <v>0.041</v>
      </c>
      <c r="F142" t="n">
        <v>0.033</v>
      </c>
      <c r="G142" t="n">
        <v>0.134</v>
      </c>
      <c r="H142" t="n">
        <v>0.111</v>
      </c>
      <c r="I142">
        <f>((D147 + D158) + (D143 + D144 + D145 + D146))</f>
        <v/>
      </c>
      <c r="J142">
        <f>(((D147 + D158) + (D143 + D144 + D145 + D146))*C142)</f>
        <v/>
      </c>
    </row>
    <row r="143">
      <c r="A143" t="inlineStr">
        <is>
          <t>INT_L_X6Y49/NE2BEG1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INT_R_X7Y50/NE2END1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BRKH_INT_X6Y49/BRKH_INT_NE2BEG1</t>
        </is>
      </c>
      <c r="B145" t="inlineStr">
        <is>
          <t>Part of wire</t>
        </is>
      </c>
      <c r="C145" t="n">
        <v>0.00523</v>
      </c>
      <c r="D145" t="n">
        <v>0.001</v>
      </c>
    </row>
    <row r="146">
      <c r="A146" t="inlineStr">
        <is>
          <t>INT_L_X6Y50/NE2A1</t>
        </is>
      </c>
      <c r="B146" t="inlineStr">
        <is>
          <t>Part of wire</t>
        </is>
      </c>
      <c r="C146" t="n">
        <v>0</v>
      </c>
      <c r="D146" t="n">
        <v>0</v>
      </c>
      <c r="I146">
        <f>(((D143 + D144 + D145 + D146)/2) + (D147 + D158))</f>
        <v/>
      </c>
      <c r="J146">
        <f>((C143 + C144 + C145 + C146)*(((D143 + D144 + D145 + D146)/2) + (D147 + D158)))</f>
        <v/>
      </c>
    </row>
    <row r="147">
      <c r="A147" t="inlineStr">
        <is>
          <t>INT_R_X7Y50/INT_R.NE2END1-&gt;&gt;IMUX25</t>
        </is>
      </c>
      <c r="B147" t="inlineStr">
        <is>
          <t>Buffer</t>
        </is>
      </c>
      <c r="C147" t="n">
        <v>1.6107141875</v>
      </c>
      <c r="D147" t="n">
        <v>0.007713</v>
      </c>
      <c r="E147" t="n">
        <v>0.047</v>
      </c>
      <c r="F147" t="n">
        <v>0.038</v>
      </c>
      <c r="G147" t="n">
        <v>0.138</v>
      </c>
      <c r="H147" t="n">
        <v>0.114</v>
      </c>
      <c r="I147">
        <f>((((D152) + (D151))) + (D148 + D149))</f>
        <v/>
      </c>
      <c r="J147">
        <f>(((((D152) + (D151))) + (D148 + D149))*C147)</f>
        <v/>
      </c>
    </row>
    <row r="148">
      <c r="A148" t="inlineStr">
        <is>
          <t>INT_R_X7Y50/IMUX25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CLBLM_R_X7Y50/CLBLM_IMUX25</t>
        </is>
      </c>
      <c r="B149" t="inlineStr">
        <is>
          <t>Part of wire</t>
        </is>
      </c>
      <c r="C149" t="n">
        <v>0</v>
      </c>
      <c r="D149" t="n">
        <v>0</v>
      </c>
      <c r="I149">
        <f>(((D148 + D149)/2) + (((D152) + (D151))))</f>
        <v/>
      </c>
      <c r="J149">
        <f>((C148 + C149)*(((D148 + D149)/2) + (((D152) + (D151)))))</f>
        <v/>
      </c>
    </row>
    <row r="150">
      <c r="A150" t="inlineStr">
        <is>
          <t>CLBLM_R_X7Y50/CLBLM_R.CLBLM_IMUX25-&gt;CLBLM_L_B5</t>
        </is>
      </c>
      <c r="B150" t="inlineStr">
        <is>
          <t>PassTransistor</t>
        </is>
      </c>
      <c r="C150" t="n">
        <v>0</v>
      </c>
      <c r="E150" t="n">
        <v>0</v>
      </c>
      <c r="F150" t="n">
        <v>0</v>
      </c>
      <c r="G150" t="n">
        <v>0</v>
      </c>
      <c r="H150" t="n">
        <v>0</v>
      </c>
      <c r="I150">
        <f>((D152) + (D151))</f>
        <v/>
      </c>
      <c r="J150">
        <f>(((D152) + (D151))*C150)</f>
        <v/>
      </c>
    </row>
    <row r="151">
      <c r="A151" t="inlineStr">
        <is>
          <t>CLBLM_R_X7Y50/CLBLM_L_B5</t>
        </is>
      </c>
      <c r="B151" t="inlineStr">
        <is>
          <t>Part of wire</t>
        </is>
      </c>
      <c r="C151" t="n">
        <v>0</v>
      </c>
      <c r="D151" t="n">
        <v>0</v>
      </c>
      <c r="I151">
        <f>(((D151)/2) + (D152))</f>
        <v/>
      </c>
      <c r="J151">
        <f>((C151)*(((D151)/2) + (D152)))</f>
        <v/>
      </c>
    </row>
    <row r="152">
      <c r="A152" t="inlineStr">
        <is>
          <t>masterReg/register_reg_r1_0_31_0_5_i_47/I5</t>
        </is>
      </c>
      <c r="B152" t="inlineStr">
        <is>
          <t>Inpin</t>
        </is>
      </c>
      <c r="D152" t="n">
        <v>0</v>
      </c>
      <c r="E152" t="n">
        <v>0.043</v>
      </c>
      <c r="F152" t="n">
        <v>0.034</v>
      </c>
      <c r="G152" t="n">
        <v>0.116</v>
      </c>
      <c r="H152" t="n">
        <v>0.093</v>
      </c>
    </row>
    <row r="153">
      <c r="A153" t="inlineStr">
        <is>
          <t>regReadDataA[23]: masterReg/readData1_reg[23]/Q to masterReg/register_reg_r1_0_31_0_5_i_47/I5 sum delays</t>
        </is>
      </c>
      <c r="E153">
        <f>(E2 + E4 + E83 + E129 + E142 + E147 + E150 + E152)</f>
        <v/>
      </c>
      <c r="F153">
        <f>(F2 + F4 + F83 + F129 + F142 + F147 + F150 + F152)</f>
        <v/>
      </c>
      <c r="G153">
        <f>(G2 + G4 + G83 + G129 + G142 + G147 + G150 + G152)</f>
        <v/>
      </c>
      <c r="H153">
        <f>(H2 + H4 + H83 + H129 + H142 + H147 + H150 + H152)</f>
        <v/>
      </c>
      <c r="J153">
        <f>(J2 + J3 + J4 + J6 + J83 + J88 + J129 + J141 + J142 + J146 + J147 + J149 + J150 + J151 + J152)</f>
        <v/>
      </c>
    </row>
    <row r="154">
      <c r="A154" t="inlineStr">
        <is>
          <t>regReadDataA[23]: masterReg/readData1_reg[23]/Q to masterReg/register_reg_r1_0_31_0_5_i_47/I5sum delays + cap delay</t>
        </is>
      </c>
      <c r="E154">
        <f>1000*(E153 + J153)</f>
        <v/>
      </c>
      <c r="F154">
        <f>1000*(F153 + J153)</f>
        <v/>
      </c>
      <c r="G154">
        <f>1000*(G153 + J153)</f>
        <v/>
      </c>
      <c r="H154">
        <f>1000*(H153 + J153)</f>
        <v/>
      </c>
    </row>
    <row r="156">
      <c r="A156" t="inlineStr">
        <is>
          <t>regReadDataA[23]: masterReg/readData1_reg[23]/Q to masterReg/register_reg_r1_0_31_0_5_i_47/I5Total delay (from Vivado)</t>
        </is>
      </c>
      <c r="E156" t="inlineStr">
        <is>
          <t>458</t>
        </is>
      </c>
      <c r="F156" t="inlineStr">
        <is>
          <t>410</t>
        </is>
      </c>
      <c r="G156" t="inlineStr">
        <is>
          <t>772</t>
        </is>
      </c>
      <c r="H156" t="inlineStr">
        <is>
          <t>670</t>
        </is>
      </c>
    </row>
    <row r="158">
      <c r="A158" t="inlineStr">
        <is>
          <t>INT_R_X7Y50/INT_R.NE2END1-&gt;&gt;NE2BEG1</t>
        </is>
      </c>
      <c r="B158" t="inlineStr">
        <is>
          <t>Buffer</t>
        </is>
      </c>
      <c r="C158" t="n">
        <v>1.1851186875</v>
      </c>
      <c r="D158" t="n">
        <v>0.008473000000000001</v>
      </c>
      <c r="E158" t="n">
        <v>0.041</v>
      </c>
      <c r="F158" t="n">
        <v>0.033</v>
      </c>
      <c r="G158" t="n">
        <v>0.134</v>
      </c>
      <c r="H158" t="n">
        <v>0.111</v>
      </c>
      <c r="I158">
        <f>((D164 + D182) + (D159 + D160 + D161 + D162 + D163))</f>
        <v/>
      </c>
      <c r="J158">
        <f>(((D164 + D182) + (D159 + D160 + D161 + D162 + D163))*C158)</f>
        <v/>
      </c>
    </row>
    <row r="159">
      <c r="A159" t="inlineStr">
        <is>
          <t>INT_R_X7Y50/NE2BEG1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INT_L_X8Y51/NE2END1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INT_R_X7Y51/NE2A1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CLBLM_R_X7Y51/CLBLM_NE2A1</t>
        </is>
      </c>
      <c r="B162" t="inlineStr">
        <is>
          <t>Part of wire</t>
        </is>
      </c>
      <c r="C162" t="n">
        <v>0.100092</v>
      </c>
      <c r="D162" t="n">
        <v>0.005469</v>
      </c>
    </row>
    <row r="163">
      <c r="A163" t="inlineStr">
        <is>
          <t>CLBLM_L_X8Y51/CLBLM_NE2A1</t>
        </is>
      </c>
      <c r="B163" t="inlineStr">
        <is>
          <t>Part of wire</t>
        </is>
      </c>
      <c r="C163" t="n">
        <v>0.100092</v>
      </c>
      <c r="D163" t="n">
        <v>0.005469</v>
      </c>
      <c r="I163">
        <f>(((D159 + D160 + D161 + D162 + D163)/2) + (D164 + D182))</f>
        <v/>
      </c>
      <c r="J163">
        <f>((C159 + C160 + C161 + C162 + C163)*(((D159 + D160 + D161 + D162 + D163)/2) + (D164 + D182)))</f>
        <v/>
      </c>
    </row>
    <row r="164">
      <c r="A164" t="inlineStr">
        <is>
          <t>INT_L_X8Y51/INT_L.NE2END1-&gt;&gt;NN2BEG1</t>
        </is>
      </c>
      <c r="B164" t="inlineStr">
        <is>
          <t>Buffer</t>
        </is>
      </c>
      <c r="C164" t="n">
        <v>1.1851186875</v>
      </c>
      <c r="D164" t="n">
        <v>0.008473000000000001</v>
      </c>
      <c r="E164" t="n">
        <v>0.06</v>
      </c>
      <c r="F164" t="n">
        <v>0.05</v>
      </c>
      <c r="G164" t="n">
        <v>0.132</v>
      </c>
      <c r="H164" t="n">
        <v>0.109</v>
      </c>
      <c r="I164">
        <f>((D168) + (D165 + D166 + D167))</f>
        <v/>
      </c>
      <c r="J164">
        <f>(((D168) + (D165 + D166 + D167))*C164)</f>
        <v/>
      </c>
    </row>
    <row r="165">
      <c r="A165" t="inlineStr">
        <is>
          <t>INT_L_X8Y51/NN2BEG1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INT_L_X8Y53/NN2END1</t>
        </is>
      </c>
      <c r="B166" t="inlineStr">
        <is>
          <t>Part of wire</t>
        </is>
      </c>
      <c r="C166" t="n">
        <v>0</v>
      </c>
      <c r="D166" t="n">
        <v>0</v>
      </c>
    </row>
    <row r="167">
      <c r="A167" t="inlineStr">
        <is>
          <t>INT_L_X8Y52/NN2A1</t>
        </is>
      </c>
      <c r="B167" t="inlineStr">
        <is>
          <t>Part of wire</t>
        </is>
      </c>
      <c r="C167" t="n">
        <v>0</v>
      </c>
      <c r="D167" t="n">
        <v>0</v>
      </c>
      <c r="I167">
        <f>(((D165 + D166 + D167)/2) + (D168))</f>
        <v/>
      </c>
      <c r="J167">
        <f>((C165 + C166 + C167)*(((D165 + D166 + D167)/2) + (D168)))</f>
        <v/>
      </c>
    </row>
    <row r="168">
      <c r="A168" t="inlineStr">
        <is>
          <t>INT_L_X8Y53/INT_L.NN2END1-&gt;&gt;SR1BEG1</t>
        </is>
      </c>
      <c r="B168" t="inlineStr">
        <is>
          <t>Buffer</t>
        </is>
      </c>
      <c r="C168" t="n">
        <v>1.16220225</v>
      </c>
      <c r="D168" t="n">
        <v>0.008429000000000001</v>
      </c>
      <c r="E168" t="n">
        <v>0.056</v>
      </c>
      <c r="F168" t="n">
        <v>0.046</v>
      </c>
      <c r="G168" t="n">
        <v>0.132</v>
      </c>
      <c r="H168" t="n">
        <v>0.109</v>
      </c>
      <c r="I168">
        <f>((D171) + (D169 + D170))</f>
        <v/>
      </c>
      <c r="J168">
        <f>(((D171) + (D169 + D170))*C168)</f>
        <v/>
      </c>
    </row>
    <row r="169">
      <c r="A169" t="inlineStr">
        <is>
          <t>INT_L_X8Y53/SR1BEG1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INT_L_X8Y52/SR1END1</t>
        </is>
      </c>
      <c r="B170" t="inlineStr">
        <is>
          <t>Part of wire</t>
        </is>
      </c>
      <c r="C170" t="n">
        <v>0</v>
      </c>
      <c r="D170" t="n">
        <v>0</v>
      </c>
      <c r="I170">
        <f>(((D169 + D170)/2) + (D171))</f>
        <v/>
      </c>
      <c r="J170">
        <f>((C169 + C170)*(((D169 + D170)/2) + (D171)))</f>
        <v/>
      </c>
    </row>
    <row r="171">
      <c r="A171" t="inlineStr">
        <is>
          <t>INT_L_X8Y52/INT_L.SR1END1-&gt;&gt;IMUX_L19</t>
        </is>
      </c>
      <c r="B171" t="inlineStr">
        <is>
          <t>Buffer</t>
        </is>
      </c>
      <c r="C171" t="n">
        <v>1.6107141875</v>
      </c>
      <c r="D171" t="n">
        <v>0.007713</v>
      </c>
      <c r="E171" t="n">
        <v>0.047</v>
      </c>
      <c r="F171" t="n">
        <v>0.038</v>
      </c>
      <c r="G171" t="n">
        <v>0.138</v>
      </c>
      <c r="H171" t="n">
        <v>0.114</v>
      </c>
      <c r="I171">
        <f>((((D176) + (D175))) + (D172 + D173))</f>
        <v/>
      </c>
      <c r="J171">
        <f>(((((D176) + (D175))) + (D172 + D173))*C171)</f>
        <v/>
      </c>
    </row>
    <row r="172">
      <c r="A172" t="inlineStr">
        <is>
          <t>INT_L_X8Y52/IMUX_L19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CLBLM_L_X8Y52/CLBLM_IMUX19</t>
        </is>
      </c>
      <c r="B173" t="inlineStr">
        <is>
          <t>Part of wire</t>
        </is>
      </c>
      <c r="C173" t="n">
        <v>0</v>
      </c>
      <c r="D173" t="n">
        <v>0</v>
      </c>
      <c r="I173">
        <f>(((D172 + D173)/2) + (((D176) + (D175))))</f>
        <v/>
      </c>
      <c r="J173">
        <f>((C172 + C173)*(((D172 + D173)/2) + (((D176) + (D175)))))</f>
        <v/>
      </c>
    </row>
    <row r="174">
      <c r="A174" t="inlineStr">
        <is>
          <t>CLBLM_L_X8Y52/CLBLM_L.CLBLM_IMUX19-&gt;CLBLM_L_B2</t>
        </is>
      </c>
      <c r="B174" t="inlineStr">
        <is>
          <t>PassTransistor</t>
        </is>
      </c>
      <c r="C174" t="n">
        <v>0</v>
      </c>
      <c r="E174" t="n">
        <v>0</v>
      </c>
      <c r="F174" t="n">
        <v>0</v>
      </c>
      <c r="G174" t="n">
        <v>0</v>
      </c>
      <c r="H174" t="n">
        <v>0</v>
      </c>
      <c r="I174">
        <f>((D176) + (D175))</f>
        <v/>
      </c>
      <c r="J174">
        <f>(((D176) + (D175))*C174)</f>
        <v/>
      </c>
    </row>
    <row r="175">
      <c r="A175" t="inlineStr">
        <is>
          <t>CLBLM_L_X8Y52/CLBLM_L_B2</t>
        </is>
      </c>
      <c r="B175" t="inlineStr">
        <is>
          <t>Part of wire</t>
        </is>
      </c>
      <c r="C175" t="n">
        <v>0</v>
      </c>
      <c r="D175" t="n">
        <v>0</v>
      </c>
      <c r="I175">
        <f>(((D175)/2) + (D176))</f>
        <v/>
      </c>
      <c r="J175">
        <f>((C175)*(((D175)/2) + (D176)))</f>
        <v/>
      </c>
    </row>
    <row r="176">
      <c r="A176" t="inlineStr">
        <is>
          <t>masterReg/register_reg_r1_0_31_0_5_i_55/I3</t>
        </is>
      </c>
      <c r="B176" t="inlineStr">
        <is>
          <t>Inpin</t>
        </is>
      </c>
      <c r="D176" t="n">
        <v>0</v>
      </c>
      <c r="E176" t="n">
        <v>0.212</v>
      </c>
      <c r="F176" t="n">
        <v>0.17</v>
      </c>
      <c r="G176" t="n">
        <v>0.506</v>
      </c>
      <c r="H176" t="n">
        <v>0.408</v>
      </c>
    </row>
    <row r="177">
      <c r="A177" t="inlineStr">
        <is>
          <t>regReadDataA[23]: masterReg/readData1_reg[23]/Q to masterReg/register_reg_r1_0_31_0_5_i_55/I3 sum delays</t>
        </is>
      </c>
      <c r="E177">
        <f>(E2 + E4 + E83 + E129 + E142 + E158 + E164 + E168 + E171 + E174 + E176)</f>
        <v/>
      </c>
      <c r="F177">
        <f>(F2 + F4 + F83 + F129 + F142 + F158 + F164 + F168 + F171 + F174 + F176)</f>
        <v/>
      </c>
      <c r="G177">
        <f>(G2 + G4 + G83 + G129 + G142 + G158 + G164 + G168 + G171 + G174 + G176)</f>
        <v/>
      </c>
      <c r="H177">
        <f>(H2 + H4 + H83 + H129 + H142 + H158 + H164 + H168 + H171 + H174 + H176)</f>
        <v/>
      </c>
      <c r="J177">
        <f>(J2 + J3 + J4 + J6 + J83 + J88 + J129 + J141 + J142 + J146 + J158 + J163 + J164 + J167 + J168 + J170 + J171 + J173 + J174 + J175 + J176)</f>
        <v/>
      </c>
    </row>
    <row r="178">
      <c r="A178" t="inlineStr">
        <is>
          <t>regReadDataA[23]: masterReg/readData1_reg[23]/Q to masterReg/register_reg_r1_0_31_0_5_i_55/I3sum delays + cap delay</t>
        </is>
      </c>
      <c r="E178">
        <f>1000*(E177 + J177)</f>
        <v/>
      </c>
      <c r="F178">
        <f>1000*(F177 + J177)</f>
        <v/>
      </c>
      <c r="G178">
        <f>1000*(G177 + J177)</f>
        <v/>
      </c>
      <c r="H178">
        <f>1000*(H177 + J177)</f>
        <v/>
      </c>
    </row>
    <row r="180">
      <c r="A180" t="inlineStr">
        <is>
          <t>regReadDataA[23]: masterReg/readData1_reg[23]/Q to masterReg/register_reg_r1_0_31_0_5_i_55/I3Total delay (from Vivado)</t>
        </is>
      </c>
      <c r="E180" t="inlineStr">
        <is>
          <t>839</t>
        </is>
      </c>
      <c r="F180" t="inlineStr">
        <is>
          <t>730</t>
        </is>
      </c>
      <c r="G180" t="inlineStr">
        <is>
          <t>1485</t>
        </is>
      </c>
      <c r="H180" t="inlineStr">
        <is>
          <t>1261</t>
        </is>
      </c>
    </row>
    <row r="182">
      <c r="A182" t="inlineStr">
        <is>
          <t>INT_L_X8Y51/INT_L.NE2END1-&gt;&gt;SL1BEG1</t>
        </is>
      </c>
      <c r="B182" t="inlineStr">
        <is>
          <t>Buffer</t>
        </is>
      </c>
      <c r="C182" t="n">
        <v>1.16220225</v>
      </c>
      <c r="D182" t="n">
        <v>0.008429000000000001</v>
      </c>
      <c r="E182" t="n">
        <v>0.054</v>
      </c>
      <c r="F182" t="n">
        <v>0.044</v>
      </c>
      <c r="G182" t="n">
        <v>0.131</v>
      </c>
      <c r="H182" t="n">
        <v>0.108</v>
      </c>
      <c r="I182">
        <f>((D185 + D196) + (D183 + D184))</f>
        <v/>
      </c>
      <c r="J182">
        <f>(((D185 + D196) + (D183 + D184))*C182)</f>
        <v/>
      </c>
    </row>
    <row r="183">
      <c r="A183" t="inlineStr">
        <is>
          <t>INT_L_X8Y51/SL1BEG1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INT_L_X8Y50/SL1END1</t>
        </is>
      </c>
      <c r="B184" t="inlineStr">
        <is>
          <t>Part of wire</t>
        </is>
      </c>
      <c r="C184" t="n">
        <v>0</v>
      </c>
      <c r="D184" t="n">
        <v>0</v>
      </c>
      <c r="I184">
        <f>(((D183 + D184)/2) + (D185 + D196))</f>
        <v/>
      </c>
      <c r="J184">
        <f>((C183 + C184)*(((D183 + D184)/2) + (D185 + D196)))</f>
        <v/>
      </c>
    </row>
    <row r="185">
      <c r="A185" t="inlineStr">
        <is>
          <t>INT_L_X8Y50/INT_L.SL1END1-&gt;&gt;IMUX_L19</t>
        </is>
      </c>
      <c r="B185" t="inlineStr">
        <is>
          <t>Buffer</t>
        </is>
      </c>
      <c r="C185" t="n">
        <v>1.6107141875</v>
      </c>
      <c r="D185" t="n">
        <v>0.007713</v>
      </c>
      <c r="E185" t="n">
        <v>0.047</v>
      </c>
      <c r="F185" t="n">
        <v>0.038</v>
      </c>
      <c r="G185" t="n">
        <v>0.138</v>
      </c>
      <c r="H185" t="n">
        <v>0.114</v>
      </c>
      <c r="I185">
        <f>((((D190) + (D189))) + (D186 + D187))</f>
        <v/>
      </c>
      <c r="J185">
        <f>(((((D190) + (D189))) + (D186 + D187))*C185)</f>
        <v/>
      </c>
    </row>
    <row r="186">
      <c r="A186" t="inlineStr">
        <is>
          <t>INT_L_X8Y50/IMUX_L19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CLBLM_L_X8Y50/CLBLM_IMUX19</t>
        </is>
      </c>
      <c r="B187" t="inlineStr">
        <is>
          <t>Part of wire</t>
        </is>
      </c>
      <c r="C187" t="n">
        <v>0</v>
      </c>
      <c r="D187" t="n">
        <v>0</v>
      </c>
      <c r="I187">
        <f>(((D186 + D187)/2) + (((D190) + (D189))))</f>
        <v/>
      </c>
      <c r="J187">
        <f>((C186 + C187)*(((D186 + D187)/2) + (((D190) + (D189)))))</f>
        <v/>
      </c>
    </row>
    <row r="188">
      <c r="A188" t="inlineStr">
        <is>
          <t>CLBLM_L_X8Y50/CLBLM_L.CLBLM_IMUX19-&gt;CLBLM_L_B2</t>
        </is>
      </c>
      <c r="B188" t="inlineStr">
        <is>
          <t>PassTransistor</t>
        </is>
      </c>
      <c r="C188" t="n">
        <v>0</v>
      </c>
      <c r="E188" t="n">
        <v>0</v>
      </c>
      <c r="F188" t="n">
        <v>0</v>
      </c>
      <c r="G188" t="n">
        <v>0</v>
      </c>
      <c r="H188" t="n">
        <v>0</v>
      </c>
      <c r="I188">
        <f>((D190) + (D189))</f>
        <v/>
      </c>
      <c r="J188">
        <f>(((D190) + (D189))*C188)</f>
        <v/>
      </c>
    </row>
    <row r="189">
      <c r="A189" t="inlineStr">
        <is>
          <t>CLBLM_L_X8Y50/CLBLM_L_B2</t>
        </is>
      </c>
      <c r="B189" t="inlineStr">
        <is>
          <t>Part of wire</t>
        </is>
      </c>
      <c r="C189" t="n">
        <v>0</v>
      </c>
      <c r="D189" t="n">
        <v>0</v>
      </c>
      <c r="I189">
        <f>(((D189)/2) + (D190))</f>
        <v/>
      </c>
      <c r="J189">
        <f>((C189)*(((D189)/2) + (D190)))</f>
        <v/>
      </c>
    </row>
    <row r="190">
      <c r="A190" t="inlineStr">
        <is>
          <t>masterReg/readData2[30]_i_15/I0</t>
        </is>
      </c>
      <c r="B190" t="inlineStr">
        <is>
          <t>Inpin</t>
        </is>
      </c>
      <c r="D190" t="n">
        <v>0</v>
      </c>
      <c r="E190" t="n">
        <v>0.212</v>
      </c>
      <c r="F190" t="n">
        <v>0.17</v>
      </c>
      <c r="G190" t="n">
        <v>0.506</v>
      </c>
      <c r="H190" t="n">
        <v>0.408</v>
      </c>
    </row>
    <row r="191">
      <c r="A191" t="inlineStr">
        <is>
          <t>regReadDataA[23]: masterReg/readData1_reg[23]/Q to masterReg/readData2[30]_i_15/I0 sum delays</t>
        </is>
      </c>
      <c r="E191">
        <f>(E2 + E4 + E83 + E129 + E142 + E158 + E182 + E185 + E188 + E190)</f>
        <v/>
      </c>
      <c r="F191">
        <f>(F2 + F4 + F83 + F129 + F142 + F158 + F182 + F185 + F188 + F190)</f>
        <v/>
      </c>
      <c r="G191">
        <f>(G2 + G4 + G83 + G129 + G142 + G158 + G182 + G185 + G188 + G190)</f>
        <v/>
      </c>
      <c r="H191">
        <f>(H2 + H4 + H83 + H129 + H142 + H158 + H182 + H185 + H188 + H190)</f>
        <v/>
      </c>
      <c r="J191">
        <f>(J2 + J3 + J4 + J6 + J83 + J88 + J129 + J141 + J142 + J146 + J158 + J163 + J182 + J184 + J185 + J187 + J188 + J189 + J190)</f>
        <v/>
      </c>
    </row>
    <row r="192">
      <c r="A192" t="inlineStr">
        <is>
          <t>regReadDataA[23]: masterReg/readData1_reg[23]/Q to masterReg/readData2[30]_i_15/I0sum delays + cap delay</t>
        </is>
      </c>
      <c r="E192">
        <f>1000*(E191 + J191)</f>
        <v/>
      </c>
      <c r="F192">
        <f>1000*(F191 + J191)</f>
        <v/>
      </c>
      <c r="G192">
        <f>1000*(G191 + J191)</f>
        <v/>
      </c>
      <c r="H192">
        <f>1000*(H191 + J191)</f>
        <v/>
      </c>
    </row>
    <row r="194">
      <c r="A194" t="inlineStr">
        <is>
          <t>regReadDataA[23]: masterReg/readData1_reg[23]/Q to masterReg/readData2[30]_i_15/I0Total delay (from Vivado)</t>
        </is>
      </c>
      <c r="E194" t="inlineStr">
        <is>
          <t>776</t>
        </is>
      </c>
      <c r="F194" t="inlineStr">
        <is>
          <t>677</t>
        </is>
      </c>
      <c r="G194" t="inlineStr">
        <is>
          <t>1370</t>
        </is>
      </c>
      <c r="H194" t="inlineStr">
        <is>
          <t>1166</t>
        </is>
      </c>
    </row>
    <row r="196">
      <c r="A196" t="inlineStr">
        <is>
          <t>INT_L_X8Y50/INT_L.SL1END1-&gt;&gt;IMUX_L42</t>
        </is>
      </c>
      <c r="B196" t="inlineStr">
        <is>
          <t>Buffer</t>
        </is>
      </c>
      <c r="C196" t="n">
        <v>1.6107141875</v>
      </c>
      <c r="D196" t="n">
        <v>0.007713</v>
      </c>
      <c r="E196" t="n">
        <v>0.047</v>
      </c>
      <c r="F196" t="n">
        <v>0.038</v>
      </c>
      <c r="G196" t="n">
        <v>0.138</v>
      </c>
      <c r="H196" t="n">
        <v>0.114</v>
      </c>
      <c r="I196">
        <f>((((D201) + (D200))) + (D197 + D198))</f>
        <v/>
      </c>
      <c r="J196">
        <f>(((((D201) + (D200))) + (D197 + D198))*C196)</f>
        <v/>
      </c>
    </row>
    <row r="197">
      <c r="A197" t="inlineStr">
        <is>
          <t>INT_L_X8Y50/IMUX_L42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CLBLM_L_X8Y50/CLBLM_IMUX42</t>
        </is>
      </c>
      <c r="B198" t="inlineStr">
        <is>
          <t>Part of wire</t>
        </is>
      </c>
      <c r="C198" t="n">
        <v>0</v>
      </c>
      <c r="D198" t="n">
        <v>0</v>
      </c>
      <c r="I198">
        <f>(((D197 + D198)/2) + (((D201) + (D200))))</f>
        <v/>
      </c>
      <c r="J198">
        <f>((C197 + C198)*(((D197 + D198)/2) + (((D201) + (D200)))))</f>
        <v/>
      </c>
    </row>
    <row r="199">
      <c r="A199" t="inlineStr">
        <is>
          <t>CLBLM_L_X8Y50/CLBLM_L.CLBLM_IMUX42-&gt;CLBLM_L_D6</t>
        </is>
      </c>
      <c r="B199" t="inlineStr">
        <is>
          <t>PassTransistor</t>
        </is>
      </c>
      <c r="C199" t="n">
        <v>0</v>
      </c>
      <c r="E199" t="n">
        <v>0</v>
      </c>
      <c r="F199" t="n">
        <v>0</v>
      </c>
      <c r="G199" t="n">
        <v>0</v>
      </c>
      <c r="H199" t="n">
        <v>0</v>
      </c>
      <c r="I199">
        <f>((D201) + (D200))</f>
        <v/>
      </c>
      <c r="J199">
        <f>(((D201) + (D200))*C199)</f>
        <v/>
      </c>
    </row>
    <row r="200">
      <c r="A200" t="inlineStr">
        <is>
          <t>CLBLM_L_X8Y50/CLBLM_L_D6</t>
        </is>
      </c>
      <c r="B200" t="inlineStr">
        <is>
          <t>Part of wire</t>
        </is>
      </c>
      <c r="C200" t="n">
        <v>0</v>
      </c>
      <c r="D200" t="n">
        <v>0</v>
      </c>
      <c r="I200">
        <f>(((D200)/2) + (D201))</f>
        <v/>
      </c>
      <c r="J200">
        <f>((C200)*(((D200)/2) + (D201)))</f>
        <v/>
      </c>
    </row>
    <row r="201">
      <c r="A201" t="inlineStr">
        <is>
          <t>masterReg/readData2[31]_i_18/I5</t>
        </is>
      </c>
      <c r="B201" t="inlineStr">
        <is>
          <t>Inpin</t>
        </is>
      </c>
      <c r="D201" t="n">
        <v>0</v>
      </c>
      <c r="E201" t="n">
        <v>0.003</v>
      </c>
      <c r="F201" t="n">
        <v>0.003</v>
      </c>
      <c r="G201" t="n">
        <v>0.005</v>
      </c>
      <c r="H201" t="n">
        <v>0.004</v>
      </c>
    </row>
    <row r="202">
      <c r="A202" t="inlineStr">
        <is>
          <t>regReadDataA[23]: masterReg/readData1_reg[23]/Q to masterReg/readData2[31]_i_18/I5 sum delays</t>
        </is>
      </c>
      <c r="E202">
        <f>(E2 + E4 + E83 + E129 + E142 + E158 + E182 + E196 + E199 + E201)</f>
        <v/>
      </c>
      <c r="F202">
        <f>(F2 + F4 + F83 + F129 + F142 + F158 + F182 + F196 + F199 + F201)</f>
        <v/>
      </c>
      <c r="G202">
        <f>(G2 + G4 + G83 + G129 + G142 + G158 + G182 + G196 + G199 + G201)</f>
        <v/>
      </c>
      <c r="H202">
        <f>(H2 + H4 + H83 + H129 + H142 + H158 + H182 + H196 + H199 + H201)</f>
        <v/>
      </c>
      <c r="J202">
        <f>(J2 + J3 + J4 + J6 + J83 + J88 + J129 + J141 + J142 + J146 + J158 + J163 + J182 + J184 + J196 + J198 + J199 + J200 + J201)</f>
        <v/>
      </c>
    </row>
    <row r="203">
      <c r="A203" t="inlineStr">
        <is>
          <t>regReadDataA[23]: masterReg/readData1_reg[23]/Q to masterReg/readData2[31]_i_18/I5sum delays + cap delay</t>
        </is>
      </c>
      <c r="E203">
        <f>1000*(E202 + J202)</f>
        <v/>
      </c>
      <c r="F203">
        <f>1000*(F202 + J202)</f>
        <v/>
      </c>
      <c r="G203">
        <f>1000*(G202 + J202)</f>
        <v/>
      </c>
      <c r="H203">
        <f>1000*(H202 + J202)</f>
        <v/>
      </c>
    </row>
    <row r="205">
      <c r="A205" t="inlineStr">
        <is>
          <t>regReadDataA[23]: masterReg/readData1_reg[23]/Q to masterReg/readData2[31]_i_18/I5Total delay (from Vivado)</t>
        </is>
      </c>
      <c r="E205" t="inlineStr">
        <is>
          <t>567</t>
        </is>
      </c>
      <c r="F205" t="inlineStr">
        <is>
          <t>510</t>
        </is>
      </c>
      <c r="G205" t="inlineStr">
        <is>
          <t>946</t>
        </is>
      </c>
      <c r="H205" t="inlineStr">
        <is>
          <t>825</t>
        </is>
      </c>
    </row>
    <row r="207">
      <c r="A207" t="inlineStr">
        <is>
          <t>INT_R_X3Y54/INT_R.LOGIC_OUTS1-&gt;&gt;EE2BEG1</t>
        </is>
      </c>
      <c r="B207" t="inlineStr">
        <is>
          <t>Buffer</t>
        </is>
      </c>
      <c r="C207" t="n">
        <v>1.1851186875</v>
      </c>
      <c r="D207" t="n">
        <v>0.008473000000000001</v>
      </c>
      <c r="E207" t="n">
        <v>0.061</v>
      </c>
      <c r="F207" t="n">
        <v>0.05</v>
      </c>
      <c r="G207" t="n">
        <v>0.139</v>
      </c>
      <c r="H207" t="n">
        <v>0.115</v>
      </c>
      <c r="I207">
        <f>((D213 + D249) + (D208 + D209 + D210 + D211 + D212))</f>
        <v/>
      </c>
      <c r="J207">
        <f>(((D213 + D249) + (D208 + D209 + D210 + D211 + D212))*C207)</f>
        <v/>
      </c>
    </row>
    <row r="208">
      <c r="A208" t="inlineStr">
        <is>
          <t>INT_R_X3Y54/EE2BEG1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INT_R_X5Y54/EE2END1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CLBLM_R_X3Y54/CLBLM_EE2BEG1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CLBLL_L_X4Y54/CLBLL_EE2BEG1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INT_L_X4Y54/EE2A1</t>
        </is>
      </c>
      <c r="B212" t="inlineStr">
        <is>
          <t>Part of wire</t>
        </is>
      </c>
      <c r="C212" t="n">
        <v>0</v>
      </c>
      <c r="D212" t="n">
        <v>0</v>
      </c>
      <c r="I212">
        <f>(((D208 + D209 + D210 + D211 + D212)/2) + (D213 + D249))</f>
        <v/>
      </c>
      <c r="J212">
        <f>((C208 + C209 + C210 + C211 + C212)*(((D208 + D209 + D210 + D211 + D212)/2) + (D213 + D249)))</f>
        <v/>
      </c>
    </row>
    <row r="213">
      <c r="A213" t="inlineStr">
        <is>
          <t>INT_R_X5Y54/INT_R.EE2END1-&gt;&gt;SS2BEG1</t>
        </is>
      </c>
      <c r="B213" t="inlineStr">
        <is>
          <t>Buffer</t>
        </is>
      </c>
      <c r="C213" t="n">
        <v>1.1851186875</v>
      </c>
      <c r="D213" t="n">
        <v>0.008473000000000001</v>
      </c>
      <c r="E213" t="n">
        <v>0.06</v>
      </c>
      <c r="F213" t="n">
        <v>0.05</v>
      </c>
      <c r="G213" t="n">
        <v>0.134</v>
      </c>
      <c r="H213" t="n">
        <v>0.111</v>
      </c>
      <c r="I213">
        <f>((D217) + (D214 + D215 + D216))</f>
        <v/>
      </c>
      <c r="J213">
        <f>(((D217) + (D214 + D215 + D216))*C213)</f>
        <v/>
      </c>
    </row>
    <row r="214">
      <c r="A214" t="inlineStr">
        <is>
          <t>INT_R_X5Y54/SS2BEG1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INT_R_X5Y52/SS2END1</t>
        </is>
      </c>
      <c r="B215" t="inlineStr">
        <is>
          <t>Part of wire</t>
        </is>
      </c>
      <c r="C215" t="n">
        <v>0</v>
      </c>
      <c r="D215" t="n">
        <v>0</v>
      </c>
    </row>
    <row r="216">
      <c r="A216" t="inlineStr">
        <is>
          <t>INT_R_X5Y53/SS2A1</t>
        </is>
      </c>
      <c r="B216" t="inlineStr">
        <is>
          <t>Part of wire</t>
        </is>
      </c>
      <c r="C216" t="n">
        <v>0</v>
      </c>
      <c r="D216" t="n">
        <v>0</v>
      </c>
      <c r="I216">
        <f>(((D214 + D215 + D216)/2) + (D217))</f>
        <v/>
      </c>
      <c r="J216">
        <f>((C214 + C215 + C216)*(((D214 + D215 + D216)/2) + (D217)))</f>
        <v/>
      </c>
    </row>
    <row r="217">
      <c r="A217" t="inlineStr">
        <is>
          <t>INT_R_X5Y52/INT_R.SS2END1-&gt;&gt;SR1BEG2</t>
        </is>
      </c>
      <c r="B217" t="inlineStr">
        <is>
          <t>Buffer</t>
        </is>
      </c>
      <c r="C217" t="n">
        <v>1.16220225</v>
      </c>
      <c r="D217" t="n">
        <v>0.008429000000000001</v>
      </c>
      <c r="E217" t="n">
        <v>0.057</v>
      </c>
      <c r="F217" t="n">
        <v>0.047</v>
      </c>
      <c r="G217" t="n">
        <v>0.14</v>
      </c>
      <c r="H217" t="n">
        <v>0.116</v>
      </c>
      <c r="I217">
        <f>((D220) + (D218 + D219))</f>
        <v/>
      </c>
      <c r="J217">
        <f>(((D220) + (D218 + D219))*C217)</f>
        <v/>
      </c>
    </row>
    <row r="218">
      <c r="A218" t="inlineStr">
        <is>
          <t>INT_R_X5Y52/SR1BEG2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INT_R_X5Y51/SR1END2</t>
        </is>
      </c>
      <c r="B219" t="inlineStr">
        <is>
          <t>Part of wire</t>
        </is>
      </c>
      <c r="C219" t="n">
        <v>0</v>
      </c>
      <c r="D219" t="n">
        <v>0</v>
      </c>
      <c r="I219">
        <f>(((D218 + D219)/2) + (D220))</f>
        <v/>
      </c>
      <c r="J219">
        <f>((C218 + C219)*(((D218 + D219)/2) + (D220)))</f>
        <v/>
      </c>
    </row>
    <row r="220">
      <c r="A220" t="inlineStr">
        <is>
          <t>INT_R_X5Y51/INT_R.SR1END2-&gt;&gt;BYP_ALT6</t>
        </is>
      </c>
      <c r="B220" t="inlineStr">
        <is>
          <t>Buffer</t>
        </is>
      </c>
      <c r="C220" t="n">
        <v>0</v>
      </c>
      <c r="D220" t="n">
        <v>0.00757</v>
      </c>
      <c r="E220" t="n">
        <v>0</v>
      </c>
      <c r="F220" t="n">
        <v>0</v>
      </c>
      <c r="G220" t="n">
        <v>0</v>
      </c>
      <c r="H220" t="n">
        <v>0</v>
      </c>
      <c r="I220">
        <f>((D222 + D233) + (D221))</f>
        <v/>
      </c>
      <c r="J220">
        <f>(((D222 + D233) + (D221))*C220)</f>
        <v/>
      </c>
    </row>
    <row r="221">
      <c r="A221" t="inlineStr">
        <is>
          <t>INT_R_X5Y51/BYP_ALT6</t>
        </is>
      </c>
      <c r="B221" t="inlineStr">
        <is>
          <t>Part of wire</t>
        </is>
      </c>
      <c r="C221" t="n">
        <v>0</v>
      </c>
      <c r="D221" t="n">
        <v>0</v>
      </c>
      <c r="I221">
        <f>(((D221)/2) + (D222 + D233))</f>
        <v/>
      </c>
      <c r="J221">
        <f>((C221)*(((D221)/2) + (D222 + D233)))</f>
        <v/>
      </c>
    </row>
    <row r="222">
      <c r="A222" t="inlineStr">
        <is>
          <t>INT_R_X5Y51/INT_R.BYP_ALT6-&gt;&gt;BYP6</t>
        </is>
      </c>
      <c r="B222" t="inlineStr">
        <is>
          <t>Buffer</t>
        </is>
      </c>
      <c r="C222" t="n">
        <v>3.489880625</v>
      </c>
      <c r="D222" t="n">
        <v>0</v>
      </c>
      <c r="E222" t="n">
        <v>0.055</v>
      </c>
      <c r="F222" t="n">
        <v>0.045</v>
      </c>
      <c r="G222" t="n">
        <v>0.179</v>
      </c>
      <c r="H222" t="n">
        <v>0.148</v>
      </c>
      <c r="I222">
        <f>((((D227) + (D226))) + (D223 + D224))</f>
        <v/>
      </c>
      <c r="J222">
        <f>(((((D227) + (D226))) + (D223 + D224))*C222)</f>
        <v/>
      </c>
    </row>
    <row r="223">
      <c r="A223" t="inlineStr">
        <is>
          <t>INT_R_X5Y51/BYP6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CLBLM_R_X5Y51/CLBLM_BYP6</t>
        </is>
      </c>
      <c r="B224" t="inlineStr">
        <is>
          <t>Part of wire</t>
        </is>
      </c>
      <c r="C224" t="n">
        <v>0</v>
      </c>
      <c r="D224" t="n">
        <v>0</v>
      </c>
      <c r="I224">
        <f>(((D223 + D224)/2) + (((D227) + (D226))))</f>
        <v/>
      </c>
      <c r="J224">
        <f>((C223 + C224)*(((D223 + D224)/2) + (((D227) + (D226)))))</f>
        <v/>
      </c>
    </row>
    <row r="225">
      <c r="A225" t="inlineStr">
        <is>
          <t>CLBLM_R_X5Y51/CLBLM_R.CLBLM_BYP6-&gt;CLBLM_M_DX</t>
        </is>
      </c>
      <c r="B225" t="inlineStr">
        <is>
          <t>PassTransistor</t>
        </is>
      </c>
      <c r="C225" t="n">
        <v>0</v>
      </c>
      <c r="E225" t="n">
        <v>0</v>
      </c>
      <c r="F225" t="n">
        <v>0</v>
      </c>
      <c r="G225" t="n">
        <v>0</v>
      </c>
      <c r="H225" t="n">
        <v>0</v>
      </c>
      <c r="I225">
        <f>((D227) + (D226))</f>
        <v/>
      </c>
      <c r="J225">
        <f>(((D227) + (D226))*C225)</f>
        <v/>
      </c>
    </row>
    <row r="226">
      <c r="A226" t="inlineStr">
        <is>
          <t>CLBLM_R_X5Y51/CLBLM_M_DX</t>
        </is>
      </c>
      <c r="B226" t="inlineStr">
        <is>
          <t>Part of wire</t>
        </is>
      </c>
      <c r="C226" t="n">
        <v>0</v>
      </c>
      <c r="D226" t="n">
        <v>0</v>
      </c>
      <c r="I226">
        <f>(((D226)/2) + (D227))</f>
        <v/>
      </c>
      <c r="J226">
        <f>((C226)*(((D226)/2) + (D227)))</f>
        <v/>
      </c>
    </row>
    <row r="227">
      <c r="A227" t="inlineStr">
        <is>
          <t>ALU1/result0_inferred__0/i__carry__4/DI[3]</t>
        </is>
      </c>
      <c r="B227" t="inlineStr">
        <is>
          <t>Inpin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t="inlineStr">
        <is>
          <t>regReadDataA[23]: masterReg/readData1_reg[23]/Q to ALU1/result0_inferred__0/i__carry__4/DI[3] sum delays</t>
        </is>
      </c>
      <c r="E228">
        <f>(E2 + E4 + E207 + E213 + E217 + E220 + E222 + E225 + E227)</f>
        <v/>
      </c>
      <c r="F228">
        <f>(F2 + F4 + F207 + F213 + F217 + F220 + F222 + F225 + F227)</f>
        <v/>
      </c>
      <c r="G228">
        <f>(G2 + G4 + G207 + G213 + G217 + G220 + G222 + G225 + G227)</f>
        <v/>
      </c>
      <c r="H228">
        <f>(H2 + H4 + H207 + H213 + H217 + H220 + H222 + H225 + H227)</f>
        <v/>
      </c>
      <c r="J228">
        <f>(J2 + J3 + J4 + J6 + J207 + J212 + J213 + J216 + J217 + J219 + J220 + J221 + J222 + J224 + J225 + J226 + J227)</f>
        <v/>
      </c>
    </row>
    <row r="229">
      <c r="A229" t="inlineStr">
        <is>
          <t>regReadDataA[23]: masterReg/readData1_reg[23]/Q to ALU1/result0_inferred__0/i__carry__4/DI[3]sum delays + cap delay</t>
        </is>
      </c>
      <c r="E229">
        <f>1000*(E228 + J228)</f>
        <v/>
      </c>
      <c r="F229">
        <f>1000*(F228 + J228)</f>
        <v/>
      </c>
      <c r="G229">
        <f>1000*(G228 + J228)</f>
        <v/>
      </c>
      <c r="H229">
        <f>1000*(H228 + J228)</f>
        <v/>
      </c>
    </row>
    <row r="231">
      <c r="A231" t="inlineStr">
        <is>
          <t>regReadDataA[23]: masterReg/readData1_reg[23]/Q to ALU1/result0_inferred__0/i__carry__4/DI[3]Total delay (from Vivado)</t>
        </is>
      </c>
      <c r="E231" t="inlineStr">
        <is>
          <t>302</t>
        </is>
      </c>
      <c r="F231" t="inlineStr">
        <is>
          <t>261</t>
        </is>
      </c>
      <c r="G231" t="inlineStr">
        <is>
          <t>532</t>
        </is>
      </c>
      <c r="H231" t="inlineStr">
        <is>
          <t>450</t>
        </is>
      </c>
    </row>
    <row r="233">
      <c r="A233" t="inlineStr">
        <is>
          <t>INT_R_X5Y51/INT_R.BYP_ALT6-&gt;&gt;BYP_BOUNCE6</t>
        </is>
      </c>
      <c r="B233" t="inlineStr">
        <is>
          <t>Buffer</t>
        </is>
      </c>
      <c r="C233" t="n">
        <v>1.4764880625</v>
      </c>
      <c r="D233" t="n">
        <v>0</v>
      </c>
      <c r="E233" t="n">
        <v>0.059</v>
      </c>
      <c r="F233" t="n">
        <v>0.049</v>
      </c>
      <c r="G233" t="n">
        <v>0.178</v>
      </c>
      <c r="H233" t="n">
        <v>0.147</v>
      </c>
      <c r="I233">
        <f>((D236) + (D234 + D235))</f>
        <v/>
      </c>
      <c r="J233">
        <f>(((D236) + (D234 + D235))*C233)</f>
        <v/>
      </c>
    </row>
    <row r="234">
      <c r="A234" t="inlineStr">
        <is>
          <t>INT_R_X5Y51/BYP_BOUNCE6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INT_R_X5Y52/BYP_BOUNCE_N3_6</t>
        </is>
      </c>
      <c r="B235" t="inlineStr">
        <is>
          <t>Part of wire</t>
        </is>
      </c>
      <c r="C235" t="n">
        <v>0</v>
      </c>
      <c r="D235" t="n">
        <v>0</v>
      </c>
      <c r="I235">
        <f>(((D234 + D235)/2) + (D236))</f>
        <v/>
      </c>
      <c r="J235">
        <f>((C234 + C235)*(((D234 + D235)/2) + (D236)))</f>
        <v/>
      </c>
    </row>
    <row r="236">
      <c r="A236" t="inlineStr">
        <is>
          <t>INT_R_X5Y51/INT_R.BYP_BOUNCE6-&gt;&gt;BYP_ALT7</t>
        </is>
      </c>
      <c r="B236" t="inlineStr">
        <is>
          <t>Buffer</t>
        </is>
      </c>
      <c r="C236" t="n">
        <v>0</v>
      </c>
      <c r="D236" t="n">
        <v>0.00757</v>
      </c>
      <c r="E236" t="n">
        <v>0</v>
      </c>
      <c r="F236" t="n">
        <v>0</v>
      </c>
      <c r="G236" t="n">
        <v>0</v>
      </c>
      <c r="H236" t="n">
        <v>0</v>
      </c>
      <c r="I236">
        <f>((D238) + (D237))</f>
        <v/>
      </c>
      <c r="J236">
        <f>(((D238) + (D237))*C236)</f>
        <v/>
      </c>
    </row>
    <row r="237">
      <c r="A237" t="inlineStr">
        <is>
          <t>INT_R_X5Y51/BYP_ALT7</t>
        </is>
      </c>
      <c r="B237" t="inlineStr">
        <is>
          <t>Part of wire</t>
        </is>
      </c>
      <c r="C237" t="n">
        <v>0</v>
      </c>
      <c r="D237" t="n">
        <v>0</v>
      </c>
      <c r="I237">
        <f>(((D237)/2) + (D238))</f>
        <v/>
      </c>
      <c r="J237">
        <f>((C237)*(((D237)/2) + (D238)))</f>
        <v/>
      </c>
    </row>
    <row r="238">
      <c r="A238" t="inlineStr">
        <is>
          <t>INT_R_X5Y51/INT_R.BYP_ALT7-&gt;&gt;BYP7</t>
        </is>
      </c>
      <c r="B238" t="inlineStr">
        <is>
          <t>Buffer</t>
        </is>
      </c>
      <c r="C238" t="n">
        <v>3.489880625</v>
      </c>
      <c r="D238" t="n">
        <v>0</v>
      </c>
      <c r="E238" t="n">
        <v>0.055</v>
      </c>
      <c r="F238" t="n">
        <v>0.045</v>
      </c>
      <c r="G238" t="n">
        <v>0.179</v>
      </c>
      <c r="H238" t="n">
        <v>0.148</v>
      </c>
      <c r="I238">
        <f>((((D243) + (D242))) + (D239 + D240))</f>
        <v/>
      </c>
      <c r="J238">
        <f>(((((D243) + (D242))) + (D239 + D240))*C238)</f>
        <v/>
      </c>
    </row>
    <row r="239">
      <c r="A239" t="inlineStr">
        <is>
          <t>INT_R_X5Y51/BYP7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CLBLM_R_X5Y51/CLBLM_BYP7</t>
        </is>
      </c>
      <c r="B240" t="inlineStr">
        <is>
          <t>Part of wire</t>
        </is>
      </c>
      <c r="C240" t="n">
        <v>0</v>
      </c>
      <c r="D240" t="n">
        <v>0</v>
      </c>
      <c r="I240">
        <f>(((D239 + D240)/2) + (((D243) + (D242))))</f>
        <v/>
      </c>
      <c r="J240">
        <f>((C239 + C240)*(((D239 + D240)/2) + (((D243) + (D242)))))</f>
        <v/>
      </c>
    </row>
    <row r="241">
      <c r="A241" t="inlineStr">
        <is>
          <t>CLBLM_R_X5Y51/CLBLM_R.CLBLM_BYP7-&gt;CLBLM_L_DX</t>
        </is>
      </c>
      <c r="B241" t="inlineStr">
        <is>
          <t>PassTransistor</t>
        </is>
      </c>
      <c r="C241" t="n">
        <v>0</v>
      </c>
      <c r="E241" t="n">
        <v>0</v>
      </c>
      <c r="F241" t="n">
        <v>0</v>
      </c>
      <c r="G241" t="n">
        <v>0</v>
      </c>
      <c r="H241" t="n">
        <v>0</v>
      </c>
      <c r="I241">
        <f>((D243) + (D242))</f>
        <v/>
      </c>
      <c r="J241">
        <f>(((D243) + (D242))*C241)</f>
        <v/>
      </c>
    </row>
    <row r="242">
      <c r="A242" t="inlineStr">
        <is>
          <t>CLBLM_R_X5Y51/CLBLM_L_DX</t>
        </is>
      </c>
      <c r="B242" t="inlineStr">
        <is>
          <t>Part of wire</t>
        </is>
      </c>
      <c r="C242" t="n">
        <v>0</v>
      </c>
      <c r="D242" t="n">
        <v>0</v>
      </c>
      <c r="I242">
        <f>(((D242)/2) + (D243))</f>
        <v/>
      </c>
      <c r="J242">
        <f>((C242)*(((D242)/2) + (D243)))</f>
        <v/>
      </c>
    </row>
    <row r="243">
      <c r="A243" t="inlineStr">
        <is>
          <t>ALU1/result0_carry__4/DI[3]</t>
        </is>
      </c>
      <c r="B243" t="inlineStr">
        <is>
          <t>Inpin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t="inlineStr">
        <is>
          <t>regReadDataA[23]: masterReg/readData1_reg[23]/Q to ALU1/result0_carry__4/DI[3] sum delays</t>
        </is>
      </c>
      <c r="E244">
        <f>(E2 + E4 + E207 + E213 + E217 + E220 + E233 + E236 + E238 + E241 + E243)</f>
        <v/>
      </c>
      <c r="F244">
        <f>(F2 + F4 + F207 + F213 + F217 + F220 + F233 + F236 + F238 + F241 + F243)</f>
        <v/>
      </c>
      <c r="G244">
        <f>(G2 + G4 + G207 + G213 + G217 + G220 + G233 + G236 + G238 + G241 + G243)</f>
        <v/>
      </c>
      <c r="H244">
        <f>(H2 + H4 + H207 + H213 + H217 + H220 + H233 + H236 + H238 + H241 + H243)</f>
        <v/>
      </c>
      <c r="J244">
        <f>(J2 + J3 + J4 + J6 + J207 + J212 + J213 + J216 + J217 + J219 + J220 + J221 + J233 + J235 + J236 + J237 + J238 + J240 + J241 + J242 + J243)</f>
        <v/>
      </c>
    </row>
    <row r="245">
      <c r="A245" t="inlineStr">
        <is>
          <t>regReadDataA[23]: masterReg/readData1_reg[23]/Q to ALU1/result0_carry__4/DI[3]sum delays + cap delay</t>
        </is>
      </c>
      <c r="E245">
        <f>1000*(E244 + J244)</f>
        <v/>
      </c>
      <c r="F245">
        <f>1000*(F244 + J244)</f>
        <v/>
      </c>
      <c r="G245">
        <f>1000*(G244 + J244)</f>
        <v/>
      </c>
      <c r="H245">
        <f>1000*(H244 + J244)</f>
        <v/>
      </c>
    </row>
    <row r="247">
      <c r="A247" t="inlineStr">
        <is>
          <t>regReadDataA[23]: masterReg/readData1_reg[23]/Q to ALU1/result0_carry__4/DI[3]Total delay (from Vivado)</t>
        </is>
      </c>
      <c r="E247" t="inlineStr">
        <is>
          <t>371</t>
        </is>
      </c>
      <c r="F247" t="inlineStr">
        <is>
          <t>320</t>
        </is>
      </c>
      <c r="G247" t="inlineStr">
        <is>
          <t>675</t>
        </is>
      </c>
      <c r="H247" t="inlineStr">
        <is>
          <t>569</t>
        </is>
      </c>
    </row>
    <row r="249">
      <c r="A249" t="inlineStr">
        <is>
          <t>INT_R_X5Y54/INT_R.EE2END1-&gt;&gt;IMUX18</t>
        </is>
      </c>
      <c r="B249" t="inlineStr">
        <is>
          <t>Buffer</t>
        </is>
      </c>
      <c r="C249" t="n">
        <v>1.6107141875</v>
      </c>
      <c r="D249" t="n">
        <v>0.007713</v>
      </c>
      <c r="E249" t="n">
        <v>0.047</v>
      </c>
      <c r="F249" t="n">
        <v>0.038</v>
      </c>
      <c r="G249" t="n">
        <v>0.138</v>
      </c>
      <c r="H249" t="n">
        <v>0.114</v>
      </c>
      <c r="I249">
        <f>((((D254) + (D253))) + (D250 + D251))</f>
        <v/>
      </c>
      <c r="J249">
        <f>(((((D254) + (D253))) + (D250 + D251))*C249)</f>
        <v/>
      </c>
    </row>
    <row r="250">
      <c r="A250" t="inlineStr">
        <is>
          <t>INT_R_X5Y54/IMUX18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CLBLM_R_X5Y54/CLBLM_IMUX18</t>
        </is>
      </c>
      <c r="B251" t="inlineStr">
        <is>
          <t>Part of wire</t>
        </is>
      </c>
      <c r="C251" t="n">
        <v>0</v>
      </c>
      <c r="D251" t="n">
        <v>0</v>
      </c>
      <c r="I251">
        <f>(((D250 + D251)/2) + (((D254) + (D253))))</f>
        <v/>
      </c>
      <c r="J251">
        <f>((C250 + C251)*(((D250 + D251)/2) + (((D254) + (D253)))))</f>
        <v/>
      </c>
    </row>
    <row r="252">
      <c r="A252" t="inlineStr">
        <is>
          <t>CLBLM_R_X5Y54/CLBLM_R.CLBLM_IMUX18-&gt;CLBLM_M_B2</t>
        </is>
      </c>
      <c r="B252" t="inlineStr">
        <is>
          <t>PassTransistor</t>
        </is>
      </c>
      <c r="C252" t="n">
        <v>0</v>
      </c>
      <c r="E252" t="n">
        <v>0</v>
      </c>
      <c r="F252" t="n">
        <v>0</v>
      </c>
      <c r="G252" t="n">
        <v>0</v>
      </c>
      <c r="H252" t="n">
        <v>0</v>
      </c>
      <c r="I252">
        <f>((D254) + (D253))</f>
        <v/>
      </c>
      <c r="J252">
        <f>(((D254) + (D253))*C252)</f>
        <v/>
      </c>
    </row>
    <row r="253">
      <c r="A253" t="inlineStr">
        <is>
          <t>CLBLM_R_X5Y54/CLBLM_M_B2</t>
        </is>
      </c>
      <c r="B253" t="inlineStr">
        <is>
          <t>Part of wire</t>
        </is>
      </c>
      <c r="C253" t="n">
        <v>0</v>
      </c>
      <c r="D253" t="n">
        <v>0</v>
      </c>
      <c r="I253">
        <f>(((D253)/2) + (D254))</f>
        <v/>
      </c>
      <c r="J253">
        <f>((C253)*(((D253)/2) + (D254)))</f>
        <v/>
      </c>
    </row>
    <row r="254">
      <c r="A254" t="inlineStr">
        <is>
          <t>masterReg/register_reg_r1_0_31_18_23_i_28/I2</t>
        </is>
      </c>
      <c r="B254" t="inlineStr">
        <is>
          <t>Inpin</t>
        </is>
      </c>
      <c r="D254" t="n">
        <v>0</v>
      </c>
      <c r="E254" t="n">
        <v>0.214</v>
      </c>
      <c r="F254" t="n">
        <v>0.172</v>
      </c>
      <c r="G254" t="n">
        <v>0.504</v>
      </c>
      <c r="H254" t="n">
        <v>0.406</v>
      </c>
    </row>
    <row r="255">
      <c r="A255" t="inlineStr">
        <is>
          <t>regReadDataA[23]: masterReg/readData1_reg[23]/Q to masterReg/register_reg_r1_0_31_18_23_i_28/I2 sum delays</t>
        </is>
      </c>
      <c r="E255">
        <f>(E2 + E4 + E207 + E249 + E252 + E254)</f>
        <v/>
      </c>
      <c r="F255">
        <f>(F2 + F4 + F207 + F249 + F252 + F254)</f>
        <v/>
      </c>
      <c r="G255">
        <f>(G2 + G4 + G207 + G249 + G252 + G254)</f>
        <v/>
      </c>
      <c r="H255">
        <f>(H2 + H4 + H207 + H249 + H252 + H254)</f>
        <v/>
      </c>
      <c r="J255">
        <f>(J2 + J3 + J4 + J6 + J207 + J212 + J249 + J251 + J252 + J253 + J254)</f>
        <v/>
      </c>
    </row>
    <row r="256">
      <c r="A256" t="inlineStr">
        <is>
          <t>regReadDataA[23]: masterReg/readData1_reg[23]/Q to masterReg/register_reg_r1_0_31_18_23_i_28/I2sum delays + cap delay</t>
        </is>
      </c>
      <c r="E256">
        <f>1000*(E255 + J255)</f>
        <v/>
      </c>
      <c r="F256">
        <f>1000*(F255 + J255)</f>
        <v/>
      </c>
      <c r="G256">
        <f>1000*(G255 + J255)</f>
        <v/>
      </c>
      <c r="H256">
        <f>1000*(H255 + J255)</f>
        <v/>
      </c>
    </row>
    <row r="258">
      <c r="A258" t="inlineStr">
        <is>
          <t>regReadDataA[23]: masterReg/readData1_reg[23]/Q to masterReg/register_reg_r1_0_31_18_23_i_28/I2Total delay (from Vivado)</t>
        </is>
      </c>
      <c r="E258" t="inlineStr">
        <is>
          <t>374</t>
        </is>
      </c>
      <c r="F258" t="inlineStr">
        <is>
          <t>312</t>
        </is>
      </c>
      <c r="G258" t="inlineStr">
        <is>
          <t>692</t>
        </is>
      </c>
      <c r="H258" t="inlineStr">
        <is>
          <t>571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CLBLM_R_X7Y55/CLBLM_M_BQ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D122) + (D5 + D6))) + (D3))</f>
        <v/>
      </c>
      <c r="J2">
        <f>(C2*((((D7 + D122) + (D5 + D6))) + (D3)))</f>
        <v/>
      </c>
    </row>
    <row r="3">
      <c r="A3" t="inlineStr">
        <is>
          <t>CLBLM_R_X7Y55/CLBLM_M_BQ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D122) + (D5 + D6))))</f>
        <v/>
      </c>
      <c r="J3">
        <f>((C3)*(((D3)/2) + (((D7 + D122) + (D5 + D6)))))</f>
        <v/>
      </c>
    </row>
    <row r="4">
      <c r="A4" t="inlineStr">
        <is>
          <t>CLBLM_R_X7Y55/CLBLM_R.CLBLM_M_BQ-&gt;CLBLM_LOGIC_OUTS5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D122) + (D5 + D6))</f>
        <v/>
      </c>
      <c r="J4">
        <f>(((D7 + D122) + (D5 + D6))*C4)</f>
        <v/>
      </c>
    </row>
    <row r="5">
      <c r="A5" t="inlineStr">
        <is>
          <t>CLBLM_R_X7Y55/CLBLM_LOGIC_OUTS5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INT_R_X7Y55/LOGIC_OUTS5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D122))</f>
        <v/>
      </c>
      <c r="J6">
        <f>((C5 + C6)*(((D5 + D6)/2) + (D7 + D122)))</f>
        <v/>
      </c>
    </row>
    <row r="7">
      <c r="A7" t="inlineStr">
        <is>
          <t>INT_R_X7Y55/INT_R.LOGIC_OUTS5-&gt;&gt;SS2BEG1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((D11 + D35 + D52) + (D8 + D9 + D10))</f>
        <v/>
      </c>
      <c r="J7">
        <f>(((D11 + D35 + D52) + (D8 + D9 + D10))*C7)</f>
        <v/>
      </c>
    </row>
    <row r="8">
      <c r="A8" t="inlineStr">
        <is>
          <t>INT_R_X7Y55/SS2BEG1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INT_R_X7Y53/SS2END1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INT_R_X7Y54/SS2A1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D35 + D52))</f>
        <v/>
      </c>
      <c r="J10">
        <f>((C8 + C9 + C10)*(((D8 + D9 + D10)/2) + (D11 + D35 + D52)))</f>
        <v/>
      </c>
    </row>
    <row r="11">
      <c r="A11" t="inlineStr">
        <is>
          <t>INT_R_X7Y53/INT_R.SS2END1-&gt;&gt;WL1BEG0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0.042</v>
      </c>
      <c r="F11" t="n">
        <v>0.034</v>
      </c>
      <c r="G11" t="n">
        <v>0.123</v>
      </c>
      <c r="H11" t="n">
        <v>0.102</v>
      </c>
      <c r="I11">
        <f>((D14) + (D12 + D13))</f>
        <v/>
      </c>
      <c r="J11">
        <f>(((D14) + (D12 + D13))*C11)</f>
        <v/>
      </c>
    </row>
    <row r="12">
      <c r="A12" t="inlineStr">
        <is>
          <t>INT_R_X7Y53/WL1BEG0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INT_L_X6Y53/WL1END0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(D14))</f>
        <v/>
      </c>
      <c r="J13">
        <f>((C12 + C13)*(((D12 + D13)/2) + (D14)))</f>
        <v/>
      </c>
    </row>
    <row r="14">
      <c r="A14" t="inlineStr">
        <is>
          <t>INT_L_X6Y53/INT_L.WL1END0-&gt;&gt;SW2BEG0</t>
        </is>
      </c>
      <c r="B14" t="inlineStr">
        <is>
          <t>Buffer</t>
        </is>
      </c>
      <c r="C14" t="n">
        <v>1.1851186875</v>
      </c>
      <c r="D14" t="n">
        <v>0.008473000000000001</v>
      </c>
      <c r="E14" t="n">
        <v>0.041</v>
      </c>
      <c r="F14" t="n">
        <v>0.033</v>
      </c>
      <c r="G14" t="n">
        <v>0.137</v>
      </c>
      <c r="H14" t="n">
        <v>0.113</v>
      </c>
      <c r="I14">
        <f>((D22) + (D15 + D16 + D17 + D18 + D19 + D20 + D21))</f>
        <v/>
      </c>
      <c r="J14">
        <f>(((D22) + (D15 + D16 + D17 + D18 + D19 + D20 + D21))*C14)</f>
        <v/>
      </c>
    </row>
    <row r="15">
      <c r="A15" t="inlineStr">
        <is>
          <t>INT_L_X6Y53/SW2BEG0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INT_R_X5Y52/SW2END0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INT_L_X6Y52/SW2A0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BRAM_INT_INTERFACE_L_X6Y52/INT_INTERFACE_SW2A0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BRAM_L_X6Y50/BRAM_SW2A0_2</t>
        </is>
      </c>
      <c r="B19" t="inlineStr">
        <is>
          <t>Part of wire</t>
        </is>
      </c>
      <c r="C19" t="n">
        <v>0.26892</v>
      </c>
      <c r="D19" t="n">
        <v>0.06043</v>
      </c>
    </row>
    <row r="20">
      <c r="A20" t="inlineStr">
        <is>
          <t>VBRK_X18Y55/VBRK_SW2A0</t>
        </is>
      </c>
      <c r="B20" t="inlineStr">
        <is>
          <t>Part of wire</t>
        </is>
      </c>
      <c r="C20" t="n">
        <v>0.01211</v>
      </c>
      <c r="D20" t="n">
        <v>0.00162</v>
      </c>
    </row>
    <row r="21">
      <c r="A21" t="inlineStr">
        <is>
          <t>CLBLM_R_X5Y52/CLBLM_SW2A0</t>
        </is>
      </c>
      <c r="B21" t="inlineStr">
        <is>
          <t>Part of wire</t>
        </is>
      </c>
      <c r="C21" t="n">
        <v>0.090208</v>
      </c>
      <c r="D21" t="n">
        <v>0.005896</v>
      </c>
      <c r="I21">
        <f>(((D15 + D16 + D17 + D18 + D19 + D20 + D21)/2) + (D22))</f>
        <v/>
      </c>
      <c r="J21">
        <f>((C15 + C16 + C17 + C18 + C19 + C20 + C21)*(((D15 + D16 + D17 + D18 + D19 + D20 + D21)/2) + (D22)))</f>
        <v/>
      </c>
    </row>
    <row r="22">
      <c r="A22" t="inlineStr">
        <is>
          <t>INT_R_X5Y52/INT_R.SW2END0-&gt;&gt;BYP_ALT0</t>
        </is>
      </c>
      <c r="B22" t="inlineStr">
        <is>
          <t>Buffer</t>
        </is>
      </c>
      <c r="C22" t="n">
        <v>0</v>
      </c>
      <c r="D22" t="n">
        <v>0.00757</v>
      </c>
      <c r="E22" t="n">
        <v>0</v>
      </c>
      <c r="F22" t="n">
        <v>0</v>
      </c>
      <c r="G22" t="n">
        <v>0</v>
      </c>
      <c r="H22" t="n">
        <v>0</v>
      </c>
      <c r="I22">
        <f>((D24) + (D23))</f>
        <v/>
      </c>
      <c r="J22">
        <f>(((D24) + (D23))*C22)</f>
        <v/>
      </c>
    </row>
    <row r="23">
      <c r="A23" t="inlineStr">
        <is>
          <t>INT_R_X5Y52/BYP_ALT0</t>
        </is>
      </c>
      <c r="B23" t="inlineStr">
        <is>
          <t>Part of wire</t>
        </is>
      </c>
      <c r="C23" t="n">
        <v>0</v>
      </c>
      <c r="D23" t="n">
        <v>0</v>
      </c>
      <c r="I23">
        <f>(((D23)/2) + (D24))</f>
        <v/>
      </c>
      <c r="J23">
        <f>((C23)*(((D23)/2) + (D24)))</f>
        <v/>
      </c>
    </row>
    <row r="24">
      <c r="A24" t="inlineStr">
        <is>
          <t>INT_R_X5Y52/INT_R.BYP_ALT0-&gt;&gt;BYP0</t>
        </is>
      </c>
      <c r="B24" t="inlineStr">
        <is>
          <t>Buffer</t>
        </is>
      </c>
      <c r="C24" t="n">
        <v>3.489880625</v>
      </c>
      <c r="D24" t="n">
        <v>0</v>
      </c>
      <c r="E24" t="n">
        <v>0.055</v>
      </c>
      <c r="F24" t="n">
        <v>0.045</v>
      </c>
      <c r="G24" t="n">
        <v>0.179</v>
      </c>
      <c r="H24" t="n">
        <v>0.148</v>
      </c>
      <c r="I24">
        <f>((((D29) + (D28))) + (D25 + D26))</f>
        <v/>
      </c>
      <c r="J24">
        <f>(((((D29) + (D28))) + (D25 + D26))*C24)</f>
        <v/>
      </c>
    </row>
    <row r="25">
      <c r="A25" t="inlineStr">
        <is>
          <t>INT_R_X5Y52/BYP0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CLBLM_R_X5Y52/CLBLM_BYP0</t>
        </is>
      </c>
      <c r="B26" t="inlineStr">
        <is>
          <t>Part of wire</t>
        </is>
      </c>
      <c r="C26" t="n">
        <v>0</v>
      </c>
      <c r="D26" t="n">
        <v>0</v>
      </c>
      <c r="I26">
        <f>(((D25 + D26)/2) + (((D29) + (D28))))</f>
        <v/>
      </c>
      <c r="J26">
        <f>((C25 + C26)*(((D25 + D26)/2) + (((D29) + (D28)))))</f>
        <v/>
      </c>
    </row>
    <row r="27">
      <c r="A27" t="inlineStr">
        <is>
          <t>CLBLM_R_X5Y52/CLBLM_R.CLBLM_BYP0-&gt;CLBLM_L_AX</t>
        </is>
      </c>
      <c r="B27" t="inlineStr">
        <is>
          <t>PassTransistor</t>
        </is>
      </c>
      <c r="C27" t="n">
        <v>0</v>
      </c>
      <c r="E27" t="n">
        <v>0</v>
      </c>
      <c r="F27" t="n">
        <v>0</v>
      </c>
      <c r="G27" t="n">
        <v>0</v>
      </c>
      <c r="H27" t="n">
        <v>0</v>
      </c>
      <c r="I27">
        <f>((D29) + (D28))</f>
        <v/>
      </c>
      <c r="J27">
        <f>(((D29) + (D28))*C27)</f>
        <v/>
      </c>
    </row>
    <row r="28">
      <c r="A28" t="inlineStr">
        <is>
          <t>CLBLM_R_X5Y52/CLBLM_L_AX</t>
        </is>
      </c>
      <c r="B28" t="inlineStr">
        <is>
          <t>Part of wire</t>
        </is>
      </c>
      <c r="C28" t="n">
        <v>0</v>
      </c>
      <c r="D28" t="n">
        <v>0</v>
      </c>
      <c r="I28">
        <f>(((D28)/2) + (D29))</f>
        <v/>
      </c>
      <c r="J28">
        <f>((C28)*(((D28)/2) + (D29)))</f>
        <v/>
      </c>
    </row>
    <row r="29">
      <c r="A29" t="inlineStr">
        <is>
          <t>ALU1/result0_carry__5/DI[0]</t>
        </is>
      </c>
      <c r="B29" t="inlineStr">
        <is>
          <t>Inpin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inlineStr">
        <is>
          <t>regReadDataA[24]: masterReg/readData1_reg[24]/Q to ALU1/result0_carry__5/DI[0] sum delays</t>
        </is>
      </c>
      <c r="E30">
        <f>(E2 + E4 + E7 + E11 + E14 + E22 + E24 + E27 + E29)</f>
        <v/>
      </c>
      <c r="F30">
        <f>(F2 + F4 + F7 + F11 + F14 + F22 + F24 + F27 + F29)</f>
        <v/>
      </c>
      <c r="G30">
        <f>(G2 + G4 + G7 + G11 + G14 + G22 + G24 + G27 + G29)</f>
        <v/>
      </c>
      <c r="H30">
        <f>(H2 + H4 + H7 + H11 + H14 + H22 + H24 + H27 + H29)</f>
        <v/>
      </c>
      <c r="J30">
        <f>(J2 + J3 + J4 + J6 + J7 + J10 + J11 + J13 + J14 + J21 + J22 + J23 + J24 + J26 + J27 + J28 + J29)</f>
        <v/>
      </c>
    </row>
    <row r="31">
      <c r="A31" t="inlineStr">
        <is>
          <t>regReadDataA[24]: masterReg/readData1_reg[24]/Q to ALU1/result0_carry__5/DI[0]sum delays + cap delay</t>
        </is>
      </c>
      <c r="E31">
        <f>1000*(E30 + J30)</f>
        <v/>
      </c>
      <c r="F31">
        <f>1000*(F30 + J30)</f>
        <v/>
      </c>
      <c r="G31">
        <f>1000*(G30 + J30)</f>
        <v/>
      </c>
      <c r="H31">
        <f>1000*(H30 + J30)</f>
        <v/>
      </c>
    </row>
    <row r="33">
      <c r="A33" t="inlineStr">
        <is>
          <t>regReadDataA[24]: masterReg/readData1_reg[24]/Q to ALU1/result0_carry__5/DI[0]Total delay (from Vivado)</t>
        </is>
      </c>
      <c r="E33" t="inlineStr">
        <is>
          <t>353</t>
        </is>
      </c>
      <c r="F33" t="inlineStr">
        <is>
          <t>317</t>
        </is>
      </c>
      <c r="G33" t="inlineStr">
        <is>
          <t>613</t>
        </is>
      </c>
      <c r="H33" t="inlineStr">
        <is>
          <t>531</t>
        </is>
      </c>
    </row>
    <row r="35">
      <c r="A35" t="inlineStr">
        <is>
          <t>INT_R_X7Y53/INT_R.SS2END1-&gt;&gt;SE2BEG1</t>
        </is>
      </c>
      <c r="B35" t="inlineStr">
        <is>
          <t>Buffer</t>
        </is>
      </c>
      <c r="C35" t="n">
        <v>1.1851186875</v>
      </c>
      <c r="D35" t="n">
        <v>0.008473000000000001</v>
      </c>
      <c r="E35" t="n">
        <v>0.041</v>
      </c>
      <c r="F35" t="n">
        <v>0.033</v>
      </c>
      <c r="G35" t="n">
        <v>0.138</v>
      </c>
      <c r="H35" t="n">
        <v>0.114</v>
      </c>
      <c r="I35">
        <f>((D41) + (D36 + D37 + D38 + D39 + D40))</f>
        <v/>
      </c>
      <c r="J35">
        <f>(((D41) + (D36 + D37 + D38 + D39 + D40))*C35)</f>
        <v/>
      </c>
    </row>
    <row r="36">
      <c r="A36" t="inlineStr">
        <is>
          <t>INT_R_X7Y53/SE2BEG1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INT_L_X8Y52/SE2END1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INT_R_X7Y52/SE2A1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CLBLM_R_X7Y52/CLBLM_SE2A1</t>
        </is>
      </c>
      <c r="B39" t="inlineStr">
        <is>
          <t>Part of wire</t>
        </is>
      </c>
      <c r="C39" t="n">
        <v>0.090332</v>
      </c>
      <c r="D39" t="n">
        <v>0.005065</v>
      </c>
    </row>
    <row r="40">
      <c r="A40" t="inlineStr">
        <is>
          <t>CLBLM_L_X8Y52/CLBLM_SE2A1</t>
        </is>
      </c>
      <c r="B40" t="inlineStr">
        <is>
          <t>Part of wire</t>
        </is>
      </c>
      <c r="C40" t="n">
        <v>0.090332</v>
      </c>
      <c r="D40" t="n">
        <v>0.005065</v>
      </c>
      <c r="I40">
        <f>(((D36 + D37 + D38 + D39 + D40)/2) + (D41))</f>
        <v/>
      </c>
      <c r="J40">
        <f>((C36 + C37 + C38 + C39 + C40)*(((D36 + D37 + D38 + D39 + D40)/2) + (D41)))</f>
        <v/>
      </c>
    </row>
    <row r="41">
      <c r="A41" t="inlineStr">
        <is>
          <t>INT_L_X8Y52/INT_L.SE2END1-&gt;&gt;IMUX_L26</t>
        </is>
      </c>
      <c r="B41" t="inlineStr">
        <is>
          <t>Buffer</t>
        </is>
      </c>
      <c r="C41" t="n">
        <v>1.6107141875</v>
      </c>
      <c r="D41" t="n">
        <v>0.007713</v>
      </c>
      <c r="E41" t="n">
        <v>0.047</v>
      </c>
      <c r="F41" t="n">
        <v>0.038</v>
      </c>
      <c r="G41" t="n">
        <v>0.138</v>
      </c>
      <c r="H41" t="n">
        <v>0.114</v>
      </c>
      <c r="I41">
        <f>((((D46) + (D45))) + (D42 + D43))</f>
        <v/>
      </c>
      <c r="J41">
        <f>(((((D46) + (D45))) + (D42 + D43))*C41)</f>
        <v/>
      </c>
    </row>
    <row r="42">
      <c r="A42" t="inlineStr">
        <is>
          <t>INT_L_X8Y52/IMUX_L26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CLBLM_L_X8Y52/CLBLM_IMUX26</t>
        </is>
      </c>
      <c r="B43" t="inlineStr">
        <is>
          <t>Part of wire</t>
        </is>
      </c>
      <c r="C43" t="n">
        <v>0</v>
      </c>
      <c r="D43" t="n">
        <v>0</v>
      </c>
      <c r="I43">
        <f>(((D42 + D43)/2) + (((D46) + (D45))))</f>
        <v/>
      </c>
      <c r="J43">
        <f>((C42 + C43)*(((D42 + D43)/2) + (((D46) + (D45)))))</f>
        <v/>
      </c>
    </row>
    <row r="44">
      <c r="A44" t="inlineStr">
        <is>
          <t>CLBLM_L_X8Y52/CLBLM_L.CLBLM_IMUX26-&gt;CLBLM_L_B4</t>
        </is>
      </c>
      <c r="B44" t="inlineStr">
        <is>
          <t>PassTransistor</t>
        </is>
      </c>
      <c r="C44" t="n">
        <v>0</v>
      </c>
      <c r="E44" t="n">
        <v>0</v>
      </c>
      <c r="F44" t="n">
        <v>0</v>
      </c>
      <c r="G44" t="n">
        <v>0</v>
      </c>
      <c r="H44" t="n">
        <v>0</v>
      </c>
      <c r="I44">
        <f>((D46) + (D45))</f>
        <v/>
      </c>
      <c r="J44">
        <f>(((D46) + (D45))*C44)</f>
        <v/>
      </c>
    </row>
    <row r="45">
      <c r="A45" t="inlineStr">
        <is>
          <t>CLBLM_L_X8Y52/CLBLM_L_B4</t>
        </is>
      </c>
      <c r="B45" t="inlineStr">
        <is>
          <t>Part of wire</t>
        </is>
      </c>
      <c r="C45" t="n">
        <v>0</v>
      </c>
      <c r="D45" t="n">
        <v>0</v>
      </c>
      <c r="I45">
        <f>(((D45)/2) + (D46))</f>
        <v/>
      </c>
      <c r="J45">
        <f>((C45)*(((D45)/2) + (D46)))</f>
        <v/>
      </c>
    </row>
    <row r="46">
      <c r="A46" t="inlineStr">
        <is>
          <t>masterReg/register_reg_r1_0_31_0_5_i_55/I1</t>
        </is>
      </c>
      <c r="B46" t="inlineStr">
        <is>
          <t>Inpin</t>
        </is>
      </c>
      <c r="D46" t="n">
        <v>0</v>
      </c>
      <c r="E46" t="n">
        <v>0.107</v>
      </c>
      <c r="F46" t="n">
        <v>0.08599999999999999</v>
      </c>
      <c r="G46" t="n">
        <v>0.282</v>
      </c>
      <c r="H46" t="n">
        <v>0.228</v>
      </c>
    </row>
    <row r="47">
      <c r="A47" t="inlineStr">
        <is>
          <t>regReadDataA[24]: masterReg/readData1_reg[24]/Q to masterReg/register_reg_r1_0_31_0_5_i_55/I1 sum delays</t>
        </is>
      </c>
      <c r="E47">
        <f>(E2 + E4 + E7 + E35 + E41 + E44 + E46)</f>
        <v/>
      </c>
      <c r="F47">
        <f>(F2 + F4 + F7 + F35 + F41 + F44 + F46)</f>
        <v/>
      </c>
      <c r="G47">
        <f>(G2 + G4 + G7 + G35 + G41 + G44 + G46)</f>
        <v/>
      </c>
      <c r="H47">
        <f>(H2 + H4 + H7 + H35 + H41 + H44 + H46)</f>
        <v/>
      </c>
      <c r="J47">
        <f>(J2 + J3 + J4 + J6 + J7 + J10 + J35 + J40 + J41 + J43 + J44 + J45 + J46)</f>
        <v/>
      </c>
    </row>
    <row r="48">
      <c r="A48" t="inlineStr">
        <is>
          <t>regReadDataA[24]: masterReg/readData1_reg[24]/Q to masterReg/register_reg_r1_0_31_0_5_i_55/I1sum delays + cap delay</t>
        </is>
      </c>
      <c r="E48">
        <f>1000*(E47 + J47)</f>
        <v/>
      </c>
      <c r="F48">
        <f>1000*(F47 + J47)</f>
        <v/>
      </c>
      <c r="G48">
        <f>1000*(G47 + J47)</f>
        <v/>
      </c>
      <c r="H48">
        <f>1000*(H47 + J47)</f>
        <v/>
      </c>
    </row>
    <row r="50">
      <c r="A50" t="inlineStr">
        <is>
          <t>regReadDataA[24]: masterReg/readData1_reg[24]/Q to masterReg/register_reg_r1_0_31_0_5_i_55/I1Total delay (from Vivado)</t>
        </is>
      </c>
      <c r="E50" t="inlineStr">
        <is>
          <t>330</t>
        </is>
      </c>
      <c r="F50" t="inlineStr">
        <is>
          <t>282</t>
        </is>
      </c>
      <c r="G50" t="inlineStr">
        <is>
          <t>632</t>
        </is>
      </c>
      <c r="H50" t="inlineStr">
        <is>
          <t>528</t>
        </is>
      </c>
    </row>
    <row r="52">
      <c r="A52" t="inlineStr">
        <is>
          <t>INT_R_X7Y53/INT_R.SS2END1-&gt;&gt;SS2BEG1</t>
        </is>
      </c>
      <c r="B52" t="inlineStr">
        <is>
          <t>Buffer</t>
        </is>
      </c>
      <c r="C52" t="n">
        <v>1.1851186875</v>
      </c>
      <c r="D52" t="n">
        <v>0.008473000000000001</v>
      </c>
      <c r="E52" t="n">
        <v>0.06</v>
      </c>
      <c r="F52" t="n">
        <v>0.05</v>
      </c>
      <c r="G52" t="n">
        <v>0.134</v>
      </c>
      <c r="H52" t="n">
        <v>0.111</v>
      </c>
      <c r="I52">
        <f>((D56 + D78 + D92) + (D53 + D54 + D55))</f>
        <v/>
      </c>
      <c r="J52">
        <f>(((D56 + D78 + D92) + (D53 + D54 + D55))*C52)</f>
        <v/>
      </c>
    </row>
    <row r="53">
      <c r="A53" t="inlineStr">
        <is>
          <t>INT_R_X7Y53/SS2BEG1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INT_R_X7Y51/SS2END1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INT_R_X7Y52/SS2A1</t>
        </is>
      </c>
      <c r="B55" t="inlineStr">
        <is>
          <t>Part of wire</t>
        </is>
      </c>
      <c r="C55" t="n">
        <v>0</v>
      </c>
      <c r="D55" t="n">
        <v>0</v>
      </c>
      <c r="I55">
        <f>(((D53 + D54 + D55)/2) + (D56 + D78 + D92))</f>
        <v/>
      </c>
      <c r="J55">
        <f>((C53 + C54 + C55)*(((D53 + D54 + D55)/2) + (D56 + D78 + D92)))</f>
        <v/>
      </c>
    </row>
    <row r="56">
      <c r="A56" t="inlineStr">
        <is>
          <t>INT_R_X7Y51/INT_R.SS2END1-&gt;&gt;WL1BEG0</t>
        </is>
      </c>
      <c r="B56" t="inlineStr">
        <is>
          <t>Buffer</t>
        </is>
      </c>
      <c r="C56" t="n">
        <v>1.16220225</v>
      </c>
      <c r="D56" t="n">
        <v>0.008429000000000001</v>
      </c>
      <c r="E56" t="n">
        <v>0.042</v>
      </c>
      <c r="F56" t="n">
        <v>0.034</v>
      </c>
      <c r="G56" t="n">
        <v>0.123</v>
      </c>
      <c r="H56" t="n">
        <v>0.102</v>
      </c>
      <c r="I56">
        <f>((D59) + (D57 + D58))</f>
        <v/>
      </c>
      <c r="J56">
        <f>(((D59) + (D57 + D58))*C56)</f>
        <v/>
      </c>
    </row>
    <row r="57">
      <c r="A57" t="inlineStr">
        <is>
          <t>INT_R_X7Y51/WL1BEG0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INT_L_X6Y51/WL1END0</t>
        </is>
      </c>
      <c r="B58" t="inlineStr">
        <is>
          <t>Part of wire</t>
        </is>
      </c>
      <c r="C58" t="n">
        <v>0</v>
      </c>
      <c r="D58" t="n">
        <v>0</v>
      </c>
      <c r="I58">
        <f>(((D57 + D58)/2) + (D59))</f>
        <v/>
      </c>
      <c r="J58">
        <f>((C57 + C58)*(((D57 + D58)/2) + (D59)))</f>
        <v/>
      </c>
    </row>
    <row r="59">
      <c r="A59" t="inlineStr">
        <is>
          <t>INT_L_X6Y51/INT_L.WL1END0-&gt;&gt;WW2BEG0</t>
        </is>
      </c>
      <c r="B59" t="inlineStr">
        <is>
          <t>Buffer</t>
        </is>
      </c>
      <c r="C59" t="n">
        <v>1.1851186875</v>
      </c>
      <c r="D59" t="n">
        <v>0.008473000000000001</v>
      </c>
      <c r="E59" t="n">
        <v>0.063</v>
      </c>
      <c r="F59" t="n">
        <v>0.052</v>
      </c>
      <c r="G59" t="n">
        <v>0.143</v>
      </c>
      <c r="H59" t="n">
        <v>0.118</v>
      </c>
      <c r="I59">
        <f>((D67) + (D60 + D61 + D62 + D63 + D64 + D65 + D66))</f>
        <v/>
      </c>
      <c r="J59">
        <f>(((D67) + (D60 + D61 + D62 + D63 + D64 + D65 + D66))*C59)</f>
        <v/>
      </c>
    </row>
    <row r="60">
      <c r="A60" t="inlineStr">
        <is>
          <t>INT_L_X6Y51/WW2BEG0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INT_L_X4Y51/WW2END0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BRAM_INT_INTERFACE_L_X6Y51/INT_INTERFACE_WW2A0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BRAM_L_X6Y50/BRAM_WW2A0_1</t>
        </is>
      </c>
      <c r="B63" t="inlineStr">
        <is>
          <t>Part of wire</t>
        </is>
      </c>
      <c r="C63" t="n">
        <v>0.26892</v>
      </c>
      <c r="D63" t="n">
        <v>0.06043</v>
      </c>
    </row>
    <row r="64">
      <c r="A64" t="inlineStr">
        <is>
          <t>VBRK_X18Y54/VBRK_WW2A0</t>
        </is>
      </c>
      <c r="B64" t="inlineStr">
        <is>
          <t>Part of wire</t>
        </is>
      </c>
      <c r="C64" t="n">
        <v>0.01211</v>
      </c>
      <c r="D64" t="n">
        <v>0.00162</v>
      </c>
    </row>
    <row r="65">
      <c r="A65" t="inlineStr">
        <is>
          <t>CLBLM_R_X5Y51/CLBLM_WW2A0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INT_R_X5Y51/WW2A0</t>
        </is>
      </c>
      <c r="B66" t="inlineStr">
        <is>
          <t>Part of wire</t>
        </is>
      </c>
      <c r="C66" t="n">
        <v>0</v>
      </c>
      <c r="D66" t="n">
        <v>0</v>
      </c>
      <c r="I66">
        <f>(((D60 + D61 + D62 + D63 + D64 + D65 + D66)/2) + (D67))</f>
        <v/>
      </c>
      <c r="J66">
        <f>((C60 + C61 + C62 + C63 + C64 + C65 + C66)*(((D60 + D61 + D62 + D63 + D64 + D65 + D66)/2) + (D67)))</f>
        <v/>
      </c>
    </row>
    <row r="67">
      <c r="A67" t="inlineStr">
        <is>
          <t>INT_L_X4Y51/INT_L.WW2END0-&gt;&gt;IMUX_L1</t>
        </is>
      </c>
      <c r="B67" t="inlineStr">
        <is>
          <t>Buffer</t>
        </is>
      </c>
      <c r="C67" t="n">
        <v>1.6107141875</v>
      </c>
      <c r="D67" t="n">
        <v>0.007713</v>
      </c>
      <c r="E67" t="n">
        <v>0.047</v>
      </c>
      <c r="F67" t="n">
        <v>0.038</v>
      </c>
      <c r="G67" t="n">
        <v>0.138</v>
      </c>
      <c r="H67" t="n">
        <v>0.114</v>
      </c>
      <c r="I67">
        <f>((((D72) + (D71))) + (D68 + D69))</f>
        <v/>
      </c>
      <c r="J67">
        <f>(((((D72) + (D71))) + (D68 + D69))*C67)</f>
        <v/>
      </c>
    </row>
    <row r="68">
      <c r="A68" t="inlineStr">
        <is>
          <t>INT_L_X4Y51/IMUX_L1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CLBLL_L_X4Y51/CLBLL_IMUX1</t>
        </is>
      </c>
      <c r="B69" t="inlineStr">
        <is>
          <t>Part of wire</t>
        </is>
      </c>
      <c r="C69" t="n">
        <v>0</v>
      </c>
      <c r="D69" t="n">
        <v>0</v>
      </c>
      <c r="I69">
        <f>(((D68 + D69)/2) + (((D72) + (D71))))</f>
        <v/>
      </c>
      <c r="J69">
        <f>((C68 + C69)*(((D68 + D69)/2) + (((D72) + (D71)))))</f>
        <v/>
      </c>
    </row>
    <row r="70">
      <c r="A70" t="inlineStr">
        <is>
          <t>CLBLL_L_X4Y51/CLBLL_L.CLBLL_IMUX1-&gt;CLBLL_LL_A3</t>
        </is>
      </c>
      <c r="B70" t="inlineStr">
        <is>
          <t>PassTransistor</t>
        </is>
      </c>
      <c r="C70" t="n">
        <v>0</v>
      </c>
      <c r="E70" t="n">
        <v>0</v>
      </c>
      <c r="F70" t="n">
        <v>0</v>
      </c>
      <c r="G70" t="n">
        <v>0</v>
      </c>
      <c r="H70" t="n">
        <v>0</v>
      </c>
      <c r="I70">
        <f>((D72) + (D71))</f>
        <v/>
      </c>
      <c r="J70">
        <f>(((D72) + (D71))*C70)</f>
        <v/>
      </c>
    </row>
    <row r="71">
      <c r="A71" t="inlineStr">
        <is>
          <t>CLBLL_L_X4Y51/CLBLL_LL_A3</t>
        </is>
      </c>
      <c r="B71" t="inlineStr">
        <is>
          <t>Part of wire</t>
        </is>
      </c>
      <c r="C71" t="n">
        <v>0</v>
      </c>
      <c r="D71" t="n">
        <v>0.007955</v>
      </c>
      <c r="I71">
        <f>(((D71)/2) + (D72))</f>
        <v/>
      </c>
      <c r="J71">
        <f>((C71)*(((D71)/2) + (D72)))</f>
        <v/>
      </c>
    </row>
    <row r="72">
      <c r="A72" t="inlineStr">
        <is>
          <t>masterReg/i__carry__2_i_4/I2</t>
        </is>
      </c>
      <c r="B72" t="inlineStr">
        <is>
          <t>Inpin</t>
        </is>
      </c>
      <c r="D72" t="n">
        <v>0</v>
      </c>
      <c r="E72" t="n">
        <v>0.133</v>
      </c>
      <c r="F72" t="n">
        <v>0.107</v>
      </c>
      <c r="G72" t="n">
        <v>0.344</v>
      </c>
      <c r="H72" t="n">
        <v>0.278</v>
      </c>
    </row>
    <row r="73">
      <c r="A73" t="inlineStr">
        <is>
          <t>regReadDataA[24]: masterReg/readData1_reg[24]/Q to masterReg/i__carry__2_i_4/I2 sum delays</t>
        </is>
      </c>
      <c r="E73">
        <f>(E2 + E4 + E7 + E52 + E56 + E59 + E67 + E70 + E72)</f>
        <v/>
      </c>
      <c r="F73">
        <f>(F2 + F4 + F7 + F52 + F56 + F59 + F67 + F70 + F72)</f>
        <v/>
      </c>
      <c r="G73">
        <f>(G2 + G4 + G7 + G52 + G56 + G59 + G67 + G70 + G72)</f>
        <v/>
      </c>
      <c r="H73">
        <f>(H2 + H4 + H7 + H52 + H56 + H59 + H67 + H70 + H72)</f>
        <v/>
      </c>
      <c r="J73">
        <f>(J2 + J3 + J4 + J6 + J7 + J10 + J52 + J55 + J56 + J58 + J59 + J66 + J67 + J69 + J70 + J71 + J72)</f>
        <v/>
      </c>
    </row>
    <row r="74">
      <c r="A74" t="inlineStr">
        <is>
          <t>regReadDataA[24]: masterReg/readData1_reg[24]/Q to masterReg/i__carry__2_i_4/I2sum delays + cap delay</t>
        </is>
      </c>
      <c r="E74">
        <f>1000*(E73 + J73)</f>
        <v/>
      </c>
      <c r="F74">
        <f>1000*(F73 + J73)</f>
        <v/>
      </c>
      <c r="G74">
        <f>1000*(G73 + J73)</f>
        <v/>
      </c>
      <c r="H74">
        <f>1000*(H73 + J73)</f>
        <v/>
      </c>
    </row>
    <row r="76">
      <c r="A76" t="inlineStr">
        <is>
          <t>regReadDataA[24]: masterReg/readData1_reg[24]/Q to masterReg/i__carry__2_i_4/I2Total delay (from Vivado)</t>
        </is>
      </c>
      <c r="E76" t="inlineStr">
        <is>
          <t>583</t>
        </is>
      </c>
      <c r="F76" t="inlineStr">
        <is>
          <t>509</t>
        </is>
      </c>
      <c r="G76" t="inlineStr">
        <is>
          <t>1002</t>
        </is>
      </c>
      <c r="H76" t="inlineStr">
        <is>
          <t>850</t>
        </is>
      </c>
    </row>
    <row r="78">
      <c r="A78" t="inlineStr">
        <is>
          <t>INT_R_X7Y51/INT_R.SS2END1-&gt;&gt;SL1BEG1</t>
        </is>
      </c>
      <c r="B78" t="inlineStr">
        <is>
          <t>Buffer</t>
        </is>
      </c>
      <c r="C78" t="n">
        <v>1.16220225</v>
      </c>
      <c r="D78" t="n">
        <v>0.008429000000000001</v>
      </c>
      <c r="E78" t="n">
        <v>0.054</v>
      </c>
      <c r="F78" t="n">
        <v>0.044</v>
      </c>
      <c r="G78" t="n">
        <v>0.131</v>
      </c>
      <c r="H78" t="n">
        <v>0.108</v>
      </c>
      <c r="I78">
        <f>((D81) + (D79 + D80))</f>
        <v/>
      </c>
      <c r="J78">
        <f>(((D81) + (D79 + D80))*C78)</f>
        <v/>
      </c>
    </row>
    <row r="79">
      <c r="A79" t="inlineStr">
        <is>
          <t>INT_R_X7Y51/SL1BEG1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INT_R_X7Y50/SL1END1</t>
        </is>
      </c>
      <c r="B80" t="inlineStr">
        <is>
          <t>Part of wire</t>
        </is>
      </c>
      <c r="C80" t="n">
        <v>0</v>
      </c>
      <c r="D80" t="n">
        <v>0</v>
      </c>
      <c r="I80">
        <f>(((D79 + D80)/2) + (D81))</f>
        <v/>
      </c>
      <c r="J80">
        <f>((C79 + C80)*(((D79 + D80)/2) + (D81)))</f>
        <v/>
      </c>
    </row>
    <row r="81">
      <c r="A81" t="inlineStr">
        <is>
          <t>INT_R_X7Y50/INT_R.SL1END1-&gt;&gt;IMUX26</t>
        </is>
      </c>
      <c r="B81" t="inlineStr">
        <is>
          <t>Buffer</t>
        </is>
      </c>
      <c r="C81" t="n">
        <v>1.6107141875</v>
      </c>
      <c r="D81" t="n">
        <v>0.007713</v>
      </c>
      <c r="E81" t="n">
        <v>0.047</v>
      </c>
      <c r="F81" t="n">
        <v>0.038</v>
      </c>
      <c r="G81" t="n">
        <v>0.138</v>
      </c>
      <c r="H81" t="n">
        <v>0.114</v>
      </c>
      <c r="I81">
        <f>((((D86) + (D85))) + (D82 + D83))</f>
        <v/>
      </c>
      <c r="J81">
        <f>(((((D86) + (D85))) + (D82 + D83))*C81)</f>
        <v/>
      </c>
    </row>
    <row r="82">
      <c r="A82" t="inlineStr">
        <is>
          <t>INT_R_X7Y50/IMUX26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CLBLM_R_X7Y50/CLBLM_IMUX26</t>
        </is>
      </c>
      <c r="B83" t="inlineStr">
        <is>
          <t>Part of wire</t>
        </is>
      </c>
      <c r="C83" t="n">
        <v>0</v>
      </c>
      <c r="D83" t="n">
        <v>0</v>
      </c>
      <c r="I83">
        <f>(((D82 + D83)/2) + (((D86) + (D85))))</f>
        <v/>
      </c>
      <c r="J83">
        <f>((C82 + C83)*(((D82 + D83)/2) + (((D86) + (D85)))))</f>
        <v/>
      </c>
    </row>
    <row r="84">
      <c r="A84" t="inlineStr">
        <is>
          <t>CLBLM_R_X7Y50/CLBLM_R.CLBLM_IMUX26-&gt;CLBLM_L_B4</t>
        </is>
      </c>
      <c r="B84" t="inlineStr">
        <is>
          <t>PassTransistor</t>
        </is>
      </c>
      <c r="C84" t="n">
        <v>0</v>
      </c>
      <c r="E84" t="n">
        <v>0</v>
      </c>
      <c r="F84" t="n">
        <v>0</v>
      </c>
      <c r="G84" t="n">
        <v>0</v>
      </c>
      <c r="H84" t="n">
        <v>0</v>
      </c>
      <c r="I84">
        <f>((D86) + (D85))</f>
        <v/>
      </c>
      <c r="J84">
        <f>(((D86) + (D85))*C84)</f>
        <v/>
      </c>
    </row>
    <row r="85">
      <c r="A85" t="inlineStr">
        <is>
          <t>CLBLM_R_X7Y50/CLBLM_L_B4</t>
        </is>
      </c>
      <c r="B85" t="inlineStr">
        <is>
          <t>Part of wire</t>
        </is>
      </c>
      <c r="C85" t="n">
        <v>0</v>
      </c>
      <c r="D85" t="n">
        <v>0</v>
      </c>
      <c r="I85">
        <f>(((D85)/2) + (D86))</f>
        <v/>
      </c>
      <c r="J85">
        <f>((C85)*(((D85)/2) + (D86)))</f>
        <v/>
      </c>
    </row>
    <row r="86">
      <c r="A86" t="inlineStr">
        <is>
          <t>masterReg/register_reg_r1_0_31_0_5_i_47/I3</t>
        </is>
      </c>
      <c r="B86" t="inlineStr">
        <is>
          <t>Inpin</t>
        </is>
      </c>
      <c r="D86" t="n">
        <v>0</v>
      </c>
      <c r="E86" t="n">
        <v>0.107</v>
      </c>
      <c r="F86" t="n">
        <v>0.08599999999999999</v>
      </c>
      <c r="G86" t="n">
        <v>0.282</v>
      </c>
      <c r="H86" t="n">
        <v>0.228</v>
      </c>
    </row>
    <row r="87">
      <c r="A87" t="inlineStr">
        <is>
          <t>regReadDataA[24]: masterReg/readData1_reg[24]/Q to masterReg/register_reg_r1_0_31_0_5_i_47/I3 sum delays</t>
        </is>
      </c>
      <c r="E87">
        <f>(E2 + E4 + E7 + E52 + E78 + E81 + E84 + E86)</f>
        <v/>
      </c>
      <c r="F87">
        <f>(F2 + F4 + F7 + F52 + F78 + F81 + F84 + F86)</f>
        <v/>
      </c>
      <c r="G87">
        <f>(G2 + G4 + G7 + G52 + G78 + G81 + G84 + G86)</f>
        <v/>
      </c>
      <c r="H87">
        <f>(H2 + H4 + H7 + H52 + H78 + H81 + H84 + H86)</f>
        <v/>
      </c>
      <c r="J87">
        <f>(J2 + J3 + J4 + J6 + J7 + J10 + J52 + J55 + J78 + J80 + J81 + J83 + J84 + J85 + J86)</f>
        <v/>
      </c>
    </row>
    <row r="88">
      <c r="A88" t="inlineStr">
        <is>
          <t>regReadDataA[24]: masterReg/readData1_reg[24]/Q to masterReg/register_reg_r1_0_31_0_5_i_47/I3sum delays + cap delay</t>
        </is>
      </c>
      <c r="E88">
        <f>1000*(E87 + J87)</f>
        <v/>
      </c>
      <c r="F88">
        <f>1000*(F87 + J87)</f>
        <v/>
      </c>
      <c r="G88">
        <f>1000*(G87 + J87)</f>
        <v/>
      </c>
      <c r="H88">
        <f>1000*(H87 + J87)</f>
        <v/>
      </c>
    </row>
    <row r="90">
      <c r="A90" t="inlineStr">
        <is>
          <t>regReadDataA[24]: masterReg/readData1_reg[24]/Q to masterReg/register_reg_r1_0_31_0_5_i_47/I3Total delay (from Vivado)</t>
        </is>
      </c>
      <c r="E90" t="inlineStr">
        <is>
          <t>414</t>
        </is>
      </c>
      <c r="F90" t="inlineStr">
        <is>
          <t>354</t>
        </is>
      </c>
      <c r="G90" t="inlineStr">
        <is>
          <t>743</t>
        </is>
      </c>
      <c r="H90" t="inlineStr">
        <is>
          <t>621</t>
        </is>
      </c>
    </row>
    <row r="92">
      <c r="A92" t="inlineStr">
        <is>
          <t>INT_R_X7Y51/INT_R.SS2END1-&gt;&gt;ER1BEG2</t>
        </is>
      </c>
      <c r="B92" t="inlineStr">
        <is>
          <t>Buffer</t>
        </is>
      </c>
      <c r="C92" t="n">
        <v>1.16220225</v>
      </c>
      <c r="D92" t="n">
        <v>0.008429000000000001</v>
      </c>
      <c r="E92" t="n">
        <v>0.044</v>
      </c>
      <c r="F92" t="n">
        <v>0.036</v>
      </c>
      <c r="G92" t="n">
        <v>0.122</v>
      </c>
      <c r="H92" t="n">
        <v>0.101</v>
      </c>
      <c r="I92">
        <f>((D97 + D111) + (D93 + D94 + D95 + D96))</f>
        <v/>
      </c>
      <c r="J92">
        <f>(((D97 + D111) + (D93 + D94 + D95 + D96))*C92)</f>
        <v/>
      </c>
    </row>
    <row r="93">
      <c r="A93" t="inlineStr">
        <is>
          <t>INT_R_X7Y51/ER1BEG2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INT_L_X8Y51/ER1END2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CLBLM_R_X7Y51/CLBLM_ER1BEG2</t>
        </is>
      </c>
      <c r="B95" t="inlineStr">
        <is>
          <t>Part of wire</t>
        </is>
      </c>
      <c r="C95" t="n">
        <v>0.09049599999999999</v>
      </c>
      <c r="D95" t="n">
        <v>0.005564</v>
      </c>
    </row>
    <row r="96">
      <c r="A96" t="inlineStr">
        <is>
          <t>CLBLM_L_X8Y51/CLBLM_ER1BEG2</t>
        </is>
      </c>
      <c r="B96" t="inlineStr">
        <is>
          <t>Part of wire</t>
        </is>
      </c>
      <c r="C96" t="n">
        <v>0.09049599999999999</v>
      </c>
      <c r="D96" t="n">
        <v>0.005564</v>
      </c>
      <c r="I96">
        <f>(((D93 + D94 + D95 + D96)/2) + (D97 + D111))</f>
        <v/>
      </c>
      <c r="J96">
        <f>((C93 + C94 + C95 + C96)*(((D93 + D94 + D95 + D96)/2) + (D97 + D111)))</f>
        <v/>
      </c>
    </row>
    <row r="97">
      <c r="A97" t="inlineStr">
        <is>
          <t>INT_L_X8Y51/INT_L.ER1END2-&gt;&gt;SL1BEG2</t>
        </is>
      </c>
      <c r="B97" t="inlineStr">
        <is>
          <t>Buffer</t>
        </is>
      </c>
      <c r="C97" t="n">
        <v>1.16220225</v>
      </c>
      <c r="D97" t="n">
        <v>0.008429000000000001</v>
      </c>
      <c r="E97" t="n">
        <v>0.054</v>
      </c>
      <c r="F97" t="n">
        <v>0.044</v>
      </c>
      <c r="G97" t="n">
        <v>0.131</v>
      </c>
      <c r="H97" t="n">
        <v>0.108</v>
      </c>
      <c r="I97">
        <f>((D100) + (D98 + D99))</f>
        <v/>
      </c>
      <c r="J97">
        <f>(((D100) + (D98 + D99))*C97)</f>
        <v/>
      </c>
    </row>
    <row r="98">
      <c r="A98" t="inlineStr">
        <is>
          <t>INT_L_X8Y51/SL1BEG2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INT_L_X8Y50/SL1END2</t>
        </is>
      </c>
      <c r="B99" t="inlineStr">
        <is>
          <t>Part of wire</t>
        </is>
      </c>
      <c r="C99" t="n">
        <v>0</v>
      </c>
      <c r="D99" t="n">
        <v>0</v>
      </c>
      <c r="I99">
        <f>(((D98 + D99)/2) + (D100))</f>
        <v/>
      </c>
      <c r="J99">
        <f>((C98 + C99)*(((D98 + D99)/2) + (D100)))</f>
        <v/>
      </c>
    </row>
    <row r="100">
      <c r="A100" t="inlineStr">
        <is>
          <t>INT_L_X8Y50/INT_L.SL1END2-&gt;&gt;IMUX_L13</t>
        </is>
      </c>
      <c r="B100" t="inlineStr">
        <is>
          <t>Buffer</t>
        </is>
      </c>
      <c r="C100" t="n">
        <v>1.6107141875</v>
      </c>
      <c r="D100" t="n">
        <v>0.007713</v>
      </c>
      <c r="E100" t="n">
        <v>0.047</v>
      </c>
      <c r="F100" t="n">
        <v>0.038</v>
      </c>
      <c r="G100" t="n">
        <v>0.138</v>
      </c>
      <c r="H100" t="n">
        <v>0.114</v>
      </c>
      <c r="I100">
        <f>((((D105) + (D104))) + (D101 + D102))</f>
        <v/>
      </c>
      <c r="J100">
        <f>(((((D105) + (D104))) + (D101 + D102))*C100)</f>
        <v/>
      </c>
    </row>
    <row r="101">
      <c r="A101" t="inlineStr">
        <is>
          <t>INT_L_X8Y50/IMUX_L13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CLBLM_L_X8Y50/CLBLM_IMUX13</t>
        </is>
      </c>
      <c r="B102" t="inlineStr">
        <is>
          <t>Part of wire</t>
        </is>
      </c>
      <c r="C102" t="n">
        <v>0</v>
      </c>
      <c r="D102" t="n">
        <v>0</v>
      </c>
      <c r="I102">
        <f>(((D101 + D102)/2) + (((D105) + (D104))))</f>
        <v/>
      </c>
      <c r="J102">
        <f>((C101 + C102)*(((D101 + D102)/2) + (((D105) + (D104)))))</f>
        <v/>
      </c>
    </row>
    <row r="103">
      <c r="A103" t="inlineStr">
        <is>
          <t>CLBLM_L_X8Y50/CLBLM_L.CLBLM_IMUX13-&gt;CLBLM_L_B6</t>
        </is>
      </c>
      <c r="B103" t="inlineStr">
        <is>
          <t>PassTransistor</t>
        </is>
      </c>
      <c r="C103" t="n">
        <v>0</v>
      </c>
      <c r="E103" t="n">
        <v>0</v>
      </c>
      <c r="F103" t="n">
        <v>0</v>
      </c>
      <c r="G103" t="n">
        <v>0</v>
      </c>
      <c r="H103" t="n">
        <v>0</v>
      </c>
      <c r="I103">
        <f>((D105) + (D104))</f>
        <v/>
      </c>
      <c r="J103">
        <f>(((D105) + (D104))*C103)</f>
        <v/>
      </c>
    </row>
    <row r="104">
      <c r="A104" t="inlineStr">
        <is>
          <t>CLBLM_L_X8Y50/CLBLM_L_B6</t>
        </is>
      </c>
      <c r="B104" t="inlineStr">
        <is>
          <t>Part of wire</t>
        </is>
      </c>
      <c r="C104" t="n">
        <v>0</v>
      </c>
      <c r="D104" t="n">
        <v>0</v>
      </c>
      <c r="I104">
        <f>(((D104)/2) + (D105))</f>
        <v/>
      </c>
      <c r="J104">
        <f>((C104)*(((D104)/2) + (D105)))</f>
        <v/>
      </c>
    </row>
    <row r="105">
      <c r="A105" t="inlineStr">
        <is>
          <t>masterReg/readData2[30]_i_15/I1</t>
        </is>
      </c>
      <c r="B105" t="inlineStr">
        <is>
          <t>Inpin</t>
        </is>
      </c>
      <c r="D105" t="n">
        <v>0</v>
      </c>
      <c r="E105" t="n">
        <v>0.001</v>
      </c>
      <c r="F105" t="n">
        <v>0.001</v>
      </c>
      <c r="G105" t="n">
        <v>0.002</v>
      </c>
      <c r="H105" t="n">
        <v>0.002</v>
      </c>
    </row>
    <row r="106">
      <c r="A106" t="inlineStr">
        <is>
          <t>regReadDataA[24]: masterReg/readData1_reg[24]/Q to masterReg/readData2[30]_i_15/I1 sum delays</t>
        </is>
      </c>
      <c r="E106">
        <f>(E2 + E4 + E7 + E52 + E92 + E97 + E100 + E103 + E105)</f>
        <v/>
      </c>
      <c r="F106">
        <f>(F2 + F4 + F7 + F52 + F92 + F97 + F100 + F103 + F105)</f>
        <v/>
      </c>
      <c r="G106">
        <f>(G2 + G4 + G7 + G52 + G92 + G97 + G100 + G103 + G105)</f>
        <v/>
      </c>
      <c r="H106">
        <f>(H2 + H4 + H7 + H52 + H92 + H97 + H100 + H103 + H105)</f>
        <v/>
      </c>
      <c r="J106">
        <f>(J2 + J3 + J4 + J6 + J7 + J10 + J52 + J55 + J92 + J96 + J97 + J99 + J100 + J102 + J103 + J104 + J105)</f>
        <v/>
      </c>
    </row>
    <row r="107">
      <c r="A107" t="inlineStr">
        <is>
          <t>regReadDataA[24]: masterReg/readData1_reg[24]/Q to masterReg/readData2[30]_i_15/I1sum delays + cap delay</t>
        </is>
      </c>
      <c r="E107">
        <f>1000*(E106 + J106)</f>
        <v/>
      </c>
      <c r="F107">
        <f>1000*(F106 + J106)</f>
        <v/>
      </c>
      <c r="G107">
        <f>1000*(G106 + J106)</f>
        <v/>
      </c>
      <c r="H107">
        <f>1000*(H106 + J106)</f>
        <v/>
      </c>
    </row>
    <row r="109">
      <c r="A109" t="inlineStr">
        <is>
          <t>regReadDataA[24]: masterReg/readData1_reg[24]/Q to masterReg/readData2[30]_i_15/I1Total delay (from Vivado)</t>
        </is>
      </c>
      <c r="E109" t="inlineStr">
        <is>
          <t>387</t>
        </is>
      </c>
      <c r="F109" t="inlineStr">
        <is>
          <t>340</t>
        </is>
      </c>
      <c r="G109" t="inlineStr">
        <is>
          <t>650</t>
        </is>
      </c>
      <c r="H109" t="inlineStr">
        <is>
          <t>556</t>
        </is>
      </c>
    </row>
    <row r="111">
      <c r="A111" t="inlineStr">
        <is>
          <t>INT_L_X8Y51/INT_L.ER1END2-&gt;&gt;IMUX_L37</t>
        </is>
      </c>
      <c r="B111" t="inlineStr">
        <is>
          <t>Buffer</t>
        </is>
      </c>
      <c r="C111" t="n">
        <v>1.6107141875</v>
      </c>
      <c r="D111" t="n">
        <v>0.007713</v>
      </c>
      <c r="E111" t="n">
        <v>0.047</v>
      </c>
      <c r="F111" t="n">
        <v>0.038</v>
      </c>
      <c r="G111" t="n">
        <v>0.138</v>
      </c>
      <c r="H111" t="n">
        <v>0.114</v>
      </c>
      <c r="I111">
        <f>((((D116) + (D115))) + (D112 + D113))</f>
        <v/>
      </c>
      <c r="J111">
        <f>(((((D116) + (D115))) + (D112 + D113))*C111)</f>
        <v/>
      </c>
    </row>
    <row r="112">
      <c r="A112" t="inlineStr">
        <is>
          <t>INT_L_X8Y51/IMUX_L37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CLBLM_L_X8Y51/CLBLM_IMUX37</t>
        </is>
      </c>
      <c r="B113" t="inlineStr">
        <is>
          <t>Part of wire</t>
        </is>
      </c>
      <c r="C113" t="n">
        <v>0</v>
      </c>
      <c r="D113" t="n">
        <v>0</v>
      </c>
      <c r="I113">
        <f>(((D112 + D113)/2) + (((D116) + (D115))))</f>
        <v/>
      </c>
      <c r="J113">
        <f>((C112 + C113)*(((D112 + D113)/2) + (((D116) + (D115)))))</f>
        <v/>
      </c>
    </row>
    <row r="114">
      <c r="A114" t="inlineStr">
        <is>
          <t>CLBLM_L_X8Y51/CLBLM_L.CLBLM_IMUX37-&gt;CLBLM_L_D4</t>
        </is>
      </c>
      <c r="B114" t="inlineStr">
        <is>
          <t>PassTransistor</t>
        </is>
      </c>
      <c r="C114" t="n">
        <v>0</v>
      </c>
      <c r="E114" t="n">
        <v>0</v>
      </c>
      <c r="F114" t="n">
        <v>0</v>
      </c>
      <c r="G114" t="n">
        <v>0</v>
      </c>
      <c r="H114" t="n">
        <v>0</v>
      </c>
      <c r="I114">
        <f>((D116) + (D115))</f>
        <v/>
      </c>
      <c r="J114">
        <f>(((D116) + (D115))*C114)</f>
        <v/>
      </c>
    </row>
    <row r="115">
      <c r="A115" t="inlineStr">
        <is>
          <t>CLBLM_L_X8Y51/CLBLM_L_D4</t>
        </is>
      </c>
      <c r="B115" t="inlineStr">
        <is>
          <t>Part of wire</t>
        </is>
      </c>
      <c r="C115" t="n">
        <v>0</v>
      </c>
      <c r="D115" t="n">
        <v>0</v>
      </c>
      <c r="I115">
        <f>(((D115)/2) + (D116))</f>
        <v/>
      </c>
      <c r="J115">
        <f>((C115)*(((D115)/2) + (D116)))</f>
        <v/>
      </c>
    </row>
    <row r="116">
      <c r="A116" t="inlineStr">
        <is>
          <t>masterReg/readData2[31]_i_15/I0</t>
        </is>
      </c>
      <c r="B116" t="inlineStr">
        <is>
          <t>Inpin</t>
        </is>
      </c>
      <c r="D116" t="n">
        <v>0</v>
      </c>
      <c r="E116" t="n">
        <v>0.109</v>
      </c>
      <c r="F116" t="n">
        <v>0.08799999999999999</v>
      </c>
      <c r="G116" t="n">
        <v>0.284</v>
      </c>
      <c r="H116" t="n">
        <v>0.229</v>
      </c>
    </row>
    <row r="117">
      <c r="A117" t="inlineStr">
        <is>
          <t>regReadDataA[24]: masterReg/readData1_reg[24]/Q to masterReg/readData2[31]_i_15/I0 sum delays</t>
        </is>
      </c>
      <c r="E117">
        <f>(E2 + E4 + E7 + E52 + E92 + E111 + E114 + E116)</f>
        <v/>
      </c>
      <c r="F117">
        <f>(F2 + F4 + F7 + F52 + F92 + F111 + F114 + F116)</f>
        <v/>
      </c>
      <c r="G117">
        <f>(G2 + G4 + G7 + G52 + G92 + G111 + G114 + G116)</f>
        <v/>
      </c>
      <c r="H117">
        <f>(H2 + H4 + H7 + H52 + H92 + H111 + H114 + H116)</f>
        <v/>
      </c>
      <c r="J117">
        <f>(J2 + J3 + J4 + J6 + J7 + J10 + J52 + J55 + J92 + J96 + J111 + J113 + J114 + J115 + J116)</f>
        <v/>
      </c>
    </row>
    <row r="118">
      <c r="A118" t="inlineStr">
        <is>
          <t>regReadDataA[24]: masterReg/readData1_reg[24]/Q to masterReg/readData2[31]_i_15/I0sum delays + cap delay</t>
        </is>
      </c>
      <c r="E118">
        <f>1000*(E117 + J117)</f>
        <v/>
      </c>
      <c r="F118">
        <f>1000*(F117 + J117)</f>
        <v/>
      </c>
      <c r="G118">
        <f>1000*(G117 + J117)</f>
        <v/>
      </c>
      <c r="H118">
        <f>1000*(H117 + J117)</f>
        <v/>
      </c>
    </row>
    <row r="120">
      <c r="A120" t="inlineStr">
        <is>
          <t>regReadDataA[24]: masterReg/readData1_reg[24]/Q to masterReg/readData2[31]_i_15/I0Total delay (from Vivado)</t>
        </is>
      </c>
      <c r="E120" t="inlineStr">
        <is>
          <t>433</t>
        </is>
      </c>
      <c r="F120" t="inlineStr">
        <is>
          <t>375</t>
        </is>
      </c>
      <c r="G120" t="inlineStr">
        <is>
          <t>775</t>
        </is>
      </c>
      <c r="H120" t="inlineStr">
        <is>
          <t>653</t>
        </is>
      </c>
    </row>
    <row r="122">
      <c r="A122" t="inlineStr">
        <is>
          <t>INT_R_X7Y55/INT_R.LOGIC_OUTS5-&gt;&gt;WW2BEG1</t>
        </is>
      </c>
      <c r="B122" t="inlineStr">
        <is>
          <t>Buffer</t>
        </is>
      </c>
      <c r="C122" t="n">
        <v>1.1851186875</v>
      </c>
      <c r="D122" t="n">
        <v>0.008473000000000001</v>
      </c>
      <c r="E122" t="n">
        <v>0.063</v>
      </c>
      <c r="F122" t="n">
        <v>0.052</v>
      </c>
      <c r="G122" t="n">
        <v>0.143</v>
      </c>
      <c r="H122" t="n">
        <v>0.118</v>
      </c>
      <c r="I122">
        <f>((D130 + D141) + (D123 + D124 + D125 + D126 + D127 + D128 + D129))</f>
        <v/>
      </c>
      <c r="J122">
        <f>(((D130 + D141) + (D123 + D124 + D125 + D126 + D127 + D128 + D129))*C122)</f>
        <v/>
      </c>
    </row>
    <row r="123">
      <c r="A123" t="inlineStr">
        <is>
          <t>INT_R_X7Y55/WW2BEG1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INT_R_X5Y55/WW2END1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INT_L_X6Y55/WW2A1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BRAM_INT_INTERFACE_L_X6Y55/INT_INTERFACE_WW2END1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BRAM_L_X6Y55/BRAM_WW2END1_0</t>
        </is>
      </c>
      <c r="B127" t="inlineStr">
        <is>
          <t>Part of wire</t>
        </is>
      </c>
      <c r="C127" t="n">
        <v>0.26892</v>
      </c>
      <c r="D127" t="n">
        <v>0.06043</v>
      </c>
    </row>
    <row r="128">
      <c r="A128" t="inlineStr">
        <is>
          <t>VBRK_X18Y58/VBRK_WW2END1</t>
        </is>
      </c>
      <c r="B128" t="inlineStr">
        <is>
          <t>Part of wire</t>
        </is>
      </c>
      <c r="C128" t="n">
        <v>0.01211</v>
      </c>
      <c r="D128" t="n">
        <v>0.00162</v>
      </c>
    </row>
    <row r="129">
      <c r="A129" t="inlineStr">
        <is>
          <t>CLBLM_R_X5Y55/CLBLM_WW2END1</t>
        </is>
      </c>
      <c r="B129" t="inlineStr">
        <is>
          <t>Part of wire</t>
        </is>
      </c>
      <c r="C129" t="n">
        <v>0</v>
      </c>
      <c r="D129" t="n">
        <v>0</v>
      </c>
      <c r="I129">
        <f>(((D123 + D124 + D125 + D126 + D127 + D128 + D129)/2) + (D130 + D141))</f>
        <v/>
      </c>
      <c r="J129">
        <f>((C123 + C124 + C125 + C126 + C127 + C128 + C129)*(((D123 + D124 + D125 + D126 + D127 + D128 + D129)/2) + (D130 + D141)))</f>
        <v/>
      </c>
    </row>
    <row r="130">
      <c r="A130" t="inlineStr">
        <is>
          <t>INT_R_X5Y55/INT_R.WW2END1-&gt;&gt;IMUX3</t>
        </is>
      </c>
      <c r="B130" t="inlineStr">
        <is>
          <t>Buffer</t>
        </is>
      </c>
      <c r="C130" t="n">
        <v>1.6107141875</v>
      </c>
      <c r="D130" t="n">
        <v>0.007713</v>
      </c>
      <c r="E130" t="n">
        <v>0.047</v>
      </c>
      <c r="F130" t="n">
        <v>0.038</v>
      </c>
      <c r="G130" t="n">
        <v>0.138</v>
      </c>
      <c r="H130" t="n">
        <v>0.114</v>
      </c>
      <c r="I130">
        <f>((((D135) + (D134))) + (D131 + D132))</f>
        <v/>
      </c>
      <c r="J130">
        <f>(((((D135) + (D134))) + (D131 + D132))*C130)</f>
        <v/>
      </c>
    </row>
    <row r="131">
      <c r="A131" t="inlineStr">
        <is>
          <t>INT_R_X5Y55/IMUX3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CLBLM_R_X5Y55/CLBLM_IMUX3</t>
        </is>
      </c>
      <c r="B132" t="inlineStr">
        <is>
          <t>Part of wire</t>
        </is>
      </c>
      <c r="C132" t="n">
        <v>0</v>
      </c>
      <c r="D132" t="n">
        <v>0</v>
      </c>
      <c r="I132">
        <f>(((D131 + D132)/2) + (((D135) + (D134))))</f>
        <v/>
      </c>
      <c r="J132">
        <f>((C131 + C132)*(((D131 + D132)/2) + (((D135) + (D134)))))</f>
        <v/>
      </c>
    </row>
    <row r="133">
      <c r="A133" t="inlineStr">
        <is>
          <t>CLBLM_R_X5Y55/CLBLM_R.CLBLM_IMUX3-&gt;CLBLM_L_A2</t>
        </is>
      </c>
      <c r="B133" t="inlineStr">
        <is>
          <t>PassTransistor</t>
        </is>
      </c>
      <c r="C133" t="n">
        <v>0</v>
      </c>
      <c r="E133" t="n">
        <v>0</v>
      </c>
      <c r="F133" t="n">
        <v>0</v>
      </c>
      <c r="G133" t="n">
        <v>0</v>
      </c>
      <c r="H133" t="n">
        <v>0</v>
      </c>
      <c r="I133">
        <f>((D135) + (D134))</f>
        <v/>
      </c>
      <c r="J133">
        <f>(((D135) + (D134))*C133)</f>
        <v/>
      </c>
    </row>
    <row r="134">
      <c r="A134" t="inlineStr">
        <is>
          <t>CLBLM_R_X5Y55/CLBLM_L_A2</t>
        </is>
      </c>
      <c r="B134" t="inlineStr">
        <is>
          <t>Part of wire</t>
        </is>
      </c>
      <c r="C134" t="n">
        <v>0</v>
      </c>
      <c r="D134" t="n">
        <v>0</v>
      </c>
      <c r="I134">
        <f>(((D134)/2) + (D135))</f>
        <v/>
      </c>
      <c r="J134">
        <f>((C134)*(((D134)/2) + (D135)))</f>
        <v/>
      </c>
    </row>
    <row r="135">
      <c r="A135" t="inlineStr">
        <is>
          <t>masterReg/register_reg_r1_0_31_24_29_i_22/I2</t>
        </is>
      </c>
      <c r="B135" t="inlineStr">
        <is>
          <t>Inpin</t>
        </is>
      </c>
      <c r="D135" t="n">
        <v>0</v>
      </c>
      <c r="E135" t="n">
        <v>0.212</v>
      </c>
      <c r="F135" t="n">
        <v>0.17</v>
      </c>
      <c r="G135" t="n">
        <v>0.507</v>
      </c>
      <c r="H135" t="n">
        <v>0.409</v>
      </c>
    </row>
    <row r="136">
      <c r="A136" t="inlineStr">
        <is>
          <t>regReadDataA[24]: masterReg/readData1_reg[24]/Q to masterReg/register_reg_r1_0_31_24_29_i_22/I2 sum delays</t>
        </is>
      </c>
      <c r="E136">
        <f>(E2 + E4 + E122 + E130 + E133 + E135)</f>
        <v/>
      </c>
      <c r="F136">
        <f>(F2 + F4 + F122 + F130 + F133 + F135)</f>
        <v/>
      </c>
      <c r="G136">
        <f>(G2 + G4 + G122 + G130 + G133 + G135)</f>
        <v/>
      </c>
      <c r="H136">
        <f>(H2 + H4 + H122 + H130 + H133 + H135)</f>
        <v/>
      </c>
      <c r="J136">
        <f>(J2 + J3 + J4 + J6 + J122 + J129 + J130 + J132 + J133 + J134 + J135)</f>
        <v/>
      </c>
    </row>
    <row r="137">
      <c r="A137" t="inlineStr">
        <is>
          <t>regReadDataA[24]: masterReg/readData1_reg[24]/Q to masterReg/register_reg_r1_0_31_24_29_i_22/I2sum delays + cap delay</t>
        </is>
      </c>
      <c r="E137">
        <f>1000*(E136 + J136)</f>
        <v/>
      </c>
      <c r="F137">
        <f>1000*(F136 + J136)</f>
        <v/>
      </c>
      <c r="G137">
        <f>1000*(G136 + J136)</f>
        <v/>
      </c>
      <c r="H137">
        <f>1000*(H136 + J136)</f>
        <v/>
      </c>
    </row>
    <row r="139">
      <c r="A139" t="inlineStr">
        <is>
          <t>regReadDataA[24]: masterReg/readData1_reg[24]/Q to masterReg/register_reg_r1_0_31_24_29_i_22/I2Total delay (from Vivado)</t>
        </is>
      </c>
      <c r="E139" t="inlineStr">
        <is>
          <t>440</t>
        </is>
      </c>
      <c r="F139" t="inlineStr">
        <is>
          <t>378</t>
        </is>
      </c>
      <c r="G139" t="inlineStr">
        <is>
          <t>762</t>
        </is>
      </c>
      <c r="H139" t="inlineStr">
        <is>
          <t>640</t>
        </is>
      </c>
    </row>
    <row r="141">
      <c r="A141" t="inlineStr">
        <is>
          <t>INT_R_X5Y55/INT_R.WW2END1-&gt;&gt;WL1BEG0</t>
        </is>
      </c>
      <c r="B141" t="inlineStr">
        <is>
          <t>Buffer</t>
        </is>
      </c>
      <c r="C141" t="n">
        <v>1.16220225</v>
      </c>
      <c r="D141" t="n">
        <v>0.008429000000000001</v>
      </c>
      <c r="E141" t="n">
        <v>0.042</v>
      </c>
      <c r="F141" t="n">
        <v>0.034</v>
      </c>
      <c r="G141" t="n">
        <v>0.123</v>
      </c>
      <c r="H141" t="n">
        <v>0.102</v>
      </c>
      <c r="I141">
        <f>((D144 + D155) + (D142 + D143))</f>
        <v/>
      </c>
      <c r="J141">
        <f>(((D144 + D155) + (D142 + D143))*C141)</f>
        <v/>
      </c>
    </row>
    <row r="142">
      <c r="A142" t="inlineStr">
        <is>
          <t>INT_R_X5Y55/WL1BEG0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INT_L_X4Y55/WL1END0</t>
        </is>
      </c>
      <c r="B143" t="inlineStr">
        <is>
          <t>Part of wire</t>
        </is>
      </c>
      <c r="C143" t="n">
        <v>0</v>
      </c>
      <c r="D143" t="n">
        <v>0</v>
      </c>
      <c r="I143">
        <f>(((D142 + D143)/2) + (D144 + D155))</f>
        <v/>
      </c>
      <c r="J143">
        <f>((C142 + C143)*(((D142 + D143)/2) + (D144 + D155)))</f>
        <v/>
      </c>
    </row>
    <row r="144">
      <c r="A144" t="inlineStr">
        <is>
          <t>INT_L_X4Y55/INT_L.WL1END0-&gt;&gt;IMUX_L17</t>
        </is>
      </c>
      <c r="B144" t="inlineStr">
        <is>
          <t>Buffer</t>
        </is>
      </c>
      <c r="C144" t="n">
        <v>1.6107141875</v>
      </c>
      <c r="D144" t="n">
        <v>0.007713</v>
      </c>
      <c r="E144" t="n">
        <v>0.047</v>
      </c>
      <c r="F144" t="n">
        <v>0.038</v>
      </c>
      <c r="G144" t="n">
        <v>0.138</v>
      </c>
      <c r="H144" t="n">
        <v>0.114</v>
      </c>
      <c r="I144">
        <f>((((D149) + (D148))) + (D145 + D146))</f>
        <v/>
      </c>
      <c r="J144">
        <f>(((((D149) + (D148))) + (D145 + D146))*C144)</f>
        <v/>
      </c>
    </row>
    <row r="145">
      <c r="A145" t="inlineStr">
        <is>
          <t>INT_L_X4Y55/IMUX_L17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CLBLL_L_X4Y55/CLBLL_IMUX17</t>
        </is>
      </c>
      <c r="B146" t="inlineStr">
        <is>
          <t>Part of wire</t>
        </is>
      </c>
      <c r="C146" t="n">
        <v>0</v>
      </c>
      <c r="D146" t="n">
        <v>0</v>
      </c>
      <c r="I146">
        <f>(((D145 + D146)/2) + (((D149) + (D148))))</f>
        <v/>
      </c>
      <c r="J146">
        <f>((C145 + C146)*(((D145 + D146)/2) + (((D149) + (D148)))))</f>
        <v/>
      </c>
    </row>
    <row r="147">
      <c r="A147" t="inlineStr">
        <is>
          <t>CLBLL_L_X4Y55/CLBLL_L.CLBLL_IMUX17-&gt;CLBLL_LL_B3</t>
        </is>
      </c>
      <c r="B147" t="inlineStr">
        <is>
          <t>PassTransistor</t>
        </is>
      </c>
      <c r="C147" t="n">
        <v>0</v>
      </c>
      <c r="E147" t="n">
        <v>0</v>
      </c>
      <c r="F147" t="n">
        <v>0</v>
      </c>
      <c r="G147" t="n">
        <v>0</v>
      </c>
      <c r="H147" t="n">
        <v>0</v>
      </c>
      <c r="I147">
        <f>((D149) + (D148))</f>
        <v/>
      </c>
      <c r="J147">
        <f>(((D149) + (D148))*C147)</f>
        <v/>
      </c>
    </row>
    <row r="148">
      <c r="A148" t="inlineStr">
        <is>
          <t>CLBLL_L_X4Y55/CLBLL_LL_B3</t>
        </is>
      </c>
      <c r="B148" t="inlineStr">
        <is>
          <t>Part of wire</t>
        </is>
      </c>
      <c r="C148" t="n">
        <v>0</v>
      </c>
      <c r="D148" t="n">
        <v>0</v>
      </c>
      <c r="I148">
        <f>(((D148)/2) + (D149))</f>
        <v/>
      </c>
      <c r="J148">
        <f>((C148)*(((D148)/2) + (D149)))</f>
        <v/>
      </c>
    </row>
    <row r="149">
      <c r="A149" t="inlineStr">
        <is>
          <t>masterReg/register_reg_r1_0_31_24_29_i_21/I0</t>
        </is>
      </c>
      <c r="B149" t="inlineStr">
        <is>
          <t>Inpin</t>
        </is>
      </c>
      <c r="D149" t="n">
        <v>0</v>
      </c>
      <c r="E149" t="n">
        <v>0.136</v>
      </c>
      <c r="F149" t="n">
        <v>0.109</v>
      </c>
      <c r="G149" t="n">
        <v>0.349</v>
      </c>
      <c r="H149" t="n">
        <v>0.281</v>
      </c>
    </row>
    <row r="150">
      <c r="A150" t="inlineStr">
        <is>
          <t>regReadDataA[24]: masterReg/readData1_reg[24]/Q to masterReg/register_reg_r1_0_31_24_29_i_21/I0 sum delays</t>
        </is>
      </c>
      <c r="E150">
        <f>(E2 + E4 + E122 + E141 + E144 + E147 + E149)</f>
        <v/>
      </c>
      <c r="F150">
        <f>(F2 + F4 + F122 + F141 + F144 + F147 + F149)</f>
        <v/>
      </c>
      <c r="G150">
        <f>(G2 + G4 + G122 + G141 + G144 + G147 + G149)</f>
        <v/>
      </c>
      <c r="H150">
        <f>(H2 + H4 + H122 + H141 + H144 + H147 + H149)</f>
        <v/>
      </c>
      <c r="J150">
        <f>(J2 + J3 + J4 + J6 + J122 + J129 + J141 + J143 + J144 + J146 + J147 + J148 + J149)</f>
        <v/>
      </c>
    </row>
    <row r="151">
      <c r="A151" t="inlineStr">
        <is>
          <t>regReadDataA[24]: masterReg/readData1_reg[24]/Q to masterReg/register_reg_r1_0_31_24_29_i_21/I0sum delays + cap delay</t>
        </is>
      </c>
      <c r="E151">
        <f>1000*(E150 + J150)</f>
        <v/>
      </c>
      <c r="F151">
        <f>1000*(F150 + J150)</f>
        <v/>
      </c>
      <c r="G151">
        <f>1000*(G150 + J150)</f>
        <v/>
      </c>
      <c r="H151">
        <f>1000*(H150 + J150)</f>
        <v/>
      </c>
    </row>
    <row r="153">
      <c r="A153" t="inlineStr">
        <is>
          <t>regReadDataA[24]: masterReg/readData1_reg[24]/Q to masterReg/register_reg_r1_0_31_24_29_i_21/I0Total delay (from Vivado)</t>
        </is>
      </c>
      <c r="E153" t="inlineStr">
        <is>
          <t>423</t>
        </is>
      </c>
      <c r="F153" t="inlineStr">
        <is>
          <t>368</t>
        </is>
      </c>
      <c r="G153" t="inlineStr">
        <is>
          <t>739</t>
        </is>
      </c>
      <c r="H153" t="inlineStr">
        <is>
          <t>627</t>
        </is>
      </c>
    </row>
    <row r="155">
      <c r="A155" t="inlineStr">
        <is>
          <t>INT_L_X4Y55/INT_L.WL1END0-&gt;&gt;SR1BEG1</t>
        </is>
      </c>
      <c r="B155" t="inlineStr">
        <is>
          <t>Buffer</t>
        </is>
      </c>
      <c r="C155" t="n">
        <v>1.16220225</v>
      </c>
      <c r="D155" t="n">
        <v>0.008429000000000001</v>
      </c>
      <c r="E155" t="n">
        <v>0.056</v>
      </c>
      <c r="F155" t="n">
        <v>0.046</v>
      </c>
      <c r="G155" t="n">
        <v>0.132</v>
      </c>
      <c r="H155" t="n">
        <v>0.109</v>
      </c>
      <c r="I155">
        <f>((D158) + (D156 + D157))</f>
        <v/>
      </c>
      <c r="J155">
        <f>(((D158) + (D156 + D157))*C155)</f>
        <v/>
      </c>
    </row>
    <row r="156">
      <c r="A156" t="inlineStr">
        <is>
          <t>INT_L_X4Y55/SR1BEG1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INT_L_X4Y54/SR1END1</t>
        </is>
      </c>
      <c r="B157" t="inlineStr">
        <is>
          <t>Part of wire</t>
        </is>
      </c>
      <c r="C157" t="n">
        <v>0</v>
      </c>
      <c r="D157" t="n">
        <v>0</v>
      </c>
      <c r="I157">
        <f>(((D156 + D157)/2) + (D158))</f>
        <v/>
      </c>
      <c r="J157">
        <f>((C156 + C157)*(((D156 + D157)/2) + (D158)))</f>
        <v/>
      </c>
    </row>
    <row r="158">
      <c r="A158" t="inlineStr">
        <is>
          <t>INT_L_X4Y54/INT_L.SR1END1-&gt;&gt;SR1BEG2</t>
        </is>
      </c>
      <c r="B158" t="inlineStr">
        <is>
          <t>Buffer</t>
        </is>
      </c>
      <c r="C158" t="n">
        <v>1.16220225</v>
      </c>
      <c r="D158" t="n">
        <v>0.008429000000000001</v>
      </c>
      <c r="E158" t="n">
        <v>0.057</v>
      </c>
      <c r="F158" t="n">
        <v>0.047</v>
      </c>
      <c r="G158" t="n">
        <v>0.14</v>
      </c>
      <c r="H158" t="n">
        <v>0.116</v>
      </c>
      <c r="I158">
        <f>((D161 + D188 + D202 + D224) + (D159 + D160))</f>
        <v/>
      </c>
      <c r="J158">
        <f>(((D161 + D188 + D202 + D224) + (D159 + D160))*C158)</f>
        <v/>
      </c>
    </row>
    <row r="159">
      <c r="A159" t="inlineStr">
        <is>
          <t>INT_L_X4Y54/SR1BEG2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INT_L_X4Y53/SR1END2</t>
        </is>
      </c>
      <c r="B160" t="inlineStr">
        <is>
          <t>Part of wire</t>
        </is>
      </c>
      <c r="C160" t="n">
        <v>0</v>
      </c>
      <c r="D160" t="n">
        <v>0</v>
      </c>
      <c r="I160">
        <f>(((D159 + D160)/2) + (D161 + D188 + D202 + D224))</f>
        <v/>
      </c>
      <c r="J160">
        <f>((C159 + C160)*(((D159 + D160)/2) + (D161 + D188 + D202 + D224)))</f>
        <v/>
      </c>
    </row>
    <row r="161">
      <c r="A161" t="inlineStr">
        <is>
          <t>INT_L_X4Y53/INT_L.SR1END2-&gt;&gt;BYP_ALT3</t>
        </is>
      </c>
      <c r="B161" t="inlineStr">
        <is>
          <t>Buffer</t>
        </is>
      </c>
      <c r="C161" t="n">
        <v>0</v>
      </c>
      <c r="D161" t="n">
        <v>0.00757</v>
      </c>
      <c r="E161" t="n">
        <v>0</v>
      </c>
      <c r="F161" t="n">
        <v>0</v>
      </c>
      <c r="G161" t="n">
        <v>0</v>
      </c>
      <c r="H161" t="n">
        <v>0</v>
      </c>
      <c r="I161">
        <f>((D163) + (D162))</f>
        <v/>
      </c>
      <c r="J161">
        <f>(((D163) + (D162))*C161)</f>
        <v/>
      </c>
    </row>
    <row r="162">
      <c r="A162" t="inlineStr">
        <is>
          <t>INT_L_X4Y53/BYP_ALT3</t>
        </is>
      </c>
      <c r="B162" t="inlineStr">
        <is>
          <t>Part of wire</t>
        </is>
      </c>
      <c r="C162" t="n">
        <v>0</v>
      </c>
      <c r="D162" t="n">
        <v>0</v>
      </c>
      <c r="I162">
        <f>(((D162)/2) + (D163))</f>
        <v/>
      </c>
      <c r="J162">
        <f>((C162)*(((D162)/2) + (D163)))</f>
        <v/>
      </c>
    </row>
    <row r="163">
      <c r="A163" t="inlineStr">
        <is>
          <t>INT_L_X4Y53/INT_L.BYP_ALT3-&gt;&gt;BYP_BOUNCE3</t>
        </is>
      </c>
      <c r="B163" t="inlineStr">
        <is>
          <t>Buffer</t>
        </is>
      </c>
      <c r="C163" t="n">
        <v>1.4764880625</v>
      </c>
      <c r="D163" t="n">
        <v>0</v>
      </c>
      <c r="E163" t="n">
        <v>0.059</v>
      </c>
      <c r="F163" t="n">
        <v>0.049</v>
      </c>
      <c r="G163" t="n">
        <v>0.178</v>
      </c>
      <c r="H163" t="n">
        <v>0.147</v>
      </c>
      <c r="I163">
        <f>((D166 + D177) + (D164 + D165))</f>
        <v/>
      </c>
      <c r="J163">
        <f>(((D166 + D177) + (D164 + D165))*C163)</f>
        <v/>
      </c>
    </row>
    <row r="164">
      <c r="A164" t="inlineStr">
        <is>
          <t>INT_L_X4Y53/BYP_BOUNCE3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INT_L_X4Y54/BYP_BOUNCE_N3_3</t>
        </is>
      </c>
      <c r="B165" t="inlineStr">
        <is>
          <t>Part of wire</t>
        </is>
      </c>
      <c r="C165" t="n">
        <v>0</v>
      </c>
      <c r="D165" t="n">
        <v>0</v>
      </c>
      <c r="I165">
        <f>(((D164 + D165)/2) + (D166 + D177))</f>
        <v/>
      </c>
      <c r="J165">
        <f>((C164 + C165)*(((D164 + D165)/2) + (D166 + D177)))</f>
        <v/>
      </c>
    </row>
    <row r="166">
      <c r="A166" t="inlineStr">
        <is>
          <t>INT_L_X4Y53/INT_L.BYP_BOUNCE3-&gt;&gt;IMUX_L23</t>
        </is>
      </c>
      <c r="B166" t="inlineStr">
        <is>
          <t>Buffer</t>
        </is>
      </c>
      <c r="C166" t="n">
        <v>1.6107141875</v>
      </c>
      <c r="D166" t="n">
        <v>0.007713</v>
      </c>
      <c r="E166" t="n">
        <v>0.047</v>
      </c>
      <c r="F166" t="n">
        <v>0.038</v>
      </c>
      <c r="G166" t="n">
        <v>0.138</v>
      </c>
      <c r="H166" t="n">
        <v>0.114</v>
      </c>
      <c r="I166">
        <f>((((D171) + (D170))) + (D167 + D168))</f>
        <v/>
      </c>
      <c r="J166">
        <f>(((((D171) + (D170))) + (D167 + D168))*C166)</f>
        <v/>
      </c>
    </row>
    <row r="167">
      <c r="A167" t="inlineStr">
        <is>
          <t>INT_L_X4Y53/IMUX_L23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CLBLL_L_X4Y53/CLBLL_IMUX23</t>
        </is>
      </c>
      <c r="B168" t="inlineStr">
        <is>
          <t>Part of wire</t>
        </is>
      </c>
      <c r="C168" t="n">
        <v>0</v>
      </c>
      <c r="D168" t="n">
        <v>0</v>
      </c>
      <c r="I168">
        <f>(((D167 + D168)/2) + (((D171) + (D170))))</f>
        <v/>
      </c>
      <c r="J168">
        <f>((C167 + C168)*(((D167 + D168)/2) + (((D171) + (D170)))))</f>
        <v/>
      </c>
    </row>
    <row r="169">
      <c r="A169" t="inlineStr">
        <is>
          <t>CLBLL_L_X4Y53/CLBLL_L.CLBLL_IMUX23-&gt;CLBLL_L_C3</t>
        </is>
      </c>
      <c r="B169" t="inlineStr">
        <is>
          <t>PassTransistor</t>
        </is>
      </c>
      <c r="C169" t="n">
        <v>0</v>
      </c>
      <c r="E169" t="n">
        <v>0</v>
      </c>
      <c r="F169" t="n">
        <v>0</v>
      </c>
      <c r="G169" t="n">
        <v>0</v>
      </c>
      <c r="H169" t="n">
        <v>0</v>
      </c>
      <c r="I169">
        <f>((D171) + (D170))</f>
        <v/>
      </c>
      <c r="J169">
        <f>(((D171) + (D170))*C169)</f>
        <v/>
      </c>
    </row>
    <row r="170">
      <c r="A170" t="inlineStr">
        <is>
          <t>CLBLL_L_X4Y53/CLBLL_L_C3</t>
        </is>
      </c>
      <c r="B170" t="inlineStr">
        <is>
          <t>Part of wire</t>
        </is>
      </c>
      <c r="C170" t="n">
        <v>0</v>
      </c>
      <c r="D170" t="n">
        <v>0</v>
      </c>
      <c r="I170">
        <f>(((D170)/2) + (D171))</f>
        <v/>
      </c>
      <c r="J170">
        <f>((C170)*(((D170)/2) + (D171)))</f>
        <v/>
      </c>
    </row>
    <row r="171">
      <c r="A171" t="inlineStr">
        <is>
          <t>masterReg/readData2[24]_i_11/I5</t>
        </is>
      </c>
      <c r="B171" t="inlineStr">
        <is>
          <t>Inpin</t>
        </is>
      </c>
      <c r="D171" t="n">
        <v>0</v>
      </c>
      <c r="E171" t="n">
        <v>0.137</v>
      </c>
      <c r="F171" t="n">
        <v>0.11</v>
      </c>
      <c r="G171" t="n">
        <v>0.351</v>
      </c>
      <c r="H171" t="n">
        <v>0.283</v>
      </c>
    </row>
    <row r="172">
      <c r="A172" t="inlineStr">
        <is>
          <t>regReadDataA[24]: masterReg/readData1_reg[24]/Q to masterReg/readData2[24]_i_11/I5 sum delays</t>
        </is>
      </c>
      <c r="E172">
        <f>(E2 + E4 + E122 + E141 + E155 + E158 + E161 + E163 + E166 + E169 + E171)</f>
        <v/>
      </c>
      <c r="F172">
        <f>(F2 + F4 + F122 + F141 + F155 + F158 + F161 + F163 + F166 + F169 + F171)</f>
        <v/>
      </c>
      <c r="G172">
        <f>(G2 + G4 + G122 + G141 + G155 + G158 + G161 + G163 + G166 + G169 + G171)</f>
        <v/>
      </c>
      <c r="H172">
        <f>(H2 + H4 + H122 + H141 + H155 + H158 + H161 + H163 + H166 + H169 + H171)</f>
        <v/>
      </c>
      <c r="J172">
        <f>(J2 + J3 + J4 + J6 + J122 + J129 + J141 + J143 + J155 + J157 + J158 + J160 + J161 + J162 + J163 + J165 + J166 + J168 + J169 + J170 + J171)</f>
        <v/>
      </c>
    </row>
    <row r="173">
      <c r="A173" t="inlineStr">
        <is>
          <t>regReadDataA[24]: masterReg/readData1_reg[24]/Q to masterReg/readData2[24]_i_11/I5sum delays + cap delay</t>
        </is>
      </c>
      <c r="E173">
        <f>1000*(E172 + J172)</f>
        <v/>
      </c>
      <c r="F173">
        <f>1000*(F172 + J172)</f>
        <v/>
      </c>
      <c r="G173">
        <f>1000*(G172 + J172)</f>
        <v/>
      </c>
      <c r="H173">
        <f>1000*(H172 + J172)</f>
        <v/>
      </c>
    </row>
    <row r="175">
      <c r="A175" t="inlineStr">
        <is>
          <t>regReadDataA[24]: masterReg/readData1_reg[24]/Q to masterReg/readData2[24]_i_11/I5Total delay (from Vivado)</t>
        </is>
      </c>
      <c r="E175" t="inlineStr">
        <is>
          <t>659</t>
        </is>
      </c>
      <c r="F175" t="inlineStr">
        <is>
          <t>574</t>
        </is>
      </c>
      <c r="G175" t="inlineStr">
        <is>
          <t>1145</t>
        </is>
      </c>
      <c r="H175" t="inlineStr">
        <is>
          <t>972</t>
        </is>
      </c>
    </row>
    <row r="177">
      <c r="A177" t="inlineStr">
        <is>
          <t>INT_L_X4Y53/INT_L.BYP_BOUNCE3-&gt;&gt;IMUX_L39</t>
        </is>
      </c>
      <c r="B177" t="inlineStr">
        <is>
          <t>Buffer</t>
        </is>
      </c>
      <c r="C177" t="n">
        <v>1.6107141875</v>
      </c>
      <c r="D177" t="n">
        <v>0.007713</v>
      </c>
      <c r="E177" t="n">
        <v>0.047</v>
      </c>
      <c r="F177" t="n">
        <v>0.038</v>
      </c>
      <c r="G177" t="n">
        <v>0.138</v>
      </c>
      <c r="H177" t="n">
        <v>0.114</v>
      </c>
      <c r="I177">
        <f>((((D182) + (D181))) + (D178 + D179))</f>
        <v/>
      </c>
      <c r="J177">
        <f>(((((D182) + (D181))) + (D178 + D179))*C177)</f>
        <v/>
      </c>
    </row>
    <row r="178">
      <c r="A178" t="inlineStr">
        <is>
          <t>INT_L_X4Y53/IMUX_L39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CLBLL_L_X4Y53/CLBLL_IMUX39</t>
        </is>
      </c>
      <c r="B179" t="inlineStr">
        <is>
          <t>Part of wire</t>
        </is>
      </c>
      <c r="C179" t="n">
        <v>0</v>
      </c>
      <c r="D179" t="n">
        <v>0</v>
      </c>
      <c r="I179">
        <f>(((D178 + D179)/2) + (((D182) + (D181))))</f>
        <v/>
      </c>
      <c r="J179">
        <f>((C178 + C179)*(((D178 + D179)/2) + (((D182) + (D181)))))</f>
        <v/>
      </c>
    </row>
    <row r="180">
      <c r="A180" t="inlineStr">
        <is>
          <t>CLBLL_L_X4Y53/CLBLL_L.CLBLL_IMUX39-&gt;CLBLL_L_D3</t>
        </is>
      </c>
      <c r="B180" t="inlineStr">
        <is>
          <t>PassTransistor</t>
        </is>
      </c>
      <c r="C180" t="n">
        <v>0</v>
      </c>
      <c r="E180" t="n">
        <v>0</v>
      </c>
      <c r="F180" t="n">
        <v>0</v>
      </c>
      <c r="G180" t="n">
        <v>0</v>
      </c>
      <c r="H180" t="n">
        <v>0</v>
      </c>
      <c r="I180">
        <f>((D182) + (D181))</f>
        <v/>
      </c>
      <c r="J180">
        <f>(((D182) + (D181))*C180)</f>
        <v/>
      </c>
    </row>
    <row r="181">
      <c r="A181" t="inlineStr">
        <is>
          <t>CLBLL_L_X4Y53/CLBLL_L_D3</t>
        </is>
      </c>
      <c r="B181" t="inlineStr">
        <is>
          <t>Part of wire</t>
        </is>
      </c>
      <c r="C181" t="n">
        <v>0</v>
      </c>
      <c r="D181" t="n">
        <v>0</v>
      </c>
      <c r="I181">
        <f>(((D181)/2) + (D182))</f>
        <v/>
      </c>
      <c r="J181">
        <f>((C181)*(((D181)/2) + (D182)))</f>
        <v/>
      </c>
    </row>
    <row r="182">
      <c r="A182" t="inlineStr">
        <is>
          <t>masterReg/readData2[29]_i_15/I3</t>
        </is>
      </c>
      <c r="B182" t="inlineStr">
        <is>
          <t>Inpin</t>
        </is>
      </c>
      <c r="D182" t="n">
        <v>0</v>
      </c>
      <c r="E182" t="n">
        <v>0.136</v>
      </c>
      <c r="F182" t="n">
        <v>0.109</v>
      </c>
      <c r="G182" t="n">
        <v>0.346</v>
      </c>
      <c r="H182" t="n">
        <v>0.279</v>
      </c>
    </row>
    <row r="183">
      <c r="A183" t="inlineStr">
        <is>
          <t>regReadDataA[24]: masterReg/readData1_reg[24]/Q to masterReg/readData2[29]_i_15/I3 sum delays</t>
        </is>
      </c>
      <c r="E183">
        <f>(E2 + E4 + E122 + E141 + E155 + E158 + E161 + E163 + E177 + E180 + E182)</f>
        <v/>
      </c>
      <c r="F183">
        <f>(F2 + F4 + F122 + F141 + F155 + F158 + F161 + F163 + F177 + F180 + F182)</f>
        <v/>
      </c>
      <c r="G183">
        <f>(G2 + G4 + G122 + G141 + G155 + G158 + G161 + G163 + G177 + G180 + G182)</f>
        <v/>
      </c>
      <c r="H183">
        <f>(H2 + H4 + H122 + H141 + H155 + H158 + H161 + H163 + H177 + H180 + H182)</f>
        <v/>
      </c>
      <c r="J183">
        <f>(J2 + J3 + J4 + J6 + J122 + J129 + J141 + J143 + J155 + J157 + J158 + J160 + J161 + J162 + J163 + J165 + J177 + J179 + J180 + J181 + J182)</f>
        <v/>
      </c>
    </row>
    <row r="184">
      <c r="A184" t="inlineStr">
        <is>
          <t>regReadDataA[24]: masterReg/readData1_reg[24]/Q to masterReg/readData2[29]_i_15/I3sum delays + cap delay</t>
        </is>
      </c>
      <c r="E184">
        <f>1000*(E183 + J183)</f>
        <v/>
      </c>
      <c r="F184">
        <f>1000*(F183 + J183)</f>
        <v/>
      </c>
      <c r="G184">
        <f>1000*(G183 + J183)</f>
        <v/>
      </c>
      <c r="H184">
        <f>1000*(H183 + J183)</f>
        <v/>
      </c>
    </row>
    <row r="186">
      <c r="A186" t="inlineStr">
        <is>
          <t>regReadDataA[24]: masterReg/readData1_reg[24]/Q to masterReg/readData2[29]_i_15/I3Total delay (from Vivado)</t>
        </is>
      </c>
      <c r="E186" t="inlineStr">
        <is>
          <t>658</t>
        </is>
      </c>
      <c r="F186" t="inlineStr">
        <is>
          <t>573</t>
        </is>
      </c>
      <c r="G186" t="inlineStr">
        <is>
          <t>1143</t>
        </is>
      </c>
      <c r="H186" t="inlineStr">
        <is>
          <t>970</t>
        </is>
      </c>
    </row>
    <row r="188">
      <c r="A188" t="inlineStr">
        <is>
          <t>INT_L_X4Y53/INT_L.SR1END2-&gt;&gt;SL1BEG2</t>
        </is>
      </c>
      <c r="B188" t="inlineStr">
        <is>
          <t>Buffer</t>
        </is>
      </c>
      <c r="C188" t="n">
        <v>1.16220225</v>
      </c>
      <c r="D188" t="n">
        <v>0.008429000000000001</v>
      </c>
      <c r="E188" t="n">
        <v>0.054</v>
      </c>
      <c r="F188" t="n">
        <v>0.044</v>
      </c>
      <c r="G188" t="n">
        <v>0.131</v>
      </c>
      <c r="H188" t="n">
        <v>0.108</v>
      </c>
      <c r="I188">
        <f>((D191) + (D189 + D190))</f>
        <v/>
      </c>
      <c r="J188">
        <f>(((D191) + (D189 + D190))*C188)</f>
        <v/>
      </c>
    </row>
    <row r="189">
      <c r="A189" t="inlineStr">
        <is>
          <t>INT_L_X4Y53/SL1BEG2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INT_L_X4Y52/SL1END2</t>
        </is>
      </c>
      <c r="B190" t="inlineStr">
        <is>
          <t>Part of wire</t>
        </is>
      </c>
      <c r="C190" t="n">
        <v>0</v>
      </c>
      <c r="D190" t="n">
        <v>0</v>
      </c>
      <c r="I190">
        <f>(((D189 + D190)/2) + (D191))</f>
        <v/>
      </c>
      <c r="J190">
        <f>((C189 + C190)*(((D189 + D190)/2) + (D191)))</f>
        <v/>
      </c>
    </row>
    <row r="191">
      <c r="A191" t="inlineStr">
        <is>
          <t>INT_L_X4Y52/INT_L.SL1END2-&gt;&gt;IMUX_L13</t>
        </is>
      </c>
      <c r="B191" t="inlineStr">
        <is>
          <t>Buffer</t>
        </is>
      </c>
      <c r="C191" t="n">
        <v>1.6107141875</v>
      </c>
      <c r="D191" t="n">
        <v>0.007713</v>
      </c>
      <c r="E191" t="n">
        <v>0.047</v>
      </c>
      <c r="F191" t="n">
        <v>0.038</v>
      </c>
      <c r="G191" t="n">
        <v>0.138</v>
      </c>
      <c r="H191" t="n">
        <v>0.114</v>
      </c>
      <c r="I191">
        <f>((((D196) + (D195))) + (D192 + D193))</f>
        <v/>
      </c>
      <c r="J191">
        <f>(((((D196) + (D195))) + (D192 + D193))*C191)</f>
        <v/>
      </c>
    </row>
    <row r="192">
      <c r="A192" t="inlineStr">
        <is>
          <t>INT_L_X4Y52/IMUX_L13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CLBLL_L_X4Y52/CLBLL_IMUX13</t>
        </is>
      </c>
      <c r="B193" t="inlineStr">
        <is>
          <t>Part of wire</t>
        </is>
      </c>
      <c r="C193" t="n">
        <v>0</v>
      </c>
      <c r="D193" t="n">
        <v>0</v>
      </c>
      <c r="I193">
        <f>(((D192 + D193)/2) + (((D196) + (D195))))</f>
        <v/>
      </c>
      <c r="J193">
        <f>((C192 + C193)*(((D192 + D193)/2) + (((D196) + (D195)))))</f>
        <v/>
      </c>
    </row>
    <row r="194">
      <c r="A194" t="inlineStr">
        <is>
          <t>CLBLL_L_X4Y52/CLBLL_L.CLBLL_IMUX13-&gt;CLBLL_L_B6</t>
        </is>
      </c>
      <c r="B194" t="inlineStr">
        <is>
          <t>PassTransistor</t>
        </is>
      </c>
      <c r="C194" t="n">
        <v>0</v>
      </c>
      <c r="E194" t="n">
        <v>0</v>
      </c>
      <c r="F194" t="n">
        <v>0</v>
      </c>
      <c r="G194" t="n">
        <v>0</v>
      </c>
      <c r="H194" t="n">
        <v>0</v>
      </c>
      <c r="I194">
        <f>((D196) + (D195))</f>
        <v/>
      </c>
      <c r="J194">
        <f>(((D196) + (D195))*C194)</f>
        <v/>
      </c>
    </row>
    <row r="195">
      <c r="A195" t="inlineStr">
        <is>
          <t>CLBLL_L_X4Y52/CLBLL_L_B6</t>
        </is>
      </c>
      <c r="B195" t="inlineStr">
        <is>
          <t>Part of wire</t>
        </is>
      </c>
      <c r="C195" t="n">
        <v>0</v>
      </c>
      <c r="D195" t="n">
        <v>0</v>
      </c>
      <c r="I195">
        <f>(((D195)/2) + (D196))</f>
        <v/>
      </c>
      <c r="J195">
        <f>((C195)*(((D195)/2) + (D196)))</f>
        <v/>
      </c>
    </row>
    <row r="196">
      <c r="A196" t="inlineStr">
        <is>
          <t>masterReg/readData2[1]_i_12/I0</t>
        </is>
      </c>
      <c r="B196" t="inlineStr">
        <is>
          <t>Inpin</t>
        </is>
      </c>
      <c r="D196" t="n">
        <v>0</v>
      </c>
      <c r="E196" t="n">
        <v>0.001</v>
      </c>
      <c r="F196" t="n">
        <v>0.001</v>
      </c>
      <c r="G196" t="n">
        <v>0.002</v>
      </c>
      <c r="H196" t="n">
        <v>0.002</v>
      </c>
    </row>
    <row r="197">
      <c r="A197" t="inlineStr">
        <is>
          <t>regReadDataA[24]: masterReg/readData1_reg[24]/Q to masterReg/readData2[1]_i_12/I0 sum delays</t>
        </is>
      </c>
      <c r="E197">
        <f>(E2 + E4 + E122 + E141 + E155 + E158 + E188 + E191 + E194 + E196)</f>
        <v/>
      </c>
      <c r="F197">
        <f>(F2 + F4 + F122 + F141 + F155 + F158 + F188 + F191 + F194 + F196)</f>
        <v/>
      </c>
      <c r="G197">
        <f>(G2 + G4 + G122 + G141 + G155 + G158 + G188 + G191 + G194 + G196)</f>
        <v/>
      </c>
      <c r="H197">
        <f>(H2 + H4 + H122 + H141 + H155 + H158 + H188 + H191 + H194 + H196)</f>
        <v/>
      </c>
      <c r="J197">
        <f>(J2 + J3 + J4 + J6 + J122 + J129 + J141 + J143 + J155 + J157 + J158 + J160 + J188 + J190 + J191 + J193 + J194 + J195 + J196)</f>
        <v/>
      </c>
    </row>
    <row r="198">
      <c r="A198" t="inlineStr">
        <is>
          <t>regReadDataA[24]: masterReg/readData1_reg[24]/Q to masterReg/readData2[1]_i_12/I0sum delays + cap delay</t>
        </is>
      </c>
      <c r="E198">
        <f>1000*(E197 + J197)</f>
        <v/>
      </c>
      <c r="F198">
        <f>1000*(F197 + J197)</f>
        <v/>
      </c>
      <c r="G198">
        <f>1000*(G197 + J197)</f>
        <v/>
      </c>
      <c r="H198">
        <f>1000*(H197 + J197)</f>
        <v/>
      </c>
    </row>
    <row r="200">
      <c r="A200" t="inlineStr">
        <is>
          <t>regReadDataA[24]: masterReg/readData1_reg[24]/Q to masterReg/readData2[1]_i_12/I0Total delay (from Vivado)</t>
        </is>
      </c>
      <c r="E200" t="inlineStr">
        <is>
          <t>507</t>
        </is>
      </c>
      <c r="F200" t="inlineStr">
        <is>
          <t>449</t>
        </is>
      </c>
      <c r="G200" t="inlineStr">
        <is>
          <t>815</t>
        </is>
      </c>
      <c r="H200" t="inlineStr">
        <is>
          <t>704</t>
        </is>
      </c>
    </row>
    <row r="202">
      <c r="A202" t="inlineStr">
        <is>
          <t>INT_L_X4Y53/INT_L.SR1END2-&gt;&gt;SR1BEG3</t>
        </is>
      </c>
      <c r="B202" t="inlineStr">
        <is>
          <t>Buffer</t>
        </is>
      </c>
      <c r="C202" t="n">
        <v>1.16220225</v>
      </c>
      <c r="D202" t="n">
        <v>0.008429000000000001</v>
      </c>
      <c r="E202" t="n">
        <v>0.057</v>
      </c>
      <c r="F202" t="n">
        <v>0.047</v>
      </c>
      <c r="G202" t="n">
        <v>0.14</v>
      </c>
      <c r="H202" t="n">
        <v>0.116</v>
      </c>
      <c r="I202">
        <f>((D206) + (D203 + D204 + D205))</f>
        <v/>
      </c>
      <c r="J202">
        <f>(((D206) + (D203 + D204 + D205))*C202)</f>
        <v/>
      </c>
    </row>
    <row r="203">
      <c r="A203" t="inlineStr">
        <is>
          <t>INT_L_X4Y53/SR1BEG3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INT_L_X4Y52/SR1END3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INT_L_X4Y53/SR1END_N3_3</t>
        </is>
      </c>
      <c r="B205" t="inlineStr">
        <is>
          <t>Part of wire</t>
        </is>
      </c>
      <c r="C205" t="n">
        <v>0</v>
      </c>
      <c r="D205" t="n">
        <v>0</v>
      </c>
      <c r="I205">
        <f>(((D203 + D204 + D205)/2) + (D206))</f>
        <v/>
      </c>
      <c r="J205">
        <f>((C203 + C204 + C205)*(((D203 + D204 + D205)/2) + (D206)))</f>
        <v/>
      </c>
    </row>
    <row r="206">
      <c r="A206" t="inlineStr">
        <is>
          <t>INT_L_X4Y52/INT_L.SR1END3-&gt;&gt;SW2BEG3</t>
        </is>
      </c>
      <c r="B206" t="inlineStr">
        <is>
          <t>Buffer</t>
        </is>
      </c>
      <c r="C206" t="n">
        <v>1.1851186875</v>
      </c>
      <c r="D206" t="n">
        <v>0.008473000000000001</v>
      </c>
      <c r="E206" t="n">
        <v>0.041</v>
      </c>
      <c r="F206" t="n">
        <v>0.033</v>
      </c>
      <c r="G206" t="n">
        <v>0.137</v>
      </c>
      <c r="H206" t="n">
        <v>0.113</v>
      </c>
      <c r="I206">
        <f>((D213) + (D207 + D208 + D209 + D210 + D211 + D212))</f>
        <v/>
      </c>
      <c r="J206">
        <f>(((D213) + (D207 + D208 + D209 + D210 + D211 + D212))*C206)</f>
        <v/>
      </c>
    </row>
    <row r="207">
      <c r="A207" t="inlineStr">
        <is>
          <t>INT_L_X4Y52/SW2BEG3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INT_R_X3Y51/SW2END3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INT_R_X3Y52/SW2END_N0_3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INT_L_X4Y51/SW2A3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CLBLL_L_X4Y51/CLBLL_SW2A3</t>
        </is>
      </c>
      <c r="B211" t="inlineStr">
        <is>
          <t>Part of wire</t>
        </is>
      </c>
      <c r="C211" t="n">
        <v>0.078932</v>
      </c>
      <c r="D211" t="n">
        <v>0.005896</v>
      </c>
    </row>
    <row r="212">
      <c r="A212" t="inlineStr">
        <is>
          <t>CLBLM_R_X3Y51/CLBLM_SW2A3</t>
        </is>
      </c>
      <c r="B212" t="inlineStr">
        <is>
          <t>Part of wire</t>
        </is>
      </c>
      <c r="C212" t="n">
        <v>0.090208</v>
      </c>
      <c r="D212" t="n">
        <v>0.005896</v>
      </c>
      <c r="I212">
        <f>(((D207 + D208 + D209 + D210 + D211 + D212)/2) + (D213))</f>
        <v/>
      </c>
      <c r="J212">
        <f>((C207 + C208 + C209 + C210 + C211 + C212)*(((D207 + D208 + D209 + D210 + D211 + D212)/2) + (D213)))</f>
        <v/>
      </c>
    </row>
    <row r="213">
      <c r="A213" t="inlineStr">
        <is>
          <t>INT_R_X3Y51/INT_R.SW2END3-&gt;&gt;IMUX46</t>
        </is>
      </c>
      <c r="B213" t="inlineStr">
        <is>
          <t>Buffer</t>
        </is>
      </c>
      <c r="C213" t="n">
        <v>1.6107141875</v>
      </c>
      <c r="D213" t="n">
        <v>0.007713</v>
      </c>
      <c r="E213" t="n">
        <v>0.047</v>
      </c>
      <c r="F213" t="n">
        <v>0.038</v>
      </c>
      <c r="G213" t="n">
        <v>0.138</v>
      </c>
      <c r="H213" t="n">
        <v>0.114</v>
      </c>
      <c r="I213">
        <f>((((D218) + (D217))) + (D214 + D215))</f>
        <v/>
      </c>
      <c r="J213">
        <f>(((((D218) + (D217))) + (D214 + D215))*C213)</f>
        <v/>
      </c>
    </row>
    <row r="214">
      <c r="A214" t="inlineStr">
        <is>
          <t>INT_R_X3Y51/IMUX46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CLBLM_R_X3Y51/CLBLM_IMUX46</t>
        </is>
      </c>
      <c r="B215" t="inlineStr">
        <is>
          <t>Part of wire</t>
        </is>
      </c>
      <c r="C215" t="n">
        <v>0</v>
      </c>
      <c r="D215" t="n">
        <v>0</v>
      </c>
      <c r="I215">
        <f>(((D214 + D215)/2) + (((D218) + (D217))))</f>
        <v/>
      </c>
      <c r="J215">
        <f>((C214 + C215)*(((D214 + D215)/2) + (((D218) + (D217)))))</f>
        <v/>
      </c>
    </row>
    <row r="216">
      <c r="A216" t="inlineStr">
        <is>
          <t>CLBLM_R_X3Y51/CLBLM_R.CLBLM_IMUX46-&gt;CLBLM_L_D5</t>
        </is>
      </c>
      <c r="B216" t="inlineStr">
        <is>
          <t>PassTransistor</t>
        </is>
      </c>
      <c r="C216" t="n">
        <v>0</v>
      </c>
      <c r="E216" t="n">
        <v>0</v>
      </c>
      <c r="F216" t="n">
        <v>0</v>
      </c>
      <c r="G216" t="n">
        <v>0</v>
      </c>
      <c r="H216" t="n">
        <v>0</v>
      </c>
      <c r="I216">
        <f>((D218) + (D217))</f>
        <v/>
      </c>
      <c r="J216">
        <f>(((D218) + (D217))*C216)</f>
        <v/>
      </c>
    </row>
    <row r="217">
      <c r="A217" t="inlineStr">
        <is>
          <t>CLBLM_R_X3Y51/CLBLM_L_D5</t>
        </is>
      </c>
      <c r="B217" t="inlineStr">
        <is>
          <t>Part of wire</t>
        </is>
      </c>
      <c r="C217" t="n">
        <v>0</v>
      </c>
      <c r="D217" t="n">
        <v>0</v>
      </c>
      <c r="I217">
        <f>(((D217)/2) + (D218))</f>
        <v/>
      </c>
      <c r="J217">
        <f>((C217)*(((D217)/2) + (D218)))</f>
        <v/>
      </c>
    </row>
    <row r="218">
      <c r="A218" t="inlineStr">
        <is>
          <t>masterReg/readData2[28]_i_15/I5</t>
        </is>
      </c>
      <c r="B218" t="inlineStr">
        <is>
          <t>Inpin</t>
        </is>
      </c>
      <c r="D218" t="n">
        <v>0</v>
      </c>
      <c r="E218" t="n">
        <v>0.042</v>
      </c>
      <c r="F218" t="n">
        <v>0.033</v>
      </c>
      <c r="G218" t="n">
        <v>0.113</v>
      </c>
      <c r="H218" t="n">
        <v>0.091</v>
      </c>
    </row>
    <row r="219">
      <c r="A219" t="inlineStr">
        <is>
          <t>regReadDataA[24]: masterReg/readData1_reg[24]/Q to masterReg/readData2[28]_i_15/I5 sum delays</t>
        </is>
      </c>
      <c r="E219">
        <f>(E2 + E4 + E122 + E141 + E155 + E158 + E202 + E206 + E213 + E216 + E218)</f>
        <v/>
      </c>
      <c r="F219">
        <f>(F2 + F4 + F122 + F141 + F155 + F158 + F202 + F206 + F213 + F216 + F218)</f>
        <v/>
      </c>
      <c r="G219">
        <f>(G2 + G4 + G122 + G141 + G155 + G158 + G202 + G206 + G213 + G216 + G218)</f>
        <v/>
      </c>
      <c r="H219">
        <f>(H2 + H4 + H122 + H141 + H155 + H158 + H202 + H206 + H213 + H216 + H218)</f>
        <v/>
      </c>
      <c r="J219">
        <f>(J2 + J3 + J4 + J6 + J122 + J129 + J141 + J143 + J155 + J157 + J158 + J160 + J202 + J205 + J206 + J212 + J213 + J215 + J216 + J217 + J218)</f>
        <v/>
      </c>
    </row>
    <row r="220">
      <c r="A220" t="inlineStr">
        <is>
          <t>regReadDataA[24]: masterReg/readData1_reg[24]/Q to masterReg/readData2[28]_i_15/I5sum delays + cap delay</t>
        </is>
      </c>
      <c r="E220">
        <f>1000*(E219 + J219)</f>
        <v/>
      </c>
      <c r="F220">
        <f>1000*(F219 + J219)</f>
        <v/>
      </c>
      <c r="G220">
        <f>1000*(G219 + J219)</f>
        <v/>
      </c>
      <c r="H220">
        <f>1000*(H219 + J219)</f>
        <v/>
      </c>
    </row>
    <row r="222">
      <c r="A222" t="inlineStr">
        <is>
          <t>regReadDataA[24]: masterReg/readData1_reg[24]/Q to masterReg/readData2[28]_i_15/I5Total delay (from Vivado)</t>
        </is>
      </c>
      <c r="E222" t="inlineStr">
        <is>
          <t>619</t>
        </is>
      </c>
      <c r="F222" t="inlineStr">
        <is>
          <t>544</t>
        </is>
      </c>
      <c r="G222" t="inlineStr">
        <is>
          <t>1052</t>
        </is>
      </c>
      <c r="H222" t="inlineStr">
        <is>
          <t>901</t>
        </is>
      </c>
    </row>
    <row r="224">
      <c r="A224" t="inlineStr">
        <is>
          <t>INT_L_X4Y53/INT_L.SR1END2-&gt;&gt;SE2BEG2</t>
        </is>
      </c>
      <c r="B224" t="inlineStr">
        <is>
          <t>Buffer</t>
        </is>
      </c>
      <c r="C224" t="n">
        <v>1.1851186875</v>
      </c>
      <c r="D224" t="n">
        <v>0.008473000000000001</v>
      </c>
      <c r="E224" t="n">
        <v>0.042</v>
      </c>
      <c r="F224" t="n">
        <v>0.034</v>
      </c>
      <c r="G224" t="n">
        <v>0.138</v>
      </c>
      <c r="H224" t="n">
        <v>0.114</v>
      </c>
      <c r="I224">
        <f>((D228 + D245 + D256) + (D225 + D226 + D227))</f>
        <v/>
      </c>
      <c r="J224">
        <f>(((D228 + D245 + D256) + (D225 + D226 + D227))*C224)</f>
        <v/>
      </c>
    </row>
    <row r="225">
      <c r="A225" t="inlineStr">
        <is>
          <t>INT_L_X4Y53/SE2BEG2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INT_R_X5Y52/SE2END2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INT_L_X4Y52/SE2A2</t>
        </is>
      </c>
      <c r="B227" t="inlineStr">
        <is>
          <t>Part of wire</t>
        </is>
      </c>
      <c r="C227" t="n">
        <v>0</v>
      </c>
      <c r="D227" t="n">
        <v>0</v>
      </c>
      <c r="I227">
        <f>(((D225 + D226 + D227)/2) + (D228 + D245 + D256))</f>
        <v/>
      </c>
      <c r="J227">
        <f>((C225 + C226 + C227)*(((D225 + D226 + D227)/2) + (D228 + D245 + D256)))</f>
        <v/>
      </c>
    </row>
    <row r="228">
      <c r="A228" t="inlineStr">
        <is>
          <t>INT_R_X5Y52/INT_R.SE2END2-&gt;&gt;FAN_ALT5</t>
        </is>
      </c>
      <c r="B228" t="inlineStr">
        <is>
          <t>Buffer</t>
        </is>
      </c>
      <c r="C228" t="n">
        <v>0</v>
      </c>
      <c r="D228" t="n">
        <v>0.00757</v>
      </c>
      <c r="E228" t="n">
        <v>0</v>
      </c>
      <c r="F228" t="n">
        <v>0</v>
      </c>
      <c r="G228" t="n">
        <v>0</v>
      </c>
      <c r="H228" t="n">
        <v>0</v>
      </c>
      <c r="I228">
        <f>((D230) + (D229))</f>
        <v/>
      </c>
      <c r="J228">
        <f>(((D230) + (D229))*C228)</f>
        <v/>
      </c>
    </row>
    <row r="229">
      <c r="A229" t="inlineStr">
        <is>
          <t>INT_R_X5Y52/FAN_ALT5</t>
        </is>
      </c>
      <c r="B229" t="inlineStr">
        <is>
          <t>Part of wire</t>
        </is>
      </c>
      <c r="C229" t="n">
        <v>0</v>
      </c>
      <c r="D229" t="n">
        <v>0</v>
      </c>
      <c r="I229">
        <f>(((D229)/2) + (D230))</f>
        <v/>
      </c>
      <c r="J229">
        <f>((C229)*(((D229)/2) + (D230)))</f>
        <v/>
      </c>
    </row>
    <row r="230">
      <c r="A230" t="inlineStr">
        <is>
          <t>INT_R_X5Y52/INT_R.FAN_ALT5-&gt;&gt;FAN_BOUNCE5</t>
        </is>
      </c>
      <c r="B230" t="inlineStr">
        <is>
          <t>Buffer</t>
        </is>
      </c>
      <c r="C230" t="n">
        <v>1.4764880625</v>
      </c>
      <c r="D230" t="n">
        <v>0</v>
      </c>
      <c r="E230" t="n">
        <v>0.059</v>
      </c>
      <c r="F230" t="n">
        <v>0.049</v>
      </c>
      <c r="G230" t="n">
        <v>0.178</v>
      </c>
      <c r="H230" t="n">
        <v>0.147</v>
      </c>
      <c r="I230">
        <f>((D232) + (D231))</f>
        <v/>
      </c>
      <c r="J230">
        <f>(((D232) + (D231))*C230)</f>
        <v/>
      </c>
    </row>
    <row r="231">
      <c r="A231" t="inlineStr">
        <is>
          <t>INT_R_X5Y52/FAN_BOUNCE5</t>
        </is>
      </c>
      <c r="B231" t="inlineStr">
        <is>
          <t>Part of wire</t>
        </is>
      </c>
      <c r="C231" t="n">
        <v>0</v>
      </c>
      <c r="D231" t="n">
        <v>0</v>
      </c>
      <c r="I231">
        <f>(((D231)/2) + (D232))</f>
        <v/>
      </c>
      <c r="J231">
        <f>((C231)*(((D231)/2) + (D232)))</f>
        <v/>
      </c>
    </row>
    <row r="232">
      <c r="A232" t="inlineStr">
        <is>
          <t>INT_R_X5Y52/INT_R.FAN_BOUNCE5-&gt;&gt;BYP_ALT1</t>
        </is>
      </c>
      <c r="B232" t="inlineStr">
        <is>
          <t>Buffer</t>
        </is>
      </c>
      <c r="C232" t="n">
        <v>0</v>
      </c>
      <c r="D232" t="n">
        <v>0.00757</v>
      </c>
      <c r="E232" t="n">
        <v>0</v>
      </c>
      <c r="F232" t="n">
        <v>0</v>
      </c>
      <c r="G232" t="n">
        <v>0</v>
      </c>
      <c r="H232" t="n">
        <v>0</v>
      </c>
      <c r="I232">
        <f>((D234) + (D233))</f>
        <v/>
      </c>
      <c r="J232">
        <f>(((D234) + (D233))*C232)</f>
        <v/>
      </c>
    </row>
    <row r="233">
      <c r="A233" t="inlineStr">
        <is>
          <t>INT_R_X5Y52/BYP_ALT1</t>
        </is>
      </c>
      <c r="B233" t="inlineStr">
        <is>
          <t>Part of wire</t>
        </is>
      </c>
      <c r="C233" t="n">
        <v>0</v>
      </c>
      <c r="D233" t="n">
        <v>0</v>
      </c>
      <c r="I233">
        <f>(((D233)/2) + (D234))</f>
        <v/>
      </c>
      <c r="J233">
        <f>((C233)*(((D233)/2) + (D234)))</f>
        <v/>
      </c>
    </row>
    <row r="234">
      <c r="A234" t="inlineStr">
        <is>
          <t>INT_R_X5Y52/INT_R.BYP_ALT1-&gt;&gt;BYP1</t>
        </is>
      </c>
      <c r="B234" t="inlineStr">
        <is>
          <t>Buffer</t>
        </is>
      </c>
      <c r="C234" t="n">
        <v>3.489880625</v>
      </c>
      <c r="D234" t="n">
        <v>0</v>
      </c>
      <c r="E234" t="n">
        <v>0.055</v>
      </c>
      <c r="F234" t="n">
        <v>0.045</v>
      </c>
      <c r="G234" t="n">
        <v>0.179</v>
      </c>
      <c r="H234" t="n">
        <v>0.148</v>
      </c>
      <c r="I234">
        <f>((((D239) + (D238))) + (D235 + D236))</f>
        <v/>
      </c>
      <c r="J234">
        <f>(((((D239) + (D238))) + (D235 + D236))*C234)</f>
        <v/>
      </c>
    </row>
    <row r="235">
      <c r="A235" t="inlineStr">
        <is>
          <t>INT_R_X5Y52/BYP1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CLBLM_R_X5Y52/CLBLM_BYP1</t>
        </is>
      </c>
      <c r="B236" t="inlineStr">
        <is>
          <t>Part of wire</t>
        </is>
      </c>
      <c r="C236" t="n">
        <v>0</v>
      </c>
      <c r="D236" t="n">
        <v>0</v>
      </c>
      <c r="I236">
        <f>(((D235 + D236)/2) + (((D239) + (D238))))</f>
        <v/>
      </c>
      <c r="J236">
        <f>((C235 + C236)*(((D235 + D236)/2) + (((D239) + (D238)))))</f>
        <v/>
      </c>
    </row>
    <row r="237">
      <c r="A237" t="inlineStr">
        <is>
          <t>CLBLM_R_X5Y52/CLBLM_R.CLBLM_BYP1-&gt;CLBLM_M_AX</t>
        </is>
      </c>
      <c r="B237" t="inlineStr">
        <is>
          <t>PassTransistor</t>
        </is>
      </c>
      <c r="C237" t="n">
        <v>0</v>
      </c>
      <c r="E237" t="n">
        <v>0</v>
      </c>
      <c r="F237" t="n">
        <v>0</v>
      </c>
      <c r="G237" t="n">
        <v>0</v>
      </c>
      <c r="H237" t="n">
        <v>0</v>
      </c>
      <c r="I237">
        <f>((D239) + (D238))</f>
        <v/>
      </c>
      <c r="J237">
        <f>(((D239) + (D238))*C237)</f>
        <v/>
      </c>
    </row>
    <row r="238">
      <c r="A238" t="inlineStr">
        <is>
          <t>CLBLM_R_X5Y52/CLBLM_M_AX</t>
        </is>
      </c>
      <c r="B238" t="inlineStr">
        <is>
          <t>Part of wire</t>
        </is>
      </c>
      <c r="C238" t="n">
        <v>0</v>
      </c>
      <c r="D238" t="n">
        <v>0</v>
      </c>
      <c r="I238">
        <f>(((D238)/2) + (D239))</f>
        <v/>
      </c>
      <c r="J238">
        <f>((C238)*(((D238)/2) + (D239)))</f>
        <v/>
      </c>
    </row>
    <row r="239">
      <c r="A239" t="inlineStr">
        <is>
          <t>ALU1/result0_inferred__0/i__carry__5/DI[0]</t>
        </is>
      </c>
      <c r="B239" t="inlineStr">
        <is>
          <t>Inpin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t="inlineStr">
        <is>
          <t>regReadDataA[24]: masterReg/readData1_reg[24]/Q to ALU1/result0_inferred__0/i__carry__5/DI[0] sum delays</t>
        </is>
      </c>
      <c r="E240">
        <f>(E2 + E4 + E122 + E141 + E155 + E158 + E224 + E228 + E230 + E232 + E234 + E237 + E239)</f>
        <v/>
      </c>
      <c r="F240">
        <f>(F2 + F4 + F122 + F141 + F155 + F158 + F224 + F228 + F230 + F232 + F234 + F237 + F239)</f>
        <v/>
      </c>
      <c r="G240">
        <f>(G2 + G4 + G122 + G141 + G155 + G158 + G224 + G228 + G230 + G232 + G234 + G237 + G239)</f>
        <v/>
      </c>
      <c r="H240">
        <f>(H2 + H4 + H122 + H141 + H155 + H158 + H224 + H228 + H230 + H232 + H234 + H237 + H239)</f>
        <v/>
      </c>
      <c r="J240">
        <f>(J2 + J3 + J4 + J6 + J122 + J129 + J141 + J143 + J155 + J157 + J158 + J160 + J224 + J227 + J228 + J229 + J230 + J231 + J232 + J233 + J234 + J236 + J237 + J238 + J239)</f>
        <v/>
      </c>
    </row>
    <row r="241">
      <c r="A241" t="inlineStr">
        <is>
          <t>regReadDataA[24]: masterReg/readData1_reg[24]/Q to ALU1/result0_inferred__0/i__carry__5/DI[0]sum delays + cap delay</t>
        </is>
      </c>
      <c r="E241">
        <f>1000*(E240 + J240)</f>
        <v/>
      </c>
      <c r="F241">
        <f>1000*(F240 + J240)</f>
        <v/>
      </c>
      <c r="G241">
        <f>1000*(G240 + J240)</f>
        <v/>
      </c>
      <c r="H241">
        <f>1000*(H240 + J240)</f>
        <v/>
      </c>
    </row>
    <row r="243">
      <c r="A243" t="inlineStr">
        <is>
          <t>regReadDataA[24]: masterReg/readData1_reg[24]/Q to ALU1/result0_inferred__0/i__carry__5/DI[0]Total delay (from Vivado)</t>
        </is>
      </c>
      <c r="E243" t="inlineStr">
        <is>
          <t>587</t>
        </is>
      </c>
      <c r="F243" t="inlineStr">
        <is>
          <t>520</t>
        </is>
      </c>
      <c r="G243" t="inlineStr">
        <is>
          <t>1017</t>
        </is>
      </c>
      <c r="H243" t="inlineStr">
        <is>
          <t>874</t>
        </is>
      </c>
    </row>
    <row r="245">
      <c r="A245" t="inlineStr">
        <is>
          <t>INT_R_X5Y52/INT_R.SE2END2-&gt;&gt;IMUX5</t>
        </is>
      </c>
      <c r="B245" t="inlineStr">
        <is>
          <t>Buffer</t>
        </is>
      </c>
      <c r="C245" t="n">
        <v>1.6107141875</v>
      </c>
      <c r="D245" t="n">
        <v>0.007713</v>
      </c>
      <c r="E245" t="n">
        <v>0.047</v>
      </c>
      <c r="F245" t="n">
        <v>0.038</v>
      </c>
      <c r="G245" t="n">
        <v>0.138</v>
      </c>
      <c r="H245" t="n">
        <v>0.114</v>
      </c>
      <c r="I245">
        <f>((((D250) + (D249))) + (D246 + D247))</f>
        <v/>
      </c>
      <c r="J245">
        <f>(((((D250) + (D249))) + (D246 + D247))*C245)</f>
        <v/>
      </c>
    </row>
    <row r="246">
      <c r="A246" t="inlineStr">
        <is>
          <t>INT_R_X5Y52/IMUX5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CLBLM_R_X5Y52/CLBLM_IMUX5</t>
        </is>
      </c>
      <c r="B247" t="inlineStr">
        <is>
          <t>Part of wire</t>
        </is>
      </c>
      <c r="C247" t="n">
        <v>0</v>
      </c>
      <c r="D247" t="n">
        <v>0</v>
      </c>
      <c r="I247">
        <f>(((D246 + D247)/2) + (((D250) + (D249))))</f>
        <v/>
      </c>
      <c r="J247">
        <f>((C246 + C247)*(((D246 + D247)/2) + (((D250) + (D249)))))</f>
        <v/>
      </c>
    </row>
    <row r="248">
      <c r="A248" t="inlineStr">
        <is>
          <t>CLBLM_R_X5Y52/CLBLM_R.CLBLM_IMUX5-&gt;CLBLM_L_A6</t>
        </is>
      </c>
      <c r="B248" t="inlineStr">
        <is>
          <t>PassTransistor</t>
        </is>
      </c>
      <c r="C248" t="n">
        <v>0</v>
      </c>
      <c r="E248" t="n">
        <v>0</v>
      </c>
      <c r="F248" t="n">
        <v>0</v>
      </c>
      <c r="G248" t="n">
        <v>0</v>
      </c>
      <c r="H248" t="n">
        <v>0</v>
      </c>
      <c r="I248">
        <f>((D250) + (D249))</f>
        <v/>
      </c>
      <c r="J248">
        <f>(((D250) + (D249))*C248)</f>
        <v/>
      </c>
    </row>
    <row r="249">
      <c r="A249" t="inlineStr">
        <is>
          <t>CLBLM_R_X5Y52/CLBLM_L_A6</t>
        </is>
      </c>
      <c r="B249" t="inlineStr">
        <is>
          <t>Part of wire</t>
        </is>
      </c>
      <c r="C249" t="n">
        <v>0</v>
      </c>
      <c r="D249" t="n">
        <v>0</v>
      </c>
      <c r="I249">
        <f>(((D249)/2) + (D250))</f>
        <v/>
      </c>
      <c r="J249">
        <f>((C249)*(((D249)/2) + (D250)))</f>
        <v/>
      </c>
    </row>
    <row r="250">
      <c r="A250" t="inlineStr">
        <is>
          <t>masterReg/result0_carry__5_i_4/I0</t>
        </is>
      </c>
      <c r="B250" t="inlineStr">
        <is>
          <t>Inpin</t>
        </is>
      </c>
      <c r="D250" t="n">
        <v>0</v>
      </c>
      <c r="E250" t="n">
        <v>0.002</v>
      </c>
      <c r="F250" t="n">
        <v>0.002</v>
      </c>
      <c r="G250" t="n">
        <v>0.005</v>
      </c>
      <c r="H250" t="n">
        <v>0.004</v>
      </c>
    </row>
    <row r="251">
      <c r="A251" t="inlineStr">
        <is>
          <t>regReadDataA[24]: masterReg/readData1_reg[24]/Q to masterReg/result0_carry__5_i_4/I0 sum delays</t>
        </is>
      </c>
      <c r="E251">
        <f>(E2 + E4 + E122 + E141 + E155 + E158 + E224 + E245 + E248 + E250)</f>
        <v/>
      </c>
      <c r="F251">
        <f>(F2 + F4 + F122 + F141 + F155 + F158 + F224 + F245 + F248 + F250)</f>
        <v/>
      </c>
      <c r="G251">
        <f>(G2 + G4 + G122 + G141 + G155 + G158 + G224 + G245 + G248 + G250)</f>
        <v/>
      </c>
      <c r="H251">
        <f>(H2 + H4 + H122 + H141 + H155 + H158 + H224 + H245 + H248 + H250)</f>
        <v/>
      </c>
      <c r="J251">
        <f>(J2 + J3 + J4 + J6 + J122 + J129 + J141 + J143 + J155 + J157 + J158 + J160 + J224 + J227 + J245 + J247 + J248 + J249 + J250)</f>
        <v/>
      </c>
    </row>
    <row r="252">
      <c r="A252" t="inlineStr">
        <is>
          <t>regReadDataA[24]: masterReg/readData1_reg[24]/Q to masterReg/result0_carry__5_i_4/I0sum delays + cap delay</t>
        </is>
      </c>
      <c r="E252">
        <f>1000*(E251 + J251)</f>
        <v/>
      </c>
      <c r="F252">
        <f>1000*(F251 + J251)</f>
        <v/>
      </c>
      <c r="G252">
        <f>1000*(G251 + J251)</f>
        <v/>
      </c>
      <c r="H252">
        <f>1000*(H251 + J251)</f>
        <v/>
      </c>
    </row>
    <row r="254">
      <c r="A254" t="inlineStr">
        <is>
          <t>regReadDataA[24]: masterReg/readData1_reg[24]/Q to masterReg/result0_carry__5_i_4/I0Total delay (from Vivado)</t>
        </is>
      </c>
      <c r="E254" t="inlineStr">
        <is>
          <t>512</t>
        </is>
      </c>
      <c r="F254" t="inlineStr">
        <is>
          <t>456</t>
        </is>
      </c>
      <c r="G254" t="inlineStr">
        <is>
          <t>846</t>
        </is>
      </c>
      <c r="H254" t="inlineStr">
        <is>
          <t>732</t>
        </is>
      </c>
    </row>
    <row r="256">
      <c r="A256" t="inlineStr">
        <is>
          <t>INT_R_X5Y52/INT_R.SE2END2-&gt;&gt;IMUX4</t>
        </is>
      </c>
      <c r="B256" t="inlineStr">
        <is>
          <t>Buffer</t>
        </is>
      </c>
      <c r="C256" t="n">
        <v>1.6107141875</v>
      </c>
      <c r="D256" t="n">
        <v>0.007713</v>
      </c>
      <c r="E256" t="n">
        <v>0.047</v>
      </c>
      <c r="F256" t="n">
        <v>0.038</v>
      </c>
      <c r="G256" t="n">
        <v>0.138</v>
      </c>
      <c r="H256" t="n">
        <v>0.114</v>
      </c>
      <c r="I256">
        <f>((((D261) + (D260))) + (D257 + D258))</f>
        <v/>
      </c>
      <c r="J256">
        <f>(((((D261) + (D260))) + (D257 + D258))*C256)</f>
        <v/>
      </c>
    </row>
    <row r="257">
      <c r="A257" t="inlineStr">
        <is>
          <t>INT_R_X5Y52/IMUX4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CLBLM_R_X5Y52/CLBLM_IMUX4</t>
        </is>
      </c>
      <c r="B258" t="inlineStr">
        <is>
          <t>Part of wire</t>
        </is>
      </c>
      <c r="C258" t="n">
        <v>0</v>
      </c>
      <c r="D258" t="n">
        <v>0</v>
      </c>
      <c r="I258">
        <f>(((D257 + D258)/2) + (((D261) + (D260))))</f>
        <v/>
      </c>
      <c r="J258">
        <f>((C257 + C258)*(((D257 + D258)/2) + (((D261) + (D260)))))</f>
        <v/>
      </c>
    </row>
    <row r="259">
      <c r="A259" t="inlineStr">
        <is>
          <t>CLBLM_R_X5Y52/CLBLM_R.CLBLM_IMUX4-&gt;CLBLM_M_A6</t>
        </is>
      </c>
      <c r="B259" t="inlineStr">
        <is>
          <t>PassTransistor</t>
        </is>
      </c>
      <c r="C259" t="n">
        <v>0</v>
      </c>
      <c r="E259" t="n">
        <v>0</v>
      </c>
      <c r="F259" t="n">
        <v>0</v>
      </c>
      <c r="G259" t="n">
        <v>0</v>
      </c>
      <c r="H259" t="n">
        <v>0</v>
      </c>
      <c r="I259">
        <f>((D261) + (D260))</f>
        <v/>
      </c>
      <c r="J259">
        <f>(((D261) + (D260))*C259)</f>
        <v/>
      </c>
    </row>
    <row r="260">
      <c r="A260" t="inlineStr">
        <is>
          <t>CLBLM_R_X5Y52/CLBLM_M_A6</t>
        </is>
      </c>
      <c r="B260" t="inlineStr">
        <is>
          <t>Part of wire</t>
        </is>
      </c>
      <c r="C260" t="n">
        <v>0</v>
      </c>
      <c r="D260" t="n">
        <v>0</v>
      </c>
      <c r="I260">
        <f>(((D260)/2) + (D261))</f>
        <v/>
      </c>
      <c r="J260">
        <f>((C260)*(((D260)/2) + (D261)))</f>
        <v/>
      </c>
    </row>
    <row r="261">
      <c r="A261" t="inlineStr">
        <is>
          <t>masterReg/i__carry__5_i_4/I1</t>
        </is>
      </c>
      <c r="B261" t="inlineStr">
        <is>
          <t>Inpin</t>
        </is>
      </c>
      <c r="D261" t="n">
        <v>0</v>
      </c>
      <c r="E261" t="n">
        <v>0.008</v>
      </c>
      <c r="F261" t="n">
        <v>0.007</v>
      </c>
      <c r="G261" t="n">
        <v>0.016</v>
      </c>
      <c r="H261" t="n">
        <v>0.013</v>
      </c>
    </row>
    <row r="262">
      <c r="A262" t="inlineStr">
        <is>
          <t>regReadDataA[24]: masterReg/readData1_reg[24]/Q to masterReg/i__carry__5_i_4/I1 sum delays</t>
        </is>
      </c>
      <c r="E262">
        <f>(E2 + E4 + E122 + E141 + E155 + E158 + E224 + E256 + E259 + E261)</f>
        <v/>
      </c>
      <c r="F262">
        <f>(F2 + F4 + F122 + F141 + F155 + F158 + F224 + F256 + F259 + F261)</f>
        <v/>
      </c>
      <c r="G262">
        <f>(G2 + G4 + G122 + G141 + G155 + G158 + G224 + G256 + G259 + G261)</f>
        <v/>
      </c>
      <c r="H262">
        <f>(H2 + H4 + H122 + H141 + H155 + H158 + H224 + H256 + H259 + H261)</f>
        <v/>
      </c>
      <c r="J262">
        <f>(J2 + J3 + J4 + J6 + J122 + J129 + J141 + J143 + J155 + J157 + J158 + J160 + J224 + J227 + J256 + J258 + J259 + J260 + J261)</f>
        <v/>
      </c>
    </row>
    <row r="263">
      <c r="A263" t="inlineStr">
        <is>
          <t>regReadDataA[24]: masterReg/readData1_reg[24]/Q to masterReg/i__carry__5_i_4/I1sum delays + cap delay</t>
        </is>
      </c>
      <c r="E263">
        <f>1000*(E262 + J262)</f>
        <v/>
      </c>
      <c r="F263">
        <f>1000*(F262 + J262)</f>
        <v/>
      </c>
      <c r="G263">
        <f>1000*(G262 + J262)</f>
        <v/>
      </c>
      <c r="H263">
        <f>1000*(H262 + J262)</f>
        <v/>
      </c>
    </row>
    <row r="265">
      <c r="A265" t="inlineStr">
        <is>
          <t>regReadDataA[24]: masterReg/readData1_reg[24]/Q to masterReg/i__carry__5_i_4/I1Total delay (from Vivado)</t>
        </is>
      </c>
      <c r="E265" t="inlineStr">
        <is>
          <t>518</t>
        </is>
      </c>
      <c r="F265" t="inlineStr">
        <is>
          <t>461</t>
        </is>
      </c>
      <c r="G265" t="inlineStr">
        <is>
          <t>856</t>
        </is>
      </c>
      <c r="H265" t="inlineStr">
        <is>
          <t>740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CLBLM_L_X10Y53/CLBLM_M_AQ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D36) + (D5 + D6))) + (D3))</f>
        <v/>
      </c>
      <c r="J2">
        <f>(C2*((((D7 + D36) + (D5 + D6))) + (D3)))</f>
        <v/>
      </c>
    </row>
    <row r="3">
      <c r="A3" t="inlineStr">
        <is>
          <t>CLBLM_L_X10Y53/CLBLM_M_AQ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D36) + (D5 + D6))))</f>
        <v/>
      </c>
      <c r="J3">
        <f>((C3)*(((D3)/2) + (((D7 + D36) + (D5 + D6)))))</f>
        <v/>
      </c>
    </row>
    <row r="4">
      <c r="A4" t="inlineStr">
        <is>
          <t>CLBLM_L_X10Y53/CLBLM_L.CLBLM_M_AQ-&gt;CLBLM_LOGIC_OUTS4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D36) + (D5 + D6))</f>
        <v/>
      </c>
      <c r="J4">
        <f>(((D7 + D36) + (D5 + D6))*C4)</f>
        <v/>
      </c>
    </row>
    <row r="5">
      <c r="A5" t="inlineStr">
        <is>
          <t>CLBLM_L_X10Y53/CLBLM_LOGIC_OUTS4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INT_L_X10Y53/LOGIC_OUTS_L4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D36))</f>
        <v/>
      </c>
      <c r="J6">
        <f>((C5 + C6)*(((D5 + D6)/2) + (D7 + D36)))</f>
        <v/>
      </c>
    </row>
    <row r="7">
      <c r="A7" t="inlineStr">
        <is>
          <t>INT_L_X10Y53/INT_L.LOGIC_OUTS_L4-&gt;&gt;ER1BEG1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0.044</v>
      </c>
      <c r="F7" t="n">
        <v>0.036</v>
      </c>
      <c r="G7" t="n">
        <v>0.124</v>
      </c>
      <c r="H7" t="n">
        <v>0.103</v>
      </c>
      <c r="I7">
        <f>((D10) + (D8 + D9))</f>
        <v/>
      </c>
      <c r="J7">
        <f>(((D10) + (D8 + D9))*C7)</f>
        <v/>
      </c>
    </row>
    <row r="8">
      <c r="A8" t="inlineStr">
        <is>
          <t>INT_L_X10Y53/ER1BEG1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INT_R_X11Y53/ER1END1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INT_R_X11Y53/INT_R.ER1END1-&gt;&gt;SS2BEG1</t>
        </is>
      </c>
      <c r="B10" t="inlineStr">
        <is>
          <t>Buffer</t>
        </is>
      </c>
      <c r="C10" t="n">
        <v>1.1851186875</v>
      </c>
      <c r="D10" t="n">
        <v>0.008473000000000001</v>
      </c>
      <c r="E10" t="n">
        <v>0.06</v>
      </c>
      <c r="F10" t="n">
        <v>0.05</v>
      </c>
      <c r="G10" t="n">
        <v>0.134</v>
      </c>
      <c r="H10" t="n">
        <v>0.111</v>
      </c>
      <c r="I10">
        <f>((D14 + D25) + (D11 + D12 + D13))</f>
        <v/>
      </c>
      <c r="J10">
        <f>(((D14 + D25) + (D11 + D12 + D13))*C10)</f>
        <v/>
      </c>
    </row>
    <row r="11">
      <c r="A11" t="inlineStr">
        <is>
          <t>INT_R_X11Y53/SS2BEG1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INT_R_X11Y51/SS2END1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INT_R_X11Y52/SS2A1</t>
        </is>
      </c>
      <c r="B13" t="inlineStr">
        <is>
          <t>Part of wire</t>
        </is>
      </c>
      <c r="C13" t="n">
        <v>0</v>
      </c>
      <c r="D13" t="n">
        <v>0</v>
      </c>
      <c r="I13">
        <f>(((D11 + D12 + D13)/2) + (D14 + D25))</f>
        <v/>
      </c>
      <c r="J13">
        <f>((C11 + C12 + C13)*(((D11 + D12 + D13)/2) + (D14 + D25)))</f>
        <v/>
      </c>
    </row>
    <row r="14">
      <c r="A14" t="inlineStr">
        <is>
          <t>INT_R_X11Y51/INT_R.SS2END1-&gt;&gt;IMUX11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INT_R_X11Y51/IMUX11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CLBLM_R_X11Y51/CLBLM_IMUX11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CLBLM_R_X11Y51/CLBLM_R.CLBLM_IMUX11-&gt;CLBLM_M_A4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CLBLM_R_X11Y51/CLBLM_M_A4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masterReg/register_reg_r1_0_31_24_29_i_19/I0</t>
        </is>
      </c>
      <c r="B19" t="inlineStr">
        <is>
          <t>Inpin</t>
        </is>
      </c>
      <c r="D19" t="n">
        <v>0</v>
      </c>
      <c r="E19" t="n">
        <v>0.113</v>
      </c>
      <c r="F19" t="n">
        <v>0.091</v>
      </c>
      <c r="G19" t="n">
        <v>0.303</v>
      </c>
      <c r="H19" t="n">
        <v>0.244</v>
      </c>
    </row>
    <row r="20">
      <c r="A20" t="inlineStr">
        <is>
          <t>regReadDataA[25]: masterReg/readData1_reg[25]/Q to masterReg/register_reg_r1_0_31_24_29_i_19/I0 sum delays</t>
        </is>
      </c>
      <c r="E20">
        <f>(E2 + E4 + E7 + E10 + E14 + E17 + E19)</f>
        <v/>
      </c>
      <c r="F20">
        <f>(F2 + F4 + F7 + F10 + F14 + F17 + F19)</f>
        <v/>
      </c>
      <c r="G20">
        <f>(G2 + G4 + G7 + G10 + G14 + G17 + G19)</f>
        <v/>
      </c>
      <c r="H20">
        <f>(H2 + H4 + H7 + H10 + H14 + H17 + H19)</f>
        <v/>
      </c>
      <c r="J20">
        <f>(J2 + J3 + J4 + J6 + J7 + J9 + J10 + J13 + J14 + J16 + J17 + J18 + J19)</f>
        <v/>
      </c>
    </row>
    <row r="21">
      <c r="A21" t="inlineStr">
        <is>
          <t>regReadDataA[25]: masterReg/readData1_reg[25]/Q to masterReg/register_reg_r1_0_31_24_29_i_19/I0sum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regReadDataA[25]: masterReg/readData1_reg[25]/Q to masterReg/register_reg_r1_0_31_24_29_i_19/I0Total delay (from Vivado)</t>
        </is>
      </c>
      <c r="E23" t="inlineStr">
        <is>
          <t>312</t>
        </is>
      </c>
      <c r="F23" t="inlineStr">
        <is>
          <t>263</t>
        </is>
      </c>
      <c r="G23" t="inlineStr">
        <is>
          <t>614</t>
        </is>
      </c>
      <c r="H23" t="inlineStr">
        <is>
          <t>509</t>
        </is>
      </c>
    </row>
    <row r="25">
      <c r="A25" t="inlineStr">
        <is>
          <t>INT_R_X11Y51/INT_R.SS2END1-&gt;&gt;IMUX27</t>
        </is>
      </c>
      <c r="B25" t="inlineStr">
        <is>
          <t>Buffer</t>
        </is>
      </c>
      <c r="C25" t="n">
        <v>1.6107141875</v>
      </c>
      <c r="D25" t="n">
        <v>0.007713</v>
      </c>
      <c r="E25" t="n">
        <v>0.047</v>
      </c>
      <c r="F25" t="n">
        <v>0.038</v>
      </c>
      <c r="G25" t="n">
        <v>0.138</v>
      </c>
      <c r="H25" t="n">
        <v>0.114</v>
      </c>
      <c r="I25">
        <f>((((D30) + (D29))) + (D26 + D27))</f>
        <v/>
      </c>
      <c r="J25">
        <f>(((((D30) + (D29))) + (D26 + D27))*C25)</f>
        <v/>
      </c>
    </row>
    <row r="26">
      <c r="A26" t="inlineStr">
        <is>
          <t>INT_R_X11Y51/IMUX27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CLBLM_R_X11Y51/CLBLM_IMUX27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(((D30) + (D29))))</f>
        <v/>
      </c>
      <c r="J27">
        <f>((C26 + C27)*(((D26 + D27)/2) + (((D30) + (D29)))))</f>
        <v/>
      </c>
    </row>
    <row r="28">
      <c r="A28" t="inlineStr">
        <is>
          <t>CLBLM_R_X11Y51/CLBLM_R.CLBLM_IMUX27-&gt;CLBLM_M_B4</t>
        </is>
      </c>
      <c r="B28" t="inlineStr">
        <is>
          <t>PassTransistor</t>
        </is>
      </c>
      <c r="C28" t="n">
        <v>0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CLBLM_R_X11Y51/CLBLM_M_B4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masterReg/register_reg_r1_0_31_24_29_i_20/I2</t>
        </is>
      </c>
      <c r="B30" t="inlineStr">
        <is>
          <t>Inpin</t>
        </is>
      </c>
      <c r="D30" t="n">
        <v>0</v>
      </c>
      <c r="E30" t="n">
        <v>0.112</v>
      </c>
      <c r="F30" t="n">
        <v>0.09</v>
      </c>
      <c r="G30" t="n">
        <v>0.3</v>
      </c>
      <c r="H30" t="n">
        <v>0.242</v>
      </c>
    </row>
    <row r="31">
      <c r="A31" t="inlineStr">
        <is>
          <t>regReadDataA[25]: masterReg/readData1_reg[25]/Q to masterReg/register_reg_r1_0_31_24_29_i_20/I2 sum delays</t>
        </is>
      </c>
      <c r="E31">
        <f>(E2 + E4 + E7 + E10 + E25 + E28 + E30)</f>
        <v/>
      </c>
      <c r="F31">
        <f>(F2 + F4 + F7 + F10 + F25 + F28 + F30)</f>
        <v/>
      </c>
      <c r="G31">
        <f>(G2 + G4 + G7 + G10 + G25 + G28 + G30)</f>
        <v/>
      </c>
      <c r="H31">
        <f>(H2 + H4 + H7 + H10 + H25 + H28 + H30)</f>
        <v/>
      </c>
      <c r="J31">
        <f>(J2 + J3 + J4 + J6 + J7 + J9 + J10 + J13 + J25 + J27 + J28 + J29 + J30)</f>
        <v/>
      </c>
    </row>
    <row r="32">
      <c r="A32" t="inlineStr">
        <is>
          <t>regReadDataA[25]: masterReg/readData1_reg[25]/Q to masterReg/register_reg_r1_0_31_24_29_i_20/I2sum delays + cap delay</t>
        </is>
      </c>
      <c r="E32">
        <f>1000*(E31 + J31)</f>
        <v/>
      </c>
      <c r="F32">
        <f>1000*(F31 + J31)</f>
        <v/>
      </c>
      <c r="G32">
        <f>1000*(G31 + J31)</f>
        <v/>
      </c>
      <c r="H32">
        <f>1000*(H31 + J31)</f>
        <v/>
      </c>
    </row>
    <row r="34">
      <c r="A34" t="inlineStr">
        <is>
          <t>regReadDataA[25]: masterReg/readData1_reg[25]/Q to masterReg/register_reg_r1_0_31_24_29_i_20/I2Total delay (from Vivado)</t>
        </is>
      </c>
      <c r="E34" t="inlineStr">
        <is>
          <t>311</t>
        </is>
      </c>
      <c r="F34" t="inlineStr">
        <is>
          <t>262</t>
        </is>
      </c>
      <c r="G34" t="inlineStr">
        <is>
          <t>610</t>
        </is>
      </c>
      <c r="H34" t="inlineStr">
        <is>
          <t>506</t>
        </is>
      </c>
    </row>
    <row r="36">
      <c r="A36" t="inlineStr">
        <is>
          <t>INT_L_X10Y53/INT_L.LOGIC_OUTS_L4-&gt;&gt;WL1BEG_N3</t>
        </is>
      </c>
      <c r="B36" t="inlineStr">
        <is>
          <t>Buffer</t>
        </is>
      </c>
      <c r="C36" t="n">
        <v>1.16220225</v>
      </c>
      <c r="D36" t="n">
        <v>0.008429000000000001</v>
      </c>
      <c r="E36" t="n">
        <v>0.042</v>
      </c>
      <c r="F36" t="n">
        <v>0.034</v>
      </c>
      <c r="G36" t="n">
        <v>0.124</v>
      </c>
      <c r="H36" t="n">
        <v>0.103</v>
      </c>
      <c r="I36">
        <f>((D45) + (D37 + D38 + D39 + D40 + D41 + D42 + D43 + D44))</f>
        <v/>
      </c>
      <c r="J36">
        <f>(((D45) + (D37 + D38 + D39 + D40 + D41 + D42 + D43 + D44))*C36)</f>
        <v/>
      </c>
    </row>
    <row r="37">
      <c r="A37" t="inlineStr">
        <is>
          <t>INT_L_X10Y53/WL1BEG_N3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INT_R_X9Y52/WL1END3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INT_R_X9Y53/WL1END_N1_3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INT_L_X10Y52/WL1BEG3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CLBLM_L_X10Y52/CLBLM_WL1END3</t>
        </is>
      </c>
      <c r="B41" t="inlineStr">
        <is>
          <t>Part of wire</t>
        </is>
      </c>
      <c r="C41" t="n">
        <v>0.058596</v>
      </c>
      <c r="D41" t="n">
        <v>0.006105</v>
      </c>
    </row>
    <row r="42">
      <c r="A42" t="inlineStr">
        <is>
          <t>VBRK_X29Y55/VBRK_WL1END3</t>
        </is>
      </c>
      <c r="B42" t="inlineStr">
        <is>
          <t>Part of wire</t>
        </is>
      </c>
      <c r="C42" t="n">
        <v>0.01211</v>
      </c>
      <c r="D42" t="n">
        <v>0.00162</v>
      </c>
    </row>
    <row r="43">
      <c r="A43" t="inlineStr">
        <is>
          <t>DSP_R_X9Y50/DSP_WL1END3_2</t>
        </is>
      </c>
      <c r="B43" t="inlineStr">
        <is>
          <t>Part of wire</t>
        </is>
      </c>
      <c r="C43" t="n">
        <v>0.04743</v>
      </c>
      <c r="D43" t="n">
        <v>0.0119</v>
      </c>
    </row>
    <row r="44">
      <c r="A44" t="inlineStr">
        <is>
          <t>INT_INTERFACE_R_X9Y52/INT_INTERFACE_WL1END3</t>
        </is>
      </c>
      <c r="B44" t="inlineStr">
        <is>
          <t>Part of wire</t>
        </is>
      </c>
      <c r="C44" t="n">
        <v>0</v>
      </c>
      <c r="D44" t="n">
        <v>0</v>
      </c>
      <c r="I44">
        <f>(((D37 + D38 + D39 + D40 + D41 + D42 + D43 + D44)/2) + (D45))</f>
        <v/>
      </c>
      <c r="J44">
        <f>((C37 + C38 + C39 + C40 + C41 + C42 + C43 + C44)*(((D37 + D38 + D39 + D40 + D41 + D42 + D43 + D44)/2) + (D45)))</f>
        <v/>
      </c>
    </row>
    <row r="45">
      <c r="A45" t="inlineStr">
        <is>
          <t>INT_R_X9Y52/INT_R.WL1END3-&gt;&gt;WL1BEG2</t>
        </is>
      </c>
      <c r="B45" t="inlineStr">
        <is>
          <t>Buffer</t>
        </is>
      </c>
      <c r="C45" t="n">
        <v>1.16220225</v>
      </c>
      <c r="D45" t="n">
        <v>0.008429000000000001</v>
      </c>
      <c r="E45" t="n">
        <v>0.042</v>
      </c>
      <c r="F45" t="n">
        <v>0.034</v>
      </c>
      <c r="G45" t="n">
        <v>0.124</v>
      </c>
      <c r="H45" t="n">
        <v>0.103</v>
      </c>
      <c r="I45">
        <f>((D48 + D59 + D203) + (D46 + D47))</f>
        <v/>
      </c>
      <c r="J45">
        <f>(((D48 + D59 + D203) + (D46 + D47))*C45)</f>
        <v/>
      </c>
    </row>
    <row r="46">
      <c r="A46" t="inlineStr">
        <is>
          <t>INT_R_X9Y52/WL1BEG2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INT_L_X8Y52/WL1END2</t>
        </is>
      </c>
      <c r="B47" t="inlineStr">
        <is>
          <t>Part of wire</t>
        </is>
      </c>
      <c r="C47" t="n">
        <v>0</v>
      </c>
      <c r="D47" t="n">
        <v>0</v>
      </c>
      <c r="I47">
        <f>(((D46 + D47)/2) + (D48 + D59 + D203))</f>
        <v/>
      </c>
      <c r="J47">
        <f>((C46 + C47)*(((D46 + D47)/2) + (D48 + D59 + D203)))</f>
        <v/>
      </c>
    </row>
    <row r="48">
      <c r="A48" t="inlineStr">
        <is>
          <t>INT_L_X8Y52/INT_L.WL1END2-&gt;&gt;IMUX_L14</t>
        </is>
      </c>
      <c r="B48" t="inlineStr">
        <is>
          <t>Buffer</t>
        </is>
      </c>
      <c r="C48" t="n">
        <v>1.6107141875</v>
      </c>
      <c r="D48" t="n">
        <v>0.007713</v>
      </c>
      <c r="E48" t="n">
        <v>0.047</v>
      </c>
      <c r="F48" t="n">
        <v>0.038</v>
      </c>
      <c r="G48" t="n">
        <v>0.138</v>
      </c>
      <c r="H48" t="n">
        <v>0.114</v>
      </c>
      <c r="I48">
        <f>((((D53) + (D52))) + (D49 + D50))</f>
        <v/>
      </c>
      <c r="J48">
        <f>(((((D53) + (D52))) + (D49 + D50))*C48)</f>
        <v/>
      </c>
    </row>
    <row r="49">
      <c r="A49" t="inlineStr">
        <is>
          <t>INT_L_X8Y52/IMUX_L14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CLBLM_L_X8Y52/CLBLM_IMUX14</t>
        </is>
      </c>
      <c r="B50" t="inlineStr">
        <is>
          <t>Part of wire</t>
        </is>
      </c>
      <c r="C50" t="n">
        <v>0</v>
      </c>
      <c r="D50" t="n">
        <v>0</v>
      </c>
      <c r="I50">
        <f>(((D49 + D50)/2) + (((D53) + (D52))))</f>
        <v/>
      </c>
      <c r="J50">
        <f>((C49 + C50)*(((D49 + D50)/2) + (((D53) + (D52)))))</f>
        <v/>
      </c>
    </row>
    <row r="51">
      <c r="A51" t="inlineStr">
        <is>
          <t>CLBLM_L_X8Y52/CLBLM_L.CLBLM_IMUX14-&gt;CLBLM_L_B1</t>
        </is>
      </c>
      <c r="B51" t="inlineStr">
        <is>
          <t>PassTransistor</t>
        </is>
      </c>
      <c r="C51" t="n">
        <v>0</v>
      </c>
      <c r="E51" t="n">
        <v>0</v>
      </c>
      <c r="F51" t="n">
        <v>0</v>
      </c>
      <c r="G51" t="n">
        <v>0</v>
      </c>
      <c r="H51" t="n">
        <v>0</v>
      </c>
      <c r="I51">
        <f>((D53) + (D52))</f>
        <v/>
      </c>
      <c r="J51">
        <f>(((D53) + (D52))*C51)</f>
        <v/>
      </c>
    </row>
    <row r="52">
      <c r="A52" t="inlineStr">
        <is>
          <t>CLBLM_L_X8Y52/CLBLM_L_B1</t>
        </is>
      </c>
      <c r="B52" t="inlineStr">
        <is>
          <t>Part of wire</t>
        </is>
      </c>
      <c r="C52" t="n">
        <v>0</v>
      </c>
      <c r="D52" t="n">
        <v>0</v>
      </c>
      <c r="I52">
        <f>(((D52)/2) + (D53))</f>
        <v/>
      </c>
      <c r="J52">
        <f>((C52)*(((D52)/2) + (D53)))</f>
        <v/>
      </c>
    </row>
    <row r="53">
      <c r="A53" t="inlineStr">
        <is>
          <t>masterReg/register_reg_r1_0_31_0_5_i_55/I0</t>
        </is>
      </c>
      <c r="B53" t="inlineStr">
        <is>
          <t>Inpin</t>
        </is>
      </c>
      <c r="D53" t="n">
        <v>0</v>
      </c>
      <c r="E53" t="n">
        <v>0.213</v>
      </c>
      <c r="F53" t="n">
        <v>0.171</v>
      </c>
      <c r="G53" t="n">
        <v>0.518</v>
      </c>
      <c r="H53" t="n">
        <v>0.417</v>
      </c>
    </row>
    <row r="54">
      <c r="A54" t="inlineStr">
        <is>
          <t>regReadDataA[25]: masterReg/readData1_reg[25]/Q to masterReg/register_reg_r1_0_31_0_5_i_55/I0 sum delays</t>
        </is>
      </c>
      <c r="E54">
        <f>(E2 + E4 + E36 + E45 + E48 + E51 + E53)</f>
        <v/>
      </c>
      <c r="F54">
        <f>(F2 + F4 + F36 + F45 + F48 + F51 + F53)</f>
        <v/>
      </c>
      <c r="G54">
        <f>(G2 + G4 + G36 + G45 + G48 + G51 + G53)</f>
        <v/>
      </c>
      <c r="H54">
        <f>(H2 + H4 + H36 + H45 + H48 + H51 + H53)</f>
        <v/>
      </c>
      <c r="J54">
        <f>(J2 + J3 + J4 + J6 + J36 + J44 + J45 + J47 + J48 + J50 + J51 + J52 + J53)</f>
        <v/>
      </c>
    </row>
    <row r="55">
      <c r="A55" t="inlineStr">
        <is>
          <t>regReadDataA[25]: masterReg/readData1_reg[25]/Q to masterReg/register_reg_r1_0_31_0_5_i_55/I0sum delays + cap delay</t>
        </is>
      </c>
      <c r="E55">
        <f>1000*(E54 + J54)</f>
        <v/>
      </c>
      <c r="F55">
        <f>1000*(F54 + J54)</f>
        <v/>
      </c>
      <c r="G55">
        <f>1000*(G54 + J54)</f>
        <v/>
      </c>
      <c r="H55">
        <f>1000*(H54 + J54)</f>
        <v/>
      </c>
    </row>
    <row r="57">
      <c r="A57" t="inlineStr">
        <is>
          <t>regReadDataA[25]: masterReg/readData1_reg[25]/Q to masterReg/register_reg_r1_0_31_0_5_i_55/I0Total delay (from Vivado)</t>
        </is>
      </c>
      <c r="E57" t="inlineStr">
        <is>
          <t>426</t>
        </is>
      </c>
      <c r="F57" t="inlineStr">
        <is>
          <t>359</t>
        </is>
      </c>
      <c r="G57" t="inlineStr">
        <is>
          <t>821</t>
        </is>
      </c>
      <c r="H57" t="inlineStr">
        <is>
          <t>681</t>
        </is>
      </c>
    </row>
    <row r="59">
      <c r="A59" t="inlineStr">
        <is>
          <t>INT_L_X8Y52/INT_L.WL1END2-&gt;&gt;WL1BEG1</t>
        </is>
      </c>
      <c r="B59" t="inlineStr">
        <is>
          <t>Buffer</t>
        </is>
      </c>
      <c r="C59" t="n">
        <v>1.16220225</v>
      </c>
      <c r="D59" t="n">
        <v>0.008429000000000001</v>
      </c>
      <c r="E59" t="n">
        <v>0.042</v>
      </c>
      <c r="F59" t="n">
        <v>0.034</v>
      </c>
      <c r="G59" t="n">
        <v>0.123</v>
      </c>
      <c r="H59" t="n">
        <v>0.102</v>
      </c>
      <c r="I59">
        <f>((D64) + (D60 + D61 + D62 + D63))</f>
        <v/>
      </c>
      <c r="J59">
        <f>(((D64) + (D60 + D61 + D62 + D63))*C59)</f>
        <v/>
      </c>
    </row>
    <row r="60">
      <c r="A60" t="inlineStr">
        <is>
          <t>INT_L_X8Y52/WL1BEG1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INT_R_X7Y52/WL1END1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CLBLM_L_X8Y52/CLBLM_WL1END1</t>
        </is>
      </c>
      <c r="B62" t="inlineStr">
        <is>
          <t>Part of wire</t>
        </is>
      </c>
      <c r="C62" t="n">
        <v>0.058596</v>
      </c>
      <c r="D62" t="n">
        <v>0.006105</v>
      </c>
    </row>
    <row r="63">
      <c r="A63" t="inlineStr">
        <is>
          <t>CLBLM_R_X7Y52/CLBLM_WL1END1</t>
        </is>
      </c>
      <c r="B63" t="inlineStr">
        <is>
          <t>Part of wire</t>
        </is>
      </c>
      <c r="C63" t="n">
        <v>0.058596</v>
      </c>
      <c r="D63" t="n">
        <v>0.006105</v>
      </c>
      <c r="I63">
        <f>(((D60 + D61 + D62 + D63)/2) + (D64))</f>
        <v/>
      </c>
      <c r="J63">
        <f>((C60 + C61 + C62 + C63)*(((D60 + D61 + D62 + D63)/2) + (D64)))</f>
        <v/>
      </c>
    </row>
    <row r="64">
      <c r="A64" t="inlineStr">
        <is>
          <t>INT_R_X7Y52/INT_R.WL1END1-&gt;&gt;WW2BEG1</t>
        </is>
      </c>
      <c r="B64" t="inlineStr">
        <is>
          <t>Buffer</t>
        </is>
      </c>
      <c r="C64" t="n">
        <v>1.1851186875</v>
      </c>
      <c r="D64" t="n">
        <v>0.008473000000000001</v>
      </c>
      <c r="E64" t="n">
        <v>0.063</v>
      </c>
      <c r="F64" t="n">
        <v>0.052</v>
      </c>
      <c r="G64" t="n">
        <v>0.143</v>
      </c>
      <c r="H64" t="n">
        <v>0.118</v>
      </c>
      <c r="I64">
        <f>((D72 + D85 + D106 + D145) + (D65 + D66 + D67 + D68 + D69 + D70 + D71))</f>
        <v/>
      </c>
      <c r="J64">
        <f>(((D72 + D85 + D106 + D145) + (D65 + D66 + D67 + D68 + D69 + D70 + D71))*C64)</f>
        <v/>
      </c>
    </row>
    <row r="65">
      <c r="A65" t="inlineStr">
        <is>
          <t>INT_R_X7Y52/WW2BEG1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INT_R_X5Y52/WW2END1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INT_L_X6Y52/WW2A1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BRAM_INT_INTERFACE_L_X6Y52/INT_INTERFACE_WW2END1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BRAM_L_X6Y50/BRAM_WW2END1_2</t>
        </is>
      </c>
      <c r="B69" t="inlineStr">
        <is>
          <t>Part of wire</t>
        </is>
      </c>
      <c r="C69" t="n">
        <v>0.26892</v>
      </c>
      <c r="D69" t="n">
        <v>0.06043</v>
      </c>
    </row>
    <row r="70">
      <c r="A70" t="inlineStr">
        <is>
          <t>VBRK_X18Y55/VBRK_WW2END1</t>
        </is>
      </c>
      <c r="B70" t="inlineStr">
        <is>
          <t>Part of wire</t>
        </is>
      </c>
      <c r="C70" t="n">
        <v>0.01211</v>
      </c>
      <c r="D70" t="n">
        <v>0.00162</v>
      </c>
    </row>
    <row r="71">
      <c r="A71" t="inlineStr">
        <is>
          <t>CLBLM_R_X5Y52/CLBLM_WW2END1</t>
        </is>
      </c>
      <c r="B71" t="inlineStr">
        <is>
          <t>Part of wire</t>
        </is>
      </c>
      <c r="C71" t="n">
        <v>0</v>
      </c>
      <c r="D71" t="n">
        <v>0</v>
      </c>
      <c r="I71">
        <f>(((D65 + D66 + D67 + D68 + D69 + D70 + D71)/2) + (D72 + D85 + D106 + D145))</f>
        <v/>
      </c>
      <c r="J71">
        <f>((C65 + C66 + C67 + C68 + C69 + C70 + C71)*(((D65 + D66 + D67 + D68 + D69 + D70 + D71)/2) + (D72 + D85 + D106 + D145)))</f>
        <v/>
      </c>
    </row>
    <row r="72">
      <c r="A72" t="inlineStr">
        <is>
          <t>INT_R_X5Y52/INT_R.WW2END1-&gt;&gt;BYP_ALT5</t>
        </is>
      </c>
      <c r="B72" t="inlineStr">
        <is>
          <t>Buffer</t>
        </is>
      </c>
      <c r="C72" t="n">
        <v>0</v>
      </c>
      <c r="D72" t="n">
        <v>0.00757</v>
      </c>
      <c r="E72" t="n">
        <v>0</v>
      </c>
      <c r="F72" t="n">
        <v>0</v>
      </c>
      <c r="G72" t="n">
        <v>0</v>
      </c>
      <c r="H72" t="n">
        <v>0</v>
      </c>
      <c r="I72">
        <f>((D74) + (D73))</f>
        <v/>
      </c>
      <c r="J72">
        <f>(((D74) + (D73))*C72)</f>
        <v/>
      </c>
    </row>
    <row r="73">
      <c r="A73" t="inlineStr">
        <is>
          <t>INT_R_X5Y52/BYP_ALT5</t>
        </is>
      </c>
      <c r="B73" t="inlineStr">
        <is>
          <t>Part of wire</t>
        </is>
      </c>
      <c r="C73" t="n">
        <v>0</v>
      </c>
      <c r="D73" t="n">
        <v>0</v>
      </c>
      <c r="I73">
        <f>(((D73)/2) + (D74))</f>
        <v/>
      </c>
      <c r="J73">
        <f>((C73)*(((D73)/2) + (D74)))</f>
        <v/>
      </c>
    </row>
    <row r="74">
      <c r="A74" t="inlineStr">
        <is>
          <t>INT_R_X5Y52/INT_R.BYP_ALT5-&gt;&gt;BYP5</t>
        </is>
      </c>
      <c r="B74" t="inlineStr">
        <is>
          <t>Buffer</t>
        </is>
      </c>
      <c r="C74" t="n">
        <v>3.489880625</v>
      </c>
      <c r="D74" t="n">
        <v>0</v>
      </c>
      <c r="E74" t="n">
        <v>0.055</v>
      </c>
      <c r="F74" t="n">
        <v>0.045</v>
      </c>
      <c r="G74" t="n">
        <v>0.179</v>
      </c>
      <c r="H74" t="n">
        <v>0.148</v>
      </c>
      <c r="I74">
        <f>((((D79) + (D78))) + (D75 + D76))</f>
        <v/>
      </c>
      <c r="J74">
        <f>(((((D79) + (D78))) + (D75 + D76))*C74)</f>
        <v/>
      </c>
    </row>
    <row r="75">
      <c r="A75" t="inlineStr">
        <is>
          <t>INT_R_X5Y52/BYP5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CLBLM_R_X5Y52/CLBLM_BYP5</t>
        </is>
      </c>
      <c r="B76" t="inlineStr">
        <is>
          <t>Part of wire</t>
        </is>
      </c>
      <c r="C76" t="n">
        <v>0</v>
      </c>
      <c r="D76" t="n">
        <v>0</v>
      </c>
      <c r="I76">
        <f>(((D75 + D76)/2) + (((D79) + (D78))))</f>
        <v/>
      </c>
      <c r="J76">
        <f>((C75 + C76)*(((D75 + D76)/2) + (((D79) + (D78)))))</f>
        <v/>
      </c>
    </row>
    <row r="77">
      <c r="A77" t="inlineStr">
        <is>
          <t>CLBLM_R_X5Y52/CLBLM_R.CLBLM_BYP5-&gt;CLBLM_L_BX</t>
        </is>
      </c>
      <c r="B77" t="inlineStr">
        <is>
          <t>PassTransistor</t>
        </is>
      </c>
      <c r="C77" t="n">
        <v>0</v>
      </c>
      <c r="E77" t="n">
        <v>0</v>
      </c>
      <c r="F77" t="n">
        <v>0</v>
      </c>
      <c r="G77" t="n">
        <v>0</v>
      </c>
      <c r="H77" t="n">
        <v>0</v>
      </c>
      <c r="I77">
        <f>((D79) + (D78))</f>
        <v/>
      </c>
      <c r="J77">
        <f>(((D79) + (D78))*C77)</f>
        <v/>
      </c>
    </row>
    <row r="78">
      <c r="A78" t="inlineStr">
        <is>
          <t>CLBLM_R_X5Y52/CLBLM_L_BX</t>
        </is>
      </c>
      <c r="B78" t="inlineStr">
        <is>
          <t>Part of wire</t>
        </is>
      </c>
      <c r="C78" t="n">
        <v>0</v>
      </c>
      <c r="D78" t="n">
        <v>0</v>
      </c>
      <c r="I78">
        <f>(((D78)/2) + (D79))</f>
        <v/>
      </c>
      <c r="J78">
        <f>((C78)*(((D78)/2) + (D79)))</f>
        <v/>
      </c>
    </row>
    <row r="79">
      <c r="A79" t="inlineStr">
        <is>
          <t>ALU1/result0_carry__5/DI[1]</t>
        </is>
      </c>
      <c r="B79" t="inlineStr">
        <is>
          <t>Inpin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inlineStr">
        <is>
          <t>regReadDataA[25]: masterReg/readData1_reg[25]/Q to ALU1/result0_carry__5/DI[1] sum delays</t>
        </is>
      </c>
      <c r="E80">
        <f>(E2 + E4 + E36 + E45 + E59 + E64 + E72 + E74 + E77 + E79)</f>
        <v/>
      </c>
      <c r="F80">
        <f>(F2 + F4 + F36 + F45 + F59 + F64 + F72 + F74 + F77 + F79)</f>
        <v/>
      </c>
      <c r="G80">
        <f>(G2 + G4 + G36 + G45 + G59 + G64 + G72 + G74 + G77 + G79)</f>
        <v/>
      </c>
      <c r="H80">
        <f>(H2 + H4 + H36 + H45 + H59 + H64 + H72 + H74 + H77 + H79)</f>
        <v/>
      </c>
      <c r="J80">
        <f>(J2 + J3 + J4 + J6 + J36 + J44 + J45 + J47 + J59 + J63 + J64 + J71 + J72 + J73 + J74 + J76 + J77 + J78 + J79)</f>
        <v/>
      </c>
    </row>
    <row r="81">
      <c r="A81" t="inlineStr">
        <is>
          <t>regReadDataA[25]: masterReg/readData1_reg[25]/Q to ALU1/result0_carry__5/DI[1]sum delays + cap delay</t>
        </is>
      </c>
      <c r="E81">
        <f>1000*(E80 + J80)</f>
        <v/>
      </c>
      <c r="F81">
        <f>1000*(F80 + J80)</f>
        <v/>
      </c>
      <c r="G81">
        <f>1000*(G80 + J80)</f>
        <v/>
      </c>
      <c r="H81">
        <f>1000*(H80 + J80)</f>
        <v/>
      </c>
    </row>
    <row r="83">
      <c r="A83" t="inlineStr">
        <is>
          <t>regReadDataA[25]: masterReg/readData1_reg[25]/Q to ALU1/result0_carry__5/DI[1]Total delay (from Vivado)</t>
        </is>
      </c>
      <c r="E83" t="inlineStr">
        <is>
          <t>467</t>
        </is>
      </c>
      <c r="F83" t="inlineStr">
        <is>
          <t>422</t>
        </is>
      </c>
      <c r="G83" t="inlineStr">
        <is>
          <t>774</t>
        </is>
      </c>
      <c r="H83" t="inlineStr">
        <is>
          <t>676</t>
        </is>
      </c>
    </row>
    <row r="85">
      <c r="A85" t="inlineStr">
        <is>
          <t>INT_R_X5Y52/INT_R.WW2END1-&gt;&gt;WL1BEG0</t>
        </is>
      </c>
      <c r="B85" t="inlineStr">
        <is>
          <t>Buffer</t>
        </is>
      </c>
      <c r="C85" t="n">
        <v>1.16220225</v>
      </c>
      <c r="D85" t="n">
        <v>0.008429000000000001</v>
      </c>
      <c r="E85" t="n">
        <v>0.042</v>
      </c>
      <c r="F85" t="n">
        <v>0.034</v>
      </c>
      <c r="G85" t="n">
        <v>0.123</v>
      </c>
      <c r="H85" t="n">
        <v>0.102</v>
      </c>
      <c r="I85">
        <f>((D88) + (D86 + D87))</f>
        <v/>
      </c>
      <c r="J85">
        <f>(((D88) + (D86 + D87))*C85)</f>
        <v/>
      </c>
    </row>
    <row r="86">
      <c r="A86" t="inlineStr">
        <is>
          <t>INT_R_X5Y52/WL1BEG0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INT_L_X4Y52/WL1END0</t>
        </is>
      </c>
      <c r="B87" t="inlineStr">
        <is>
          <t>Part of wire</t>
        </is>
      </c>
      <c r="C87" t="n">
        <v>0</v>
      </c>
      <c r="D87" t="n">
        <v>0</v>
      </c>
      <c r="I87">
        <f>(((D86 + D87)/2) + (D88))</f>
        <v/>
      </c>
      <c r="J87">
        <f>((C86 + C87)*(((D86 + D87)/2) + (D88)))</f>
        <v/>
      </c>
    </row>
    <row r="88">
      <c r="A88" t="inlineStr">
        <is>
          <t>INT_L_X4Y52/INT_L.WL1END0-&gt;&gt;SR1BEG1</t>
        </is>
      </c>
      <c r="B88" t="inlineStr">
        <is>
          <t>Buffer</t>
        </is>
      </c>
      <c r="C88" t="n">
        <v>1.16220225</v>
      </c>
      <c r="D88" t="n">
        <v>0.008429000000000001</v>
      </c>
      <c r="E88" t="n">
        <v>0.056</v>
      </c>
      <c r="F88" t="n">
        <v>0.046</v>
      </c>
      <c r="G88" t="n">
        <v>0.132</v>
      </c>
      <c r="H88" t="n">
        <v>0.109</v>
      </c>
      <c r="I88">
        <f>((D91) + (D89 + D90))</f>
        <v/>
      </c>
      <c r="J88">
        <f>(((D91) + (D89 + D90))*C88)</f>
        <v/>
      </c>
    </row>
    <row r="89">
      <c r="A89" t="inlineStr">
        <is>
          <t>INT_L_X4Y52/SR1BEG1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INT_L_X4Y51/SR1END1</t>
        </is>
      </c>
      <c r="B90" t="inlineStr">
        <is>
          <t>Part of wire</t>
        </is>
      </c>
      <c r="C90" t="n">
        <v>0</v>
      </c>
      <c r="D90" t="n">
        <v>0</v>
      </c>
      <c r="I90">
        <f>(((D89 + D90)/2) + (D91))</f>
        <v/>
      </c>
      <c r="J90">
        <f>((C89 + C90)*(((D89 + D90)/2) + (D91)))</f>
        <v/>
      </c>
    </row>
    <row r="91">
      <c r="A91" t="inlineStr">
        <is>
          <t>INT_L_X4Y51/INT_L.SR1END1-&gt;&gt;FAN_ALT7</t>
        </is>
      </c>
      <c r="B91" t="inlineStr">
        <is>
          <t>Buffer</t>
        </is>
      </c>
      <c r="C91" t="n">
        <v>0</v>
      </c>
      <c r="D91" t="n">
        <v>0.00757</v>
      </c>
      <c r="E91" t="n">
        <v>0</v>
      </c>
      <c r="F91" t="n">
        <v>0</v>
      </c>
      <c r="G91" t="n">
        <v>0</v>
      </c>
      <c r="H91" t="n">
        <v>0</v>
      </c>
      <c r="I91">
        <f>((D93) + (D92))</f>
        <v/>
      </c>
      <c r="J91">
        <f>(((D93) + (D92))*C91)</f>
        <v/>
      </c>
    </row>
    <row r="92">
      <c r="A92" t="inlineStr">
        <is>
          <t>INT_L_X4Y51/FAN_ALT7</t>
        </is>
      </c>
      <c r="B92" t="inlineStr">
        <is>
          <t>Part of wire</t>
        </is>
      </c>
      <c r="C92" t="n">
        <v>0</v>
      </c>
      <c r="D92" t="n">
        <v>0</v>
      </c>
      <c r="I92">
        <f>(((D92)/2) + (D93))</f>
        <v/>
      </c>
      <c r="J92">
        <f>((C92)*(((D92)/2) + (D93)))</f>
        <v/>
      </c>
    </row>
    <row r="93">
      <c r="A93" t="inlineStr">
        <is>
          <t>INT_L_X4Y51/INT_L.FAN_ALT7-&gt;&gt;FAN_BOUNCE7</t>
        </is>
      </c>
      <c r="B93" t="inlineStr">
        <is>
          <t>Buffer</t>
        </is>
      </c>
      <c r="C93" t="n">
        <v>1.4764880625</v>
      </c>
      <c r="D93" t="n">
        <v>0</v>
      </c>
      <c r="E93" t="n">
        <v>0.059</v>
      </c>
      <c r="F93" t="n">
        <v>0.049</v>
      </c>
      <c r="G93" t="n">
        <v>0.178</v>
      </c>
      <c r="H93" t="n">
        <v>0.147</v>
      </c>
      <c r="I93">
        <f>((D95) + (D94))</f>
        <v/>
      </c>
      <c r="J93">
        <f>(((D95) + (D94))*C93)</f>
        <v/>
      </c>
    </row>
    <row r="94">
      <c r="A94" t="inlineStr">
        <is>
          <t>INT_L_X4Y51/FAN_BOUNCE7</t>
        </is>
      </c>
      <c r="B94" t="inlineStr">
        <is>
          <t>Part of wire</t>
        </is>
      </c>
      <c r="C94" t="n">
        <v>0</v>
      </c>
      <c r="D94" t="n">
        <v>0</v>
      </c>
      <c r="I94">
        <f>(((D94)/2) + (D95))</f>
        <v/>
      </c>
      <c r="J94">
        <f>((C94)*(((D94)/2) + (D95)))</f>
        <v/>
      </c>
    </row>
    <row r="95">
      <c r="A95" t="inlineStr">
        <is>
          <t>INT_L_X4Y51/INT_L.FAN_BOUNCE7-&gt;&gt;IMUX_L2</t>
        </is>
      </c>
      <c r="B95" t="inlineStr">
        <is>
          <t>Buffer</t>
        </is>
      </c>
      <c r="C95" t="n">
        <v>1.6107141875</v>
      </c>
      <c r="D95" t="n">
        <v>0.007713</v>
      </c>
      <c r="E95" t="n">
        <v>0.047</v>
      </c>
      <c r="F95" t="n">
        <v>0.038</v>
      </c>
      <c r="G95" t="n">
        <v>0.138</v>
      </c>
      <c r="H95" t="n">
        <v>0.114</v>
      </c>
      <c r="I95">
        <f>((((D100) + (D99))) + (D96 + D97))</f>
        <v/>
      </c>
      <c r="J95">
        <f>(((((D100) + (D99))) + (D96 + D97))*C95)</f>
        <v/>
      </c>
    </row>
    <row r="96">
      <c r="A96" t="inlineStr">
        <is>
          <t>INT_L_X4Y51/IMUX_L2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CLBLL_L_X4Y51/CLBLL_IMUX2</t>
        </is>
      </c>
      <c r="B97" t="inlineStr">
        <is>
          <t>Part of wire</t>
        </is>
      </c>
      <c r="C97" t="n">
        <v>0</v>
      </c>
      <c r="D97" t="n">
        <v>0</v>
      </c>
      <c r="I97">
        <f>(((D96 + D97)/2) + (((D100) + (D99))))</f>
        <v/>
      </c>
      <c r="J97">
        <f>((C96 + C97)*(((D96 + D97)/2) + (((D100) + (D99)))))</f>
        <v/>
      </c>
    </row>
    <row r="98">
      <c r="A98" t="inlineStr">
        <is>
          <t>CLBLL_L_X4Y51/CLBLL_L.CLBLL_IMUX2-&gt;CLBLL_LL_A2</t>
        </is>
      </c>
      <c r="B98" t="inlineStr">
        <is>
          <t>PassTransistor</t>
        </is>
      </c>
      <c r="C98" t="n">
        <v>0</v>
      </c>
      <c r="E98" t="n">
        <v>0</v>
      </c>
      <c r="F98" t="n">
        <v>0</v>
      </c>
      <c r="G98" t="n">
        <v>0</v>
      </c>
      <c r="H98" t="n">
        <v>0</v>
      </c>
      <c r="I98">
        <f>((D100) + (D99))</f>
        <v/>
      </c>
      <c r="J98">
        <f>(((D100) + (D99))*C98)</f>
        <v/>
      </c>
    </row>
    <row r="99">
      <c r="A99" t="inlineStr">
        <is>
          <t>CLBLL_L_X4Y51/CLBLL_LL_A2</t>
        </is>
      </c>
      <c r="B99" t="inlineStr">
        <is>
          <t>Part of wire</t>
        </is>
      </c>
      <c r="C99" t="n">
        <v>0</v>
      </c>
      <c r="D99" t="n">
        <v>0</v>
      </c>
      <c r="I99">
        <f>(((D99)/2) + (D100))</f>
        <v/>
      </c>
      <c r="J99">
        <f>((C99)*(((D99)/2) + (D100)))</f>
        <v/>
      </c>
    </row>
    <row r="100">
      <c r="A100" t="inlineStr">
        <is>
          <t>masterReg/i__carry__2_i_8/I3</t>
        </is>
      </c>
      <c r="B100" t="inlineStr">
        <is>
          <t>Inpin</t>
        </is>
      </c>
      <c r="D100" t="n">
        <v>0</v>
      </c>
      <c r="E100" t="n">
        <v>0.212</v>
      </c>
      <c r="F100" t="n">
        <v>0.17</v>
      </c>
      <c r="G100" t="n">
        <v>0.507</v>
      </c>
      <c r="H100" t="n">
        <v>0.409</v>
      </c>
    </row>
    <row r="101">
      <c r="A101" t="inlineStr">
        <is>
          <t>regReadDataA[25]: masterReg/readData1_reg[25]/Q to masterReg/i__carry__2_i_8/I3 sum delays</t>
        </is>
      </c>
      <c r="E101">
        <f>(E2 + E4 + E36 + E45 + E59 + E64 + E85 + E88 + E91 + E93 + E95 + E98 + E100)</f>
        <v/>
      </c>
      <c r="F101">
        <f>(F2 + F4 + F36 + F45 + F59 + F64 + F85 + F88 + F91 + F93 + F95 + F98 + F100)</f>
        <v/>
      </c>
      <c r="G101">
        <f>(G2 + G4 + G36 + G45 + G59 + G64 + G85 + G88 + G91 + G93 + G95 + G98 + G100)</f>
        <v/>
      </c>
      <c r="H101">
        <f>(H2 + H4 + H36 + H45 + H59 + H64 + H85 + H88 + H91 + H93 + H95 + H98 + H100)</f>
        <v/>
      </c>
      <c r="J101">
        <f>(J2 + J3 + J4 + J6 + J36 + J44 + J45 + J47 + J59 + J63 + J64 + J71 + J85 + J87 + J88 + J90 + J91 + J92 + J93 + J94 + J95 + J97 + J98 + J99 + J100)</f>
        <v/>
      </c>
    </row>
    <row r="102">
      <c r="A102" t="inlineStr">
        <is>
          <t>regReadDataA[25]: masterReg/readData1_reg[25]/Q to masterReg/i__carry__2_i_8/I3sum delays + cap delay</t>
        </is>
      </c>
      <c r="E102">
        <f>1000*(E101 + J101)</f>
        <v/>
      </c>
      <c r="F102">
        <f>1000*(F101 + J101)</f>
        <v/>
      </c>
      <c r="G102">
        <f>1000*(G101 + J101)</f>
        <v/>
      </c>
      <c r="H102">
        <f>1000*(H101 + J101)</f>
        <v/>
      </c>
    </row>
    <row r="104">
      <c r="A104" t="inlineStr">
        <is>
          <t>regReadDataA[25]: masterReg/readData1_reg[25]/Q to masterReg/i__carry__2_i_8/I3Total delay (from Vivado)</t>
        </is>
      </c>
      <c r="E104" t="inlineStr">
        <is>
          <t>854</t>
        </is>
      </c>
      <c r="F104" t="inlineStr">
        <is>
          <t>740</t>
        </is>
      </c>
      <c r="G104" t="inlineStr">
        <is>
          <t>1533</t>
        </is>
      </c>
      <c r="H104" t="inlineStr">
        <is>
          <t>1297</t>
        </is>
      </c>
    </row>
    <row r="106">
      <c r="A106" t="inlineStr">
        <is>
          <t>INT_R_X5Y52/INT_R.WW2END1-&gt;&gt;FAN_ALT7</t>
        </is>
      </c>
      <c r="B106" t="inlineStr">
        <is>
          <t>Buffer</t>
        </is>
      </c>
      <c r="C106" t="n">
        <v>0</v>
      </c>
      <c r="D106" t="n">
        <v>0.00757</v>
      </c>
      <c r="E106" t="n">
        <v>0</v>
      </c>
      <c r="F106" t="n">
        <v>0</v>
      </c>
      <c r="G106" t="n">
        <v>0</v>
      </c>
      <c r="H106" t="n">
        <v>0</v>
      </c>
      <c r="I106">
        <f>((D108) + (D107))</f>
        <v/>
      </c>
      <c r="J106">
        <f>(((D108) + (D107))*C106)</f>
        <v/>
      </c>
    </row>
    <row r="107">
      <c r="A107" t="inlineStr">
        <is>
          <t>INT_R_X5Y52/FAN_ALT7</t>
        </is>
      </c>
      <c r="B107" t="inlineStr">
        <is>
          <t>Part of wire</t>
        </is>
      </c>
      <c r="C107" t="n">
        <v>0</v>
      </c>
      <c r="D107" t="n">
        <v>0</v>
      </c>
      <c r="I107">
        <f>(((D107)/2) + (D108))</f>
        <v/>
      </c>
      <c r="J107">
        <f>((C107)*(((D107)/2) + (D108)))</f>
        <v/>
      </c>
    </row>
    <row r="108">
      <c r="A108" t="inlineStr">
        <is>
          <t>INT_R_X5Y52/INT_R.FAN_ALT7-&gt;&gt;FAN_BOUNCE7</t>
        </is>
      </c>
      <c r="B108" t="inlineStr">
        <is>
          <t>Buffer</t>
        </is>
      </c>
      <c r="C108" t="n">
        <v>1.4764880625</v>
      </c>
      <c r="D108" t="n">
        <v>0</v>
      </c>
      <c r="E108" t="n">
        <v>0.059</v>
      </c>
      <c r="F108" t="n">
        <v>0.049</v>
      </c>
      <c r="G108" t="n">
        <v>0.178</v>
      </c>
      <c r="H108" t="n">
        <v>0.147</v>
      </c>
      <c r="I108">
        <f>((D110 + D123 + D134) + (D109))</f>
        <v/>
      </c>
      <c r="J108">
        <f>(((D110 + D123 + D134) + (D109))*C108)</f>
        <v/>
      </c>
    </row>
    <row r="109">
      <c r="A109" t="inlineStr">
        <is>
          <t>INT_R_X5Y52/FAN_BOUNCE7</t>
        </is>
      </c>
      <c r="B109" t="inlineStr">
        <is>
          <t>Part of wire</t>
        </is>
      </c>
      <c r="C109" t="n">
        <v>0</v>
      </c>
      <c r="D109" t="n">
        <v>0</v>
      </c>
      <c r="I109">
        <f>(((D109)/2) + (D110 + D123 + D134))</f>
        <v/>
      </c>
      <c r="J109">
        <f>((C109)*(((D109)/2) + (D110 + D123 + D134)))</f>
        <v/>
      </c>
    </row>
    <row r="110">
      <c r="A110" t="inlineStr">
        <is>
          <t>INT_R_X5Y52/INT_R.FAN_BOUNCE7-&gt;&gt;BYP_ALT4</t>
        </is>
      </c>
      <c r="B110" t="inlineStr">
        <is>
          <t>Buffer</t>
        </is>
      </c>
      <c r="C110" t="n">
        <v>0</v>
      </c>
      <c r="D110" t="n">
        <v>0.00757</v>
      </c>
      <c r="E110" t="n">
        <v>0</v>
      </c>
      <c r="F110" t="n">
        <v>0</v>
      </c>
      <c r="G110" t="n">
        <v>0</v>
      </c>
      <c r="H110" t="n">
        <v>0</v>
      </c>
      <c r="I110">
        <f>((D112) + (D111))</f>
        <v/>
      </c>
      <c r="J110">
        <f>(((D112) + (D111))*C110)</f>
        <v/>
      </c>
    </row>
    <row r="111">
      <c r="A111" t="inlineStr">
        <is>
          <t>INT_R_X5Y52/BYP_ALT4</t>
        </is>
      </c>
      <c r="B111" t="inlineStr">
        <is>
          <t>Part of wire</t>
        </is>
      </c>
      <c r="C111" t="n">
        <v>0</v>
      </c>
      <c r="D111" t="n">
        <v>0</v>
      </c>
      <c r="I111">
        <f>(((D111)/2) + (D112))</f>
        <v/>
      </c>
      <c r="J111">
        <f>((C111)*(((D111)/2) + (D112)))</f>
        <v/>
      </c>
    </row>
    <row r="112">
      <c r="A112" t="inlineStr">
        <is>
          <t>INT_R_X5Y52/INT_R.BYP_ALT4-&gt;&gt;BYP4</t>
        </is>
      </c>
      <c r="B112" t="inlineStr">
        <is>
          <t>Buffer</t>
        </is>
      </c>
      <c r="C112" t="n">
        <v>3.489880625</v>
      </c>
      <c r="D112" t="n">
        <v>0</v>
      </c>
      <c r="E112" t="n">
        <v>0.055</v>
      </c>
      <c r="F112" t="n">
        <v>0.045</v>
      </c>
      <c r="G112" t="n">
        <v>0.179</v>
      </c>
      <c r="H112" t="n">
        <v>0.148</v>
      </c>
      <c r="I112">
        <f>((((D117) + (D116))) + (D113 + D114))</f>
        <v/>
      </c>
      <c r="J112">
        <f>(((((D117) + (D116))) + (D113 + D114))*C112)</f>
        <v/>
      </c>
    </row>
    <row r="113">
      <c r="A113" t="inlineStr">
        <is>
          <t>INT_R_X5Y52/BYP4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CLBLM_R_X5Y52/CLBLM_BYP4</t>
        </is>
      </c>
      <c r="B114" t="inlineStr">
        <is>
          <t>Part of wire</t>
        </is>
      </c>
      <c r="C114" t="n">
        <v>0</v>
      </c>
      <c r="D114" t="n">
        <v>0</v>
      </c>
      <c r="I114">
        <f>(((D113 + D114)/2) + (((D117) + (D116))))</f>
        <v/>
      </c>
      <c r="J114">
        <f>((C113 + C114)*(((D113 + D114)/2) + (((D117) + (D116)))))</f>
        <v/>
      </c>
    </row>
    <row r="115">
      <c r="A115" t="inlineStr">
        <is>
          <t>CLBLM_R_X5Y52/CLBLM_R.CLBLM_BYP4-&gt;CLBLM_M_BX</t>
        </is>
      </c>
      <c r="B115" t="inlineStr">
        <is>
          <t>PassTransistor</t>
        </is>
      </c>
      <c r="C115" t="n">
        <v>0</v>
      </c>
      <c r="E115" t="n">
        <v>0</v>
      </c>
      <c r="F115" t="n">
        <v>0</v>
      </c>
      <c r="G115" t="n">
        <v>0</v>
      </c>
      <c r="H115" t="n">
        <v>0</v>
      </c>
      <c r="I115">
        <f>((D117) + (D116))</f>
        <v/>
      </c>
      <c r="J115">
        <f>(((D117) + (D116))*C115)</f>
        <v/>
      </c>
    </row>
    <row r="116">
      <c r="A116" t="inlineStr">
        <is>
          <t>CLBLM_R_X5Y52/CLBLM_M_BX</t>
        </is>
      </c>
      <c r="B116" t="inlineStr">
        <is>
          <t>Part of wire</t>
        </is>
      </c>
      <c r="C116" t="n">
        <v>0</v>
      </c>
      <c r="D116" t="n">
        <v>0</v>
      </c>
      <c r="I116">
        <f>(((D116)/2) + (D117))</f>
        <v/>
      </c>
      <c r="J116">
        <f>((C116)*(((D116)/2) + (D117)))</f>
        <v/>
      </c>
    </row>
    <row r="117">
      <c r="A117" t="inlineStr">
        <is>
          <t>ALU1/result0_inferred__0/i__carry__5/DI[1]</t>
        </is>
      </c>
      <c r="B117" t="inlineStr">
        <is>
          <t>Inpin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t="inlineStr">
        <is>
          <t>regReadDataA[25]: masterReg/readData1_reg[25]/Q to ALU1/result0_inferred__0/i__carry__5/DI[1] sum delays</t>
        </is>
      </c>
      <c r="E118">
        <f>(E2 + E4 + E36 + E45 + E59 + E64 + E106 + E108 + E110 + E112 + E115 + E117)</f>
        <v/>
      </c>
      <c r="F118">
        <f>(F2 + F4 + F36 + F45 + F59 + F64 + F106 + F108 + F110 + F112 + F115 + F117)</f>
        <v/>
      </c>
      <c r="G118">
        <f>(G2 + G4 + G36 + G45 + G59 + G64 + G106 + G108 + G110 + G112 + G115 + G117)</f>
        <v/>
      </c>
      <c r="H118">
        <f>(H2 + H4 + H36 + H45 + H59 + H64 + H106 + H108 + H110 + H112 + H115 + H117)</f>
        <v/>
      </c>
      <c r="J118">
        <f>(J2 + J3 + J4 + J6 + J36 + J44 + J45 + J47 + J59 + J63 + J64 + J71 + J106 + J107 + J108 + J109 + J110 + J111 + J112 + J114 + J115 + J116 + J117)</f>
        <v/>
      </c>
    </row>
    <row r="119">
      <c r="A119" t="inlineStr">
        <is>
          <t>regReadDataA[25]: masterReg/readData1_reg[25]/Q to ALU1/result0_inferred__0/i__carry__5/DI[1]sum delays + cap delay</t>
        </is>
      </c>
      <c r="E119">
        <f>1000*(E118 + J118)</f>
        <v/>
      </c>
      <c r="F119">
        <f>1000*(F118 + J118)</f>
        <v/>
      </c>
      <c r="G119">
        <f>1000*(G118 + J118)</f>
        <v/>
      </c>
      <c r="H119">
        <f>1000*(H118 + J118)</f>
        <v/>
      </c>
    </row>
    <row r="121">
      <c r="A121" t="inlineStr">
        <is>
          <t>regReadDataA[25]: masterReg/readData1_reg[25]/Q to ALU1/result0_inferred__0/i__carry__5/DI[1]Total delay (from Vivado)</t>
        </is>
      </c>
      <c r="E121" t="inlineStr">
        <is>
          <t>555</t>
        </is>
      </c>
      <c r="F121" t="inlineStr">
        <is>
          <t>500</t>
        </is>
      </c>
      <c r="G121" t="inlineStr">
        <is>
          <t>936</t>
        </is>
      </c>
      <c r="H121" t="inlineStr">
        <is>
          <t>814</t>
        </is>
      </c>
    </row>
    <row r="123">
      <c r="A123" t="inlineStr">
        <is>
          <t>INT_R_X5Y52/INT_R.FAN_BOUNCE7-&gt;&gt;IMUX24</t>
        </is>
      </c>
      <c r="B123" t="inlineStr">
        <is>
          <t>Buffer</t>
        </is>
      </c>
      <c r="C123" t="n">
        <v>1.6107141875</v>
      </c>
      <c r="D123" t="n">
        <v>0.007713</v>
      </c>
      <c r="E123" t="n">
        <v>0.047</v>
      </c>
      <c r="F123" t="n">
        <v>0.038</v>
      </c>
      <c r="G123" t="n">
        <v>0.138</v>
      </c>
      <c r="H123" t="n">
        <v>0.114</v>
      </c>
      <c r="I123">
        <f>((((D128) + (D127))) + (D124 + D125))</f>
        <v/>
      </c>
      <c r="J123">
        <f>(((((D128) + (D127))) + (D124 + D125))*C123)</f>
        <v/>
      </c>
    </row>
    <row r="124">
      <c r="A124" t="inlineStr">
        <is>
          <t>INT_R_X5Y52/IMUX24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CLBLM_R_X5Y52/CLBLM_IMUX24</t>
        </is>
      </c>
      <c r="B125" t="inlineStr">
        <is>
          <t>Part of wire</t>
        </is>
      </c>
      <c r="C125" t="n">
        <v>0</v>
      </c>
      <c r="D125" t="n">
        <v>0</v>
      </c>
      <c r="I125">
        <f>(((D124 + D125)/2) + (((D128) + (D127))))</f>
        <v/>
      </c>
      <c r="J125">
        <f>((C124 + C125)*(((D124 + D125)/2) + (((D128) + (D127)))))</f>
        <v/>
      </c>
    </row>
    <row r="126">
      <c r="A126" t="inlineStr">
        <is>
          <t>CLBLM_R_X5Y52/CLBLM_R.CLBLM_IMUX24-&gt;CLBLM_M_B5</t>
        </is>
      </c>
      <c r="B126" t="inlineStr">
        <is>
          <t>PassTransistor</t>
        </is>
      </c>
      <c r="C126" t="n">
        <v>0</v>
      </c>
      <c r="E126" t="n">
        <v>0</v>
      </c>
      <c r="F126" t="n">
        <v>0</v>
      </c>
      <c r="G126" t="n">
        <v>0</v>
      </c>
      <c r="H126" t="n">
        <v>0</v>
      </c>
      <c r="I126">
        <f>((D128) + (D127))</f>
        <v/>
      </c>
      <c r="J126">
        <f>(((D128) + (D127))*C126)</f>
        <v/>
      </c>
    </row>
    <row r="127">
      <c r="A127" t="inlineStr">
        <is>
          <t>CLBLM_R_X5Y52/CLBLM_M_B5</t>
        </is>
      </c>
      <c r="B127" t="inlineStr">
        <is>
          <t>Part of wire</t>
        </is>
      </c>
      <c r="C127" t="n">
        <v>0</v>
      </c>
      <c r="D127" t="n">
        <v>0</v>
      </c>
      <c r="I127">
        <f>(((D127)/2) + (D128))</f>
        <v/>
      </c>
      <c r="J127">
        <f>((C127)*(((D127)/2) + (D128)))</f>
        <v/>
      </c>
    </row>
    <row r="128">
      <c r="A128" t="inlineStr">
        <is>
          <t>masterReg/i__carry__5_i_3/I1</t>
        </is>
      </c>
      <c r="B128" t="inlineStr">
        <is>
          <t>Inpin</t>
        </is>
      </c>
      <c r="D128" t="n">
        <v>0</v>
      </c>
      <c r="E128" t="n">
        <v>0.052</v>
      </c>
      <c r="F128" t="n">
        <v>0.042</v>
      </c>
      <c r="G128" t="n">
        <v>0.137</v>
      </c>
      <c r="H128" t="n">
        <v>0.111</v>
      </c>
    </row>
    <row r="129">
      <c r="A129" t="inlineStr">
        <is>
          <t>regReadDataA[25]: masterReg/readData1_reg[25]/Q to masterReg/i__carry__5_i_3/I1 sum delays</t>
        </is>
      </c>
      <c r="E129">
        <f>(E2 + E4 + E36 + E45 + E59 + E64 + E106 + E108 + E123 + E126 + E128)</f>
        <v/>
      </c>
      <c r="F129">
        <f>(F2 + F4 + F36 + F45 + F59 + F64 + F106 + F108 + F123 + F126 + F128)</f>
        <v/>
      </c>
      <c r="G129">
        <f>(G2 + G4 + G36 + G45 + G59 + G64 + G106 + G108 + G123 + G126 + G128)</f>
        <v/>
      </c>
      <c r="H129">
        <f>(H2 + H4 + H36 + H45 + H59 + H64 + H106 + H108 + H123 + H126 + H128)</f>
        <v/>
      </c>
      <c r="J129">
        <f>(J2 + J3 + J4 + J6 + J36 + J44 + J45 + J47 + J59 + J63 + J64 + J71 + J106 + J107 + J108 + J109 + J123 + J125 + J126 + J127 + J128)</f>
        <v/>
      </c>
    </row>
    <row r="130">
      <c r="A130" t="inlineStr">
        <is>
          <t>regReadDataA[25]: masterReg/readData1_reg[25]/Q to masterReg/i__carry__5_i_3/I1sum delays + cap delay</t>
        </is>
      </c>
      <c r="E130">
        <f>1000*(E129 + J129)</f>
        <v/>
      </c>
      <c r="F130">
        <f>1000*(F129 + J129)</f>
        <v/>
      </c>
      <c r="G130">
        <f>1000*(G129 + J129)</f>
        <v/>
      </c>
      <c r="H130">
        <f>1000*(H129 + J129)</f>
        <v/>
      </c>
    </row>
    <row r="132">
      <c r="A132" t="inlineStr">
        <is>
          <t>regReadDataA[25]: masterReg/readData1_reg[25]/Q to masterReg/i__carry__5_i_3/I1Total delay (from Vivado)</t>
        </is>
      </c>
      <c r="E132" t="inlineStr">
        <is>
          <t>599</t>
        </is>
      </c>
      <c r="F132" t="inlineStr">
        <is>
          <t>535</t>
        </is>
      </c>
      <c r="G132" t="inlineStr">
        <is>
          <t>1014</t>
        </is>
      </c>
      <c r="H132" t="inlineStr">
        <is>
          <t>877</t>
        </is>
      </c>
    </row>
    <row r="134">
      <c r="A134" t="inlineStr">
        <is>
          <t>INT_R_X5Y52/INT_R.FAN_BOUNCE7-&gt;&gt;IMUX16</t>
        </is>
      </c>
      <c r="B134" t="inlineStr">
        <is>
          <t>Buffer</t>
        </is>
      </c>
      <c r="C134" t="n">
        <v>1.6107141875</v>
      </c>
      <c r="D134" t="n">
        <v>0.007713</v>
      </c>
      <c r="E134" t="n">
        <v>0.047</v>
      </c>
      <c r="F134" t="n">
        <v>0.038</v>
      </c>
      <c r="G134" t="n">
        <v>0.138</v>
      </c>
      <c r="H134" t="n">
        <v>0.114</v>
      </c>
      <c r="I134">
        <f>((((D139) + (D138))) + (D135 + D136))</f>
        <v/>
      </c>
      <c r="J134">
        <f>(((((D139) + (D138))) + (D135 + D136))*C134)</f>
        <v/>
      </c>
    </row>
    <row r="135">
      <c r="A135" t="inlineStr">
        <is>
          <t>INT_R_X5Y52/IMUX16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CLBLM_R_X5Y52/CLBLM_IMUX16</t>
        </is>
      </c>
      <c r="B136" t="inlineStr">
        <is>
          <t>Part of wire</t>
        </is>
      </c>
      <c r="C136" t="n">
        <v>0</v>
      </c>
      <c r="D136" t="n">
        <v>0</v>
      </c>
      <c r="I136">
        <f>(((D135 + D136)/2) + (((D139) + (D138))))</f>
        <v/>
      </c>
      <c r="J136">
        <f>((C135 + C136)*(((D135 + D136)/2) + (((D139) + (D138)))))</f>
        <v/>
      </c>
    </row>
    <row r="137">
      <c r="A137" t="inlineStr">
        <is>
          <t>CLBLM_R_X5Y52/CLBLM_R.CLBLM_IMUX16-&gt;CLBLM_L_B3</t>
        </is>
      </c>
      <c r="B137" t="inlineStr">
        <is>
          <t>PassTransistor</t>
        </is>
      </c>
      <c r="C137" t="n">
        <v>0</v>
      </c>
      <c r="E137" t="n">
        <v>0</v>
      </c>
      <c r="F137" t="n">
        <v>0</v>
      </c>
      <c r="G137" t="n">
        <v>0</v>
      </c>
      <c r="H137" t="n">
        <v>0</v>
      </c>
      <c r="I137">
        <f>((D139) + (D138))</f>
        <v/>
      </c>
      <c r="J137">
        <f>(((D139) + (D138))*C137)</f>
        <v/>
      </c>
    </row>
    <row r="138">
      <c r="A138" t="inlineStr">
        <is>
          <t>CLBLM_R_X5Y52/CLBLM_L_B3</t>
        </is>
      </c>
      <c r="B138" t="inlineStr">
        <is>
          <t>Part of wire</t>
        </is>
      </c>
      <c r="C138" t="n">
        <v>0</v>
      </c>
      <c r="D138" t="n">
        <v>0</v>
      </c>
      <c r="I138">
        <f>(((D138)/2) + (D139))</f>
        <v/>
      </c>
      <c r="J138">
        <f>((C138)*(((D138)/2) + (D139)))</f>
        <v/>
      </c>
    </row>
    <row r="139">
      <c r="A139" t="inlineStr">
        <is>
          <t>masterReg/result0_carry__5_i_3/I0</t>
        </is>
      </c>
      <c r="B139" t="inlineStr">
        <is>
          <t>Inpin</t>
        </is>
      </c>
      <c r="D139" t="n">
        <v>0</v>
      </c>
      <c r="E139" t="n">
        <v>0.136</v>
      </c>
      <c r="F139" t="n">
        <v>0.109</v>
      </c>
      <c r="G139" t="n">
        <v>0.349</v>
      </c>
      <c r="H139" t="n">
        <v>0.281</v>
      </c>
    </row>
    <row r="140">
      <c r="A140" t="inlineStr">
        <is>
          <t>regReadDataA[25]: masterReg/readData1_reg[25]/Q to masterReg/result0_carry__5_i_3/I0 sum delays</t>
        </is>
      </c>
      <c r="E140">
        <f>(E2 + E4 + E36 + E45 + E59 + E64 + E106 + E108 + E134 + E137 + E139)</f>
        <v/>
      </c>
      <c r="F140">
        <f>(F2 + F4 + F36 + F45 + F59 + F64 + F106 + F108 + F134 + F137 + F139)</f>
        <v/>
      </c>
      <c r="G140">
        <f>(G2 + G4 + G36 + G45 + G59 + G64 + G106 + G108 + G134 + G137 + G139)</f>
        <v/>
      </c>
      <c r="H140">
        <f>(H2 + H4 + H36 + H45 + H59 + H64 + H106 + H108 + H134 + H137 + H139)</f>
        <v/>
      </c>
      <c r="J140">
        <f>(J2 + J3 + J4 + J6 + J36 + J44 + J45 + J47 + J59 + J63 + J64 + J71 + J106 + J107 + J108 + J109 + J134 + J136 + J137 + J138 + J139)</f>
        <v/>
      </c>
    </row>
    <row r="141">
      <c r="A141" t="inlineStr">
        <is>
          <t>regReadDataA[25]: masterReg/readData1_reg[25]/Q to masterReg/result0_carry__5_i_3/I0sum delays + cap delay</t>
        </is>
      </c>
      <c r="E141">
        <f>1000*(E140 + J140)</f>
        <v/>
      </c>
      <c r="F141">
        <f>1000*(F140 + J140)</f>
        <v/>
      </c>
      <c r="G141">
        <f>1000*(G140 + J140)</f>
        <v/>
      </c>
      <c r="H141">
        <f>1000*(H140 + J140)</f>
        <v/>
      </c>
    </row>
    <row r="143">
      <c r="A143" t="inlineStr">
        <is>
          <t>regReadDataA[25]: masterReg/readData1_reg[25]/Q to masterReg/result0_carry__5_i_3/I0Total delay (from Vivado)</t>
        </is>
      </c>
      <c r="E143" t="inlineStr">
        <is>
          <t>683</t>
        </is>
      </c>
      <c r="F143" t="inlineStr">
        <is>
          <t>602</t>
        </is>
      </c>
      <c r="G143" t="inlineStr">
        <is>
          <t>1191</t>
        </is>
      </c>
      <c r="H143" t="inlineStr">
        <is>
          <t>1019</t>
        </is>
      </c>
    </row>
    <row r="145">
      <c r="A145" t="inlineStr">
        <is>
          <t>INT_R_X5Y52/INT_R.WW2END1-&gt;&gt;NW2BEG2</t>
        </is>
      </c>
      <c r="B145" t="inlineStr">
        <is>
          <t>Buffer</t>
        </is>
      </c>
      <c r="C145" t="n">
        <v>1.1851186875</v>
      </c>
      <c r="D145" t="n">
        <v>0.008473000000000001</v>
      </c>
      <c r="E145" t="n">
        <v>0.043</v>
      </c>
      <c r="F145" t="n">
        <v>0.035</v>
      </c>
      <c r="G145" t="n">
        <v>0.14</v>
      </c>
      <c r="H145" t="n">
        <v>0.116</v>
      </c>
      <c r="I145">
        <f>((D149 + D160 + D176) + (D146 + D147 + D148))</f>
        <v/>
      </c>
      <c r="J145">
        <f>(((D149 + D160 + D176) + (D146 + D147 + D148))*C145)</f>
        <v/>
      </c>
    </row>
    <row r="146">
      <c r="A146" t="inlineStr">
        <is>
          <t>INT_R_X5Y52/NW2BEG2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INT_L_X4Y53/NW2END2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INT_R_X5Y53/NW2A2</t>
        </is>
      </c>
      <c r="B148" t="inlineStr">
        <is>
          <t>Part of wire</t>
        </is>
      </c>
      <c r="C148" t="n">
        <v>0</v>
      </c>
      <c r="D148" t="n">
        <v>0</v>
      </c>
      <c r="I148">
        <f>(((D146 + D147 + D148)/2) + (D149 + D160 + D176))</f>
        <v/>
      </c>
      <c r="J148">
        <f>((C146 + C147 + C148)*(((D146 + D147 + D148)/2) + (D149 + D160 + D176)))</f>
        <v/>
      </c>
    </row>
    <row r="149">
      <c r="A149" t="inlineStr">
        <is>
          <t>INT_L_X4Y53/INT_L.NW2END2-&gt;&gt;IMUX_L20</t>
        </is>
      </c>
      <c r="B149" t="inlineStr">
        <is>
          <t>Buffer</t>
        </is>
      </c>
      <c r="C149" t="n">
        <v>1.6107141875</v>
      </c>
      <c r="D149" t="n">
        <v>0.007713</v>
      </c>
      <c r="E149" t="n">
        <v>0.047</v>
      </c>
      <c r="F149" t="n">
        <v>0.038</v>
      </c>
      <c r="G149" t="n">
        <v>0.138</v>
      </c>
      <c r="H149" t="n">
        <v>0.114</v>
      </c>
      <c r="I149">
        <f>((((D154) + (D153))) + (D150 + D151))</f>
        <v/>
      </c>
      <c r="J149">
        <f>(((((D154) + (D153))) + (D150 + D151))*C149)</f>
        <v/>
      </c>
    </row>
    <row r="150">
      <c r="A150" t="inlineStr">
        <is>
          <t>INT_L_X4Y53/IMUX_L20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CLBLL_L_X4Y53/CLBLL_IMUX20</t>
        </is>
      </c>
      <c r="B151" t="inlineStr">
        <is>
          <t>Part of wire</t>
        </is>
      </c>
      <c r="C151" t="n">
        <v>0</v>
      </c>
      <c r="D151" t="n">
        <v>0</v>
      </c>
      <c r="I151">
        <f>(((D150 + D151)/2) + (((D154) + (D153))))</f>
        <v/>
      </c>
      <c r="J151">
        <f>((C150 + C151)*(((D150 + D151)/2) + (((D154) + (D153)))))</f>
        <v/>
      </c>
    </row>
    <row r="152">
      <c r="A152" t="inlineStr">
        <is>
          <t>CLBLL_L_X4Y53/CLBLL_L.CLBLL_IMUX20-&gt;CLBLL_L_C2</t>
        </is>
      </c>
      <c r="B152" t="inlineStr">
        <is>
          <t>PassTransistor</t>
        </is>
      </c>
      <c r="C152" t="n">
        <v>0</v>
      </c>
      <c r="E152" t="n">
        <v>0</v>
      </c>
      <c r="F152" t="n">
        <v>0</v>
      </c>
      <c r="G152" t="n">
        <v>0</v>
      </c>
      <c r="H152" t="n">
        <v>0</v>
      </c>
      <c r="I152">
        <f>((D154) + (D153))</f>
        <v/>
      </c>
      <c r="J152">
        <f>(((D154) + (D153))*C152)</f>
        <v/>
      </c>
    </row>
    <row r="153">
      <c r="A153" t="inlineStr">
        <is>
          <t>CLBLL_L_X4Y53/CLBLL_L_C2</t>
        </is>
      </c>
      <c r="B153" t="inlineStr">
        <is>
          <t>Part of wire</t>
        </is>
      </c>
      <c r="C153" t="n">
        <v>0</v>
      </c>
      <c r="D153" t="n">
        <v>0</v>
      </c>
      <c r="I153">
        <f>(((D153)/2) + (D154))</f>
        <v/>
      </c>
      <c r="J153">
        <f>((C153)*(((D153)/2) + (D154)))</f>
        <v/>
      </c>
    </row>
    <row r="154">
      <c r="A154" t="inlineStr">
        <is>
          <t>masterReg/readData2[24]_i_11/I3</t>
        </is>
      </c>
      <c r="B154" t="inlineStr">
        <is>
          <t>Inpin</t>
        </is>
      </c>
      <c r="D154" t="n">
        <v>0</v>
      </c>
      <c r="E154" t="n">
        <v>0.213</v>
      </c>
      <c r="F154" t="n">
        <v>0.171</v>
      </c>
      <c r="G154" t="n">
        <v>0.507</v>
      </c>
      <c r="H154" t="n">
        <v>0.409</v>
      </c>
    </row>
    <row r="155">
      <c r="A155" t="inlineStr">
        <is>
          <t>regReadDataA[25]: masterReg/readData1_reg[25]/Q to masterReg/readData2[24]_i_11/I3 sum delays</t>
        </is>
      </c>
      <c r="E155">
        <f>(E2 + E4 + E36 + E45 + E59 + E64 + E145 + E149 + E152 + E154)</f>
        <v/>
      </c>
      <c r="F155">
        <f>(F2 + F4 + F36 + F45 + F59 + F64 + F145 + F149 + F152 + F154)</f>
        <v/>
      </c>
      <c r="G155">
        <f>(G2 + G4 + G36 + G45 + G59 + G64 + G145 + G149 + G152 + G154)</f>
        <v/>
      </c>
      <c r="H155">
        <f>(H2 + H4 + H36 + H45 + H59 + H64 + H145 + H149 + H152 + H154)</f>
        <v/>
      </c>
      <c r="J155">
        <f>(J2 + J3 + J4 + J6 + J36 + J44 + J45 + J47 + J59 + J63 + J64 + J71 + J145 + J148 + J149 + J151 + J152 + J153 + J154)</f>
        <v/>
      </c>
    </row>
    <row r="156">
      <c r="A156" t="inlineStr">
        <is>
          <t>regReadDataA[25]: masterReg/readData1_reg[25]/Q to masterReg/readData2[24]_i_11/I3sum delays + cap delay</t>
        </is>
      </c>
      <c r="E156">
        <f>1000*(E155 + J155)</f>
        <v/>
      </c>
      <c r="F156">
        <f>1000*(F155 + J155)</f>
        <v/>
      </c>
      <c r="G156">
        <f>1000*(G155 + J155)</f>
        <v/>
      </c>
      <c r="H156">
        <f>1000*(H155 + J155)</f>
        <v/>
      </c>
    </row>
    <row r="158">
      <c r="A158" t="inlineStr">
        <is>
          <t>regReadDataA[25]: masterReg/readData1_reg[25]/Q to masterReg/readData2[24]_i_11/I3Total delay (from Vivado)</t>
        </is>
      </c>
      <c r="E158" t="inlineStr">
        <is>
          <t>739</t>
        </is>
      </c>
      <c r="F158" t="inlineStr">
        <is>
          <t>645</t>
        </is>
      </c>
      <c r="G158" t="inlineStr">
        <is>
          <t>1310</t>
        </is>
      </c>
      <c r="H158" t="inlineStr">
        <is>
          <t>1113</t>
        </is>
      </c>
    </row>
    <row r="160">
      <c r="A160" t="inlineStr">
        <is>
          <t>INT_L_X4Y53/INT_L.NW2END2-&gt;&gt;BYP_ALT2</t>
        </is>
      </c>
      <c r="B160" t="inlineStr">
        <is>
          <t>Buffer</t>
        </is>
      </c>
      <c r="C160" t="n">
        <v>0</v>
      </c>
      <c r="D160" t="n">
        <v>0.00757</v>
      </c>
      <c r="E160" t="n">
        <v>0</v>
      </c>
      <c r="F160" t="n">
        <v>0</v>
      </c>
      <c r="G160" t="n">
        <v>0</v>
      </c>
      <c r="H160" t="n">
        <v>0</v>
      </c>
      <c r="I160">
        <f>((D162) + (D161))</f>
        <v/>
      </c>
      <c r="J160">
        <f>(((D162) + (D161))*C160)</f>
        <v/>
      </c>
    </row>
    <row r="161">
      <c r="A161" t="inlineStr">
        <is>
          <t>INT_L_X4Y53/BYP_ALT2</t>
        </is>
      </c>
      <c r="B161" t="inlineStr">
        <is>
          <t>Part of wire</t>
        </is>
      </c>
      <c r="C161" t="n">
        <v>0</v>
      </c>
      <c r="D161" t="n">
        <v>0</v>
      </c>
      <c r="I161">
        <f>(((D161)/2) + (D162))</f>
        <v/>
      </c>
      <c r="J161">
        <f>((C161)*(((D161)/2) + (D162)))</f>
        <v/>
      </c>
    </row>
    <row r="162">
      <c r="A162" t="inlineStr">
        <is>
          <t>INT_L_X4Y53/INT_L.BYP_ALT2-&gt;&gt;BYP_BOUNCE2</t>
        </is>
      </c>
      <c r="B162" t="inlineStr">
        <is>
          <t>Buffer</t>
        </is>
      </c>
      <c r="C162" t="n">
        <v>1.4764880625</v>
      </c>
      <c r="D162" t="n">
        <v>0</v>
      </c>
      <c r="E162" t="n">
        <v>0.059</v>
      </c>
      <c r="F162" t="n">
        <v>0.049</v>
      </c>
      <c r="G162" t="n">
        <v>0.178</v>
      </c>
      <c r="H162" t="n">
        <v>0.147</v>
      </c>
      <c r="I162">
        <f>((D165) + (D163 + D164))</f>
        <v/>
      </c>
      <c r="J162">
        <f>(((D165) + (D163 + D164))*C162)</f>
        <v/>
      </c>
    </row>
    <row r="163">
      <c r="A163" t="inlineStr">
        <is>
          <t>INT_L_X4Y53/BYP_BOUNCE2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INT_L_X4Y54/BYP_BOUNCE_N3_2</t>
        </is>
      </c>
      <c r="B164" t="inlineStr">
        <is>
          <t>Part of wire</t>
        </is>
      </c>
      <c r="C164" t="n">
        <v>0</v>
      </c>
      <c r="D164" t="n">
        <v>0</v>
      </c>
      <c r="I164">
        <f>(((D163 + D164)/2) + (D165))</f>
        <v/>
      </c>
      <c r="J164">
        <f>((C163 + C164)*(((D163 + D164)/2) + (D165)))</f>
        <v/>
      </c>
    </row>
    <row r="165">
      <c r="A165" t="inlineStr">
        <is>
          <t>INT_L_X4Y53/INT_L.BYP_BOUNCE2-&gt;&gt;IMUX_L46</t>
        </is>
      </c>
      <c r="B165" t="inlineStr">
        <is>
          <t>Buffer</t>
        </is>
      </c>
      <c r="C165" t="n">
        <v>1.6107141875</v>
      </c>
      <c r="D165" t="n">
        <v>0.007713</v>
      </c>
      <c r="E165" t="n">
        <v>0.047</v>
      </c>
      <c r="F165" t="n">
        <v>0.038</v>
      </c>
      <c r="G165" t="n">
        <v>0.138</v>
      </c>
      <c r="H165" t="n">
        <v>0.114</v>
      </c>
      <c r="I165">
        <f>((((D170) + (D169))) + (D166 + D167))</f>
        <v/>
      </c>
      <c r="J165">
        <f>(((((D170) + (D169))) + (D166 + D167))*C165)</f>
        <v/>
      </c>
    </row>
    <row r="166">
      <c r="A166" t="inlineStr">
        <is>
          <t>INT_L_X4Y53/IMUX_L46</t>
        </is>
      </c>
      <c r="B166" t="inlineStr">
        <is>
          <t>Part of wire</t>
        </is>
      </c>
      <c r="C166" t="n">
        <v>0</v>
      </c>
      <c r="D166" t="n">
        <v>0</v>
      </c>
    </row>
    <row r="167">
      <c r="A167" t="inlineStr">
        <is>
          <t>CLBLL_L_X4Y53/CLBLL_IMUX46</t>
        </is>
      </c>
      <c r="B167" t="inlineStr">
        <is>
          <t>Part of wire</t>
        </is>
      </c>
      <c r="C167" t="n">
        <v>0</v>
      </c>
      <c r="D167" t="n">
        <v>0</v>
      </c>
      <c r="I167">
        <f>(((D166 + D167)/2) + (((D170) + (D169))))</f>
        <v/>
      </c>
      <c r="J167">
        <f>((C166 + C167)*(((D166 + D167)/2) + (((D170) + (D169)))))</f>
        <v/>
      </c>
    </row>
    <row r="168">
      <c r="A168" t="inlineStr">
        <is>
          <t>CLBLL_L_X4Y53/CLBLL_L.CLBLL_IMUX46-&gt;CLBLL_L_D5</t>
        </is>
      </c>
      <c r="B168" t="inlineStr">
        <is>
          <t>PassTransistor</t>
        </is>
      </c>
      <c r="C168" t="n">
        <v>0</v>
      </c>
      <c r="E168" t="n">
        <v>0</v>
      </c>
      <c r="F168" t="n">
        <v>0</v>
      </c>
      <c r="G168" t="n">
        <v>0</v>
      </c>
      <c r="H168" t="n">
        <v>0</v>
      </c>
      <c r="I168">
        <f>((D170) + (D169))</f>
        <v/>
      </c>
      <c r="J168">
        <f>(((D170) + (D169))*C168)</f>
        <v/>
      </c>
    </row>
    <row r="169">
      <c r="A169" t="inlineStr">
        <is>
          <t>CLBLL_L_X4Y53/CLBLL_L_D5</t>
        </is>
      </c>
      <c r="B169" t="inlineStr">
        <is>
          <t>Part of wire</t>
        </is>
      </c>
      <c r="C169" t="n">
        <v>0</v>
      </c>
      <c r="D169" t="n">
        <v>0</v>
      </c>
      <c r="I169">
        <f>(((D169)/2) + (D170))</f>
        <v/>
      </c>
      <c r="J169">
        <f>((C169)*(((D169)/2) + (D170)))</f>
        <v/>
      </c>
    </row>
    <row r="170">
      <c r="A170" t="inlineStr">
        <is>
          <t>masterReg/readData2[29]_i_15/I5</t>
        </is>
      </c>
      <c r="B170" t="inlineStr">
        <is>
          <t>Inpin</t>
        </is>
      </c>
      <c r="D170" t="n">
        <v>0</v>
      </c>
      <c r="E170" t="n">
        <v>0.042</v>
      </c>
      <c r="F170" t="n">
        <v>0.033</v>
      </c>
      <c r="G170" t="n">
        <v>0.113</v>
      </c>
      <c r="H170" t="n">
        <v>0.091</v>
      </c>
    </row>
    <row r="171">
      <c r="A171" t="inlineStr">
        <is>
          <t>regReadDataA[25]: masterReg/readData1_reg[25]/Q to masterReg/readData2[29]_i_15/I5 sum delays</t>
        </is>
      </c>
      <c r="E171">
        <f>(E2 + E4 + E36 + E45 + E59 + E64 + E145 + E160 + E162 + E165 + E168 + E170)</f>
        <v/>
      </c>
      <c r="F171">
        <f>(F2 + F4 + F36 + F45 + F59 + F64 + F145 + F160 + F162 + F165 + F168 + F170)</f>
        <v/>
      </c>
      <c r="G171">
        <f>(G2 + G4 + G36 + G45 + G59 + G64 + G145 + G160 + G162 + G165 + G168 + G170)</f>
        <v/>
      </c>
      <c r="H171">
        <f>(H2 + H4 + H36 + H45 + H59 + H64 + H145 + H160 + H162 + H165 + H168 + H170)</f>
        <v/>
      </c>
      <c r="J171">
        <f>(J2 + J3 + J4 + J6 + J36 + J44 + J45 + J47 + J59 + J63 + J64 + J71 + J145 + J148 + J160 + J161 + J162 + J164 + J165 + J167 + J168 + J169 + J170)</f>
        <v/>
      </c>
    </row>
    <row r="172">
      <c r="A172" t="inlineStr">
        <is>
          <t>regReadDataA[25]: masterReg/readData1_reg[25]/Q to masterReg/readData2[29]_i_15/I5sum delays + cap delay</t>
        </is>
      </c>
      <c r="E172">
        <f>1000*(E171 + J171)</f>
        <v/>
      </c>
      <c r="F172">
        <f>1000*(F171 + J171)</f>
        <v/>
      </c>
      <c r="G172">
        <f>1000*(G171 + J171)</f>
        <v/>
      </c>
      <c r="H172">
        <f>1000*(H171 + J171)</f>
        <v/>
      </c>
    </row>
    <row r="174">
      <c r="A174" t="inlineStr">
        <is>
          <t>regReadDataA[25]: masterReg/readData1_reg[25]/Q to masterReg/readData2[29]_i_15/I5Total delay (from Vivado)</t>
        </is>
      </c>
      <c r="E174" t="inlineStr">
        <is>
          <t>637</t>
        </is>
      </c>
      <c r="F174" t="inlineStr">
        <is>
          <t>566</t>
        </is>
      </c>
      <c r="G174" t="inlineStr">
        <is>
          <t>1115</t>
        </is>
      </c>
      <c r="H174" t="inlineStr">
        <is>
          <t>960</t>
        </is>
      </c>
    </row>
    <row r="176">
      <c r="A176" t="inlineStr">
        <is>
          <t>INT_L_X4Y53/INT_L.NW2END2-&gt;&gt;FAN_ALT6</t>
        </is>
      </c>
      <c r="B176" t="inlineStr">
        <is>
          <t>Buffer</t>
        </is>
      </c>
      <c r="C176" t="n">
        <v>0</v>
      </c>
      <c r="D176" t="n">
        <v>0.00757</v>
      </c>
      <c r="E176" t="n">
        <v>0</v>
      </c>
      <c r="F176" t="n">
        <v>0</v>
      </c>
      <c r="G176" t="n">
        <v>0</v>
      </c>
      <c r="H176" t="n">
        <v>0</v>
      </c>
      <c r="I176">
        <f>((D178) + (D177))</f>
        <v/>
      </c>
      <c r="J176">
        <f>(((D178) + (D177))*C176)</f>
        <v/>
      </c>
    </row>
    <row r="177">
      <c r="A177" t="inlineStr">
        <is>
          <t>INT_L_X4Y53/FAN_ALT6</t>
        </is>
      </c>
      <c r="B177" t="inlineStr">
        <is>
          <t>Part of wire</t>
        </is>
      </c>
      <c r="C177" t="n">
        <v>0</v>
      </c>
      <c r="D177" t="n">
        <v>0</v>
      </c>
      <c r="I177">
        <f>(((D177)/2) + (D178))</f>
        <v/>
      </c>
      <c r="J177">
        <f>((C177)*(((D177)/2) + (D178)))</f>
        <v/>
      </c>
    </row>
    <row r="178">
      <c r="A178" t="inlineStr">
        <is>
          <t>INT_L_X4Y53/INT_L.FAN_ALT6-&gt;&gt;FAN_BOUNCE6</t>
        </is>
      </c>
      <c r="B178" t="inlineStr">
        <is>
          <t>Buffer</t>
        </is>
      </c>
      <c r="C178" t="n">
        <v>1.4764880625</v>
      </c>
      <c r="D178" t="n">
        <v>0</v>
      </c>
      <c r="E178" t="n">
        <v>0.059</v>
      </c>
      <c r="F178" t="n">
        <v>0.049</v>
      </c>
      <c r="G178" t="n">
        <v>0.178</v>
      </c>
      <c r="H178" t="n">
        <v>0.147</v>
      </c>
      <c r="I178">
        <f>((D181 + D192) + (D179 + D180))</f>
        <v/>
      </c>
      <c r="J178">
        <f>(((D181 + D192) + (D179 + D180))*C178)</f>
        <v/>
      </c>
    </row>
    <row r="179">
      <c r="A179" t="inlineStr">
        <is>
          <t>INT_L_X4Y53/FAN_BOUNCE6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INT_L_X4Y52/FAN_BOUNCE_S3_6</t>
        </is>
      </c>
      <c r="B180" t="inlineStr">
        <is>
          <t>Part of wire</t>
        </is>
      </c>
      <c r="C180" t="n">
        <v>0</v>
      </c>
      <c r="D180" t="n">
        <v>0</v>
      </c>
      <c r="I180">
        <f>(((D179 + D180)/2) + (D181 + D192))</f>
        <v/>
      </c>
      <c r="J180">
        <f>((C179 + C180)*(((D179 + D180)/2) + (D181 + D192)))</f>
        <v/>
      </c>
    </row>
    <row r="181">
      <c r="A181" t="inlineStr">
        <is>
          <t>INT_L_X4Y53/INT_L.FAN_BOUNCE6-&gt;&gt;IMUX_L25</t>
        </is>
      </c>
      <c r="B181" t="inlineStr">
        <is>
          <t>Buffer</t>
        </is>
      </c>
      <c r="C181" t="n">
        <v>1.6107141875</v>
      </c>
      <c r="D181" t="n">
        <v>0.007713</v>
      </c>
      <c r="E181" t="n">
        <v>0.047</v>
      </c>
      <c r="F181" t="n">
        <v>0.038</v>
      </c>
      <c r="G181" t="n">
        <v>0.138</v>
      </c>
      <c r="H181" t="n">
        <v>0.114</v>
      </c>
      <c r="I181">
        <f>((((D186) + (D185))) + (D182 + D183))</f>
        <v/>
      </c>
      <c r="J181">
        <f>(((((D186) + (D185))) + (D182 + D183))*C181)</f>
        <v/>
      </c>
    </row>
    <row r="182">
      <c r="A182" t="inlineStr">
        <is>
          <t>INT_L_X4Y53/IMUX_L25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CLBLL_L_X4Y53/CLBLL_IMUX25</t>
        </is>
      </c>
      <c r="B183" t="inlineStr">
        <is>
          <t>Part of wire</t>
        </is>
      </c>
      <c r="C183" t="n">
        <v>0</v>
      </c>
      <c r="D183" t="n">
        <v>0</v>
      </c>
      <c r="I183">
        <f>(((D182 + D183)/2) + (((D186) + (D185))))</f>
        <v/>
      </c>
      <c r="J183">
        <f>((C182 + C183)*(((D182 + D183)/2) + (((D186) + (D185)))))</f>
        <v/>
      </c>
    </row>
    <row r="184">
      <c r="A184" t="inlineStr">
        <is>
          <t>CLBLL_L_X4Y53/CLBLL_L.CLBLL_IMUX25-&gt;CLBLL_L_B5</t>
        </is>
      </c>
      <c r="B184" t="inlineStr">
        <is>
          <t>PassTransistor</t>
        </is>
      </c>
      <c r="C184" t="n">
        <v>0</v>
      </c>
      <c r="E184" t="n">
        <v>0</v>
      </c>
      <c r="F184" t="n">
        <v>0</v>
      </c>
      <c r="G184" t="n">
        <v>0</v>
      </c>
      <c r="H184" t="n">
        <v>0</v>
      </c>
      <c r="I184">
        <f>((D186) + (D185))</f>
        <v/>
      </c>
      <c r="J184">
        <f>(((D186) + (D185))*C184)</f>
        <v/>
      </c>
    </row>
    <row r="185">
      <c r="A185" t="inlineStr">
        <is>
          <t>CLBLL_L_X4Y53/CLBLL_L_B5</t>
        </is>
      </c>
      <c r="B185" t="inlineStr">
        <is>
          <t>Part of wire</t>
        </is>
      </c>
      <c r="C185" t="n">
        <v>0</v>
      </c>
      <c r="D185" t="n">
        <v>0</v>
      </c>
      <c r="I185">
        <f>(((D185)/2) + (D186))</f>
        <v/>
      </c>
      <c r="J185">
        <f>((C185)*(((D185)/2) + (D186)))</f>
        <v/>
      </c>
    </row>
    <row r="186">
      <c r="A186" t="inlineStr">
        <is>
          <t>masterReg/readData2[1]_i_15/I5</t>
        </is>
      </c>
      <c r="B186" t="inlineStr">
        <is>
          <t>Inpin</t>
        </is>
      </c>
      <c r="D186" t="n">
        <v>0</v>
      </c>
      <c r="E186" t="n">
        <v>0.043</v>
      </c>
      <c r="F186" t="n">
        <v>0.034</v>
      </c>
      <c r="G186" t="n">
        <v>0.116</v>
      </c>
      <c r="H186" t="n">
        <v>0.093</v>
      </c>
    </row>
    <row r="187">
      <c r="A187" t="inlineStr">
        <is>
          <t>regReadDataA[25]: masterReg/readData1_reg[25]/Q to masterReg/readData2[1]_i_15/I5 sum delays</t>
        </is>
      </c>
      <c r="E187">
        <f>(E2 + E4 + E36 + E45 + E59 + E64 + E145 + E176 + E178 + E181 + E184 + E186)</f>
        <v/>
      </c>
      <c r="F187">
        <f>(F2 + F4 + F36 + F45 + F59 + F64 + F145 + F176 + F178 + F181 + F184 + F186)</f>
        <v/>
      </c>
      <c r="G187">
        <f>(G2 + G4 + G36 + G45 + G59 + G64 + G145 + G176 + G178 + G181 + G184 + G186)</f>
        <v/>
      </c>
      <c r="H187">
        <f>(H2 + H4 + H36 + H45 + H59 + H64 + H145 + H176 + H178 + H181 + H184 + H186)</f>
        <v/>
      </c>
      <c r="J187">
        <f>(J2 + J3 + J4 + J6 + J36 + J44 + J45 + J47 + J59 + J63 + J64 + J71 + J145 + J148 + J176 + J177 + J178 + J180 + J181 + J183 + J184 + J185 + J186)</f>
        <v/>
      </c>
    </row>
    <row r="188">
      <c r="A188" t="inlineStr">
        <is>
          <t>regReadDataA[25]: masterReg/readData1_reg[25]/Q to masterReg/readData2[1]_i_15/I5sum delays + cap delay</t>
        </is>
      </c>
      <c r="E188">
        <f>1000*(E187 + J187)</f>
        <v/>
      </c>
      <c r="F188">
        <f>1000*(F187 + J187)</f>
        <v/>
      </c>
      <c r="G188">
        <f>1000*(G187 + J187)</f>
        <v/>
      </c>
      <c r="H188">
        <f>1000*(H187 + J187)</f>
        <v/>
      </c>
    </row>
    <row r="190">
      <c r="A190" t="inlineStr">
        <is>
          <t>regReadDataA[25]: masterReg/readData1_reg[25]/Q to masterReg/readData2[1]_i_15/I5Total delay (from Vivado)</t>
        </is>
      </c>
      <c r="E190" t="inlineStr">
        <is>
          <t>648</t>
        </is>
      </c>
      <c r="F190" t="inlineStr">
        <is>
          <t>577</t>
        </is>
      </c>
      <c r="G190" t="inlineStr">
        <is>
          <t>1127</t>
        </is>
      </c>
      <c r="H190" t="inlineStr">
        <is>
          <t>972</t>
        </is>
      </c>
    </row>
    <row r="192">
      <c r="A192" t="inlineStr">
        <is>
          <t>INT_L_X4Y52/INT_L.FAN_BOUNCE_S3_6-&gt;&gt;IMUX_L23</t>
        </is>
      </c>
      <c r="B192" t="inlineStr">
        <is>
          <t>Buffer</t>
        </is>
      </c>
      <c r="C192" t="n">
        <v>1.6107141875</v>
      </c>
      <c r="D192" t="n">
        <v>0.007713</v>
      </c>
      <c r="E192" t="n">
        <v>0.047</v>
      </c>
      <c r="F192" t="n">
        <v>0.038</v>
      </c>
      <c r="G192" t="n">
        <v>0.138</v>
      </c>
      <c r="H192" t="n">
        <v>0.114</v>
      </c>
      <c r="I192">
        <f>((((D197) + (D196))) + (D193 + D194))</f>
        <v/>
      </c>
      <c r="J192">
        <f>(((((D197) + (D196))) + (D193 + D194))*C192)</f>
        <v/>
      </c>
    </row>
    <row r="193">
      <c r="A193" t="inlineStr">
        <is>
          <t>INT_L_X4Y52/IMUX_L23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CLBLL_L_X4Y52/CLBLL_IMUX23</t>
        </is>
      </c>
      <c r="B194" t="inlineStr">
        <is>
          <t>Part of wire</t>
        </is>
      </c>
      <c r="C194" t="n">
        <v>0</v>
      </c>
      <c r="D194" t="n">
        <v>0</v>
      </c>
      <c r="I194">
        <f>(((D193 + D194)/2) + (((D197) + (D196))))</f>
        <v/>
      </c>
      <c r="J194">
        <f>((C193 + C194)*(((D193 + D194)/2) + (((D197) + (D196)))))</f>
        <v/>
      </c>
    </row>
    <row r="195">
      <c r="A195" t="inlineStr">
        <is>
          <t>CLBLL_L_X4Y52/CLBLL_L.CLBLL_IMUX23-&gt;CLBLL_L_C3</t>
        </is>
      </c>
      <c r="B195" t="inlineStr">
        <is>
          <t>PassTransistor</t>
        </is>
      </c>
      <c r="C195" t="n">
        <v>0</v>
      </c>
      <c r="E195" t="n">
        <v>0</v>
      </c>
      <c r="F195" t="n">
        <v>0</v>
      </c>
      <c r="G195" t="n">
        <v>0</v>
      </c>
      <c r="H195" t="n">
        <v>0</v>
      </c>
      <c r="I195">
        <f>((D197) + (D196))</f>
        <v/>
      </c>
      <c r="J195">
        <f>(((D197) + (D196))*C195)</f>
        <v/>
      </c>
    </row>
    <row r="196">
      <c r="A196" t="inlineStr">
        <is>
          <t>CLBLL_L_X4Y52/CLBLL_L_C3</t>
        </is>
      </c>
      <c r="B196" t="inlineStr">
        <is>
          <t>Part of wire</t>
        </is>
      </c>
      <c r="C196" t="n">
        <v>0</v>
      </c>
      <c r="D196" t="n">
        <v>0</v>
      </c>
      <c r="I196">
        <f>(((D196)/2) + (D197))</f>
        <v/>
      </c>
      <c r="J196">
        <f>((C196)*(((D196)/2) + (D197)))</f>
        <v/>
      </c>
    </row>
    <row r="197">
      <c r="A197" t="inlineStr">
        <is>
          <t>masterReg/readData2[28]_i_19/I0</t>
        </is>
      </c>
      <c r="B197" t="inlineStr">
        <is>
          <t>Inpin</t>
        </is>
      </c>
      <c r="D197" t="n">
        <v>0</v>
      </c>
      <c r="E197" t="n">
        <v>0.137</v>
      </c>
      <c r="F197" t="n">
        <v>0.11</v>
      </c>
      <c r="G197" t="n">
        <v>0.351</v>
      </c>
      <c r="H197" t="n">
        <v>0.283</v>
      </c>
    </row>
    <row r="198">
      <c r="A198" t="inlineStr">
        <is>
          <t>regReadDataA[25]: masterReg/readData1_reg[25]/Q to masterReg/readData2[28]_i_19/I0 sum delays</t>
        </is>
      </c>
      <c r="E198">
        <f>(E2 + E4 + E36 + E45 + E59 + E64 + E145 + E176 + E178 + E192 + E195 + E197)</f>
        <v/>
      </c>
      <c r="F198">
        <f>(F2 + F4 + F36 + F45 + F59 + F64 + F145 + F176 + F178 + F192 + F195 + F197)</f>
        <v/>
      </c>
      <c r="G198">
        <f>(G2 + G4 + G36 + G45 + G59 + G64 + G145 + G176 + G178 + G192 + G195 + G197)</f>
        <v/>
      </c>
      <c r="H198">
        <f>(H2 + H4 + H36 + H45 + H59 + H64 + H145 + H176 + H178 + H192 + H195 + H197)</f>
        <v/>
      </c>
      <c r="J198">
        <f>(J2 + J3 + J4 + J6 + J36 + J44 + J45 + J47 + J59 + J63 + J64 + J71 + J145 + J148 + J176 + J177 + J178 + J180 + J192 + J194 + J195 + J196 + J197)</f>
        <v/>
      </c>
    </row>
    <row r="199">
      <c r="A199" t="inlineStr">
        <is>
          <t>regReadDataA[25]: masterReg/readData1_reg[25]/Q to masterReg/readData2[28]_i_19/I0sum delays + cap delay</t>
        </is>
      </c>
      <c r="E199">
        <f>1000*(E198 + J198)</f>
        <v/>
      </c>
      <c r="F199">
        <f>1000*(F198 + J198)</f>
        <v/>
      </c>
      <c r="G199">
        <f>1000*(G198 + J198)</f>
        <v/>
      </c>
      <c r="H199">
        <f>1000*(H198 + J198)</f>
        <v/>
      </c>
    </row>
    <row r="201">
      <c r="A201" t="inlineStr">
        <is>
          <t>regReadDataA[25]: masterReg/readData1_reg[25]/Q to masterReg/readData2[28]_i_19/I0Total delay (from Vivado)</t>
        </is>
      </c>
      <c r="E201" t="inlineStr">
        <is>
          <t>742</t>
        </is>
      </c>
      <c r="F201" t="inlineStr">
        <is>
          <t>653</t>
        </is>
      </c>
      <c r="G201" t="inlineStr">
        <is>
          <t>1320</t>
        </is>
      </c>
      <c r="H201" t="inlineStr">
        <is>
          <t>1128</t>
        </is>
      </c>
    </row>
    <row r="203">
      <c r="A203" t="inlineStr">
        <is>
          <t>INT_L_X8Y52/INT_L.WL1END2-&gt;&gt;SR1BEG3</t>
        </is>
      </c>
      <c r="B203" t="inlineStr">
        <is>
          <t>Buffer</t>
        </is>
      </c>
      <c r="C203" t="n">
        <v>1.16220225</v>
      </c>
      <c r="D203" t="n">
        <v>0.008429000000000001</v>
      </c>
      <c r="E203" t="n">
        <v>0.057</v>
      </c>
      <c r="F203" t="n">
        <v>0.047</v>
      </c>
      <c r="G203" t="n">
        <v>0.14</v>
      </c>
      <c r="H203" t="n">
        <v>0.116</v>
      </c>
      <c r="I203">
        <f>((D207 + D218) + (D204 + D205 + D206))</f>
        <v/>
      </c>
      <c r="J203">
        <f>(((D207 + D218) + (D204 + D205 + D206))*C203)</f>
        <v/>
      </c>
    </row>
    <row r="204">
      <c r="A204" t="inlineStr">
        <is>
          <t>INT_L_X8Y52/SR1BEG3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INT_L_X8Y51/SR1END3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INT_L_X8Y52/SR1END_N3_3</t>
        </is>
      </c>
      <c r="B206" t="inlineStr">
        <is>
          <t>Part of wire</t>
        </is>
      </c>
      <c r="C206" t="n">
        <v>0</v>
      </c>
      <c r="D206" t="n">
        <v>0</v>
      </c>
      <c r="I206">
        <f>(((D204 + D205 + D206)/2) + (D207 + D218))</f>
        <v/>
      </c>
      <c r="J206">
        <f>((C204 + C205 + C206)*(((D204 + D205 + D206)/2) + (D207 + D218)))</f>
        <v/>
      </c>
    </row>
    <row r="207">
      <c r="A207" t="inlineStr">
        <is>
          <t>INT_L_X8Y51/INT_L.SR1END3-&gt;&gt;IMUX_L39</t>
        </is>
      </c>
      <c r="B207" t="inlineStr">
        <is>
          <t>Buffer</t>
        </is>
      </c>
      <c r="C207" t="n">
        <v>1.6107141875</v>
      </c>
      <c r="D207" t="n">
        <v>0.007713</v>
      </c>
      <c r="E207" t="n">
        <v>0.047</v>
      </c>
      <c r="F207" t="n">
        <v>0.038</v>
      </c>
      <c r="G207" t="n">
        <v>0.138</v>
      </c>
      <c r="H207" t="n">
        <v>0.114</v>
      </c>
      <c r="I207">
        <f>((((D212) + (D211))) + (D208 + D209))</f>
        <v/>
      </c>
      <c r="J207">
        <f>(((((D212) + (D211))) + (D208 + D209))*C207)</f>
        <v/>
      </c>
    </row>
    <row r="208">
      <c r="A208" t="inlineStr">
        <is>
          <t>INT_L_X8Y51/IMUX_L39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CLBLM_L_X8Y51/CLBLM_IMUX39</t>
        </is>
      </c>
      <c r="B209" t="inlineStr">
        <is>
          <t>Part of wire</t>
        </is>
      </c>
      <c r="C209" t="n">
        <v>0</v>
      </c>
      <c r="D209" t="n">
        <v>0</v>
      </c>
      <c r="I209">
        <f>(((D208 + D209)/2) + (((D212) + (D211))))</f>
        <v/>
      </c>
      <c r="J209">
        <f>((C208 + C209)*(((D208 + D209)/2) + (((D212) + (D211)))))</f>
        <v/>
      </c>
    </row>
    <row r="210">
      <c r="A210" t="inlineStr">
        <is>
          <t>CLBLM_L_X8Y51/CLBLM_L.CLBLM_IMUX39-&gt;CLBLM_L_D3</t>
        </is>
      </c>
      <c r="B210" t="inlineStr">
        <is>
          <t>PassTransistor</t>
        </is>
      </c>
      <c r="C210" t="n">
        <v>0</v>
      </c>
      <c r="E210" t="n">
        <v>0</v>
      </c>
      <c r="F210" t="n">
        <v>0</v>
      </c>
      <c r="G210" t="n">
        <v>0</v>
      </c>
      <c r="H210" t="n">
        <v>0</v>
      </c>
      <c r="I210">
        <f>((D212) + (D211))</f>
        <v/>
      </c>
      <c r="J210">
        <f>(((D212) + (D211))*C210)</f>
        <v/>
      </c>
    </row>
    <row r="211">
      <c r="A211" t="inlineStr">
        <is>
          <t>CLBLM_L_X8Y51/CLBLM_L_D3</t>
        </is>
      </c>
      <c r="B211" t="inlineStr">
        <is>
          <t>Part of wire</t>
        </is>
      </c>
      <c r="C211" t="n">
        <v>0</v>
      </c>
      <c r="D211" t="n">
        <v>0</v>
      </c>
      <c r="I211">
        <f>(((D211)/2) + (D212))</f>
        <v/>
      </c>
      <c r="J211">
        <f>((C211)*(((D211)/2) + (D212)))</f>
        <v/>
      </c>
    </row>
    <row r="212">
      <c r="A212" t="inlineStr">
        <is>
          <t>masterReg/readData2[31]_i_15/I1</t>
        </is>
      </c>
      <c r="B212" t="inlineStr">
        <is>
          <t>Inpin</t>
        </is>
      </c>
      <c r="D212" t="n">
        <v>0</v>
      </c>
      <c r="E212" t="n">
        <v>0.136</v>
      </c>
      <c r="F212" t="n">
        <v>0.109</v>
      </c>
      <c r="G212" t="n">
        <v>0.346</v>
      </c>
      <c r="H212" t="n">
        <v>0.279</v>
      </c>
    </row>
    <row r="213">
      <c r="A213" t="inlineStr">
        <is>
          <t>regReadDataA[25]: masterReg/readData1_reg[25]/Q to masterReg/readData2[31]_i_15/I1 sum delays</t>
        </is>
      </c>
      <c r="E213">
        <f>(E2 + E4 + E36 + E45 + E203 + E207 + E210 + E212)</f>
        <v/>
      </c>
      <c r="F213">
        <f>(F2 + F4 + F36 + F45 + F203 + F207 + F210 + F212)</f>
        <v/>
      </c>
      <c r="G213">
        <f>(G2 + G4 + G36 + G45 + G203 + G207 + G210 + G212)</f>
        <v/>
      </c>
      <c r="H213">
        <f>(H2 + H4 + H36 + H45 + H203 + H207 + H210 + H212)</f>
        <v/>
      </c>
      <c r="J213">
        <f>(J2 + J3 + J4 + J6 + J36 + J44 + J45 + J47 + J203 + J206 + J207 + J209 + J210 + J211 + J212)</f>
        <v/>
      </c>
    </row>
    <row r="214">
      <c r="A214" t="inlineStr">
        <is>
          <t>regReadDataA[25]: masterReg/readData1_reg[25]/Q to masterReg/readData2[31]_i_15/I1sum delays + cap delay</t>
        </is>
      </c>
      <c r="E214">
        <f>1000*(E213 + J213)</f>
        <v/>
      </c>
      <c r="F214">
        <f>1000*(F213 + J213)</f>
        <v/>
      </c>
      <c r="G214">
        <f>1000*(G213 + J213)</f>
        <v/>
      </c>
      <c r="H214">
        <f>1000*(H213 + J213)</f>
        <v/>
      </c>
    </row>
    <row r="216">
      <c r="A216" t="inlineStr">
        <is>
          <t>regReadDataA[25]: masterReg/readData1_reg[25]/Q to masterReg/readData2[31]_i_15/I1Total delay (from Vivado)</t>
        </is>
      </c>
      <c r="E216" t="inlineStr">
        <is>
          <t>423</t>
        </is>
      </c>
      <c r="F216" t="inlineStr">
        <is>
          <t>361</t>
        </is>
      </c>
      <c r="G216" t="inlineStr">
        <is>
          <t>795</t>
        </is>
      </c>
      <c r="H216" t="inlineStr">
        <is>
          <t>666</t>
        </is>
      </c>
    </row>
    <row r="218">
      <c r="A218" t="inlineStr">
        <is>
          <t>INT_L_X8Y51/INT_L.SR1END3-&gt;&gt;SL1BEG3</t>
        </is>
      </c>
      <c r="B218" t="inlineStr">
        <is>
          <t>Buffer</t>
        </is>
      </c>
      <c r="C218" t="n">
        <v>1.16220225</v>
      </c>
      <c r="D218" t="n">
        <v>0.008429000000000001</v>
      </c>
      <c r="E218" t="n">
        <v>0.054</v>
      </c>
      <c r="F218" t="n">
        <v>0.044</v>
      </c>
      <c r="G218" t="n">
        <v>0.131</v>
      </c>
      <c r="H218" t="n">
        <v>0.108</v>
      </c>
      <c r="I218">
        <f>((D221 + D237) + (D219 + D220))</f>
        <v/>
      </c>
      <c r="J218">
        <f>(((D221 + D237) + (D219 + D220))*C218)</f>
        <v/>
      </c>
    </row>
    <row r="219">
      <c r="A219" t="inlineStr">
        <is>
          <t>INT_L_X8Y51/SL1BEG3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INT_L_X8Y50/SL1END3</t>
        </is>
      </c>
      <c r="B220" t="inlineStr">
        <is>
          <t>Part of wire</t>
        </is>
      </c>
      <c r="C220" t="n">
        <v>0</v>
      </c>
      <c r="D220" t="n">
        <v>0</v>
      </c>
      <c r="I220">
        <f>(((D219 + D220)/2) + (D221 + D237))</f>
        <v/>
      </c>
      <c r="J220">
        <f>((C219 + C220)*(((D219 + D220)/2) + (D221 + D237)))</f>
        <v/>
      </c>
    </row>
    <row r="221">
      <c r="A221" t="inlineStr">
        <is>
          <t>INT_L_X8Y50/INT_L.SL1END3-&gt;&gt;WL1BEG2</t>
        </is>
      </c>
      <c r="B221" t="inlineStr">
        <is>
          <t>Buffer</t>
        </is>
      </c>
      <c r="C221" t="n">
        <v>1.16220225</v>
      </c>
      <c r="D221" t="n">
        <v>0.008429000000000001</v>
      </c>
      <c r="E221" t="n">
        <v>0.042</v>
      </c>
      <c r="F221" t="n">
        <v>0.034</v>
      </c>
      <c r="G221" t="n">
        <v>0.124</v>
      </c>
      <c r="H221" t="n">
        <v>0.103</v>
      </c>
      <c r="I221">
        <f>((D226) + (D222 + D223 + D224 + D225))</f>
        <v/>
      </c>
      <c r="J221">
        <f>(((D226) + (D222 + D223 + D224 + D225))*C221)</f>
        <v/>
      </c>
    </row>
    <row r="222">
      <c r="A222" t="inlineStr">
        <is>
          <t>INT_L_X8Y50/WL1BEG2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INT_R_X7Y50/WL1END2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CLBLM_L_X8Y50/CLBLM_WL1END2</t>
        </is>
      </c>
      <c r="B224" t="inlineStr">
        <is>
          <t>Part of wire</t>
        </is>
      </c>
      <c r="C224" t="n">
        <v>0.058596</v>
      </c>
      <c r="D224" t="n">
        <v>0.006105</v>
      </c>
    </row>
    <row r="225">
      <c r="A225" t="inlineStr">
        <is>
          <t>CLBLM_R_X7Y50/CLBLM_WL1END2</t>
        </is>
      </c>
      <c r="B225" t="inlineStr">
        <is>
          <t>Part of wire</t>
        </is>
      </c>
      <c r="C225" t="n">
        <v>0.058596</v>
      </c>
      <c r="D225" t="n">
        <v>0.006105</v>
      </c>
      <c r="I225">
        <f>(((D222 + D223 + D224 + D225)/2) + (D226))</f>
        <v/>
      </c>
      <c r="J225">
        <f>((C222 + C223 + C224 + C225)*(((D222 + D223 + D224 + D225)/2) + (D226)))</f>
        <v/>
      </c>
    </row>
    <row r="226">
      <c r="A226" t="inlineStr">
        <is>
          <t>INT_R_X7Y50/INT_R.WL1END2-&gt;&gt;IMUX14</t>
        </is>
      </c>
      <c r="B226" t="inlineStr">
        <is>
          <t>Buffer</t>
        </is>
      </c>
      <c r="C226" t="n">
        <v>1.6107141875</v>
      </c>
      <c r="D226" t="n">
        <v>0.007713</v>
      </c>
      <c r="E226" t="n">
        <v>0.047</v>
      </c>
      <c r="F226" t="n">
        <v>0.038</v>
      </c>
      <c r="G226" t="n">
        <v>0.138</v>
      </c>
      <c r="H226" t="n">
        <v>0.114</v>
      </c>
      <c r="I226">
        <f>((((D231) + (D230))) + (D227 + D228))</f>
        <v/>
      </c>
      <c r="J226">
        <f>(((((D231) + (D230))) + (D227 + D228))*C226)</f>
        <v/>
      </c>
    </row>
    <row r="227">
      <c r="A227" t="inlineStr">
        <is>
          <t>INT_R_X7Y50/IMUX14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CLBLM_R_X7Y50/CLBLM_IMUX14</t>
        </is>
      </c>
      <c r="B228" t="inlineStr">
        <is>
          <t>Part of wire</t>
        </is>
      </c>
      <c r="C228" t="n">
        <v>0</v>
      </c>
      <c r="D228" t="n">
        <v>0</v>
      </c>
      <c r="I228">
        <f>(((D227 + D228)/2) + (((D231) + (D230))))</f>
        <v/>
      </c>
      <c r="J228">
        <f>((C227 + C228)*(((D227 + D228)/2) + (((D231) + (D230)))))</f>
        <v/>
      </c>
    </row>
    <row r="229">
      <c r="A229" t="inlineStr">
        <is>
          <t>CLBLM_R_X7Y50/CLBLM_R.CLBLM_IMUX14-&gt;CLBLM_L_B1</t>
        </is>
      </c>
      <c r="B229" t="inlineStr">
        <is>
          <t>PassTransistor</t>
        </is>
      </c>
      <c r="C229" t="n">
        <v>0</v>
      </c>
      <c r="E229" t="n">
        <v>0</v>
      </c>
      <c r="F229" t="n">
        <v>0</v>
      </c>
      <c r="G229" t="n">
        <v>0</v>
      </c>
      <c r="H229" t="n">
        <v>0</v>
      </c>
      <c r="I229">
        <f>((D231) + (D230))</f>
        <v/>
      </c>
      <c r="J229">
        <f>(((D231) + (D230))*C229)</f>
        <v/>
      </c>
    </row>
    <row r="230">
      <c r="A230" t="inlineStr">
        <is>
          <t>CLBLM_R_X7Y50/CLBLM_L_B1</t>
        </is>
      </c>
      <c r="B230" t="inlineStr">
        <is>
          <t>Part of wire</t>
        </is>
      </c>
      <c r="C230" t="n">
        <v>0</v>
      </c>
      <c r="D230" t="n">
        <v>0</v>
      </c>
      <c r="I230">
        <f>(((D230)/2) + (D231))</f>
        <v/>
      </c>
      <c r="J230">
        <f>((C230)*(((D230)/2) + (D231)))</f>
        <v/>
      </c>
    </row>
    <row r="231">
      <c r="A231" t="inlineStr">
        <is>
          <t>masterReg/register_reg_r1_0_31_0_5_i_47/I1</t>
        </is>
      </c>
      <c r="B231" t="inlineStr">
        <is>
          <t>Inpin</t>
        </is>
      </c>
      <c r="D231" t="n">
        <v>0</v>
      </c>
      <c r="E231" t="n">
        <v>0.213</v>
      </c>
      <c r="F231" t="n">
        <v>0.171</v>
      </c>
      <c r="G231" t="n">
        <v>0.518</v>
      </c>
      <c r="H231" t="n">
        <v>0.417</v>
      </c>
    </row>
    <row r="232">
      <c r="A232" t="inlineStr">
        <is>
          <t>regReadDataA[25]: masterReg/readData1_reg[25]/Q to masterReg/register_reg_r1_0_31_0_5_i_47/I1 sum delays</t>
        </is>
      </c>
      <c r="E232">
        <f>(E2 + E4 + E36 + E45 + E203 + E218 + E221 + E226 + E229 + E231)</f>
        <v/>
      </c>
      <c r="F232">
        <f>(F2 + F4 + F36 + F45 + F203 + F218 + F221 + F226 + F229 + F231)</f>
        <v/>
      </c>
      <c r="G232">
        <f>(G2 + G4 + G36 + G45 + G203 + G218 + G221 + G226 + G229 + G231)</f>
        <v/>
      </c>
      <c r="H232">
        <f>(H2 + H4 + H36 + H45 + H203 + H218 + H221 + H226 + H229 + H231)</f>
        <v/>
      </c>
      <c r="J232">
        <f>(J2 + J3 + J4 + J6 + J36 + J44 + J45 + J47 + J203 + J206 + J218 + J220 + J221 + J225 + J226 + J228 + J229 + J230 + J231)</f>
        <v/>
      </c>
    </row>
    <row r="233">
      <c r="A233" t="inlineStr">
        <is>
          <t>regReadDataA[25]: masterReg/readData1_reg[25]/Q to masterReg/register_reg_r1_0_31_0_5_i_47/I1sum delays + cap delay</t>
        </is>
      </c>
      <c r="E233">
        <f>1000*(E232 + J232)</f>
        <v/>
      </c>
      <c r="F233">
        <f>1000*(F232 + J232)</f>
        <v/>
      </c>
      <c r="G233">
        <f>1000*(G232 + J232)</f>
        <v/>
      </c>
      <c r="H233">
        <f>1000*(H232 + J232)</f>
        <v/>
      </c>
    </row>
    <row r="235">
      <c r="A235" t="inlineStr">
        <is>
          <t>regReadDataA[25]: masterReg/readData1_reg[25]/Q to masterReg/register_reg_r1_0_31_0_5_i_47/I1Total delay (from Vivado)</t>
        </is>
      </c>
      <c r="E235" t="inlineStr">
        <is>
          <t>637</t>
        </is>
      </c>
      <c r="F235" t="inlineStr">
        <is>
          <t>542</t>
        </is>
      </c>
      <c r="G235" t="inlineStr">
        <is>
          <t>1187</t>
        </is>
      </c>
      <c r="H235" t="inlineStr">
        <is>
          <t>992</t>
        </is>
      </c>
    </row>
    <row r="237">
      <c r="A237" t="inlineStr">
        <is>
          <t>INT_L_X8Y50/INT_L.SL1END3-&gt;&gt;IMUX_L14</t>
        </is>
      </c>
      <c r="B237" t="inlineStr">
        <is>
          <t>Buffer</t>
        </is>
      </c>
      <c r="C237" t="n">
        <v>1.6107141875</v>
      </c>
      <c r="D237" t="n">
        <v>0.007713</v>
      </c>
      <c r="E237" t="n">
        <v>0.047</v>
      </c>
      <c r="F237" t="n">
        <v>0.038</v>
      </c>
      <c r="G237" t="n">
        <v>0.138</v>
      </c>
      <c r="H237" t="n">
        <v>0.114</v>
      </c>
      <c r="I237">
        <f>((((D242) + (D241))) + (D238 + D239))</f>
        <v/>
      </c>
      <c r="J237">
        <f>(((((D242) + (D241))) + (D238 + D239))*C237)</f>
        <v/>
      </c>
    </row>
    <row r="238">
      <c r="A238" t="inlineStr">
        <is>
          <t>INT_L_X8Y50/IMUX_L14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CLBLM_L_X8Y50/CLBLM_IMUX14</t>
        </is>
      </c>
      <c r="B239" t="inlineStr">
        <is>
          <t>Part of wire</t>
        </is>
      </c>
      <c r="C239" t="n">
        <v>0</v>
      </c>
      <c r="D239" t="n">
        <v>0</v>
      </c>
      <c r="I239">
        <f>(((D238 + D239)/2) + (((D242) + (D241))))</f>
        <v/>
      </c>
      <c r="J239">
        <f>((C238 + C239)*(((D238 + D239)/2) + (((D242) + (D241)))))</f>
        <v/>
      </c>
    </row>
    <row r="240">
      <c r="A240" t="inlineStr">
        <is>
          <t>CLBLM_L_X8Y50/CLBLM_L.CLBLM_IMUX14-&gt;CLBLM_L_B1</t>
        </is>
      </c>
      <c r="B240" t="inlineStr">
        <is>
          <t>PassTransistor</t>
        </is>
      </c>
      <c r="C240" t="n">
        <v>0</v>
      </c>
      <c r="E240" t="n">
        <v>0</v>
      </c>
      <c r="F240" t="n">
        <v>0</v>
      </c>
      <c r="G240" t="n">
        <v>0</v>
      </c>
      <c r="H240" t="n">
        <v>0</v>
      </c>
      <c r="I240">
        <f>((D242) + (D241))</f>
        <v/>
      </c>
      <c r="J240">
        <f>(((D242) + (D241))*C240)</f>
        <v/>
      </c>
    </row>
    <row r="241">
      <c r="A241" t="inlineStr">
        <is>
          <t>CLBLM_L_X8Y50/CLBLM_L_B1</t>
        </is>
      </c>
      <c r="B241" t="inlineStr">
        <is>
          <t>Part of wire</t>
        </is>
      </c>
      <c r="C241" t="n">
        <v>0</v>
      </c>
      <c r="D241" t="n">
        <v>0</v>
      </c>
      <c r="I241">
        <f>(((D241)/2) + (D242))</f>
        <v/>
      </c>
      <c r="J241">
        <f>((C241)*(((D241)/2) + (D242)))</f>
        <v/>
      </c>
    </row>
    <row r="242">
      <c r="A242" t="inlineStr">
        <is>
          <t>masterReg/readData2[30]_i_15/I3</t>
        </is>
      </c>
      <c r="B242" t="inlineStr">
        <is>
          <t>Inpin</t>
        </is>
      </c>
      <c r="D242" t="n">
        <v>0</v>
      </c>
      <c r="E242" t="n">
        <v>0.213</v>
      </c>
      <c r="F242" t="n">
        <v>0.171</v>
      </c>
      <c r="G242" t="n">
        <v>0.518</v>
      </c>
      <c r="H242" t="n">
        <v>0.417</v>
      </c>
    </row>
    <row r="243">
      <c r="A243" t="inlineStr">
        <is>
          <t>regReadDataA[25]: masterReg/readData1_reg[25]/Q to masterReg/readData2[30]_i_15/I3 sum delays</t>
        </is>
      </c>
      <c r="E243">
        <f>(E2 + E4 + E36 + E45 + E203 + E218 + E237 + E240 + E242)</f>
        <v/>
      </c>
      <c r="F243">
        <f>(F2 + F4 + F36 + F45 + F203 + F218 + F237 + F240 + F242)</f>
        <v/>
      </c>
      <c r="G243">
        <f>(G2 + G4 + G36 + G45 + G203 + G218 + G237 + G240 + G242)</f>
        <v/>
      </c>
      <c r="H243">
        <f>(H2 + H4 + H36 + H45 + H203 + H218 + H237 + H240 + H242)</f>
        <v/>
      </c>
      <c r="J243">
        <f>(J2 + J3 + J4 + J6 + J36 + J44 + J45 + J47 + J203 + J206 + J218 + J220 + J237 + J239 + J240 + J241 + J242)</f>
        <v/>
      </c>
    </row>
    <row r="244">
      <c r="A244" t="inlineStr">
        <is>
          <t>regReadDataA[25]: masterReg/readData1_reg[25]/Q to masterReg/readData2[30]_i_15/I3sum delays + cap delay</t>
        </is>
      </c>
      <c r="E244">
        <f>1000*(E243 + J243)</f>
        <v/>
      </c>
      <c r="F244">
        <f>1000*(F243 + J243)</f>
        <v/>
      </c>
      <c r="G244">
        <f>1000*(G243 + J243)</f>
        <v/>
      </c>
      <c r="H244">
        <f>1000*(H243 + J243)</f>
        <v/>
      </c>
    </row>
    <row r="246">
      <c r="A246" t="inlineStr">
        <is>
          <t>regReadDataA[25]: masterReg/readData1_reg[25]/Q to masterReg/readData2[30]_i_15/I3Total delay (from Vivado)</t>
        </is>
      </c>
      <c r="E246" t="inlineStr">
        <is>
          <t>570</t>
        </is>
      </c>
      <c r="F246" t="inlineStr">
        <is>
          <t>483</t>
        </is>
      </c>
      <c r="G246" t="inlineStr">
        <is>
          <t>1061</t>
        </is>
      </c>
      <c r="H246" t="inlineStr">
        <is>
          <t>884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CLBLM_R_X7Y55/CLBLM_L_AQ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CLBLM_R_X7Y55/CLBLM_L_AQ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CLBLM_R_X7Y55/CLBLM_R.CLBLM_L_AQ-&gt;CLBLM_LOGIC_OUTS0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CLBLM_R_X7Y55/CLBLM_LOGIC_OUTS0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INT_R_X7Y55/LOGIC_OUTS0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INT_R_X7Y55/INT_R.LOGIC_OUTS0-&gt;&gt;SS2BEG0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((D11 + D157) + (D8 + D9 + D10))</f>
        <v/>
      </c>
      <c r="J7">
        <f>(((D11 + D157) + (D8 + D9 + D10))*C7)</f>
        <v/>
      </c>
    </row>
    <row r="8">
      <c r="A8" t="inlineStr">
        <is>
          <t>INT_R_X7Y55/SS2BEG0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INT_R_X7Y53/SS2END0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INT_R_X7Y54/SS2A0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D157))</f>
        <v/>
      </c>
      <c r="J10">
        <f>((C8 + C9 + C10)*(((D8 + D9 + D10)/2) + (D11 + D157)))</f>
        <v/>
      </c>
    </row>
    <row r="11">
      <c r="A11" t="inlineStr">
        <is>
          <t>INT_R_X7Y53/INT_R.SS2END0-&gt;&gt;SL1BEG0</t>
        </is>
      </c>
      <c r="B11" t="inlineStr">
        <is>
          <t>Buffer</t>
        </is>
      </c>
      <c r="C11" t="n">
        <v>1.16220225</v>
      </c>
      <c r="D11" t="n">
        <v>0.008429000000000001</v>
      </c>
      <c r="E11" t="n">
        <v>0.054</v>
      </c>
      <c r="F11" t="n">
        <v>0.044</v>
      </c>
      <c r="G11" t="n">
        <v>0.131</v>
      </c>
      <c r="H11" t="n">
        <v>0.108</v>
      </c>
      <c r="I11">
        <f>((D14 + D33 + D44 + D60 + D94) + (D12 + D13))</f>
        <v/>
      </c>
      <c r="J11">
        <f>(((D14 + D33 + D44 + D60 + D94) + (D12 + D13))*C11)</f>
        <v/>
      </c>
    </row>
    <row r="12">
      <c r="A12" t="inlineStr">
        <is>
          <t>INT_R_X7Y53/SL1BEG0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INT_R_X7Y52/SL1END0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(D14 + D33 + D44 + D60 + D94))</f>
        <v/>
      </c>
      <c r="J13">
        <f>((C12 + C13)*(((D12 + D13)/2) + (D14 + D33 + D44 + D60 + D94)))</f>
        <v/>
      </c>
    </row>
    <row r="14">
      <c r="A14" t="inlineStr">
        <is>
          <t>INT_R_X7Y52/INT_R.SL1END0-&gt;&gt;WW2BEG0</t>
        </is>
      </c>
      <c r="B14" t="inlineStr">
        <is>
          <t>Buffer</t>
        </is>
      </c>
      <c r="C14" t="n">
        <v>1.1851186875</v>
      </c>
      <c r="D14" t="n">
        <v>0.008473000000000001</v>
      </c>
      <c r="E14" t="n">
        <v>0.063</v>
      </c>
      <c r="F14" t="n">
        <v>0.052</v>
      </c>
      <c r="G14" t="n">
        <v>0.143</v>
      </c>
      <c r="H14" t="n">
        <v>0.118</v>
      </c>
      <c r="I14">
        <f>((D22) + (D15 + D16 + D17 + D18 + D19 + D20 + D21))</f>
        <v/>
      </c>
      <c r="J14">
        <f>(((D22) + (D15 + D16 + D17 + D18 + D19 + D20 + D21))*C14)</f>
        <v/>
      </c>
    </row>
    <row r="15">
      <c r="A15" t="inlineStr">
        <is>
          <t>INT_R_X7Y52/WW2BEG0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INT_R_X5Y52/WW2END0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INT_L_X6Y52/WW2A0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BRAM_INT_INTERFACE_L_X6Y52/INT_INTERFACE_WW2END0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BRAM_L_X6Y50/BRAM_WW2END0_2</t>
        </is>
      </c>
      <c r="B19" t="inlineStr">
        <is>
          <t>Part of wire</t>
        </is>
      </c>
      <c r="C19" t="n">
        <v>0.26892</v>
      </c>
      <c r="D19" t="n">
        <v>0.06043</v>
      </c>
    </row>
    <row r="20">
      <c r="A20" t="inlineStr">
        <is>
          <t>VBRK_X18Y55/VBRK_WW2END0</t>
        </is>
      </c>
      <c r="B20" t="inlineStr">
        <is>
          <t>Part of wire</t>
        </is>
      </c>
      <c r="C20" t="n">
        <v>0.01211</v>
      </c>
      <c r="D20" t="n">
        <v>0.00162</v>
      </c>
    </row>
    <row r="21">
      <c r="A21" t="inlineStr">
        <is>
          <t>CLBLM_R_X5Y52/CLBLM_WW2END0</t>
        </is>
      </c>
      <c r="B21" t="inlineStr">
        <is>
          <t>Part of wire</t>
        </is>
      </c>
      <c r="C21" t="n">
        <v>0</v>
      </c>
      <c r="D21" t="n">
        <v>0</v>
      </c>
      <c r="I21">
        <f>(((D15 + D16 + D17 + D18 + D19 + D20 + D21)/2) + (D22))</f>
        <v/>
      </c>
      <c r="J21">
        <f>((C15 + C16 + C17 + C18 + C19 + C20 + C21)*(((D15 + D16 + D17 + D18 + D19 + D20 + D21)/2) + (D22)))</f>
        <v/>
      </c>
    </row>
    <row r="22">
      <c r="A22" t="inlineStr">
        <is>
          <t>INT_R_X5Y52/INT_R.WW2END0-&gt;&gt;IMUX33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INT_R_X5Y52/IMUX33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CLBLM_R_X5Y52/CLBLM_IMUX33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CLBLM_R_X5Y52/CLBLM_R.CLBLM_IMUX33-&gt;CLBLM_L_C1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CLBLM_R_X5Y52/CLBLM_L_C1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masterReg/result0_carry__5_i_2/I0</t>
        </is>
      </c>
      <c r="B27" t="inlineStr">
        <is>
          <t>Inpin</t>
        </is>
      </c>
      <c r="D27" t="n">
        <v>0</v>
      </c>
      <c r="E27" t="n">
        <v>0.215</v>
      </c>
      <c r="F27" t="n">
        <v>0.173</v>
      </c>
      <c r="G27" t="n">
        <v>0.517</v>
      </c>
      <c r="H27" t="n">
        <v>0.417</v>
      </c>
    </row>
    <row r="28">
      <c r="A28" t="inlineStr">
        <is>
          <t>regReadDataA[26]: masterReg/readData1_reg[26]/Q to masterReg/result0_carry__5_i_2/I0 sum delays</t>
        </is>
      </c>
      <c r="E28">
        <f>(E2 + E4 + E7 + E11 + E14 + E22 + E25 + E27)</f>
        <v/>
      </c>
      <c r="F28">
        <f>(F2 + F4 + F7 + F11 + F14 + F22 + F25 + F27)</f>
        <v/>
      </c>
      <c r="G28">
        <f>(G2 + G4 + G7 + G11 + G14 + G22 + G25 + G27)</f>
        <v/>
      </c>
      <c r="H28">
        <f>(H2 + H4 + H7 + H11 + H14 + H22 + H25 + H27)</f>
        <v/>
      </c>
      <c r="J28">
        <f>(J2 + J3 + J4 + J6 + J7 + J10 + J11 + J13 + J14 + J21 + J22 + J24 + J25 + J26 + J27)</f>
        <v/>
      </c>
    </row>
    <row r="29">
      <c r="A29" t="inlineStr">
        <is>
          <t>regReadDataA[26]: masterReg/readData1_reg[26]/Q to masterReg/result0_carry__5_i_2/I0sum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regReadDataA[26]: masterReg/readData1_reg[26]/Q to masterReg/result0_carry__5_i_2/I0Total delay (from Vivado)</t>
        </is>
      </c>
      <c r="E31" t="inlineStr">
        <is>
          <t>597</t>
        </is>
      </c>
      <c r="F31" t="inlineStr">
        <is>
          <t>515</t>
        </is>
      </c>
      <c r="G31" t="inlineStr">
        <is>
          <t>1022</t>
        </is>
      </c>
      <c r="H31" t="inlineStr">
        <is>
          <t>860</t>
        </is>
      </c>
    </row>
    <row r="33">
      <c r="A33" t="inlineStr">
        <is>
          <t>INT_R_X7Y52/INT_R.SL1END0-&gt;&gt;IMUX33</t>
        </is>
      </c>
      <c r="B33" t="inlineStr">
        <is>
          <t>Buffer</t>
        </is>
      </c>
      <c r="C33" t="n">
        <v>1.6107141875</v>
      </c>
      <c r="D33" t="n">
        <v>0.007713</v>
      </c>
      <c r="E33" t="n">
        <v>0.047</v>
      </c>
      <c r="F33" t="n">
        <v>0.038</v>
      </c>
      <c r="G33" t="n">
        <v>0.138</v>
      </c>
      <c r="H33" t="n">
        <v>0.114</v>
      </c>
      <c r="I33">
        <f>((((D38) + (D37))) + (D34 + D35))</f>
        <v/>
      </c>
      <c r="J33">
        <f>(((((D38) + (D37))) + (D34 + D35))*C33)</f>
        <v/>
      </c>
    </row>
    <row r="34">
      <c r="A34" t="inlineStr">
        <is>
          <t>INT_R_X7Y52/IMUX33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CLBLM_R_X7Y52/CLBLM_IMUX33</t>
        </is>
      </c>
      <c r="B35" t="inlineStr">
        <is>
          <t>Part of wire</t>
        </is>
      </c>
      <c r="C35" t="n">
        <v>0</v>
      </c>
      <c r="D35" t="n">
        <v>0</v>
      </c>
      <c r="I35">
        <f>(((D34 + D35)/2) + (((D38) + (D37))))</f>
        <v/>
      </c>
      <c r="J35">
        <f>((C34 + C35)*(((D34 + D35)/2) + (((D38) + (D37)))))</f>
        <v/>
      </c>
    </row>
    <row r="36">
      <c r="A36" t="inlineStr">
        <is>
          <t>CLBLM_R_X7Y52/CLBLM_R.CLBLM_IMUX33-&gt;CLBLM_L_C1</t>
        </is>
      </c>
      <c r="B36" t="inlineStr">
        <is>
          <t>PassTransistor</t>
        </is>
      </c>
      <c r="C36" t="n">
        <v>0</v>
      </c>
      <c r="E36" t="n">
        <v>0</v>
      </c>
      <c r="F36" t="n">
        <v>0</v>
      </c>
      <c r="G36" t="n">
        <v>0</v>
      </c>
      <c r="H36" t="n">
        <v>0</v>
      </c>
      <c r="I36">
        <f>((D38) + (D37))</f>
        <v/>
      </c>
      <c r="J36">
        <f>(((D38) + (D37))*C36)</f>
        <v/>
      </c>
    </row>
    <row r="37">
      <c r="A37" t="inlineStr">
        <is>
          <t>CLBLM_R_X7Y52/CLBLM_L_C1</t>
        </is>
      </c>
      <c r="B37" t="inlineStr">
        <is>
          <t>Part of wire</t>
        </is>
      </c>
      <c r="C37" t="n">
        <v>0</v>
      </c>
      <c r="D37" t="n">
        <v>0</v>
      </c>
      <c r="I37">
        <f>(((D37)/2) + (D38))</f>
        <v/>
      </c>
      <c r="J37">
        <f>((C37)*(((D37)/2) + (D38)))</f>
        <v/>
      </c>
    </row>
    <row r="38">
      <c r="A38" t="inlineStr">
        <is>
          <t>masterReg/readData2[29]_i_19/I0</t>
        </is>
      </c>
      <c r="B38" t="inlineStr">
        <is>
          <t>Inpin</t>
        </is>
      </c>
      <c r="D38" t="n">
        <v>0</v>
      </c>
      <c r="E38" t="n">
        <v>0.215</v>
      </c>
      <c r="F38" t="n">
        <v>0.173</v>
      </c>
      <c r="G38" t="n">
        <v>0.517</v>
      </c>
      <c r="H38" t="n">
        <v>0.417</v>
      </c>
    </row>
    <row r="39">
      <c r="A39" t="inlineStr">
        <is>
          <t>regReadDataA[26]: masterReg/readData1_reg[26]/Q to masterReg/readData2[29]_i_19/I0 sum delays</t>
        </is>
      </c>
      <c r="E39">
        <f>(E2 + E4 + E7 + E11 + E33 + E36 + E38)</f>
        <v/>
      </c>
      <c r="F39">
        <f>(F2 + F4 + F7 + F11 + F33 + F36 + F38)</f>
        <v/>
      </c>
      <c r="G39">
        <f>(G2 + G4 + G7 + G11 + G33 + G36 + G38)</f>
        <v/>
      </c>
      <c r="H39">
        <f>(H2 + H4 + H7 + H11 + H33 + H36 + H38)</f>
        <v/>
      </c>
      <c r="J39">
        <f>(J2 + J3 + J4 + J6 + J7 + J10 + J11 + J13 + J33 + J35 + J36 + J37 + J38)</f>
        <v/>
      </c>
    </row>
    <row r="40">
      <c r="A40" t="inlineStr">
        <is>
          <t>regReadDataA[26]: masterReg/readData1_reg[26]/Q to masterReg/readData2[29]_i_19/I0sum delays + cap delay</t>
        </is>
      </c>
      <c r="E40">
        <f>1000*(E39 + J39)</f>
        <v/>
      </c>
      <c r="F40">
        <f>1000*(F39 + J39)</f>
        <v/>
      </c>
      <c r="G40">
        <f>1000*(G39 + J39)</f>
        <v/>
      </c>
      <c r="H40">
        <f>1000*(H39 + J39)</f>
        <v/>
      </c>
    </row>
    <row r="42">
      <c r="A42" t="inlineStr">
        <is>
          <t>regReadDataA[26]: masterReg/readData1_reg[26]/Q to masterReg/readData2[29]_i_19/I0Total delay (from Vivado)</t>
        </is>
      </c>
      <c r="E42" t="inlineStr">
        <is>
          <t>449</t>
        </is>
      </c>
      <c r="F42" t="inlineStr">
        <is>
          <t>378</t>
        </is>
      </c>
      <c r="G42" t="inlineStr">
        <is>
          <t>823</t>
        </is>
      </c>
      <c r="H42" t="inlineStr">
        <is>
          <t>681</t>
        </is>
      </c>
    </row>
    <row r="44">
      <c r="A44" t="inlineStr">
        <is>
          <t>INT_R_X7Y52/INT_R.SL1END0-&gt;&gt;ER1BEG1</t>
        </is>
      </c>
      <c r="B44" t="inlineStr">
        <is>
          <t>Buffer</t>
        </is>
      </c>
      <c r="C44" t="n">
        <v>1.16220225</v>
      </c>
      <c r="D44" t="n">
        <v>0.008429000000000001</v>
      </c>
      <c r="E44" t="n">
        <v>0.044</v>
      </c>
      <c r="F44" t="n">
        <v>0.036</v>
      </c>
      <c r="G44" t="n">
        <v>0.124</v>
      </c>
      <c r="H44" t="n">
        <v>0.103</v>
      </c>
      <c r="I44">
        <f>((D49) + (D45 + D46 + D47 + D48))</f>
        <v/>
      </c>
      <c r="J44">
        <f>(((D49) + (D45 + D46 + D47 + D48))*C44)</f>
        <v/>
      </c>
    </row>
    <row r="45">
      <c r="A45" t="inlineStr">
        <is>
          <t>INT_R_X7Y52/ER1BEG1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INT_L_X8Y52/ER1END1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CLBLM_R_X7Y52/CLBLM_ER1BEG1</t>
        </is>
      </c>
      <c r="B47" t="inlineStr">
        <is>
          <t>Part of wire</t>
        </is>
      </c>
      <c r="C47" t="n">
        <v>0.09049599999999999</v>
      </c>
      <c r="D47" t="n">
        <v>0.005564</v>
      </c>
    </row>
    <row r="48">
      <c r="A48" t="inlineStr">
        <is>
          <t>CLBLM_L_X8Y52/CLBLM_ER1BEG1</t>
        </is>
      </c>
      <c r="B48" t="inlineStr">
        <is>
          <t>Part of wire</t>
        </is>
      </c>
      <c r="C48" t="n">
        <v>0.09049599999999999</v>
      </c>
      <c r="D48" t="n">
        <v>0.005564</v>
      </c>
      <c r="I48">
        <f>(((D45 + D46 + D47 + D48)/2) + (D49))</f>
        <v/>
      </c>
      <c r="J48">
        <f>((C45 + C46 + C47 + C48)*(((D45 + D46 + D47 + D48)/2) + (D49)))</f>
        <v/>
      </c>
    </row>
    <row r="49">
      <c r="A49" t="inlineStr">
        <is>
          <t>INT_L_X8Y52/INT_L.ER1END1-&gt;&gt;IMUX_L34</t>
        </is>
      </c>
      <c r="B49" t="inlineStr">
        <is>
          <t>Buffer</t>
        </is>
      </c>
      <c r="C49" t="n">
        <v>1.6107141875</v>
      </c>
      <c r="D49" t="n">
        <v>0.007713</v>
      </c>
      <c r="E49" t="n">
        <v>0.047</v>
      </c>
      <c r="F49" t="n">
        <v>0.038</v>
      </c>
      <c r="G49" t="n">
        <v>0.138</v>
      </c>
      <c r="H49" t="n">
        <v>0.114</v>
      </c>
      <c r="I49">
        <f>((((D54) + (D53))) + (D50 + D51))</f>
        <v/>
      </c>
      <c r="J49">
        <f>(((((D54) + (D53))) + (D50 + D51))*C49)</f>
        <v/>
      </c>
    </row>
    <row r="50">
      <c r="A50" t="inlineStr">
        <is>
          <t>INT_L_X8Y52/IMUX_L34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CLBLM_L_X8Y52/CLBLM_IMUX34</t>
        </is>
      </c>
      <c r="B51" t="inlineStr">
        <is>
          <t>Part of wire</t>
        </is>
      </c>
      <c r="C51" t="n">
        <v>0</v>
      </c>
      <c r="D51" t="n">
        <v>0</v>
      </c>
      <c r="I51">
        <f>(((D50 + D51)/2) + (((D54) + (D53))))</f>
        <v/>
      </c>
      <c r="J51">
        <f>((C50 + C51)*(((D50 + D51)/2) + (((D54) + (D53)))))</f>
        <v/>
      </c>
    </row>
    <row r="52">
      <c r="A52" t="inlineStr">
        <is>
          <t>CLBLM_L_X8Y52/CLBLM_L.CLBLM_IMUX34-&gt;CLBLM_L_C6</t>
        </is>
      </c>
      <c r="B52" t="inlineStr">
        <is>
          <t>PassTransistor</t>
        </is>
      </c>
      <c r="C52" t="n">
        <v>0</v>
      </c>
      <c r="E52" t="n">
        <v>0</v>
      </c>
      <c r="F52" t="n">
        <v>0</v>
      </c>
      <c r="G52" t="n">
        <v>0</v>
      </c>
      <c r="H52" t="n">
        <v>0</v>
      </c>
      <c r="I52">
        <f>((D54) + (D53))</f>
        <v/>
      </c>
      <c r="J52">
        <f>(((D54) + (D53))*C52)</f>
        <v/>
      </c>
    </row>
    <row r="53">
      <c r="A53" t="inlineStr">
        <is>
          <t>CLBLM_L_X8Y52/CLBLM_L_C6</t>
        </is>
      </c>
      <c r="B53" t="inlineStr">
        <is>
          <t>Part of wire</t>
        </is>
      </c>
      <c r="C53" t="n">
        <v>0</v>
      </c>
      <c r="D53" t="n">
        <v>0</v>
      </c>
      <c r="I53">
        <f>(((D53)/2) + (D54))</f>
        <v/>
      </c>
      <c r="J53">
        <f>((C53)*(((D53)/2) + (D54)))</f>
        <v/>
      </c>
    </row>
    <row r="54">
      <c r="A54" t="inlineStr">
        <is>
          <t>masterReg/register_reg_r1_0_31_0_5_i_58/I5</t>
        </is>
      </c>
      <c r="B54" t="inlineStr">
        <is>
          <t>Inpin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inlineStr">
        <is>
          <t>regReadDataA[26]: masterReg/readData1_reg[26]/Q to masterReg/register_reg_r1_0_31_0_5_i_58/I5 sum delays</t>
        </is>
      </c>
      <c r="E55">
        <f>(E2 + E4 + E7 + E11 + E44 + E49 + E52 + E54)</f>
        <v/>
      </c>
      <c r="F55">
        <f>(F2 + F4 + F7 + F11 + F44 + F49 + F52 + F54)</f>
        <v/>
      </c>
      <c r="G55">
        <f>(G2 + G4 + G7 + G11 + G44 + G49 + G52 + G54)</f>
        <v/>
      </c>
      <c r="H55">
        <f>(H2 + H4 + H7 + H11 + H44 + H49 + H52 + H54)</f>
        <v/>
      </c>
      <c r="J55">
        <f>(J2 + J3 + J4 + J6 + J7 + J10 + J11 + J13 + J44 + J48 + J49 + J51 + J52 + J53 + J54)</f>
        <v/>
      </c>
    </row>
    <row r="56">
      <c r="A56" t="inlineStr">
        <is>
          <t>regReadDataA[26]: masterReg/readData1_reg[26]/Q to masterReg/register_reg_r1_0_31_0_5_i_58/I5sum delays + cap delay</t>
        </is>
      </c>
      <c r="E56">
        <f>1000*(E55 + J55)</f>
        <v/>
      </c>
      <c r="F56">
        <f>1000*(F55 + J55)</f>
        <v/>
      </c>
      <c r="G56">
        <f>1000*(G55 + J55)</f>
        <v/>
      </c>
      <c r="H56">
        <f>1000*(H55 + J55)</f>
        <v/>
      </c>
    </row>
    <row r="58">
      <c r="A58" t="inlineStr">
        <is>
          <t>regReadDataA[26]: masterReg/readData1_reg[26]/Q to masterReg/register_reg_r1_0_31_0_5_i_58/I5Total delay (from Vivado)</t>
        </is>
      </c>
      <c r="E58" t="inlineStr">
        <is>
          <t>303</t>
        </is>
      </c>
      <c r="F58" t="inlineStr">
        <is>
          <t>266</t>
        </is>
      </c>
      <c r="G58" t="inlineStr">
        <is>
          <t>515</t>
        </is>
      </c>
      <c r="H58" t="inlineStr">
        <is>
          <t>441</t>
        </is>
      </c>
    </row>
    <row r="60">
      <c r="A60" t="inlineStr">
        <is>
          <t>INT_R_X7Y52/INT_R.SL1END0-&gt;&gt;SL1BEG0</t>
        </is>
      </c>
      <c r="B60" t="inlineStr">
        <is>
          <t>Buffer</t>
        </is>
      </c>
      <c r="C60" t="n">
        <v>1.16220225</v>
      </c>
      <c r="D60" t="n">
        <v>0.008429000000000001</v>
      </c>
      <c r="E60" t="n">
        <v>0.054</v>
      </c>
      <c r="F60" t="n">
        <v>0.044</v>
      </c>
      <c r="G60" t="n">
        <v>0.131</v>
      </c>
      <c r="H60" t="n">
        <v>0.108</v>
      </c>
      <c r="I60">
        <f>((D63 + D80) + (D61 + D62))</f>
        <v/>
      </c>
      <c r="J60">
        <f>(((D63 + D80) + (D61 + D62))*C60)</f>
        <v/>
      </c>
    </row>
    <row r="61">
      <c r="A61" t="inlineStr">
        <is>
          <t>INT_R_X7Y52/SL1BEG0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INT_R_X7Y51/SL1END0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(D63 + D80))</f>
        <v/>
      </c>
      <c r="J62">
        <f>((C61 + C62)*(((D61 + D62)/2) + (D63 + D80)))</f>
        <v/>
      </c>
    </row>
    <row r="63">
      <c r="A63" t="inlineStr">
        <is>
          <t>INT_R_X7Y51/INT_R.SL1END0-&gt;&gt;SE2BEG0</t>
        </is>
      </c>
      <c r="B63" t="inlineStr">
        <is>
          <t>Buffer</t>
        </is>
      </c>
      <c r="C63" t="n">
        <v>1.1851186875</v>
      </c>
      <c r="D63" t="n">
        <v>0.008473000000000001</v>
      </c>
      <c r="E63" t="n">
        <v>0.041</v>
      </c>
      <c r="F63" t="n">
        <v>0.033</v>
      </c>
      <c r="G63" t="n">
        <v>0.138</v>
      </c>
      <c r="H63" t="n">
        <v>0.114</v>
      </c>
      <c r="I63">
        <f>((D69) + (D64 + D65 + D66 + D67 + D68))</f>
        <v/>
      </c>
      <c r="J63">
        <f>(((D69) + (D64 + D65 + D66 + D67 + D68))*C63)</f>
        <v/>
      </c>
    </row>
    <row r="64">
      <c r="A64" t="inlineStr">
        <is>
          <t>INT_R_X7Y51/SE2BEG0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INT_L_X8Y50/SE2END0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INT_R_X7Y50/SE2A0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CLBLM_R_X7Y50/CLBLM_SE2A0</t>
        </is>
      </c>
      <c r="B67" t="inlineStr">
        <is>
          <t>Part of wire</t>
        </is>
      </c>
      <c r="C67" t="n">
        <v>0.090332</v>
      </c>
      <c r="D67" t="n">
        <v>0.005065</v>
      </c>
    </row>
    <row r="68">
      <c r="A68" t="inlineStr">
        <is>
          <t>CLBLM_L_X8Y50/CLBLM_SE2A0</t>
        </is>
      </c>
      <c r="B68" t="inlineStr">
        <is>
          <t>Part of wire</t>
        </is>
      </c>
      <c r="C68" t="n">
        <v>0.090332</v>
      </c>
      <c r="D68" t="n">
        <v>0.005065</v>
      </c>
      <c r="I68">
        <f>(((D64 + D65 + D66 + D67 + D68)/2) + (D69))</f>
        <v/>
      </c>
      <c r="J68">
        <f>((C64 + C65 + C66 + C67 + C68)*(((D64 + D65 + D66 + D67 + D68)/2) + (D69)))</f>
        <v/>
      </c>
    </row>
    <row r="69">
      <c r="A69" t="inlineStr">
        <is>
          <t>INT_L_X8Y50/INT_L.SE2END0-&gt;&gt;IMUX_L16</t>
        </is>
      </c>
      <c r="B69" t="inlineStr">
        <is>
          <t>Buffer</t>
        </is>
      </c>
      <c r="C69" t="n">
        <v>1.6107141875</v>
      </c>
      <c r="D69" t="n">
        <v>0.007713</v>
      </c>
      <c r="E69" t="n">
        <v>0.047</v>
      </c>
      <c r="F69" t="n">
        <v>0.038</v>
      </c>
      <c r="G69" t="n">
        <v>0.138</v>
      </c>
      <c r="H69" t="n">
        <v>0.114</v>
      </c>
      <c r="I69">
        <f>((((D74) + (D73))) + (D70 + D71))</f>
        <v/>
      </c>
      <c r="J69">
        <f>(((((D74) + (D73))) + (D70 + D71))*C69)</f>
        <v/>
      </c>
    </row>
    <row r="70">
      <c r="A70" t="inlineStr">
        <is>
          <t>INT_L_X8Y50/IMUX_L16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CLBLM_L_X8Y50/CLBLM_IMUX16</t>
        </is>
      </c>
      <c r="B71" t="inlineStr">
        <is>
          <t>Part of wire</t>
        </is>
      </c>
      <c r="C71" t="n">
        <v>0</v>
      </c>
      <c r="D71" t="n">
        <v>0</v>
      </c>
      <c r="I71">
        <f>(((D70 + D71)/2) + (((D74) + (D73))))</f>
        <v/>
      </c>
      <c r="J71">
        <f>((C70 + C71)*(((D70 + D71)/2) + (((D74) + (D73)))))</f>
        <v/>
      </c>
    </row>
    <row r="72">
      <c r="A72" t="inlineStr">
        <is>
          <t>CLBLM_L_X8Y50/CLBLM_L.CLBLM_IMUX16-&gt;CLBLM_L_B3</t>
        </is>
      </c>
      <c r="B72" t="inlineStr">
        <is>
          <t>PassTransistor</t>
        </is>
      </c>
      <c r="C72" t="n">
        <v>0</v>
      </c>
      <c r="E72" t="n">
        <v>0</v>
      </c>
      <c r="F72" t="n">
        <v>0</v>
      </c>
      <c r="G72" t="n">
        <v>0</v>
      </c>
      <c r="H72" t="n">
        <v>0</v>
      </c>
      <c r="I72">
        <f>((D74) + (D73))</f>
        <v/>
      </c>
      <c r="J72">
        <f>(((D74) + (D73))*C72)</f>
        <v/>
      </c>
    </row>
    <row r="73">
      <c r="A73" t="inlineStr">
        <is>
          <t>CLBLM_L_X8Y50/CLBLM_L_B3</t>
        </is>
      </c>
      <c r="B73" t="inlineStr">
        <is>
          <t>Part of wire</t>
        </is>
      </c>
      <c r="C73" t="n">
        <v>0</v>
      </c>
      <c r="D73" t="n">
        <v>0</v>
      </c>
      <c r="I73">
        <f>(((D73)/2) + (D74))</f>
        <v/>
      </c>
      <c r="J73">
        <f>((C73)*(((D73)/2) + (D74)))</f>
        <v/>
      </c>
    </row>
    <row r="74">
      <c r="A74" t="inlineStr">
        <is>
          <t>masterReg/readData2[30]_i_15/I5</t>
        </is>
      </c>
      <c r="B74" t="inlineStr">
        <is>
          <t>Inpin</t>
        </is>
      </c>
      <c r="D74" t="n">
        <v>0</v>
      </c>
      <c r="E74" t="n">
        <v>0.136</v>
      </c>
      <c r="F74" t="n">
        <v>0.109</v>
      </c>
      <c r="G74" t="n">
        <v>0.349</v>
      </c>
      <c r="H74" t="n">
        <v>0.281</v>
      </c>
    </row>
    <row r="75">
      <c r="A75" t="inlineStr">
        <is>
          <t>regReadDataA[26]: masterReg/readData1_reg[26]/Q to masterReg/readData2[30]_i_15/I5 sum delays</t>
        </is>
      </c>
      <c r="E75">
        <f>(E2 + E4 + E7 + E11 + E60 + E63 + E69 + E72 + E74)</f>
        <v/>
      </c>
      <c r="F75">
        <f>(F2 + F4 + F7 + F11 + F60 + F63 + F69 + F72 + F74)</f>
        <v/>
      </c>
      <c r="G75">
        <f>(G2 + G4 + G7 + G11 + G60 + G63 + G69 + G72 + G74)</f>
        <v/>
      </c>
      <c r="H75">
        <f>(H2 + H4 + H7 + H11 + H60 + H63 + H69 + H72 + H74)</f>
        <v/>
      </c>
      <c r="J75">
        <f>(J2 + J3 + J4 + J6 + J7 + J10 + J11 + J13 + J60 + J62 + J63 + J68 + J69 + J71 + J72 + J73 + J74)</f>
        <v/>
      </c>
    </row>
    <row r="76">
      <c r="A76" t="inlineStr">
        <is>
          <t>regReadDataA[26]: masterReg/readData1_reg[26]/Q to masterReg/readData2[30]_i_15/I5sum delays + cap delay</t>
        </is>
      </c>
      <c r="E76">
        <f>1000*(E75 + J75)</f>
        <v/>
      </c>
      <c r="F76">
        <f>1000*(F75 + J75)</f>
        <v/>
      </c>
      <c r="G76">
        <f>1000*(G75 + J75)</f>
        <v/>
      </c>
      <c r="H76">
        <f>1000*(H75 + J75)</f>
        <v/>
      </c>
    </row>
    <row r="78">
      <c r="A78" t="inlineStr">
        <is>
          <t>regReadDataA[26]: masterReg/readData1_reg[26]/Q to masterReg/readData2[30]_i_15/I5Total delay (from Vivado)</t>
        </is>
      </c>
      <c r="E78" t="inlineStr">
        <is>
          <t>508</t>
        </is>
      </c>
      <c r="F78" t="inlineStr">
        <is>
          <t>434</t>
        </is>
      </c>
      <c r="G78" t="inlineStr">
        <is>
          <t>929</t>
        </is>
      </c>
      <c r="H78" t="inlineStr">
        <is>
          <t>779</t>
        </is>
      </c>
    </row>
    <row r="80">
      <c r="A80" t="inlineStr">
        <is>
          <t>INT_R_X7Y51/INT_R.SL1END0-&gt;&gt;SR1BEG1</t>
        </is>
      </c>
      <c r="B80" t="inlineStr">
        <is>
          <t>Buffer</t>
        </is>
      </c>
      <c r="C80" t="n">
        <v>1.16220225</v>
      </c>
      <c r="D80" t="n">
        <v>0.008429000000000001</v>
      </c>
      <c r="E80" t="n">
        <v>0.056</v>
      </c>
      <c r="F80" t="n">
        <v>0.046</v>
      </c>
      <c r="G80" t="n">
        <v>0.132</v>
      </c>
      <c r="H80" t="n">
        <v>0.109</v>
      </c>
      <c r="I80">
        <f>((D83) + (D81 + D82))</f>
        <v/>
      </c>
      <c r="J80">
        <f>(((D83) + (D81 + D82))*C80)</f>
        <v/>
      </c>
    </row>
    <row r="81">
      <c r="A81" t="inlineStr">
        <is>
          <t>INT_R_X7Y51/SR1BEG1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INT_R_X7Y50/SR1END1</t>
        </is>
      </c>
      <c r="B82" t="inlineStr">
        <is>
          <t>Part of wire</t>
        </is>
      </c>
      <c r="C82" t="n">
        <v>0</v>
      </c>
      <c r="D82" t="n">
        <v>0</v>
      </c>
      <c r="I82">
        <f>(((D81 + D82)/2) + (D83))</f>
        <v/>
      </c>
      <c r="J82">
        <f>((C81 + C82)*(((D81 + D82)/2) + (D83)))</f>
        <v/>
      </c>
    </row>
    <row r="83">
      <c r="A83" t="inlineStr">
        <is>
          <t>INT_R_X7Y50/INT_R.SR1END1-&gt;&gt;IMUX19</t>
        </is>
      </c>
      <c r="B83" t="inlineStr">
        <is>
          <t>Buffer</t>
        </is>
      </c>
      <c r="C83" t="n">
        <v>1.6107141875</v>
      </c>
      <c r="D83" t="n">
        <v>0.007713</v>
      </c>
      <c r="E83" t="n">
        <v>0.047</v>
      </c>
      <c r="F83" t="n">
        <v>0.038</v>
      </c>
      <c r="G83" t="n">
        <v>0.138</v>
      </c>
      <c r="H83" t="n">
        <v>0.114</v>
      </c>
      <c r="I83">
        <f>((((D88) + (D87))) + (D84 + D85))</f>
        <v/>
      </c>
      <c r="J83">
        <f>(((((D88) + (D87))) + (D84 + D85))*C83)</f>
        <v/>
      </c>
    </row>
    <row r="84">
      <c r="A84" t="inlineStr">
        <is>
          <t>INT_R_X7Y50/IMUX19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CLBLM_R_X7Y50/CLBLM_IMUX19</t>
        </is>
      </c>
      <c r="B85" t="inlineStr">
        <is>
          <t>Part of wire</t>
        </is>
      </c>
      <c r="C85" t="n">
        <v>0</v>
      </c>
      <c r="D85" t="n">
        <v>0</v>
      </c>
      <c r="I85">
        <f>(((D84 + D85)/2) + (((D88) + (D87))))</f>
        <v/>
      </c>
      <c r="J85">
        <f>((C84 + C85)*(((D84 + D85)/2) + (((D88) + (D87)))))</f>
        <v/>
      </c>
    </row>
    <row r="86">
      <c r="A86" t="inlineStr">
        <is>
          <t>CLBLM_R_X7Y50/CLBLM_R.CLBLM_IMUX19-&gt;CLBLM_L_B2</t>
        </is>
      </c>
      <c r="B86" t="inlineStr">
        <is>
          <t>PassTransistor</t>
        </is>
      </c>
      <c r="C86" t="n">
        <v>0</v>
      </c>
      <c r="E86" t="n">
        <v>0</v>
      </c>
      <c r="F86" t="n">
        <v>0</v>
      </c>
      <c r="G86" t="n">
        <v>0</v>
      </c>
      <c r="H86" t="n">
        <v>0</v>
      </c>
      <c r="I86">
        <f>((D88) + (D87))</f>
        <v/>
      </c>
      <c r="J86">
        <f>(((D88) + (D87))*C86)</f>
        <v/>
      </c>
    </row>
    <row r="87">
      <c r="A87" t="inlineStr">
        <is>
          <t>CLBLM_R_X7Y50/CLBLM_L_B2</t>
        </is>
      </c>
      <c r="B87" t="inlineStr">
        <is>
          <t>Part of wire</t>
        </is>
      </c>
      <c r="C87" t="n">
        <v>0</v>
      </c>
      <c r="D87" t="n">
        <v>0</v>
      </c>
      <c r="I87">
        <f>(((D87)/2) + (D88))</f>
        <v/>
      </c>
      <c r="J87">
        <f>((C87)*(((D87)/2) + (D88)))</f>
        <v/>
      </c>
    </row>
    <row r="88">
      <c r="A88" t="inlineStr">
        <is>
          <t>masterReg/register_reg_r1_0_31_0_5_i_47/I0</t>
        </is>
      </c>
      <c r="B88" t="inlineStr">
        <is>
          <t>Inpin</t>
        </is>
      </c>
      <c r="D88" t="n">
        <v>0</v>
      </c>
      <c r="E88" t="n">
        <v>0.212</v>
      </c>
      <c r="F88" t="n">
        <v>0.17</v>
      </c>
      <c r="G88" t="n">
        <v>0.506</v>
      </c>
      <c r="H88" t="n">
        <v>0.408</v>
      </c>
    </row>
    <row r="89">
      <c r="A89" t="inlineStr">
        <is>
          <t>regReadDataA[26]: masterReg/readData1_reg[26]/Q to masterReg/register_reg_r1_0_31_0_5_i_47/I0 sum delays</t>
        </is>
      </c>
      <c r="E89">
        <f>(E2 + E4 + E7 + E11 + E60 + E80 + E83 + E86 + E88)</f>
        <v/>
      </c>
      <c r="F89">
        <f>(F2 + F4 + F7 + F11 + F60 + F80 + F83 + F86 + F88)</f>
        <v/>
      </c>
      <c r="G89">
        <f>(G2 + G4 + G7 + G11 + G60 + G80 + G83 + G86 + G88)</f>
        <v/>
      </c>
      <c r="H89">
        <f>(H2 + H4 + H7 + H11 + H60 + H80 + H83 + H86 + H88)</f>
        <v/>
      </c>
      <c r="J89">
        <f>(J2 + J3 + J4 + J6 + J7 + J10 + J11 + J13 + J60 + J62 + J80 + J82 + J83 + J85 + J86 + J87 + J88)</f>
        <v/>
      </c>
    </row>
    <row r="90">
      <c r="A90" t="inlineStr">
        <is>
          <t>regReadDataA[26]: masterReg/readData1_reg[26]/Q to masterReg/register_reg_r1_0_31_0_5_i_47/I0sum delays + cap delay</t>
        </is>
      </c>
      <c r="E90">
        <f>1000*(E89 + J89)</f>
        <v/>
      </c>
      <c r="F90">
        <f>1000*(F89 + J89)</f>
        <v/>
      </c>
      <c r="G90">
        <f>1000*(G89 + J89)</f>
        <v/>
      </c>
      <c r="H90">
        <f>1000*(H89 + J89)</f>
        <v/>
      </c>
    </row>
    <row r="92">
      <c r="A92" t="inlineStr">
        <is>
          <t>regReadDataA[26]: masterReg/readData1_reg[26]/Q to masterReg/register_reg_r1_0_31_0_5_i_47/I0Total delay (from Vivado)</t>
        </is>
      </c>
      <c r="E92" t="inlineStr">
        <is>
          <t>582</t>
        </is>
      </c>
      <c r="F92" t="inlineStr">
        <is>
          <t>491</t>
        </is>
      </c>
      <c r="G92" t="inlineStr">
        <is>
          <t>1044</t>
        </is>
      </c>
      <c r="H92" t="inlineStr">
        <is>
          <t>868</t>
        </is>
      </c>
    </row>
    <row r="94">
      <c r="A94" t="inlineStr">
        <is>
          <t>INT_R_X7Y52/INT_R.SL1END0-&gt;&gt;SE2BEG0</t>
        </is>
      </c>
      <c r="B94" t="inlineStr">
        <is>
          <t>Buffer</t>
        </is>
      </c>
      <c r="C94" t="n">
        <v>1.1851186875</v>
      </c>
      <c r="D94" t="n">
        <v>0.008473000000000001</v>
      </c>
      <c r="E94" t="n">
        <v>0.041</v>
      </c>
      <c r="F94" t="n">
        <v>0.033</v>
      </c>
      <c r="G94" t="n">
        <v>0.138</v>
      </c>
      <c r="H94" t="n">
        <v>0.114</v>
      </c>
      <c r="I94">
        <f>((D100 + D127 + D146) + (D95 + D96 + D97 + D98 + D99))</f>
        <v/>
      </c>
      <c r="J94">
        <f>(((D100 + D127 + D146) + (D95 + D96 + D97 + D98 + D99))*C94)</f>
        <v/>
      </c>
    </row>
    <row r="95">
      <c r="A95" t="inlineStr">
        <is>
          <t>INT_R_X7Y52/SE2BEG0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INT_L_X8Y51/SE2END0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INT_R_X7Y51/SE2A0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CLBLM_R_X7Y51/CLBLM_SE2A0</t>
        </is>
      </c>
      <c r="B98" t="inlineStr">
        <is>
          <t>Part of wire</t>
        </is>
      </c>
      <c r="C98" t="n">
        <v>0.090332</v>
      </c>
      <c r="D98" t="n">
        <v>0.005065</v>
      </c>
    </row>
    <row r="99">
      <c r="A99" t="inlineStr">
        <is>
          <t>CLBLM_L_X8Y51/CLBLM_SE2A0</t>
        </is>
      </c>
      <c r="B99" t="inlineStr">
        <is>
          <t>Part of wire</t>
        </is>
      </c>
      <c r="C99" t="n">
        <v>0.090332</v>
      </c>
      <c r="D99" t="n">
        <v>0.005065</v>
      </c>
      <c r="I99">
        <f>(((D95 + D96 + D97 + D98 + D99)/2) + (D100 + D127 + D146))</f>
        <v/>
      </c>
      <c r="J99">
        <f>((C95 + C96 + C97 + C98 + C99)*(((D95 + D96 + D97 + D98 + D99)/2) + (D100 + D127 + D146)))</f>
        <v/>
      </c>
    </row>
    <row r="100">
      <c r="A100" t="inlineStr">
        <is>
          <t>INT_L_X8Y51/INT_L.SE2END0-&gt;&gt;NE6BEG0</t>
        </is>
      </c>
      <c r="B100" t="inlineStr">
        <is>
          <t>Buffer</t>
        </is>
      </c>
      <c r="C100" t="n">
        <v>1.5845231875</v>
      </c>
      <c r="D100" t="n">
        <v>0.009979</v>
      </c>
      <c r="E100" t="n">
        <v>0.076</v>
      </c>
      <c r="F100" t="n">
        <v>0.062</v>
      </c>
      <c r="G100" t="n">
        <v>0.176</v>
      </c>
      <c r="H100" t="n">
        <v>0.145</v>
      </c>
      <c r="I100">
        <f>((D112) + (D101 + D102 + D103 + D104 + D105 + D106 + D107 + D108 + D109 + D110 + D111))</f>
        <v/>
      </c>
      <c r="J100">
        <f>(((D112) + (D101 + D102 + D103 + D104 + D105 + D106 + D107 + D108 + D109 + D110 + D111))*C100)</f>
        <v/>
      </c>
    </row>
    <row r="101">
      <c r="A101" t="inlineStr">
        <is>
          <t>INT_L_X8Y51/NE6BEG0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INT_L_X10Y55/NE6END0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INT_R_X9Y51/NE6A0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INT_R_X9Y52/NE6B0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INT_R_X9Y53/NE6C0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INT_R_X9Y54/NE6D0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INT_R_X9Y55/NE6E0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INT_INTERFACE_R_X9Y55/INT_INTERFACE_NE4C0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DSP_R_X9Y55/DSP_NE4C0_0</t>
        </is>
      </c>
      <c r="B109" t="inlineStr">
        <is>
          <t>Part of wire</t>
        </is>
      </c>
      <c r="C109" t="n">
        <v>0.04743</v>
      </c>
      <c r="D109" t="n">
        <v>0.011</v>
      </c>
    </row>
    <row r="110">
      <c r="A110" t="inlineStr">
        <is>
          <t>VBRK_X29Y58/VBRK_NE4C0</t>
        </is>
      </c>
      <c r="B110" t="inlineStr">
        <is>
          <t>Part of wire</t>
        </is>
      </c>
      <c r="C110" t="n">
        <v>0.01211</v>
      </c>
      <c r="D110" t="n">
        <v>0.00162</v>
      </c>
    </row>
    <row r="111">
      <c r="A111" t="inlineStr">
        <is>
          <t>CLBLM_L_X10Y55/CLBLM_NE4C0</t>
        </is>
      </c>
      <c r="B111" t="inlineStr">
        <is>
          <t>Part of wire</t>
        </is>
      </c>
      <c r="C111" t="n">
        <v>0</v>
      </c>
      <c r="D111" t="n">
        <v>0</v>
      </c>
      <c r="I111">
        <f>(((D101 + D102 + D103 + D104 + D105 + D106 + D107 + D108 + D109 + D110 + D111)/2) + (D112))</f>
        <v/>
      </c>
      <c r="J111">
        <f>((C101 + C102 + C103 + C104 + C105 + C106 + C107 + C108 + C109 + C110 + C111)*(((D101 + D102 + D103 + D104 + D105 + D106 + D107 + D108 + D109 + D110 + D111)/2) + (D112)))</f>
        <v/>
      </c>
    </row>
    <row r="112">
      <c r="A112" t="inlineStr">
        <is>
          <t>INT_L_X10Y55/INT_L.NE6END0-&gt;&gt;SE2BEG0</t>
        </is>
      </c>
      <c r="B112" t="inlineStr">
        <is>
          <t>Buffer</t>
        </is>
      </c>
      <c r="C112" t="n">
        <v>1.1851186875</v>
      </c>
      <c r="D112" t="n">
        <v>0.008473000000000001</v>
      </c>
      <c r="E112" t="n">
        <v>0.041</v>
      </c>
      <c r="F112" t="n">
        <v>0.033</v>
      </c>
      <c r="G112" t="n">
        <v>0.138</v>
      </c>
      <c r="H112" t="n">
        <v>0.114</v>
      </c>
      <c r="I112">
        <f>((D116) + (D113 + D114 + D115))</f>
        <v/>
      </c>
      <c r="J112">
        <f>(((D116) + (D113 + D114 + D115))*C112)</f>
        <v/>
      </c>
    </row>
    <row r="113">
      <c r="A113" t="inlineStr">
        <is>
          <t>INT_L_X10Y55/SE2BEG0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INT_R_X11Y54/SE2END0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INT_L_X10Y54/SE2A0</t>
        </is>
      </c>
      <c r="B115" t="inlineStr">
        <is>
          <t>Part of wire</t>
        </is>
      </c>
      <c r="C115" t="n">
        <v>0</v>
      </c>
      <c r="D115" t="n">
        <v>0</v>
      </c>
      <c r="I115">
        <f>(((D113 + D114 + D115)/2) + (D116))</f>
        <v/>
      </c>
      <c r="J115">
        <f>((C113 + C114 + C115)*(((D113 + D114 + D115)/2) + (D116)))</f>
        <v/>
      </c>
    </row>
    <row r="116">
      <c r="A116" t="inlineStr">
        <is>
          <t>INT_R_X11Y54/INT_R.SE2END0-&gt;&gt;IMUX24</t>
        </is>
      </c>
      <c r="B116" t="inlineStr">
        <is>
          <t>Buffer</t>
        </is>
      </c>
      <c r="C116" t="n">
        <v>1.6107141875</v>
      </c>
      <c r="D116" t="n">
        <v>0.007713</v>
      </c>
      <c r="E116" t="n">
        <v>0.047</v>
      </c>
      <c r="F116" t="n">
        <v>0.038</v>
      </c>
      <c r="G116" t="n">
        <v>0.138</v>
      </c>
      <c r="H116" t="n">
        <v>0.114</v>
      </c>
      <c r="I116">
        <f>((((D121) + (D120))) + (D117 + D118))</f>
        <v/>
      </c>
      <c r="J116">
        <f>(((((D121) + (D120))) + (D117 + D118))*C116)</f>
        <v/>
      </c>
    </row>
    <row r="117">
      <c r="A117" t="inlineStr">
        <is>
          <t>INT_R_X11Y54/IMUX24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CLBLM_R_X11Y54/CLBLM_IMUX24</t>
        </is>
      </c>
      <c r="B118" t="inlineStr">
        <is>
          <t>Part of wire</t>
        </is>
      </c>
      <c r="C118" t="n">
        <v>0</v>
      </c>
      <c r="D118" t="n">
        <v>0</v>
      </c>
      <c r="I118">
        <f>(((D117 + D118)/2) + (((D121) + (D120))))</f>
        <v/>
      </c>
      <c r="J118">
        <f>((C117 + C118)*(((D117 + D118)/2) + (((D121) + (D120)))))</f>
        <v/>
      </c>
    </row>
    <row r="119">
      <c r="A119" t="inlineStr">
        <is>
          <t>CLBLM_R_X11Y54/CLBLM_R.CLBLM_IMUX24-&gt;CLBLM_M_B5</t>
        </is>
      </c>
      <c r="B119" t="inlineStr">
        <is>
          <t>PassTransistor</t>
        </is>
      </c>
      <c r="C119" t="n">
        <v>0</v>
      </c>
      <c r="E119" t="n">
        <v>0</v>
      </c>
      <c r="F119" t="n">
        <v>0</v>
      </c>
      <c r="G119" t="n">
        <v>0</v>
      </c>
      <c r="H119" t="n">
        <v>0</v>
      </c>
      <c r="I119">
        <f>((D121) + (D120))</f>
        <v/>
      </c>
      <c r="J119">
        <f>(((D121) + (D120))*C119)</f>
        <v/>
      </c>
    </row>
    <row r="120">
      <c r="A120" t="inlineStr">
        <is>
          <t>CLBLM_R_X11Y54/CLBLM_M_B5</t>
        </is>
      </c>
      <c r="B120" t="inlineStr">
        <is>
          <t>Part of wire</t>
        </is>
      </c>
      <c r="C120" t="n">
        <v>0</v>
      </c>
      <c r="D120" t="n">
        <v>0</v>
      </c>
      <c r="I120">
        <f>(((D120)/2) + (D121))</f>
        <v/>
      </c>
      <c r="J120">
        <f>((C120)*(((D120)/2) + (D121)))</f>
        <v/>
      </c>
    </row>
    <row r="121">
      <c r="A121" t="inlineStr">
        <is>
          <t>masterReg/register_reg_r1_0_31_24_29_i_26/I2</t>
        </is>
      </c>
      <c r="B121" t="inlineStr">
        <is>
          <t>Inpin</t>
        </is>
      </c>
      <c r="D121" t="n">
        <v>0</v>
      </c>
      <c r="E121" t="n">
        <v>0.052</v>
      </c>
      <c r="F121" t="n">
        <v>0.042</v>
      </c>
      <c r="G121" t="n">
        <v>0.137</v>
      </c>
      <c r="H121" t="n">
        <v>0.111</v>
      </c>
    </row>
    <row r="122">
      <c r="A122" t="inlineStr">
        <is>
          <t>regReadDataA[26]: masterReg/readData1_reg[26]/Q to masterReg/register_reg_r1_0_31_24_29_i_26/I2 sum delays</t>
        </is>
      </c>
      <c r="E122">
        <f>(E2 + E4 + E7 + E11 + E94 + E100 + E112 + E116 + E119 + E121)</f>
        <v/>
      </c>
      <c r="F122">
        <f>(F2 + F4 + F7 + F11 + F94 + F100 + F112 + F116 + F119 + F121)</f>
        <v/>
      </c>
      <c r="G122">
        <f>(G2 + G4 + G7 + G11 + G94 + G100 + G112 + G116 + G119 + G121)</f>
        <v/>
      </c>
      <c r="H122">
        <f>(H2 + H4 + H7 + H11 + H94 + H100 + H112 + H116 + H119 + H121)</f>
        <v/>
      </c>
      <c r="J122">
        <f>(J2 + J3 + J4 + J6 + J7 + J10 + J11 + J13 + J94 + J99 + J100 + J111 + J112 + J115 + J116 + J118 + J119 + J120 + J121)</f>
        <v/>
      </c>
    </row>
    <row r="123">
      <c r="A123" t="inlineStr">
        <is>
          <t>regReadDataA[26]: masterReg/readData1_reg[26]/Q to masterReg/register_reg_r1_0_31_24_29_i_26/I2sum delays + cap delay</t>
        </is>
      </c>
      <c r="E123">
        <f>1000*(E122 + J122)</f>
        <v/>
      </c>
      <c r="F123">
        <f>1000*(F122 + J122)</f>
        <v/>
      </c>
      <c r="G123">
        <f>1000*(G122 + J122)</f>
        <v/>
      </c>
      <c r="H123">
        <f>1000*(H122 + J122)</f>
        <v/>
      </c>
    </row>
    <row r="125">
      <c r="A125" t="inlineStr">
        <is>
          <t>regReadDataA[26]: masterReg/readData1_reg[26]/Q to masterReg/register_reg_r1_0_31_24_29_i_26/I2Total delay (from Vivado)</t>
        </is>
      </c>
      <c r="E125" t="inlineStr">
        <is>
          <t>532</t>
        </is>
      </c>
      <c r="F125" t="inlineStr">
        <is>
          <t>463</t>
        </is>
      </c>
      <c r="G125" t="inlineStr">
        <is>
          <t>953</t>
        </is>
      </c>
      <c r="H125" t="inlineStr">
        <is>
          <t>810</t>
        </is>
      </c>
    </row>
    <row r="127">
      <c r="A127" t="inlineStr">
        <is>
          <t>INT_L_X8Y51/INT_L.SE2END0-&gt;&gt;EE2BEG0</t>
        </is>
      </c>
      <c r="B127" t="inlineStr">
        <is>
          <t>Buffer</t>
        </is>
      </c>
      <c r="C127" t="n">
        <v>1.1851186875</v>
      </c>
      <c r="D127" t="n">
        <v>0.008473000000000001</v>
      </c>
      <c r="E127" t="n">
        <v>0.061</v>
      </c>
      <c r="F127" t="n">
        <v>0.05</v>
      </c>
      <c r="G127" t="n">
        <v>0.139</v>
      </c>
      <c r="H127" t="n">
        <v>0.115</v>
      </c>
      <c r="I127">
        <f>((D135) + (D128 + D129 + D130 + D131 + D132 + D133 + D134))</f>
        <v/>
      </c>
      <c r="J127">
        <f>(((D135) + (D128 + D129 + D130 + D131 + D132 + D133 + D134))*C127)</f>
        <v/>
      </c>
    </row>
    <row r="128">
      <c r="A128" t="inlineStr">
        <is>
          <t>INT_L_X8Y51/EE2BEG0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INT_L_X10Y51/EE2END0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INT_R_X9Y51/EE2A0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INT_INTERFACE_R_X9Y51/INT_INTERFACE_EE2A0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DSP_R_X9Y50/DSP_EE2A0_1</t>
        </is>
      </c>
      <c r="B132" t="inlineStr">
        <is>
          <t>Part of wire</t>
        </is>
      </c>
      <c r="C132" t="n">
        <v>0.04743</v>
      </c>
      <c r="D132" t="n">
        <v>0.011</v>
      </c>
    </row>
    <row r="133">
      <c r="A133" t="inlineStr">
        <is>
          <t>VBRK_X29Y54/VBRK_EE2A0</t>
        </is>
      </c>
      <c r="B133" t="inlineStr">
        <is>
          <t>Part of wire</t>
        </is>
      </c>
      <c r="C133" t="n">
        <v>0.01211</v>
      </c>
      <c r="D133" t="n">
        <v>0.00162</v>
      </c>
    </row>
    <row r="134">
      <c r="A134" t="inlineStr">
        <is>
          <t>CLBLM_L_X10Y51/CLBLM_EE2A0</t>
        </is>
      </c>
      <c r="B134" t="inlineStr">
        <is>
          <t>Part of wire</t>
        </is>
      </c>
      <c r="C134" t="n">
        <v>0</v>
      </c>
      <c r="D134" t="n">
        <v>0</v>
      </c>
      <c r="I134">
        <f>(((D128 + D129 + D130 + D131 + D132 + D133 + D134)/2) + (D135))</f>
        <v/>
      </c>
      <c r="J134">
        <f>((C128 + C129 + C130 + C131 + C132 + C133 + C134)*(((D128 + D129 + D130 + D131 + D132 + D133 + D134)/2) + (D135)))</f>
        <v/>
      </c>
    </row>
    <row r="135">
      <c r="A135" t="inlineStr">
        <is>
          <t>INT_L_X10Y51/INT_L.EE2END0-&gt;&gt;IMUX_L33</t>
        </is>
      </c>
      <c r="B135" t="inlineStr">
        <is>
          <t>Buffer</t>
        </is>
      </c>
      <c r="C135" t="n">
        <v>1.6107141875</v>
      </c>
      <c r="D135" t="n">
        <v>0.007713</v>
      </c>
      <c r="E135" t="n">
        <v>0.047</v>
      </c>
      <c r="F135" t="n">
        <v>0.038</v>
      </c>
      <c r="G135" t="n">
        <v>0.138</v>
      </c>
      <c r="H135" t="n">
        <v>0.114</v>
      </c>
      <c r="I135">
        <f>((((D140) + (D139))) + (D136 + D137))</f>
        <v/>
      </c>
      <c r="J135">
        <f>(((((D140) + (D139))) + (D136 + D137))*C135)</f>
        <v/>
      </c>
    </row>
    <row r="136">
      <c r="A136" t="inlineStr">
        <is>
          <t>INT_L_X10Y51/IMUX_L33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CLBLM_L_X10Y51/CLBLM_IMUX33</t>
        </is>
      </c>
      <c r="B137" t="inlineStr">
        <is>
          <t>Part of wire</t>
        </is>
      </c>
      <c r="C137" t="n">
        <v>0</v>
      </c>
      <c r="D137" t="n">
        <v>0</v>
      </c>
      <c r="I137">
        <f>(((D136 + D137)/2) + (((D140) + (D139))))</f>
        <v/>
      </c>
      <c r="J137">
        <f>((C136 + C137)*(((D136 + D137)/2) + (((D140) + (D139)))))</f>
        <v/>
      </c>
    </row>
    <row r="138">
      <c r="A138" t="inlineStr">
        <is>
          <t>CLBLM_L_X10Y51/CLBLM_L.CLBLM_IMUX33-&gt;CLBLM_L_C1</t>
        </is>
      </c>
      <c r="B138" t="inlineStr">
        <is>
          <t>PassTransistor</t>
        </is>
      </c>
      <c r="C138" t="n">
        <v>0</v>
      </c>
      <c r="E138" t="n">
        <v>0</v>
      </c>
      <c r="F138" t="n">
        <v>0</v>
      </c>
      <c r="G138" t="n">
        <v>0</v>
      </c>
      <c r="H138" t="n">
        <v>0</v>
      </c>
      <c r="I138">
        <f>((D140) + (D139))</f>
        <v/>
      </c>
      <c r="J138">
        <f>(((D140) + (D139))*C138)</f>
        <v/>
      </c>
    </row>
    <row r="139">
      <c r="A139" t="inlineStr">
        <is>
          <t>CLBLM_L_X10Y51/CLBLM_L_C1</t>
        </is>
      </c>
      <c r="B139" t="inlineStr">
        <is>
          <t>Part of wire</t>
        </is>
      </c>
      <c r="C139" t="n">
        <v>0</v>
      </c>
      <c r="D139" t="n">
        <v>0</v>
      </c>
      <c r="I139">
        <f>(((D139)/2) + (D140))</f>
        <v/>
      </c>
      <c r="J139">
        <f>((C139)*(((D139)/2) + (D140)))</f>
        <v/>
      </c>
    </row>
    <row r="140">
      <c r="A140" t="inlineStr">
        <is>
          <t>masterReg/register_reg_r1_0_31_24_29_i_25/I0</t>
        </is>
      </c>
      <c r="B140" t="inlineStr">
        <is>
          <t>Inpin</t>
        </is>
      </c>
      <c r="D140" t="n">
        <v>0</v>
      </c>
      <c r="E140" t="n">
        <v>0.215</v>
      </c>
      <c r="F140" t="n">
        <v>0.173</v>
      </c>
      <c r="G140" t="n">
        <v>0.517</v>
      </c>
      <c r="H140" t="n">
        <v>0.417</v>
      </c>
    </row>
    <row r="141">
      <c r="A141" t="inlineStr">
        <is>
          <t>regReadDataA[26]: masterReg/readData1_reg[26]/Q to masterReg/register_reg_r1_0_31_24_29_i_25/I0 sum delays</t>
        </is>
      </c>
      <c r="E141">
        <f>(E2 + E4 + E7 + E11 + E94 + E127 + E135 + E138 + E140)</f>
        <v/>
      </c>
      <c r="F141">
        <f>(F2 + F4 + F7 + F11 + F94 + F127 + F135 + F138 + F140)</f>
        <v/>
      </c>
      <c r="G141">
        <f>(G2 + G4 + G7 + G11 + G94 + G127 + G135 + G138 + G140)</f>
        <v/>
      </c>
      <c r="H141">
        <f>(H2 + H4 + H7 + H11 + H94 + H127 + H135 + H138 + H140)</f>
        <v/>
      </c>
      <c r="J141">
        <f>(J2 + J3 + J4 + J6 + J7 + J10 + J11 + J13 + J94 + J99 + J127 + J134 + J135 + J137 + J138 + J139 + J140)</f>
        <v/>
      </c>
    </row>
    <row r="142">
      <c r="A142" t="inlineStr">
        <is>
          <t>regReadDataA[26]: masterReg/readData1_reg[26]/Q to masterReg/register_reg_r1_0_31_24_29_i_25/I0sum delays + cap delay</t>
        </is>
      </c>
      <c r="E142">
        <f>1000*(E141 + J141)</f>
        <v/>
      </c>
      <c r="F142">
        <f>1000*(F141 + J141)</f>
        <v/>
      </c>
      <c r="G142">
        <f>1000*(G141 + J141)</f>
        <v/>
      </c>
      <c r="H142">
        <f>1000*(H141 + J141)</f>
        <v/>
      </c>
    </row>
    <row r="144">
      <c r="A144" t="inlineStr">
        <is>
          <t>regReadDataA[26]: masterReg/readData1_reg[26]/Q to masterReg/register_reg_r1_0_31_24_29_i_25/I0Total delay (from Vivado)</t>
        </is>
      </c>
      <c r="E144" t="inlineStr">
        <is>
          <t>621</t>
        </is>
      </c>
      <c r="F144" t="inlineStr">
        <is>
          <t>531</t>
        </is>
      </c>
      <c r="G144" t="inlineStr">
        <is>
          <t>1115</t>
        </is>
      </c>
      <c r="H144" t="inlineStr">
        <is>
          <t>934</t>
        </is>
      </c>
    </row>
    <row r="146">
      <c r="A146" t="inlineStr">
        <is>
          <t>INT_L_X8Y51/INT_L.SE2END0-&gt;&gt;IMUX_L41</t>
        </is>
      </c>
      <c r="B146" t="inlineStr">
        <is>
          <t>Buffer</t>
        </is>
      </c>
      <c r="C146" t="n">
        <v>1.6107141875</v>
      </c>
      <c r="D146" t="n">
        <v>0.007713</v>
      </c>
      <c r="E146" t="n">
        <v>0.047</v>
      </c>
      <c r="F146" t="n">
        <v>0.038</v>
      </c>
      <c r="G146" t="n">
        <v>0.138</v>
      </c>
      <c r="H146" t="n">
        <v>0.114</v>
      </c>
      <c r="I146">
        <f>((((D151) + (D150))) + (D147 + D148))</f>
        <v/>
      </c>
      <c r="J146">
        <f>(((((D151) + (D150))) + (D147 + D148))*C146)</f>
        <v/>
      </c>
    </row>
    <row r="147">
      <c r="A147" t="inlineStr">
        <is>
          <t>INT_L_X8Y51/IMUX_L41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CLBLM_L_X8Y51/CLBLM_IMUX41</t>
        </is>
      </c>
      <c r="B148" t="inlineStr">
        <is>
          <t>Part of wire</t>
        </is>
      </c>
      <c r="C148" t="n">
        <v>0</v>
      </c>
      <c r="D148" t="n">
        <v>0</v>
      </c>
      <c r="I148">
        <f>(((D147 + D148)/2) + (((D151) + (D150))))</f>
        <v/>
      </c>
      <c r="J148">
        <f>((C147 + C148)*(((D147 + D148)/2) + (((D151) + (D150)))))</f>
        <v/>
      </c>
    </row>
    <row r="149">
      <c r="A149" t="inlineStr">
        <is>
          <t>CLBLM_L_X8Y51/CLBLM_L.CLBLM_IMUX41-&gt;CLBLM_L_D1</t>
        </is>
      </c>
      <c r="B149" t="inlineStr">
        <is>
          <t>PassTransistor</t>
        </is>
      </c>
      <c r="C149" t="n">
        <v>0</v>
      </c>
      <c r="E149" t="n">
        <v>0</v>
      </c>
      <c r="F149" t="n">
        <v>0</v>
      </c>
      <c r="G149" t="n">
        <v>0</v>
      </c>
      <c r="H149" t="n">
        <v>0</v>
      </c>
      <c r="I149">
        <f>((D151) + (D150))</f>
        <v/>
      </c>
      <c r="J149">
        <f>(((D151) + (D150))*C149)</f>
        <v/>
      </c>
    </row>
    <row r="150">
      <c r="A150" t="inlineStr">
        <is>
          <t>CLBLM_L_X8Y51/CLBLM_L_D1</t>
        </is>
      </c>
      <c r="B150" t="inlineStr">
        <is>
          <t>Part of wire</t>
        </is>
      </c>
      <c r="C150" t="n">
        <v>0</v>
      </c>
      <c r="D150" t="n">
        <v>0</v>
      </c>
      <c r="I150">
        <f>(((D150)/2) + (D151))</f>
        <v/>
      </c>
      <c r="J150">
        <f>((C150)*(((D150)/2) + (D151)))</f>
        <v/>
      </c>
    </row>
    <row r="151">
      <c r="A151" t="inlineStr">
        <is>
          <t>masterReg/readData2[31]_i_15/I3</t>
        </is>
      </c>
      <c r="B151" t="inlineStr">
        <is>
          <t>Inpin</t>
        </is>
      </c>
      <c r="D151" t="n">
        <v>0</v>
      </c>
      <c r="E151" t="n">
        <v>0.216</v>
      </c>
      <c r="F151" t="n">
        <v>0.174</v>
      </c>
      <c r="G151" t="n">
        <v>0.522</v>
      </c>
      <c r="H151" t="n">
        <v>0.421</v>
      </c>
    </row>
    <row r="152">
      <c r="A152" t="inlineStr">
        <is>
          <t>regReadDataA[26]: masterReg/readData1_reg[26]/Q to masterReg/readData2[31]_i_15/I3 sum delays</t>
        </is>
      </c>
      <c r="E152">
        <f>(E2 + E4 + E7 + E11 + E94 + E146 + E149 + E151)</f>
        <v/>
      </c>
      <c r="F152">
        <f>(F2 + F4 + F7 + F11 + F94 + F146 + F149 + F151)</f>
        <v/>
      </c>
      <c r="G152">
        <f>(G2 + G4 + G7 + G11 + G94 + G146 + G149 + G151)</f>
        <v/>
      </c>
      <c r="H152">
        <f>(H2 + H4 + H7 + H11 + H94 + H146 + H149 + H151)</f>
        <v/>
      </c>
      <c r="J152">
        <f>(J2 + J3 + J4 + J6 + J7 + J10 + J11 + J13 + J94 + J99 + J146 + J148 + J149 + J150 + J151)</f>
        <v/>
      </c>
    </row>
    <row r="153">
      <c r="A153" t="inlineStr">
        <is>
          <t>regReadDataA[26]: masterReg/readData1_reg[26]/Q to masterReg/readData2[31]_i_15/I3sum delays + cap delay</t>
        </is>
      </c>
      <c r="E153">
        <f>1000*(E152 + J152)</f>
        <v/>
      </c>
      <c r="F153">
        <f>1000*(F152 + J152)</f>
        <v/>
      </c>
      <c r="G153">
        <f>1000*(G152 + J152)</f>
        <v/>
      </c>
      <c r="H153">
        <f>1000*(H152 + J152)</f>
        <v/>
      </c>
    </row>
    <row r="155">
      <c r="A155" t="inlineStr">
        <is>
          <t>regReadDataA[26]: masterReg/readData1_reg[26]/Q to masterReg/readData2[31]_i_15/I3Total delay (from Vivado)</t>
        </is>
      </c>
      <c r="E155" t="inlineStr">
        <is>
          <t>538</t>
        </is>
      </c>
      <c r="F155" t="inlineStr">
        <is>
          <t>459</t>
        </is>
      </c>
      <c r="G155" t="inlineStr">
        <is>
          <t>986</t>
        </is>
      </c>
      <c r="H155" t="inlineStr">
        <is>
          <t>823</t>
        </is>
      </c>
    </row>
    <row r="157">
      <c r="A157" t="inlineStr">
        <is>
          <t>INT_R_X7Y53/INT_R.SS2END0-&gt;&gt;WL1BEG_N3</t>
        </is>
      </c>
      <c r="B157" t="inlineStr">
        <is>
          <t>Buffer</t>
        </is>
      </c>
      <c r="C157" t="n">
        <v>1.16220225</v>
      </c>
      <c r="D157" t="n">
        <v>0.008429000000000001</v>
      </c>
      <c r="E157" t="n">
        <v>0.042</v>
      </c>
      <c r="F157" t="n">
        <v>0.034</v>
      </c>
      <c r="G157" t="n">
        <v>0.124</v>
      </c>
      <c r="H157" t="n">
        <v>0.103</v>
      </c>
      <c r="I157">
        <f>((D162 + D223) + (D158 + D159 + D160 + D161))</f>
        <v/>
      </c>
      <c r="J157">
        <f>(((D162 + D223) + (D158 + D159 + D160 + D161))*C157)</f>
        <v/>
      </c>
    </row>
    <row r="158">
      <c r="A158" t="inlineStr">
        <is>
          <t>INT_R_X7Y53/WL1BEG_N3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INT_L_X6Y52/WL1END3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INT_L_X6Y53/WL1END_N1_3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INT_R_X7Y52/WL1BEG3</t>
        </is>
      </c>
      <c r="B161" t="inlineStr">
        <is>
          <t>Part of wire</t>
        </is>
      </c>
      <c r="C161" t="n">
        <v>0</v>
      </c>
      <c r="D161" t="n">
        <v>0</v>
      </c>
      <c r="I161">
        <f>(((D158 + D159 + D160 + D161)/2) + (D162 + D223))</f>
        <v/>
      </c>
      <c r="J161">
        <f>((C158 + C159 + C160 + C161)*(((D158 + D159 + D160 + D161)/2) + (D162 + D223)))</f>
        <v/>
      </c>
    </row>
    <row r="162">
      <c r="A162" t="inlineStr">
        <is>
          <t>INT_L_X6Y53/INT_L.WL1END_N1_3-&gt;&gt;WR1BEG1</t>
        </is>
      </c>
      <c r="B162" t="inlineStr">
        <is>
          <t>Buffer</t>
        </is>
      </c>
      <c r="C162" t="n">
        <v>1.16220225</v>
      </c>
      <c r="D162" t="n">
        <v>0.008429000000000001</v>
      </c>
      <c r="E162" t="n">
        <v>0.043</v>
      </c>
      <c r="F162" t="n">
        <v>0.035</v>
      </c>
      <c r="G162" t="n">
        <v>0.124</v>
      </c>
      <c r="H162" t="n">
        <v>0.103</v>
      </c>
      <c r="I162">
        <f>((D169) + (D163 + D164 + D165 + D166 + D167 + D168))</f>
        <v/>
      </c>
      <c r="J162">
        <f>(((D169) + (D163 + D164 + D165 + D166 + D167 + D168))*C162)</f>
        <v/>
      </c>
    </row>
    <row r="163">
      <c r="A163" t="inlineStr">
        <is>
          <t>INT_L_X6Y53/WR1BEG1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INT_R_X5Y53/WR1END1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BRAM_INT_INTERFACE_L_X6Y53/INT_INTERFACE_WR1END1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BRAM_L_X6Y50/BRAM_WR1END1_3</t>
        </is>
      </c>
      <c r="B166" t="inlineStr">
        <is>
          <t>Part of wire</t>
        </is>
      </c>
      <c r="C166" t="n">
        <v>0.26892</v>
      </c>
      <c r="D166" t="n">
        <v>0.064292</v>
      </c>
    </row>
    <row r="167">
      <c r="A167" t="inlineStr">
        <is>
          <t>VBRK_X18Y56/VBRK_WR1END1</t>
        </is>
      </c>
      <c r="B167" t="inlineStr">
        <is>
          <t>Part of wire</t>
        </is>
      </c>
      <c r="C167" t="n">
        <v>0.01211</v>
      </c>
      <c r="D167" t="n">
        <v>0.00162</v>
      </c>
    </row>
    <row r="168">
      <c r="A168" t="inlineStr">
        <is>
          <t>CLBLM_R_X5Y53/CLBLM_WR1END1</t>
        </is>
      </c>
      <c r="B168" t="inlineStr">
        <is>
          <t>Part of wire</t>
        </is>
      </c>
      <c r="C168" t="n">
        <v>0.09451000000000001</v>
      </c>
      <c r="D168" t="n">
        <v>0.005801</v>
      </c>
      <c r="I168">
        <f>(((D163 + D164 + D165 + D166 + D167 + D168)/2) + (D169))</f>
        <v/>
      </c>
      <c r="J168">
        <f>((C163 + C164 + C165 + C166 + C167 + C168)*(((D163 + D164 + D165 + D166 + D167 + D168)/2) + (D169)))</f>
        <v/>
      </c>
    </row>
    <row r="169">
      <c r="A169" t="inlineStr">
        <is>
          <t>INT_R_X5Y53/INT_R.WR1END1-&gt;&gt;WR1BEG2</t>
        </is>
      </c>
      <c r="B169" t="inlineStr">
        <is>
          <t>Buffer</t>
        </is>
      </c>
      <c r="C169" t="n">
        <v>1.16220225</v>
      </c>
      <c r="D169" t="n">
        <v>0.008429000000000001</v>
      </c>
      <c r="E169" t="n">
        <v>0.043</v>
      </c>
      <c r="F169" t="n">
        <v>0.035</v>
      </c>
      <c r="G169" t="n">
        <v>0.123</v>
      </c>
      <c r="H169" t="n">
        <v>0.102</v>
      </c>
      <c r="I169">
        <f>((D172 + D183 + D194) + (D170 + D171))</f>
        <v/>
      </c>
      <c r="J169">
        <f>(((D172 + D183 + D194) + (D170 + D171))*C169)</f>
        <v/>
      </c>
    </row>
    <row r="170">
      <c r="A170" t="inlineStr">
        <is>
          <t>INT_R_X5Y53/WR1BEG2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INT_L_X4Y53/WR1END2</t>
        </is>
      </c>
      <c r="B171" t="inlineStr">
        <is>
          <t>Part of wire</t>
        </is>
      </c>
      <c r="C171" t="n">
        <v>0</v>
      </c>
      <c r="D171" t="n">
        <v>0</v>
      </c>
      <c r="I171">
        <f>(((D170 + D171)/2) + (D172 + D183 + D194))</f>
        <v/>
      </c>
      <c r="J171">
        <f>((C170 + C171)*(((D170 + D171)/2) + (D172 + D183 + D194)))</f>
        <v/>
      </c>
    </row>
    <row r="172">
      <c r="A172" t="inlineStr">
        <is>
          <t>INT_L_X4Y53/INT_L.WR1END2-&gt;&gt;IMUX_L13</t>
        </is>
      </c>
      <c r="B172" t="inlineStr">
        <is>
          <t>Buffer</t>
        </is>
      </c>
      <c r="C172" t="n">
        <v>1.6107141875</v>
      </c>
      <c r="D172" t="n">
        <v>0.007713</v>
      </c>
      <c r="E172" t="n">
        <v>0.047</v>
      </c>
      <c r="F172" t="n">
        <v>0.038</v>
      </c>
      <c r="G172" t="n">
        <v>0.138</v>
      </c>
      <c r="H172" t="n">
        <v>0.114</v>
      </c>
      <c r="I172">
        <f>((((D177) + (D176))) + (D173 + D174))</f>
        <v/>
      </c>
      <c r="J172">
        <f>(((((D177) + (D176))) + (D173 + D174))*C172)</f>
        <v/>
      </c>
    </row>
    <row r="173">
      <c r="A173" t="inlineStr">
        <is>
          <t>INT_L_X4Y53/IMUX_L13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CLBLL_L_X4Y53/CLBLL_IMUX13</t>
        </is>
      </c>
      <c r="B174" t="inlineStr">
        <is>
          <t>Part of wire</t>
        </is>
      </c>
      <c r="C174" t="n">
        <v>0</v>
      </c>
      <c r="D174" t="n">
        <v>0</v>
      </c>
      <c r="I174">
        <f>(((D173 + D174)/2) + (((D177) + (D176))))</f>
        <v/>
      </c>
      <c r="J174">
        <f>((C173 + C174)*(((D173 + D174)/2) + (((D177) + (D176)))))</f>
        <v/>
      </c>
    </row>
    <row r="175">
      <c r="A175" t="inlineStr">
        <is>
          <t>CLBLL_L_X4Y53/CLBLL_L.CLBLL_IMUX13-&gt;CLBLL_L_B6</t>
        </is>
      </c>
      <c r="B175" t="inlineStr">
        <is>
          <t>PassTransistor</t>
        </is>
      </c>
      <c r="C175" t="n">
        <v>0</v>
      </c>
      <c r="E175" t="n">
        <v>0</v>
      </c>
      <c r="F175" t="n">
        <v>0</v>
      </c>
      <c r="G175" t="n">
        <v>0</v>
      </c>
      <c r="H175" t="n">
        <v>0</v>
      </c>
      <c r="I175">
        <f>((D177) + (D176))</f>
        <v/>
      </c>
      <c r="J175">
        <f>(((D177) + (D176))*C175)</f>
        <v/>
      </c>
    </row>
    <row r="176">
      <c r="A176" t="inlineStr">
        <is>
          <t>CLBLL_L_X4Y53/CLBLL_L_B6</t>
        </is>
      </c>
      <c r="B176" t="inlineStr">
        <is>
          <t>Part of wire</t>
        </is>
      </c>
      <c r="C176" t="n">
        <v>0</v>
      </c>
      <c r="D176" t="n">
        <v>0</v>
      </c>
      <c r="I176">
        <f>(((D176)/2) + (D177))</f>
        <v/>
      </c>
      <c r="J176">
        <f>((C176)*(((D176)/2) + (D177)))</f>
        <v/>
      </c>
    </row>
    <row r="177">
      <c r="A177" t="inlineStr">
        <is>
          <t>masterReg/readData2[1]_i_15/I3</t>
        </is>
      </c>
      <c r="B177" t="inlineStr">
        <is>
          <t>Inpin</t>
        </is>
      </c>
      <c r="D177" t="n">
        <v>0</v>
      </c>
      <c r="E177" t="n">
        <v>0.001</v>
      </c>
      <c r="F177" t="n">
        <v>0.001</v>
      </c>
      <c r="G177" t="n">
        <v>0.002</v>
      </c>
      <c r="H177" t="n">
        <v>0.002</v>
      </c>
    </row>
    <row r="178">
      <c r="A178" t="inlineStr">
        <is>
          <t>regReadDataA[26]: masterReg/readData1_reg[26]/Q to masterReg/readData2[1]_i_15/I3 sum delays</t>
        </is>
      </c>
      <c r="E178">
        <f>(E2 + E4 + E7 + E157 + E162 + E169 + E172 + E175 + E177)</f>
        <v/>
      </c>
      <c r="F178">
        <f>(F2 + F4 + F7 + F157 + F162 + F169 + F172 + F175 + F177)</f>
        <v/>
      </c>
      <c r="G178">
        <f>(G2 + G4 + G7 + G157 + G162 + G169 + G172 + G175 + G177)</f>
        <v/>
      </c>
      <c r="H178">
        <f>(H2 + H4 + H7 + H157 + H162 + H169 + H172 + H175 + H177)</f>
        <v/>
      </c>
      <c r="J178">
        <f>(J2 + J3 + J4 + J6 + J7 + J10 + J157 + J161 + J162 + J168 + J169 + J171 + J172 + J174 + J175 + J176 + J177)</f>
        <v/>
      </c>
    </row>
    <row r="179">
      <c r="A179" t="inlineStr">
        <is>
          <t>regReadDataA[26]: masterReg/readData1_reg[26]/Q to masterReg/readData2[1]_i_15/I3sum delays + cap delay</t>
        </is>
      </c>
      <c r="E179">
        <f>1000*(E178 + J178)</f>
        <v/>
      </c>
      <c r="F179">
        <f>1000*(F178 + J178)</f>
        <v/>
      </c>
      <c r="G179">
        <f>1000*(G178 + J178)</f>
        <v/>
      </c>
      <c r="H179">
        <f>1000*(H178 + J178)</f>
        <v/>
      </c>
    </row>
    <row r="181">
      <c r="A181" t="inlineStr">
        <is>
          <t>regReadDataA[26]: masterReg/readData1_reg[26]/Q to masterReg/readData2[1]_i_15/I3Total delay (from Vivado)</t>
        </is>
      </c>
      <c r="E181" t="inlineStr">
        <is>
          <t>407</t>
        </is>
      </c>
      <c r="F181" t="inlineStr">
        <is>
          <t>364</t>
        </is>
      </c>
      <c r="G181" t="inlineStr">
        <is>
          <t>692</t>
        </is>
      </c>
      <c r="H181" t="inlineStr">
        <is>
          <t>600</t>
        </is>
      </c>
    </row>
    <row r="183">
      <c r="A183" t="inlineStr">
        <is>
          <t>INT_L_X4Y53/INT_L.WR1END2-&gt;&gt;IMUX_L21</t>
        </is>
      </c>
      <c r="B183" t="inlineStr">
        <is>
          <t>Buffer</t>
        </is>
      </c>
      <c r="C183" t="n">
        <v>1.6107141875</v>
      </c>
      <c r="D183" t="n">
        <v>0.007713</v>
      </c>
      <c r="E183" t="n">
        <v>0.047</v>
      </c>
      <c r="F183" t="n">
        <v>0.038</v>
      </c>
      <c r="G183" t="n">
        <v>0.138</v>
      </c>
      <c r="H183" t="n">
        <v>0.114</v>
      </c>
      <c r="I183">
        <f>((((D188) + (D187))) + (D184 + D185))</f>
        <v/>
      </c>
      <c r="J183">
        <f>(((((D188) + (D187))) + (D184 + D185))*C183)</f>
        <v/>
      </c>
    </row>
    <row r="184">
      <c r="A184" t="inlineStr">
        <is>
          <t>INT_L_X4Y53/IMUX_L21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CLBLL_L_X4Y53/CLBLL_IMUX21</t>
        </is>
      </c>
      <c r="B185" t="inlineStr">
        <is>
          <t>Part of wire</t>
        </is>
      </c>
      <c r="C185" t="n">
        <v>0</v>
      </c>
      <c r="D185" t="n">
        <v>0</v>
      </c>
      <c r="I185">
        <f>(((D184 + D185)/2) + (((D188) + (D187))))</f>
        <v/>
      </c>
      <c r="J185">
        <f>((C184 + C185)*(((D184 + D185)/2) + (((D188) + (D187)))))</f>
        <v/>
      </c>
    </row>
    <row r="186">
      <c r="A186" t="inlineStr">
        <is>
          <t>CLBLL_L_X4Y53/CLBLL_L.CLBLL_IMUX21-&gt;CLBLL_L_C4</t>
        </is>
      </c>
      <c r="B186" t="inlineStr">
        <is>
          <t>PassTransistor</t>
        </is>
      </c>
      <c r="C186" t="n">
        <v>0</v>
      </c>
      <c r="E186" t="n">
        <v>0</v>
      </c>
      <c r="F186" t="n">
        <v>0</v>
      </c>
      <c r="G186" t="n">
        <v>0</v>
      </c>
      <c r="H186" t="n">
        <v>0</v>
      </c>
      <c r="I186">
        <f>((D188) + (D187))</f>
        <v/>
      </c>
      <c r="J186">
        <f>(((D188) + (D187))*C186)</f>
        <v/>
      </c>
    </row>
    <row r="187">
      <c r="A187" t="inlineStr">
        <is>
          <t>CLBLL_L_X4Y53/CLBLL_L_C4</t>
        </is>
      </c>
      <c r="B187" t="inlineStr">
        <is>
          <t>Part of wire</t>
        </is>
      </c>
      <c r="C187" t="n">
        <v>0</v>
      </c>
      <c r="D187" t="n">
        <v>0</v>
      </c>
      <c r="I187">
        <f>(((D187)/2) + (D188))</f>
        <v/>
      </c>
      <c r="J187">
        <f>((C187)*(((D187)/2) + (D188)))</f>
        <v/>
      </c>
    </row>
    <row r="188">
      <c r="A188" t="inlineStr">
        <is>
          <t>masterReg/readData2[24]_i_11/I1</t>
        </is>
      </c>
      <c r="B188" t="inlineStr">
        <is>
          <t>Inpin</t>
        </is>
      </c>
      <c r="D188" t="n">
        <v>0</v>
      </c>
      <c r="E188" t="n">
        <v>0.108</v>
      </c>
      <c r="F188" t="n">
        <v>0.08699999999999999</v>
      </c>
      <c r="G188" t="n">
        <v>0.281</v>
      </c>
      <c r="H188" t="n">
        <v>0.227</v>
      </c>
    </row>
    <row r="189">
      <c r="A189" t="inlineStr">
        <is>
          <t>regReadDataA[26]: masterReg/readData1_reg[26]/Q to masterReg/readData2[24]_i_11/I1 sum delays</t>
        </is>
      </c>
      <c r="E189">
        <f>(E2 + E4 + E7 + E157 + E162 + E169 + E183 + E186 + E188)</f>
        <v/>
      </c>
      <c r="F189">
        <f>(F2 + F4 + F7 + F157 + F162 + F169 + F183 + F186 + F188)</f>
        <v/>
      </c>
      <c r="G189">
        <f>(G2 + G4 + G7 + G157 + G162 + G169 + G183 + G186 + G188)</f>
        <v/>
      </c>
      <c r="H189">
        <f>(H2 + H4 + H7 + H157 + H162 + H169 + H183 + H186 + H188)</f>
        <v/>
      </c>
      <c r="J189">
        <f>(J2 + J3 + J4 + J6 + J7 + J10 + J157 + J161 + J162 + J168 + J169 + J171 + J183 + J185 + J186 + J187 + J188)</f>
        <v/>
      </c>
    </row>
    <row r="190">
      <c r="A190" t="inlineStr">
        <is>
          <t>regReadDataA[26]: masterReg/readData1_reg[26]/Q to masterReg/readData2[24]_i_11/I1sum delays + cap delay</t>
        </is>
      </c>
      <c r="E190">
        <f>1000*(E189 + J189)</f>
        <v/>
      </c>
      <c r="F190">
        <f>1000*(F189 + J189)</f>
        <v/>
      </c>
      <c r="G190">
        <f>1000*(G189 + J189)</f>
        <v/>
      </c>
      <c r="H190">
        <f>1000*(H189 + J189)</f>
        <v/>
      </c>
    </row>
    <row r="192">
      <c r="A192" t="inlineStr">
        <is>
          <t>regReadDataA[26]: masterReg/readData1_reg[26]/Q to masterReg/readData2[24]_i_11/I1Total delay (from Vivado)</t>
        </is>
      </c>
      <c r="E192" t="inlineStr">
        <is>
          <t>514</t>
        </is>
      </c>
      <c r="F192" t="inlineStr">
        <is>
          <t>450</t>
        </is>
      </c>
      <c r="G192" t="inlineStr">
        <is>
          <t>921</t>
        </is>
      </c>
      <c r="H192" t="inlineStr">
        <is>
          <t>784</t>
        </is>
      </c>
    </row>
    <row r="194">
      <c r="A194" t="inlineStr">
        <is>
          <t>INT_L_X4Y53/INT_L.WR1END2-&gt;&gt;SR1BEG2</t>
        </is>
      </c>
      <c r="B194" t="inlineStr">
        <is>
          <t>Buffer</t>
        </is>
      </c>
      <c r="C194" t="n">
        <v>1.16220225</v>
      </c>
      <c r="D194" t="n">
        <v>0.008429000000000001</v>
      </c>
      <c r="E194" t="n">
        <v>0.057</v>
      </c>
      <c r="F194" t="n">
        <v>0.047</v>
      </c>
      <c r="G194" t="n">
        <v>0.14</v>
      </c>
      <c r="H194" t="n">
        <v>0.116</v>
      </c>
      <c r="I194">
        <f>((D197 + D212) + (D195 + D196))</f>
        <v/>
      </c>
      <c r="J194">
        <f>(((D197 + D212) + (D195 + D196))*C194)</f>
        <v/>
      </c>
    </row>
    <row r="195">
      <c r="A195" t="inlineStr">
        <is>
          <t>INT_L_X4Y53/SR1BEG2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INT_L_X4Y52/SR1END2</t>
        </is>
      </c>
      <c r="B196" t="inlineStr">
        <is>
          <t>Part of wire</t>
        </is>
      </c>
      <c r="C196" t="n">
        <v>0</v>
      </c>
      <c r="D196" t="n">
        <v>0</v>
      </c>
      <c r="I196">
        <f>(((D195 + D196)/2) + (D197 + D212))</f>
        <v/>
      </c>
      <c r="J196">
        <f>((C195 + C196)*(((D195 + D196)/2) + (D197 + D212)))</f>
        <v/>
      </c>
    </row>
    <row r="197">
      <c r="A197" t="inlineStr">
        <is>
          <t>INT_L_X4Y52/INT_L.SR1END2-&gt;&gt;SR1BEG3</t>
        </is>
      </c>
      <c r="B197" t="inlineStr">
        <is>
          <t>Buffer</t>
        </is>
      </c>
      <c r="C197" t="n">
        <v>1.16220225</v>
      </c>
      <c r="D197" t="n">
        <v>0.008429000000000001</v>
      </c>
      <c r="E197" t="n">
        <v>0.057</v>
      </c>
      <c r="F197" t="n">
        <v>0.047</v>
      </c>
      <c r="G197" t="n">
        <v>0.14</v>
      </c>
      <c r="H197" t="n">
        <v>0.116</v>
      </c>
      <c r="I197">
        <f>((D201) + (D198 + D199 + D200))</f>
        <v/>
      </c>
      <c r="J197">
        <f>(((D201) + (D198 + D199 + D200))*C197)</f>
        <v/>
      </c>
    </row>
    <row r="198">
      <c r="A198" t="inlineStr">
        <is>
          <t>INT_L_X4Y52/SR1BEG3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INT_L_X4Y51/SR1END3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INT_L_X4Y52/SR1END_N3_3</t>
        </is>
      </c>
      <c r="B200" t="inlineStr">
        <is>
          <t>Part of wire</t>
        </is>
      </c>
      <c r="C200" t="n">
        <v>0</v>
      </c>
      <c r="D200" t="n">
        <v>0</v>
      </c>
      <c r="I200">
        <f>(((D198 + D199 + D200)/2) + (D201))</f>
        <v/>
      </c>
      <c r="J200">
        <f>((C198 + C199 + C200)*(((D198 + D199 + D200)/2) + (D201)))</f>
        <v/>
      </c>
    </row>
    <row r="201">
      <c r="A201" t="inlineStr">
        <is>
          <t>INT_L_X4Y51/INT_L.SR1END3-&gt;&gt;IMUX_L15</t>
        </is>
      </c>
      <c r="B201" t="inlineStr">
        <is>
          <t>Buffer</t>
        </is>
      </c>
      <c r="C201" t="n">
        <v>1.6107141875</v>
      </c>
      <c r="D201" t="n">
        <v>0.007713</v>
      </c>
      <c r="E201" t="n">
        <v>0.047</v>
      </c>
      <c r="F201" t="n">
        <v>0.038</v>
      </c>
      <c r="G201" t="n">
        <v>0.138</v>
      </c>
      <c r="H201" t="n">
        <v>0.114</v>
      </c>
      <c r="I201">
        <f>((((D206) + (D205))) + (D202 + D203))</f>
        <v/>
      </c>
      <c r="J201">
        <f>(((((D206) + (D205))) + (D202 + D203))*C201)</f>
        <v/>
      </c>
    </row>
    <row r="202">
      <c r="A202" t="inlineStr">
        <is>
          <t>INT_L_X4Y51/IMUX_L15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CLBLL_L_X4Y51/CLBLL_IMUX15</t>
        </is>
      </c>
      <c r="B203" t="inlineStr">
        <is>
          <t>Part of wire</t>
        </is>
      </c>
      <c r="C203" t="n">
        <v>0</v>
      </c>
      <c r="D203" t="n">
        <v>0</v>
      </c>
      <c r="I203">
        <f>(((D202 + D203)/2) + (((D206) + (D205))))</f>
        <v/>
      </c>
      <c r="J203">
        <f>((C202 + C203)*(((D202 + D203)/2) + (((D206) + (D205)))))</f>
        <v/>
      </c>
    </row>
    <row r="204">
      <c r="A204" t="inlineStr">
        <is>
          <t>CLBLL_L_X4Y51/CLBLL_L.CLBLL_IMUX15-&gt;CLBLL_LL_B1</t>
        </is>
      </c>
      <c r="B204" t="inlineStr">
        <is>
          <t>PassTransistor</t>
        </is>
      </c>
      <c r="C204" t="n">
        <v>0</v>
      </c>
      <c r="E204" t="n">
        <v>0</v>
      </c>
      <c r="F204" t="n">
        <v>0</v>
      </c>
      <c r="G204" t="n">
        <v>0</v>
      </c>
      <c r="H204" t="n">
        <v>0</v>
      </c>
      <c r="I204">
        <f>((D206) + (D205))</f>
        <v/>
      </c>
      <c r="J204">
        <f>(((D206) + (D205))*C204)</f>
        <v/>
      </c>
    </row>
    <row r="205">
      <c r="A205" t="inlineStr">
        <is>
          <t>CLBLL_L_X4Y51/CLBLL_LL_B1</t>
        </is>
      </c>
      <c r="B205" t="inlineStr">
        <is>
          <t>Part of wire</t>
        </is>
      </c>
      <c r="C205" t="n">
        <v>0</v>
      </c>
      <c r="D205" t="n">
        <v>0</v>
      </c>
      <c r="I205">
        <f>(((D205)/2) + (D206))</f>
        <v/>
      </c>
      <c r="J205">
        <f>((C205)*(((D205)/2) + (D206)))</f>
        <v/>
      </c>
    </row>
    <row r="206">
      <c r="A206" t="inlineStr">
        <is>
          <t>masterReg/i__carry__2_i_3/I2</t>
        </is>
      </c>
      <c r="B206" t="inlineStr">
        <is>
          <t>Inpin</t>
        </is>
      </c>
      <c r="D206" t="n">
        <v>0</v>
      </c>
      <c r="E206" t="n">
        <v>0.213</v>
      </c>
      <c r="F206" t="n">
        <v>0.171</v>
      </c>
      <c r="G206" t="n">
        <v>0.518</v>
      </c>
      <c r="H206" t="n">
        <v>0.417</v>
      </c>
    </row>
    <row r="207">
      <c r="A207" t="inlineStr">
        <is>
          <t>regReadDataA[26]: masterReg/readData1_reg[26]/Q to masterReg/i__carry__2_i_3/I2 sum delays</t>
        </is>
      </c>
      <c r="E207">
        <f>(E2 + E4 + E7 + E157 + E162 + E169 + E194 + E197 + E201 + E204 + E206)</f>
        <v/>
      </c>
      <c r="F207">
        <f>(F2 + F4 + F7 + F157 + F162 + F169 + F194 + F197 + F201 + F204 + F206)</f>
        <v/>
      </c>
      <c r="G207">
        <f>(G2 + G4 + G7 + G157 + G162 + G169 + G194 + G197 + G201 + G204 + G206)</f>
        <v/>
      </c>
      <c r="H207">
        <f>(H2 + H4 + H7 + H157 + H162 + H169 + H194 + H197 + H201 + H204 + H206)</f>
        <v/>
      </c>
      <c r="J207">
        <f>(J2 + J3 + J4 + J6 + J7 + J10 + J157 + J161 + J162 + J168 + J169 + J171 + J194 + J196 + J197 + J200 + J201 + J203 + J204 + J205 + J206)</f>
        <v/>
      </c>
    </row>
    <row r="208">
      <c r="A208" t="inlineStr">
        <is>
          <t>regReadDataA[26]: masterReg/readData1_reg[26]/Q to masterReg/i__carry__2_i_3/I2sum delays + cap delay</t>
        </is>
      </c>
      <c r="E208">
        <f>1000*(E207 + J207)</f>
        <v/>
      </c>
      <c r="F208">
        <f>1000*(F207 + J207)</f>
        <v/>
      </c>
      <c r="G208">
        <f>1000*(G207 + J207)</f>
        <v/>
      </c>
      <c r="H208">
        <f>1000*(H207 + J207)</f>
        <v/>
      </c>
    </row>
    <row r="210">
      <c r="A210" t="inlineStr">
        <is>
          <t>regReadDataA[26]: masterReg/readData1_reg[26]/Q to masterReg/i__carry__2_i_3/I2Total delay (from Vivado)</t>
        </is>
      </c>
      <c r="E210" t="inlineStr">
        <is>
          <t>758</t>
        </is>
      </c>
      <c r="F210" t="inlineStr">
        <is>
          <t>653</t>
        </is>
      </c>
      <c r="G210" t="inlineStr">
        <is>
          <t>1365</t>
        </is>
      </c>
      <c r="H210" t="inlineStr">
        <is>
          <t>1149</t>
        </is>
      </c>
    </row>
    <row r="212">
      <c r="A212" t="inlineStr">
        <is>
          <t>INT_L_X4Y52/INT_L.SR1END2-&gt;&gt;IMUX_L30</t>
        </is>
      </c>
      <c r="B212" t="inlineStr">
        <is>
          <t>Buffer</t>
        </is>
      </c>
      <c r="C212" t="n">
        <v>1.6107141875</v>
      </c>
      <c r="D212" t="n">
        <v>0.007713</v>
      </c>
      <c r="E212" t="n">
        <v>0.047</v>
      </c>
      <c r="F212" t="n">
        <v>0.038</v>
      </c>
      <c r="G212" t="n">
        <v>0.138</v>
      </c>
      <c r="H212" t="n">
        <v>0.114</v>
      </c>
      <c r="I212">
        <f>((((D217) + (D216))) + (D213 + D214))</f>
        <v/>
      </c>
      <c r="J212">
        <f>(((((D217) + (D216))) + (D213 + D214))*C212)</f>
        <v/>
      </c>
    </row>
    <row r="213">
      <c r="A213" t="inlineStr">
        <is>
          <t>INT_L_X4Y52/IMUX_L30</t>
        </is>
      </c>
      <c r="B213" t="inlineStr">
        <is>
          <t>Part of wire</t>
        </is>
      </c>
      <c r="C213" t="n">
        <v>0</v>
      </c>
      <c r="D213" t="n">
        <v>0</v>
      </c>
    </row>
    <row r="214">
      <c r="A214" t="inlineStr">
        <is>
          <t>CLBLL_L_X4Y52/CLBLL_IMUX30</t>
        </is>
      </c>
      <c r="B214" t="inlineStr">
        <is>
          <t>Part of wire</t>
        </is>
      </c>
      <c r="C214" t="n">
        <v>0</v>
      </c>
      <c r="D214" t="n">
        <v>0</v>
      </c>
      <c r="I214">
        <f>(((D213 + D214)/2) + (((D217) + (D216))))</f>
        <v/>
      </c>
      <c r="J214">
        <f>((C213 + C214)*(((D213 + D214)/2) + (((D217) + (D216)))))</f>
        <v/>
      </c>
    </row>
    <row r="215">
      <c r="A215" t="inlineStr">
        <is>
          <t>CLBLL_L_X4Y52/CLBLL_L.CLBLL_IMUX30-&gt;CLBLL_L_C5</t>
        </is>
      </c>
      <c r="B215" t="inlineStr">
        <is>
          <t>PassTransistor</t>
        </is>
      </c>
      <c r="C215" t="n">
        <v>0</v>
      </c>
      <c r="E215" t="n">
        <v>0</v>
      </c>
      <c r="F215" t="n">
        <v>0</v>
      </c>
      <c r="G215" t="n">
        <v>0</v>
      </c>
      <c r="H215" t="n">
        <v>0</v>
      </c>
      <c r="I215">
        <f>((D217) + (D216))</f>
        <v/>
      </c>
      <c r="J215">
        <f>(((D217) + (D216))*C215)</f>
        <v/>
      </c>
    </row>
    <row r="216">
      <c r="A216" t="inlineStr">
        <is>
          <t>CLBLL_L_X4Y52/CLBLL_L_C5</t>
        </is>
      </c>
      <c r="B216" t="inlineStr">
        <is>
          <t>Part of wire</t>
        </is>
      </c>
      <c r="C216" t="n">
        <v>0</v>
      </c>
      <c r="D216" t="n">
        <v>0</v>
      </c>
      <c r="I216">
        <f>(((D216)/2) + (D217))</f>
        <v/>
      </c>
      <c r="J216">
        <f>((C216)*(((D216)/2) + (D217)))</f>
        <v/>
      </c>
    </row>
    <row r="217">
      <c r="A217" t="inlineStr">
        <is>
          <t>masterReg/readData2[28]_i_19/I1</t>
        </is>
      </c>
      <c r="B217" t="inlineStr">
        <is>
          <t>Inpin</t>
        </is>
      </c>
      <c r="D217" t="n">
        <v>0</v>
      </c>
      <c r="E217" t="n">
        <v>0.042</v>
      </c>
      <c r="F217" t="n">
        <v>0.033</v>
      </c>
      <c r="G217" t="n">
        <v>0.114</v>
      </c>
      <c r="H217" t="n">
        <v>0.092</v>
      </c>
    </row>
    <row r="218">
      <c r="A218" t="inlineStr">
        <is>
          <t>regReadDataA[26]: masterReg/readData1_reg[26]/Q to masterReg/readData2[28]_i_19/I1 sum delays</t>
        </is>
      </c>
      <c r="E218">
        <f>(E2 + E4 + E7 + E157 + E162 + E169 + E194 + E212 + E215 + E217)</f>
        <v/>
      </c>
      <c r="F218">
        <f>(F2 + F4 + F7 + F157 + F162 + F169 + F194 + F212 + F215 + F217)</f>
        <v/>
      </c>
      <c r="G218">
        <f>(G2 + G4 + G7 + G157 + G162 + G169 + G194 + G212 + G215 + G217)</f>
        <v/>
      </c>
      <c r="H218">
        <f>(H2 + H4 + H7 + H157 + H162 + H169 + H194 + H212 + H215 + H217)</f>
        <v/>
      </c>
      <c r="J218">
        <f>(J2 + J3 + J4 + J6 + J7 + J10 + J157 + J161 + J162 + J168 + J169 + J171 + J194 + J196 + J212 + J214 + J215 + J216 + J217)</f>
        <v/>
      </c>
    </row>
    <row r="219">
      <c r="A219" t="inlineStr">
        <is>
          <t>regReadDataA[26]: masterReg/readData1_reg[26]/Q to masterReg/readData2[28]_i_19/I1sum delays + cap delay</t>
        </is>
      </c>
      <c r="E219">
        <f>1000*(E218 + J218)</f>
        <v/>
      </c>
      <c r="F219">
        <f>1000*(F218 + J218)</f>
        <v/>
      </c>
      <c r="G219">
        <f>1000*(G218 + J218)</f>
        <v/>
      </c>
      <c r="H219">
        <f>1000*(H218 + J218)</f>
        <v/>
      </c>
    </row>
    <row r="221">
      <c r="A221" t="inlineStr">
        <is>
          <t>regReadDataA[26]: masterReg/readData1_reg[26]/Q to masterReg/readData2[28]_i_19/I1Total delay (from Vivado)</t>
        </is>
      </c>
      <c r="E221" t="inlineStr">
        <is>
          <t>522</t>
        </is>
      </c>
      <c r="F221" t="inlineStr">
        <is>
          <t>460</t>
        </is>
      </c>
      <c r="G221" t="inlineStr">
        <is>
          <t>908</t>
        </is>
      </c>
      <c r="H221" t="inlineStr">
        <is>
          <t>778</t>
        </is>
      </c>
    </row>
    <row r="223">
      <c r="A223" t="inlineStr">
        <is>
          <t>INT_L_X6Y52/INT_L.WL1END3-&gt;&gt;WL1BEG2</t>
        </is>
      </c>
      <c r="B223" t="inlineStr">
        <is>
          <t>Buffer</t>
        </is>
      </c>
      <c r="C223" t="n">
        <v>1.16220225</v>
      </c>
      <c r="D223" t="n">
        <v>0.008429000000000001</v>
      </c>
      <c r="E223" t="n">
        <v>0.042</v>
      </c>
      <c r="F223" t="n">
        <v>0.034</v>
      </c>
      <c r="G223" t="n">
        <v>0.124</v>
      </c>
      <c r="H223" t="n">
        <v>0.103</v>
      </c>
      <c r="I223">
        <f>((D230 + D243 + D256) + (D224 + D225 + D226 + D227 + D228 + D229))</f>
        <v/>
      </c>
      <c r="J223">
        <f>(((D230 + D243 + D256) + (D224 + D225 + D226 + D227 + D228 + D229))*C223)</f>
        <v/>
      </c>
    </row>
    <row r="224">
      <c r="A224" t="inlineStr">
        <is>
          <t>INT_L_X6Y52/WL1BEG2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INT_R_X5Y52/WL1END2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BRAM_INT_INTERFACE_L_X6Y52/INT_INTERFACE_WL1END2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BRAM_L_X6Y50/BRAM_WL1END2_2</t>
        </is>
      </c>
      <c r="B227" t="inlineStr">
        <is>
          <t>Part of wire</t>
        </is>
      </c>
      <c r="C227" t="n">
        <v>0.26892</v>
      </c>
      <c r="D227" t="n">
        <v>0.064292</v>
      </c>
    </row>
    <row r="228">
      <c r="A228" t="inlineStr">
        <is>
          <t>VBRK_X18Y55/VBRK_WL1END2</t>
        </is>
      </c>
      <c r="B228" t="inlineStr">
        <is>
          <t>Part of wire</t>
        </is>
      </c>
      <c r="C228" t="n">
        <v>0.01211</v>
      </c>
      <c r="D228" t="n">
        <v>0.00162</v>
      </c>
    </row>
    <row r="229">
      <c r="A229" t="inlineStr">
        <is>
          <t>CLBLM_R_X5Y52/CLBLM_WL1END2</t>
        </is>
      </c>
      <c r="B229" t="inlineStr">
        <is>
          <t>Part of wire</t>
        </is>
      </c>
      <c r="C229" t="n">
        <v>0.058596</v>
      </c>
      <c r="D229" t="n">
        <v>0.006105</v>
      </c>
      <c r="I229">
        <f>(((D224 + D225 + D226 + D227 + D228 + D229)/2) + (D230 + D243 + D256))</f>
        <v/>
      </c>
      <c r="J229">
        <f>((C224 + C225 + C226 + C227 + C228 + C229)*(((D224 + D225 + D226 + D227 + D228 + D229)/2) + (D230 + D243 + D256)))</f>
        <v/>
      </c>
    </row>
    <row r="230">
      <c r="A230" t="inlineStr">
        <is>
          <t>INT_R_X5Y52/INT_R.WL1END2-&gt;&gt;BYP_ALT2</t>
        </is>
      </c>
      <c r="B230" t="inlineStr">
        <is>
          <t>Buffer</t>
        </is>
      </c>
      <c r="C230" t="n">
        <v>0</v>
      </c>
      <c r="D230" t="n">
        <v>0.00757</v>
      </c>
      <c r="E230" t="n">
        <v>0</v>
      </c>
      <c r="F230" t="n">
        <v>0</v>
      </c>
      <c r="G230" t="n">
        <v>0</v>
      </c>
      <c r="H230" t="n">
        <v>0</v>
      </c>
      <c r="I230">
        <f>((D232) + (D231))</f>
        <v/>
      </c>
      <c r="J230">
        <f>(((D232) + (D231))*C230)</f>
        <v/>
      </c>
    </row>
    <row r="231">
      <c r="A231" t="inlineStr">
        <is>
          <t>INT_R_X5Y52/BYP_ALT2</t>
        </is>
      </c>
      <c r="B231" t="inlineStr">
        <is>
          <t>Part of wire</t>
        </is>
      </c>
      <c r="C231" t="n">
        <v>0</v>
      </c>
      <c r="D231" t="n">
        <v>0</v>
      </c>
      <c r="I231">
        <f>(((D231)/2) + (D232))</f>
        <v/>
      </c>
      <c r="J231">
        <f>((C231)*(((D231)/2) + (D232)))</f>
        <v/>
      </c>
    </row>
    <row r="232">
      <c r="A232" t="inlineStr">
        <is>
          <t>INT_R_X5Y52/INT_R.BYP_ALT2-&gt;&gt;BYP2</t>
        </is>
      </c>
      <c r="B232" t="inlineStr">
        <is>
          <t>Buffer</t>
        </is>
      </c>
      <c r="C232" t="n">
        <v>3.489880625</v>
      </c>
      <c r="D232" t="n">
        <v>0</v>
      </c>
      <c r="E232" t="n">
        <v>0.055</v>
      </c>
      <c r="F232" t="n">
        <v>0.045</v>
      </c>
      <c r="G232" t="n">
        <v>0.179</v>
      </c>
      <c r="H232" t="n">
        <v>0.148</v>
      </c>
      <c r="I232">
        <f>((((D237) + (D236))) + (D233 + D234))</f>
        <v/>
      </c>
      <c r="J232">
        <f>(((((D237) + (D236))) + (D233 + D234))*C232)</f>
        <v/>
      </c>
    </row>
    <row r="233">
      <c r="A233" t="inlineStr">
        <is>
          <t>INT_R_X5Y52/BYP2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CLBLM_R_X5Y52/CLBLM_BYP2</t>
        </is>
      </c>
      <c r="B234" t="inlineStr">
        <is>
          <t>Part of wire</t>
        </is>
      </c>
      <c r="C234" t="n">
        <v>0</v>
      </c>
      <c r="D234" t="n">
        <v>0</v>
      </c>
      <c r="I234">
        <f>(((D233 + D234)/2) + (((D237) + (D236))))</f>
        <v/>
      </c>
      <c r="J234">
        <f>((C233 + C234)*(((D233 + D234)/2) + (((D237) + (D236)))))</f>
        <v/>
      </c>
    </row>
    <row r="235">
      <c r="A235" t="inlineStr">
        <is>
          <t>CLBLM_R_X5Y52/CLBLM_R.CLBLM_BYP2-&gt;CLBLM_L_CX</t>
        </is>
      </c>
      <c r="B235" t="inlineStr">
        <is>
          <t>PassTransistor</t>
        </is>
      </c>
      <c r="C235" t="n">
        <v>0</v>
      </c>
      <c r="E235" t="n">
        <v>0</v>
      </c>
      <c r="F235" t="n">
        <v>0</v>
      </c>
      <c r="G235" t="n">
        <v>0</v>
      </c>
      <c r="H235" t="n">
        <v>0</v>
      </c>
      <c r="I235">
        <f>((D237) + (D236))</f>
        <v/>
      </c>
      <c r="J235">
        <f>(((D237) + (D236))*C235)</f>
        <v/>
      </c>
    </row>
    <row r="236">
      <c r="A236" t="inlineStr">
        <is>
          <t>CLBLM_R_X5Y52/CLBLM_L_CX</t>
        </is>
      </c>
      <c r="B236" t="inlineStr">
        <is>
          <t>Part of wire</t>
        </is>
      </c>
      <c r="C236" t="n">
        <v>0</v>
      </c>
      <c r="D236" t="n">
        <v>0</v>
      </c>
      <c r="I236">
        <f>(((D236)/2) + (D237))</f>
        <v/>
      </c>
      <c r="J236">
        <f>((C236)*(((D236)/2) + (D237)))</f>
        <v/>
      </c>
    </row>
    <row r="237">
      <c r="A237" t="inlineStr">
        <is>
          <t>ALU1/result0_carry__5/DI[2]</t>
        </is>
      </c>
      <c r="B237" t="inlineStr">
        <is>
          <t>Inpin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t="inlineStr">
        <is>
          <t>regReadDataA[26]: masterReg/readData1_reg[26]/Q to ALU1/result0_carry__5/DI[2] sum delays</t>
        </is>
      </c>
      <c r="E238">
        <f>(E2 + E4 + E7 + E157 + E223 + E230 + E232 + E235 + E237)</f>
        <v/>
      </c>
      <c r="F238">
        <f>(F2 + F4 + F7 + F157 + F223 + F230 + F232 + F235 + F237)</f>
        <v/>
      </c>
      <c r="G238">
        <f>(G2 + G4 + G7 + G157 + G223 + G230 + G232 + G235 + G237)</f>
        <v/>
      </c>
      <c r="H238">
        <f>(H2 + H4 + H7 + H157 + H223 + H230 + H232 + H235 + H237)</f>
        <v/>
      </c>
      <c r="J238">
        <f>(J2 + J3 + J4 + J6 + J7 + J10 + J157 + J161 + J223 + J229 + J230 + J231 + J232 + J234 + J235 + J236 + J237)</f>
        <v/>
      </c>
    </row>
    <row r="239">
      <c r="A239" t="inlineStr">
        <is>
          <t>regReadDataA[26]: masterReg/readData1_reg[26]/Q to ALU1/result0_carry__5/DI[2]sum delays + cap delay</t>
        </is>
      </c>
      <c r="E239">
        <f>1000*(E238 + J238)</f>
        <v/>
      </c>
      <c r="F239">
        <f>1000*(F238 + J238)</f>
        <v/>
      </c>
      <c r="G239">
        <f>1000*(G238 + J238)</f>
        <v/>
      </c>
      <c r="H239">
        <f>1000*(H238 + J238)</f>
        <v/>
      </c>
    </row>
    <row r="241">
      <c r="A241" t="inlineStr">
        <is>
          <t>regReadDataA[26]: masterReg/readData1_reg[26]/Q to ALU1/result0_carry__5/DI[2]Total delay (from Vivado)</t>
        </is>
      </c>
      <c r="E241" t="inlineStr">
        <is>
          <t>363</t>
        </is>
      </c>
      <c r="F241" t="inlineStr">
        <is>
          <t>327</t>
        </is>
      </c>
      <c r="G241" t="inlineStr">
        <is>
          <t>612</t>
        </is>
      </c>
      <c r="H241" t="inlineStr">
        <is>
          <t>532</t>
        </is>
      </c>
    </row>
    <row r="243">
      <c r="A243" t="inlineStr">
        <is>
          <t>INT_R_X5Y52/INT_R.WL1END2-&gt;&gt;BYP_ALT3</t>
        </is>
      </c>
      <c r="B243" t="inlineStr">
        <is>
          <t>Buffer</t>
        </is>
      </c>
      <c r="C243" t="n">
        <v>0</v>
      </c>
      <c r="D243" t="n">
        <v>0.00757</v>
      </c>
      <c r="E243" t="n">
        <v>0</v>
      </c>
      <c r="F243" t="n">
        <v>0</v>
      </c>
      <c r="G243" t="n">
        <v>0</v>
      </c>
      <c r="H243" t="n">
        <v>0</v>
      </c>
      <c r="I243">
        <f>((D245) + (D244))</f>
        <v/>
      </c>
      <c r="J243">
        <f>(((D245) + (D244))*C243)</f>
        <v/>
      </c>
    </row>
    <row r="244">
      <c r="A244" t="inlineStr">
        <is>
          <t>INT_R_X5Y52/BYP_ALT3</t>
        </is>
      </c>
      <c r="B244" t="inlineStr">
        <is>
          <t>Part of wire</t>
        </is>
      </c>
      <c r="C244" t="n">
        <v>0</v>
      </c>
      <c r="D244" t="n">
        <v>0</v>
      </c>
      <c r="I244">
        <f>(((D244)/2) + (D245))</f>
        <v/>
      </c>
      <c r="J244">
        <f>((C244)*(((D244)/2) + (D245)))</f>
        <v/>
      </c>
    </row>
    <row r="245">
      <c r="A245" t="inlineStr">
        <is>
          <t>INT_R_X5Y52/INT_R.BYP_ALT3-&gt;&gt;BYP3</t>
        </is>
      </c>
      <c r="B245" t="inlineStr">
        <is>
          <t>Buffer</t>
        </is>
      </c>
      <c r="C245" t="n">
        <v>3.489880625</v>
      </c>
      <c r="D245" t="n">
        <v>0</v>
      </c>
      <c r="E245" t="n">
        <v>0.055</v>
      </c>
      <c r="F245" t="n">
        <v>0.045</v>
      </c>
      <c r="G245" t="n">
        <v>0.179</v>
      </c>
      <c r="H245" t="n">
        <v>0.148</v>
      </c>
      <c r="I245">
        <f>((((D250) + (D249))) + (D246 + D247))</f>
        <v/>
      </c>
      <c r="J245">
        <f>(((((D250) + (D249))) + (D246 + D247))*C245)</f>
        <v/>
      </c>
    </row>
    <row r="246">
      <c r="A246" t="inlineStr">
        <is>
          <t>INT_R_X5Y52/BYP3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CLBLM_R_X5Y52/CLBLM_BYP3</t>
        </is>
      </c>
      <c r="B247" t="inlineStr">
        <is>
          <t>Part of wire</t>
        </is>
      </c>
      <c r="C247" t="n">
        <v>0</v>
      </c>
      <c r="D247" t="n">
        <v>0</v>
      </c>
      <c r="I247">
        <f>(((D246 + D247)/2) + (((D250) + (D249))))</f>
        <v/>
      </c>
      <c r="J247">
        <f>((C246 + C247)*(((D246 + D247)/2) + (((D250) + (D249)))))</f>
        <v/>
      </c>
    </row>
    <row r="248">
      <c r="A248" t="inlineStr">
        <is>
          <t>CLBLM_R_X5Y52/CLBLM_R.CLBLM_BYP3-&gt;CLBLM_M_CX</t>
        </is>
      </c>
      <c r="B248" t="inlineStr">
        <is>
          <t>PassTransistor</t>
        </is>
      </c>
      <c r="C248" t="n">
        <v>0</v>
      </c>
      <c r="E248" t="n">
        <v>0</v>
      </c>
      <c r="F248" t="n">
        <v>0</v>
      </c>
      <c r="G248" t="n">
        <v>0</v>
      </c>
      <c r="H248" t="n">
        <v>0</v>
      </c>
      <c r="I248">
        <f>((D250) + (D249))</f>
        <v/>
      </c>
      <c r="J248">
        <f>(((D250) + (D249))*C248)</f>
        <v/>
      </c>
    </row>
    <row r="249">
      <c r="A249" t="inlineStr">
        <is>
          <t>CLBLM_R_X5Y52/CLBLM_M_CX</t>
        </is>
      </c>
      <c r="B249" t="inlineStr">
        <is>
          <t>Part of wire</t>
        </is>
      </c>
      <c r="C249" t="n">
        <v>0</v>
      </c>
      <c r="D249" t="n">
        <v>0</v>
      </c>
      <c r="I249">
        <f>(((D249)/2) + (D250))</f>
        <v/>
      </c>
      <c r="J249">
        <f>((C249)*(((D249)/2) + (D250)))</f>
        <v/>
      </c>
    </row>
    <row r="250">
      <c r="A250" t="inlineStr">
        <is>
          <t>ALU1/result0_inferred__0/i__carry__5/DI[2]</t>
        </is>
      </c>
      <c r="B250" t="inlineStr">
        <is>
          <t>Inpin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t="inlineStr">
        <is>
          <t>regReadDataA[26]: masterReg/readData1_reg[26]/Q to ALU1/result0_inferred__0/i__carry__5/DI[2] sum delays</t>
        </is>
      </c>
      <c r="E251">
        <f>(E2 + E4 + E7 + E157 + E223 + E243 + E245 + E248 + E250)</f>
        <v/>
      </c>
      <c r="F251">
        <f>(F2 + F4 + F7 + F157 + F223 + F243 + F245 + F248 + F250)</f>
        <v/>
      </c>
      <c r="G251">
        <f>(G2 + G4 + G7 + G157 + G223 + G243 + G245 + G248 + G250)</f>
        <v/>
      </c>
      <c r="H251">
        <f>(H2 + H4 + H7 + H157 + H223 + H243 + H245 + H248 + H250)</f>
        <v/>
      </c>
      <c r="J251">
        <f>(J2 + J3 + J4 + J6 + J7 + J10 + J157 + J161 + J223 + J229 + J243 + J244 + J245 + J247 + J248 + J249 + J250)</f>
        <v/>
      </c>
    </row>
    <row r="252">
      <c r="A252" t="inlineStr">
        <is>
          <t>regReadDataA[26]: masterReg/readData1_reg[26]/Q to ALU1/result0_inferred__0/i__carry__5/DI[2]sum delays + cap delay</t>
        </is>
      </c>
      <c r="E252">
        <f>1000*(E251 + J251)</f>
        <v/>
      </c>
      <c r="F252">
        <f>1000*(F251 + J251)</f>
        <v/>
      </c>
      <c r="G252">
        <f>1000*(G251 + J251)</f>
        <v/>
      </c>
      <c r="H252">
        <f>1000*(H251 + J251)</f>
        <v/>
      </c>
    </row>
    <row r="254">
      <c r="A254" t="inlineStr">
        <is>
          <t>regReadDataA[26]: masterReg/readData1_reg[26]/Q to ALU1/result0_inferred__0/i__carry__5/DI[2]Total delay (from Vivado)</t>
        </is>
      </c>
      <c r="E254" t="inlineStr">
        <is>
          <t>363</t>
        </is>
      </c>
      <c r="F254" t="inlineStr">
        <is>
          <t>327</t>
        </is>
      </c>
      <c r="G254" t="inlineStr">
        <is>
          <t>612</t>
        </is>
      </c>
      <c r="H254" t="inlineStr">
        <is>
          <t>532</t>
        </is>
      </c>
    </row>
    <row r="256">
      <c r="A256" t="inlineStr">
        <is>
          <t>INT_R_X5Y52/INT_R.WL1END2-&gt;&gt;IMUX22</t>
        </is>
      </c>
      <c r="B256" t="inlineStr">
        <is>
          <t>Buffer</t>
        </is>
      </c>
      <c r="C256" t="n">
        <v>1.6107141875</v>
      </c>
      <c r="D256" t="n">
        <v>0.007713</v>
      </c>
      <c r="E256" t="n">
        <v>0.047</v>
      </c>
      <c r="F256" t="n">
        <v>0.038</v>
      </c>
      <c r="G256" t="n">
        <v>0.138</v>
      </c>
      <c r="H256" t="n">
        <v>0.114</v>
      </c>
      <c r="I256">
        <f>((((D261) + (D260))) + (D257 + D258))</f>
        <v/>
      </c>
      <c r="J256">
        <f>(((((D261) + (D260))) + (D257 + D258))*C256)</f>
        <v/>
      </c>
    </row>
    <row r="257">
      <c r="A257" t="inlineStr">
        <is>
          <t>INT_R_X5Y52/IMUX22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CLBLM_R_X5Y52/CLBLM_IMUX22</t>
        </is>
      </c>
      <c r="B258" t="inlineStr">
        <is>
          <t>Part of wire</t>
        </is>
      </c>
      <c r="C258" t="n">
        <v>0</v>
      </c>
      <c r="D258" t="n">
        <v>0</v>
      </c>
      <c r="I258">
        <f>(((D257 + D258)/2) + (((D261) + (D260))))</f>
        <v/>
      </c>
      <c r="J258">
        <f>((C257 + C258)*(((D257 + D258)/2) + (((D261) + (D260)))))</f>
        <v/>
      </c>
    </row>
    <row r="259">
      <c r="A259" t="inlineStr">
        <is>
          <t>CLBLM_R_X5Y52/CLBLM_R.CLBLM_IMUX22-&gt;CLBLM_M_C3</t>
        </is>
      </c>
      <c r="B259" t="inlineStr">
        <is>
          <t>PassTransistor</t>
        </is>
      </c>
      <c r="C259" t="n">
        <v>0</v>
      </c>
      <c r="E259" t="n">
        <v>0</v>
      </c>
      <c r="F259" t="n">
        <v>0</v>
      </c>
      <c r="G259" t="n">
        <v>0</v>
      </c>
      <c r="H259" t="n">
        <v>0</v>
      </c>
      <c r="I259">
        <f>((D261) + (D260))</f>
        <v/>
      </c>
      <c r="J259">
        <f>(((D261) + (D260))*C259)</f>
        <v/>
      </c>
    </row>
    <row r="260">
      <c r="A260" t="inlineStr">
        <is>
          <t>CLBLM_R_X5Y52/CLBLM_M_C3</t>
        </is>
      </c>
      <c r="B260" t="inlineStr">
        <is>
          <t>Part of wire</t>
        </is>
      </c>
      <c r="C260" t="n">
        <v>0</v>
      </c>
      <c r="D260" t="n">
        <v>0</v>
      </c>
      <c r="I260">
        <f>(((D260)/2) + (D261))</f>
        <v/>
      </c>
      <c r="J260">
        <f>((C260)*(((D260)/2) + (D261)))</f>
        <v/>
      </c>
    </row>
    <row r="261">
      <c r="A261" t="inlineStr">
        <is>
          <t>masterReg/i__carry__5_i_2/I1</t>
        </is>
      </c>
      <c r="B261" t="inlineStr">
        <is>
          <t>Inpin</t>
        </is>
      </c>
      <c r="D261" t="n">
        <v>0</v>
      </c>
      <c r="E261" t="n">
        <v>0.14</v>
      </c>
      <c r="F261" t="n">
        <v>0.113</v>
      </c>
      <c r="G261" t="n">
        <v>0.368</v>
      </c>
      <c r="H261" t="n">
        <v>0.297</v>
      </c>
    </row>
    <row r="262">
      <c r="A262" t="inlineStr">
        <is>
          <t>regReadDataA[26]: masterReg/readData1_reg[26]/Q to masterReg/i__carry__5_i_2/I1 sum delays</t>
        </is>
      </c>
      <c r="E262">
        <f>(E2 + E4 + E7 + E157 + E223 + E256 + E259 + E261)</f>
        <v/>
      </c>
      <c r="F262">
        <f>(F2 + F4 + F7 + F157 + F223 + F256 + F259 + F261)</f>
        <v/>
      </c>
      <c r="G262">
        <f>(G2 + G4 + G7 + G157 + G223 + G256 + G259 + G261)</f>
        <v/>
      </c>
      <c r="H262">
        <f>(H2 + H4 + H7 + H157 + H223 + H256 + H259 + H261)</f>
        <v/>
      </c>
      <c r="J262">
        <f>(J2 + J3 + J4 + J6 + J7 + J10 + J157 + J161 + J223 + J229 + J256 + J258 + J259 + J260 + J261)</f>
        <v/>
      </c>
    </row>
    <row r="263">
      <c r="A263" t="inlineStr">
        <is>
          <t>regReadDataA[26]: masterReg/readData1_reg[26]/Q to masterReg/i__carry__5_i_2/I1sum delays + cap delay</t>
        </is>
      </c>
      <c r="E263">
        <f>1000*(E262 + J262)</f>
        <v/>
      </c>
      <c r="F263">
        <f>1000*(F262 + J262)</f>
        <v/>
      </c>
      <c r="G263">
        <f>1000*(G262 + J262)</f>
        <v/>
      </c>
      <c r="H263">
        <f>1000*(H262 + J262)</f>
        <v/>
      </c>
    </row>
    <row r="265">
      <c r="A265" t="inlineStr">
        <is>
          <t>regReadDataA[26]: masterReg/readData1_reg[26]/Q to masterReg/i__carry__5_i_2/I1Total delay (from Vivado)</t>
        </is>
      </c>
      <c r="E265" t="inlineStr">
        <is>
          <t>495</t>
        </is>
      </c>
      <c r="F265" t="inlineStr">
        <is>
          <t>433</t>
        </is>
      </c>
      <c r="G265" t="inlineStr">
        <is>
          <t>882</t>
        </is>
      </c>
      <c r="H265" t="inlineStr">
        <is>
          <t>748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2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CLBLM_L_X10Y53/CLBLM_M_BQ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D22 + D53) + (D5 + D6))) + (D3))</f>
        <v/>
      </c>
      <c r="J2">
        <f>(C2*((((D7 + D22 + D53) + (D5 + D6))) + (D3)))</f>
        <v/>
      </c>
    </row>
    <row r="3">
      <c r="A3" t="inlineStr">
        <is>
          <t>CLBLM_L_X10Y53/CLBLM_M_BQ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D22 + D53) + (D5 + D6))))</f>
        <v/>
      </c>
      <c r="J3">
        <f>((C3)*(((D3)/2) + (((D7 + D22 + D53) + (D5 + D6)))))</f>
        <v/>
      </c>
    </row>
    <row r="4">
      <c r="A4" t="inlineStr">
        <is>
          <t>CLBLM_L_X10Y53/CLBLM_L.CLBLM_M_BQ-&gt;CLBLM_LOGIC_OUTS5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D22 + D53) + (D5 + D6))</f>
        <v/>
      </c>
      <c r="J4">
        <f>(((D7 + D22 + D53) + (D5 + D6))*C4)</f>
        <v/>
      </c>
    </row>
    <row r="5">
      <c r="A5" t="inlineStr">
        <is>
          <t>CLBLM_L_X10Y53/CLBLM_LOGIC_OUTS5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INT_L_X10Y53/LOGIC_OUTS_L5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D22 + D53))</f>
        <v/>
      </c>
      <c r="J6">
        <f>((C5 + C6)*(((D5 + D6)/2) + (D7 + D22 + D53)))</f>
        <v/>
      </c>
    </row>
    <row r="7">
      <c r="A7" t="inlineStr">
        <is>
          <t>INT_L_X10Y53/INT_L.LOGIC_OUTS_L5-&gt;&gt;SE2BEG1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0.138</v>
      </c>
      <c r="H7" t="n">
        <v>0.114</v>
      </c>
      <c r="I7">
        <f>((D11) + (D8 + D9 + D10))</f>
        <v/>
      </c>
      <c r="J7">
        <f>(((D11) + (D8 + D9 + D10))*C7)</f>
        <v/>
      </c>
    </row>
    <row r="8">
      <c r="A8" t="inlineStr">
        <is>
          <t>INT_L_X10Y53/SE2BEG1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INT_R_X11Y52/SE2END1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INT_L_X10Y52/SE2A1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(D11))</f>
        <v/>
      </c>
      <c r="J10">
        <f>((C8 + C9 + C10)*(((D8 + D9 + D10)/2) + (D11)))</f>
        <v/>
      </c>
    </row>
    <row r="11">
      <c r="A11" t="inlineStr">
        <is>
          <t>INT_R_X11Y52/INT_R.SE2END1-&gt;&gt;IMUX27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INT_R_X11Y52/IMUX27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CLBLM_R_X11Y52/CLBLM_IMUX27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CLBLM_R_X11Y52/CLBLM_R.CLBLM_IMUX27-&gt;CLBLM_M_B4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CLBLM_R_X11Y52/CLBLM_M_B4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masterReg/register_reg_r1_0_31_24_29_i_24/I2</t>
        </is>
      </c>
      <c r="B16" t="inlineStr">
        <is>
          <t>Inpin</t>
        </is>
      </c>
      <c r="D16" t="n">
        <v>0</v>
      </c>
      <c r="E16" t="n">
        <v>0.112</v>
      </c>
      <c r="F16" t="n">
        <v>0.09</v>
      </c>
      <c r="G16" t="n">
        <v>0.3</v>
      </c>
      <c r="H16" t="n">
        <v>0.242</v>
      </c>
    </row>
    <row r="17">
      <c r="A17" t="inlineStr">
        <is>
          <t>regReadDataA[27]: masterReg/readData1_reg[27]/Q to masterReg/register_reg_r1_0_31_24_29_i_24/I2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regReadDataA[27]: masterReg/readData1_reg[27]/Q to masterReg/register_reg_r1_0_31_24_29_i_24/I2sum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regReadDataA[27]: masterReg/readData1_reg[27]/Q to masterReg/register_reg_r1_0_31_24_29_i_24/I2Total delay (from Vivado)</t>
        </is>
      </c>
      <c r="E20" t="inlineStr">
        <is>
          <t>243</t>
        </is>
      </c>
      <c r="F20" t="inlineStr">
        <is>
          <t>204</t>
        </is>
      </c>
      <c r="G20" t="inlineStr">
        <is>
          <t>502</t>
        </is>
      </c>
      <c r="H20" t="inlineStr">
        <is>
          <t>416</t>
        </is>
      </c>
    </row>
    <row r="22">
      <c r="A22" t="inlineStr">
        <is>
          <t>INT_L_X10Y53/INT_L.LOGIC_OUTS_L5-&gt;&gt;SS2BEG1</t>
        </is>
      </c>
      <c r="B22" t="inlineStr">
        <is>
          <t>Buffer</t>
        </is>
      </c>
      <c r="C22" t="n">
        <v>1.1851186875</v>
      </c>
      <c r="D22" t="n">
        <v>0.008473000000000001</v>
      </c>
      <c r="E22" t="n">
        <v>0.06</v>
      </c>
      <c r="F22" t="n">
        <v>0.05</v>
      </c>
      <c r="G22" t="n">
        <v>0.134</v>
      </c>
      <c r="H22" t="n">
        <v>0.111</v>
      </c>
      <c r="I22">
        <f>((D26 + D37) + (D23 + D24 + D25))</f>
        <v/>
      </c>
      <c r="J22">
        <f>(((D26 + D37) + (D23 + D24 + D25))*C22)</f>
        <v/>
      </c>
    </row>
    <row r="23">
      <c r="A23" t="inlineStr">
        <is>
          <t>INT_L_X10Y53/SS2BEG1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INT_L_X10Y51/SS2END1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INT_L_X10Y52/SS2A1</t>
        </is>
      </c>
      <c r="B25" t="inlineStr">
        <is>
          <t>Part of wire</t>
        </is>
      </c>
      <c r="C25" t="n">
        <v>0</v>
      </c>
      <c r="D25" t="n">
        <v>0</v>
      </c>
      <c r="I25">
        <f>(((D23 + D24 + D25)/2) + (D26 + D37))</f>
        <v/>
      </c>
      <c r="J25">
        <f>((C23 + C24 + C25)*(((D23 + D24 + D25)/2) + (D26 + D37)))</f>
        <v/>
      </c>
    </row>
    <row r="26">
      <c r="A26" t="inlineStr">
        <is>
          <t>INT_L_X10Y51/INT_L.SS2END1-&gt;&gt;IMUX_L35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INT_L_X10Y51/IMUX_L35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CLBLM_L_X10Y51/CLBLM_IMUX35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CLBLM_L_X10Y51/CLBLM_L.CLBLM_IMUX35-&gt;CLBLM_M_C6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CLBLM_L_X10Y51/CLBLM_M_C6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masterReg/readData2[30]_i_19/I0</t>
        </is>
      </c>
      <c r="B31" t="inlineStr">
        <is>
          <t>Inpin</t>
        </is>
      </c>
      <c r="D31" t="n">
        <v>0</v>
      </c>
      <c r="E31" t="n">
        <v>0.006</v>
      </c>
      <c r="F31" t="n">
        <v>0.005</v>
      </c>
      <c r="G31" t="n">
        <v>0.012</v>
      </c>
      <c r="H31" t="n">
        <v>0.01</v>
      </c>
    </row>
    <row r="32">
      <c r="A32" t="inlineStr">
        <is>
          <t>regReadDataA[27]: masterReg/readData1_reg[27]/Q to masterReg/readData2[30]_i_19/I0 sum delays</t>
        </is>
      </c>
      <c r="E32">
        <f>(E2 + E4 + E22 + E26 + E29 + E31)</f>
        <v/>
      </c>
      <c r="F32">
        <f>(F2 + F4 + F22 + F26 + F29 + F31)</f>
        <v/>
      </c>
      <c r="G32">
        <f>(G2 + G4 + G22 + G26 + G29 + G31)</f>
        <v/>
      </c>
      <c r="H32">
        <f>(H2 + H4 + H22 + H26 + H29 + H31)</f>
        <v/>
      </c>
      <c r="J32">
        <f>(J2 + J3 + J4 + J6 + J22 + J25 + J26 + J28 + J29 + J30 + J31)</f>
        <v/>
      </c>
    </row>
    <row r="33">
      <c r="A33" t="inlineStr">
        <is>
          <t>regReadDataA[27]: masterReg/readData1_reg[27]/Q to masterReg/readData2[30]_i_19/I0sum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regReadDataA[27]: masterReg/readData1_reg[27]/Q to masterReg/readData2[30]_i_19/I0Total delay (from Vivado)</t>
        </is>
      </c>
      <c r="E35" t="inlineStr">
        <is>
          <t>164</t>
        </is>
      </c>
      <c r="F35" t="inlineStr">
        <is>
          <t>144</t>
        </is>
      </c>
      <c r="G35" t="inlineStr">
        <is>
          <t>275</t>
        </is>
      </c>
      <c r="H35" t="inlineStr">
        <is>
          <t>235</t>
        </is>
      </c>
    </row>
    <row r="37">
      <c r="A37" t="inlineStr">
        <is>
          <t>INT_L_X10Y51/INT_L.SS2END1-&gt;&gt;FAN_ALT6</t>
        </is>
      </c>
      <c r="B37" t="inlineStr">
        <is>
          <t>Buffer</t>
        </is>
      </c>
      <c r="C37" t="n">
        <v>0</v>
      </c>
      <c r="D37" t="n">
        <v>0.00757</v>
      </c>
      <c r="E37" t="n">
        <v>0</v>
      </c>
      <c r="F37" t="n">
        <v>0</v>
      </c>
      <c r="G37" t="n">
        <v>0</v>
      </c>
      <c r="H37" t="n">
        <v>0</v>
      </c>
      <c r="I37">
        <f>((D39) + (D38))</f>
        <v/>
      </c>
      <c r="J37">
        <f>(((D39) + (D38))*C37)</f>
        <v/>
      </c>
    </row>
    <row r="38">
      <c r="A38" t="inlineStr">
        <is>
          <t>INT_L_X10Y51/FAN_ALT6</t>
        </is>
      </c>
      <c r="B38" t="inlineStr">
        <is>
          <t>Part of wire</t>
        </is>
      </c>
      <c r="C38" t="n">
        <v>0</v>
      </c>
      <c r="D38" t="n">
        <v>0</v>
      </c>
      <c r="I38">
        <f>(((D38)/2) + (D39))</f>
        <v/>
      </c>
      <c r="J38">
        <f>((C38)*(((D38)/2) + (D39)))</f>
        <v/>
      </c>
    </row>
    <row r="39">
      <c r="A39" t="inlineStr">
        <is>
          <t>INT_L_X10Y51/INT_L.FAN_ALT6-&gt;&gt;FAN_BOUNCE6</t>
        </is>
      </c>
      <c r="B39" t="inlineStr">
        <is>
          <t>Buffer</t>
        </is>
      </c>
      <c r="C39" t="n">
        <v>1.4764880625</v>
      </c>
      <c r="D39" t="n">
        <v>0</v>
      </c>
      <c r="E39" t="n">
        <v>0.059</v>
      </c>
      <c r="F39" t="n">
        <v>0.049</v>
      </c>
      <c r="G39" t="n">
        <v>0.178</v>
      </c>
      <c r="H39" t="n">
        <v>0.147</v>
      </c>
      <c r="I39">
        <f>((D42) + (D40 + D41))</f>
        <v/>
      </c>
      <c r="J39">
        <f>(((D42) + (D40 + D41))*C39)</f>
        <v/>
      </c>
    </row>
    <row r="40">
      <c r="A40" t="inlineStr">
        <is>
          <t>INT_L_X10Y51/FAN_BOUNCE6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INT_L_X10Y50/FAN_BOUNCE_S3_6</t>
        </is>
      </c>
      <c r="B41" t="inlineStr">
        <is>
          <t>Part of wire</t>
        </is>
      </c>
      <c r="C41" t="n">
        <v>0</v>
      </c>
      <c r="D41" t="n">
        <v>0</v>
      </c>
      <c r="I41">
        <f>(((D40 + D41)/2) + (D42))</f>
        <v/>
      </c>
      <c r="J41">
        <f>((C40 + C41)*(((D40 + D41)/2) + (D42)))</f>
        <v/>
      </c>
    </row>
    <row r="42">
      <c r="A42" t="inlineStr">
        <is>
          <t>INT_L_X10Y51/INT_L.FAN_BOUNCE6-&gt;&gt;IMUX_L41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INT_L_X10Y51/IMUX_L41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CLBLM_L_X10Y51/CLBLM_IMUX41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CLBLM_L_X10Y51/CLBLM_L.CLBLM_IMUX41-&gt;CLBLM_L_D1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CLBLM_L_X10Y51/CLBLM_L_D1</t>
        </is>
      </c>
      <c r="B46" t="inlineStr">
        <is>
          <t>Part of wire</t>
        </is>
      </c>
      <c r="C46" t="n">
        <v>0</v>
      </c>
      <c r="D46" t="n">
        <v>0</v>
      </c>
      <c r="I46">
        <f>(((D46)/2) + (D47))</f>
        <v/>
      </c>
      <c r="J46">
        <f>((C46)*(((D46)/2) + (D47)))</f>
        <v/>
      </c>
    </row>
    <row r="47">
      <c r="A47" t="inlineStr">
        <is>
          <t>masterReg/register_reg_r1_0_31_24_29_i_23/I0</t>
        </is>
      </c>
      <c r="B47" t="inlineStr">
        <is>
          <t>Inpin</t>
        </is>
      </c>
      <c r="D47" t="n">
        <v>0</v>
      </c>
      <c r="E47" t="n">
        <v>0.216</v>
      </c>
      <c r="F47" t="n">
        <v>0.174</v>
      </c>
      <c r="G47" t="n">
        <v>0.522</v>
      </c>
      <c r="H47" t="n">
        <v>0.421</v>
      </c>
    </row>
    <row r="48">
      <c r="A48" t="inlineStr">
        <is>
          <t>regReadDataA[27]: masterReg/readData1_reg[27]/Q to masterReg/register_reg_r1_0_31_24_29_i_23/I0 sum delays</t>
        </is>
      </c>
      <c r="E48">
        <f>(E2 + E4 + E22 + E37 + E39 + E42 + E45 + E47)</f>
        <v/>
      </c>
      <c r="F48">
        <f>(F2 + F4 + F22 + F37 + F39 + F42 + F45 + F47)</f>
        <v/>
      </c>
      <c r="G48">
        <f>(G2 + G4 + G22 + G37 + G39 + G42 + G45 + G47)</f>
        <v/>
      </c>
      <c r="H48">
        <f>(H2 + H4 + H22 + H37 + H39 + H42 + H45 + H47)</f>
        <v/>
      </c>
      <c r="J48">
        <f>(J2 + J3 + J4 + J6 + J22 + J25 + J37 + J38 + J39 + J41 + J42 + J44 + J45 + J46 + J47)</f>
        <v/>
      </c>
    </row>
    <row r="49">
      <c r="A49" t="inlineStr">
        <is>
          <t>regReadDataA[27]: masterReg/readData1_reg[27]/Q to masterReg/register_reg_r1_0_31_24_29_i_23/I0sum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regReadDataA[27]: masterReg/readData1_reg[27]/Q to masterReg/register_reg_r1_0_31_24_29_i_23/I0Total delay (from Vivado)</t>
        </is>
      </c>
      <c r="E51" t="inlineStr">
        <is>
          <t>443</t>
        </is>
      </c>
      <c r="F51" t="inlineStr">
        <is>
          <t>372</t>
        </is>
      </c>
      <c r="G51" t="inlineStr">
        <is>
          <t>848</t>
        </is>
      </c>
      <c r="H51" t="inlineStr">
        <is>
          <t>699</t>
        </is>
      </c>
    </row>
    <row r="53">
      <c r="A53" t="inlineStr">
        <is>
          <t>INT_L_X10Y53/INT_L.LOGIC_OUTS_L5-&gt;&gt;WL1BEG0</t>
        </is>
      </c>
      <c r="B53" t="inlineStr">
        <is>
          <t>Buffer</t>
        </is>
      </c>
      <c r="C53" t="n">
        <v>1.16220225</v>
      </c>
      <c r="D53" t="n">
        <v>0.008429000000000001</v>
      </c>
      <c r="E53" t="n">
        <v>0.042</v>
      </c>
      <c r="F53" t="n">
        <v>0.034</v>
      </c>
      <c r="G53" t="n">
        <v>0.123</v>
      </c>
      <c r="H53" t="n">
        <v>0.102</v>
      </c>
      <c r="I53">
        <f>((D60 + D78) + (D54 + D55 + D56 + D57 + D58 + D59))</f>
        <v/>
      </c>
      <c r="J53">
        <f>(((D60 + D78) + (D54 + D55 + D56 + D57 + D58 + D59))*C53)</f>
        <v/>
      </c>
    </row>
    <row r="54">
      <c r="A54" t="inlineStr">
        <is>
          <t>INT_L_X10Y53/WL1BEG0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INT_R_X9Y53/WL1END0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CLBLM_L_X10Y53/CLBLM_WL1END0</t>
        </is>
      </c>
      <c r="B56" t="inlineStr">
        <is>
          <t>Part of wire</t>
        </is>
      </c>
      <c r="C56" t="n">
        <v>0.058596</v>
      </c>
      <c r="D56" t="n">
        <v>0.006105</v>
      </c>
    </row>
    <row r="57">
      <c r="A57" t="inlineStr">
        <is>
          <t>VBRK_X29Y56/VBRK_WL1END0</t>
        </is>
      </c>
      <c r="B57" t="inlineStr">
        <is>
          <t>Part of wire</t>
        </is>
      </c>
      <c r="C57" t="n">
        <v>0.01211</v>
      </c>
      <c r="D57" t="n">
        <v>0.00162</v>
      </c>
    </row>
    <row r="58">
      <c r="A58" t="inlineStr">
        <is>
          <t>DSP_R_X9Y50/DSP_WL1END0_3</t>
        </is>
      </c>
      <c r="B58" t="inlineStr">
        <is>
          <t>Part of wire</t>
        </is>
      </c>
      <c r="C58" t="n">
        <v>0.04743</v>
      </c>
      <c r="D58" t="n">
        <v>0.0119</v>
      </c>
    </row>
    <row r="59">
      <c r="A59" t="inlineStr">
        <is>
          <t>INT_INTERFACE_R_X9Y53/INT_INTERFACE_WL1END0</t>
        </is>
      </c>
      <c r="B59" t="inlineStr">
        <is>
          <t>Part of wire</t>
        </is>
      </c>
      <c r="C59" t="n">
        <v>0</v>
      </c>
      <c r="D59" t="n">
        <v>0</v>
      </c>
      <c r="I59">
        <f>(((D54 + D55 + D56 + D57 + D58 + D59)/2) + (D60 + D78))</f>
        <v/>
      </c>
      <c r="J59">
        <f>((C54 + C55 + C56 + C57 + C58 + C59)*(((D54 + D55 + D56 + D57 + D58 + D59)/2) + (D60 + D78)))</f>
        <v/>
      </c>
    </row>
    <row r="60">
      <c r="A60" t="inlineStr">
        <is>
          <t>INT_R_X9Y53/INT_R.WL1END0-&gt;&gt;SR1BEG1</t>
        </is>
      </c>
      <c r="B60" t="inlineStr">
        <is>
          <t>Buffer</t>
        </is>
      </c>
      <c r="C60" t="n">
        <v>1.16220225</v>
      </c>
      <c r="D60" t="n">
        <v>0.008429000000000001</v>
      </c>
      <c r="E60" t="n">
        <v>0.056</v>
      </c>
      <c r="F60" t="n">
        <v>0.046</v>
      </c>
      <c r="G60" t="n">
        <v>0.132</v>
      </c>
      <c r="H60" t="n">
        <v>0.109</v>
      </c>
      <c r="I60">
        <f>((D63) + (D61 + D62))</f>
        <v/>
      </c>
      <c r="J60">
        <f>(((D63) + (D61 + D62))*C60)</f>
        <v/>
      </c>
    </row>
    <row r="61">
      <c r="A61" t="inlineStr">
        <is>
          <t>INT_R_X9Y53/SR1BEG1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INT_R_X9Y52/SR1END1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(D63))</f>
        <v/>
      </c>
      <c r="J62">
        <f>((C61 + C62)*(((D61 + D62)/2) + (D63)))</f>
        <v/>
      </c>
    </row>
    <row r="63">
      <c r="A63" t="inlineStr">
        <is>
          <t>INT_R_X9Y52/INT_R.SR1END1-&gt;&gt;SW2BEG1</t>
        </is>
      </c>
      <c r="B63" t="inlineStr">
        <is>
          <t>Buffer</t>
        </is>
      </c>
      <c r="C63" t="n">
        <v>1.1851186875</v>
      </c>
      <c r="D63" t="n">
        <v>0.008473000000000001</v>
      </c>
      <c r="E63" t="n">
        <v>0.041</v>
      </c>
      <c r="F63" t="n">
        <v>0.033</v>
      </c>
      <c r="G63" t="n">
        <v>0.132</v>
      </c>
      <c r="H63" t="n">
        <v>0.109</v>
      </c>
      <c r="I63">
        <f>((D67) + (D64 + D65 + D66))</f>
        <v/>
      </c>
      <c r="J63">
        <f>(((D67) + (D64 + D65 + D66))*C63)</f>
        <v/>
      </c>
    </row>
    <row r="64">
      <c r="A64" t="inlineStr">
        <is>
          <t>INT_R_X9Y52/SW2BEG1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INT_L_X8Y51/SW2END1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INT_R_X9Y51/SW2A1</t>
        </is>
      </c>
      <c r="B66" t="inlineStr">
        <is>
          <t>Part of wire</t>
        </is>
      </c>
      <c r="C66" t="n">
        <v>0</v>
      </c>
      <c r="D66" t="n">
        <v>0</v>
      </c>
      <c r="I66">
        <f>(((D64 + D65 + D66)/2) + (D67))</f>
        <v/>
      </c>
      <c r="J66">
        <f>((C64 + C65 + C66)*(((D64 + D65 + D66)/2) + (D67)))</f>
        <v/>
      </c>
    </row>
    <row r="67">
      <c r="A67" t="inlineStr">
        <is>
          <t>INT_L_X8Y51/INT_L.SW2END1-&gt;&gt;IMUX_L42</t>
        </is>
      </c>
      <c r="B67" t="inlineStr">
        <is>
          <t>Buffer</t>
        </is>
      </c>
      <c r="C67" t="n">
        <v>1.6107141875</v>
      </c>
      <c r="D67" t="n">
        <v>0.007713</v>
      </c>
      <c r="E67" t="n">
        <v>0.047</v>
      </c>
      <c r="F67" t="n">
        <v>0.038</v>
      </c>
      <c r="G67" t="n">
        <v>0.138</v>
      </c>
      <c r="H67" t="n">
        <v>0.114</v>
      </c>
      <c r="I67">
        <f>((((D72) + (D71))) + (D68 + D69))</f>
        <v/>
      </c>
      <c r="J67">
        <f>(((((D72) + (D71))) + (D68 + D69))*C67)</f>
        <v/>
      </c>
    </row>
    <row r="68">
      <c r="A68" t="inlineStr">
        <is>
          <t>INT_L_X8Y51/IMUX_L42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CLBLM_L_X8Y51/CLBLM_IMUX42</t>
        </is>
      </c>
      <c r="B69" t="inlineStr">
        <is>
          <t>Part of wire</t>
        </is>
      </c>
      <c r="C69" t="n">
        <v>0</v>
      </c>
      <c r="D69" t="n">
        <v>0</v>
      </c>
      <c r="I69">
        <f>(((D68 + D69)/2) + (((D72) + (D71))))</f>
        <v/>
      </c>
      <c r="J69">
        <f>((C68 + C69)*(((D68 + D69)/2) + (((D72) + (D71)))))</f>
        <v/>
      </c>
    </row>
    <row r="70">
      <c r="A70" t="inlineStr">
        <is>
          <t>CLBLM_L_X8Y51/CLBLM_L.CLBLM_IMUX42-&gt;CLBLM_L_D6</t>
        </is>
      </c>
      <c r="B70" t="inlineStr">
        <is>
          <t>PassTransistor</t>
        </is>
      </c>
      <c r="C70" t="n">
        <v>0</v>
      </c>
      <c r="E70" t="n">
        <v>0</v>
      </c>
      <c r="F70" t="n">
        <v>0</v>
      </c>
      <c r="G70" t="n">
        <v>0</v>
      </c>
      <c r="H70" t="n">
        <v>0</v>
      </c>
      <c r="I70">
        <f>((D72) + (D71))</f>
        <v/>
      </c>
      <c r="J70">
        <f>(((D72) + (D71))*C70)</f>
        <v/>
      </c>
    </row>
    <row r="71">
      <c r="A71" t="inlineStr">
        <is>
          <t>CLBLM_L_X8Y51/CLBLM_L_D6</t>
        </is>
      </c>
      <c r="B71" t="inlineStr">
        <is>
          <t>Part of wire</t>
        </is>
      </c>
      <c r="C71" t="n">
        <v>0</v>
      </c>
      <c r="D71" t="n">
        <v>0</v>
      </c>
      <c r="I71">
        <f>(((D71)/2) + (D72))</f>
        <v/>
      </c>
      <c r="J71">
        <f>((C71)*(((D71)/2) + (D72)))</f>
        <v/>
      </c>
    </row>
    <row r="72">
      <c r="A72" t="inlineStr">
        <is>
          <t>masterReg/readData2[31]_i_15/I5</t>
        </is>
      </c>
      <c r="B72" t="inlineStr">
        <is>
          <t>Inpin</t>
        </is>
      </c>
      <c r="D72" t="n">
        <v>0</v>
      </c>
      <c r="E72" t="n">
        <v>0.003</v>
      </c>
      <c r="F72" t="n">
        <v>0.003</v>
      </c>
      <c r="G72" t="n">
        <v>0.005</v>
      </c>
      <c r="H72" t="n">
        <v>0.004</v>
      </c>
    </row>
    <row r="73">
      <c r="A73" t="inlineStr">
        <is>
          <t>regReadDataA[27]: masterReg/readData1_reg[27]/Q to masterReg/readData2[31]_i_15/I5 sum delays</t>
        </is>
      </c>
      <c r="E73">
        <f>(E2 + E4 + E53 + E60 + E63 + E67 + E70 + E72)</f>
        <v/>
      </c>
      <c r="F73">
        <f>(F2 + F4 + F53 + F60 + F63 + F67 + F70 + F72)</f>
        <v/>
      </c>
      <c r="G73">
        <f>(G2 + G4 + G53 + G60 + G63 + G67 + G70 + G72)</f>
        <v/>
      </c>
      <c r="H73">
        <f>(H2 + H4 + H53 + H60 + H63 + H67 + H70 + H72)</f>
        <v/>
      </c>
      <c r="J73">
        <f>(J2 + J3 + J4 + J6 + J53 + J59 + J60 + J62 + J63 + J66 + J67 + J69 + J70 + J71 + J72)</f>
        <v/>
      </c>
    </row>
    <row r="74">
      <c r="A74" t="inlineStr">
        <is>
          <t>regReadDataA[27]: masterReg/readData1_reg[27]/Q to masterReg/readData2[31]_i_15/I5sum delays + cap delay</t>
        </is>
      </c>
      <c r="E74">
        <f>1000*(E73 + J73)</f>
        <v/>
      </c>
      <c r="F74">
        <f>1000*(F73 + J73)</f>
        <v/>
      </c>
      <c r="G74">
        <f>1000*(G73 + J73)</f>
        <v/>
      </c>
      <c r="H74">
        <f>1000*(H73 + J73)</f>
        <v/>
      </c>
    </row>
    <row r="76">
      <c r="A76" t="inlineStr">
        <is>
          <t>regReadDataA[27]: masterReg/readData1_reg[27]/Q to masterReg/readData2[31]_i_15/I5Total delay (from Vivado)</t>
        </is>
      </c>
      <c r="E76" t="inlineStr">
        <is>
          <t>283</t>
        </is>
      </c>
      <c r="F76" t="inlineStr">
        <is>
          <t>248</t>
        </is>
      </c>
      <c r="G76" t="inlineStr">
        <is>
          <t>515</t>
        </is>
      </c>
      <c r="H76" t="inlineStr">
        <is>
          <t>440</t>
        </is>
      </c>
    </row>
    <row r="78">
      <c r="A78" t="inlineStr">
        <is>
          <t>INT_R_X9Y53/INT_R.WL1END0-&gt;&gt;WL1BEG_N3</t>
        </is>
      </c>
      <c r="B78" t="inlineStr">
        <is>
          <t>Buffer</t>
        </is>
      </c>
      <c r="C78" t="n">
        <v>1.16220225</v>
      </c>
      <c r="D78" t="n">
        <v>0.008429000000000001</v>
      </c>
      <c r="E78" t="n">
        <v>0.042</v>
      </c>
      <c r="F78" t="n">
        <v>0.034</v>
      </c>
      <c r="G78" t="n">
        <v>0.124</v>
      </c>
      <c r="H78" t="n">
        <v>0.103</v>
      </c>
      <c r="I78">
        <f>((D83 + D94 + D105) + (D79 + D80 + D81 + D82))</f>
        <v/>
      </c>
      <c r="J78">
        <f>(((D83 + D94 + D105) + (D79 + D80 + D81 + D82))*C78)</f>
        <v/>
      </c>
    </row>
    <row r="79">
      <c r="A79" t="inlineStr">
        <is>
          <t>INT_R_X9Y53/WL1BEG_N3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INT_L_X8Y52/WL1END3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INT_L_X8Y53/WL1END_N1_3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INT_R_X9Y52/WL1BEG3</t>
        </is>
      </c>
      <c r="B82" t="inlineStr">
        <is>
          <t>Part of wire</t>
        </is>
      </c>
      <c r="C82" t="n">
        <v>0</v>
      </c>
      <c r="D82" t="n">
        <v>0</v>
      </c>
      <c r="I82">
        <f>(((D79 + D80 + D81 + D82)/2) + (D83 + D94 + D105))</f>
        <v/>
      </c>
      <c r="J82">
        <f>((C79 + C80 + C81 + C82)*(((D79 + D80 + D81 + D82)/2) + (D83 + D94 + D105)))</f>
        <v/>
      </c>
    </row>
    <row r="83">
      <c r="A83" t="inlineStr">
        <is>
          <t>INT_L_X8Y52/INT_L.WL1END3-&gt;&gt;IMUX_L23</t>
        </is>
      </c>
      <c r="B83" t="inlineStr">
        <is>
          <t>Buffer</t>
        </is>
      </c>
      <c r="C83" t="n">
        <v>1.6107141875</v>
      </c>
      <c r="D83" t="n">
        <v>0.007713</v>
      </c>
      <c r="E83" t="n">
        <v>0.047</v>
      </c>
      <c r="F83" t="n">
        <v>0.038</v>
      </c>
      <c r="G83" t="n">
        <v>0.138</v>
      </c>
      <c r="H83" t="n">
        <v>0.114</v>
      </c>
      <c r="I83">
        <f>((((D88) + (D87))) + (D84 + D85))</f>
        <v/>
      </c>
      <c r="J83">
        <f>(((((D88) + (D87))) + (D84 + D85))*C83)</f>
        <v/>
      </c>
    </row>
    <row r="84">
      <c r="A84" t="inlineStr">
        <is>
          <t>INT_L_X8Y52/IMUX_L23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CLBLM_L_X8Y52/CLBLM_IMUX23</t>
        </is>
      </c>
      <c r="B85" t="inlineStr">
        <is>
          <t>Part of wire</t>
        </is>
      </c>
      <c r="C85" t="n">
        <v>0</v>
      </c>
      <c r="D85" t="n">
        <v>0</v>
      </c>
      <c r="I85">
        <f>(((D84 + D85)/2) + (((D88) + (D87))))</f>
        <v/>
      </c>
      <c r="J85">
        <f>((C84 + C85)*(((D84 + D85)/2) + (((D88) + (D87)))))</f>
        <v/>
      </c>
    </row>
    <row r="86">
      <c r="A86" t="inlineStr">
        <is>
          <t>CLBLM_L_X8Y52/CLBLM_L.CLBLM_IMUX23-&gt;CLBLM_L_C3</t>
        </is>
      </c>
      <c r="B86" t="inlineStr">
        <is>
          <t>PassTransistor</t>
        </is>
      </c>
      <c r="C86" t="n">
        <v>0</v>
      </c>
      <c r="E86" t="n">
        <v>0</v>
      </c>
      <c r="F86" t="n">
        <v>0</v>
      </c>
      <c r="G86" t="n">
        <v>0</v>
      </c>
      <c r="H86" t="n">
        <v>0</v>
      </c>
      <c r="I86">
        <f>((D88) + (D87))</f>
        <v/>
      </c>
      <c r="J86">
        <f>(((D88) + (D87))*C86)</f>
        <v/>
      </c>
    </row>
    <row r="87">
      <c r="A87" t="inlineStr">
        <is>
          <t>CLBLM_L_X8Y52/CLBLM_L_C3</t>
        </is>
      </c>
      <c r="B87" t="inlineStr">
        <is>
          <t>Part of wire</t>
        </is>
      </c>
      <c r="C87" t="n">
        <v>0</v>
      </c>
      <c r="D87" t="n">
        <v>0</v>
      </c>
      <c r="I87">
        <f>(((D87)/2) + (D88))</f>
        <v/>
      </c>
      <c r="J87">
        <f>((C87)*(((D87)/2) + (D88)))</f>
        <v/>
      </c>
    </row>
    <row r="88">
      <c r="A88" t="inlineStr">
        <is>
          <t>masterReg/register_reg_r1_0_31_0_5_i_58/I3</t>
        </is>
      </c>
      <c r="B88" t="inlineStr">
        <is>
          <t>Inpin</t>
        </is>
      </c>
      <c r="D88" t="n">
        <v>0</v>
      </c>
      <c r="E88" t="n">
        <v>0.137</v>
      </c>
      <c r="F88" t="n">
        <v>0.11</v>
      </c>
      <c r="G88" t="n">
        <v>0.351</v>
      </c>
      <c r="H88" t="n">
        <v>0.283</v>
      </c>
    </row>
    <row r="89">
      <c r="A89" t="inlineStr">
        <is>
          <t>regReadDataA[27]: masterReg/readData1_reg[27]/Q to masterReg/register_reg_r1_0_31_0_5_i_58/I3 sum delays</t>
        </is>
      </c>
      <c r="E89">
        <f>(E2 + E4 + E53 + E78 + E83 + E86 + E88)</f>
        <v/>
      </c>
      <c r="F89">
        <f>(F2 + F4 + F53 + F78 + F83 + F86 + F88)</f>
        <v/>
      </c>
      <c r="G89">
        <f>(G2 + G4 + G53 + G78 + G83 + G86 + G88)</f>
        <v/>
      </c>
      <c r="H89">
        <f>(H2 + H4 + H53 + H78 + H83 + H86 + H88)</f>
        <v/>
      </c>
      <c r="J89">
        <f>(J2 + J3 + J4 + J6 + J53 + J59 + J78 + J82 + J83 + J85 + J86 + J87 + J88)</f>
        <v/>
      </c>
    </row>
    <row r="90">
      <c r="A90" t="inlineStr">
        <is>
          <t>regReadDataA[27]: masterReg/readData1_reg[27]/Q to masterReg/register_reg_r1_0_31_0_5_i_58/I3sum delays + cap delay</t>
        </is>
      </c>
      <c r="E90">
        <f>1000*(E89 + J89)</f>
        <v/>
      </c>
      <c r="F90">
        <f>1000*(F89 + J89)</f>
        <v/>
      </c>
      <c r="G90">
        <f>1000*(G89 + J89)</f>
        <v/>
      </c>
      <c r="H90">
        <f>1000*(H89 + J89)</f>
        <v/>
      </c>
    </row>
    <row r="92">
      <c r="A92" t="inlineStr">
        <is>
          <t>regReadDataA[27]: masterReg/readData1_reg[27]/Q to masterReg/register_reg_r1_0_31_0_5_i_58/I3Total delay (from Vivado)</t>
        </is>
      </c>
      <c r="E92" t="inlineStr">
        <is>
          <t>370</t>
        </is>
      </c>
      <c r="F92" t="inlineStr">
        <is>
          <t>318</t>
        </is>
      </c>
      <c r="G92" t="inlineStr">
        <is>
          <t>693</t>
        </is>
      </c>
      <c r="H92" t="inlineStr">
        <is>
          <t>583</t>
        </is>
      </c>
    </row>
    <row r="94">
      <c r="A94" t="inlineStr">
        <is>
          <t>INT_L_X8Y52/INT_L.WL1END3-&gt;&gt;IMUX_L47</t>
        </is>
      </c>
      <c r="B94" t="inlineStr">
        <is>
          <t>Buffer</t>
        </is>
      </c>
      <c r="C94" t="n">
        <v>1.6107141875</v>
      </c>
      <c r="D94" t="n">
        <v>0.007713</v>
      </c>
      <c r="E94" t="n">
        <v>0.047</v>
      </c>
      <c r="F94" t="n">
        <v>0.038</v>
      </c>
      <c r="G94" t="n">
        <v>0.138</v>
      </c>
      <c r="H94" t="n">
        <v>0.114</v>
      </c>
      <c r="I94">
        <f>((((D99) + (D98))) + (D95 + D96))</f>
        <v/>
      </c>
      <c r="J94">
        <f>(((((D99) + (D98))) + (D95 + D96))*C94)</f>
        <v/>
      </c>
    </row>
    <row r="95">
      <c r="A95" t="inlineStr">
        <is>
          <t>INT_L_X8Y52/IMUX_L47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CLBLM_L_X8Y52/CLBLM_IMUX47</t>
        </is>
      </c>
      <c r="B96" t="inlineStr">
        <is>
          <t>Part of wire</t>
        </is>
      </c>
      <c r="C96" t="n">
        <v>0</v>
      </c>
      <c r="D96" t="n">
        <v>0</v>
      </c>
      <c r="I96">
        <f>(((D95 + D96)/2) + (((D99) + (D98))))</f>
        <v/>
      </c>
      <c r="J96">
        <f>((C95 + C96)*(((D95 + D96)/2) + (((D99) + (D98)))))</f>
        <v/>
      </c>
    </row>
    <row r="97">
      <c r="A97" t="inlineStr">
        <is>
          <t>CLBLM_L_X8Y52/CLBLM_L.CLBLM_IMUX47-&gt;CLBLM_M_D5</t>
        </is>
      </c>
      <c r="B97" t="inlineStr">
        <is>
          <t>PassTransistor</t>
        </is>
      </c>
      <c r="C97" t="n">
        <v>0</v>
      </c>
      <c r="E97" t="n">
        <v>0</v>
      </c>
      <c r="F97" t="n">
        <v>0</v>
      </c>
      <c r="G97" t="n">
        <v>0</v>
      </c>
      <c r="H97" t="n">
        <v>0</v>
      </c>
      <c r="I97">
        <f>((D99) + (D98))</f>
        <v/>
      </c>
      <c r="J97">
        <f>(((D99) + (D98))*C97)</f>
        <v/>
      </c>
    </row>
    <row r="98">
      <c r="A98" t="inlineStr">
        <is>
          <t>CLBLM_L_X8Y52/CLBLM_M_D5</t>
        </is>
      </c>
      <c r="B98" t="inlineStr">
        <is>
          <t>Part of wire</t>
        </is>
      </c>
      <c r="C98" t="n">
        <v>0</v>
      </c>
      <c r="D98" t="n">
        <v>0</v>
      </c>
      <c r="I98">
        <f>(((D98)/2) + (D99))</f>
        <v/>
      </c>
      <c r="J98">
        <f>((C98)*(((D98)/2) + (D99)))</f>
        <v/>
      </c>
    </row>
    <row r="99">
      <c r="A99" t="inlineStr">
        <is>
          <t>masterReg/register_reg_r1_0_31_0_5_i_50/I5</t>
        </is>
      </c>
      <c r="B99" t="inlineStr">
        <is>
          <t>Inpin</t>
        </is>
      </c>
      <c r="D99" t="n">
        <v>0</v>
      </c>
      <c r="E99" t="n">
        <v>0.052</v>
      </c>
      <c r="F99" t="n">
        <v>0.031</v>
      </c>
      <c r="G99" t="n">
        <v>0.137</v>
      </c>
      <c r="H99" t="n">
        <v>0.07199999999999999</v>
      </c>
    </row>
    <row r="100">
      <c r="A100" t="inlineStr">
        <is>
          <t>regReadDataA[27]: masterReg/readData1_reg[27]/Q to masterReg/register_reg_r1_0_31_0_5_i_50/I5 sum delays</t>
        </is>
      </c>
      <c r="E100">
        <f>(E2 + E4 + E53 + E78 + E94 + E97 + E99)</f>
        <v/>
      </c>
      <c r="F100">
        <f>(F2 + F4 + F53 + F78 + F94 + F97 + F99)</f>
        <v/>
      </c>
      <c r="G100">
        <f>(G2 + G4 + G53 + G78 + G94 + G97 + G99)</f>
        <v/>
      </c>
      <c r="H100">
        <f>(H2 + H4 + H53 + H78 + H94 + H97 + H99)</f>
        <v/>
      </c>
      <c r="J100">
        <f>(J2 + J3 + J4 + J6 + J53 + J59 + J78 + J82 + J94 + J96 + J97 + J98 + J99)</f>
        <v/>
      </c>
    </row>
    <row r="101">
      <c r="A101" t="inlineStr">
        <is>
          <t>regReadDataA[27]: masterReg/readData1_reg[27]/Q to masterReg/register_reg_r1_0_31_0_5_i_50/I5sum delays + cap delay</t>
        </is>
      </c>
      <c r="E101">
        <f>1000*(E100 + J100)</f>
        <v/>
      </c>
      <c r="F101">
        <f>1000*(F100 + J100)</f>
        <v/>
      </c>
      <c r="G101">
        <f>1000*(G100 + J100)</f>
        <v/>
      </c>
      <c r="H101">
        <f>1000*(H100 + J100)</f>
        <v/>
      </c>
    </row>
    <row r="103">
      <c r="A103" t="inlineStr">
        <is>
          <t>regReadDataA[27]: masterReg/readData1_reg[27]/Q to masterReg/register_reg_r1_0_31_0_5_i_50/I5Total delay (from Vivado)</t>
        </is>
      </c>
      <c r="E103" t="inlineStr">
        <is>
          <t>285</t>
        </is>
      </c>
      <c r="F103" t="inlineStr">
        <is>
          <t>239</t>
        </is>
      </c>
      <c r="G103" t="inlineStr">
        <is>
          <t>518</t>
        </is>
      </c>
      <c r="H103" t="inlineStr">
        <is>
          <t>412</t>
        </is>
      </c>
    </row>
    <row r="105">
      <c r="A105" t="inlineStr">
        <is>
          <t>INT_L_X8Y52/INT_L.WL1END3-&gt;&gt;WL1BEG2</t>
        </is>
      </c>
      <c r="B105" t="inlineStr">
        <is>
          <t>Buffer</t>
        </is>
      </c>
      <c r="C105" t="n">
        <v>1.16220225</v>
      </c>
      <c r="D105" t="n">
        <v>0.008429000000000001</v>
      </c>
      <c r="E105" t="n">
        <v>0.042</v>
      </c>
      <c r="F105" t="n">
        <v>0.034</v>
      </c>
      <c r="G105" t="n">
        <v>0.124</v>
      </c>
      <c r="H105" t="n">
        <v>0.103</v>
      </c>
      <c r="I105">
        <f>((D110 + D121) + (D106 + D107 + D108 + D109))</f>
        <v/>
      </c>
      <c r="J105">
        <f>(((D110 + D121) + (D106 + D107 + D108 + D109))*C105)</f>
        <v/>
      </c>
    </row>
    <row r="106">
      <c r="A106" t="inlineStr">
        <is>
          <t>INT_L_X8Y52/WL1BEG2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INT_R_X7Y52/WL1END2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CLBLM_L_X8Y52/CLBLM_WL1END2</t>
        </is>
      </c>
      <c r="B108" t="inlineStr">
        <is>
          <t>Part of wire</t>
        </is>
      </c>
      <c r="C108" t="n">
        <v>0.058596</v>
      </c>
      <c r="D108" t="n">
        <v>0.006105</v>
      </c>
    </row>
    <row r="109">
      <c r="A109" t="inlineStr">
        <is>
          <t>CLBLM_R_X7Y52/CLBLM_WL1END2</t>
        </is>
      </c>
      <c r="B109" t="inlineStr">
        <is>
          <t>Part of wire</t>
        </is>
      </c>
      <c r="C109" t="n">
        <v>0.058596</v>
      </c>
      <c r="D109" t="n">
        <v>0.006105</v>
      </c>
      <c r="I109">
        <f>(((D106 + D107 + D108 + D109)/2) + (D110 + D121))</f>
        <v/>
      </c>
      <c r="J109">
        <f>((C106 + C107 + C108 + C109)*(((D106 + D107 + D108 + D109)/2) + (D110 + D121)))</f>
        <v/>
      </c>
    </row>
    <row r="110">
      <c r="A110" t="inlineStr">
        <is>
          <t>INT_R_X7Y52/INT_R.WL1END2-&gt;&gt;IMUX21</t>
        </is>
      </c>
      <c r="B110" t="inlineStr">
        <is>
          <t>Buffer</t>
        </is>
      </c>
      <c r="C110" t="n">
        <v>1.6107141875</v>
      </c>
      <c r="D110" t="n">
        <v>0.007713</v>
      </c>
      <c r="E110" t="n">
        <v>0.047</v>
      </c>
      <c r="F110" t="n">
        <v>0.038</v>
      </c>
      <c r="G110" t="n">
        <v>0.138</v>
      </c>
      <c r="H110" t="n">
        <v>0.114</v>
      </c>
      <c r="I110">
        <f>((((D115) + (D114))) + (D111 + D112))</f>
        <v/>
      </c>
      <c r="J110">
        <f>(((((D115) + (D114))) + (D111 + D112))*C110)</f>
        <v/>
      </c>
    </row>
    <row r="111">
      <c r="A111" t="inlineStr">
        <is>
          <t>INT_R_X7Y52/IMUX21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CLBLM_R_X7Y52/CLBLM_IMUX21</t>
        </is>
      </c>
      <c r="B112" t="inlineStr">
        <is>
          <t>Part of wire</t>
        </is>
      </c>
      <c r="C112" t="n">
        <v>0</v>
      </c>
      <c r="D112" t="n">
        <v>0</v>
      </c>
      <c r="I112">
        <f>(((D111 + D112)/2) + (((D115) + (D114))))</f>
        <v/>
      </c>
      <c r="J112">
        <f>((C111 + C112)*(((D111 + D112)/2) + (((D115) + (D114)))))</f>
        <v/>
      </c>
    </row>
    <row r="113">
      <c r="A113" t="inlineStr">
        <is>
          <t>CLBLM_R_X7Y52/CLBLM_R.CLBLM_IMUX21-&gt;CLBLM_L_C4</t>
        </is>
      </c>
      <c r="B113" t="inlineStr">
        <is>
          <t>PassTransistor</t>
        </is>
      </c>
      <c r="C113" t="n">
        <v>0</v>
      </c>
      <c r="E113" t="n">
        <v>0</v>
      </c>
      <c r="F113" t="n">
        <v>0</v>
      </c>
      <c r="G113" t="n">
        <v>0</v>
      </c>
      <c r="H113" t="n">
        <v>0</v>
      </c>
      <c r="I113">
        <f>((D115) + (D114))</f>
        <v/>
      </c>
      <c r="J113">
        <f>(((D115) + (D114))*C113)</f>
        <v/>
      </c>
    </row>
    <row r="114">
      <c r="A114" t="inlineStr">
        <is>
          <t>CLBLM_R_X7Y52/CLBLM_L_C4</t>
        </is>
      </c>
      <c r="B114" t="inlineStr">
        <is>
          <t>Part of wire</t>
        </is>
      </c>
      <c r="C114" t="n">
        <v>0</v>
      </c>
      <c r="D114" t="n">
        <v>0</v>
      </c>
      <c r="I114">
        <f>(((D114)/2) + (D115))</f>
        <v/>
      </c>
      <c r="J114">
        <f>((C114)*(((D114)/2) + (D115)))</f>
        <v/>
      </c>
    </row>
    <row r="115">
      <c r="A115" t="inlineStr">
        <is>
          <t>masterReg/readData2[29]_i_19/I1</t>
        </is>
      </c>
      <c r="B115" t="inlineStr">
        <is>
          <t>Inpin</t>
        </is>
      </c>
      <c r="D115" t="n">
        <v>0</v>
      </c>
      <c r="E115" t="n">
        <v>0.108</v>
      </c>
      <c r="F115" t="n">
        <v>0.08699999999999999</v>
      </c>
      <c r="G115" t="n">
        <v>0.281</v>
      </c>
      <c r="H115" t="n">
        <v>0.227</v>
      </c>
    </row>
    <row r="116">
      <c r="A116" t="inlineStr">
        <is>
          <t>regReadDataA[27]: masterReg/readData1_reg[27]/Q to masterReg/readData2[29]_i_19/I1 sum delays</t>
        </is>
      </c>
      <c r="E116">
        <f>(E2 + E4 + E53 + E78 + E105 + E110 + E113 + E115)</f>
        <v/>
      </c>
      <c r="F116">
        <f>(F2 + F4 + F53 + F78 + F105 + F110 + F113 + F115)</f>
        <v/>
      </c>
      <c r="G116">
        <f>(G2 + G4 + G53 + G78 + G105 + G110 + G113 + G115)</f>
        <v/>
      </c>
      <c r="H116">
        <f>(H2 + H4 + H53 + H78 + H105 + H110 + H113 + H115)</f>
        <v/>
      </c>
      <c r="J116">
        <f>(J2 + J3 + J4 + J6 + J53 + J59 + J78 + J82 + J105 + J109 + J110 + J112 + J113 + J114 + J115)</f>
        <v/>
      </c>
    </row>
    <row r="117">
      <c r="A117" t="inlineStr">
        <is>
          <t>regReadDataA[27]: masterReg/readData1_reg[27]/Q to masterReg/readData2[29]_i_19/I1sum delays + cap delay</t>
        </is>
      </c>
      <c r="E117">
        <f>1000*(E116 + J116)</f>
        <v/>
      </c>
      <c r="F117">
        <f>1000*(F116 + J116)</f>
        <v/>
      </c>
      <c r="G117">
        <f>1000*(G116 + J116)</f>
        <v/>
      </c>
      <c r="H117">
        <f>1000*(H116 + J116)</f>
        <v/>
      </c>
    </row>
    <row r="119">
      <c r="A119" t="inlineStr">
        <is>
          <t>regReadDataA[27]: masterReg/readData1_reg[27]/Q to masterReg/readData2[29]_i_19/I1Total delay (from Vivado)</t>
        </is>
      </c>
      <c r="E119" t="inlineStr">
        <is>
          <t>418</t>
        </is>
      </c>
      <c r="F119" t="inlineStr">
        <is>
          <t>364</t>
        </is>
      </c>
      <c r="G119" t="inlineStr">
        <is>
          <t>772</t>
        </is>
      </c>
      <c r="H119" t="inlineStr">
        <is>
          <t>655</t>
        </is>
      </c>
    </row>
    <row r="121">
      <c r="A121" t="inlineStr">
        <is>
          <t>INT_R_X7Y52/INT_R.WL1END2-&gt;&gt;WW2BEG2</t>
        </is>
      </c>
      <c r="B121" t="inlineStr">
        <is>
          <t>Buffer</t>
        </is>
      </c>
      <c r="C121" t="n">
        <v>1.1851186875</v>
      </c>
      <c r="D121" t="n">
        <v>0.008473000000000001</v>
      </c>
      <c r="E121" t="n">
        <v>0.063</v>
      </c>
      <c r="F121" t="n">
        <v>0.052</v>
      </c>
      <c r="G121" t="n">
        <v>0.142</v>
      </c>
      <c r="H121" t="n">
        <v>0.118</v>
      </c>
      <c r="I121">
        <f>((D129 + D158 + D169 + D180) + (D122 + D123 + D124 + D125 + D126 + D127 + D128))</f>
        <v/>
      </c>
      <c r="J121">
        <f>(((D129 + D158 + D169 + D180) + (D122 + D123 + D124 + D125 + D126 + D127 + D128))*C121)</f>
        <v/>
      </c>
    </row>
    <row r="122">
      <c r="A122" t="inlineStr">
        <is>
          <t>INT_R_X7Y52/WW2BEG2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INT_R_X5Y52/WW2END2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INT_L_X6Y52/WW2A2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BRAM_INT_INTERFACE_L_X6Y52/INT_INTERFACE_WW2END2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BRAM_L_X6Y50/BRAM_WW2END2_2</t>
        </is>
      </c>
      <c r="B126" t="inlineStr">
        <is>
          <t>Part of wire</t>
        </is>
      </c>
      <c r="C126" t="n">
        <v>0.26892</v>
      </c>
      <c r="D126" t="n">
        <v>0.06043</v>
      </c>
    </row>
    <row r="127">
      <c r="A127" t="inlineStr">
        <is>
          <t>VBRK_X18Y55/VBRK_WW2END2</t>
        </is>
      </c>
      <c r="B127" t="inlineStr">
        <is>
          <t>Part of wire</t>
        </is>
      </c>
      <c r="C127" t="n">
        <v>0.01211</v>
      </c>
      <c r="D127" t="n">
        <v>0.00162</v>
      </c>
    </row>
    <row r="128">
      <c r="A128" t="inlineStr">
        <is>
          <t>CLBLM_R_X5Y52/CLBLM_WW2END2</t>
        </is>
      </c>
      <c r="B128" t="inlineStr">
        <is>
          <t>Part of wire</t>
        </is>
      </c>
      <c r="C128" t="n">
        <v>0</v>
      </c>
      <c r="D128" t="n">
        <v>0</v>
      </c>
      <c r="I128">
        <f>(((D122 + D123 + D124 + D125 + D126 + D127 + D128)/2) + (D129 + D158 + D169 + D180))</f>
        <v/>
      </c>
      <c r="J128">
        <f>((C122 + C123 + C124 + C125 + C126 + C127 + C128)*(((D122 + D123 + D124 + D125 + D126 + D127 + D128)/2) + (D129 + D158 + D169 + D180)))</f>
        <v/>
      </c>
    </row>
    <row r="129">
      <c r="A129" t="inlineStr">
        <is>
          <t>INT_R_X5Y52/INT_R.WW2END2-&gt;&gt;BYP_ALT6</t>
        </is>
      </c>
      <c r="B129" t="inlineStr">
        <is>
          <t>Buffer</t>
        </is>
      </c>
      <c r="C129" t="n">
        <v>0</v>
      </c>
      <c r="D129" t="n">
        <v>0.00757</v>
      </c>
      <c r="E129" t="n">
        <v>0</v>
      </c>
      <c r="F129" t="n">
        <v>0</v>
      </c>
      <c r="G129" t="n">
        <v>0</v>
      </c>
      <c r="H129" t="n">
        <v>0</v>
      </c>
      <c r="I129">
        <f>((D131 + D142) + (D130))</f>
        <v/>
      </c>
      <c r="J129">
        <f>(((D131 + D142) + (D130))*C129)</f>
        <v/>
      </c>
    </row>
    <row r="130">
      <c r="A130" t="inlineStr">
        <is>
          <t>INT_R_X5Y52/BYP_ALT6</t>
        </is>
      </c>
      <c r="B130" t="inlineStr">
        <is>
          <t>Part of wire</t>
        </is>
      </c>
      <c r="C130" t="n">
        <v>0</v>
      </c>
      <c r="D130" t="n">
        <v>0</v>
      </c>
      <c r="I130">
        <f>(((D130)/2) + (D131 + D142))</f>
        <v/>
      </c>
      <c r="J130">
        <f>((C130)*(((D130)/2) + (D131 + D142)))</f>
        <v/>
      </c>
    </row>
    <row r="131">
      <c r="A131" t="inlineStr">
        <is>
          <t>INT_R_X5Y52/INT_R.BYP_ALT6-&gt;&gt;BYP6</t>
        </is>
      </c>
      <c r="B131" t="inlineStr">
        <is>
          <t>Buffer</t>
        </is>
      </c>
      <c r="C131" t="n">
        <v>3.489880625</v>
      </c>
      <c r="D131" t="n">
        <v>0</v>
      </c>
      <c r="E131" t="n">
        <v>0.055</v>
      </c>
      <c r="F131" t="n">
        <v>0.045</v>
      </c>
      <c r="G131" t="n">
        <v>0.179</v>
      </c>
      <c r="H131" t="n">
        <v>0.148</v>
      </c>
      <c r="I131">
        <f>((((D136) + (D135))) + (D132 + D133))</f>
        <v/>
      </c>
      <c r="J131">
        <f>(((((D136) + (D135))) + (D132 + D133))*C131)</f>
        <v/>
      </c>
    </row>
    <row r="132">
      <c r="A132" t="inlineStr">
        <is>
          <t>INT_R_X5Y52/BYP6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CLBLM_R_X5Y52/CLBLM_BYP6</t>
        </is>
      </c>
      <c r="B133" t="inlineStr">
        <is>
          <t>Part of wire</t>
        </is>
      </c>
      <c r="C133" t="n">
        <v>0</v>
      </c>
      <c r="D133" t="n">
        <v>0</v>
      </c>
      <c r="I133">
        <f>(((D132 + D133)/2) + (((D136) + (D135))))</f>
        <v/>
      </c>
      <c r="J133">
        <f>((C132 + C133)*(((D132 + D133)/2) + (((D136) + (D135)))))</f>
        <v/>
      </c>
    </row>
    <row r="134">
      <c r="A134" t="inlineStr">
        <is>
          <t>CLBLM_R_X5Y52/CLBLM_R.CLBLM_BYP6-&gt;CLBLM_M_DX</t>
        </is>
      </c>
      <c r="B134" t="inlineStr">
        <is>
          <t>PassTransistor</t>
        </is>
      </c>
      <c r="C134" t="n">
        <v>0</v>
      </c>
      <c r="E134" t="n">
        <v>0</v>
      </c>
      <c r="F134" t="n">
        <v>0</v>
      </c>
      <c r="G134" t="n">
        <v>0</v>
      </c>
      <c r="H134" t="n">
        <v>0</v>
      </c>
      <c r="I134">
        <f>((D136) + (D135))</f>
        <v/>
      </c>
      <c r="J134">
        <f>(((D136) + (D135))*C134)</f>
        <v/>
      </c>
    </row>
    <row r="135">
      <c r="A135" t="inlineStr">
        <is>
          <t>CLBLM_R_X5Y52/CLBLM_M_DX</t>
        </is>
      </c>
      <c r="B135" t="inlineStr">
        <is>
          <t>Part of wire</t>
        </is>
      </c>
      <c r="C135" t="n">
        <v>0</v>
      </c>
      <c r="D135" t="n">
        <v>0</v>
      </c>
      <c r="I135">
        <f>(((D135)/2) + (D136))</f>
        <v/>
      </c>
      <c r="J135">
        <f>((C135)*(((D135)/2) + (D136)))</f>
        <v/>
      </c>
    </row>
    <row r="136">
      <c r="A136" t="inlineStr">
        <is>
          <t>ALU1/result0_inferred__0/i__carry__5/DI[3]</t>
        </is>
      </c>
      <c r="B136" t="inlineStr">
        <is>
          <t>Inpin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t="inlineStr">
        <is>
          <t>regReadDataA[27]: masterReg/readData1_reg[27]/Q to ALU1/result0_inferred__0/i__carry__5/DI[3] sum delays</t>
        </is>
      </c>
      <c r="E137">
        <f>(E2 + E4 + E53 + E78 + E105 + E121 + E129 + E131 + E134 + E136)</f>
        <v/>
      </c>
      <c r="F137">
        <f>(F2 + F4 + F53 + F78 + F105 + F121 + F129 + F131 + F134 + F136)</f>
        <v/>
      </c>
      <c r="G137">
        <f>(G2 + G4 + G53 + G78 + G105 + G121 + G129 + G131 + G134 + G136)</f>
        <v/>
      </c>
      <c r="H137">
        <f>(H2 + H4 + H53 + H78 + H105 + H121 + H129 + H131 + H134 + H136)</f>
        <v/>
      </c>
      <c r="J137">
        <f>(J2 + J3 + J4 + J6 + J53 + J59 + J78 + J82 + J105 + J109 + J121 + J128 + J129 + J130 + J131 + J133 + J134 + J135 + J136)</f>
        <v/>
      </c>
    </row>
    <row r="138">
      <c r="A138" t="inlineStr">
        <is>
          <t>regReadDataA[27]: masterReg/readData1_reg[27]/Q to ALU1/result0_inferred__0/i__carry__5/DI[3]sum delays + cap delay</t>
        </is>
      </c>
      <c r="E138">
        <f>1000*(E137 + J137)</f>
        <v/>
      </c>
      <c r="F138">
        <f>1000*(F137 + J137)</f>
        <v/>
      </c>
      <c r="G138">
        <f>1000*(G137 + J137)</f>
        <v/>
      </c>
      <c r="H138">
        <f>1000*(H137 + J137)</f>
        <v/>
      </c>
    </row>
    <row r="140">
      <c r="A140" t="inlineStr">
        <is>
          <t>regReadDataA[27]: masterReg/readData1_reg[27]/Q to ALU1/result0_inferred__0/i__carry__5/DI[3]Total delay (from Vivado)</t>
        </is>
      </c>
      <c r="E140" t="inlineStr">
        <is>
          <t>495</t>
        </is>
      </c>
      <c r="F140" t="inlineStr">
        <is>
          <t>450</t>
        </is>
      </c>
      <c r="G140" t="inlineStr">
        <is>
          <t>801</t>
        </is>
      </c>
      <c r="H140" t="inlineStr">
        <is>
          <t>703</t>
        </is>
      </c>
    </row>
    <row r="142">
      <c r="A142" t="inlineStr">
        <is>
          <t>INT_R_X5Y52/INT_R.BYP_ALT6-&gt;&gt;BYP_BOUNCE6</t>
        </is>
      </c>
      <c r="B142" t="inlineStr">
        <is>
          <t>Buffer</t>
        </is>
      </c>
      <c r="C142" t="n">
        <v>1.4764880625</v>
      </c>
      <c r="D142" t="n">
        <v>0</v>
      </c>
      <c r="E142" t="n">
        <v>0.059</v>
      </c>
      <c r="F142" t="n">
        <v>0.049</v>
      </c>
      <c r="G142" t="n">
        <v>0.178</v>
      </c>
      <c r="H142" t="n">
        <v>0.147</v>
      </c>
      <c r="I142">
        <f>((D145) + (D143 + D144))</f>
        <v/>
      </c>
      <c r="J142">
        <f>(((D145) + (D143 + D144))*C142)</f>
        <v/>
      </c>
    </row>
    <row r="143">
      <c r="A143" t="inlineStr">
        <is>
          <t>INT_R_X5Y52/BYP_BOUNCE6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INT_R_X5Y53/BYP_BOUNCE_N3_6</t>
        </is>
      </c>
      <c r="B144" t="inlineStr">
        <is>
          <t>Part of wire</t>
        </is>
      </c>
      <c r="C144" t="n">
        <v>0</v>
      </c>
      <c r="D144" t="n">
        <v>0</v>
      </c>
      <c r="I144">
        <f>(((D143 + D144)/2) + (D145))</f>
        <v/>
      </c>
      <c r="J144">
        <f>((C143 + C144)*(((D143 + D144)/2) + (D145)))</f>
        <v/>
      </c>
    </row>
    <row r="145">
      <c r="A145" t="inlineStr">
        <is>
          <t>INT_R_X5Y52/INT_R.BYP_BOUNCE6-&gt;&gt;BYP_ALT7</t>
        </is>
      </c>
      <c r="B145" t="inlineStr">
        <is>
          <t>Buffer</t>
        </is>
      </c>
      <c r="C145" t="n">
        <v>0</v>
      </c>
      <c r="D145" t="n">
        <v>0.00757</v>
      </c>
      <c r="E145" t="n">
        <v>0</v>
      </c>
      <c r="F145" t="n">
        <v>0</v>
      </c>
      <c r="G145" t="n">
        <v>0</v>
      </c>
      <c r="H145" t="n">
        <v>0</v>
      </c>
      <c r="I145">
        <f>((D147) + (D146))</f>
        <v/>
      </c>
      <c r="J145">
        <f>(((D147) + (D146))*C145)</f>
        <v/>
      </c>
    </row>
    <row r="146">
      <c r="A146" t="inlineStr">
        <is>
          <t>INT_R_X5Y52/BYP_ALT7</t>
        </is>
      </c>
      <c r="B146" t="inlineStr">
        <is>
          <t>Part of wire</t>
        </is>
      </c>
      <c r="C146" t="n">
        <v>0</v>
      </c>
      <c r="D146" t="n">
        <v>0</v>
      </c>
      <c r="I146">
        <f>(((D146)/2) + (D147))</f>
        <v/>
      </c>
      <c r="J146">
        <f>((C146)*(((D146)/2) + (D147)))</f>
        <v/>
      </c>
    </row>
    <row r="147">
      <c r="A147" t="inlineStr">
        <is>
          <t>INT_R_X5Y52/INT_R.BYP_ALT7-&gt;&gt;BYP7</t>
        </is>
      </c>
      <c r="B147" t="inlineStr">
        <is>
          <t>Buffer</t>
        </is>
      </c>
      <c r="C147" t="n">
        <v>3.489880625</v>
      </c>
      <c r="D147" t="n">
        <v>0</v>
      </c>
      <c r="E147" t="n">
        <v>0.055</v>
      </c>
      <c r="F147" t="n">
        <v>0.045</v>
      </c>
      <c r="G147" t="n">
        <v>0.179</v>
      </c>
      <c r="H147" t="n">
        <v>0.148</v>
      </c>
      <c r="I147">
        <f>((((D152) + (D151))) + (D148 + D149))</f>
        <v/>
      </c>
      <c r="J147">
        <f>(((((D152) + (D151))) + (D148 + D149))*C147)</f>
        <v/>
      </c>
    </row>
    <row r="148">
      <c r="A148" t="inlineStr">
        <is>
          <t>INT_R_X5Y52/BYP7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CLBLM_R_X5Y52/CLBLM_BYP7</t>
        </is>
      </c>
      <c r="B149" t="inlineStr">
        <is>
          <t>Part of wire</t>
        </is>
      </c>
      <c r="C149" t="n">
        <v>0</v>
      </c>
      <c r="D149" t="n">
        <v>0</v>
      </c>
      <c r="I149">
        <f>(((D148 + D149)/2) + (((D152) + (D151))))</f>
        <v/>
      </c>
      <c r="J149">
        <f>((C148 + C149)*(((D148 + D149)/2) + (((D152) + (D151)))))</f>
        <v/>
      </c>
    </row>
    <row r="150">
      <c r="A150" t="inlineStr">
        <is>
          <t>CLBLM_R_X5Y52/CLBLM_R.CLBLM_BYP7-&gt;CLBLM_L_DX</t>
        </is>
      </c>
      <c r="B150" t="inlineStr">
        <is>
          <t>PassTransistor</t>
        </is>
      </c>
      <c r="C150" t="n">
        <v>0</v>
      </c>
      <c r="E150" t="n">
        <v>0</v>
      </c>
      <c r="F150" t="n">
        <v>0</v>
      </c>
      <c r="G150" t="n">
        <v>0</v>
      </c>
      <c r="H150" t="n">
        <v>0</v>
      </c>
      <c r="I150">
        <f>((D152) + (D151))</f>
        <v/>
      </c>
      <c r="J150">
        <f>(((D152) + (D151))*C150)</f>
        <v/>
      </c>
    </row>
    <row r="151">
      <c r="A151" t="inlineStr">
        <is>
          <t>CLBLM_R_X5Y52/CLBLM_L_DX</t>
        </is>
      </c>
      <c r="B151" t="inlineStr">
        <is>
          <t>Part of wire</t>
        </is>
      </c>
      <c r="C151" t="n">
        <v>0</v>
      </c>
      <c r="D151" t="n">
        <v>0</v>
      </c>
      <c r="I151">
        <f>(((D151)/2) + (D152))</f>
        <v/>
      </c>
      <c r="J151">
        <f>((C151)*(((D151)/2) + (D152)))</f>
        <v/>
      </c>
    </row>
    <row r="152">
      <c r="A152" t="inlineStr">
        <is>
          <t>ALU1/result0_carry__5/DI[3]</t>
        </is>
      </c>
      <c r="B152" t="inlineStr">
        <is>
          <t>Inpin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t="inlineStr">
        <is>
          <t>regReadDataA[27]: masterReg/readData1_reg[27]/Q to ALU1/result0_carry__5/DI[3] sum delays</t>
        </is>
      </c>
      <c r="E153">
        <f>(E2 + E4 + E53 + E78 + E105 + E121 + E129 + E142 + E145 + E147 + E150 + E152)</f>
        <v/>
      </c>
      <c r="F153">
        <f>(F2 + F4 + F53 + F78 + F105 + F121 + F129 + F142 + F145 + F147 + F150 + F152)</f>
        <v/>
      </c>
      <c r="G153">
        <f>(G2 + G4 + G53 + G78 + G105 + G121 + G129 + G142 + G145 + G147 + G150 + G152)</f>
        <v/>
      </c>
      <c r="H153">
        <f>(H2 + H4 + H53 + H78 + H105 + H121 + H129 + H142 + H145 + H147 + H150 + H152)</f>
        <v/>
      </c>
      <c r="J153">
        <f>(J2 + J3 + J4 + J6 + J53 + J59 + J78 + J82 + J105 + J109 + J121 + J128 + J129 + J130 + J142 + J144 + J145 + J146 + J147 + J149 + J150 + J151 + J152)</f>
        <v/>
      </c>
    </row>
    <row r="154">
      <c r="A154" t="inlineStr">
        <is>
          <t>regReadDataA[27]: masterReg/readData1_reg[27]/Q to ALU1/result0_carry__5/DI[3]sum delays + cap delay</t>
        </is>
      </c>
      <c r="E154">
        <f>1000*(E153 + J153)</f>
        <v/>
      </c>
      <c r="F154">
        <f>1000*(F153 + J153)</f>
        <v/>
      </c>
      <c r="G154">
        <f>1000*(G153 + J153)</f>
        <v/>
      </c>
      <c r="H154">
        <f>1000*(H153 + J153)</f>
        <v/>
      </c>
    </row>
    <row r="156">
      <c r="A156" t="inlineStr">
        <is>
          <t>regReadDataA[27]: masterReg/readData1_reg[27]/Q to ALU1/result0_carry__5/DI[3]Total delay (from Vivado)</t>
        </is>
      </c>
      <c r="E156" t="inlineStr">
        <is>
          <t>564</t>
        </is>
      </c>
      <c r="F156" t="inlineStr">
        <is>
          <t>509</t>
        </is>
      </c>
      <c r="G156" t="inlineStr">
        <is>
          <t>944</t>
        </is>
      </c>
      <c r="H156" t="inlineStr">
        <is>
          <t>822</t>
        </is>
      </c>
    </row>
    <row r="158">
      <c r="A158" t="inlineStr">
        <is>
          <t>INT_R_X5Y52/INT_R.WW2END2-&gt;&gt;IMUX37</t>
        </is>
      </c>
      <c r="B158" t="inlineStr">
        <is>
          <t>Buffer</t>
        </is>
      </c>
      <c r="C158" t="n">
        <v>1.6107141875</v>
      </c>
      <c r="D158" t="n">
        <v>0.007713</v>
      </c>
      <c r="E158" t="n">
        <v>0.047</v>
      </c>
      <c r="F158" t="n">
        <v>0.038</v>
      </c>
      <c r="G158" t="n">
        <v>0.138</v>
      </c>
      <c r="H158" t="n">
        <v>0.114</v>
      </c>
      <c r="I158">
        <f>((((D163) + (D162))) + (D159 + D160))</f>
        <v/>
      </c>
      <c r="J158">
        <f>(((((D163) + (D162))) + (D159 + D160))*C158)</f>
        <v/>
      </c>
    </row>
    <row r="159">
      <c r="A159" t="inlineStr">
        <is>
          <t>INT_R_X5Y52/IMUX37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CLBLM_R_X5Y52/CLBLM_IMUX37</t>
        </is>
      </c>
      <c r="B160" t="inlineStr">
        <is>
          <t>Part of wire</t>
        </is>
      </c>
      <c r="C160" t="n">
        <v>0</v>
      </c>
      <c r="D160" t="n">
        <v>0</v>
      </c>
      <c r="I160">
        <f>(((D159 + D160)/2) + (((D163) + (D162))))</f>
        <v/>
      </c>
      <c r="J160">
        <f>((C159 + C160)*(((D159 + D160)/2) + (((D163) + (D162)))))</f>
        <v/>
      </c>
    </row>
    <row r="161">
      <c r="A161" t="inlineStr">
        <is>
          <t>CLBLM_R_X5Y52/CLBLM_R.CLBLM_IMUX37-&gt;CLBLM_L_D4</t>
        </is>
      </c>
      <c r="B161" t="inlineStr">
        <is>
          <t>PassTransistor</t>
        </is>
      </c>
      <c r="C161" t="n">
        <v>0</v>
      </c>
      <c r="E161" t="n">
        <v>0</v>
      </c>
      <c r="F161" t="n">
        <v>0</v>
      </c>
      <c r="G161" t="n">
        <v>0</v>
      </c>
      <c r="H161" t="n">
        <v>0</v>
      </c>
      <c r="I161">
        <f>((D163) + (D162))</f>
        <v/>
      </c>
      <c r="J161">
        <f>(((D163) + (D162))*C161)</f>
        <v/>
      </c>
    </row>
    <row r="162">
      <c r="A162" t="inlineStr">
        <is>
          <t>CLBLM_R_X5Y52/CLBLM_L_D4</t>
        </is>
      </c>
      <c r="B162" t="inlineStr">
        <is>
          <t>Part of wire</t>
        </is>
      </c>
      <c r="C162" t="n">
        <v>0</v>
      </c>
      <c r="D162" t="n">
        <v>0</v>
      </c>
      <c r="I162">
        <f>(((D162)/2) + (D163))</f>
        <v/>
      </c>
      <c r="J162">
        <f>((C162)*(((D162)/2) + (D163)))</f>
        <v/>
      </c>
    </row>
    <row r="163">
      <c r="A163" t="inlineStr">
        <is>
          <t>masterReg/result0_carry__5_i_1/I0</t>
        </is>
      </c>
      <c r="B163" t="inlineStr">
        <is>
          <t>Inpin</t>
        </is>
      </c>
      <c r="D163" t="n">
        <v>0</v>
      </c>
      <c r="E163" t="n">
        <v>0.109</v>
      </c>
      <c r="F163" t="n">
        <v>0.08799999999999999</v>
      </c>
      <c r="G163" t="n">
        <v>0.284</v>
      </c>
      <c r="H163" t="n">
        <v>0.229</v>
      </c>
    </row>
    <row r="164">
      <c r="A164" t="inlineStr">
        <is>
          <t>regReadDataA[27]: masterReg/readData1_reg[27]/Q to masterReg/result0_carry__5_i_1/I0 sum delays</t>
        </is>
      </c>
      <c r="E164">
        <f>(E2 + E4 + E53 + E78 + E105 + E121 + E158 + E161 + E163)</f>
        <v/>
      </c>
      <c r="F164">
        <f>(F2 + F4 + F53 + F78 + F105 + F121 + F158 + F161 + F163)</f>
        <v/>
      </c>
      <c r="G164">
        <f>(G2 + G4 + G53 + G78 + G105 + G121 + G158 + G161 + G163)</f>
        <v/>
      </c>
      <c r="H164">
        <f>(H2 + H4 + H53 + H78 + H105 + H121 + H158 + H161 + H163)</f>
        <v/>
      </c>
      <c r="J164">
        <f>(J2 + J3 + J4 + J6 + J53 + J59 + J78 + J82 + J105 + J109 + J121 + J128 + J158 + J160 + J161 + J162 + J163)</f>
        <v/>
      </c>
    </row>
    <row r="165">
      <c r="A165" t="inlineStr">
        <is>
          <t>regReadDataA[27]: masterReg/readData1_reg[27]/Q to masterReg/result0_carry__5_i_1/I0sum delays + cap delay</t>
        </is>
      </c>
      <c r="E165">
        <f>1000*(E164 + J164)</f>
        <v/>
      </c>
      <c r="F165">
        <f>1000*(F164 + J164)</f>
        <v/>
      </c>
      <c r="G165">
        <f>1000*(G164 + J164)</f>
        <v/>
      </c>
      <c r="H165">
        <f>1000*(H164 + J164)</f>
        <v/>
      </c>
    </row>
    <row r="167">
      <c r="A167" t="inlineStr">
        <is>
          <t>regReadDataA[27]: masterReg/readData1_reg[27]/Q to masterReg/result0_carry__5_i_1/I0Total delay (from Vivado)</t>
        </is>
      </c>
      <c r="E167" t="inlineStr">
        <is>
          <t>596</t>
        </is>
      </c>
      <c r="F167" t="inlineStr">
        <is>
          <t>531</t>
        </is>
      </c>
      <c r="G167" t="inlineStr">
        <is>
          <t>1003</t>
        </is>
      </c>
      <c r="H167" t="inlineStr">
        <is>
          <t>865</t>
        </is>
      </c>
    </row>
    <row r="169">
      <c r="A169" t="inlineStr">
        <is>
          <t>INT_R_X5Y52/INT_R.WW2END2-&gt;&gt;IMUX38</t>
        </is>
      </c>
      <c r="B169" t="inlineStr">
        <is>
          <t>Buffer</t>
        </is>
      </c>
      <c r="C169" t="n">
        <v>1.6107141875</v>
      </c>
      <c r="D169" t="n">
        <v>0.007713</v>
      </c>
      <c r="E169" t="n">
        <v>0.047</v>
      </c>
      <c r="F169" t="n">
        <v>0.038</v>
      </c>
      <c r="G169" t="n">
        <v>0.138</v>
      </c>
      <c r="H169" t="n">
        <v>0.114</v>
      </c>
      <c r="I169">
        <f>((((D174) + (D173))) + (D170 + D171))</f>
        <v/>
      </c>
      <c r="J169">
        <f>(((((D174) + (D173))) + (D170 + D171))*C169)</f>
        <v/>
      </c>
    </row>
    <row r="170">
      <c r="A170" t="inlineStr">
        <is>
          <t>INT_R_X5Y52/IMUX38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CLBLM_R_X5Y52/CLBLM_IMUX38</t>
        </is>
      </c>
      <c r="B171" t="inlineStr">
        <is>
          <t>Part of wire</t>
        </is>
      </c>
      <c r="C171" t="n">
        <v>0</v>
      </c>
      <c r="D171" t="n">
        <v>0</v>
      </c>
      <c r="I171">
        <f>(((D170 + D171)/2) + (((D174) + (D173))))</f>
        <v/>
      </c>
      <c r="J171">
        <f>((C170 + C171)*(((D170 + D171)/2) + (((D174) + (D173)))))</f>
        <v/>
      </c>
    </row>
    <row r="172">
      <c r="A172" t="inlineStr">
        <is>
          <t>CLBLM_R_X5Y52/CLBLM_R.CLBLM_IMUX38-&gt;CLBLM_M_D3</t>
        </is>
      </c>
      <c r="B172" t="inlineStr">
        <is>
          <t>PassTransistor</t>
        </is>
      </c>
      <c r="C172" t="n">
        <v>0</v>
      </c>
      <c r="E172" t="n">
        <v>0</v>
      </c>
      <c r="F172" t="n">
        <v>0</v>
      </c>
      <c r="G172" t="n">
        <v>0</v>
      </c>
      <c r="H172" t="n">
        <v>0</v>
      </c>
      <c r="I172">
        <f>((D174) + (D173))</f>
        <v/>
      </c>
      <c r="J172">
        <f>(((D174) + (D173))*C172)</f>
        <v/>
      </c>
    </row>
    <row r="173">
      <c r="A173" t="inlineStr">
        <is>
          <t>CLBLM_R_X5Y52/CLBLM_M_D3</t>
        </is>
      </c>
      <c r="B173" t="inlineStr">
        <is>
          <t>Part of wire</t>
        </is>
      </c>
      <c r="C173" t="n">
        <v>0</v>
      </c>
      <c r="D173" t="n">
        <v>0</v>
      </c>
      <c r="I173">
        <f>(((D173)/2) + (D174))</f>
        <v/>
      </c>
      <c r="J173">
        <f>((C173)*(((D173)/2) + (D174)))</f>
        <v/>
      </c>
    </row>
    <row r="174">
      <c r="A174" t="inlineStr">
        <is>
          <t>masterReg/i__carry__5_i_1/I1</t>
        </is>
      </c>
      <c r="B174" t="inlineStr">
        <is>
          <t>Inpin</t>
        </is>
      </c>
      <c r="D174" t="n">
        <v>0</v>
      </c>
      <c r="E174" t="n">
        <v>0.144</v>
      </c>
      <c r="F174" t="n">
        <v>0.08799999999999999</v>
      </c>
      <c r="G174" t="n">
        <v>0.377</v>
      </c>
      <c r="H174" t="n">
        <v>0.209</v>
      </c>
    </row>
    <row r="175">
      <c r="A175" t="inlineStr">
        <is>
          <t>regReadDataA[27]: masterReg/readData1_reg[27]/Q to masterReg/i__carry__5_i_1/I1 sum delays</t>
        </is>
      </c>
      <c r="E175">
        <f>(E2 + E4 + E53 + E78 + E105 + E121 + E169 + E172 + E174)</f>
        <v/>
      </c>
      <c r="F175">
        <f>(F2 + F4 + F53 + F78 + F105 + F121 + F169 + F172 + F174)</f>
        <v/>
      </c>
      <c r="G175">
        <f>(G2 + G4 + G53 + G78 + G105 + G121 + G169 + G172 + G174)</f>
        <v/>
      </c>
      <c r="H175">
        <f>(H2 + H4 + H53 + H78 + H105 + H121 + H169 + H172 + H174)</f>
        <v/>
      </c>
      <c r="J175">
        <f>(J2 + J3 + J4 + J6 + J53 + J59 + J78 + J82 + J105 + J109 + J121 + J128 + J169 + J171 + J172 + J173 + J174)</f>
        <v/>
      </c>
    </row>
    <row r="176">
      <c r="A176" t="inlineStr">
        <is>
          <t>regReadDataA[27]: masterReg/readData1_reg[27]/Q to masterReg/i__carry__5_i_1/I1sum delays + cap delay</t>
        </is>
      </c>
      <c r="E176">
        <f>1000*(E175 + J175)</f>
        <v/>
      </c>
      <c r="F176">
        <f>1000*(F175 + J175)</f>
        <v/>
      </c>
      <c r="G176">
        <f>1000*(G175 + J175)</f>
        <v/>
      </c>
      <c r="H176">
        <f>1000*(H175 + J175)</f>
        <v/>
      </c>
    </row>
    <row r="178">
      <c r="A178" t="inlineStr">
        <is>
          <t>regReadDataA[27]: masterReg/readData1_reg[27]/Q to masterReg/i__carry__5_i_1/I1Total delay (from Vivado)</t>
        </is>
      </c>
      <c r="E178" t="inlineStr">
        <is>
          <t>631</t>
        </is>
      </c>
      <c r="F178" t="inlineStr">
        <is>
          <t>531</t>
        </is>
      </c>
      <c r="G178" t="inlineStr">
        <is>
          <t>1079</t>
        </is>
      </c>
      <c r="H178" t="inlineStr">
        <is>
          <t>847</t>
        </is>
      </c>
    </row>
    <row r="180">
      <c r="A180" t="inlineStr">
        <is>
          <t>INT_R_X5Y52/INT_R.WW2END2-&gt;&gt;WR1BEG_S0</t>
        </is>
      </c>
      <c r="B180" t="inlineStr">
        <is>
          <t>Buffer</t>
        </is>
      </c>
      <c r="C180" t="n">
        <v>1.16220225</v>
      </c>
      <c r="D180" t="n">
        <v>0.008429000000000001</v>
      </c>
      <c r="E180" t="n">
        <v>0.043</v>
      </c>
      <c r="F180" t="n">
        <v>0.035</v>
      </c>
      <c r="G180" t="n">
        <v>0.124</v>
      </c>
      <c r="H180" t="n">
        <v>0.103</v>
      </c>
      <c r="I180">
        <f>((D185 + D209) + (D181 + D182 + D183 + D184))</f>
        <v/>
      </c>
      <c r="J180">
        <f>(((D185 + D209) + (D181 + D182 + D183 + D184))*C180)</f>
        <v/>
      </c>
    </row>
    <row r="181">
      <c r="A181" t="inlineStr">
        <is>
          <t>INT_R_X5Y52/WR1BEG_S0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INT_L_X4Y53/WR1END0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INT_L_X4Y52/WR1END_S1_0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INT_R_X5Y53/WR1BEG0</t>
        </is>
      </c>
      <c r="B184" t="inlineStr">
        <is>
          <t>Part of wire</t>
        </is>
      </c>
      <c r="C184" t="n">
        <v>0</v>
      </c>
      <c r="D184" t="n">
        <v>0</v>
      </c>
      <c r="I184">
        <f>(((D181 + D182 + D183 + D184)/2) + (D185 + D209))</f>
        <v/>
      </c>
      <c r="J184">
        <f>((C181 + C182 + C183 + C184)*(((D181 + D182 + D183 + D184)/2) + (D185 + D209)))</f>
        <v/>
      </c>
    </row>
    <row r="185">
      <c r="A185" t="inlineStr">
        <is>
          <t>INT_L_X4Y53/INT_L.WR1END0-&gt;&gt;NL1BEG_N3</t>
        </is>
      </c>
      <c r="B185" t="inlineStr">
        <is>
          <t>Buffer</t>
        </is>
      </c>
      <c r="C185" t="n">
        <v>1.16220225</v>
      </c>
      <c r="D185" t="n">
        <v>0.008429000000000001</v>
      </c>
      <c r="E185" t="n">
        <v>0.054</v>
      </c>
      <c r="F185" t="n">
        <v>0.044</v>
      </c>
      <c r="G185" t="n">
        <v>0.131</v>
      </c>
      <c r="H185" t="n">
        <v>0.108</v>
      </c>
      <c r="I185">
        <f>((D187 + D198) + (D186))</f>
        <v/>
      </c>
      <c r="J185">
        <f>(((D187 + D198) + (D186))*C185)</f>
        <v/>
      </c>
    </row>
    <row r="186">
      <c r="A186" t="inlineStr">
        <is>
          <t>INT_L_X4Y53/NL1BEG_N3</t>
        </is>
      </c>
      <c r="B186" t="inlineStr">
        <is>
          <t>Part of wire</t>
        </is>
      </c>
      <c r="C186" t="n">
        <v>0</v>
      </c>
      <c r="D186" t="n">
        <v>0</v>
      </c>
      <c r="I186">
        <f>(((D186)/2) + (D187 + D198))</f>
        <v/>
      </c>
      <c r="J186">
        <f>((C186)*(((D186)/2) + (D187 + D198)))</f>
        <v/>
      </c>
    </row>
    <row r="187">
      <c r="A187" t="inlineStr">
        <is>
          <t>INT_L_X4Y53/INT_L.NL1BEG_N3-&gt;&gt;IMUX_L14</t>
        </is>
      </c>
      <c r="B187" t="inlineStr">
        <is>
          <t>Buffer</t>
        </is>
      </c>
      <c r="C187" t="n">
        <v>1.6107141875</v>
      </c>
      <c r="D187" t="n">
        <v>0.007713</v>
      </c>
      <c r="E187" t="n">
        <v>0.047</v>
      </c>
      <c r="F187" t="n">
        <v>0.038</v>
      </c>
      <c r="G187" t="n">
        <v>0.138</v>
      </c>
      <c r="H187" t="n">
        <v>0.114</v>
      </c>
      <c r="I187">
        <f>((((D192) + (D191))) + (D188 + D189))</f>
        <v/>
      </c>
      <c r="J187">
        <f>(((((D192) + (D191))) + (D188 + D189))*C187)</f>
        <v/>
      </c>
    </row>
    <row r="188">
      <c r="A188" t="inlineStr">
        <is>
          <t>INT_L_X4Y53/IMUX_L14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CLBLL_L_X4Y53/CLBLL_IMUX14</t>
        </is>
      </c>
      <c r="B189" t="inlineStr">
        <is>
          <t>Part of wire</t>
        </is>
      </c>
      <c r="C189" t="n">
        <v>0</v>
      </c>
      <c r="D189" t="n">
        <v>0</v>
      </c>
      <c r="I189">
        <f>(((D188 + D189)/2) + (((D192) + (D191))))</f>
        <v/>
      </c>
      <c r="J189">
        <f>((C188 + C189)*(((D188 + D189)/2) + (((D192) + (D191)))))</f>
        <v/>
      </c>
    </row>
    <row r="190">
      <c r="A190" t="inlineStr">
        <is>
          <t>CLBLL_L_X4Y53/CLBLL_L.CLBLL_IMUX14-&gt;CLBLL_L_B1</t>
        </is>
      </c>
      <c r="B190" t="inlineStr">
        <is>
          <t>PassTransistor</t>
        </is>
      </c>
      <c r="C190" t="n">
        <v>0</v>
      </c>
      <c r="E190" t="n">
        <v>0</v>
      </c>
      <c r="F190" t="n">
        <v>0</v>
      </c>
      <c r="G190" t="n">
        <v>0</v>
      </c>
      <c r="H190" t="n">
        <v>0</v>
      </c>
      <c r="I190">
        <f>((D192) + (D191))</f>
        <v/>
      </c>
      <c r="J190">
        <f>(((D192) + (D191))*C190)</f>
        <v/>
      </c>
    </row>
    <row r="191">
      <c r="A191" t="inlineStr">
        <is>
          <t>CLBLL_L_X4Y53/CLBLL_L_B1</t>
        </is>
      </c>
      <c r="B191" t="inlineStr">
        <is>
          <t>Part of wire</t>
        </is>
      </c>
      <c r="C191" t="n">
        <v>0</v>
      </c>
      <c r="D191" t="n">
        <v>0</v>
      </c>
      <c r="I191">
        <f>(((D191)/2) + (D192))</f>
        <v/>
      </c>
      <c r="J191">
        <f>((C191)*(((D191)/2) + (D192)))</f>
        <v/>
      </c>
    </row>
    <row r="192">
      <c r="A192" t="inlineStr">
        <is>
          <t>masterReg/readData2[1]_i_15/I1</t>
        </is>
      </c>
      <c r="B192" t="inlineStr">
        <is>
          <t>Inpin</t>
        </is>
      </c>
      <c r="D192" t="n">
        <v>0</v>
      </c>
      <c r="E192" t="n">
        <v>0.213</v>
      </c>
      <c r="F192" t="n">
        <v>0.171</v>
      </c>
      <c r="G192" t="n">
        <v>0.518</v>
      </c>
      <c r="H192" t="n">
        <v>0.417</v>
      </c>
    </row>
    <row r="193">
      <c r="A193" t="inlineStr">
        <is>
          <t>regReadDataA[27]: masterReg/readData1_reg[27]/Q to masterReg/readData2[1]_i_15/I1 sum delays</t>
        </is>
      </c>
      <c r="E193">
        <f>(E2 + E4 + E53 + E78 + E105 + E121 + E180 + E185 + E187 + E190 + E192)</f>
        <v/>
      </c>
      <c r="F193">
        <f>(F2 + F4 + F53 + F78 + F105 + F121 + F180 + F185 + F187 + F190 + F192)</f>
        <v/>
      </c>
      <c r="G193">
        <f>(G2 + G4 + G53 + G78 + G105 + G121 + G180 + G185 + G187 + G190 + G192)</f>
        <v/>
      </c>
      <c r="H193">
        <f>(H2 + H4 + H53 + H78 + H105 + H121 + H180 + H185 + H187 + H190 + H192)</f>
        <v/>
      </c>
      <c r="J193">
        <f>(J2 + J3 + J4 + J6 + J53 + J59 + J78 + J82 + J105 + J109 + J121 + J128 + J180 + J184 + J185 + J186 + J187 + J189 + J190 + J191 + J192)</f>
        <v/>
      </c>
    </row>
    <row r="194">
      <c r="A194" t="inlineStr">
        <is>
          <t>regReadDataA[27]: masterReg/readData1_reg[27]/Q to masterReg/readData2[1]_i_15/I1sum delays + cap delay</t>
        </is>
      </c>
      <c r="E194">
        <f>1000*(E193 + J193)</f>
        <v/>
      </c>
      <c r="F194">
        <f>1000*(F193 + J193)</f>
        <v/>
      </c>
      <c r="G194">
        <f>1000*(G193 + J193)</f>
        <v/>
      </c>
      <c r="H194">
        <f>1000*(H193 + J193)</f>
        <v/>
      </c>
    </row>
    <row r="196">
      <c r="A196" t="inlineStr">
        <is>
          <t>regReadDataA[27]: masterReg/readData1_reg[27]/Q to masterReg/readData2[1]_i_15/I1Total delay (from Vivado)</t>
        </is>
      </c>
      <c r="E196" t="inlineStr">
        <is>
          <t>831</t>
        </is>
      </c>
      <c r="F196" t="inlineStr">
        <is>
          <t>727</t>
        </is>
      </c>
      <c r="G196" t="inlineStr">
        <is>
          <t>1442</t>
        </is>
      </c>
      <c r="H196" t="inlineStr">
        <is>
          <t>1228</t>
        </is>
      </c>
    </row>
    <row r="198">
      <c r="A198" t="inlineStr">
        <is>
          <t>INT_L_X4Y53/INT_L.NL1BEG_N3-&gt;&gt;IMUX_L30</t>
        </is>
      </c>
      <c r="B198" t="inlineStr">
        <is>
          <t>Buffer</t>
        </is>
      </c>
      <c r="C198" t="n">
        <v>1.6107141875</v>
      </c>
      <c r="D198" t="n">
        <v>0.007713</v>
      </c>
      <c r="E198" t="n">
        <v>0.047</v>
      </c>
      <c r="F198" t="n">
        <v>0.038</v>
      </c>
      <c r="G198" t="n">
        <v>0.138</v>
      </c>
      <c r="H198" t="n">
        <v>0.114</v>
      </c>
      <c r="I198">
        <f>((((D203) + (D202))) + (D199 + D200))</f>
        <v/>
      </c>
      <c r="J198">
        <f>(((((D203) + (D202))) + (D199 + D200))*C198)</f>
        <v/>
      </c>
    </row>
    <row r="199">
      <c r="A199" t="inlineStr">
        <is>
          <t>INT_L_X4Y53/IMUX_L30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CLBLL_L_X4Y53/CLBLL_IMUX30</t>
        </is>
      </c>
      <c r="B200" t="inlineStr">
        <is>
          <t>Part of wire</t>
        </is>
      </c>
      <c r="C200" t="n">
        <v>0</v>
      </c>
      <c r="D200" t="n">
        <v>0</v>
      </c>
      <c r="I200">
        <f>(((D199 + D200)/2) + (((D203) + (D202))))</f>
        <v/>
      </c>
      <c r="J200">
        <f>((C199 + C200)*(((D199 + D200)/2) + (((D203) + (D202)))))</f>
        <v/>
      </c>
    </row>
    <row r="201">
      <c r="A201" t="inlineStr">
        <is>
          <t>CLBLL_L_X4Y53/CLBLL_L.CLBLL_IMUX30-&gt;CLBLL_L_C5</t>
        </is>
      </c>
      <c r="B201" t="inlineStr">
        <is>
          <t>PassTransistor</t>
        </is>
      </c>
      <c r="C201" t="n">
        <v>0</v>
      </c>
      <c r="E201" t="n">
        <v>0</v>
      </c>
      <c r="F201" t="n">
        <v>0</v>
      </c>
      <c r="G201" t="n">
        <v>0</v>
      </c>
      <c r="H201" t="n">
        <v>0</v>
      </c>
      <c r="I201">
        <f>((D203) + (D202))</f>
        <v/>
      </c>
      <c r="J201">
        <f>(((D203) + (D202))*C201)</f>
        <v/>
      </c>
    </row>
    <row r="202">
      <c r="A202" t="inlineStr">
        <is>
          <t>CLBLL_L_X4Y53/CLBLL_L_C5</t>
        </is>
      </c>
      <c r="B202" t="inlineStr">
        <is>
          <t>Part of wire</t>
        </is>
      </c>
      <c r="C202" t="n">
        <v>0</v>
      </c>
      <c r="D202" t="n">
        <v>0</v>
      </c>
      <c r="I202">
        <f>(((D202)/2) + (D203))</f>
        <v/>
      </c>
      <c r="J202">
        <f>((C202)*(((D202)/2) + (D203)))</f>
        <v/>
      </c>
    </row>
    <row r="203">
      <c r="A203" t="inlineStr">
        <is>
          <t>masterReg/readData2[24]_i_11/I0</t>
        </is>
      </c>
      <c r="B203" t="inlineStr">
        <is>
          <t>Inpin</t>
        </is>
      </c>
      <c r="D203" t="n">
        <v>0</v>
      </c>
      <c r="E203" t="n">
        <v>0.042</v>
      </c>
      <c r="F203" t="n">
        <v>0.033</v>
      </c>
      <c r="G203" t="n">
        <v>0.114</v>
      </c>
      <c r="H203" t="n">
        <v>0.092</v>
      </c>
    </row>
    <row r="204">
      <c r="A204" t="inlineStr">
        <is>
          <t>regReadDataA[27]: masterReg/readData1_reg[27]/Q to masterReg/readData2[24]_i_11/I0 sum delays</t>
        </is>
      </c>
      <c r="E204">
        <f>(E2 + E4 + E53 + E78 + E105 + E121 + E180 + E185 + E198 + E201 + E203)</f>
        <v/>
      </c>
      <c r="F204">
        <f>(F2 + F4 + F53 + F78 + F105 + F121 + F180 + F185 + F198 + F201 + F203)</f>
        <v/>
      </c>
      <c r="G204">
        <f>(G2 + G4 + G53 + G78 + G105 + G121 + G180 + G185 + G198 + G201 + G203)</f>
        <v/>
      </c>
      <c r="H204">
        <f>(H2 + H4 + H53 + H78 + H105 + H121 + H180 + H185 + H198 + H201 + H203)</f>
        <v/>
      </c>
      <c r="J204">
        <f>(J2 + J3 + J4 + J6 + J53 + J59 + J78 + J82 + J105 + J109 + J121 + J128 + J180 + J184 + J185 + J186 + J198 + J200 + J201 + J202 + J203)</f>
        <v/>
      </c>
    </row>
    <row r="205">
      <c r="A205" t="inlineStr">
        <is>
          <t>regReadDataA[27]: masterReg/readData1_reg[27]/Q to masterReg/readData2[24]_i_11/I0sum delays + cap delay</t>
        </is>
      </c>
      <c r="E205">
        <f>1000*(E204 + J204)</f>
        <v/>
      </c>
      <c r="F205">
        <f>1000*(F204 + J204)</f>
        <v/>
      </c>
      <c r="G205">
        <f>1000*(G204 + J204)</f>
        <v/>
      </c>
      <c r="H205">
        <f>1000*(H204 + J204)</f>
        <v/>
      </c>
    </row>
    <row r="207">
      <c r="A207" t="inlineStr">
        <is>
          <t>regReadDataA[27]: masterReg/readData1_reg[27]/Q to masterReg/readData2[24]_i_11/I0Total delay (from Vivado)</t>
        </is>
      </c>
      <c r="E207" t="inlineStr">
        <is>
          <t>660</t>
        </is>
      </c>
      <c r="F207" t="inlineStr">
        <is>
          <t>589</t>
        </is>
      </c>
      <c r="G207" t="inlineStr">
        <is>
          <t>1100</t>
        </is>
      </c>
      <c r="H207" t="inlineStr">
        <is>
          <t>953</t>
        </is>
      </c>
    </row>
    <row r="209">
      <c r="A209" t="inlineStr">
        <is>
          <t>INT_L_X4Y52/INT_L.WR1END_S1_0-&gt;&gt;SR1BEG_S0</t>
        </is>
      </c>
      <c r="B209" t="inlineStr">
        <is>
          <t>Buffer</t>
        </is>
      </c>
      <c r="C209" t="n">
        <v>1.16220225</v>
      </c>
      <c r="D209" t="n">
        <v>0.008429000000000001</v>
      </c>
      <c r="E209" t="n">
        <v>0.056</v>
      </c>
      <c r="F209" t="n">
        <v>0.046</v>
      </c>
      <c r="G209" t="n">
        <v>0.132</v>
      </c>
      <c r="H209" t="n">
        <v>0.109</v>
      </c>
      <c r="I209">
        <f>((D211 + D225) + (D210))</f>
        <v/>
      </c>
      <c r="J209">
        <f>(((D211 + D225) + (D210))*C209)</f>
        <v/>
      </c>
    </row>
    <row r="210">
      <c r="A210" t="inlineStr">
        <is>
          <t>INT_L_X4Y52/SR1BEG_S0</t>
        </is>
      </c>
      <c r="B210" t="inlineStr">
        <is>
          <t>Part of wire</t>
        </is>
      </c>
      <c r="C210" t="n">
        <v>0</v>
      </c>
      <c r="D210" t="n">
        <v>0</v>
      </c>
      <c r="I210">
        <f>(((D210)/2) + (D211 + D225))</f>
        <v/>
      </c>
      <c r="J210">
        <f>((C210)*(((D210)/2) + (D211 + D225)))</f>
        <v/>
      </c>
    </row>
    <row r="211">
      <c r="A211" t="inlineStr">
        <is>
          <t>INT_L_X4Y52/INT_L.SR1BEG_S0-&gt;&gt;SL1BEG0</t>
        </is>
      </c>
      <c r="B211" t="inlineStr">
        <is>
          <t>Buffer</t>
        </is>
      </c>
      <c r="C211" t="n">
        <v>1.16220225</v>
      </c>
      <c r="D211" t="n">
        <v>0.008429000000000001</v>
      </c>
      <c r="E211" t="n">
        <v>0.054</v>
      </c>
      <c r="F211" t="n">
        <v>0.044</v>
      </c>
      <c r="G211" t="n">
        <v>0.131</v>
      </c>
      <c r="H211" t="n">
        <v>0.108</v>
      </c>
      <c r="I211">
        <f>((D214) + (D212 + D213))</f>
        <v/>
      </c>
      <c r="J211">
        <f>(((D214) + (D212 + D213))*C211)</f>
        <v/>
      </c>
    </row>
    <row r="212">
      <c r="A212" t="inlineStr">
        <is>
          <t>INT_L_X4Y52/SL1BEG0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INT_L_X4Y51/SL1END0</t>
        </is>
      </c>
      <c r="B213" t="inlineStr">
        <is>
          <t>Part of wire</t>
        </is>
      </c>
      <c r="C213" t="n">
        <v>0</v>
      </c>
      <c r="D213" t="n">
        <v>0</v>
      </c>
      <c r="I213">
        <f>(((D212 + D213)/2) + (D214))</f>
        <v/>
      </c>
      <c r="J213">
        <f>((C212 + C213)*(((D212 + D213)/2) + (D214)))</f>
        <v/>
      </c>
    </row>
    <row r="214">
      <c r="A214" t="inlineStr">
        <is>
          <t>INT_L_X4Y51/INT_L.SL1END0-&gt;&gt;IMUX_L24</t>
        </is>
      </c>
      <c r="B214" t="inlineStr">
        <is>
          <t>Buffer</t>
        </is>
      </c>
      <c r="C214" t="n">
        <v>1.6107141875</v>
      </c>
      <c r="D214" t="n">
        <v>0.007713</v>
      </c>
      <c r="E214" t="n">
        <v>0.047</v>
      </c>
      <c r="F214" t="n">
        <v>0.038</v>
      </c>
      <c r="G214" t="n">
        <v>0.138</v>
      </c>
      <c r="H214" t="n">
        <v>0.114</v>
      </c>
      <c r="I214">
        <f>((((D219) + (D218))) + (D215 + D216))</f>
        <v/>
      </c>
      <c r="J214">
        <f>(((((D219) + (D218))) + (D215 + D216))*C214)</f>
        <v/>
      </c>
    </row>
    <row r="215">
      <c r="A215" t="inlineStr">
        <is>
          <t>INT_L_X4Y51/IMUX_L24</t>
        </is>
      </c>
      <c r="B215" t="inlineStr">
        <is>
          <t>Part of wire</t>
        </is>
      </c>
      <c r="C215" t="n">
        <v>0</v>
      </c>
      <c r="D215" t="n">
        <v>0</v>
      </c>
    </row>
    <row r="216">
      <c r="A216" t="inlineStr">
        <is>
          <t>CLBLL_L_X4Y51/CLBLL_IMUX24</t>
        </is>
      </c>
      <c r="B216" t="inlineStr">
        <is>
          <t>Part of wire</t>
        </is>
      </c>
      <c r="C216" t="n">
        <v>0</v>
      </c>
      <c r="D216" t="n">
        <v>0</v>
      </c>
      <c r="I216">
        <f>(((D215 + D216)/2) + (((D219) + (D218))))</f>
        <v/>
      </c>
      <c r="J216">
        <f>((C215 + C216)*(((D215 + D216)/2) + (((D219) + (D218)))))</f>
        <v/>
      </c>
    </row>
    <row r="217">
      <c r="A217" t="inlineStr">
        <is>
          <t>CLBLL_L_X4Y51/CLBLL_L.CLBLL_IMUX24-&gt;CLBLL_LL_B5</t>
        </is>
      </c>
      <c r="B217" t="inlineStr">
        <is>
          <t>PassTransistor</t>
        </is>
      </c>
      <c r="C217" t="n">
        <v>0</v>
      </c>
      <c r="E217" t="n">
        <v>0</v>
      </c>
      <c r="F217" t="n">
        <v>0</v>
      </c>
      <c r="G217" t="n">
        <v>0</v>
      </c>
      <c r="H217" t="n">
        <v>0</v>
      </c>
      <c r="I217">
        <f>((D219) + (D218))</f>
        <v/>
      </c>
      <c r="J217">
        <f>(((D219) + (D218))*C217)</f>
        <v/>
      </c>
    </row>
    <row r="218">
      <c r="A218" t="inlineStr">
        <is>
          <t>CLBLL_L_X4Y51/CLBLL_LL_B5</t>
        </is>
      </c>
      <c r="B218" t="inlineStr">
        <is>
          <t>Part of wire</t>
        </is>
      </c>
      <c r="C218" t="n">
        <v>0</v>
      </c>
      <c r="D218" t="n">
        <v>0.009091</v>
      </c>
      <c r="I218">
        <f>(((D218)/2) + (D219))</f>
        <v/>
      </c>
      <c r="J218">
        <f>((C218)*(((D218)/2) + (D219)))</f>
        <v/>
      </c>
    </row>
    <row r="219">
      <c r="A219" t="inlineStr">
        <is>
          <t>masterReg/i__carry__2_i_7/I3</t>
        </is>
      </c>
      <c r="B219" t="inlineStr">
        <is>
          <t>Inpin</t>
        </is>
      </c>
      <c r="D219" t="n">
        <v>0</v>
      </c>
      <c r="E219" t="n">
        <v>0.043</v>
      </c>
      <c r="F219" t="n">
        <v>0.034</v>
      </c>
      <c r="G219" t="n">
        <v>0.116</v>
      </c>
      <c r="H219" t="n">
        <v>0.093</v>
      </c>
    </row>
    <row r="220">
      <c r="A220" t="inlineStr">
        <is>
          <t>regReadDataA[27]: masterReg/readData1_reg[27]/Q to masterReg/i__carry__2_i_7/I3 sum delays</t>
        </is>
      </c>
      <c r="E220">
        <f>(E2 + E4 + E53 + E78 + E105 + E121 + E180 + E209 + E211 + E214 + E217 + E219)</f>
        <v/>
      </c>
      <c r="F220">
        <f>(F2 + F4 + F53 + F78 + F105 + F121 + F180 + F209 + F211 + F214 + F217 + F219)</f>
        <v/>
      </c>
      <c r="G220">
        <f>(G2 + G4 + G53 + G78 + G105 + G121 + G180 + G209 + G211 + G214 + G217 + G219)</f>
        <v/>
      </c>
      <c r="H220">
        <f>(H2 + H4 + H53 + H78 + H105 + H121 + H180 + H209 + H211 + H214 + H217 + H219)</f>
        <v/>
      </c>
      <c r="J220">
        <f>(J2 + J3 + J4 + J6 + J53 + J59 + J78 + J82 + J105 + J109 + J121 + J128 + J180 + J184 + J209 + J210 + J211 + J213 + J214 + J216 + J217 + J218 + J219)</f>
        <v/>
      </c>
    </row>
    <row r="221">
      <c r="A221" t="inlineStr">
        <is>
          <t>regReadDataA[27]: masterReg/readData1_reg[27]/Q to masterReg/i__carry__2_i_7/I3sum delays + cap delay</t>
        </is>
      </c>
      <c r="E221">
        <f>1000*(E220 + J220)</f>
        <v/>
      </c>
      <c r="F221">
        <f>1000*(F220 + J220)</f>
        <v/>
      </c>
      <c r="G221">
        <f>1000*(G220 + J220)</f>
        <v/>
      </c>
      <c r="H221">
        <f>1000*(H220 + J220)</f>
        <v/>
      </c>
    </row>
    <row r="223">
      <c r="A223" t="inlineStr">
        <is>
          <t>regReadDataA[27]: masterReg/readData1_reg[27]/Q to masterReg/i__carry__2_i_7/I3Total delay (from Vivado)</t>
        </is>
      </c>
      <c r="E223" t="inlineStr">
        <is>
          <t>740</t>
        </is>
      </c>
      <c r="F223" t="inlineStr">
        <is>
          <t>659</t>
        </is>
      </c>
      <c r="G223" t="inlineStr">
        <is>
          <t>1226</t>
        </is>
      </c>
      <c r="H223" t="inlineStr">
        <is>
          <t>1061</t>
        </is>
      </c>
    </row>
    <row r="225">
      <c r="A225" t="inlineStr">
        <is>
          <t>INT_L_X4Y52/INT_L.SR1BEG_S0-&gt;&gt;IMUX_L33</t>
        </is>
      </c>
      <c r="B225" t="inlineStr">
        <is>
          <t>Buffer</t>
        </is>
      </c>
      <c r="C225" t="n">
        <v>1.6107141875</v>
      </c>
      <c r="D225" t="n">
        <v>0.007713</v>
      </c>
      <c r="E225" t="n">
        <v>0.047</v>
      </c>
      <c r="F225" t="n">
        <v>0.038</v>
      </c>
      <c r="G225" t="n">
        <v>0.138</v>
      </c>
      <c r="H225" t="n">
        <v>0.114</v>
      </c>
      <c r="I225">
        <f>((((D230) + (D229))) + (D226 + D227))</f>
        <v/>
      </c>
      <c r="J225">
        <f>(((((D230) + (D229))) + (D226 + D227))*C225)</f>
        <v/>
      </c>
    </row>
    <row r="226">
      <c r="A226" t="inlineStr">
        <is>
          <t>INT_L_X4Y52/IMUX_L33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CLBLL_L_X4Y52/CLBLL_IMUX33</t>
        </is>
      </c>
      <c r="B227" t="inlineStr">
        <is>
          <t>Part of wire</t>
        </is>
      </c>
      <c r="C227" t="n">
        <v>0</v>
      </c>
      <c r="D227" t="n">
        <v>0</v>
      </c>
      <c r="I227">
        <f>(((D226 + D227)/2) + (((D230) + (D229))))</f>
        <v/>
      </c>
      <c r="J227">
        <f>((C226 + C227)*(((D226 + D227)/2) + (((D230) + (D229)))))</f>
        <v/>
      </c>
    </row>
    <row r="228">
      <c r="A228" t="inlineStr">
        <is>
          <t>CLBLL_L_X4Y52/CLBLL_L.CLBLL_IMUX33-&gt;CLBLL_L_C1</t>
        </is>
      </c>
      <c r="B228" t="inlineStr">
        <is>
          <t>PassTransistor</t>
        </is>
      </c>
      <c r="C228" t="n">
        <v>0</v>
      </c>
      <c r="E228" t="n">
        <v>0</v>
      </c>
      <c r="F228" t="n">
        <v>0</v>
      </c>
      <c r="G228" t="n">
        <v>0</v>
      </c>
      <c r="H228" t="n">
        <v>0</v>
      </c>
      <c r="I228">
        <f>((D230) + (D229))</f>
        <v/>
      </c>
      <c r="J228">
        <f>(((D230) + (D229))*C228)</f>
        <v/>
      </c>
    </row>
    <row r="229">
      <c r="A229" t="inlineStr">
        <is>
          <t>CLBLL_L_X4Y52/CLBLL_L_C1</t>
        </is>
      </c>
      <c r="B229" t="inlineStr">
        <is>
          <t>Part of wire</t>
        </is>
      </c>
      <c r="C229" t="n">
        <v>0</v>
      </c>
      <c r="D229" t="n">
        <v>0</v>
      </c>
      <c r="I229">
        <f>(((D229)/2) + (D230))</f>
        <v/>
      </c>
      <c r="J229">
        <f>((C229)*(((D229)/2) + (D230)))</f>
        <v/>
      </c>
    </row>
    <row r="230">
      <c r="A230" t="inlineStr">
        <is>
          <t>masterReg/readData2[28]_i_19/I3</t>
        </is>
      </c>
      <c r="B230" t="inlineStr">
        <is>
          <t>Inpin</t>
        </is>
      </c>
      <c r="D230" t="n">
        <v>0</v>
      </c>
      <c r="E230" t="n">
        <v>0.215</v>
      </c>
      <c r="F230" t="n">
        <v>0.173</v>
      </c>
      <c r="G230" t="n">
        <v>0.517</v>
      </c>
      <c r="H230" t="n">
        <v>0.417</v>
      </c>
    </row>
    <row r="231">
      <c r="A231" t="inlineStr">
        <is>
          <t>regReadDataA[27]: masterReg/readData1_reg[27]/Q to masterReg/readData2[28]_i_19/I3 sum delays</t>
        </is>
      </c>
      <c r="E231">
        <f>(E2 + E4 + E53 + E78 + E105 + E121 + E180 + E209 + E225 + E228 + E230)</f>
        <v/>
      </c>
      <c r="F231">
        <f>(F2 + F4 + F53 + F78 + F105 + F121 + F180 + F209 + F225 + F228 + F230)</f>
        <v/>
      </c>
      <c r="G231">
        <f>(G2 + G4 + G53 + G78 + G105 + G121 + G180 + G209 + G225 + G228 + G230)</f>
        <v/>
      </c>
      <c r="H231">
        <f>(H2 + H4 + H53 + H78 + H105 + H121 + H180 + H209 + H225 + H228 + H230)</f>
        <v/>
      </c>
      <c r="J231">
        <f>(J2 + J3 + J4 + J6 + J53 + J59 + J78 + J82 + J105 + J109 + J121 + J128 + J180 + J184 + J209 + J210 + J225 + J227 + J228 + J229 + J230)</f>
        <v/>
      </c>
    </row>
    <row r="232">
      <c r="A232" t="inlineStr">
        <is>
          <t>regReadDataA[27]: masterReg/readData1_reg[27]/Q to masterReg/readData2[28]_i_19/I3sum delays + cap delay</t>
        </is>
      </c>
      <c r="E232">
        <f>1000*(E231 + J231)</f>
        <v/>
      </c>
      <c r="F232">
        <f>1000*(F231 + J231)</f>
        <v/>
      </c>
      <c r="G232">
        <f>1000*(G231 + J231)</f>
        <v/>
      </c>
      <c r="H232">
        <f>1000*(H231 + J231)</f>
        <v/>
      </c>
    </row>
    <row r="234">
      <c r="A234" t="inlineStr">
        <is>
          <t>regReadDataA[27]: masterReg/readData1_reg[27]/Q to masterReg/readData2[28]_i_19/I3Total delay (from Vivado)</t>
        </is>
      </c>
      <c r="E234" t="inlineStr">
        <is>
          <t>836</t>
        </is>
      </c>
      <c r="F234" t="inlineStr">
        <is>
          <t>732</t>
        </is>
      </c>
      <c r="G234" t="inlineStr">
        <is>
          <t>1446</t>
        </is>
      </c>
      <c r="H234" t="inlineStr">
        <is>
          <t>1232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2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CLBLM_R_X7Y54/CLBLM_L_BQ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D98) + (D5 + D6))) + (D3))</f>
        <v/>
      </c>
      <c r="J2">
        <f>(C2*((((D7 + D98) + (D5 + D6))) + (D3)))</f>
        <v/>
      </c>
    </row>
    <row r="3">
      <c r="A3" t="inlineStr">
        <is>
          <t>CLBLM_R_X7Y54/CLBLM_L_BQ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D98) + (D5 + D6))))</f>
        <v/>
      </c>
      <c r="J3">
        <f>((C3)*(((D3)/2) + (((D7 + D98) + (D5 + D6)))))</f>
        <v/>
      </c>
    </row>
    <row r="4">
      <c r="A4" t="inlineStr">
        <is>
          <t>CLBLM_R_X7Y54/CLBLM_R.CLBLM_L_BQ-&gt;CLBLM_LOGIC_OUTS1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D98) + (D5 + D6))</f>
        <v/>
      </c>
      <c r="J4">
        <f>(((D7 + D98) + (D5 + D6))*C4)</f>
        <v/>
      </c>
    </row>
    <row r="5">
      <c r="A5" t="inlineStr">
        <is>
          <t>CLBLM_R_X7Y54/CLBLM_LOGIC_OUTS1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INT_R_X7Y54/LOGIC_OUTS1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D98))</f>
        <v/>
      </c>
      <c r="J6">
        <f>((C5 + C6)*(((D5 + D6)/2) + (D7 + D98)))</f>
        <v/>
      </c>
    </row>
    <row r="7">
      <c r="A7" t="inlineStr">
        <is>
          <t>INT_R_X7Y54/INT_R.LOGIC_OUTS1-&gt;&gt;SS2BEG1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((D11 + D22) + (D8 + D9 + D10))</f>
        <v/>
      </c>
      <c r="J7">
        <f>(((D11 + D22) + (D8 + D9 + D10))*C7)</f>
        <v/>
      </c>
    </row>
    <row r="8">
      <c r="A8" t="inlineStr">
        <is>
          <t>INT_R_X7Y54/SS2BEG1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INT_R_X7Y52/SS2END1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INT_R_X7Y53/SS2A1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D22))</f>
        <v/>
      </c>
      <c r="J10">
        <f>((C8 + C9 + C10)*(((D8 + D9 + D10)/2) + (D11 + D22)))</f>
        <v/>
      </c>
    </row>
    <row r="11">
      <c r="A11" t="inlineStr">
        <is>
          <t>INT_R_X7Y52/INT_R.SS2END1-&gt;&gt;IMUX20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INT_R_X7Y52/IMUX20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CLBLM_R_X7Y52/CLBLM_IMUX20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CLBLM_R_X7Y52/CLBLM_R.CLBLM_IMUX20-&gt;CLBLM_L_C2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CLBLM_R_X7Y52/CLBLM_L_C2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masterReg/readData2[29]_i_19/I3</t>
        </is>
      </c>
      <c r="B16" t="inlineStr">
        <is>
          <t>Inpin</t>
        </is>
      </c>
      <c r="D16" t="n">
        <v>0</v>
      </c>
      <c r="E16" t="n">
        <v>0.213</v>
      </c>
      <c r="F16" t="n">
        <v>0.171</v>
      </c>
      <c r="G16" t="n">
        <v>0.507</v>
      </c>
      <c r="H16" t="n">
        <v>0.409</v>
      </c>
    </row>
    <row r="17">
      <c r="A17" t="inlineStr">
        <is>
          <t>regReadDataA[28]: masterReg/readData1_reg[28]/Q to masterReg/readData2[29]_i_19/I3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regReadDataA[28]: masterReg/readData1_reg[28]/Q to masterReg/readData2[29]_i_19/I3sum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regReadDataA[28]: masterReg/readData1_reg[28]/Q to masterReg/readData2[29]_i_19/I3Total delay (from Vivado)</t>
        </is>
      </c>
      <c r="E20" t="inlineStr">
        <is>
          <t>361</t>
        </is>
      </c>
      <c r="F20" t="inlineStr">
        <is>
          <t>300</t>
        </is>
      </c>
      <c r="G20" t="inlineStr">
        <is>
          <t>685</t>
        </is>
      </c>
      <c r="H20" t="inlineStr">
        <is>
          <t>562</t>
        </is>
      </c>
    </row>
    <row r="22">
      <c r="A22" t="inlineStr">
        <is>
          <t>INT_R_X7Y52/INT_R.SS2END1-&gt;&gt;ER1BEG2</t>
        </is>
      </c>
      <c r="B22" t="inlineStr">
        <is>
          <t>Buffer</t>
        </is>
      </c>
      <c r="C22" t="n">
        <v>1.16220225</v>
      </c>
      <c r="D22" t="n">
        <v>0.008429000000000001</v>
      </c>
      <c r="E22" t="n">
        <v>0.044</v>
      </c>
      <c r="F22" t="n">
        <v>0.036</v>
      </c>
      <c r="G22" t="n">
        <v>0.122</v>
      </c>
      <c r="H22" t="n">
        <v>0.101</v>
      </c>
      <c r="I22">
        <f>((D27 + D38 + D49) + (D23 + D24 + D25 + D26))</f>
        <v/>
      </c>
      <c r="J22">
        <f>(((D27 + D38 + D49) + (D23 + D24 + D25 + D26))*C22)</f>
        <v/>
      </c>
    </row>
    <row r="23">
      <c r="A23" t="inlineStr">
        <is>
          <t>INT_R_X7Y52/ER1BEG2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INT_L_X8Y52/ER1END2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CLBLM_R_X7Y52/CLBLM_ER1BEG2</t>
        </is>
      </c>
      <c r="B25" t="inlineStr">
        <is>
          <t>Part of wire</t>
        </is>
      </c>
      <c r="C25" t="n">
        <v>0.09049599999999999</v>
      </c>
      <c r="D25" t="n">
        <v>0.005564</v>
      </c>
    </row>
    <row r="26">
      <c r="A26" t="inlineStr">
        <is>
          <t>CLBLM_L_X8Y52/CLBLM_ER1BEG2</t>
        </is>
      </c>
      <c r="B26" t="inlineStr">
        <is>
          <t>Part of wire</t>
        </is>
      </c>
      <c r="C26" t="n">
        <v>0.09049599999999999</v>
      </c>
      <c r="D26" t="n">
        <v>0.005564</v>
      </c>
      <c r="I26">
        <f>(((D23 + D24 + D25 + D26)/2) + (D27 + D38 + D49))</f>
        <v/>
      </c>
      <c r="J26">
        <f>((C23 + C24 + C25 + C26)*(((D23 + D24 + D25 + D26)/2) + (D27 + D38 + D49)))</f>
        <v/>
      </c>
    </row>
    <row r="27">
      <c r="A27" t="inlineStr">
        <is>
          <t>INT_L_X8Y52/INT_L.ER1END2-&gt;&gt;IMUX_L21</t>
        </is>
      </c>
      <c r="B27" t="inlineStr">
        <is>
          <t>Buffer</t>
        </is>
      </c>
      <c r="C27" t="n">
        <v>1.6107141875</v>
      </c>
      <c r="D27" t="n">
        <v>0.007713</v>
      </c>
      <c r="E27" t="n">
        <v>0.047</v>
      </c>
      <c r="F27" t="n">
        <v>0.038</v>
      </c>
      <c r="G27" t="n">
        <v>0.138</v>
      </c>
      <c r="H27" t="n">
        <v>0.114</v>
      </c>
      <c r="I27">
        <f>((((D32) + (D31))) + (D28 + D29))</f>
        <v/>
      </c>
      <c r="J27">
        <f>(((((D32) + (D31))) + (D28 + D29))*C27)</f>
        <v/>
      </c>
    </row>
    <row r="28">
      <c r="A28" t="inlineStr">
        <is>
          <t>INT_L_X8Y52/IMUX_L21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CLBLM_L_X8Y52/CLBLM_IMUX21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(((D32) + (D31))))</f>
        <v/>
      </c>
      <c r="J29">
        <f>((C28 + C29)*(((D28 + D29)/2) + (((D32) + (D31)))))</f>
        <v/>
      </c>
    </row>
    <row r="30">
      <c r="A30" t="inlineStr">
        <is>
          <t>CLBLM_L_X8Y52/CLBLM_L.CLBLM_IMUX21-&gt;CLBLM_L_C4</t>
        </is>
      </c>
      <c r="B30" t="inlineStr">
        <is>
          <t>PassTransistor</t>
        </is>
      </c>
      <c r="C30" t="n">
        <v>0</v>
      </c>
      <c r="E30" t="n">
        <v>0</v>
      </c>
      <c r="F30" t="n">
        <v>0</v>
      </c>
      <c r="G30" t="n">
        <v>0</v>
      </c>
      <c r="H30" t="n">
        <v>0</v>
      </c>
      <c r="I30">
        <f>((D32) + (D31))</f>
        <v/>
      </c>
      <c r="J30">
        <f>(((D32) + (D31))*C30)</f>
        <v/>
      </c>
    </row>
    <row r="31">
      <c r="A31" t="inlineStr">
        <is>
          <t>CLBLM_L_X8Y52/CLBLM_L_C4</t>
        </is>
      </c>
      <c r="B31" t="inlineStr">
        <is>
          <t>Part of wire</t>
        </is>
      </c>
      <c r="C31" t="n">
        <v>0</v>
      </c>
      <c r="D31" t="n">
        <v>0</v>
      </c>
      <c r="I31">
        <f>(((D31)/2) + (D32))</f>
        <v/>
      </c>
      <c r="J31">
        <f>((C31)*(((D31)/2) + (D32)))</f>
        <v/>
      </c>
    </row>
    <row r="32">
      <c r="A32" t="inlineStr">
        <is>
          <t>masterReg/register_reg_r1_0_31_0_5_i_58/I1</t>
        </is>
      </c>
      <c r="B32" t="inlineStr">
        <is>
          <t>Inpin</t>
        </is>
      </c>
      <c r="D32" t="n">
        <v>0</v>
      </c>
      <c r="E32" t="n">
        <v>0.108</v>
      </c>
      <c r="F32" t="n">
        <v>0.08699999999999999</v>
      </c>
      <c r="G32" t="n">
        <v>0.281</v>
      </c>
      <c r="H32" t="n">
        <v>0.227</v>
      </c>
    </row>
    <row r="33">
      <c r="A33" t="inlineStr">
        <is>
          <t>regReadDataA[28]: masterReg/readData1_reg[28]/Q to masterReg/register_reg_r1_0_31_0_5_i_58/I1 sum delays</t>
        </is>
      </c>
      <c r="E33">
        <f>(E2 + E4 + E7 + E22 + E27 + E30 + E32)</f>
        <v/>
      </c>
      <c r="F33">
        <f>(F2 + F4 + F7 + F22 + F27 + F30 + F32)</f>
        <v/>
      </c>
      <c r="G33">
        <f>(G2 + G4 + G7 + G22 + G27 + G30 + G32)</f>
        <v/>
      </c>
      <c r="H33">
        <f>(H2 + H4 + H7 + H22 + H27 + H30 + H32)</f>
        <v/>
      </c>
      <c r="J33">
        <f>(J2 + J3 + J4 + J6 + J7 + J10 + J22 + J26 + J27 + J29 + J30 + J31 + J32)</f>
        <v/>
      </c>
    </row>
    <row r="34">
      <c r="A34" t="inlineStr">
        <is>
          <t>regReadDataA[28]: masterReg/readData1_reg[28]/Q to masterReg/register_reg_r1_0_31_0_5_i_58/I1sum delays + cap delay</t>
        </is>
      </c>
      <c r="E34">
        <f>1000*(E33 + J33)</f>
        <v/>
      </c>
      <c r="F34">
        <f>1000*(F33 + J33)</f>
        <v/>
      </c>
      <c r="G34">
        <f>1000*(G33 + J33)</f>
        <v/>
      </c>
      <c r="H34">
        <f>1000*(H33 + J33)</f>
        <v/>
      </c>
    </row>
    <row r="36">
      <c r="A36" t="inlineStr">
        <is>
          <t>regReadDataA[28]: masterReg/readData1_reg[28]/Q to masterReg/register_reg_r1_0_31_0_5_i_58/I1Total delay (from Vivado)</t>
        </is>
      </c>
      <c r="E36" t="inlineStr">
        <is>
          <t>343</t>
        </is>
      </c>
      <c r="F36" t="inlineStr">
        <is>
          <t>295</t>
        </is>
      </c>
      <c r="G36" t="inlineStr">
        <is>
          <t>630</t>
        </is>
      </c>
      <c r="H36" t="inlineStr">
        <is>
          <t>529</t>
        </is>
      </c>
    </row>
    <row r="38">
      <c r="A38" t="inlineStr">
        <is>
          <t>INT_L_X8Y52/INT_L.ER1END2-&gt;&gt;IMUX_L44</t>
        </is>
      </c>
      <c r="B38" t="inlineStr">
        <is>
          <t>Buffer</t>
        </is>
      </c>
      <c r="C38" t="n">
        <v>1.6107141875</v>
      </c>
      <c r="D38" t="n">
        <v>0.007713</v>
      </c>
      <c r="E38" t="n">
        <v>0.047</v>
      </c>
      <c r="F38" t="n">
        <v>0.038</v>
      </c>
      <c r="G38" t="n">
        <v>0.138</v>
      </c>
      <c r="H38" t="n">
        <v>0.114</v>
      </c>
      <c r="I38">
        <f>((((D43) + (D42))) + (D39 + D40))</f>
        <v/>
      </c>
      <c r="J38">
        <f>(((((D43) + (D42))) + (D39 + D40))*C38)</f>
        <v/>
      </c>
    </row>
    <row r="39">
      <c r="A39" t="inlineStr">
        <is>
          <t>INT_L_X8Y52/IMUX_L44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CLBLM_L_X8Y52/CLBLM_IMUX44</t>
        </is>
      </c>
      <c r="B40" t="inlineStr">
        <is>
          <t>Part of wire</t>
        </is>
      </c>
      <c r="C40" t="n">
        <v>0</v>
      </c>
      <c r="D40" t="n">
        <v>0</v>
      </c>
      <c r="I40">
        <f>(((D39 + D40)/2) + (((D43) + (D42))))</f>
        <v/>
      </c>
      <c r="J40">
        <f>((C39 + C40)*(((D39 + D40)/2) + (((D43) + (D42)))))</f>
        <v/>
      </c>
    </row>
    <row r="41">
      <c r="A41" t="inlineStr">
        <is>
          <t>CLBLM_L_X8Y52/CLBLM_L.CLBLM_IMUX44-&gt;CLBLM_M_D4</t>
        </is>
      </c>
      <c r="B41" t="inlineStr">
        <is>
          <t>PassTransistor</t>
        </is>
      </c>
      <c r="C41" t="n">
        <v>0</v>
      </c>
      <c r="E41" t="n">
        <v>0</v>
      </c>
      <c r="F41" t="n">
        <v>0</v>
      </c>
      <c r="G41" t="n">
        <v>0</v>
      </c>
      <c r="H41" t="n">
        <v>0</v>
      </c>
      <c r="I41">
        <f>((D43) + (D42))</f>
        <v/>
      </c>
      <c r="J41">
        <f>(((D43) + (D42))*C41)</f>
        <v/>
      </c>
    </row>
    <row r="42">
      <c r="A42" t="inlineStr">
        <is>
          <t>CLBLM_L_X8Y52/CLBLM_M_D4</t>
        </is>
      </c>
      <c r="B42" t="inlineStr">
        <is>
          <t>Part of wire</t>
        </is>
      </c>
      <c r="C42" t="n">
        <v>0</v>
      </c>
      <c r="D42" t="n">
        <v>0</v>
      </c>
      <c r="I42">
        <f>(((D42)/2) + (D43))</f>
        <v/>
      </c>
      <c r="J42">
        <f>((C42)*(((D42)/2) + (D43)))</f>
        <v/>
      </c>
    </row>
    <row r="43">
      <c r="A43" t="inlineStr">
        <is>
          <t>masterReg/register_reg_r1_0_31_0_5_i_50/I3</t>
        </is>
      </c>
      <c r="B43" t="inlineStr">
        <is>
          <t>Inpin</t>
        </is>
      </c>
      <c r="D43" t="n">
        <v>0</v>
      </c>
      <c r="E43" t="n">
        <v>0.118</v>
      </c>
      <c r="F43" t="n">
        <v>0.073</v>
      </c>
      <c r="G43" t="n">
        <v>0.317</v>
      </c>
      <c r="H43" t="n">
        <v>0.176</v>
      </c>
    </row>
    <row r="44">
      <c r="A44" t="inlineStr">
        <is>
          <t>regReadDataA[28]: masterReg/readData1_reg[28]/Q to masterReg/register_reg_r1_0_31_0_5_i_50/I3 sum delays</t>
        </is>
      </c>
      <c r="E44">
        <f>(E2 + E4 + E7 + E22 + E38 + E41 + E43)</f>
        <v/>
      </c>
      <c r="F44">
        <f>(F2 + F4 + F7 + F22 + F38 + F41 + F43)</f>
        <v/>
      </c>
      <c r="G44">
        <f>(G2 + G4 + G7 + G22 + G38 + G41 + G43)</f>
        <v/>
      </c>
      <c r="H44">
        <f>(H2 + H4 + H7 + H22 + H38 + H41 + H43)</f>
        <v/>
      </c>
      <c r="J44">
        <f>(J2 + J3 + J4 + J6 + J7 + J10 + J22 + J26 + J38 + J40 + J41 + J42 + J43)</f>
        <v/>
      </c>
    </row>
    <row r="45">
      <c r="A45" t="inlineStr">
        <is>
          <t>regReadDataA[28]: masterReg/readData1_reg[28]/Q to masterReg/register_reg_r1_0_31_0_5_i_50/I3sum delays + cap delay</t>
        </is>
      </c>
      <c r="E45">
        <f>1000*(E44 + J44)</f>
        <v/>
      </c>
      <c r="F45">
        <f>1000*(F44 + J44)</f>
        <v/>
      </c>
      <c r="G45">
        <f>1000*(G44 + J44)</f>
        <v/>
      </c>
      <c r="H45">
        <f>1000*(H44 + J44)</f>
        <v/>
      </c>
    </row>
    <row r="47">
      <c r="A47" t="inlineStr">
        <is>
          <t>regReadDataA[28]: masterReg/readData1_reg[28]/Q to masterReg/register_reg_r1_0_31_0_5_i_50/I3Total delay (from Vivado)</t>
        </is>
      </c>
      <c r="E47" t="inlineStr">
        <is>
          <t>353</t>
        </is>
      </c>
      <c r="F47" t="inlineStr">
        <is>
          <t>281</t>
        </is>
      </c>
      <c r="G47" t="inlineStr">
        <is>
          <t>660</t>
        </is>
      </c>
      <c r="H47" t="inlineStr">
        <is>
          <t>486</t>
        </is>
      </c>
    </row>
    <row r="49">
      <c r="A49" t="inlineStr">
        <is>
          <t>INT_L_X8Y52/INT_L.ER1END2-&gt;&gt;EE2BEG2</t>
        </is>
      </c>
      <c r="B49" t="inlineStr">
        <is>
          <t>Buffer</t>
        </is>
      </c>
      <c r="C49" t="n">
        <v>1.1851186875</v>
      </c>
      <c r="D49" t="n">
        <v>0.008473000000000001</v>
      </c>
      <c r="E49" t="n">
        <v>0.06</v>
      </c>
      <c r="F49" t="n">
        <v>0.05</v>
      </c>
      <c r="G49" t="n">
        <v>0.134</v>
      </c>
      <c r="H49" t="n">
        <v>0.111</v>
      </c>
      <c r="I49">
        <f>((D57) + (D50 + D51 + D52 + D53 + D54 + D55 + D56))</f>
        <v/>
      </c>
      <c r="J49">
        <f>(((D57) + (D50 + D51 + D52 + D53 + D54 + D55 + D56))*C49)</f>
        <v/>
      </c>
    </row>
    <row r="50">
      <c r="A50" t="inlineStr">
        <is>
          <t>INT_L_X8Y52/EE2BEG2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INT_L_X10Y52/EE2END2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INT_R_X9Y52/EE2A2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INT_INTERFACE_R_X9Y52/INT_INTERFACE_EE2A2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DSP_R_X9Y50/DSP_EE2A2_2</t>
        </is>
      </c>
      <c r="B54" t="inlineStr">
        <is>
          <t>Part of wire</t>
        </is>
      </c>
      <c r="C54" t="n">
        <v>0.04743</v>
      </c>
      <c r="D54" t="n">
        <v>0.011</v>
      </c>
    </row>
    <row r="55">
      <c r="A55" t="inlineStr">
        <is>
          <t>VBRK_X29Y55/VBRK_EE2A2</t>
        </is>
      </c>
      <c r="B55" t="inlineStr">
        <is>
          <t>Part of wire</t>
        </is>
      </c>
      <c r="C55" t="n">
        <v>0.01211</v>
      </c>
      <c r="D55" t="n">
        <v>0.00162</v>
      </c>
    </row>
    <row r="56">
      <c r="A56" t="inlineStr">
        <is>
          <t>CLBLM_L_X10Y52/CLBLM_EE2A2</t>
        </is>
      </c>
      <c r="B56" t="inlineStr">
        <is>
          <t>Part of wire</t>
        </is>
      </c>
      <c r="C56" t="n">
        <v>0</v>
      </c>
      <c r="D56" t="n">
        <v>0</v>
      </c>
      <c r="I56">
        <f>(((D50 + D51 + D52 + D53 + D54 + D55 + D56)/2) + (D57))</f>
        <v/>
      </c>
      <c r="J56">
        <f>((C50 + C51 + C52 + C53 + C54 + C55 + C56)*(((D50 + D51 + D52 + D53 + D54 + D55 + D56)/2) + (D57)))</f>
        <v/>
      </c>
    </row>
    <row r="57">
      <c r="A57" t="inlineStr">
        <is>
          <t>INT_L_X10Y52/INT_L.EE2END2-&gt;&gt;SL1BEG2</t>
        </is>
      </c>
      <c r="B57" t="inlineStr">
        <is>
          <t>Buffer</t>
        </is>
      </c>
      <c r="C57" t="n">
        <v>1.16220225</v>
      </c>
      <c r="D57" t="n">
        <v>0.008429000000000001</v>
      </c>
      <c r="E57" t="n">
        <v>0.054</v>
      </c>
      <c r="F57" t="n">
        <v>0.044</v>
      </c>
      <c r="G57" t="n">
        <v>0.131</v>
      </c>
      <c r="H57" t="n">
        <v>0.108</v>
      </c>
      <c r="I57">
        <f>((D60 + D71) + (D58 + D59))</f>
        <v/>
      </c>
      <c r="J57">
        <f>(((D60 + D71) + (D58 + D59))*C57)</f>
        <v/>
      </c>
    </row>
    <row r="58">
      <c r="A58" t="inlineStr">
        <is>
          <t>INT_L_X10Y52/SL1BEG2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INT_L_X10Y51/SL1END2</t>
        </is>
      </c>
      <c r="B59" t="inlineStr">
        <is>
          <t>Part of wire</t>
        </is>
      </c>
      <c r="C59" t="n">
        <v>0</v>
      </c>
      <c r="D59" t="n">
        <v>0</v>
      </c>
      <c r="I59">
        <f>(((D58 + D59)/2) + (D60 + D71))</f>
        <v/>
      </c>
      <c r="J59">
        <f>((C58 + C59)*(((D58 + D59)/2) + (D60 + D71)))</f>
        <v/>
      </c>
    </row>
    <row r="60">
      <c r="A60" t="inlineStr">
        <is>
          <t>INT_L_X10Y51/INT_L.SL1END2-&gt;&gt;IMUX_L29</t>
        </is>
      </c>
      <c r="B60" t="inlineStr">
        <is>
          <t>Buffer</t>
        </is>
      </c>
      <c r="C60" t="n">
        <v>1.6107141875</v>
      </c>
      <c r="D60" t="n">
        <v>0.007713</v>
      </c>
      <c r="E60" t="n">
        <v>0.047</v>
      </c>
      <c r="F60" t="n">
        <v>0.038</v>
      </c>
      <c r="G60" t="n">
        <v>0.138</v>
      </c>
      <c r="H60" t="n">
        <v>0.114</v>
      </c>
      <c r="I60">
        <f>((((D65) + (D64))) + (D61 + D62))</f>
        <v/>
      </c>
      <c r="J60">
        <f>(((((D65) + (D64))) + (D61 + D62))*C60)</f>
        <v/>
      </c>
    </row>
    <row r="61">
      <c r="A61" t="inlineStr">
        <is>
          <t>INT_L_X10Y51/IMUX_L29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CLBLM_L_X10Y51/CLBLM_IMUX29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(((D65) + (D64))))</f>
        <v/>
      </c>
      <c r="J62">
        <f>((C61 + C62)*(((D61 + D62)/2) + (((D65) + (D64)))))</f>
        <v/>
      </c>
    </row>
    <row r="63">
      <c r="A63" t="inlineStr">
        <is>
          <t>CLBLM_L_X10Y51/CLBLM_L.CLBLM_IMUX29-&gt;CLBLM_M_C2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CLBLM_L_X10Y51/CLBLM_M_C2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masterReg/readData2[30]_i_19/I1</t>
        </is>
      </c>
      <c r="B65" t="inlineStr">
        <is>
          <t>Inpin</t>
        </is>
      </c>
      <c r="D65" t="n">
        <v>0</v>
      </c>
      <c r="E65" t="n">
        <v>0.214</v>
      </c>
      <c r="F65" t="n">
        <v>0.172</v>
      </c>
      <c r="G65" t="n">
        <v>0.506</v>
      </c>
      <c r="H65" t="n">
        <v>0.408</v>
      </c>
    </row>
    <row r="66">
      <c r="A66" t="inlineStr">
        <is>
          <t>regReadDataA[28]: masterReg/readData1_reg[28]/Q to masterReg/readData2[30]_i_19/I1 sum delays</t>
        </is>
      </c>
      <c r="E66">
        <f>(E2 + E4 + E7 + E22 + E49 + E57 + E60 + E63 + E65)</f>
        <v/>
      </c>
      <c r="F66">
        <f>(F2 + F4 + F7 + F22 + F49 + F57 + F60 + F63 + F65)</f>
        <v/>
      </c>
      <c r="G66">
        <f>(G2 + G4 + G7 + G22 + G49 + G57 + G60 + G63 + G65)</f>
        <v/>
      </c>
      <c r="H66">
        <f>(H2 + H4 + H7 + H22 + H49 + H57 + H60 + H63 + H65)</f>
        <v/>
      </c>
      <c r="J66">
        <f>(J2 + J3 + J4 + J6 + J7 + J10 + J22 + J26 + J49 + J56 + J57 + J59 + J60 + J62 + J63 + J64 + J65)</f>
        <v/>
      </c>
    </row>
    <row r="67">
      <c r="A67" t="inlineStr">
        <is>
          <t>regReadDataA[28]: masterReg/readData1_reg[28]/Q to masterReg/readData2[30]_i_19/I1sum delays + cap delay</t>
        </is>
      </c>
      <c r="E67">
        <f>1000*(E66 + J66)</f>
        <v/>
      </c>
      <c r="F67">
        <f>1000*(F66 + J66)</f>
        <v/>
      </c>
      <c r="G67">
        <f>1000*(G66 + J66)</f>
        <v/>
      </c>
      <c r="H67">
        <f>1000*(H66 + J66)</f>
        <v/>
      </c>
    </row>
    <row r="69">
      <c r="A69" t="inlineStr">
        <is>
          <t>regReadDataA[28]: masterReg/readData1_reg[28]/Q to masterReg/readData2[30]_i_19/I1Total delay (from Vivado)</t>
        </is>
      </c>
      <c r="E69" t="inlineStr">
        <is>
          <t>604</t>
        </is>
      </c>
      <c r="F69" t="inlineStr">
        <is>
          <t>515</t>
        </is>
      </c>
      <c r="G69" t="inlineStr">
        <is>
          <t>1078</t>
        </is>
      </c>
      <c r="H69" t="inlineStr">
        <is>
          <t>900</t>
        </is>
      </c>
    </row>
    <row r="71">
      <c r="A71" t="inlineStr">
        <is>
          <t>INT_L_X10Y51/INT_L.SL1END2-&gt;&gt;SW2BEG2</t>
        </is>
      </c>
      <c r="B71" t="inlineStr">
        <is>
          <t>Buffer</t>
        </is>
      </c>
      <c r="C71" t="n">
        <v>1.1851186875</v>
      </c>
      <c r="D71" t="n">
        <v>0.008473000000000001</v>
      </c>
      <c r="E71" t="n">
        <v>0.041</v>
      </c>
      <c r="F71" t="n">
        <v>0.033</v>
      </c>
      <c r="G71" t="n">
        <v>0.137</v>
      </c>
      <c r="H71" t="n">
        <v>0.113</v>
      </c>
      <c r="I71">
        <f>((D79) + (D72 + D73 + D74 + D75 + D76 + D77 + D78))</f>
        <v/>
      </c>
      <c r="J71">
        <f>(((D79) + (D72 + D73 + D74 + D75 + D76 + D77 + D78))*C71)</f>
        <v/>
      </c>
    </row>
    <row r="72">
      <c r="A72" t="inlineStr">
        <is>
          <t>INT_L_X10Y51/SW2BEG2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INT_R_X9Y50/SW2END2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INT_L_X10Y50/SW2A2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CLBLM_L_X10Y50/CLBLM_SW2A2</t>
        </is>
      </c>
      <c r="B75" t="inlineStr">
        <is>
          <t>Part of wire</t>
        </is>
      </c>
      <c r="C75" t="n">
        <v>0.090208</v>
      </c>
      <c r="D75" t="n">
        <v>0.005896</v>
      </c>
    </row>
    <row r="76">
      <c r="A76" t="inlineStr">
        <is>
          <t>VBRK_X29Y53/VBRK_SW2A2</t>
        </is>
      </c>
      <c r="B76" t="inlineStr">
        <is>
          <t>Part of wire</t>
        </is>
      </c>
      <c r="C76" t="n">
        <v>0.01211</v>
      </c>
      <c r="D76" t="n">
        <v>0.00162</v>
      </c>
    </row>
    <row r="77">
      <c r="A77" t="inlineStr">
        <is>
          <t>DSP_R_X9Y50/DSP_SW2A2_0</t>
        </is>
      </c>
      <c r="B77" t="inlineStr">
        <is>
          <t>Part of wire</t>
        </is>
      </c>
      <c r="C77" t="n">
        <v>0.04743</v>
      </c>
      <c r="D77" t="n">
        <v>0.011</v>
      </c>
    </row>
    <row r="78">
      <c r="A78" t="inlineStr">
        <is>
          <t>INT_INTERFACE_R_X9Y50/INT_INTERFACE_SW2A2</t>
        </is>
      </c>
      <c r="B78" t="inlineStr">
        <is>
          <t>Part of wire</t>
        </is>
      </c>
      <c r="C78" t="n">
        <v>0</v>
      </c>
      <c r="D78" t="n">
        <v>0</v>
      </c>
      <c r="I78">
        <f>(((D72 + D73 + D74 + D75 + D76 + D77 + D78)/2) + (D79))</f>
        <v/>
      </c>
      <c r="J78">
        <f>((C72 + C73 + C74 + C75 + C76 + C77 + C78)*(((D72 + D73 + D74 + D75 + D76 + D77 + D78)/2) + (D79)))</f>
        <v/>
      </c>
    </row>
    <row r="79">
      <c r="A79" t="inlineStr">
        <is>
          <t>INT_R_X9Y50/INT_R.SW2END2-&gt;&gt;ER1BEG3</t>
        </is>
      </c>
      <c r="B79" t="inlineStr">
        <is>
          <t>Buffer</t>
        </is>
      </c>
      <c r="C79" t="n">
        <v>1.16220225</v>
      </c>
      <c r="D79" t="n">
        <v>0.008429000000000001</v>
      </c>
      <c r="E79" t="n">
        <v>0.044</v>
      </c>
      <c r="F79" t="n">
        <v>0.036</v>
      </c>
      <c r="G79" t="n">
        <v>0.122</v>
      </c>
      <c r="H79" t="n">
        <v>0.101</v>
      </c>
      <c r="I79">
        <f>((D87) + (D80 + D81 + D82 + D83 + D84 + D85 + D86))</f>
        <v/>
      </c>
      <c r="J79">
        <f>(((D87) + (D80 + D81 + D82 + D83 + D84 + D85 + D86))*C79)</f>
        <v/>
      </c>
    </row>
    <row r="80">
      <c r="A80" t="inlineStr">
        <is>
          <t>INT_R_X9Y50/ER1BEG3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INT_L_X10Y50/ER1END3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INT_L_X10Y51/ER1END_N3_3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INT_INTERFACE_R_X9Y50/INT_INTERFACE_ER1BEG3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DSP_R_X9Y50/DSP_ER1BEG3_0</t>
        </is>
      </c>
      <c r="B84" t="inlineStr">
        <is>
          <t>Part of wire</t>
        </is>
      </c>
      <c r="C84" t="n">
        <v>0.04743</v>
      </c>
      <c r="D84" t="n">
        <v>0.0119</v>
      </c>
    </row>
    <row r="85">
      <c r="A85" t="inlineStr">
        <is>
          <t>VBRK_X29Y53/VBRK_ER1BEG3</t>
        </is>
      </c>
      <c r="B85" t="inlineStr">
        <is>
          <t>Part of wire</t>
        </is>
      </c>
      <c r="C85" t="n">
        <v>0.01211</v>
      </c>
      <c r="D85" t="n">
        <v>0.00162</v>
      </c>
    </row>
    <row r="86">
      <c r="A86" t="inlineStr">
        <is>
          <t>CLBLM_L_X10Y50/CLBLM_ER1BEG3</t>
        </is>
      </c>
      <c r="B86" t="inlineStr">
        <is>
          <t>Part of wire</t>
        </is>
      </c>
      <c r="C86" t="n">
        <v>0.09049599999999999</v>
      </c>
      <c r="D86" t="n">
        <v>0.005564</v>
      </c>
      <c r="I86">
        <f>(((D80 + D81 + D82 + D83 + D84 + D85 + D86)/2) + (D87))</f>
        <v/>
      </c>
      <c r="J86">
        <f>((C80 + C81 + C82 + C83 + C84 + C85 + C86)*(((D80 + D81 + D82 + D83 + D84 + D85 + D86)/2) + (D87)))</f>
        <v/>
      </c>
    </row>
    <row r="87">
      <c r="A87" t="inlineStr">
        <is>
          <t>INT_L_X10Y50/INT_L.ER1END3-&gt;&gt;IMUX_L38</t>
        </is>
      </c>
      <c r="B87" t="inlineStr">
        <is>
          <t>Buffer</t>
        </is>
      </c>
      <c r="C87" t="n">
        <v>1.6107141875</v>
      </c>
      <c r="D87" t="n">
        <v>0.007713</v>
      </c>
      <c r="E87" t="n">
        <v>0.047</v>
      </c>
      <c r="F87" t="n">
        <v>0.038</v>
      </c>
      <c r="G87" t="n">
        <v>0.138</v>
      </c>
      <c r="H87" t="n">
        <v>0.114</v>
      </c>
      <c r="I87">
        <f>((((D92) + (D91))) + (D88 + D89))</f>
        <v/>
      </c>
      <c r="J87">
        <f>(((((D92) + (D91))) + (D88 + D89))*C87)</f>
        <v/>
      </c>
    </row>
    <row r="88">
      <c r="A88" t="inlineStr">
        <is>
          <t>INT_L_X10Y50/IMUX_L38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CLBLM_L_X10Y50/CLBLM_IMUX38</t>
        </is>
      </c>
      <c r="B89" t="inlineStr">
        <is>
          <t>Part of wire</t>
        </is>
      </c>
      <c r="C89" t="n">
        <v>0</v>
      </c>
      <c r="D89" t="n">
        <v>0</v>
      </c>
      <c r="I89">
        <f>(((D88 + D89)/2) + (((D92) + (D91))))</f>
        <v/>
      </c>
      <c r="J89">
        <f>((C88 + C89)*(((D88 + D89)/2) + (((D92) + (D91)))))</f>
        <v/>
      </c>
    </row>
    <row r="90">
      <c r="A90" t="inlineStr">
        <is>
          <t>CLBLM_L_X10Y50/CLBLM_L.CLBLM_IMUX38-&gt;CLBLM_M_D3</t>
        </is>
      </c>
      <c r="B90" t="inlineStr">
        <is>
          <t>PassTransistor</t>
        </is>
      </c>
      <c r="C90" t="n">
        <v>0</v>
      </c>
      <c r="E90" t="n">
        <v>0</v>
      </c>
      <c r="F90" t="n">
        <v>0</v>
      </c>
      <c r="G90" t="n">
        <v>0</v>
      </c>
      <c r="H90" t="n">
        <v>0</v>
      </c>
      <c r="I90">
        <f>((D92) + (D91))</f>
        <v/>
      </c>
      <c r="J90">
        <f>(((D92) + (D91))*C90)</f>
        <v/>
      </c>
    </row>
    <row r="91">
      <c r="A91" t="inlineStr">
        <is>
          <t>CLBLM_L_X10Y50/CLBLM_M_D3</t>
        </is>
      </c>
      <c r="B91" t="inlineStr">
        <is>
          <t>Part of wire</t>
        </is>
      </c>
      <c r="C91" t="n">
        <v>0</v>
      </c>
      <c r="D91" t="n">
        <v>0</v>
      </c>
      <c r="I91">
        <f>(((D91)/2) + (D92))</f>
        <v/>
      </c>
      <c r="J91">
        <f>((C91)*(((D91)/2) + (D92)))</f>
        <v/>
      </c>
    </row>
    <row r="92">
      <c r="A92" t="inlineStr">
        <is>
          <t>masterReg/readData2[31]_i_19/I0</t>
        </is>
      </c>
      <c r="B92" t="inlineStr">
        <is>
          <t>Inpin</t>
        </is>
      </c>
      <c r="D92" t="n">
        <v>0</v>
      </c>
      <c r="E92" t="n">
        <v>0.144</v>
      </c>
      <c r="F92" t="n">
        <v>0.08799999999999999</v>
      </c>
      <c r="G92" t="n">
        <v>0.377</v>
      </c>
      <c r="H92" t="n">
        <v>0.209</v>
      </c>
    </row>
    <row r="93">
      <c r="A93" t="inlineStr">
        <is>
          <t>regReadDataA[28]: masterReg/readData1_reg[28]/Q to masterReg/readData2[31]_i_19/I0 sum delays</t>
        </is>
      </c>
      <c r="E93">
        <f>(E2 + E4 + E7 + E22 + E49 + E57 + E71 + E79 + E87 + E90 + E92)</f>
        <v/>
      </c>
      <c r="F93">
        <f>(F2 + F4 + F7 + F22 + F49 + F57 + F71 + F79 + F87 + F90 + F92)</f>
        <v/>
      </c>
      <c r="G93">
        <f>(G2 + G4 + G7 + G22 + G49 + G57 + G71 + G79 + G87 + G90 + G92)</f>
        <v/>
      </c>
      <c r="H93">
        <f>(H2 + H4 + H7 + H22 + H49 + H57 + H71 + H79 + H87 + H90 + H92)</f>
        <v/>
      </c>
      <c r="J93">
        <f>(J2 + J3 + J4 + J6 + J7 + J10 + J22 + J26 + J49 + J56 + J57 + J59 + J71 + J78 + J79 + J86 + J87 + J89 + J90 + J91 + J92)</f>
        <v/>
      </c>
    </row>
    <row r="94">
      <c r="A94" t="inlineStr">
        <is>
          <t>regReadDataA[28]: masterReg/readData1_reg[28]/Q to masterReg/readData2[31]_i_19/I0sum delays + cap delay</t>
        </is>
      </c>
      <c r="E94">
        <f>1000*(E93 + J93)</f>
        <v/>
      </c>
      <c r="F94">
        <f>1000*(F93 + J93)</f>
        <v/>
      </c>
      <c r="G94">
        <f>1000*(G93 + J93)</f>
        <v/>
      </c>
      <c r="H94">
        <f>1000*(H93 + J93)</f>
        <v/>
      </c>
    </row>
    <row r="96">
      <c r="A96" t="inlineStr">
        <is>
          <t>regReadDataA[28]: masterReg/readData1_reg[28]/Q to masterReg/readData2[31]_i_19/I0Total delay (from Vivado)</t>
        </is>
      </c>
      <c r="E96" t="inlineStr">
        <is>
          <t>683</t>
        </is>
      </c>
      <c r="F96" t="inlineStr">
        <is>
          <t>564</t>
        </is>
      </c>
      <c r="G96" t="inlineStr">
        <is>
          <t>1236</t>
        </is>
      </c>
      <c r="H96" t="inlineStr">
        <is>
          <t>965</t>
        </is>
      </c>
    </row>
    <row r="98">
      <c r="A98" t="inlineStr">
        <is>
          <t>INT_R_X7Y54/INT_R.LOGIC_OUTS1-&gt;&gt;WW2BEG1</t>
        </is>
      </c>
      <c r="B98" t="inlineStr">
        <is>
          <t>Buffer</t>
        </is>
      </c>
      <c r="C98" t="n">
        <v>1.1851186875</v>
      </c>
      <c r="D98" t="n">
        <v>0.008473000000000001</v>
      </c>
      <c r="E98" t="n">
        <v>0.063</v>
      </c>
      <c r="F98" t="n">
        <v>0.052</v>
      </c>
      <c r="G98" t="n">
        <v>0.143</v>
      </c>
      <c r="H98" t="n">
        <v>0.118</v>
      </c>
      <c r="I98">
        <f>((D106 + D117 + D128 + D143) + (D99 + D100 + D101 + D102 + D103 + D104 + D105))</f>
        <v/>
      </c>
      <c r="J98">
        <f>(((D106 + D117 + D128 + D143) + (D99 + D100 + D101 + D102 + D103 + D104 + D105))*C98)</f>
        <v/>
      </c>
    </row>
    <row r="99">
      <c r="A99" t="inlineStr">
        <is>
          <t>INT_R_X7Y54/WW2BEG1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INT_R_X5Y54/WW2END1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INT_L_X6Y54/WW2A1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BRAM_INT_INTERFACE_L_X6Y54/INT_INTERFACE_WW2END1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BRAM_L_X6Y50/BRAM_WW2END1_4</t>
        </is>
      </c>
      <c r="B103" t="inlineStr">
        <is>
          <t>Part of wire</t>
        </is>
      </c>
      <c r="C103" t="n">
        <v>0.26892</v>
      </c>
      <c r="D103" t="n">
        <v>0.06043</v>
      </c>
    </row>
    <row r="104">
      <c r="A104" t="inlineStr">
        <is>
          <t>VBRK_X18Y57/VBRK_WW2END1</t>
        </is>
      </c>
      <c r="B104" t="inlineStr">
        <is>
          <t>Part of wire</t>
        </is>
      </c>
      <c r="C104" t="n">
        <v>0.01211</v>
      </c>
      <c r="D104" t="n">
        <v>0.00162</v>
      </c>
    </row>
    <row r="105">
      <c r="A105" t="inlineStr">
        <is>
          <t>CLBLM_R_X5Y54/CLBLM_WW2END1</t>
        </is>
      </c>
      <c r="B105" t="inlineStr">
        <is>
          <t>Part of wire</t>
        </is>
      </c>
      <c r="C105" t="n">
        <v>0</v>
      </c>
      <c r="D105" t="n">
        <v>0</v>
      </c>
      <c r="I105">
        <f>(((D99 + D100 + D101 + D102 + D103 + D104 + D105)/2) + (D106 + D117 + D128 + D143))</f>
        <v/>
      </c>
      <c r="J105">
        <f>((C99 + C100 + C101 + C102 + C103 + C104 + C105)*(((D99 + D100 + D101 + D102 + D103 + D104 + D105)/2) + (D106 + D117 + D128 + D143)))</f>
        <v/>
      </c>
    </row>
    <row r="106">
      <c r="A106" t="inlineStr">
        <is>
          <t>INT_R_X5Y54/INT_R.WW2END1-&gt;&gt;IMUX3</t>
        </is>
      </c>
      <c r="B106" t="inlineStr">
        <is>
          <t>Buffer</t>
        </is>
      </c>
      <c r="C106" t="n">
        <v>1.6107141875</v>
      </c>
      <c r="D106" t="n">
        <v>0.007713</v>
      </c>
      <c r="E106" t="n">
        <v>0.047</v>
      </c>
      <c r="F106" t="n">
        <v>0.038</v>
      </c>
      <c r="G106" t="n">
        <v>0.138</v>
      </c>
      <c r="H106" t="n">
        <v>0.114</v>
      </c>
      <c r="I106">
        <f>((((D111) + (D110))) + (D107 + D108))</f>
        <v/>
      </c>
      <c r="J106">
        <f>(((((D111) + (D110))) + (D107 + D108))*C106)</f>
        <v/>
      </c>
    </row>
    <row r="107">
      <c r="A107" t="inlineStr">
        <is>
          <t>INT_R_X5Y54/IMUX3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CLBLM_R_X5Y54/CLBLM_IMUX3</t>
        </is>
      </c>
      <c r="B108" t="inlineStr">
        <is>
          <t>Part of wire</t>
        </is>
      </c>
      <c r="C108" t="n">
        <v>0</v>
      </c>
      <c r="D108" t="n">
        <v>0</v>
      </c>
      <c r="I108">
        <f>(((D107 + D108)/2) + (((D111) + (D110))))</f>
        <v/>
      </c>
      <c r="J108">
        <f>((C107 + C108)*(((D107 + D108)/2) + (((D111) + (D110)))))</f>
        <v/>
      </c>
    </row>
    <row r="109">
      <c r="A109" t="inlineStr">
        <is>
          <t>CLBLM_R_X5Y54/CLBLM_R.CLBLM_IMUX3-&gt;CLBLM_L_A2</t>
        </is>
      </c>
      <c r="B109" t="inlineStr">
        <is>
          <t>PassTransistor</t>
        </is>
      </c>
      <c r="C109" t="n">
        <v>0</v>
      </c>
      <c r="E109" t="n">
        <v>0</v>
      </c>
      <c r="F109" t="n">
        <v>0</v>
      </c>
      <c r="G109" t="n">
        <v>0</v>
      </c>
      <c r="H109" t="n">
        <v>0</v>
      </c>
      <c r="I109">
        <f>((D111) + (D110))</f>
        <v/>
      </c>
      <c r="J109">
        <f>(((D111) + (D110))*C109)</f>
        <v/>
      </c>
    </row>
    <row r="110">
      <c r="A110" t="inlineStr">
        <is>
          <t>CLBLM_R_X5Y54/CLBLM_L_A2</t>
        </is>
      </c>
      <c r="B110" t="inlineStr">
        <is>
          <t>Part of wire</t>
        </is>
      </c>
      <c r="C110" t="n">
        <v>0</v>
      </c>
      <c r="D110" t="n">
        <v>0</v>
      </c>
      <c r="I110">
        <f>(((D110)/2) + (D111))</f>
        <v/>
      </c>
      <c r="J110">
        <f>((C110)*(((D110)/2) + (D111)))</f>
        <v/>
      </c>
    </row>
    <row r="111">
      <c r="A111" t="inlineStr">
        <is>
          <t>masterReg/register_reg_r1_0_31_24_29_i_30/I2</t>
        </is>
      </c>
      <c r="B111" t="inlineStr">
        <is>
          <t>Inpin</t>
        </is>
      </c>
      <c r="D111" t="n">
        <v>0</v>
      </c>
      <c r="E111" t="n">
        <v>0.212</v>
      </c>
      <c r="F111" t="n">
        <v>0.17</v>
      </c>
      <c r="G111" t="n">
        <v>0.507</v>
      </c>
      <c r="H111" t="n">
        <v>0.409</v>
      </c>
    </row>
    <row r="112">
      <c r="A112" t="inlineStr">
        <is>
          <t>regReadDataA[28]: masterReg/readData1_reg[28]/Q to masterReg/register_reg_r1_0_31_24_29_i_30/I2 sum delays</t>
        </is>
      </c>
      <c r="E112">
        <f>(E2 + E4 + E98 + E106 + E109 + E111)</f>
        <v/>
      </c>
      <c r="F112">
        <f>(F2 + F4 + F98 + F106 + F109 + F111)</f>
        <v/>
      </c>
      <c r="G112">
        <f>(G2 + G4 + G98 + G106 + G109 + G111)</f>
        <v/>
      </c>
      <c r="H112">
        <f>(H2 + H4 + H98 + H106 + H109 + H111)</f>
        <v/>
      </c>
      <c r="J112">
        <f>(J2 + J3 + J4 + J6 + J98 + J105 + J106 + J108 + J109 + J110 + J111)</f>
        <v/>
      </c>
    </row>
    <row r="113">
      <c r="A113" t="inlineStr">
        <is>
          <t>regReadDataA[28]: masterReg/readData1_reg[28]/Q to masterReg/register_reg_r1_0_31_24_29_i_30/I2sum delays + cap delay</t>
        </is>
      </c>
      <c r="E113">
        <f>1000*(E112 + J112)</f>
        <v/>
      </c>
      <c r="F113">
        <f>1000*(F112 + J112)</f>
        <v/>
      </c>
      <c r="G113">
        <f>1000*(G112 + J112)</f>
        <v/>
      </c>
      <c r="H113">
        <f>1000*(H112 + J112)</f>
        <v/>
      </c>
    </row>
    <row r="115">
      <c r="A115" t="inlineStr">
        <is>
          <t>regReadDataA[28]: masterReg/readData1_reg[28]/Q to masterReg/register_reg_r1_0_31_24_29_i_30/I2Total delay (from Vivado)</t>
        </is>
      </c>
      <c r="E115" t="inlineStr">
        <is>
          <t>461</t>
        </is>
      </c>
      <c r="F115" t="inlineStr">
        <is>
          <t>399</t>
        </is>
      </c>
      <c r="G115" t="inlineStr">
        <is>
          <t>783</t>
        </is>
      </c>
      <c r="H115" t="inlineStr">
        <is>
          <t>661</t>
        </is>
      </c>
    </row>
    <row r="117">
      <c r="A117" t="inlineStr">
        <is>
          <t>INT_R_X5Y54/INT_R.WW2END1-&gt;&gt;IMUX11</t>
        </is>
      </c>
      <c r="B117" t="inlineStr">
        <is>
          <t>Buffer</t>
        </is>
      </c>
      <c r="C117" t="n">
        <v>1.6107141875</v>
      </c>
      <c r="D117" t="n">
        <v>0.007713</v>
      </c>
      <c r="E117" t="n">
        <v>0.047</v>
      </c>
      <c r="F117" t="n">
        <v>0.038</v>
      </c>
      <c r="G117" t="n">
        <v>0.138</v>
      </c>
      <c r="H117" t="n">
        <v>0.114</v>
      </c>
      <c r="I117">
        <f>((((D122) + (D121))) + (D118 + D119))</f>
        <v/>
      </c>
      <c r="J117">
        <f>(((((D122) + (D121))) + (D118 + D119))*C117)</f>
        <v/>
      </c>
    </row>
    <row r="118">
      <c r="A118" t="inlineStr">
        <is>
          <t>INT_R_X5Y54/IMUX11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CLBLM_R_X5Y54/CLBLM_IMUX11</t>
        </is>
      </c>
      <c r="B119" t="inlineStr">
        <is>
          <t>Part of wire</t>
        </is>
      </c>
      <c r="C119" t="n">
        <v>0</v>
      </c>
      <c r="D119" t="n">
        <v>0</v>
      </c>
      <c r="I119">
        <f>(((D118 + D119)/2) + (((D122) + (D121))))</f>
        <v/>
      </c>
      <c r="J119">
        <f>((C118 + C119)*(((D118 + D119)/2) + (((D122) + (D121)))))</f>
        <v/>
      </c>
    </row>
    <row r="120">
      <c r="A120" t="inlineStr">
        <is>
          <t>CLBLM_R_X5Y54/CLBLM_R.CLBLM_IMUX11-&gt;CLBLM_M_A4</t>
        </is>
      </c>
      <c r="B120" t="inlineStr">
        <is>
          <t>PassTransistor</t>
        </is>
      </c>
      <c r="C120" t="n">
        <v>0</v>
      </c>
      <c r="E120" t="n">
        <v>0</v>
      </c>
      <c r="F120" t="n">
        <v>0</v>
      </c>
      <c r="G120" t="n">
        <v>0</v>
      </c>
      <c r="H120" t="n">
        <v>0</v>
      </c>
      <c r="I120">
        <f>((D122) + (D121))</f>
        <v/>
      </c>
      <c r="J120">
        <f>(((D122) + (D121))*C120)</f>
        <v/>
      </c>
    </row>
    <row r="121">
      <c r="A121" t="inlineStr">
        <is>
          <t>CLBLM_R_X5Y54/CLBLM_M_A4</t>
        </is>
      </c>
      <c r="B121" t="inlineStr">
        <is>
          <t>Part of wire</t>
        </is>
      </c>
      <c r="C121" t="n">
        <v>0</v>
      </c>
      <c r="D121" t="n">
        <v>0</v>
      </c>
      <c r="I121">
        <f>(((D121)/2) + (D122))</f>
        <v/>
      </c>
      <c r="J121">
        <f>((C121)*(((D121)/2) + (D122)))</f>
        <v/>
      </c>
    </row>
    <row r="122">
      <c r="A122" t="inlineStr">
        <is>
          <t>masterReg/register_reg_r1_0_31_24_29_i_29/I0</t>
        </is>
      </c>
      <c r="B122" t="inlineStr">
        <is>
          <t>Inpin</t>
        </is>
      </c>
      <c r="D122" t="n">
        <v>0</v>
      </c>
      <c r="E122" t="n">
        <v>0.113</v>
      </c>
      <c r="F122" t="n">
        <v>0.091</v>
      </c>
      <c r="G122" t="n">
        <v>0.303</v>
      </c>
      <c r="H122" t="n">
        <v>0.244</v>
      </c>
    </row>
    <row r="123">
      <c r="A123" t="inlineStr">
        <is>
          <t>regReadDataA[28]: masterReg/readData1_reg[28]/Q to masterReg/register_reg_r1_0_31_24_29_i_29/I0 sum delays</t>
        </is>
      </c>
      <c r="E123">
        <f>(E2 + E4 + E98 + E117 + E120 + E122)</f>
        <v/>
      </c>
      <c r="F123">
        <f>(F2 + F4 + F98 + F117 + F120 + F122)</f>
        <v/>
      </c>
      <c r="G123">
        <f>(G2 + G4 + G98 + G117 + G120 + G122)</f>
        <v/>
      </c>
      <c r="H123">
        <f>(H2 + H4 + H98 + H117 + H120 + H122)</f>
        <v/>
      </c>
      <c r="J123">
        <f>(J2 + J3 + J4 + J6 + J98 + J105 + J117 + J119 + J120 + J121 + J122)</f>
        <v/>
      </c>
    </row>
    <row r="124">
      <c r="A124" t="inlineStr">
        <is>
          <t>regReadDataA[28]: masterReg/readData1_reg[28]/Q to masterReg/register_reg_r1_0_31_24_29_i_29/I0sum delays + cap delay</t>
        </is>
      </c>
      <c r="E124">
        <f>1000*(E123 + J123)</f>
        <v/>
      </c>
      <c r="F124">
        <f>1000*(F123 + J123)</f>
        <v/>
      </c>
      <c r="G124">
        <f>1000*(G123 + J123)</f>
        <v/>
      </c>
      <c r="H124">
        <f>1000*(H123 + J123)</f>
        <v/>
      </c>
    </row>
    <row r="126">
      <c r="A126" t="inlineStr">
        <is>
          <t>regReadDataA[28]: masterReg/readData1_reg[28]/Q to masterReg/register_reg_r1_0_31_24_29_i_29/I0Total delay (from Vivado)</t>
        </is>
      </c>
      <c r="E126" t="inlineStr">
        <is>
          <t>362</t>
        </is>
      </c>
      <c r="F126" t="inlineStr">
        <is>
          <t>320</t>
        </is>
      </c>
      <c r="G126" t="inlineStr">
        <is>
          <t>604</t>
        </is>
      </c>
      <c r="H126" t="inlineStr">
        <is>
          <t>517</t>
        </is>
      </c>
    </row>
    <row r="128">
      <c r="A128" t="inlineStr">
        <is>
          <t>INT_R_X5Y54/INT_R.WW2END1-&gt;&gt;SW2BEG1</t>
        </is>
      </c>
      <c r="B128" t="inlineStr">
        <is>
          <t>Buffer</t>
        </is>
      </c>
      <c r="C128" t="n">
        <v>1.1851186875</v>
      </c>
      <c r="D128" t="n">
        <v>0.008473000000000001</v>
      </c>
      <c r="E128" t="n">
        <v>0.041</v>
      </c>
      <c r="F128" t="n">
        <v>0.033</v>
      </c>
      <c r="G128" t="n">
        <v>0.132</v>
      </c>
      <c r="H128" t="n">
        <v>0.109</v>
      </c>
      <c r="I128">
        <f>((D132) + (D129 + D130 + D131))</f>
        <v/>
      </c>
      <c r="J128">
        <f>(((D132) + (D129 + D130 + D131))*C128)</f>
        <v/>
      </c>
    </row>
    <row r="129">
      <c r="A129" t="inlineStr">
        <is>
          <t>INT_R_X5Y54/SW2BEG1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INT_L_X4Y53/SW2END1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INT_R_X5Y53/SW2A1</t>
        </is>
      </c>
      <c r="B131" t="inlineStr">
        <is>
          <t>Part of wire</t>
        </is>
      </c>
      <c r="C131" t="n">
        <v>0</v>
      </c>
      <c r="D131" t="n">
        <v>0</v>
      </c>
      <c r="I131">
        <f>(((D129 + D130 + D131)/2) + (D132))</f>
        <v/>
      </c>
      <c r="J131">
        <f>((C129 + C130 + C131)*(((D129 + D130 + D131)/2) + (D132)))</f>
        <v/>
      </c>
    </row>
    <row r="132">
      <c r="A132" t="inlineStr">
        <is>
          <t>INT_L_X4Y53/INT_L.SW2END1-&gt;&gt;IMUX_L26</t>
        </is>
      </c>
      <c r="B132" t="inlineStr">
        <is>
          <t>Buffer</t>
        </is>
      </c>
      <c r="C132" t="n">
        <v>1.6107141875</v>
      </c>
      <c r="D132" t="n">
        <v>0.007713</v>
      </c>
      <c r="E132" t="n">
        <v>0.047</v>
      </c>
      <c r="F132" t="n">
        <v>0.038</v>
      </c>
      <c r="G132" t="n">
        <v>0.138</v>
      </c>
      <c r="H132" t="n">
        <v>0.114</v>
      </c>
      <c r="I132">
        <f>((((D137) + (D136))) + (D133 + D134))</f>
        <v/>
      </c>
      <c r="J132">
        <f>(((((D137) + (D136))) + (D133 + D134))*C132)</f>
        <v/>
      </c>
    </row>
    <row r="133">
      <c r="A133" t="inlineStr">
        <is>
          <t>INT_L_X4Y53/IMUX_L26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CLBLL_L_X4Y53/CLBLL_IMUX26</t>
        </is>
      </c>
      <c r="B134" t="inlineStr">
        <is>
          <t>Part of wire</t>
        </is>
      </c>
      <c r="C134" t="n">
        <v>0</v>
      </c>
      <c r="D134" t="n">
        <v>0</v>
      </c>
      <c r="I134">
        <f>(((D133 + D134)/2) + (((D137) + (D136))))</f>
        <v/>
      </c>
      <c r="J134">
        <f>((C133 + C134)*(((D133 + D134)/2) + (((D137) + (D136)))))</f>
        <v/>
      </c>
    </row>
    <row r="135">
      <c r="A135" t="inlineStr">
        <is>
          <t>CLBLL_L_X4Y53/CLBLL_L.CLBLL_IMUX26-&gt;CLBLL_L_B4</t>
        </is>
      </c>
      <c r="B135" t="inlineStr">
        <is>
          <t>PassTransistor</t>
        </is>
      </c>
      <c r="C135" t="n">
        <v>0</v>
      </c>
      <c r="E135" t="n">
        <v>0</v>
      </c>
      <c r="F135" t="n">
        <v>0</v>
      </c>
      <c r="G135" t="n">
        <v>0</v>
      </c>
      <c r="H135" t="n">
        <v>0</v>
      </c>
      <c r="I135">
        <f>((D137) + (D136))</f>
        <v/>
      </c>
      <c r="J135">
        <f>(((D137) + (D136))*C135)</f>
        <v/>
      </c>
    </row>
    <row r="136">
      <c r="A136" t="inlineStr">
        <is>
          <t>CLBLL_L_X4Y53/CLBLL_L_B4</t>
        </is>
      </c>
      <c r="B136" t="inlineStr">
        <is>
          <t>Part of wire</t>
        </is>
      </c>
      <c r="C136" t="n">
        <v>0</v>
      </c>
      <c r="D136" t="n">
        <v>0</v>
      </c>
      <c r="I136">
        <f>(((D136)/2) + (D137))</f>
        <v/>
      </c>
      <c r="J136">
        <f>((C136)*(((D136)/2) + (D137)))</f>
        <v/>
      </c>
    </row>
    <row r="137">
      <c r="A137" t="inlineStr">
        <is>
          <t>masterReg/readData2[1]_i_15/I0</t>
        </is>
      </c>
      <c r="B137" t="inlineStr">
        <is>
          <t>Inpin</t>
        </is>
      </c>
      <c r="D137" t="n">
        <v>0</v>
      </c>
      <c r="E137" t="n">
        <v>0.107</v>
      </c>
      <c r="F137" t="n">
        <v>0.08599999999999999</v>
      </c>
      <c r="G137" t="n">
        <v>0.282</v>
      </c>
      <c r="H137" t="n">
        <v>0.228</v>
      </c>
    </row>
    <row r="138">
      <c r="A138" t="inlineStr">
        <is>
          <t>regReadDataA[28]: masterReg/readData1_reg[28]/Q to masterReg/readData2[1]_i_15/I0 sum delays</t>
        </is>
      </c>
      <c r="E138">
        <f>(E2 + E4 + E98 + E128 + E132 + E135 + E137)</f>
        <v/>
      </c>
      <c r="F138">
        <f>(F2 + F4 + F98 + F128 + F132 + F135 + F137)</f>
        <v/>
      </c>
      <c r="G138">
        <f>(G2 + G4 + G98 + G128 + G132 + G135 + G137)</f>
        <v/>
      </c>
      <c r="H138">
        <f>(H2 + H4 + H98 + H128 + H132 + H135 + H137)</f>
        <v/>
      </c>
      <c r="J138">
        <f>(J2 + J3 + J4 + J6 + J98 + J105 + J128 + J131 + J132 + J134 + J135 + J136 + J137)</f>
        <v/>
      </c>
    </row>
    <row r="139">
      <c r="A139" t="inlineStr">
        <is>
          <t>regReadDataA[28]: masterReg/readData1_reg[28]/Q to masterReg/readData2[1]_i_15/I0sum delays + cap delay</t>
        </is>
      </c>
      <c r="E139">
        <f>1000*(E138 + J138)</f>
        <v/>
      </c>
      <c r="F139">
        <f>1000*(F138 + J138)</f>
        <v/>
      </c>
      <c r="G139">
        <f>1000*(G138 + J138)</f>
        <v/>
      </c>
      <c r="H139">
        <f>1000*(H138 + J138)</f>
        <v/>
      </c>
    </row>
    <row r="141">
      <c r="A141" t="inlineStr">
        <is>
          <t>regReadDataA[28]: masterReg/readData1_reg[28]/Q to masterReg/readData2[1]_i_15/I0Total delay (from Vivado)</t>
        </is>
      </c>
      <c r="E141" t="inlineStr">
        <is>
          <t>405</t>
        </is>
      </c>
      <c r="F141" t="inlineStr">
        <is>
          <t>356</t>
        </is>
      </c>
      <c r="G141" t="inlineStr">
        <is>
          <t>705</t>
        </is>
      </c>
      <c r="H141" t="inlineStr">
        <is>
          <t>601</t>
        </is>
      </c>
    </row>
    <row r="143">
      <c r="A143" t="inlineStr">
        <is>
          <t>INT_R_X5Y54/INT_R.WW2END1-&gt;&gt;SR1BEG2</t>
        </is>
      </c>
      <c r="B143" t="inlineStr">
        <is>
          <t>Buffer</t>
        </is>
      </c>
      <c r="C143" t="n">
        <v>1.16220225</v>
      </c>
      <c r="D143" t="n">
        <v>0.008429000000000001</v>
      </c>
      <c r="E143" t="n">
        <v>0.057</v>
      </c>
      <c r="F143" t="n">
        <v>0.047</v>
      </c>
      <c r="G143" t="n">
        <v>0.14</v>
      </c>
      <c r="H143" t="n">
        <v>0.116</v>
      </c>
      <c r="I143">
        <f>((D146 + D163 + D174 + D207) + (D144 + D145))</f>
        <v/>
      </c>
      <c r="J143">
        <f>(((D146 + D163 + D174 + D207) + (D144 + D145))*C143)</f>
        <v/>
      </c>
    </row>
    <row r="144">
      <c r="A144" t="inlineStr">
        <is>
          <t>INT_R_X5Y54/SR1BEG2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INT_R_X5Y53/SR1END2</t>
        </is>
      </c>
      <c r="B145" t="inlineStr">
        <is>
          <t>Part of wire</t>
        </is>
      </c>
      <c r="C145" t="n">
        <v>0</v>
      </c>
      <c r="D145" t="n">
        <v>0</v>
      </c>
      <c r="I145">
        <f>(((D144 + D145)/2) + (D146 + D163 + D174 + D207))</f>
        <v/>
      </c>
      <c r="J145">
        <f>((C144 + C145)*(((D144 + D145)/2) + (D146 + D163 + D174 + D207)))</f>
        <v/>
      </c>
    </row>
    <row r="146">
      <c r="A146" t="inlineStr">
        <is>
          <t>INT_R_X5Y53/INT_R.SR1END2-&gt;&gt;SR1BEG3</t>
        </is>
      </c>
      <c r="B146" t="inlineStr">
        <is>
          <t>Buffer</t>
        </is>
      </c>
      <c r="C146" t="n">
        <v>1.16220225</v>
      </c>
      <c r="D146" t="n">
        <v>0.008429000000000001</v>
      </c>
      <c r="E146" t="n">
        <v>0.057</v>
      </c>
      <c r="F146" t="n">
        <v>0.047</v>
      </c>
      <c r="G146" t="n">
        <v>0.14</v>
      </c>
      <c r="H146" t="n">
        <v>0.116</v>
      </c>
      <c r="I146">
        <f>((D150) + (D147 + D148 + D149))</f>
        <v/>
      </c>
      <c r="J146">
        <f>(((D150) + (D147 + D148 + D149))*C146)</f>
        <v/>
      </c>
    </row>
    <row r="147">
      <c r="A147" t="inlineStr">
        <is>
          <t>INT_R_X5Y53/SR1BEG3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INT_R_X5Y52/SR1END3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INT_R_X5Y53/SR1END_N3_3</t>
        </is>
      </c>
      <c r="B149" t="inlineStr">
        <is>
          <t>Part of wire</t>
        </is>
      </c>
      <c r="C149" t="n">
        <v>0</v>
      </c>
      <c r="D149" t="n">
        <v>0</v>
      </c>
      <c r="I149">
        <f>(((D147 + D148 + D149)/2) + (D150))</f>
        <v/>
      </c>
      <c r="J149">
        <f>((C147 + C148 + C149)*(((D147 + D148 + D149)/2) + (D150)))</f>
        <v/>
      </c>
    </row>
    <row r="150">
      <c r="A150" t="inlineStr">
        <is>
          <t>INT_R_X5Y53/INT_R.SR1END_N3_3-&gt;&gt;BYP_ALT0</t>
        </is>
      </c>
      <c r="B150" t="inlineStr">
        <is>
          <t>Buffer</t>
        </is>
      </c>
      <c r="C150" t="n">
        <v>0</v>
      </c>
      <c r="D150" t="n">
        <v>0.00757</v>
      </c>
      <c r="E150" t="n">
        <v>0</v>
      </c>
      <c r="F150" t="n">
        <v>0</v>
      </c>
      <c r="G150" t="n">
        <v>0</v>
      </c>
      <c r="H150" t="n">
        <v>0</v>
      </c>
      <c r="I150">
        <f>((D152) + (D151))</f>
        <v/>
      </c>
      <c r="J150">
        <f>(((D152) + (D151))*C150)</f>
        <v/>
      </c>
    </row>
    <row r="151">
      <c r="A151" t="inlineStr">
        <is>
          <t>INT_R_X5Y53/BYP_ALT0</t>
        </is>
      </c>
      <c r="B151" t="inlineStr">
        <is>
          <t>Part of wire</t>
        </is>
      </c>
      <c r="C151" t="n">
        <v>0</v>
      </c>
      <c r="D151" t="n">
        <v>0</v>
      </c>
      <c r="I151">
        <f>(((D151)/2) + (D152))</f>
        <v/>
      </c>
      <c r="J151">
        <f>((C151)*(((D151)/2) + (D152)))</f>
        <v/>
      </c>
    </row>
    <row r="152">
      <c r="A152" t="inlineStr">
        <is>
          <t>INT_R_X5Y53/INT_R.BYP_ALT0-&gt;&gt;BYP0</t>
        </is>
      </c>
      <c r="B152" t="inlineStr">
        <is>
          <t>Buffer</t>
        </is>
      </c>
      <c r="C152" t="n">
        <v>3.489880625</v>
      </c>
      <c r="D152" t="n">
        <v>0</v>
      </c>
      <c r="E152" t="n">
        <v>0.055</v>
      </c>
      <c r="F152" t="n">
        <v>0.045</v>
      </c>
      <c r="G152" t="n">
        <v>0.179</v>
      </c>
      <c r="H152" t="n">
        <v>0.148</v>
      </c>
      <c r="I152">
        <f>((((D157) + (D156))) + (D153 + D154))</f>
        <v/>
      </c>
      <c r="J152">
        <f>(((((D157) + (D156))) + (D153 + D154))*C152)</f>
        <v/>
      </c>
    </row>
    <row r="153">
      <c r="A153" t="inlineStr">
        <is>
          <t>INT_R_X5Y53/BYP0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CLBLM_R_X5Y53/CLBLM_BYP0</t>
        </is>
      </c>
      <c r="B154" t="inlineStr">
        <is>
          <t>Part of wire</t>
        </is>
      </c>
      <c r="C154" t="n">
        <v>0</v>
      </c>
      <c r="D154" t="n">
        <v>0</v>
      </c>
      <c r="I154">
        <f>(((D153 + D154)/2) + (((D157) + (D156))))</f>
        <v/>
      </c>
      <c r="J154">
        <f>((C153 + C154)*(((D153 + D154)/2) + (((D157) + (D156)))))</f>
        <v/>
      </c>
    </row>
    <row r="155">
      <c r="A155" t="inlineStr">
        <is>
          <t>CLBLM_R_X5Y53/CLBLM_R.CLBLM_BYP0-&gt;CLBLM_L_AX</t>
        </is>
      </c>
      <c r="B155" t="inlineStr">
        <is>
          <t>PassTransistor</t>
        </is>
      </c>
      <c r="C155" t="n">
        <v>0</v>
      </c>
      <c r="E155" t="n">
        <v>0</v>
      </c>
      <c r="F155" t="n">
        <v>0</v>
      </c>
      <c r="G155" t="n">
        <v>0</v>
      </c>
      <c r="H155" t="n">
        <v>0</v>
      </c>
      <c r="I155">
        <f>((D157) + (D156))</f>
        <v/>
      </c>
      <c r="J155">
        <f>(((D157) + (D156))*C155)</f>
        <v/>
      </c>
    </row>
    <row r="156">
      <c r="A156" t="inlineStr">
        <is>
          <t>CLBLM_R_X5Y53/CLBLM_L_AX</t>
        </is>
      </c>
      <c r="B156" t="inlineStr">
        <is>
          <t>Part of wire</t>
        </is>
      </c>
      <c r="C156" t="n">
        <v>0</v>
      </c>
      <c r="D156" t="n">
        <v>0</v>
      </c>
      <c r="I156">
        <f>(((D156)/2) + (D157))</f>
        <v/>
      </c>
      <c r="J156">
        <f>((C156)*(((D156)/2) + (D157)))</f>
        <v/>
      </c>
    </row>
    <row r="157">
      <c r="A157" t="inlineStr">
        <is>
          <t>ALU1/result0_carry__6/DI[0]</t>
        </is>
      </c>
      <c r="B157" t="inlineStr">
        <is>
          <t>Inpin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t="inlineStr">
        <is>
          <t>regReadDataA[28]: masterReg/readData1_reg[28]/Q to ALU1/result0_carry__6/DI[0] sum delays</t>
        </is>
      </c>
      <c r="E158">
        <f>(E2 + E4 + E98 + E143 + E146 + E150 + E152 + E155 + E157)</f>
        <v/>
      </c>
      <c r="F158">
        <f>(F2 + F4 + F98 + F143 + F146 + F150 + F152 + F155 + F157)</f>
        <v/>
      </c>
      <c r="G158">
        <f>(G2 + G4 + G98 + G143 + G146 + G150 + G152 + G155 + G157)</f>
        <v/>
      </c>
      <c r="H158">
        <f>(H2 + H4 + H98 + H143 + H146 + H150 + H152 + H155 + H157)</f>
        <v/>
      </c>
      <c r="J158">
        <f>(J2 + J3 + J4 + J6 + J98 + J105 + J143 + J145 + J146 + J149 + J150 + J151 + J152 + J154 + J155 + J156 + J157)</f>
        <v/>
      </c>
    </row>
    <row r="159">
      <c r="A159" t="inlineStr">
        <is>
          <t>regReadDataA[28]: masterReg/readData1_reg[28]/Q to ALU1/result0_carry__6/DI[0]sum delays + cap delay</t>
        </is>
      </c>
      <c r="E159">
        <f>1000*(E158 + J158)</f>
        <v/>
      </c>
      <c r="F159">
        <f>1000*(F158 + J158)</f>
        <v/>
      </c>
      <c r="G159">
        <f>1000*(G158 + J158)</f>
        <v/>
      </c>
      <c r="H159">
        <f>1000*(H158 + J158)</f>
        <v/>
      </c>
    </row>
    <row r="161">
      <c r="A161" t="inlineStr">
        <is>
          <t>regReadDataA[28]: masterReg/readData1_reg[28]/Q to ALU1/result0_carry__6/DI[0]Total delay (from Vivado)</t>
        </is>
      </c>
      <c r="E161" t="inlineStr">
        <is>
          <t>412</t>
        </is>
      </c>
      <c r="F161" t="inlineStr">
        <is>
          <t>371</t>
        </is>
      </c>
      <c r="G161" t="inlineStr">
        <is>
          <t>642</t>
        </is>
      </c>
      <c r="H161" t="inlineStr">
        <is>
          <t>560</t>
        </is>
      </c>
    </row>
    <row r="163">
      <c r="A163" t="inlineStr">
        <is>
          <t>INT_R_X5Y53/INT_R.SR1END2-&gt;&gt;IMUX6</t>
        </is>
      </c>
      <c r="B163" t="inlineStr">
        <is>
          <t>Buffer</t>
        </is>
      </c>
      <c r="C163" t="n">
        <v>1.6107141875</v>
      </c>
      <c r="D163" t="n">
        <v>0.007713</v>
      </c>
      <c r="E163" t="n">
        <v>0.047</v>
      </c>
      <c r="F163" t="n">
        <v>0.038</v>
      </c>
      <c r="G163" t="n">
        <v>0.138</v>
      </c>
      <c r="H163" t="n">
        <v>0.114</v>
      </c>
      <c r="I163">
        <f>((((D168) + (D167))) + (D164 + D165))</f>
        <v/>
      </c>
      <c r="J163">
        <f>(((((D168) + (D167))) + (D164 + D165))*C163)</f>
        <v/>
      </c>
    </row>
    <row r="164">
      <c r="A164" t="inlineStr">
        <is>
          <t>INT_R_X5Y53/IMUX6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CLBLM_R_X5Y53/CLBLM_IMUX6</t>
        </is>
      </c>
      <c r="B165" t="inlineStr">
        <is>
          <t>Part of wire</t>
        </is>
      </c>
      <c r="C165" t="n">
        <v>0</v>
      </c>
      <c r="D165" t="n">
        <v>0</v>
      </c>
      <c r="I165">
        <f>(((D164 + D165)/2) + (((D168) + (D167))))</f>
        <v/>
      </c>
      <c r="J165">
        <f>((C164 + C165)*(((D164 + D165)/2) + (((D168) + (D167)))))</f>
        <v/>
      </c>
    </row>
    <row r="166">
      <c r="A166" t="inlineStr">
        <is>
          <t>CLBLM_R_X5Y53/CLBLM_R.CLBLM_IMUX6-&gt;CLBLM_L_A1</t>
        </is>
      </c>
      <c r="B166" t="inlineStr">
        <is>
          <t>PassTransistor</t>
        </is>
      </c>
      <c r="C166" t="n">
        <v>0</v>
      </c>
      <c r="E166" t="n">
        <v>0</v>
      </c>
      <c r="F166" t="n">
        <v>0</v>
      </c>
      <c r="G166" t="n">
        <v>0</v>
      </c>
      <c r="H166" t="n">
        <v>0</v>
      </c>
      <c r="I166">
        <f>((D168) + (D167))</f>
        <v/>
      </c>
      <c r="J166">
        <f>(((D168) + (D167))*C166)</f>
        <v/>
      </c>
    </row>
    <row r="167">
      <c r="A167" t="inlineStr">
        <is>
          <t>CLBLM_R_X5Y53/CLBLM_L_A1</t>
        </is>
      </c>
      <c r="B167" t="inlineStr">
        <is>
          <t>Part of wire</t>
        </is>
      </c>
      <c r="C167" t="n">
        <v>0</v>
      </c>
      <c r="D167" t="n">
        <v>0</v>
      </c>
      <c r="I167">
        <f>(((D167)/2) + (D168))</f>
        <v/>
      </c>
      <c r="J167">
        <f>((C167)*(((D167)/2) + (D168)))</f>
        <v/>
      </c>
    </row>
    <row r="168">
      <c r="A168" t="inlineStr">
        <is>
          <t>masterReg/result0_carry__6_i_4/I0</t>
        </is>
      </c>
      <c r="B168" t="inlineStr">
        <is>
          <t>Inpin</t>
        </is>
      </c>
      <c r="D168" t="n">
        <v>0</v>
      </c>
      <c r="E168" t="n">
        <v>0.214</v>
      </c>
      <c r="F168" t="n">
        <v>0.172</v>
      </c>
      <c r="G168" t="n">
        <v>0.516</v>
      </c>
      <c r="H168" t="n">
        <v>0.416</v>
      </c>
    </row>
    <row r="169">
      <c r="A169" t="inlineStr">
        <is>
          <t>regReadDataA[28]: masterReg/readData1_reg[28]/Q to masterReg/result0_carry__6_i_4/I0 sum delays</t>
        </is>
      </c>
      <c r="E169">
        <f>(E2 + E4 + E98 + E143 + E163 + E166 + E168)</f>
        <v/>
      </c>
      <c r="F169">
        <f>(F2 + F4 + F98 + F143 + F163 + F166 + F168)</f>
        <v/>
      </c>
      <c r="G169">
        <f>(G2 + G4 + G98 + G143 + G163 + G166 + G168)</f>
        <v/>
      </c>
      <c r="H169">
        <f>(H2 + H4 + H98 + H143 + H163 + H166 + H168)</f>
        <v/>
      </c>
      <c r="J169">
        <f>(J2 + J3 + J4 + J6 + J98 + J105 + J143 + J145 + J163 + J165 + J166 + J167 + J168)</f>
        <v/>
      </c>
    </row>
    <row r="170">
      <c r="A170" t="inlineStr">
        <is>
          <t>regReadDataA[28]: masterReg/readData1_reg[28]/Q to masterReg/result0_carry__6_i_4/I0sum delays + cap delay</t>
        </is>
      </c>
      <c r="E170">
        <f>1000*(E169 + J169)</f>
        <v/>
      </c>
      <c r="F170">
        <f>1000*(F169 + J169)</f>
        <v/>
      </c>
      <c r="G170">
        <f>1000*(G169 + J169)</f>
        <v/>
      </c>
      <c r="H170">
        <f>1000*(H169 + J169)</f>
        <v/>
      </c>
    </row>
    <row r="172">
      <c r="A172" t="inlineStr">
        <is>
          <t>regReadDataA[28]: masterReg/readData1_reg[28]/Q to masterReg/result0_carry__6_i_4/I0Total delay (from Vivado)</t>
        </is>
      </c>
      <c r="E172" t="inlineStr">
        <is>
          <t>553</t>
        </is>
      </c>
      <c r="F172" t="inlineStr">
        <is>
          <t>481</t>
        </is>
      </c>
      <c r="G172" t="inlineStr">
        <is>
          <t>930</t>
        </is>
      </c>
      <c r="H172" t="inlineStr">
        <is>
          <t>787</t>
        </is>
      </c>
    </row>
    <row r="174">
      <c r="A174" t="inlineStr">
        <is>
          <t>INT_R_X5Y53/INT_R.SR1END2-&gt;&gt;FAN_ALT1</t>
        </is>
      </c>
      <c r="B174" t="inlineStr">
        <is>
          <t>Buffer</t>
        </is>
      </c>
      <c r="C174" t="n">
        <v>0</v>
      </c>
      <c r="D174" t="n">
        <v>0.00757</v>
      </c>
      <c r="E174" t="n">
        <v>0</v>
      </c>
      <c r="F174" t="n">
        <v>0</v>
      </c>
      <c r="G174" t="n">
        <v>0</v>
      </c>
      <c r="H174" t="n">
        <v>0</v>
      </c>
      <c r="I174">
        <f>((D176) + (D175))</f>
        <v/>
      </c>
      <c r="J174">
        <f>(((D176) + (D175))*C174)</f>
        <v/>
      </c>
    </row>
    <row r="175">
      <c r="A175" t="inlineStr">
        <is>
          <t>INT_R_X5Y53/FAN_ALT1</t>
        </is>
      </c>
      <c r="B175" t="inlineStr">
        <is>
          <t>Part of wire</t>
        </is>
      </c>
      <c r="C175" t="n">
        <v>0</v>
      </c>
      <c r="D175" t="n">
        <v>0</v>
      </c>
      <c r="I175">
        <f>(((D175)/2) + (D176))</f>
        <v/>
      </c>
      <c r="J175">
        <f>((C175)*(((D175)/2) + (D176)))</f>
        <v/>
      </c>
    </row>
    <row r="176">
      <c r="A176" t="inlineStr">
        <is>
          <t>INT_R_X5Y53/INT_R.FAN_ALT1-&gt;&gt;FAN_BOUNCE1</t>
        </is>
      </c>
      <c r="B176" t="inlineStr">
        <is>
          <t>Buffer</t>
        </is>
      </c>
      <c r="C176" t="n">
        <v>1.4764880625</v>
      </c>
      <c r="D176" t="n">
        <v>0</v>
      </c>
      <c r="E176" t="n">
        <v>0.059</v>
      </c>
      <c r="F176" t="n">
        <v>0.049</v>
      </c>
      <c r="G176" t="n">
        <v>0.178</v>
      </c>
      <c r="H176" t="n">
        <v>0.147</v>
      </c>
      <c r="I176">
        <f>((D178 + D196) + (D177))</f>
        <v/>
      </c>
      <c r="J176">
        <f>(((D178 + D196) + (D177))*C176)</f>
        <v/>
      </c>
    </row>
    <row r="177">
      <c r="A177" t="inlineStr">
        <is>
          <t>INT_R_X5Y53/FAN_BOUNCE1</t>
        </is>
      </c>
      <c r="B177" t="inlineStr">
        <is>
          <t>Part of wire</t>
        </is>
      </c>
      <c r="C177" t="n">
        <v>0</v>
      </c>
      <c r="D177" t="n">
        <v>0</v>
      </c>
      <c r="I177">
        <f>(((D177)/2) + (D178 + D196))</f>
        <v/>
      </c>
      <c r="J177">
        <f>((C177)*(((D177)/2) + (D178 + D196)))</f>
        <v/>
      </c>
    </row>
    <row r="178">
      <c r="A178" t="inlineStr">
        <is>
          <t>INT_R_X5Y53/INT_R.FAN_BOUNCE1-&gt;&gt;FAN_ALT6</t>
        </is>
      </c>
      <c r="B178" t="inlineStr">
        <is>
          <t>Buffer</t>
        </is>
      </c>
      <c r="C178" t="n">
        <v>0</v>
      </c>
      <c r="D178" t="n">
        <v>0.00757</v>
      </c>
      <c r="E178" t="n">
        <v>0</v>
      </c>
      <c r="F178" t="n">
        <v>0</v>
      </c>
      <c r="G178" t="n">
        <v>0</v>
      </c>
      <c r="H178" t="n">
        <v>0</v>
      </c>
      <c r="I178">
        <f>((D180) + (D179))</f>
        <v/>
      </c>
      <c r="J178">
        <f>(((D180) + (D179))*C178)</f>
        <v/>
      </c>
    </row>
    <row r="179">
      <c r="A179" t="inlineStr">
        <is>
          <t>INT_R_X5Y53/FAN_ALT6</t>
        </is>
      </c>
      <c r="B179" t="inlineStr">
        <is>
          <t>Part of wire</t>
        </is>
      </c>
      <c r="C179" t="n">
        <v>0</v>
      </c>
      <c r="D179" t="n">
        <v>0</v>
      </c>
      <c r="I179">
        <f>(((D179)/2) + (D180))</f>
        <v/>
      </c>
      <c r="J179">
        <f>((C179)*(((D179)/2) + (D180)))</f>
        <v/>
      </c>
    </row>
    <row r="180">
      <c r="A180" t="inlineStr">
        <is>
          <t>INT_R_X5Y53/INT_R.FAN_ALT6-&gt;&gt;FAN_BOUNCE6</t>
        </is>
      </c>
      <c r="B180" t="inlineStr">
        <is>
          <t>Buffer</t>
        </is>
      </c>
      <c r="C180" t="n">
        <v>1.4764880625</v>
      </c>
      <c r="D180" t="n">
        <v>0</v>
      </c>
      <c r="E180" t="n">
        <v>0.059</v>
      </c>
      <c r="F180" t="n">
        <v>0.049</v>
      </c>
      <c r="G180" t="n">
        <v>0.178</v>
      </c>
      <c r="H180" t="n">
        <v>0.147</v>
      </c>
      <c r="I180">
        <f>((D183) + (D181 + D182))</f>
        <v/>
      </c>
      <c r="J180">
        <f>(((D183) + (D181 + D182))*C180)</f>
        <v/>
      </c>
    </row>
    <row r="181">
      <c r="A181" t="inlineStr">
        <is>
          <t>INT_R_X5Y53/FAN_BOUNCE6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INT_R_X5Y52/FAN_BOUNCE_S3_6</t>
        </is>
      </c>
      <c r="B182" t="inlineStr">
        <is>
          <t>Part of wire</t>
        </is>
      </c>
      <c r="C182" t="n">
        <v>0</v>
      </c>
      <c r="D182" t="n">
        <v>0</v>
      </c>
      <c r="I182">
        <f>(((D181 + D182)/2) + (D183))</f>
        <v/>
      </c>
      <c r="J182">
        <f>((C181 + C182)*(((D181 + D182)/2) + (D183)))</f>
        <v/>
      </c>
    </row>
    <row r="183">
      <c r="A183" t="inlineStr">
        <is>
          <t>INT_R_X5Y53/INT_R.FAN_BOUNCE6-&gt;&gt;BYP_ALT1</t>
        </is>
      </c>
      <c r="B183" t="inlineStr">
        <is>
          <t>Buffer</t>
        </is>
      </c>
      <c r="C183" t="n">
        <v>0</v>
      </c>
      <c r="D183" t="n">
        <v>0.00757</v>
      </c>
      <c r="E183" t="n">
        <v>0</v>
      </c>
      <c r="F183" t="n">
        <v>0</v>
      </c>
      <c r="G183" t="n">
        <v>0</v>
      </c>
      <c r="H183" t="n">
        <v>0</v>
      </c>
      <c r="I183">
        <f>((D185) + (D184))</f>
        <v/>
      </c>
      <c r="J183">
        <f>(((D185) + (D184))*C183)</f>
        <v/>
      </c>
    </row>
    <row r="184">
      <c r="A184" t="inlineStr">
        <is>
          <t>INT_R_X5Y53/BYP_ALT1</t>
        </is>
      </c>
      <c r="B184" t="inlineStr">
        <is>
          <t>Part of wire</t>
        </is>
      </c>
      <c r="C184" t="n">
        <v>0</v>
      </c>
      <c r="D184" t="n">
        <v>0</v>
      </c>
      <c r="I184">
        <f>(((D184)/2) + (D185))</f>
        <v/>
      </c>
      <c r="J184">
        <f>((C184)*(((D184)/2) + (D185)))</f>
        <v/>
      </c>
    </row>
    <row r="185">
      <c r="A185" t="inlineStr">
        <is>
          <t>INT_R_X5Y53/INT_R.BYP_ALT1-&gt;&gt;BYP1</t>
        </is>
      </c>
      <c r="B185" t="inlineStr">
        <is>
          <t>Buffer</t>
        </is>
      </c>
      <c r="C185" t="n">
        <v>3.489880625</v>
      </c>
      <c r="D185" t="n">
        <v>0</v>
      </c>
      <c r="E185" t="n">
        <v>0.055</v>
      </c>
      <c r="F185" t="n">
        <v>0.045</v>
      </c>
      <c r="G185" t="n">
        <v>0.179</v>
      </c>
      <c r="H185" t="n">
        <v>0.148</v>
      </c>
      <c r="I185">
        <f>((((D190) + (D189))) + (D186 + D187))</f>
        <v/>
      </c>
      <c r="J185">
        <f>(((((D190) + (D189))) + (D186 + D187))*C185)</f>
        <v/>
      </c>
    </row>
    <row r="186">
      <c r="A186" t="inlineStr">
        <is>
          <t>INT_R_X5Y53/BYP1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CLBLM_R_X5Y53/CLBLM_BYP1</t>
        </is>
      </c>
      <c r="B187" t="inlineStr">
        <is>
          <t>Part of wire</t>
        </is>
      </c>
      <c r="C187" t="n">
        <v>0</v>
      </c>
      <c r="D187" t="n">
        <v>0</v>
      </c>
      <c r="I187">
        <f>(((D186 + D187)/2) + (((D190) + (D189))))</f>
        <v/>
      </c>
      <c r="J187">
        <f>((C186 + C187)*(((D186 + D187)/2) + (((D190) + (D189)))))</f>
        <v/>
      </c>
    </row>
    <row r="188">
      <c r="A188" t="inlineStr">
        <is>
          <t>CLBLM_R_X5Y53/CLBLM_R.CLBLM_BYP1-&gt;CLBLM_M_AX</t>
        </is>
      </c>
      <c r="B188" t="inlineStr">
        <is>
          <t>PassTransistor</t>
        </is>
      </c>
      <c r="C188" t="n">
        <v>0</v>
      </c>
      <c r="E188" t="n">
        <v>0</v>
      </c>
      <c r="F188" t="n">
        <v>0</v>
      </c>
      <c r="G188" t="n">
        <v>0</v>
      </c>
      <c r="H188" t="n">
        <v>0</v>
      </c>
      <c r="I188">
        <f>((D190) + (D189))</f>
        <v/>
      </c>
      <c r="J188">
        <f>(((D190) + (D189))*C188)</f>
        <v/>
      </c>
    </row>
    <row r="189">
      <c r="A189" t="inlineStr">
        <is>
          <t>CLBLM_R_X5Y53/CLBLM_M_AX</t>
        </is>
      </c>
      <c r="B189" t="inlineStr">
        <is>
          <t>Part of wire</t>
        </is>
      </c>
      <c r="C189" t="n">
        <v>0</v>
      </c>
      <c r="D189" t="n">
        <v>0</v>
      </c>
      <c r="I189">
        <f>(((D189)/2) + (D190))</f>
        <v/>
      </c>
      <c r="J189">
        <f>((C189)*(((D189)/2) + (D190)))</f>
        <v/>
      </c>
    </row>
    <row r="190">
      <c r="A190" t="inlineStr">
        <is>
          <t>ALU1/result0_inferred__0/i__carry__6/DI[0]</t>
        </is>
      </c>
      <c r="B190" t="inlineStr">
        <is>
          <t>Inpin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t="inlineStr">
        <is>
          <t>regReadDataA[28]: masterReg/readData1_reg[28]/Q to ALU1/result0_inferred__0/i__carry__6/DI[0] sum delays</t>
        </is>
      </c>
      <c r="E191">
        <f>(E2 + E4 + E98 + E143 + E174 + E176 + E178 + E180 + E183 + E185 + E188 + E190)</f>
        <v/>
      </c>
      <c r="F191">
        <f>(F2 + F4 + F98 + F143 + F174 + F176 + F178 + F180 + F183 + F185 + F188 + F190)</f>
        <v/>
      </c>
      <c r="G191">
        <f>(G2 + G4 + G98 + G143 + G174 + G176 + G178 + G180 + G183 + G185 + G188 + G190)</f>
        <v/>
      </c>
      <c r="H191">
        <f>(H2 + H4 + H98 + H143 + H174 + H176 + H178 + H180 + H183 + H185 + H188 + H190)</f>
        <v/>
      </c>
      <c r="J191">
        <f>(J2 + J3 + J4 + J6 + J98 + J105 + J143 + J145 + J174 + J175 + J176 + J177 + J178 + J179 + J180 + J182 + J183 + J184 + J185 + J187 + J188 + J189 + J190)</f>
        <v/>
      </c>
    </row>
    <row r="192">
      <c r="A192" t="inlineStr">
        <is>
          <t>regReadDataA[28]: masterReg/readData1_reg[28]/Q to ALU1/result0_inferred__0/i__carry__6/DI[0]sum delays + cap delay</t>
        </is>
      </c>
      <c r="E192">
        <f>1000*(E191 + J191)</f>
        <v/>
      </c>
      <c r="F192">
        <f>1000*(F191 + J191)</f>
        <v/>
      </c>
      <c r="G192">
        <f>1000*(G191 + J191)</f>
        <v/>
      </c>
      <c r="H192">
        <f>1000*(H191 + J191)</f>
        <v/>
      </c>
    </row>
    <row r="194">
      <c r="A194" t="inlineStr">
        <is>
          <t>regReadDataA[28]: masterReg/readData1_reg[28]/Q to ALU1/result0_inferred__0/i__carry__6/DI[0]Total delay (from Vivado)</t>
        </is>
      </c>
      <c r="E194" t="inlineStr">
        <is>
          <t>495</t>
        </is>
      </c>
      <c r="F194" t="inlineStr">
        <is>
          <t>444</t>
        </is>
      </c>
      <c r="G194" t="inlineStr">
        <is>
          <t>823</t>
        </is>
      </c>
      <c r="H194" t="inlineStr">
        <is>
          <t>712</t>
        </is>
      </c>
    </row>
    <row r="196">
      <c r="A196" t="inlineStr">
        <is>
          <t>INT_R_X5Y53/INT_R.FAN_BOUNCE1-&gt;&gt;IMUX4</t>
        </is>
      </c>
      <c r="B196" t="inlineStr">
        <is>
          <t>Buffer</t>
        </is>
      </c>
      <c r="C196" t="n">
        <v>1.6107141875</v>
      </c>
      <c r="D196" t="n">
        <v>0.007713</v>
      </c>
      <c r="E196" t="n">
        <v>0.047</v>
      </c>
      <c r="F196" t="n">
        <v>0.038</v>
      </c>
      <c r="G196" t="n">
        <v>0.138</v>
      </c>
      <c r="H196" t="n">
        <v>0.114</v>
      </c>
      <c r="I196">
        <f>((((D201) + (D200))) + (D197 + D198))</f>
        <v/>
      </c>
      <c r="J196">
        <f>(((((D201) + (D200))) + (D197 + D198))*C196)</f>
        <v/>
      </c>
    </row>
    <row r="197">
      <c r="A197" t="inlineStr">
        <is>
          <t>INT_R_X5Y53/IMUX4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CLBLM_R_X5Y53/CLBLM_IMUX4</t>
        </is>
      </c>
      <c r="B198" t="inlineStr">
        <is>
          <t>Part of wire</t>
        </is>
      </c>
      <c r="C198" t="n">
        <v>0</v>
      </c>
      <c r="D198" t="n">
        <v>0</v>
      </c>
      <c r="I198">
        <f>(((D197 + D198)/2) + (((D201) + (D200))))</f>
        <v/>
      </c>
      <c r="J198">
        <f>((C197 + C198)*(((D197 + D198)/2) + (((D201) + (D200)))))</f>
        <v/>
      </c>
    </row>
    <row r="199">
      <c r="A199" t="inlineStr">
        <is>
          <t>CLBLM_R_X5Y53/CLBLM_R.CLBLM_IMUX4-&gt;CLBLM_M_A6</t>
        </is>
      </c>
      <c r="B199" t="inlineStr">
        <is>
          <t>PassTransistor</t>
        </is>
      </c>
      <c r="C199" t="n">
        <v>0</v>
      </c>
      <c r="E199" t="n">
        <v>0</v>
      </c>
      <c r="F199" t="n">
        <v>0</v>
      </c>
      <c r="G199" t="n">
        <v>0</v>
      </c>
      <c r="H199" t="n">
        <v>0</v>
      </c>
      <c r="I199">
        <f>((D201) + (D200))</f>
        <v/>
      </c>
      <c r="J199">
        <f>(((D201) + (D200))*C199)</f>
        <v/>
      </c>
    </row>
    <row r="200">
      <c r="A200" t="inlineStr">
        <is>
          <t>CLBLM_R_X5Y53/CLBLM_M_A6</t>
        </is>
      </c>
      <c r="B200" t="inlineStr">
        <is>
          <t>Part of wire</t>
        </is>
      </c>
      <c r="C200" t="n">
        <v>0</v>
      </c>
      <c r="D200" t="n">
        <v>0</v>
      </c>
      <c r="I200">
        <f>(((D200)/2) + (D201))</f>
        <v/>
      </c>
      <c r="J200">
        <f>((C200)*(((D200)/2) + (D201)))</f>
        <v/>
      </c>
    </row>
    <row r="201">
      <c r="A201" t="inlineStr">
        <is>
          <t>masterReg/i__carry__6_i_4/I1</t>
        </is>
      </c>
      <c r="B201" t="inlineStr">
        <is>
          <t>Inpin</t>
        </is>
      </c>
      <c r="D201" t="n">
        <v>0</v>
      </c>
      <c r="E201" t="n">
        <v>0.008</v>
      </c>
      <c r="F201" t="n">
        <v>0.007</v>
      </c>
      <c r="G201" t="n">
        <v>0.016</v>
      </c>
      <c r="H201" t="n">
        <v>0.013</v>
      </c>
    </row>
    <row r="202">
      <c r="A202" t="inlineStr">
        <is>
          <t>regReadDataA[28]: masterReg/readData1_reg[28]/Q to masterReg/i__carry__6_i_4/I1 sum delays</t>
        </is>
      </c>
      <c r="E202">
        <f>(E2 + E4 + E98 + E143 + E174 + E176 + E196 + E199 + E201)</f>
        <v/>
      </c>
      <c r="F202">
        <f>(F2 + F4 + F98 + F143 + F174 + F176 + F196 + F199 + F201)</f>
        <v/>
      </c>
      <c r="G202">
        <f>(G2 + G4 + G98 + G143 + G174 + G176 + G196 + G199 + G201)</f>
        <v/>
      </c>
      <c r="H202">
        <f>(H2 + H4 + H98 + H143 + H174 + H176 + H196 + H199 + H201)</f>
        <v/>
      </c>
      <c r="J202">
        <f>(J2 + J3 + J4 + J6 + J98 + J105 + J143 + J145 + J174 + J175 + J176 + J177 + J196 + J198 + J199 + J200 + J201)</f>
        <v/>
      </c>
    </row>
    <row r="203">
      <c r="A203" t="inlineStr">
        <is>
          <t>regReadDataA[28]: masterReg/readData1_reg[28]/Q to masterReg/i__carry__6_i_4/I1sum delays + cap delay</t>
        </is>
      </c>
      <c r="E203">
        <f>1000*(E202 + J202)</f>
        <v/>
      </c>
      <c r="F203">
        <f>1000*(F202 + J202)</f>
        <v/>
      </c>
      <c r="G203">
        <f>1000*(G202 + J202)</f>
        <v/>
      </c>
      <c r="H203">
        <f>1000*(H202 + J202)</f>
        <v/>
      </c>
    </row>
    <row r="205">
      <c r="A205" t="inlineStr">
        <is>
          <t>regReadDataA[28]: masterReg/readData1_reg[28]/Q to masterReg/i__carry__6_i_4/I1Total delay (from Vivado)</t>
        </is>
      </c>
      <c r="E205" t="inlineStr">
        <is>
          <t>426</t>
        </is>
      </c>
      <c r="F205" t="inlineStr">
        <is>
          <t>385</t>
        </is>
      </c>
      <c r="G205" t="inlineStr">
        <is>
          <t>662</t>
        </is>
      </c>
      <c r="H205" t="inlineStr">
        <is>
          <t>578</t>
        </is>
      </c>
    </row>
    <row r="207">
      <c r="A207" t="inlineStr">
        <is>
          <t>INT_R_X5Y53/INT_R.SR1END2-&gt;&gt;SW2BEG2</t>
        </is>
      </c>
      <c r="B207" t="inlineStr">
        <is>
          <t>Buffer</t>
        </is>
      </c>
      <c r="C207" t="n">
        <v>1.1851186875</v>
      </c>
      <c r="D207" t="n">
        <v>0.008473000000000001</v>
      </c>
      <c r="E207" t="n">
        <v>0.041</v>
      </c>
      <c r="F207" t="n">
        <v>0.033</v>
      </c>
      <c r="G207" t="n">
        <v>0.137</v>
      </c>
      <c r="H207" t="n">
        <v>0.113</v>
      </c>
      <c r="I207">
        <f>((D211 + D222 + D233) + (D208 + D209 + D210))</f>
        <v/>
      </c>
      <c r="J207">
        <f>(((D211 + D222 + D233) + (D208 + D209 + D210))*C207)</f>
        <v/>
      </c>
    </row>
    <row r="208">
      <c r="A208" t="inlineStr">
        <is>
          <t>INT_R_X5Y53/SW2BEG2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INT_L_X4Y52/SW2END2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INT_R_X5Y52/SW2A2</t>
        </is>
      </c>
      <c r="B210" t="inlineStr">
        <is>
          <t>Part of wire</t>
        </is>
      </c>
      <c r="C210" t="n">
        <v>0</v>
      </c>
      <c r="D210" t="n">
        <v>0</v>
      </c>
      <c r="I210">
        <f>(((D208 + D209 + D210)/2) + (D211 + D222 + D233))</f>
        <v/>
      </c>
      <c r="J210">
        <f>((C208 + C209 + C210)*(((D208 + D209 + D210)/2) + (D211 + D222 + D233)))</f>
        <v/>
      </c>
    </row>
    <row r="211">
      <c r="A211" t="inlineStr">
        <is>
          <t>INT_L_X4Y52/INT_L.SW2END2-&gt;&gt;IMUX_L21</t>
        </is>
      </c>
      <c r="B211" t="inlineStr">
        <is>
          <t>Buffer</t>
        </is>
      </c>
      <c r="C211" t="n">
        <v>1.6107141875</v>
      </c>
      <c r="D211" t="n">
        <v>0.007713</v>
      </c>
      <c r="E211" t="n">
        <v>0.047</v>
      </c>
      <c r="F211" t="n">
        <v>0.038</v>
      </c>
      <c r="G211" t="n">
        <v>0.138</v>
      </c>
      <c r="H211" t="n">
        <v>0.114</v>
      </c>
      <c r="I211">
        <f>((((D216) + (D215))) + (D212 + D213))</f>
        <v/>
      </c>
      <c r="J211">
        <f>(((((D216) + (D215))) + (D212 + D213))*C211)</f>
        <v/>
      </c>
    </row>
    <row r="212">
      <c r="A212" t="inlineStr">
        <is>
          <t>INT_L_X4Y52/IMUX_L21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CLBLL_L_X4Y52/CLBLL_IMUX21</t>
        </is>
      </c>
      <c r="B213" t="inlineStr">
        <is>
          <t>Part of wire</t>
        </is>
      </c>
      <c r="C213" t="n">
        <v>0</v>
      </c>
      <c r="D213" t="n">
        <v>0</v>
      </c>
      <c r="I213">
        <f>(((D212 + D213)/2) + (((D216) + (D215))))</f>
        <v/>
      </c>
      <c r="J213">
        <f>((C212 + C213)*(((D212 + D213)/2) + (((D216) + (D215)))))</f>
        <v/>
      </c>
    </row>
    <row r="214">
      <c r="A214" t="inlineStr">
        <is>
          <t>CLBLL_L_X4Y52/CLBLL_L.CLBLL_IMUX21-&gt;CLBLL_L_C4</t>
        </is>
      </c>
      <c r="B214" t="inlineStr">
        <is>
          <t>PassTransistor</t>
        </is>
      </c>
      <c r="C214" t="n">
        <v>0</v>
      </c>
      <c r="E214" t="n">
        <v>0</v>
      </c>
      <c r="F214" t="n">
        <v>0</v>
      </c>
      <c r="G214" t="n">
        <v>0</v>
      </c>
      <c r="H214" t="n">
        <v>0</v>
      </c>
      <c r="I214">
        <f>((D216) + (D215))</f>
        <v/>
      </c>
      <c r="J214">
        <f>(((D216) + (D215))*C214)</f>
        <v/>
      </c>
    </row>
    <row r="215">
      <c r="A215" t="inlineStr">
        <is>
          <t>CLBLL_L_X4Y52/CLBLL_L_C4</t>
        </is>
      </c>
      <c r="B215" t="inlineStr">
        <is>
          <t>Part of wire</t>
        </is>
      </c>
      <c r="C215" t="n">
        <v>0</v>
      </c>
      <c r="D215" t="n">
        <v>0</v>
      </c>
      <c r="I215">
        <f>(((D215)/2) + (D216))</f>
        <v/>
      </c>
      <c r="J215">
        <f>((C215)*(((D215)/2) + (D216)))</f>
        <v/>
      </c>
    </row>
    <row r="216">
      <c r="A216" t="inlineStr">
        <is>
          <t>masterReg/readData2[28]_i_19/I5</t>
        </is>
      </c>
      <c r="B216" t="inlineStr">
        <is>
          <t>Inpin</t>
        </is>
      </c>
      <c r="D216" t="n">
        <v>0</v>
      </c>
      <c r="E216" t="n">
        <v>0.108</v>
      </c>
      <c r="F216" t="n">
        <v>0.08699999999999999</v>
      </c>
      <c r="G216" t="n">
        <v>0.281</v>
      </c>
      <c r="H216" t="n">
        <v>0.227</v>
      </c>
    </row>
    <row r="217">
      <c r="A217" t="inlineStr">
        <is>
          <t>regReadDataA[28]: masterReg/readData1_reg[28]/Q to masterReg/readData2[28]_i_19/I5 sum delays</t>
        </is>
      </c>
      <c r="E217">
        <f>(E2 + E4 + E98 + E143 + E207 + E211 + E214 + E216)</f>
        <v/>
      </c>
      <c r="F217">
        <f>(F2 + F4 + F98 + F143 + F207 + F211 + F214 + F216)</f>
        <v/>
      </c>
      <c r="G217">
        <f>(G2 + G4 + G98 + G143 + G207 + G211 + G214 + G216)</f>
        <v/>
      </c>
      <c r="H217">
        <f>(H2 + H4 + H98 + H143 + H207 + H211 + H214 + H216)</f>
        <v/>
      </c>
      <c r="J217">
        <f>(J2 + J3 + J4 + J6 + J98 + J105 + J143 + J145 + J207 + J210 + J211 + J213 + J214 + J215 + J216)</f>
        <v/>
      </c>
    </row>
    <row r="218">
      <c r="A218" t="inlineStr">
        <is>
          <t>regReadDataA[28]: masterReg/readData1_reg[28]/Q to masterReg/readData2[28]_i_19/I5sum delays + cap delay</t>
        </is>
      </c>
      <c r="E218">
        <f>1000*(E217 + J217)</f>
        <v/>
      </c>
      <c r="F218">
        <f>1000*(F217 + J217)</f>
        <v/>
      </c>
      <c r="G218">
        <f>1000*(G217 + J217)</f>
        <v/>
      </c>
      <c r="H218">
        <f>1000*(H217 + J217)</f>
        <v/>
      </c>
    </row>
    <row r="220">
      <c r="A220" t="inlineStr">
        <is>
          <t>regReadDataA[28]: masterReg/readData1_reg[28]/Q to masterReg/readData2[28]_i_19/I5Total delay (from Vivado)</t>
        </is>
      </c>
      <c r="E220" t="inlineStr">
        <is>
          <t>514</t>
        </is>
      </c>
      <c r="F220" t="inlineStr">
        <is>
          <t>455</t>
        </is>
      </c>
      <c r="G220" t="inlineStr">
        <is>
          <t>863</t>
        </is>
      </c>
      <c r="H220" t="inlineStr">
        <is>
          <t>741</t>
        </is>
      </c>
    </row>
    <row r="222">
      <c r="A222" t="inlineStr">
        <is>
          <t>INT_L_X4Y52/INT_L.SW2END2-&gt;&gt;IMUX_L22</t>
        </is>
      </c>
      <c r="B222" t="inlineStr">
        <is>
          <t>Buffer</t>
        </is>
      </c>
      <c r="C222" t="n">
        <v>1.6107141875</v>
      </c>
      <c r="D222" t="n">
        <v>0.007713</v>
      </c>
      <c r="E222" t="n">
        <v>0.047</v>
      </c>
      <c r="F222" t="n">
        <v>0.038</v>
      </c>
      <c r="G222" t="n">
        <v>0.138</v>
      </c>
      <c r="H222" t="n">
        <v>0.114</v>
      </c>
      <c r="I222">
        <f>((((D227) + (D226))) + (D223 + D224))</f>
        <v/>
      </c>
      <c r="J222">
        <f>(((((D227) + (D226))) + (D223 + D224))*C222)</f>
        <v/>
      </c>
    </row>
    <row r="223">
      <c r="A223" t="inlineStr">
        <is>
          <t>INT_L_X4Y52/IMUX_L22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CLBLL_L_X4Y52/CLBLL_IMUX22</t>
        </is>
      </c>
      <c r="B224" t="inlineStr">
        <is>
          <t>Part of wire</t>
        </is>
      </c>
      <c r="C224" t="n">
        <v>0</v>
      </c>
      <c r="D224" t="n">
        <v>0</v>
      </c>
      <c r="I224">
        <f>(((D223 + D224)/2) + (((D227) + (D226))))</f>
        <v/>
      </c>
      <c r="J224">
        <f>((C223 + C224)*(((D223 + D224)/2) + (((D227) + (D226)))))</f>
        <v/>
      </c>
    </row>
    <row r="225">
      <c r="A225" t="inlineStr">
        <is>
          <t>CLBLL_L_X4Y52/CLBLL_L.CLBLL_IMUX22-&gt;CLBLL_LL_C3</t>
        </is>
      </c>
      <c r="B225" t="inlineStr">
        <is>
          <t>PassTransistor</t>
        </is>
      </c>
      <c r="C225" t="n">
        <v>0</v>
      </c>
      <c r="E225" t="n">
        <v>0</v>
      </c>
      <c r="F225" t="n">
        <v>0</v>
      </c>
      <c r="G225" t="n">
        <v>0</v>
      </c>
      <c r="H225" t="n">
        <v>0</v>
      </c>
      <c r="I225">
        <f>((D227) + (D226))</f>
        <v/>
      </c>
      <c r="J225">
        <f>(((D227) + (D226))*C225)</f>
        <v/>
      </c>
    </row>
    <row r="226">
      <c r="A226" t="inlineStr">
        <is>
          <t>CLBLL_L_X4Y52/CLBLL_LL_C3</t>
        </is>
      </c>
      <c r="B226" t="inlineStr">
        <is>
          <t>Part of wire</t>
        </is>
      </c>
      <c r="C226" t="n">
        <v>0</v>
      </c>
      <c r="D226" t="n">
        <v>0.001136</v>
      </c>
      <c r="I226">
        <f>(((D226)/2) + (D227))</f>
        <v/>
      </c>
      <c r="J226">
        <f>((C226)*(((D226)/2) + (D227)))</f>
        <v/>
      </c>
    </row>
    <row r="227">
      <c r="A227" t="inlineStr">
        <is>
          <t>masterReg/readData2[28]_i_20/I5</t>
        </is>
      </c>
      <c r="B227" t="inlineStr">
        <is>
          <t>Inpin</t>
        </is>
      </c>
      <c r="D227" t="n">
        <v>0</v>
      </c>
      <c r="E227" t="n">
        <v>0.137</v>
      </c>
      <c r="F227" t="n">
        <v>0.11</v>
      </c>
      <c r="G227" t="n">
        <v>0.351</v>
      </c>
      <c r="H227" t="n">
        <v>0.283</v>
      </c>
    </row>
    <row r="228">
      <c r="A228" t="inlineStr">
        <is>
          <t>regReadDataA[28]: masterReg/readData1_reg[28]/Q to masterReg/readData2[28]_i_20/I5 sum delays</t>
        </is>
      </c>
      <c r="E228">
        <f>(E2 + E4 + E98 + E143 + E207 + E222 + E225 + E227)</f>
        <v/>
      </c>
      <c r="F228">
        <f>(F2 + F4 + F98 + F143 + F207 + F222 + F225 + F227)</f>
        <v/>
      </c>
      <c r="G228">
        <f>(G2 + G4 + G98 + G143 + G207 + G222 + G225 + G227)</f>
        <v/>
      </c>
      <c r="H228">
        <f>(H2 + H4 + H98 + H143 + H207 + H222 + H225 + H227)</f>
        <v/>
      </c>
      <c r="J228">
        <f>(J2 + J3 + J4 + J6 + J98 + J105 + J143 + J145 + J207 + J210 + J222 + J224 + J225 + J226 + J227)</f>
        <v/>
      </c>
    </row>
    <row r="229">
      <c r="A229" t="inlineStr">
        <is>
          <t>regReadDataA[28]: masterReg/readData1_reg[28]/Q to masterReg/readData2[28]_i_20/I5sum delays + cap delay</t>
        </is>
      </c>
      <c r="E229">
        <f>1000*(E228 + J228)</f>
        <v/>
      </c>
      <c r="F229">
        <f>1000*(F228 + J228)</f>
        <v/>
      </c>
      <c r="G229">
        <f>1000*(G228 + J228)</f>
        <v/>
      </c>
      <c r="H229">
        <f>1000*(H228 + J228)</f>
        <v/>
      </c>
    </row>
    <row r="231">
      <c r="A231" t="inlineStr">
        <is>
          <t>regReadDataA[28]: masterReg/readData1_reg[28]/Q to masterReg/readData2[28]_i_20/I5Total delay (from Vivado)</t>
        </is>
      </c>
      <c r="E231" t="inlineStr">
        <is>
          <t>545</t>
        </is>
      </c>
      <c r="F231" t="inlineStr">
        <is>
          <t>480</t>
        </is>
      </c>
      <c r="G231" t="inlineStr">
        <is>
          <t>922</t>
        </is>
      </c>
      <c r="H231" t="inlineStr">
        <is>
          <t>789</t>
        </is>
      </c>
    </row>
    <row r="233">
      <c r="A233" t="inlineStr">
        <is>
          <t>INT_L_X4Y52/INT_L.SW2END2-&gt;&gt;SL1BEG2</t>
        </is>
      </c>
      <c r="B233" t="inlineStr">
        <is>
          <t>Buffer</t>
        </is>
      </c>
      <c r="C233" t="n">
        <v>1.16220225</v>
      </c>
      <c r="D233" t="n">
        <v>0.008429000000000001</v>
      </c>
      <c r="E233" t="n">
        <v>0.054</v>
      </c>
      <c r="F233" t="n">
        <v>0.044</v>
      </c>
      <c r="G233" t="n">
        <v>0.131</v>
      </c>
      <c r="H233" t="n">
        <v>0.108</v>
      </c>
      <c r="I233">
        <f>((D236) + (D234 + D235))</f>
        <v/>
      </c>
      <c r="J233">
        <f>(((D236) + (D234 + D235))*C233)</f>
        <v/>
      </c>
    </row>
    <row r="234">
      <c r="A234" t="inlineStr">
        <is>
          <t>INT_L_X4Y52/SL1BEG2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INT_L_X4Y51/SL1END2</t>
        </is>
      </c>
      <c r="B235" t="inlineStr">
        <is>
          <t>Part of wire</t>
        </is>
      </c>
      <c r="C235" t="n">
        <v>0</v>
      </c>
      <c r="D235" t="n">
        <v>0</v>
      </c>
      <c r="I235">
        <f>(((D234 + D235)/2) + (D236))</f>
        <v/>
      </c>
      <c r="J235">
        <f>((C234 + C235)*(((D234 + D235)/2) + (D236)))</f>
        <v/>
      </c>
    </row>
    <row r="236">
      <c r="A236" t="inlineStr">
        <is>
          <t>INT_L_X4Y51/INT_L.SL1END2-&gt;&gt;IMUX_L28</t>
        </is>
      </c>
      <c r="B236" t="inlineStr">
        <is>
          <t>Buffer</t>
        </is>
      </c>
      <c r="C236" t="n">
        <v>1.6107141875</v>
      </c>
      <c r="D236" t="n">
        <v>0.007713</v>
      </c>
      <c r="E236" t="n">
        <v>0.047</v>
      </c>
      <c r="F236" t="n">
        <v>0.038</v>
      </c>
      <c r="G236" t="n">
        <v>0.138</v>
      </c>
      <c r="H236" t="n">
        <v>0.114</v>
      </c>
      <c r="I236">
        <f>((((D241) + (D240))) + (D237 + D238))</f>
        <v/>
      </c>
      <c r="J236">
        <f>(((((D241) + (D240))) + (D237 + D238))*C236)</f>
        <v/>
      </c>
    </row>
    <row r="237">
      <c r="A237" t="inlineStr">
        <is>
          <t>INT_L_X4Y51/IMUX_L28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CLBLL_L_X4Y51/CLBLL_IMUX28</t>
        </is>
      </c>
      <c r="B238" t="inlineStr">
        <is>
          <t>Part of wire</t>
        </is>
      </c>
      <c r="C238" t="n">
        <v>0</v>
      </c>
      <c r="D238" t="n">
        <v>0</v>
      </c>
      <c r="I238">
        <f>(((D237 + D238)/2) + (((D241) + (D240))))</f>
        <v/>
      </c>
      <c r="J238">
        <f>((C237 + C238)*(((D237 + D238)/2) + (((D241) + (D240)))))</f>
        <v/>
      </c>
    </row>
    <row r="239">
      <c r="A239" t="inlineStr">
        <is>
          <t>CLBLL_L_X4Y51/CLBLL_L.CLBLL_IMUX28-&gt;CLBLL_LL_C4</t>
        </is>
      </c>
      <c r="B239" t="inlineStr">
        <is>
          <t>PassTransistor</t>
        </is>
      </c>
      <c r="C239" t="n">
        <v>0</v>
      </c>
      <c r="E239" t="n">
        <v>0</v>
      </c>
      <c r="F239" t="n">
        <v>0</v>
      </c>
      <c r="G239" t="n">
        <v>0</v>
      </c>
      <c r="H239" t="n">
        <v>0</v>
      </c>
      <c r="I239">
        <f>((D241) + (D240))</f>
        <v/>
      </c>
      <c r="J239">
        <f>(((D241) + (D240))*C239)</f>
        <v/>
      </c>
    </row>
    <row r="240">
      <c r="A240" t="inlineStr">
        <is>
          <t>CLBLL_L_X4Y51/CLBLL_LL_C4</t>
        </is>
      </c>
      <c r="B240" t="inlineStr">
        <is>
          <t>Part of wire</t>
        </is>
      </c>
      <c r="C240" t="n">
        <v>0</v>
      </c>
      <c r="D240" t="n">
        <v>0.004545</v>
      </c>
      <c r="I240">
        <f>(((D240)/2) + (D241))</f>
        <v/>
      </c>
      <c r="J240">
        <f>((C240)*(((D240)/2) + (D241)))</f>
        <v/>
      </c>
    </row>
    <row r="241">
      <c r="A241" t="inlineStr">
        <is>
          <t>masterReg/i__carry__2_i_2/I2</t>
        </is>
      </c>
      <c r="B241" t="inlineStr">
        <is>
          <t>Inpin</t>
        </is>
      </c>
      <c r="D241" t="n">
        <v>0</v>
      </c>
      <c r="E241" t="n">
        <v>0.108</v>
      </c>
      <c r="F241" t="n">
        <v>0.08699999999999999</v>
      </c>
      <c r="G241" t="n">
        <v>0.281</v>
      </c>
      <c r="H241" t="n">
        <v>0.227</v>
      </c>
    </row>
    <row r="242">
      <c r="A242" t="inlineStr">
        <is>
          <t>regReadDataA[28]: masterReg/readData1_reg[28]/Q to masterReg/i__carry__2_i_2/I2 sum delays</t>
        </is>
      </c>
      <c r="E242">
        <f>(E2 + E4 + E98 + E143 + E207 + E233 + E236 + E239 + E241)</f>
        <v/>
      </c>
      <c r="F242">
        <f>(F2 + F4 + F98 + F143 + F207 + F233 + F236 + F239 + F241)</f>
        <v/>
      </c>
      <c r="G242">
        <f>(G2 + G4 + G98 + G143 + G207 + G233 + G236 + G239 + G241)</f>
        <v/>
      </c>
      <c r="H242">
        <f>(H2 + H4 + H98 + H143 + H207 + H233 + H236 + H239 + H241)</f>
        <v/>
      </c>
      <c r="J242">
        <f>(J2 + J3 + J4 + J6 + J98 + J105 + J143 + J145 + J207 + J210 + J233 + J235 + J236 + J238 + J239 + J240 + J241)</f>
        <v/>
      </c>
    </row>
    <row r="243">
      <c r="A243" t="inlineStr">
        <is>
          <t>regReadDataA[28]: masterReg/readData1_reg[28]/Q to masterReg/i__carry__2_i_2/I2sum delays + cap delay</t>
        </is>
      </c>
      <c r="E243">
        <f>1000*(E242 + J242)</f>
        <v/>
      </c>
      <c r="F243">
        <f>1000*(F242 + J242)</f>
        <v/>
      </c>
      <c r="G243">
        <f>1000*(G242 + J242)</f>
        <v/>
      </c>
      <c r="H243">
        <f>1000*(H242 + J242)</f>
        <v/>
      </c>
    </row>
    <row r="245">
      <c r="A245" t="inlineStr">
        <is>
          <t>regReadDataA[28]: masterReg/readData1_reg[28]/Q to masterReg/i__carry__2_i_2/I2Total delay (from Vivado)</t>
        </is>
      </c>
      <c r="E245" t="inlineStr">
        <is>
          <t>583</t>
        </is>
      </c>
      <c r="F245" t="inlineStr">
        <is>
          <t>514</t>
        </is>
      </c>
      <c r="G245" t="inlineStr">
        <is>
          <t>978</t>
        </is>
      </c>
      <c r="H245" t="inlineStr">
        <is>
          <t>838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CLBLM_L_X8Y54/CLBLM_L_AQ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D44 + D109) + (D5 + D6))) + (D3))</f>
        <v/>
      </c>
      <c r="J2">
        <f>(C2*((((D7 + D44 + D109) + (D5 + D6))) + (D3)))</f>
        <v/>
      </c>
    </row>
    <row r="3">
      <c r="A3" t="inlineStr">
        <is>
          <t>CLBLM_L_X8Y54/CLBLM_L_AQ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D44 + D109) + (D5 + D6))))</f>
        <v/>
      </c>
      <c r="J3">
        <f>((C3)*(((D3)/2) + (((D7 + D44 + D109) + (D5 + D6)))))</f>
        <v/>
      </c>
    </row>
    <row r="4">
      <c r="A4" t="inlineStr">
        <is>
          <t>CLBLM_L_X8Y54/CLBLM_L.CLBLM_L_AQ-&gt;CLBLM_LOGIC_OUTS0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D44 + D109) + (D5 + D6))</f>
        <v/>
      </c>
      <c r="J4">
        <f>(((D7 + D44 + D109) + (D5 + D6))*C4)</f>
        <v/>
      </c>
    </row>
    <row r="5">
      <c r="A5" t="inlineStr">
        <is>
          <t>CLBLM_L_X8Y54/CLBLM_LOGIC_OUTS0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INT_L_X8Y54/LOGIC_OUTS_L0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D44 + D109))</f>
        <v/>
      </c>
      <c r="J6">
        <f>((C5 + C6)*(((D5 + D6)/2) + (D7 + D44 + D109)))</f>
        <v/>
      </c>
    </row>
    <row r="7">
      <c r="A7" t="inlineStr">
        <is>
          <t>INT_L_X8Y54/INT_L.LOGIC_OUTS_L0-&gt;&gt;SS2BEG0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0.134</v>
      </c>
      <c r="H7" t="n">
        <v>0.111</v>
      </c>
      <c r="I7">
        <f>((D11 + D22 + D33) + (D8 + D9 + D10))</f>
        <v/>
      </c>
      <c r="J7">
        <f>(((D11 + D22 + D33) + (D8 + D9 + D10))*C7)</f>
        <v/>
      </c>
    </row>
    <row r="8">
      <c r="A8" t="inlineStr">
        <is>
          <t>INT_L_X8Y54/SS2BEG0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INT_L_X8Y52/SS2END0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INT_L_X8Y53/SS2A0</t>
        </is>
      </c>
      <c r="B10" t="inlineStr">
        <is>
          <t>Part of wire</t>
        </is>
      </c>
      <c r="C10" t="n">
        <v>0</v>
      </c>
      <c r="D10" t="n">
        <v>0</v>
      </c>
      <c r="I10">
        <f>(((D8 + D9 + D10)/2) + (D11 + D22 + D33))</f>
        <v/>
      </c>
      <c r="J10">
        <f>((C8 + C9 + C10)*(((D8 + D9 + D10)/2) + (D11 + D22 + D33)))</f>
        <v/>
      </c>
    </row>
    <row r="11">
      <c r="A11" t="inlineStr">
        <is>
          <t>INT_L_X8Y52/INT_L.SS2END0-&gt;&gt;IMUX_L18</t>
        </is>
      </c>
      <c r="B11" t="inlineStr">
        <is>
          <t>Buffer</t>
        </is>
      </c>
      <c r="C11" t="n">
        <v>1.6107141875</v>
      </c>
      <c r="D11" t="n">
        <v>0.007713</v>
      </c>
      <c r="E11" t="n">
        <v>0.047</v>
      </c>
      <c r="F11" t="n">
        <v>0.038</v>
      </c>
      <c r="G11" t="n">
        <v>0.138</v>
      </c>
      <c r="H11" t="n">
        <v>0.114</v>
      </c>
      <c r="I11">
        <f>((((D16) + (D15))) + (D12 + D13))</f>
        <v/>
      </c>
      <c r="J11">
        <f>(((((D16) + (D15))) + (D12 + D13))*C11)</f>
        <v/>
      </c>
    </row>
    <row r="12">
      <c r="A12" t="inlineStr">
        <is>
          <t>INT_L_X8Y52/IMUX_L18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CLBLM_L_X8Y52/CLBLM_IMUX18</t>
        </is>
      </c>
      <c r="B13" t="inlineStr">
        <is>
          <t>Part of wire</t>
        </is>
      </c>
      <c r="C13" t="n">
        <v>0</v>
      </c>
      <c r="D13" t="n">
        <v>0</v>
      </c>
      <c r="I13">
        <f>(((D12 + D13)/2) + (((D16) + (D15))))</f>
        <v/>
      </c>
      <c r="J13">
        <f>((C12 + C13)*(((D12 + D13)/2) + (((D16) + (D15)))))</f>
        <v/>
      </c>
    </row>
    <row r="14">
      <c r="A14" t="inlineStr">
        <is>
          <t>CLBLM_L_X8Y52/CLBLM_L.CLBLM_IMUX18-&gt;CLBLM_M_B2</t>
        </is>
      </c>
      <c r="B14" t="inlineStr">
        <is>
          <t>PassTransistor</t>
        </is>
      </c>
      <c r="C14" t="n">
        <v>0</v>
      </c>
      <c r="E14" t="n">
        <v>0</v>
      </c>
      <c r="F14" t="n">
        <v>0</v>
      </c>
      <c r="G14" t="n">
        <v>0</v>
      </c>
      <c r="H14" t="n">
        <v>0</v>
      </c>
      <c r="I14">
        <f>((D16) + (D15))</f>
        <v/>
      </c>
      <c r="J14">
        <f>(((D16) + (D15))*C14)</f>
        <v/>
      </c>
    </row>
    <row r="15">
      <c r="A15" t="inlineStr">
        <is>
          <t>CLBLM_L_X8Y52/CLBLM_M_B2</t>
        </is>
      </c>
      <c r="B15" t="inlineStr">
        <is>
          <t>Part of wire</t>
        </is>
      </c>
      <c r="C15" t="n">
        <v>0</v>
      </c>
      <c r="D15" t="n">
        <v>0</v>
      </c>
      <c r="I15">
        <f>(((D15)/2) + (D16))</f>
        <v/>
      </c>
      <c r="J15">
        <f>((C15)*(((D15)/2) + (D16)))</f>
        <v/>
      </c>
    </row>
    <row r="16">
      <c r="A16" t="inlineStr">
        <is>
          <t>masterReg/readData2[25]_i_13/I2</t>
        </is>
      </c>
      <c r="B16" t="inlineStr">
        <is>
          <t>Inpin</t>
        </is>
      </c>
      <c r="D16" t="n">
        <v>0</v>
      </c>
      <c r="E16" t="n">
        <v>0.214</v>
      </c>
      <c r="F16" t="n">
        <v>0.172</v>
      </c>
      <c r="G16" t="n">
        <v>0.504</v>
      </c>
      <c r="H16" t="n">
        <v>0.406</v>
      </c>
    </row>
    <row r="17">
      <c r="A17" t="inlineStr">
        <is>
          <t>regReadDataA[29]: masterReg/readData1_reg[29]/Q to masterReg/readData2[25]_i_13/I2 sum delays</t>
        </is>
      </c>
      <c r="E17">
        <f>(E2 + E4 + E7 + E11 + E14 + E16)</f>
        <v/>
      </c>
      <c r="F17">
        <f>(F2 + F4 + F7 + F11 + F14 + F16)</f>
        <v/>
      </c>
      <c r="G17">
        <f>(G2 + G4 + G7 + G11 + G14 + G16)</f>
        <v/>
      </c>
      <c r="H17">
        <f>(H2 + H4 + H7 + H11 + H14 + H16)</f>
        <v/>
      </c>
      <c r="J17">
        <f>(J2 + J3 + J4 + J6 + J7 + J10 + J11 + J13 + J14 + J15 + J16)</f>
        <v/>
      </c>
    </row>
    <row r="18">
      <c r="A18" t="inlineStr">
        <is>
          <t>regReadDataA[29]: masterReg/readData1_reg[29]/Q to masterReg/readData2[25]_i_13/I2sum delays + cap delay</t>
        </is>
      </c>
      <c r="E18">
        <f>1000*(E17 + J17)</f>
        <v/>
      </c>
      <c r="F18">
        <f>1000*(F17 + J17)</f>
        <v/>
      </c>
      <c r="G18">
        <f>1000*(G17 + J17)</f>
        <v/>
      </c>
      <c r="H18">
        <f>1000*(H17 + J17)</f>
        <v/>
      </c>
    </row>
    <row r="20">
      <c r="A20" t="inlineStr">
        <is>
          <t>regReadDataA[29]: masterReg/readData1_reg[29]/Q to masterReg/readData2[25]_i_13/I2Total delay (from Vivado)</t>
        </is>
      </c>
      <c r="E20" t="inlineStr">
        <is>
          <t>381</t>
        </is>
      </c>
      <c r="F20" t="inlineStr">
        <is>
          <t>320</t>
        </is>
      </c>
      <c r="G20" t="inlineStr">
        <is>
          <t>702</t>
        </is>
      </c>
      <c r="H20" t="inlineStr">
        <is>
          <t>580</t>
        </is>
      </c>
    </row>
    <row r="22">
      <c r="A22" t="inlineStr">
        <is>
          <t>INT_L_X8Y52/INT_L.SS2END0-&gt;&gt;IMUX_L33</t>
        </is>
      </c>
      <c r="B22" t="inlineStr">
        <is>
          <t>Buffer</t>
        </is>
      </c>
      <c r="C22" t="n">
        <v>1.6107141875</v>
      </c>
      <c r="D22" t="n">
        <v>0.007713</v>
      </c>
      <c r="E22" t="n">
        <v>0.047</v>
      </c>
      <c r="F22" t="n">
        <v>0.038</v>
      </c>
      <c r="G22" t="n">
        <v>0.138</v>
      </c>
      <c r="H22" t="n">
        <v>0.114</v>
      </c>
      <c r="I22">
        <f>((((D27) + (D26))) + (D23 + D24))</f>
        <v/>
      </c>
      <c r="J22">
        <f>(((((D27) + (D26))) + (D23 + D24))*C22)</f>
        <v/>
      </c>
    </row>
    <row r="23">
      <c r="A23" t="inlineStr">
        <is>
          <t>INT_L_X8Y52/IMUX_L33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CLBLM_L_X8Y52/CLBLM_IMUX33</t>
        </is>
      </c>
      <c r="B24" t="inlineStr">
        <is>
          <t>Part of wire</t>
        </is>
      </c>
      <c r="C24" t="n">
        <v>0</v>
      </c>
      <c r="D24" t="n">
        <v>0</v>
      </c>
      <c r="I24">
        <f>(((D23 + D24)/2) + (((D27) + (D26))))</f>
        <v/>
      </c>
      <c r="J24">
        <f>((C23 + C24)*(((D23 + D24)/2) + (((D27) + (D26)))))</f>
        <v/>
      </c>
    </row>
    <row r="25">
      <c r="A25" t="inlineStr">
        <is>
          <t>CLBLM_L_X8Y52/CLBLM_L.CLBLM_IMUX33-&gt;CLBLM_L_C1</t>
        </is>
      </c>
      <c r="B25" t="inlineStr">
        <is>
          <t>PassTransistor</t>
        </is>
      </c>
      <c r="C25" t="n">
        <v>0</v>
      </c>
      <c r="E25" t="n">
        <v>0</v>
      </c>
      <c r="F25" t="n">
        <v>0</v>
      </c>
      <c r="G25" t="n">
        <v>0</v>
      </c>
      <c r="H25" t="n">
        <v>0</v>
      </c>
      <c r="I25">
        <f>((D27) + (D26))</f>
        <v/>
      </c>
      <c r="J25">
        <f>(((D27) + (D26))*C25)</f>
        <v/>
      </c>
    </row>
    <row r="26">
      <c r="A26" t="inlineStr">
        <is>
          <t>CLBLM_L_X8Y52/CLBLM_L_C1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masterReg/register_reg_r1_0_31_0_5_i_58/I0</t>
        </is>
      </c>
      <c r="B27" t="inlineStr">
        <is>
          <t>Inpin</t>
        </is>
      </c>
      <c r="D27" t="n">
        <v>0</v>
      </c>
      <c r="E27" t="n">
        <v>0.215</v>
      </c>
      <c r="F27" t="n">
        <v>0.173</v>
      </c>
      <c r="G27" t="n">
        <v>0.517</v>
      </c>
      <c r="H27" t="n">
        <v>0.417</v>
      </c>
    </row>
    <row r="28">
      <c r="A28" t="inlineStr">
        <is>
          <t>regReadDataA[29]: masterReg/readData1_reg[29]/Q to masterReg/register_reg_r1_0_31_0_5_i_58/I0 sum delays</t>
        </is>
      </c>
      <c r="E28">
        <f>(E2 + E4 + E7 + E22 + E25 + E27)</f>
        <v/>
      </c>
      <c r="F28">
        <f>(F2 + F4 + F7 + F22 + F25 + F27)</f>
        <v/>
      </c>
      <c r="G28">
        <f>(G2 + G4 + G7 + G22 + G25 + G27)</f>
        <v/>
      </c>
      <c r="H28">
        <f>(H2 + H4 + H7 + H22 + H25 + H27)</f>
        <v/>
      </c>
      <c r="J28">
        <f>(J2 + J3 + J4 + J6 + J7 + J10 + J22 + J24 + J25 + J26 + J27)</f>
        <v/>
      </c>
    </row>
    <row r="29">
      <c r="A29" t="inlineStr">
        <is>
          <t>regReadDataA[29]: masterReg/readData1_reg[29]/Q to masterReg/register_reg_r1_0_31_0_5_i_58/I0sum delays + cap delay</t>
        </is>
      </c>
      <c r="E29">
        <f>1000*(E28 + J28)</f>
        <v/>
      </c>
      <c r="F29">
        <f>1000*(F28 + J28)</f>
        <v/>
      </c>
      <c r="G29">
        <f>1000*(G28 + J28)</f>
        <v/>
      </c>
      <c r="H29">
        <f>1000*(H28 + J28)</f>
        <v/>
      </c>
    </row>
    <row r="31">
      <c r="A31" t="inlineStr">
        <is>
          <t>regReadDataA[29]: masterReg/readData1_reg[29]/Q to masterReg/register_reg_r1_0_31_0_5_i_58/I0Total delay (from Vivado)</t>
        </is>
      </c>
      <c r="E31" t="inlineStr">
        <is>
          <t>382</t>
        </is>
      </c>
      <c r="F31" t="inlineStr">
        <is>
          <t>321</t>
        </is>
      </c>
      <c r="G31" t="inlineStr">
        <is>
          <t>710</t>
        </is>
      </c>
      <c r="H31" t="inlineStr">
        <is>
          <t>586</t>
        </is>
      </c>
    </row>
    <row r="33">
      <c r="A33" t="inlineStr">
        <is>
          <t>INT_L_X8Y52/INT_L.SS2END0-&gt;&gt;IMUX_L40</t>
        </is>
      </c>
      <c r="B33" t="inlineStr">
        <is>
          <t>Buffer</t>
        </is>
      </c>
      <c r="C33" t="n">
        <v>1.6107141875</v>
      </c>
      <c r="D33" t="n">
        <v>0.007713</v>
      </c>
      <c r="E33" t="n">
        <v>0.047</v>
      </c>
      <c r="F33" t="n">
        <v>0.038</v>
      </c>
      <c r="G33" t="n">
        <v>0.138</v>
      </c>
      <c r="H33" t="n">
        <v>0.114</v>
      </c>
      <c r="I33">
        <f>((((D38) + (D37))) + (D34 + D35))</f>
        <v/>
      </c>
      <c r="J33">
        <f>(((((D38) + (D37))) + (D34 + D35))*C33)</f>
        <v/>
      </c>
    </row>
    <row r="34">
      <c r="A34" t="inlineStr">
        <is>
          <t>INT_L_X8Y52/IMUX_L40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CLBLM_L_X8Y52/CLBLM_IMUX40</t>
        </is>
      </c>
      <c r="B35" t="inlineStr">
        <is>
          <t>Part of wire</t>
        </is>
      </c>
      <c r="C35" t="n">
        <v>0</v>
      </c>
      <c r="D35" t="n">
        <v>0</v>
      </c>
      <c r="I35">
        <f>(((D34 + D35)/2) + (((D38) + (D37))))</f>
        <v/>
      </c>
      <c r="J35">
        <f>((C34 + C35)*(((D34 + D35)/2) + (((D38) + (D37)))))</f>
        <v/>
      </c>
    </row>
    <row r="36">
      <c r="A36" t="inlineStr">
        <is>
          <t>CLBLM_L_X8Y52/CLBLM_L.CLBLM_IMUX40-&gt;CLBLM_M_D1</t>
        </is>
      </c>
      <c r="B36" t="inlineStr">
        <is>
          <t>PassTransistor</t>
        </is>
      </c>
      <c r="C36" t="n">
        <v>0</v>
      </c>
      <c r="E36" t="n">
        <v>0</v>
      </c>
      <c r="F36" t="n">
        <v>0</v>
      </c>
      <c r="G36" t="n">
        <v>0</v>
      </c>
      <c r="H36" t="n">
        <v>0</v>
      </c>
      <c r="I36">
        <f>((D38) + (D37))</f>
        <v/>
      </c>
      <c r="J36">
        <f>(((D38) + (D37))*C36)</f>
        <v/>
      </c>
    </row>
    <row r="37">
      <c r="A37" t="inlineStr">
        <is>
          <t>CLBLM_L_X8Y52/CLBLM_M_D1</t>
        </is>
      </c>
      <c r="B37" t="inlineStr">
        <is>
          <t>Part of wire</t>
        </is>
      </c>
      <c r="C37" t="n">
        <v>0</v>
      </c>
      <c r="D37" t="n">
        <v>0</v>
      </c>
      <c r="I37">
        <f>(((D37)/2) + (D38))</f>
        <v/>
      </c>
      <c r="J37">
        <f>((C37)*(((D37)/2) + (D38)))</f>
        <v/>
      </c>
    </row>
    <row r="38">
      <c r="A38" t="inlineStr">
        <is>
          <t>masterReg/register_reg_r1_0_31_0_5_i_50/I1</t>
        </is>
      </c>
      <c r="B38" t="inlineStr">
        <is>
          <t>Inpin</t>
        </is>
      </c>
      <c r="D38" t="n">
        <v>0</v>
      </c>
      <c r="E38" t="n">
        <v>0.226</v>
      </c>
      <c r="F38" t="n">
        <v>0.145</v>
      </c>
      <c r="G38" t="n">
        <v>0.54</v>
      </c>
      <c r="H38" t="n">
        <v>0.305</v>
      </c>
    </row>
    <row r="39">
      <c r="A39" t="inlineStr">
        <is>
          <t>regReadDataA[29]: masterReg/readData1_reg[29]/Q to masterReg/register_reg_r1_0_31_0_5_i_50/I1 sum delays</t>
        </is>
      </c>
      <c r="E39">
        <f>(E2 + E4 + E7 + E33 + E36 + E38)</f>
        <v/>
      </c>
      <c r="F39">
        <f>(F2 + F4 + F7 + F33 + F36 + F38)</f>
        <v/>
      </c>
      <c r="G39">
        <f>(G2 + G4 + G7 + G33 + G36 + G38)</f>
        <v/>
      </c>
      <c r="H39">
        <f>(H2 + H4 + H7 + H33 + H36 + H38)</f>
        <v/>
      </c>
      <c r="J39">
        <f>(J2 + J3 + J4 + J6 + J7 + J10 + J33 + J35 + J36 + J37 + J38)</f>
        <v/>
      </c>
    </row>
    <row r="40">
      <c r="A40" t="inlineStr">
        <is>
          <t>regReadDataA[29]: masterReg/readData1_reg[29]/Q to masterReg/register_reg_r1_0_31_0_5_i_50/I1sum delays + cap delay</t>
        </is>
      </c>
      <c r="E40">
        <f>1000*(E39 + J39)</f>
        <v/>
      </c>
      <c r="F40">
        <f>1000*(F39 + J39)</f>
        <v/>
      </c>
      <c r="G40">
        <f>1000*(G39 + J39)</f>
        <v/>
      </c>
      <c r="H40">
        <f>1000*(H39 + J39)</f>
        <v/>
      </c>
    </row>
    <row r="42">
      <c r="A42" t="inlineStr">
        <is>
          <t>regReadDataA[29]: masterReg/readData1_reg[29]/Q to masterReg/register_reg_r1_0_31_0_5_i_50/I1Total delay (from Vivado)</t>
        </is>
      </c>
      <c r="E42" t="inlineStr">
        <is>
          <t>393</t>
        </is>
      </c>
      <c r="F42" t="inlineStr">
        <is>
          <t>293</t>
        </is>
      </c>
      <c r="G42" t="inlineStr">
        <is>
          <t>728</t>
        </is>
      </c>
      <c r="H42" t="inlineStr">
        <is>
          <t>495</t>
        </is>
      </c>
    </row>
    <row r="44">
      <c r="A44" t="inlineStr">
        <is>
          <t>INT_L_X8Y54/INT_L.LOGIC_OUTS_L0-&gt;&gt;EE2BEG0</t>
        </is>
      </c>
      <c r="B44" t="inlineStr">
        <is>
          <t>Buffer</t>
        </is>
      </c>
      <c r="C44" t="n">
        <v>1.1851186875</v>
      </c>
      <c r="D44" t="n">
        <v>0.008473000000000001</v>
      </c>
      <c r="E44" t="n">
        <v>0.061</v>
      </c>
      <c r="F44" t="n">
        <v>0.05</v>
      </c>
      <c r="G44" t="n">
        <v>0.139</v>
      </c>
      <c r="H44" t="n">
        <v>0.115</v>
      </c>
      <c r="I44">
        <f>((D52 + D63 + D77) + (D45 + D46 + D47 + D48 + D49 + D50 + D51))</f>
        <v/>
      </c>
      <c r="J44">
        <f>(((D52 + D63 + D77) + (D45 + D46 + D47 + D48 + D49 + D50 + D51))*C44)</f>
        <v/>
      </c>
    </row>
    <row r="45">
      <c r="A45" t="inlineStr">
        <is>
          <t>INT_L_X8Y54/EE2BEG0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INT_L_X10Y54/EE2END0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INT_R_X9Y54/EE2A0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INT_INTERFACE_R_X9Y54/INT_INTERFACE_EE2A0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DSP_R_X9Y50/DSP_EE2A0_4</t>
        </is>
      </c>
      <c r="B49" t="inlineStr">
        <is>
          <t>Part of wire</t>
        </is>
      </c>
      <c r="C49" t="n">
        <v>0.04743</v>
      </c>
      <c r="D49" t="n">
        <v>0.011</v>
      </c>
    </row>
    <row r="50">
      <c r="A50" t="inlineStr">
        <is>
          <t>VBRK_X29Y57/VBRK_EE2A0</t>
        </is>
      </c>
      <c r="B50" t="inlineStr">
        <is>
          <t>Part of wire</t>
        </is>
      </c>
      <c r="C50" t="n">
        <v>0.01211</v>
      </c>
      <c r="D50" t="n">
        <v>0.00162</v>
      </c>
    </row>
    <row r="51">
      <c r="A51" t="inlineStr">
        <is>
          <t>CLBLM_L_X10Y54/CLBLM_EE2A0</t>
        </is>
      </c>
      <c r="B51" t="inlineStr">
        <is>
          <t>Part of wire</t>
        </is>
      </c>
      <c r="C51" t="n">
        <v>0</v>
      </c>
      <c r="D51" t="n">
        <v>0</v>
      </c>
      <c r="I51">
        <f>(((D45 + D46 + D47 + D48 + D49 + D50 + D51)/2) + (D52 + D63 + D77))</f>
        <v/>
      </c>
      <c r="J51">
        <f>((C45 + C46 + C47 + C48 + C49 + C50 + C51)*(((D45 + D46 + D47 + D48 + D49 + D50 + D51)/2) + (D52 + D63 + D77)))</f>
        <v/>
      </c>
    </row>
    <row r="52">
      <c r="A52" t="inlineStr">
        <is>
          <t>INT_L_X10Y54/INT_L.EE2END0-&gt;&gt;IMUX_L9</t>
        </is>
      </c>
      <c r="B52" t="inlineStr">
        <is>
          <t>Buffer</t>
        </is>
      </c>
      <c r="C52" t="n">
        <v>1.6107141875</v>
      </c>
      <c r="D52" t="n">
        <v>0.007713</v>
      </c>
      <c r="E52" t="n">
        <v>0.047</v>
      </c>
      <c r="F52" t="n">
        <v>0.038</v>
      </c>
      <c r="G52" t="n">
        <v>0.138</v>
      </c>
      <c r="H52" t="n">
        <v>0.114</v>
      </c>
      <c r="I52">
        <f>((((D57) + (D56))) + (D53 + D54))</f>
        <v/>
      </c>
      <c r="J52">
        <f>(((((D57) + (D56))) + (D53 + D54))*C52)</f>
        <v/>
      </c>
    </row>
    <row r="53">
      <c r="A53" t="inlineStr">
        <is>
          <t>INT_L_X10Y54/IMUX_L9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CLBLM_L_X10Y54/CLBLM_IMUX9</t>
        </is>
      </c>
      <c r="B54" t="inlineStr">
        <is>
          <t>Part of wire</t>
        </is>
      </c>
      <c r="C54" t="n">
        <v>0</v>
      </c>
      <c r="D54" t="n">
        <v>0</v>
      </c>
      <c r="I54">
        <f>(((D53 + D54)/2) + (((D57) + (D56))))</f>
        <v/>
      </c>
      <c r="J54">
        <f>((C53 + C54)*(((D53 + D54)/2) + (((D57) + (D56)))))</f>
        <v/>
      </c>
    </row>
    <row r="55">
      <c r="A55" t="inlineStr">
        <is>
          <t>CLBLM_L_X10Y54/CLBLM_L.CLBLM_IMUX9-&gt;CLBLM_L_A5</t>
        </is>
      </c>
      <c r="B55" t="inlineStr">
        <is>
          <t>PassTransistor</t>
        </is>
      </c>
      <c r="C55" t="n">
        <v>0</v>
      </c>
      <c r="E55" t="n">
        <v>0</v>
      </c>
      <c r="F55" t="n">
        <v>0</v>
      </c>
      <c r="G55" t="n">
        <v>0</v>
      </c>
      <c r="H55" t="n">
        <v>0</v>
      </c>
      <c r="I55">
        <f>((D57) + (D56))</f>
        <v/>
      </c>
      <c r="J55">
        <f>(((D57) + (D56))*C55)</f>
        <v/>
      </c>
    </row>
    <row r="56">
      <c r="A56" t="inlineStr">
        <is>
          <t>CLBLM_L_X10Y54/CLBLM_L_A5</t>
        </is>
      </c>
      <c r="B56" t="inlineStr">
        <is>
          <t>Part of wire</t>
        </is>
      </c>
      <c r="C56" t="n">
        <v>0</v>
      </c>
      <c r="D56" t="n">
        <v>0</v>
      </c>
      <c r="I56">
        <f>(((D56)/2) + (D57))</f>
        <v/>
      </c>
      <c r="J56">
        <f>((C56)*(((D56)/2) + (D57)))</f>
        <v/>
      </c>
    </row>
    <row r="57">
      <c r="A57" t="inlineStr">
        <is>
          <t>masterReg/register_reg_r1_0_31_24_29_i_28/I2</t>
        </is>
      </c>
      <c r="B57" t="inlineStr">
        <is>
          <t>Inpin</t>
        </is>
      </c>
      <c r="D57" t="n">
        <v>0</v>
      </c>
      <c r="E57" t="n">
        <v>0.042</v>
      </c>
      <c r="F57" t="n">
        <v>0.033</v>
      </c>
      <c r="G57" t="n">
        <v>0.112</v>
      </c>
      <c r="H57" t="n">
        <v>0.091</v>
      </c>
    </row>
    <row r="58">
      <c r="A58" t="inlineStr">
        <is>
          <t>regReadDataA[29]: masterReg/readData1_reg[29]/Q to masterReg/register_reg_r1_0_31_24_29_i_28/I2 sum delays</t>
        </is>
      </c>
      <c r="E58">
        <f>(E2 + E4 + E44 + E52 + E55 + E57)</f>
        <v/>
      </c>
      <c r="F58">
        <f>(F2 + F4 + F44 + F52 + F55 + F57)</f>
        <v/>
      </c>
      <c r="G58">
        <f>(G2 + G4 + G44 + G52 + G55 + G57)</f>
        <v/>
      </c>
      <c r="H58">
        <f>(H2 + H4 + H44 + H52 + H55 + H57)</f>
        <v/>
      </c>
      <c r="J58">
        <f>(J2 + J3 + J4 + J6 + J44 + J51 + J52 + J54 + J55 + J56 + J57)</f>
        <v/>
      </c>
    </row>
    <row r="59">
      <c r="A59" t="inlineStr">
        <is>
          <t>regReadDataA[29]: masterReg/readData1_reg[29]/Q to masterReg/register_reg_r1_0_31_24_29_i_28/I2sum delays + cap delay</t>
        </is>
      </c>
      <c r="E59">
        <f>1000*(E58 + J58)</f>
        <v/>
      </c>
      <c r="F59">
        <f>1000*(F58 + J58)</f>
        <v/>
      </c>
      <c r="G59">
        <f>1000*(G58 + J58)</f>
        <v/>
      </c>
      <c r="H59">
        <f>1000*(H58 + J58)</f>
        <v/>
      </c>
    </row>
    <row r="61">
      <c r="A61" t="inlineStr">
        <is>
          <t>regReadDataA[29]: masterReg/readData1_reg[29]/Q to masterReg/register_reg_r1_0_31_24_29_i_28/I2Total delay (from Vivado)</t>
        </is>
      </c>
      <c r="E61" t="inlineStr">
        <is>
          <t>226</t>
        </is>
      </c>
      <c r="F61" t="inlineStr">
        <is>
          <t>197</t>
        </is>
      </c>
      <c r="G61" t="inlineStr">
        <is>
          <t>378</t>
        </is>
      </c>
      <c r="H61" t="inlineStr">
        <is>
          <t>324</t>
        </is>
      </c>
    </row>
    <row r="63">
      <c r="A63" t="inlineStr">
        <is>
          <t>INT_L_X10Y54/INT_L.EE2END0-&gt;&gt;ER1BEG1</t>
        </is>
      </c>
      <c r="B63" t="inlineStr">
        <is>
          <t>Buffer</t>
        </is>
      </c>
      <c r="C63" t="n">
        <v>1.16220225</v>
      </c>
      <c r="D63" t="n">
        <v>0.008429000000000001</v>
      </c>
      <c r="E63" t="n">
        <v>0.044</v>
      </c>
      <c r="F63" t="n">
        <v>0.036</v>
      </c>
      <c r="G63" t="n">
        <v>0.124</v>
      </c>
      <c r="H63" t="n">
        <v>0.103</v>
      </c>
      <c r="I63">
        <f>((D66) + (D64 + D65))</f>
        <v/>
      </c>
      <c r="J63">
        <f>(((D66) + (D64 + D65))*C63)</f>
        <v/>
      </c>
    </row>
    <row r="64">
      <c r="A64" t="inlineStr">
        <is>
          <t>INT_L_X10Y54/ER1BEG1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INT_R_X11Y54/ER1END1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(D66))</f>
        <v/>
      </c>
      <c r="J65">
        <f>((C64 + C65)*(((D64 + D65)/2) + (D66)))</f>
        <v/>
      </c>
    </row>
    <row r="66">
      <c r="A66" t="inlineStr">
        <is>
          <t>INT_R_X11Y54/INT_R.ER1END1-&gt;&gt;IMUX11</t>
        </is>
      </c>
      <c r="B66" t="inlineStr">
        <is>
          <t>Buffer</t>
        </is>
      </c>
      <c r="C66" t="n">
        <v>1.6107141875</v>
      </c>
      <c r="D66" t="n">
        <v>0.007713</v>
      </c>
      <c r="E66" t="n">
        <v>0.047</v>
      </c>
      <c r="F66" t="n">
        <v>0.038</v>
      </c>
      <c r="G66" t="n">
        <v>0.138</v>
      </c>
      <c r="H66" t="n">
        <v>0.114</v>
      </c>
      <c r="I66">
        <f>((((D71) + (D70))) + (D67 + D68))</f>
        <v/>
      </c>
      <c r="J66">
        <f>(((((D71) + (D70))) + (D67 + D68))*C66)</f>
        <v/>
      </c>
    </row>
    <row r="67">
      <c r="A67" t="inlineStr">
        <is>
          <t>INT_R_X11Y54/IMUX11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CLBLM_R_X11Y54/CLBLM_IMUX11</t>
        </is>
      </c>
      <c r="B68" t="inlineStr">
        <is>
          <t>Part of wire</t>
        </is>
      </c>
      <c r="C68" t="n">
        <v>0</v>
      </c>
      <c r="D68" t="n">
        <v>0</v>
      </c>
      <c r="I68">
        <f>(((D67 + D68)/2) + (((D71) + (D70))))</f>
        <v/>
      </c>
      <c r="J68">
        <f>((C67 + C68)*(((D67 + D68)/2) + (((D71) + (D70)))))</f>
        <v/>
      </c>
    </row>
    <row r="69">
      <c r="A69" t="inlineStr">
        <is>
          <t>CLBLM_R_X11Y54/CLBLM_R.CLBLM_IMUX11-&gt;CLBLM_M_A4</t>
        </is>
      </c>
      <c r="B69" t="inlineStr">
        <is>
          <t>PassTransistor</t>
        </is>
      </c>
      <c r="C69" t="n">
        <v>0</v>
      </c>
      <c r="E69" t="n">
        <v>0</v>
      </c>
      <c r="F69" t="n">
        <v>0</v>
      </c>
      <c r="G69" t="n">
        <v>0</v>
      </c>
      <c r="H69" t="n">
        <v>0</v>
      </c>
      <c r="I69">
        <f>((D71) + (D70))</f>
        <v/>
      </c>
      <c r="J69">
        <f>(((D71) + (D70))*C69)</f>
        <v/>
      </c>
    </row>
    <row r="70">
      <c r="A70" t="inlineStr">
        <is>
          <t>CLBLM_R_X11Y54/CLBLM_M_A4</t>
        </is>
      </c>
      <c r="B70" t="inlineStr">
        <is>
          <t>Part of wire</t>
        </is>
      </c>
      <c r="C70" t="n">
        <v>0</v>
      </c>
      <c r="D70" t="n">
        <v>0</v>
      </c>
      <c r="I70">
        <f>(((D70)/2) + (D71))</f>
        <v/>
      </c>
      <c r="J70">
        <f>((C70)*(((D70)/2) + (D71)))</f>
        <v/>
      </c>
    </row>
    <row r="71">
      <c r="A71" t="inlineStr">
        <is>
          <t>masterReg/register_reg_r1_0_31_24_29_i_27/I0</t>
        </is>
      </c>
      <c r="B71" t="inlineStr">
        <is>
          <t>Inpin</t>
        </is>
      </c>
      <c r="D71" t="n">
        <v>0</v>
      </c>
      <c r="E71" t="n">
        <v>0.113</v>
      </c>
      <c r="F71" t="n">
        <v>0.091</v>
      </c>
      <c r="G71" t="n">
        <v>0.303</v>
      </c>
      <c r="H71" t="n">
        <v>0.244</v>
      </c>
    </row>
    <row r="72">
      <c r="A72" t="inlineStr">
        <is>
          <t>regReadDataA[29]: masterReg/readData1_reg[29]/Q to masterReg/register_reg_r1_0_31_24_29_i_27/I0 sum delays</t>
        </is>
      </c>
      <c r="E72">
        <f>(E2 + E4 + E44 + E63 + E66 + E69 + E71)</f>
        <v/>
      </c>
      <c r="F72">
        <f>(F2 + F4 + F44 + F63 + F66 + F69 + F71)</f>
        <v/>
      </c>
      <c r="G72">
        <f>(G2 + G4 + G44 + G63 + G66 + G69 + G71)</f>
        <v/>
      </c>
      <c r="H72">
        <f>(H2 + H4 + H44 + H63 + H66 + H69 + H71)</f>
        <v/>
      </c>
      <c r="J72">
        <f>(J2 + J3 + J4 + J6 + J44 + J51 + J63 + J65 + J66 + J68 + J69 + J70 + J71)</f>
        <v/>
      </c>
    </row>
    <row r="73">
      <c r="A73" t="inlineStr">
        <is>
          <t>regReadDataA[29]: masterReg/readData1_reg[29]/Q to masterReg/register_reg_r1_0_31_24_29_i_27/I0sum delays + cap delay</t>
        </is>
      </c>
      <c r="E73">
        <f>1000*(E72 + J72)</f>
        <v/>
      </c>
      <c r="F73">
        <f>1000*(F72 + J72)</f>
        <v/>
      </c>
      <c r="G73">
        <f>1000*(G72 + J72)</f>
        <v/>
      </c>
      <c r="H73">
        <f>1000*(H72 + J72)</f>
        <v/>
      </c>
    </row>
    <row r="75">
      <c r="A75" t="inlineStr">
        <is>
          <t>regReadDataA[29]: masterReg/readData1_reg[29]/Q to masterReg/register_reg_r1_0_31_24_29_i_27/I0Total delay (from Vivado)</t>
        </is>
      </c>
      <c r="E75" t="inlineStr">
        <is>
          <t>349</t>
        </is>
      </c>
      <c r="F75" t="inlineStr">
        <is>
          <t>299</t>
        </is>
      </c>
      <c r="G75" t="inlineStr">
        <is>
          <t>648</t>
        </is>
      </c>
      <c r="H75" t="inlineStr">
        <is>
          <t>544</t>
        </is>
      </c>
    </row>
    <row r="77">
      <c r="A77" t="inlineStr">
        <is>
          <t>INT_L_X10Y54/INT_L.EE2END0-&gt;&gt;SL1BEG0</t>
        </is>
      </c>
      <c r="B77" t="inlineStr">
        <is>
          <t>Buffer</t>
        </is>
      </c>
      <c r="C77" t="n">
        <v>1.16220225</v>
      </c>
      <c r="D77" t="n">
        <v>0.008429000000000001</v>
      </c>
      <c r="E77" t="n">
        <v>0.054</v>
      </c>
      <c r="F77" t="n">
        <v>0.044</v>
      </c>
      <c r="G77" t="n">
        <v>0.131</v>
      </c>
      <c r="H77" t="n">
        <v>0.108</v>
      </c>
      <c r="I77">
        <f>((D80) + (D78 + D79))</f>
        <v/>
      </c>
      <c r="J77">
        <f>(((D80) + (D78 + D79))*C77)</f>
        <v/>
      </c>
    </row>
    <row r="78">
      <c r="A78" t="inlineStr">
        <is>
          <t>INT_L_X10Y54/SL1BEG0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INT_L_X10Y53/SL1END0</t>
        </is>
      </c>
      <c r="B79" t="inlineStr">
        <is>
          <t>Part of wire</t>
        </is>
      </c>
      <c r="C79" t="n">
        <v>0</v>
      </c>
      <c r="D79" t="n">
        <v>0</v>
      </c>
      <c r="I79">
        <f>(((D78 + D79)/2) + (D80))</f>
        <v/>
      </c>
      <c r="J79">
        <f>((C78 + C79)*(((D78 + D79)/2) + (D80)))</f>
        <v/>
      </c>
    </row>
    <row r="80">
      <c r="A80" t="inlineStr">
        <is>
          <t>INT_L_X10Y53/INT_L.SL1END0-&gt;&gt;SS2BEG0</t>
        </is>
      </c>
      <c r="B80" t="inlineStr">
        <is>
          <t>Buffer</t>
        </is>
      </c>
      <c r="C80" t="n">
        <v>1.1851186875</v>
      </c>
      <c r="D80" t="n">
        <v>0.008473000000000001</v>
      </c>
      <c r="E80" t="n">
        <v>0.06</v>
      </c>
      <c r="F80" t="n">
        <v>0.05</v>
      </c>
      <c r="G80" t="n">
        <v>0.134</v>
      </c>
      <c r="H80" t="n">
        <v>0.111</v>
      </c>
      <c r="I80">
        <f>((D84 + D95) + (D81 + D82 + D83))</f>
        <v/>
      </c>
      <c r="J80">
        <f>(((D84 + D95) + (D81 + D82 + D83))*C80)</f>
        <v/>
      </c>
    </row>
    <row r="81">
      <c r="A81" t="inlineStr">
        <is>
          <t>INT_L_X10Y53/SS2BEG0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INT_L_X10Y51/SS2END0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INT_L_X10Y52/SS2A0</t>
        </is>
      </c>
      <c r="B83" t="inlineStr">
        <is>
          <t>Part of wire</t>
        </is>
      </c>
      <c r="C83" t="n">
        <v>0</v>
      </c>
      <c r="D83" t="n">
        <v>0</v>
      </c>
      <c r="I83">
        <f>(((D81 + D82 + D83)/2) + (D84 + D95))</f>
        <v/>
      </c>
      <c r="J83">
        <f>((C81 + C82 + C83)*(((D81 + D82 + D83)/2) + (D84 + D95)))</f>
        <v/>
      </c>
    </row>
    <row r="84">
      <c r="A84" t="inlineStr">
        <is>
          <t>INT_L_X10Y51/INT_L.SS2END0-&gt;&gt;IMUX_L32</t>
        </is>
      </c>
      <c r="B84" t="inlineStr">
        <is>
          <t>Buffer</t>
        </is>
      </c>
      <c r="C84" t="n">
        <v>1.6107141875</v>
      </c>
      <c r="D84" t="n">
        <v>0.007713</v>
      </c>
      <c r="E84" t="n">
        <v>0.047</v>
      </c>
      <c r="F84" t="n">
        <v>0.038</v>
      </c>
      <c r="G84" t="n">
        <v>0.138</v>
      </c>
      <c r="H84" t="n">
        <v>0.114</v>
      </c>
      <c r="I84">
        <f>((((D89) + (D88))) + (D85 + D86))</f>
        <v/>
      </c>
      <c r="J84">
        <f>(((((D89) + (D88))) + (D85 + D86))*C84)</f>
        <v/>
      </c>
    </row>
    <row r="85">
      <c r="A85" t="inlineStr">
        <is>
          <t>INT_L_X10Y51/IMUX_L32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CLBLM_L_X10Y51/CLBLM_IMUX32</t>
        </is>
      </c>
      <c r="B86" t="inlineStr">
        <is>
          <t>Part of wire</t>
        </is>
      </c>
      <c r="C86" t="n">
        <v>0</v>
      </c>
      <c r="D86" t="n">
        <v>0</v>
      </c>
      <c r="I86">
        <f>(((D85 + D86)/2) + (((D89) + (D88))))</f>
        <v/>
      </c>
      <c r="J86">
        <f>((C85 + C86)*(((D85 + D86)/2) + (((D89) + (D88)))))</f>
        <v/>
      </c>
    </row>
    <row r="87">
      <c r="A87" t="inlineStr">
        <is>
          <t>CLBLM_L_X10Y51/CLBLM_L.CLBLM_IMUX32-&gt;CLBLM_M_C1</t>
        </is>
      </c>
      <c r="B87" t="inlineStr">
        <is>
          <t>PassTransistor</t>
        </is>
      </c>
      <c r="C87" t="n">
        <v>0</v>
      </c>
      <c r="E87" t="n">
        <v>0</v>
      </c>
      <c r="F87" t="n">
        <v>0</v>
      </c>
      <c r="G87" t="n">
        <v>0</v>
      </c>
      <c r="H87" t="n">
        <v>0</v>
      </c>
      <c r="I87">
        <f>((D89) + (D88))</f>
        <v/>
      </c>
      <c r="J87">
        <f>(((D89) + (D88))*C87)</f>
        <v/>
      </c>
    </row>
    <row r="88">
      <c r="A88" t="inlineStr">
        <is>
          <t>CLBLM_L_X10Y51/CLBLM_M_C1</t>
        </is>
      </c>
      <c r="B88" t="inlineStr">
        <is>
          <t>Part of wire</t>
        </is>
      </c>
      <c r="C88" t="n">
        <v>0</v>
      </c>
      <c r="D88" t="n">
        <v>0</v>
      </c>
      <c r="I88">
        <f>(((D88)/2) + (D89))</f>
        <v/>
      </c>
      <c r="J88">
        <f>((C88)*(((D88)/2) + (D89)))</f>
        <v/>
      </c>
    </row>
    <row r="89">
      <c r="A89" t="inlineStr">
        <is>
          <t>masterReg/readData2[30]_i_19/I3</t>
        </is>
      </c>
      <c r="B89" t="inlineStr">
        <is>
          <t>Inpin</t>
        </is>
      </c>
      <c r="D89" t="n">
        <v>0</v>
      </c>
      <c r="E89" t="n">
        <v>0.219</v>
      </c>
      <c r="F89" t="n">
        <v>0.176</v>
      </c>
      <c r="G89" t="n">
        <v>0.521</v>
      </c>
      <c r="H89" t="n">
        <v>0.42</v>
      </c>
    </row>
    <row r="90">
      <c r="A90" t="inlineStr">
        <is>
          <t>regReadDataA[29]: masterReg/readData1_reg[29]/Q to masterReg/readData2[30]_i_19/I3 sum delays</t>
        </is>
      </c>
      <c r="E90">
        <f>(E2 + E4 + E44 + E77 + E80 + E84 + E87 + E89)</f>
        <v/>
      </c>
      <c r="F90">
        <f>(F2 + F4 + F44 + F77 + F80 + F84 + F87 + F89)</f>
        <v/>
      </c>
      <c r="G90">
        <f>(G2 + G4 + G44 + G77 + G80 + G84 + G87 + G89)</f>
        <v/>
      </c>
      <c r="H90">
        <f>(H2 + H4 + H44 + H77 + H80 + H84 + H87 + H89)</f>
        <v/>
      </c>
      <c r="J90">
        <f>(J2 + J3 + J4 + J6 + J44 + J51 + J77 + J79 + J80 + J83 + J84 + J86 + J87 + J88 + J89)</f>
        <v/>
      </c>
    </row>
    <row r="91">
      <c r="A91" t="inlineStr">
        <is>
          <t>regReadDataA[29]: masterReg/readData1_reg[29]/Q to masterReg/readData2[30]_i_19/I3sum delays + cap delay</t>
        </is>
      </c>
      <c r="E91">
        <f>1000*(E90 + J90)</f>
        <v/>
      </c>
      <c r="F91">
        <f>1000*(F90 + J90)</f>
        <v/>
      </c>
      <c r="G91">
        <f>1000*(G90 + J90)</f>
        <v/>
      </c>
      <c r="H91">
        <f>1000*(H90 + J90)</f>
        <v/>
      </c>
    </row>
    <row r="93">
      <c r="A93" t="inlineStr">
        <is>
          <t>regReadDataA[29]: masterReg/readData1_reg[29]/Q to masterReg/readData2[30]_i_19/I3Total delay (from Vivado)</t>
        </is>
      </c>
      <c r="E93" t="inlineStr">
        <is>
          <t>544</t>
        </is>
      </c>
      <c r="F93" t="inlineStr">
        <is>
          <t>461</t>
        </is>
      </c>
      <c r="G93" t="inlineStr">
        <is>
          <t>967</t>
        </is>
      </c>
      <c r="H93" t="inlineStr">
        <is>
          <t>805</t>
        </is>
      </c>
    </row>
    <row r="95">
      <c r="A95" t="inlineStr">
        <is>
          <t>INT_L_X10Y51/INT_L.SS2END0-&gt;&gt;SR1BEG1</t>
        </is>
      </c>
      <c r="B95" t="inlineStr">
        <is>
          <t>Buffer</t>
        </is>
      </c>
      <c r="C95" t="n">
        <v>1.16220225</v>
      </c>
      <c r="D95" t="n">
        <v>0.008429000000000001</v>
      </c>
      <c r="E95" t="n">
        <v>0.056</v>
      </c>
      <c r="F95" t="n">
        <v>0.046</v>
      </c>
      <c r="G95" t="n">
        <v>0.132</v>
      </c>
      <c r="H95" t="n">
        <v>0.109</v>
      </c>
      <c r="I95">
        <f>((D98) + (D96 + D97))</f>
        <v/>
      </c>
      <c r="J95">
        <f>(((D98) + (D96 + D97))*C95)</f>
        <v/>
      </c>
    </row>
    <row r="96">
      <c r="A96" t="inlineStr">
        <is>
          <t>INT_L_X10Y51/SR1BEG1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INT_L_X10Y50/SR1END1</t>
        </is>
      </c>
      <c r="B97" t="inlineStr">
        <is>
          <t>Part of wire</t>
        </is>
      </c>
      <c r="C97" t="n">
        <v>0</v>
      </c>
      <c r="D97" t="n">
        <v>0</v>
      </c>
      <c r="I97">
        <f>(((D96 + D97)/2) + (D98))</f>
        <v/>
      </c>
      <c r="J97">
        <f>((C96 + C97)*(((D96 + D97)/2) + (D98)))</f>
        <v/>
      </c>
    </row>
    <row r="98">
      <c r="A98" t="inlineStr">
        <is>
          <t>INT_L_X10Y50/INT_L.SR1END1-&gt;&gt;IMUX_L44</t>
        </is>
      </c>
      <c r="B98" t="inlineStr">
        <is>
          <t>Buffer</t>
        </is>
      </c>
      <c r="C98" t="n">
        <v>1.6107141875</v>
      </c>
      <c r="D98" t="n">
        <v>0.007713</v>
      </c>
      <c r="E98" t="n">
        <v>0.047</v>
      </c>
      <c r="F98" t="n">
        <v>0.038</v>
      </c>
      <c r="G98" t="n">
        <v>0.138</v>
      </c>
      <c r="H98" t="n">
        <v>0.114</v>
      </c>
      <c r="I98">
        <f>((((D103) + (D102))) + (D99 + D100))</f>
        <v/>
      </c>
      <c r="J98">
        <f>(((((D103) + (D102))) + (D99 + D100))*C98)</f>
        <v/>
      </c>
    </row>
    <row r="99">
      <c r="A99" t="inlineStr">
        <is>
          <t>INT_L_X10Y50/IMUX_L44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CLBLM_L_X10Y50/CLBLM_IMUX44</t>
        </is>
      </c>
      <c r="B100" t="inlineStr">
        <is>
          <t>Part of wire</t>
        </is>
      </c>
      <c r="C100" t="n">
        <v>0</v>
      </c>
      <c r="D100" t="n">
        <v>0</v>
      </c>
      <c r="I100">
        <f>(((D99 + D100)/2) + (((D103) + (D102))))</f>
        <v/>
      </c>
      <c r="J100">
        <f>((C99 + C100)*(((D99 + D100)/2) + (((D103) + (D102)))))</f>
        <v/>
      </c>
    </row>
    <row r="101">
      <c r="A101" t="inlineStr">
        <is>
          <t>CLBLM_L_X10Y50/CLBLM_L.CLBLM_IMUX44-&gt;CLBLM_M_D4</t>
        </is>
      </c>
      <c r="B101" t="inlineStr">
        <is>
          <t>PassTransistor</t>
        </is>
      </c>
      <c r="C101" t="n">
        <v>0</v>
      </c>
      <c r="E101" t="n">
        <v>0</v>
      </c>
      <c r="F101" t="n">
        <v>0</v>
      </c>
      <c r="G101" t="n">
        <v>0</v>
      </c>
      <c r="H101" t="n">
        <v>0</v>
      </c>
      <c r="I101">
        <f>((D103) + (D102))</f>
        <v/>
      </c>
      <c r="J101">
        <f>(((D103) + (D102))*C101)</f>
        <v/>
      </c>
    </row>
    <row r="102">
      <c r="A102" t="inlineStr">
        <is>
          <t>CLBLM_L_X10Y50/CLBLM_M_D4</t>
        </is>
      </c>
      <c r="B102" t="inlineStr">
        <is>
          <t>Part of wire</t>
        </is>
      </c>
      <c r="C102" t="n">
        <v>0</v>
      </c>
      <c r="D102" t="n">
        <v>0</v>
      </c>
      <c r="I102">
        <f>(((D102)/2) + (D103))</f>
        <v/>
      </c>
      <c r="J102">
        <f>((C102)*(((D102)/2) + (D103)))</f>
        <v/>
      </c>
    </row>
    <row r="103">
      <c r="A103" t="inlineStr">
        <is>
          <t>masterReg/readData2[31]_i_19/I1</t>
        </is>
      </c>
      <c r="B103" t="inlineStr">
        <is>
          <t>Inpin</t>
        </is>
      </c>
      <c r="D103" t="n">
        <v>0</v>
      </c>
      <c r="E103" t="n">
        <v>0.118</v>
      </c>
      <c r="F103" t="n">
        <v>0.073</v>
      </c>
      <c r="G103" t="n">
        <v>0.317</v>
      </c>
      <c r="H103" t="n">
        <v>0.176</v>
      </c>
    </row>
    <row r="104">
      <c r="A104" t="inlineStr">
        <is>
          <t>regReadDataA[29]: masterReg/readData1_reg[29]/Q to masterReg/readData2[31]_i_19/I1 sum delays</t>
        </is>
      </c>
      <c r="E104">
        <f>(E2 + E4 + E44 + E77 + E80 + E95 + E98 + E101 + E103)</f>
        <v/>
      </c>
      <c r="F104">
        <f>(F2 + F4 + F44 + F77 + F80 + F95 + F98 + F101 + F103)</f>
        <v/>
      </c>
      <c r="G104">
        <f>(G2 + G4 + G44 + G77 + G80 + G95 + G98 + G101 + G103)</f>
        <v/>
      </c>
      <c r="H104">
        <f>(H2 + H4 + H44 + H77 + H80 + H95 + H98 + H101 + H103)</f>
        <v/>
      </c>
      <c r="J104">
        <f>(J2 + J3 + J4 + J6 + J44 + J51 + J77 + J79 + J80 + J83 + J95 + J97 + J98 + J100 + J101 + J102 + J103)</f>
        <v/>
      </c>
    </row>
    <row r="105">
      <c r="A105" t="inlineStr">
        <is>
          <t>regReadDataA[29]: masterReg/readData1_reg[29]/Q to masterReg/readData2[31]_i_19/I1sum delays + cap delay</t>
        </is>
      </c>
      <c r="E105">
        <f>1000*(E104 + J104)</f>
        <v/>
      </c>
      <c r="F105">
        <f>1000*(F104 + J104)</f>
        <v/>
      </c>
      <c r="G105">
        <f>1000*(G104 + J104)</f>
        <v/>
      </c>
      <c r="H105">
        <f>1000*(H104 + J104)</f>
        <v/>
      </c>
    </row>
    <row r="107">
      <c r="A107" t="inlineStr">
        <is>
          <t>regReadDataA[29]: masterReg/readData1_reg[29]/Q to masterReg/readData2[31]_i_19/I1Total delay (from Vivado)</t>
        </is>
      </c>
      <c r="E107" t="inlineStr">
        <is>
          <t>507</t>
        </is>
      </c>
      <c r="F107" t="inlineStr">
        <is>
          <t>412</t>
        </is>
      </c>
      <c r="G107" t="inlineStr">
        <is>
          <t>898</t>
        </is>
      </c>
      <c r="H107" t="inlineStr">
        <is>
          <t>687</t>
        </is>
      </c>
    </row>
    <row r="109">
      <c r="A109" t="inlineStr">
        <is>
          <t>INT_L_X8Y54/INT_L.LOGIC_OUTS_L0-&gt;&gt;SW2BEG0</t>
        </is>
      </c>
      <c r="B109" t="inlineStr">
        <is>
          <t>Buffer</t>
        </is>
      </c>
      <c r="C109" t="n">
        <v>1.1851186875</v>
      </c>
      <c r="D109" t="n">
        <v>0.008473000000000001</v>
      </c>
      <c r="E109" t="n">
        <v>0.041</v>
      </c>
      <c r="F109" t="n">
        <v>0.033</v>
      </c>
      <c r="G109" t="n">
        <v>0.137</v>
      </c>
      <c r="H109" t="n">
        <v>0.113</v>
      </c>
      <c r="I109">
        <f>((D115 + D131 + D254) + (D110 + D111 + D112 + D113 + D114))</f>
        <v/>
      </c>
      <c r="J109">
        <f>(((D115 + D131 + D254) + (D110 + D111 + D112 + D113 + D114))*C109)</f>
        <v/>
      </c>
    </row>
    <row r="110">
      <c r="A110" t="inlineStr">
        <is>
          <t>INT_L_X8Y54/SW2BEG0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INT_R_X7Y53/SW2END0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INT_L_X8Y53/SW2A0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CLBLM_L_X8Y53/CLBLM_SW2A0</t>
        </is>
      </c>
      <c r="B113" t="inlineStr">
        <is>
          <t>Part of wire</t>
        </is>
      </c>
      <c r="C113" t="n">
        <v>0.090208</v>
      </c>
      <c r="D113" t="n">
        <v>0.005896</v>
      </c>
    </row>
    <row r="114">
      <c r="A114" t="inlineStr">
        <is>
          <t>CLBLM_R_X7Y53/CLBLM_SW2A0</t>
        </is>
      </c>
      <c r="B114" t="inlineStr">
        <is>
          <t>Part of wire</t>
        </is>
      </c>
      <c r="C114" t="n">
        <v>0.090208</v>
      </c>
      <c r="D114" t="n">
        <v>0.005896</v>
      </c>
      <c r="I114">
        <f>(((D110 + D111 + D112 + D113 + D114)/2) + (D115 + D131 + D254))</f>
        <v/>
      </c>
      <c r="J114">
        <f>((C110 + C111 + C112 + C113 + C114)*(((D110 + D111 + D112 + D113 + D114)/2) + (D115 + D131 + D254)))</f>
        <v/>
      </c>
    </row>
    <row r="115">
      <c r="A115" t="inlineStr">
        <is>
          <t>INT_R_X7Y53/INT_R.SW2END0-&gt;&gt;FAN_ALT4</t>
        </is>
      </c>
      <c r="B115" t="inlineStr">
        <is>
          <t>Buffer</t>
        </is>
      </c>
      <c r="C115" t="n">
        <v>0</v>
      </c>
      <c r="D115" t="n">
        <v>0.00757</v>
      </c>
      <c r="E115" t="n">
        <v>0</v>
      </c>
      <c r="F115" t="n">
        <v>0</v>
      </c>
      <c r="G115" t="n">
        <v>0</v>
      </c>
      <c r="H115" t="n">
        <v>0</v>
      </c>
      <c r="I115">
        <f>((D117) + (D116))</f>
        <v/>
      </c>
      <c r="J115">
        <f>(((D117) + (D116))*C115)</f>
        <v/>
      </c>
    </row>
    <row r="116">
      <c r="A116" t="inlineStr">
        <is>
          <t>INT_R_X7Y53/FAN_ALT4</t>
        </is>
      </c>
      <c r="B116" t="inlineStr">
        <is>
          <t>Part of wire</t>
        </is>
      </c>
      <c r="C116" t="n">
        <v>0</v>
      </c>
      <c r="D116" t="n">
        <v>0</v>
      </c>
      <c r="I116">
        <f>(((D116)/2) + (D117))</f>
        <v/>
      </c>
      <c r="J116">
        <f>((C116)*(((D116)/2) + (D117)))</f>
        <v/>
      </c>
    </row>
    <row r="117">
      <c r="A117" t="inlineStr">
        <is>
          <t>INT_R_X7Y53/INT_R.FAN_ALT4-&gt;&gt;FAN_BOUNCE4</t>
        </is>
      </c>
      <c r="B117" t="inlineStr">
        <is>
          <t>Buffer</t>
        </is>
      </c>
      <c r="C117" t="n">
        <v>1.4764880625</v>
      </c>
      <c r="D117" t="n">
        <v>0</v>
      </c>
      <c r="E117" t="n">
        <v>0.059</v>
      </c>
      <c r="F117" t="n">
        <v>0.049</v>
      </c>
      <c r="G117" t="n">
        <v>0.178</v>
      </c>
      <c r="H117" t="n">
        <v>0.147</v>
      </c>
      <c r="I117">
        <f>((D120) + (D118 + D119))</f>
        <v/>
      </c>
      <c r="J117">
        <f>(((D120) + (D118 + D119))*C117)</f>
        <v/>
      </c>
    </row>
    <row r="118">
      <c r="A118" t="inlineStr">
        <is>
          <t>INT_R_X7Y53/FAN_BOUNCE4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INT_R_X7Y52/FAN_BOUNCE_S3_4</t>
        </is>
      </c>
      <c r="B119" t="inlineStr">
        <is>
          <t>Part of wire</t>
        </is>
      </c>
      <c r="C119" t="n">
        <v>0</v>
      </c>
      <c r="D119" t="n">
        <v>0</v>
      </c>
      <c r="I119">
        <f>(((D118 + D119)/2) + (D120))</f>
        <v/>
      </c>
      <c r="J119">
        <f>((C118 + C119)*(((D118 + D119)/2) + (D120)))</f>
        <v/>
      </c>
    </row>
    <row r="120">
      <c r="A120" t="inlineStr">
        <is>
          <t>INT_R_X7Y52/INT_R.FAN_BOUNCE_S3_4-&gt;&gt;IMUX23</t>
        </is>
      </c>
      <c r="B120" t="inlineStr">
        <is>
          <t>Buffer</t>
        </is>
      </c>
      <c r="C120" t="n">
        <v>1.6107141875</v>
      </c>
      <c r="D120" t="n">
        <v>0.007713</v>
      </c>
      <c r="E120" t="n">
        <v>0.047</v>
      </c>
      <c r="F120" t="n">
        <v>0.038</v>
      </c>
      <c r="G120" t="n">
        <v>0.138</v>
      </c>
      <c r="H120" t="n">
        <v>0.114</v>
      </c>
      <c r="I120">
        <f>((((D125) + (D124))) + (D121 + D122))</f>
        <v/>
      </c>
      <c r="J120">
        <f>(((((D125) + (D124))) + (D121 + D122))*C120)</f>
        <v/>
      </c>
    </row>
    <row r="121">
      <c r="A121" t="inlineStr">
        <is>
          <t>INT_R_X7Y52/IMUX23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CLBLM_R_X7Y52/CLBLM_IMUX23</t>
        </is>
      </c>
      <c r="B122" t="inlineStr">
        <is>
          <t>Part of wire</t>
        </is>
      </c>
      <c r="C122" t="n">
        <v>0</v>
      </c>
      <c r="D122" t="n">
        <v>0</v>
      </c>
      <c r="I122">
        <f>(((D121 + D122)/2) + (((D125) + (D124))))</f>
        <v/>
      </c>
      <c r="J122">
        <f>((C121 + C122)*(((D121 + D122)/2) + (((D125) + (D124)))))</f>
        <v/>
      </c>
    </row>
    <row r="123">
      <c r="A123" t="inlineStr">
        <is>
          <t>CLBLM_R_X7Y52/CLBLM_R.CLBLM_IMUX23-&gt;CLBLM_L_C3</t>
        </is>
      </c>
      <c r="B123" t="inlineStr">
        <is>
          <t>PassTransistor</t>
        </is>
      </c>
      <c r="C123" t="n">
        <v>0</v>
      </c>
      <c r="E123" t="n">
        <v>0</v>
      </c>
      <c r="F123" t="n">
        <v>0</v>
      </c>
      <c r="G123" t="n">
        <v>0</v>
      </c>
      <c r="H123" t="n">
        <v>0</v>
      </c>
      <c r="I123">
        <f>((D125) + (D124))</f>
        <v/>
      </c>
      <c r="J123">
        <f>(((D125) + (D124))*C123)</f>
        <v/>
      </c>
    </row>
    <row r="124">
      <c r="A124" t="inlineStr">
        <is>
          <t>CLBLM_R_X7Y52/CLBLM_L_C3</t>
        </is>
      </c>
      <c r="B124" t="inlineStr">
        <is>
          <t>Part of wire</t>
        </is>
      </c>
      <c r="C124" t="n">
        <v>0</v>
      </c>
      <c r="D124" t="n">
        <v>0</v>
      </c>
      <c r="I124">
        <f>(((D124)/2) + (D125))</f>
        <v/>
      </c>
      <c r="J124">
        <f>((C124)*(((D124)/2) + (D125)))</f>
        <v/>
      </c>
    </row>
    <row r="125">
      <c r="A125" t="inlineStr">
        <is>
          <t>masterReg/readData2[29]_i_19/I5</t>
        </is>
      </c>
      <c r="B125" t="inlineStr">
        <is>
          <t>Inpin</t>
        </is>
      </c>
      <c r="D125" t="n">
        <v>0</v>
      </c>
      <c r="E125" t="n">
        <v>0.137</v>
      </c>
      <c r="F125" t="n">
        <v>0.11</v>
      </c>
      <c r="G125" t="n">
        <v>0.351</v>
      </c>
      <c r="H125" t="n">
        <v>0.283</v>
      </c>
    </row>
    <row r="126">
      <c r="A126" t="inlineStr">
        <is>
          <t>regReadDataA[29]: masterReg/readData1_reg[29]/Q to masterReg/readData2[29]_i_19/I5 sum delays</t>
        </is>
      </c>
      <c r="E126">
        <f>(E2 + E4 + E109 + E115 + E117 + E120 + E123 + E125)</f>
        <v/>
      </c>
      <c r="F126">
        <f>(F2 + F4 + F109 + F115 + F117 + F120 + F123 + F125)</f>
        <v/>
      </c>
      <c r="G126">
        <f>(G2 + G4 + G109 + G115 + G117 + G120 + G123 + G125)</f>
        <v/>
      </c>
      <c r="H126">
        <f>(H2 + H4 + H109 + H115 + H117 + H120 + H123 + H125)</f>
        <v/>
      </c>
      <c r="J126">
        <f>(J2 + J3 + J4 + J6 + J109 + J114 + J115 + J116 + J117 + J119 + J120 + J122 + J123 + J124 + J125)</f>
        <v/>
      </c>
    </row>
    <row r="127">
      <c r="A127" t="inlineStr">
        <is>
          <t>regReadDataA[29]: masterReg/readData1_reg[29]/Q to masterReg/readData2[29]_i_19/I5sum delays + cap delay</t>
        </is>
      </c>
      <c r="E127">
        <f>1000*(E126 + J126)</f>
        <v/>
      </c>
      <c r="F127">
        <f>1000*(F126 + J126)</f>
        <v/>
      </c>
      <c r="G127">
        <f>1000*(G126 + J126)</f>
        <v/>
      </c>
      <c r="H127">
        <f>1000*(H126 + J126)</f>
        <v/>
      </c>
    </row>
    <row r="129">
      <c r="A129" t="inlineStr">
        <is>
          <t>regReadDataA[29]: masterReg/readData1_reg[29]/Q to masterReg/readData2[29]_i_19/I5Total delay (from Vivado)</t>
        </is>
      </c>
      <c r="E129" t="inlineStr">
        <is>
          <t>375</t>
        </is>
      </c>
      <c r="F129" t="inlineStr">
        <is>
          <t>321</t>
        </is>
      </c>
      <c r="G129" t="inlineStr">
        <is>
          <t>724</t>
        </is>
      </c>
      <c r="H129" t="inlineStr">
        <is>
          <t>606</t>
        </is>
      </c>
    </row>
    <row r="131">
      <c r="A131" t="inlineStr">
        <is>
          <t>INT_R_X7Y53/INT_R.SW2END0-&gt;&gt;WW2BEG0</t>
        </is>
      </c>
      <c r="B131" t="inlineStr">
        <is>
          <t>Buffer</t>
        </is>
      </c>
      <c r="C131" t="n">
        <v>1.1851186875</v>
      </c>
      <c r="D131" t="n">
        <v>0.008473000000000001</v>
      </c>
      <c r="E131" t="n">
        <v>0.063</v>
      </c>
      <c r="F131" t="n">
        <v>0.052</v>
      </c>
      <c r="G131" t="n">
        <v>0.143</v>
      </c>
      <c r="H131" t="n">
        <v>0.118</v>
      </c>
      <c r="I131">
        <f>((D139 + D167 + D178 + D189 + D204) + (D132 + D133 + D134 + D135 + D136 + D137 + D138))</f>
        <v/>
      </c>
      <c r="J131">
        <f>(((D139 + D167 + D178 + D189 + D204) + (D132 + D133 + D134 + D135 + D136 + D137 + D138))*C131)</f>
        <v/>
      </c>
    </row>
    <row r="132">
      <c r="A132" t="inlineStr">
        <is>
          <t>INT_R_X7Y53/WW2BEG0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INT_R_X5Y53/WW2END0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INT_L_X6Y53/WW2A0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BRAM_INT_INTERFACE_L_X6Y53/INT_INTERFACE_WW2END0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BRAM_L_X6Y50/BRAM_WW2END0_3</t>
        </is>
      </c>
      <c r="B136" t="inlineStr">
        <is>
          <t>Part of wire</t>
        </is>
      </c>
      <c r="C136" t="n">
        <v>0.26892</v>
      </c>
      <c r="D136" t="n">
        <v>0.06043</v>
      </c>
    </row>
    <row r="137">
      <c r="A137" t="inlineStr">
        <is>
          <t>VBRK_X18Y56/VBRK_WW2END0</t>
        </is>
      </c>
      <c r="B137" t="inlineStr">
        <is>
          <t>Part of wire</t>
        </is>
      </c>
      <c r="C137" t="n">
        <v>0.01211</v>
      </c>
      <c r="D137" t="n">
        <v>0.00162</v>
      </c>
    </row>
    <row r="138">
      <c r="A138" t="inlineStr">
        <is>
          <t>CLBLM_R_X5Y53/CLBLM_WW2END0</t>
        </is>
      </c>
      <c r="B138" t="inlineStr">
        <is>
          <t>Part of wire</t>
        </is>
      </c>
      <c r="C138" t="n">
        <v>0</v>
      </c>
      <c r="D138" t="n">
        <v>0</v>
      </c>
      <c r="I138">
        <f>(((D132 + D133 + D134 + D135 + D136 + D137 + D138)/2) + (D139 + D167 + D178 + D189 + D204))</f>
        <v/>
      </c>
      <c r="J138">
        <f>((C132 + C133 + C134 + C135 + C136 + C137 + C138)*(((D132 + D133 + D134 + D135 + D136 + D137 + D138)/2) + (D139 + D167 + D178 + D189 + D204)))</f>
        <v/>
      </c>
    </row>
    <row r="139">
      <c r="A139" t="inlineStr">
        <is>
          <t>INT_R_X5Y53/INT_R.WW2END0-&gt;&gt;BYP_ALT4</t>
        </is>
      </c>
      <c r="B139" t="inlineStr">
        <is>
          <t>Buffer</t>
        </is>
      </c>
      <c r="C139" t="n">
        <v>0</v>
      </c>
      <c r="D139" t="n">
        <v>0.00757</v>
      </c>
      <c r="E139" t="n">
        <v>0</v>
      </c>
      <c r="F139" t="n">
        <v>0</v>
      </c>
      <c r="G139" t="n">
        <v>0</v>
      </c>
      <c r="H139" t="n">
        <v>0</v>
      </c>
      <c r="I139">
        <f>((D141 + D152) + (D140))</f>
        <v/>
      </c>
      <c r="J139">
        <f>(((D141 + D152) + (D140))*C139)</f>
        <v/>
      </c>
    </row>
    <row r="140">
      <c r="A140" t="inlineStr">
        <is>
          <t>INT_R_X5Y53/BYP_ALT4</t>
        </is>
      </c>
      <c r="B140" t="inlineStr">
        <is>
          <t>Part of wire</t>
        </is>
      </c>
      <c r="C140" t="n">
        <v>0</v>
      </c>
      <c r="D140" t="n">
        <v>0</v>
      </c>
      <c r="I140">
        <f>(((D140)/2) + (D141 + D152))</f>
        <v/>
      </c>
      <c r="J140">
        <f>((C140)*(((D140)/2) + (D141 + D152)))</f>
        <v/>
      </c>
    </row>
    <row r="141">
      <c r="A141" t="inlineStr">
        <is>
          <t>INT_R_X5Y53/INT_R.BYP_ALT4-&gt;&gt;BYP4</t>
        </is>
      </c>
      <c r="B141" t="inlineStr">
        <is>
          <t>Buffer</t>
        </is>
      </c>
      <c r="C141" t="n">
        <v>3.489880625</v>
      </c>
      <c r="D141" t="n">
        <v>0</v>
      </c>
      <c r="E141" t="n">
        <v>0.055</v>
      </c>
      <c r="F141" t="n">
        <v>0.045</v>
      </c>
      <c r="G141" t="n">
        <v>0.179</v>
      </c>
      <c r="H141" t="n">
        <v>0.148</v>
      </c>
      <c r="I141">
        <f>((((D146) + (D145))) + (D142 + D143))</f>
        <v/>
      </c>
      <c r="J141">
        <f>(((((D146) + (D145))) + (D142 + D143))*C141)</f>
        <v/>
      </c>
    </row>
    <row r="142">
      <c r="A142" t="inlineStr">
        <is>
          <t>INT_R_X5Y53/BYP4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CLBLM_R_X5Y53/CLBLM_BYP4</t>
        </is>
      </c>
      <c r="B143" t="inlineStr">
        <is>
          <t>Part of wire</t>
        </is>
      </c>
      <c r="C143" t="n">
        <v>0</v>
      </c>
      <c r="D143" t="n">
        <v>0</v>
      </c>
      <c r="I143">
        <f>(((D142 + D143)/2) + (((D146) + (D145))))</f>
        <v/>
      </c>
      <c r="J143">
        <f>((C142 + C143)*(((D142 + D143)/2) + (((D146) + (D145)))))</f>
        <v/>
      </c>
    </row>
    <row r="144">
      <c r="A144" t="inlineStr">
        <is>
          <t>CLBLM_R_X5Y53/CLBLM_R.CLBLM_BYP4-&gt;CLBLM_M_BX</t>
        </is>
      </c>
      <c r="B144" t="inlineStr">
        <is>
          <t>PassTransistor</t>
        </is>
      </c>
      <c r="C144" t="n">
        <v>0</v>
      </c>
      <c r="E144" t="n">
        <v>0</v>
      </c>
      <c r="F144" t="n">
        <v>0</v>
      </c>
      <c r="G144" t="n">
        <v>0</v>
      </c>
      <c r="H144" t="n">
        <v>0</v>
      </c>
      <c r="I144">
        <f>((D146) + (D145))</f>
        <v/>
      </c>
      <c r="J144">
        <f>(((D146) + (D145))*C144)</f>
        <v/>
      </c>
    </row>
    <row r="145">
      <c r="A145" t="inlineStr">
        <is>
          <t>CLBLM_R_X5Y53/CLBLM_M_BX</t>
        </is>
      </c>
      <c r="B145" t="inlineStr">
        <is>
          <t>Part of wire</t>
        </is>
      </c>
      <c r="C145" t="n">
        <v>0</v>
      </c>
      <c r="D145" t="n">
        <v>0</v>
      </c>
      <c r="I145">
        <f>(((D145)/2) + (D146))</f>
        <v/>
      </c>
      <c r="J145">
        <f>((C145)*(((D145)/2) + (D146)))</f>
        <v/>
      </c>
    </row>
    <row r="146">
      <c r="A146" t="inlineStr">
        <is>
          <t>ALU1/result0_inferred__0/i__carry__6/DI[1]</t>
        </is>
      </c>
      <c r="B146" t="inlineStr">
        <is>
          <t>Inpin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t="inlineStr">
        <is>
          <t>regReadDataA[29]: masterReg/readData1_reg[29]/Q to ALU1/result0_inferred__0/i__carry__6/DI[1] sum delays</t>
        </is>
      </c>
      <c r="E147">
        <f>(E2 + E4 + E109 + E131 + E139 + E141 + E144 + E146)</f>
        <v/>
      </c>
      <c r="F147">
        <f>(F2 + F4 + F109 + F131 + F139 + F141 + F144 + F146)</f>
        <v/>
      </c>
      <c r="G147">
        <f>(G2 + G4 + G109 + G131 + G139 + G141 + G144 + G146)</f>
        <v/>
      </c>
      <c r="H147">
        <f>(H2 + H4 + H109 + H131 + H139 + H141 + H144 + H146)</f>
        <v/>
      </c>
      <c r="J147">
        <f>(J2 + J3 + J4 + J6 + J109 + J114 + J131 + J138 + J139 + J140 + J141 + J143 + J144 + J145 + J146)</f>
        <v/>
      </c>
    </row>
    <row r="148">
      <c r="A148" t="inlineStr">
        <is>
          <t>regReadDataA[29]: masterReg/readData1_reg[29]/Q to ALU1/result0_inferred__0/i__carry__6/DI[1]sum delays + cap delay</t>
        </is>
      </c>
      <c r="E148">
        <f>1000*(E147 + J147)</f>
        <v/>
      </c>
      <c r="F148">
        <f>1000*(F147 + J147)</f>
        <v/>
      </c>
      <c r="G148">
        <f>1000*(G147 + J147)</f>
        <v/>
      </c>
      <c r="H148">
        <f>1000*(H147 + J147)</f>
        <v/>
      </c>
    </row>
    <row r="150">
      <c r="A150" t="inlineStr">
        <is>
          <t>regReadDataA[29]: masterReg/readData1_reg[29]/Q to ALU1/result0_inferred__0/i__carry__6/DI[1]Total delay (from Vivado)</t>
        </is>
      </c>
      <c r="E150" t="inlineStr">
        <is>
          <t>366</t>
        </is>
      </c>
      <c r="F150" t="inlineStr">
        <is>
          <t>337</t>
        </is>
      </c>
      <c r="G150" t="inlineStr">
        <is>
          <t>566</t>
        </is>
      </c>
      <c r="H150" t="inlineStr">
        <is>
          <t>502</t>
        </is>
      </c>
    </row>
    <row r="152">
      <c r="A152" t="inlineStr">
        <is>
          <t>INT_R_X5Y53/INT_R.BYP_ALT4-&gt;&gt;BYP_BOUNCE4</t>
        </is>
      </c>
      <c r="B152" t="inlineStr">
        <is>
          <t>Buffer</t>
        </is>
      </c>
      <c r="C152" t="n">
        <v>1.4764880625</v>
      </c>
      <c r="D152" t="n">
        <v>0</v>
      </c>
      <c r="E152" t="n">
        <v>0.059</v>
      </c>
      <c r="F152" t="n">
        <v>0.049</v>
      </c>
      <c r="G152" t="n">
        <v>0.178</v>
      </c>
      <c r="H152" t="n">
        <v>0.147</v>
      </c>
      <c r="I152">
        <f>((D154) + (D153))</f>
        <v/>
      </c>
      <c r="J152">
        <f>(((D154) + (D153))*C152)</f>
        <v/>
      </c>
    </row>
    <row r="153">
      <c r="A153" t="inlineStr">
        <is>
          <t>INT_R_X5Y53/BYP_BOUNCE4</t>
        </is>
      </c>
      <c r="B153" t="inlineStr">
        <is>
          <t>Part of wire</t>
        </is>
      </c>
      <c r="C153" t="n">
        <v>0</v>
      </c>
      <c r="D153" t="n">
        <v>0</v>
      </c>
      <c r="I153">
        <f>(((D153)/2) + (D154))</f>
        <v/>
      </c>
      <c r="J153">
        <f>((C153)*(((D153)/2) + (D154)))</f>
        <v/>
      </c>
    </row>
    <row r="154">
      <c r="A154" t="inlineStr">
        <is>
          <t>INT_R_X5Y53/INT_R.BYP_BOUNCE4-&gt;&gt;BYP_ALT5</t>
        </is>
      </c>
      <c r="B154" t="inlineStr">
        <is>
          <t>Buffer</t>
        </is>
      </c>
      <c r="C154" t="n">
        <v>0</v>
      </c>
      <c r="D154" t="n">
        <v>0.00757</v>
      </c>
      <c r="E154" t="n">
        <v>0</v>
      </c>
      <c r="F154" t="n">
        <v>0</v>
      </c>
      <c r="G154" t="n">
        <v>0</v>
      </c>
      <c r="H154" t="n">
        <v>0</v>
      </c>
      <c r="I154">
        <f>((D156) + (D155))</f>
        <v/>
      </c>
      <c r="J154">
        <f>(((D156) + (D155))*C154)</f>
        <v/>
      </c>
    </row>
    <row r="155">
      <c r="A155" t="inlineStr">
        <is>
          <t>INT_R_X5Y53/BYP_ALT5</t>
        </is>
      </c>
      <c r="B155" t="inlineStr">
        <is>
          <t>Part of wire</t>
        </is>
      </c>
      <c r="C155" t="n">
        <v>0</v>
      </c>
      <c r="D155" t="n">
        <v>0</v>
      </c>
      <c r="I155">
        <f>(((D155)/2) + (D156))</f>
        <v/>
      </c>
      <c r="J155">
        <f>((C155)*(((D155)/2) + (D156)))</f>
        <v/>
      </c>
    </row>
    <row r="156">
      <c r="A156" t="inlineStr">
        <is>
          <t>INT_R_X5Y53/INT_R.BYP_ALT5-&gt;&gt;BYP5</t>
        </is>
      </c>
      <c r="B156" t="inlineStr">
        <is>
          <t>Buffer</t>
        </is>
      </c>
      <c r="C156" t="n">
        <v>3.489880625</v>
      </c>
      <c r="D156" t="n">
        <v>0</v>
      </c>
      <c r="E156" t="n">
        <v>0.055</v>
      </c>
      <c r="F156" t="n">
        <v>0.045</v>
      </c>
      <c r="G156" t="n">
        <v>0.179</v>
      </c>
      <c r="H156" t="n">
        <v>0.148</v>
      </c>
      <c r="I156">
        <f>((((D161) + (D160))) + (D157 + D158))</f>
        <v/>
      </c>
      <c r="J156">
        <f>(((((D161) + (D160))) + (D157 + D158))*C156)</f>
        <v/>
      </c>
    </row>
    <row r="157">
      <c r="A157" t="inlineStr">
        <is>
          <t>INT_R_X5Y53/BYP5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CLBLM_R_X5Y53/CLBLM_BYP5</t>
        </is>
      </c>
      <c r="B158" t="inlineStr">
        <is>
          <t>Part of wire</t>
        </is>
      </c>
      <c r="C158" t="n">
        <v>0</v>
      </c>
      <c r="D158" t="n">
        <v>0</v>
      </c>
      <c r="I158">
        <f>(((D157 + D158)/2) + (((D161) + (D160))))</f>
        <v/>
      </c>
      <c r="J158">
        <f>((C157 + C158)*(((D157 + D158)/2) + (((D161) + (D160)))))</f>
        <v/>
      </c>
    </row>
    <row r="159">
      <c r="A159" t="inlineStr">
        <is>
          <t>CLBLM_R_X5Y53/CLBLM_R.CLBLM_BYP5-&gt;CLBLM_L_BX</t>
        </is>
      </c>
      <c r="B159" t="inlineStr">
        <is>
          <t>PassTransistor</t>
        </is>
      </c>
      <c r="C159" t="n">
        <v>0</v>
      </c>
      <c r="E159" t="n">
        <v>0</v>
      </c>
      <c r="F159" t="n">
        <v>0</v>
      </c>
      <c r="G159" t="n">
        <v>0</v>
      </c>
      <c r="H159" t="n">
        <v>0</v>
      </c>
      <c r="I159">
        <f>((D161) + (D160))</f>
        <v/>
      </c>
      <c r="J159">
        <f>(((D161) + (D160))*C159)</f>
        <v/>
      </c>
    </row>
    <row r="160">
      <c r="A160" t="inlineStr">
        <is>
          <t>CLBLM_R_X5Y53/CLBLM_L_BX</t>
        </is>
      </c>
      <c r="B160" t="inlineStr">
        <is>
          <t>Part of wire</t>
        </is>
      </c>
      <c r="C160" t="n">
        <v>0</v>
      </c>
      <c r="D160" t="n">
        <v>0</v>
      </c>
      <c r="I160">
        <f>(((D160)/2) + (D161))</f>
        <v/>
      </c>
      <c r="J160">
        <f>((C160)*(((D160)/2) + (D161)))</f>
        <v/>
      </c>
    </row>
    <row r="161">
      <c r="A161" t="inlineStr">
        <is>
          <t>ALU1/result0_carry__6/DI[1]</t>
        </is>
      </c>
      <c r="B161" t="inlineStr">
        <is>
          <t>Inpin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t="inlineStr">
        <is>
          <t>regReadDataA[29]: masterReg/readData1_reg[29]/Q to ALU1/result0_carry__6/DI[1] sum delays</t>
        </is>
      </c>
      <c r="E162">
        <f>(E2 + E4 + E109 + E131 + E139 + E152 + E154 + E156 + E159 + E161)</f>
        <v/>
      </c>
      <c r="F162">
        <f>(F2 + F4 + F109 + F131 + F139 + F152 + F154 + F156 + F159 + F161)</f>
        <v/>
      </c>
      <c r="G162">
        <f>(G2 + G4 + G109 + G131 + G139 + G152 + G154 + G156 + G159 + G161)</f>
        <v/>
      </c>
      <c r="H162">
        <f>(H2 + H4 + H109 + H131 + H139 + H152 + H154 + H156 + H159 + H161)</f>
        <v/>
      </c>
      <c r="J162">
        <f>(J2 + J3 + J4 + J6 + J109 + J114 + J131 + J138 + J139 + J140 + J152 + J153 + J154 + J155 + J156 + J158 + J159 + J160 + J161)</f>
        <v/>
      </c>
    </row>
    <row r="163">
      <c r="A163" t="inlineStr">
        <is>
          <t>regReadDataA[29]: masterReg/readData1_reg[29]/Q to ALU1/result0_carry__6/DI[1]sum delays + cap delay</t>
        </is>
      </c>
      <c r="E163">
        <f>1000*(E162 + J162)</f>
        <v/>
      </c>
      <c r="F163">
        <f>1000*(F162 + J162)</f>
        <v/>
      </c>
      <c r="G163">
        <f>1000*(G162 + J162)</f>
        <v/>
      </c>
      <c r="H163">
        <f>1000*(H162 + J162)</f>
        <v/>
      </c>
    </row>
    <row r="165">
      <c r="A165" t="inlineStr">
        <is>
          <t>regReadDataA[29]: masterReg/readData1_reg[29]/Q to ALU1/result0_carry__6/DI[1]Total delay (from Vivado)</t>
        </is>
      </c>
      <c r="E165" t="inlineStr">
        <is>
          <t>434</t>
        </is>
      </c>
      <c r="F165" t="inlineStr">
        <is>
          <t>395</t>
        </is>
      </c>
      <c r="G165" t="inlineStr">
        <is>
          <t>708</t>
        </is>
      </c>
      <c r="H165" t="inlineStr">
        <is>
          <t>620</t>
        </is>
      </c>
    </row>
    <row r="167">
      <c r="A167" t="inlineStr">
        <is>
          <t>INT_R_X5Y53/INT_R.WW2END0-&gt;&gt;IMUX17</t>
        </is>
      </c>
      <c r="B167" t="inlineStr">
        <is>
          <t>Buffer</t>
        </is>
      </c>
      <c r="C167" t="n">
        <v>1.6107141875</v>
      </c>
      <c r="D167" t="n">
        <v>0.007713</v>
      </c>
      <c r="E167" t="n">
        <v>0.047</v>
      </c>
      <c r="F167" t="n">
        <v>0.038</v>
      </c>
      <c r="G167" t="n">
        <v>0.138</v>
      </c>
      <c r="H167" t="n">
        <v>0.114</v>
      </c>
      <c r="I167">
        <f>((((D172) + (D171))) + (D168 + D169))</f>
        <v/>
      </c>
      <c r="J167">
        <f>(((((D172) + (D171))) + (D168 + D169))*C167)</f>
        <v/>
      </c>
    </row>
    <row r="168">
      <c r="A168" t="inlineStr">
        <is>
          <t>INT_R_X5Y53/IMUX17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CLBLM_R_X5Y53/CLBLM_IMUX17</t>
        </is>
      </c>
      <c r="B169" t="inlineStr">
        <is>
          <t>Part of wire</t>
        </is>
      </c>
      <c r="C169" t="n">
        <v>0</v>
      </c>
      <c r="D169" t="n">
        <v>0</v>
      </c>
      <c r="I169">
        <f>(((D168 + D169)/2) + (((D172) + (D171))))</f>
        <v/>
      </c>
      <c r="J169">
        <f>((C168 + C169)*(((D168 + D169)/2) + (((D172) + (D171)))))</f>
        <v/>
      </c>
    </row>
    <row r="170">
      <c r="A170" t="inlineStr">
        <is>
          <t>CLBLM_R_X5Y53/CLBLM_R.CLBLM_IMUX17-&gt;CLBLM_M_B3</t>
        </is>
      </c>
      <c r="B170" t="inlineStr">
        <is>
          <t>PassTransistor</t>
        </is>
      </c>
      <c r="C170" t="n">
        <v>0</v>
      </c>
      <c r="E170" t="n">
        <v>0</v>
      </c>
      <c r="F170" t="n">
        <v>0</v>
      </c>
      <c r="G170" t="n">
        <v>0</v>
      </c>
      <c r="H170" t="n">
        <v>0</v>
      </c>
      <c r="I170">
        <f>((D172) + (D171))</f>
        <v/>
      </c>
      <c r="J170">
        <f>(((D172) + (D171))*C170)</f>
        <v/>
      </c>
    </row>
    <row r="171">
      <c r="A171" t="inlineStr">
        <is>
          <t>CLBLM_R_X5Y53/CLBLM_M_B3</t>
        </is>
      </c>
      <c r="B171" t="inlineStr">
        <is>
          <t>Part of wire</t>
        </is>
      </c>
      <c r="C171" t="n">
        <v>0</v>
      </c>
      <c r="D171" t="n">
        <v>0</v>
      </c>
      <c r="I171">
        <f>(((D171)/2) + (D172))</f>
        <v/>
      </c>
      <c r="J171">
        <f>((C171)*(((D171)/2) + (D172)))</f>
        <v/>
      </c>
    </row>
    <row r="172">
      <c r="A172" t="inlineStr">
        <is>
          <t>masterReg/i__carry__6_i_3/I1</t>
        </is>
      </c>
      <c r="B172" t="inlineStr">
        <is>
          <t>Inpin</t>
        </is>
      </c>
      <c r="D172" t="n">
        <v>0</v>
      </c>
      <c r="E172" t="n">
        <v>0.141</v>
      </c>
      <c r="F172" t="n">
        <v>0.114</v>
      </c>
      <c r="G172" t="n">
        <v>0.37</v>
      </c>
      <c r="H172" t="n">
        <v>0.298</v>
      </c>
    </row>
    <row r="173">
      <c r="A173" t="inlineStr">
        <is>
          <t>regReadDataA[29]: masterReg/readData1_reg[29]/Q to masterReg/i__carry__6_i_3/I1 sum delays</t>
        </is>
      </c>
      <c r="E173">
        <f>(E2 + E4 + E109 + E131 + E167 + E170 + E172)</f>
        <v/>
      </c>
      <c r="F173">
        <f>(F2 + F4 + F109 + F131 + F167 + F170 + F172)</f>
        <v/>
      </c>
      <c r="G173">
        <f>(G2 + G4 + G109 + G131 + G167 + G170 + G172)</f>
        <v/>
      </c>
      <c r="H173">
        <f>(H2 + H4 + H109 + H131 + H167 + H170 + H172)</f>
        <v/>
      </c>
      <c r="J173">
        <f>(J2 + J3 + J4 + J6 + J109 + J114 + J131 + J138 + J167 + J169 + J170 + J171 + J172)</f>
        <v/>
      </c>
    </row>
    <row r="174">
      <c r="A174" t="inlineStr">
        <is>
          <t>regReadDataA[29]: masterReg/readData1_reg[29]/Q to masterReg/i__carry__6_i_3/I1sum delays + cap delay</t>
        </is>
      </c>
      <c r="E174">
        <f>1000*(E173 + J173)</f>
        <v/>
      </c>
      <c r="F174">
        <f>1000*(F173 + J173)</f>
        <v/>
      </c>
      <c r="G174">
        <f>1000*(G173 + J173)</f>
        <v/>
      </c>
      <c r="H174">
        <f>1000*(H173 + J173)</f>
        <v/>
      </c>
    </row>
    <row r="176">
      <c r="A176" t="inlineStr">
        <is>
          <t>regReadDataA[29]: masterReg/readData1_reg[29]/Q to masterReg/i__carry__6_i_3/I1Total delay (from Vivado)</t>
        </is>
      </c>
      <c r="E176" t="inlineStr">
        <is>
          <t>499</t>
        </is>
      </c>
      <c r="F176" t="inlineStr">
        <is>
          <t>444</t>
        </is>
      </c>
      <c r="G176" t="inlineStr">
        <is>
          <t>838</t>
        </is>
      </c>
      <c r="H176" t="inlineStr">
        <is>
          <t>720</t>
        </is>
      </c>
    </row>
    <row r="178">
      <c r="A178" t="inlineStr">
        <is>
          <t>INT_R_X5Y53/INT_R.WW2END0-&gt;&gt;IMUX25</t>
        </is>
      </c>
      <c r="B178" t="inlineStr">
        <is>
          <t>Buffer</t>
        </is>
      </c>
      <c r="C178" t="n">
        <v>1.6107141875</v>
      </c>
      <c r="D178" t="n">
        <v>0.007713</v>
      </c>
      <c r="E178" t="n">
        <v>0.047</v>
      </c>
      <c r="F178" t="n">
        <v>0.038</v>
      </c>
      <c r="G178" t="n">
        <v>0.138</v>
      </c>
      <c r="H178" t="n">
        <v>0.114</v>
      </c>
      <c r="I178">
        <f>((((D183) + (D182))) + (D179 + D180))</f>
        <v/>
      </c>
      <c r="J178">
        <f>(((((D183) + (D182))) + (D179 + D180))*C178)</f>
        <v/>
      </c>
    </row>
    <row r="179">
      <c r="A179" t="inlineStr">
        <is>
          <t>INT_R_X5Y53/IMUX25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CLBLM_R_X5Y53/CLBLM_IMUX25</t>
        </is>
      </c>
      <c r="B180" t="inlineStr">
        <is>
          <t>Part of wire</t>
        </is>
      </c>
      <c r="C180" t="n">
        <v>0</v>
      </c>
      <c r="D180" t="n">
        <v>0</v>
      </c>
      <c r="I180">
        <f>(((D179 + D180)/2) + (((D183) + (D182))))</f>
        <v/>
      </c>
      <c r="J180">
        <f>((C179 + C180)*(((D179 + D180)/2) + (((D183) + (D182)))))</f>
        <v/>
      </c>
    </row>
    <row r="181">
      <c r="A181" t="inlineStr">
        <is>
          <t>CLBLM_R_X5Y53/CLBLM_R.CLBLM_IMUX25-&gt;CLBLM_L_B5</t>
        </is>
      </c>
      <c r="B181" t="inlineStr">
        <is>
          <t>PassTransistor</t>
        </is>
      </c>
      <c r="C181" t="n">
        <v>0</v>
      </c>
      <c r="E181" t="n">
        <v>0</v>
      </c>
      <c r="F181" t="n">
        <v>0</v>
      </c>
      <c r="G181" t="n">
        <v>0</v>
      </c>
      <c r="H181" t="n">
        <v>0</v>
      </c>
      <c r="I181">
        <f>((D183) + (D182))</f>
        <v/>
      </c>
      <c r="J181">
        <f>(((D183) + (D182))*C181)</f>
        <v/>
      </c>
    </row>
    <row r="182">
      <c r="A182" t="inlineStr">
        <is>
          <t>CLBLM_R_X5Y53/CLBLM_L_B5</t>
        </is>
      </c>
      <c r="B182" t="inlineStr">
        <is>
          <t>Part of wire</t>
        </is>
      </c>
      <c r="C182" t="n">
        <v>0</v>
      </c>
      <c r="D182" t="n">
        <v>0</v>
      </c>
      <c r="I182">
        <f>(((D182)/2) + (D183))</f>
        <v/>
      </c>
      <c r="J182">
        <f>((C182)*(((D182)/2) + (D183)))</f>
        <v/>
      </c>
    </row>
    <row r="183">
      <c r="A183" t="inlineStr">
        <is>
          <t>masterReg/result0_carry__6_i_3/I0</t>
        </is>
      </c>
      <c r="B183" t="inlineStr">
        <is>
          <t>Inpin</t>
        </is>
      </c>
      <c r="D183" t="n">
        <v>0</v>
      </c>
      <c r="E183" t="n">
        <v>0.043</v>
      </c>
      <c r="F183" t="n">
        <v>0.034</v>
      </c>
      <c r="G183" t="n">
        <v>0.116</v>
      </c>
      <c r="H183" t="n">
        <v>0.093</v>
      </c>
    </row>
    <row r="184">
      <c r="A184" t="inlineStr">
        <is>
          <t>regReadDataA[29]: masterReg/readData1_reg[29]/Q to masterReg/result0_carry__6_i_3/I0 sum delays</t>
        </is>
      </c>
      <c r="E184">
        <f>(E2 + E4 + E109 + E131 + E178 + E181 + E183)</f>
        <v/>
      </c>
      <c r="F184">
        <f>(F2 + F4 + F109 + F131 + F178 + F181 + F183)</f>
        <v/>
      </c>
      <c r="G184">
        <f>(G2 + G4 + G109 + G131 + G178 + G181 + G183)</f>
        <v/>
      </c>
      <c r="H184">
        <f>(H2 + H4 + H109 + H131 + H178 + H181 + H183)</f>
        <v/>
      </c>
      <c r="J184">
        <f>(J2 + J3 + J4 + J6 + J109 + J114 + J131 + J138 + J178 + J180 + J181 + J182 + J183)</f>
        <v/>
      </c>
    </row>
    <row r="185">
      <c r="A185" t="inlineStr">
        <is>
          <t>regReadDataA[29]: masterReg/readData1_reg[29]/Q to masterReg/result0_carry__6_i_3/I0sum delays + cap delay</t>
        </is>
      </c>
      <c r="E185">
        <f>1000*(E184 + J184)</f>
        <v/>
      </c>
      <c r="F185">
        <f>1000*(F184 + J184)</f>
        <v/>
      </c>
      <c r="G185">
        <f>1000*(G184 + J184)</f>
        <v/>
      </c>
      <c r="H185">
        <f>1000*(H184 + J184)</f>
        <v/>
      </c>
    </row>
    <row r="187">
      <c r="A187" t="inlineStr">
        <is>
          <t>regReadDataA[29]: masterReg/readData1_reg[29]/Q to masterReg/result0_carry__6_i_3/I0Total delay (from Vivado)</t>
        </is>
      </c>
      <c r="E187" t="inlineStr">
        <is>
          <t>401</t>
        </is>
      </c>
      <c r="F187" t="inlineStr">
        <is>
          <t>364</t>
        </is>
      </c>
      <c r="G187" t="inlineStr">
        <is>
          <t>628</t>
        </is>
      </c>
      <c r="H187" t="inlineStr">
        <is>
          <t>551</t>
        </is>
      </c>
    </row>
    <row r="189">
      <c r="A189" t="inlineStr">
        <is>
          <t>INT_R_X5Y53/INT_R.WW2END0-&gt;&gt;SW2BEG0</t>
        </is>
      </c>
      <c r="B189" t="inlineStr">
        <is>
          <t>Buffer</t>
        </is>
      </c>
      <c r="C189" t="n">
        <v>1.1851186875</v>
      </c>
      <c r="D189" t="n">
        <v>0.008473000000000001</v>
      </c>
      <c r="E189" t="n">
        <v>0.041</v>
      </c>
      <c r="F189" t="n">
        <v>0.033</v>
      </c>
      <c r="G189" t="n">
        <v>0.137</v>
      </c>
      <c r="H189" t="n">
        <v>0.113</v>
      </c>
      <c r="I189">
        <f>((D193) + (D190 + D191 + D192))</f>
        <v/>
      </c>
      <c r="J189">
        <f>(((D193) + (D190 + D191 + D192))*C189)</f>
        <v/>
      </c>
    </row>
    <row r="190">
      <c r="A190" t="inlineStr">
        <is>
          <t>INT_R_X5Y53/SW2BEG0</t>
        </is>
      </c>
      <c r="B190" t="inlineStr">
        <is>
          <t>Part of wire</t>
        </is>
      </c>
      <c r="C190" t="n">
        <v>0</v>
      </c>
      <c r="D190" t="n">
        <v>0</v>
      </c>
    </row>
    <row r="191">
      <c r="A191" t="inlineStr">
        <is>
          <t>INT_L_X4Y52/SW2END0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INT_R_X5Y52/SW2A0</t>
        </is>
      </c>
      <c r="B192" t="inlineStr">
        <is>
          <t>Part of wire</t>
        </is>
      </c>
      <c r="C192" t="n">
        <v>0</v>
      </c>
      <c r="D192" t="n">
        <v>0</v>
      </c>
      <c r="I192">
        <f>(((D190 + D191 + D192)/2) + (D193))</f>
        <v/>
      </c>
      <c r="J192">
        <f>((C190 + C191 + C192)*(((D190 + D191 + D192)/2) + (D193)))</f>
        <v/>
      </c>
    </row>
    <row r="193">
      <c r="A193" t="inlineStr">
        <is>
          <t>INT_L_X4Y52/INT_L.SW2END0-&gt;&gt;IMUX_L32</t>
        </is>
      </c>
      <c r="B193" t="inlineStr">
        <is>
          <t>Buffer</t>
        </is>
      </c>
      <c r="C193" t="n">
        <v>1.6107141875</v>
      </c>
      <c r="D193" t="n">
        <v>0.007713</v>
      </c>
      <c r="E193" t="n">
        <v>0.047</v>
      </c>
      <c r="F193" t="n">
        <v>0.038</v>
      </c>
      <c r="G193" t="n">
        <v>0.138</v>
      </c>
      <c r="H193" t="n">
        <v>0.114</v>
      </c>
      <c r="I193">
        <f>((((D198) + (D197))) + (D194 + D195))</f>
        <v/>
      </c>
      <c r="J193">
        <f>(((((D198) + (D197))) + (D194 + D195))*C193)</f>
        <v/>
      </c>
    </row>
    <row r="194">
      <c r="A194" t="inlineStr">
        <is>
          <t>INT_L_X4Y52/IMUX_L32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CLBLL_L_X4Y52/CLBLL_IMUX32</t>
        </is>
      </c>
      <c r="B195" t="inlineStr">
        <is>
          <t>Part of wire</t>
        </is>
      </c>
      <c r="C195" t="n">
        <v>0</v>
      </c>
      <c r="D195" t="n">
        <v>0</v>
      </c>
      <c r="I195">
        <f>(((D194 + D195)/2) + (((D198) + (D197))))</f>
        <v/>
      </c>
      <c r="J195">
        <f>((C194 + C195)*(((D194 + D195)/2) + (((D198) + (D197)))))</f>
        <v/>
      </c>
    </row>
    <row r="196">
      <c r="A196" t="inlineStr">
        <is>
          <t>CLBLL_L_X4Y52/CLBLL_L.CLBLL_IMUX32-&gt;CLBLL_LL_C1</t>
        </is>
      </c>
      <c r="B196" t="inlineStr">
        <is>
          <t>PassTransistor</t>
        </is>
      </c>
      <c r="C196" t="n">
        <v>0</v>
      </c>
      <c r="E196" t="n">
        <v>0</v>
      </c>
      <c r="F196" t="n">
        <v>0</v>
      </c>
      <c r="G196" t="n">
        <v>0</v>
      </c>
      <c r="H196" t="n">
        <v>0</v>
      </c>
      <c r="I196">
        <f>((D198) + (D197))</f>
        <v/>
      </c>
      <c r="J196">
        <f>(((D198) + (D197))*C196)</f>
        <v/>
      </c>
    </row>
    <row r="197">
      <c r="A197" t="inlineStr">
        <is>
          <t>CLBLL_L_X4Y52/CLBLL_LL_C1</t>
        </is>
      </c>
      <c r="B197" t="inlineStr">
        <is>
          <t>Part of wire</t>
        </is>
      </c>
      <c r="C197" t="n">
        <v>0</v>
      </c>
      <c r="D197" t="n">
        <v>0.002273</v>
      </c>
      <c r="I197">
        <f>(((D197)/2) + (D198))</f>
        <v/>
      </c>
      <c r="J197">
        <f>((C197)*(((D197)/2) + (D198)))</f>
        <v/>
      </c>
    </row>
    <row r="198">
      <c r="A198" t="inlineStr">
        <is>
          <t>masterReg/readData2[28]_i_20/I3</t>
        </is>
      </c>
      <c r="B198" t="inlineStr">
        <is>
          <t>Inpin</t>
        </is>
      </c>
      <c r="D198" t="n">
        <v>0</v>
      </c>
      <c r="E198" t="n">
        <v>0.215</v>
      </c>
      <c r="F198" t="n">
        <v>0.173</v>
      </c>
      <c r="G198" t="n">
        <v>0.517</v>
      </c>
      <c r="H198" t="n">
        <v>0.417</v>
      </c>
    </row>
    <row r="199">
      <c r="A199" t="inlineStr">
        <is>
          <t>regReadDataA[29]: masterReg/readData1_reg[29]/Q to masterReg/readData2[28]_i_20/I3 sum delays</t>
        </is>
      </c>
      <c r="E199">
        <f>(E2 + E4 + E109 + E131 + E189 + E193 + E196 + E198)</f>
        <v/>
      </c>
      <c r="F199">
        <f>(F2 + F4 + F109 + F131 + F189 + F193 + F196 + F198)</f>
        <v/>
      </c>
      <c r="G199">
        <f>(G2 + G4 + G109 + G131 + G189 + G193 + G196 + G198)</f>
        <v/>
      </c>
      <c r="H199">
        <f>(H2 + H4 + H109 + H131 + H189 + H193 + H196 + H198)</f>
        <v/>
      </c>
      <c r="J199">
        <f>(J2 + J3 + J4 + J6 + J109 + J114 + J131 + J138 + J189 + J192 + J193 + J195 + J196 + J197 + J198)</f>
        <v/>
      </c>
    </row>
    <row r="200">
      <c r="A200" t="inlineStr">
        <is>
          <t>regReadDataA[29]: masterReg/readData1_reg[29]/Q to masterReg/readData2[28]_i_20/I3sum delays + cap delay</t>
        </is>
      </c>
      <c r="E200">
        <f>1000*(E199 + J199)</f>
        <v/>
      </c>
      <c r="F200">
        <f>1000*(F199 + J199)</f>
        <v/>
      </c>
      <c r="G200">
        <f>1000*(G199 + J199)</f>
        <v/>
      </c>
      <c r="H200">
        <f>1000*(H199 + J199)</f>
        <v/>
      </c>
    </row>
    <row r="202">
      <c r="A202" t="inlineStr">
        <is>
          <t>regReadDataA[29]: masterReg/readData1_reg[29]/Q to masterReg/readData2[28]_i_20/I3Total delay (from Vivado)</t>
        </is>
      </c>
      <c r="E202" t="inlineStr">
        <is>
          <t>627</t>
        </is>
      </c>
      <c r="F202" t="inlineStr">
        <is>
          <t>549</t>
        </is>
      </c>
      <c r="G202" t="inlineStr">
        <is>
          <t>1094</t>
        </is>
      </c>
      <c r="H202" t="inlineStr">
        <is>
          <t>930</t>
        </is>
      </c>
    </row>
    <row r="204">
      <c r="A204" t="inlineStr">
        <is>
          <t>INT_R_X5Y53/INT_R.WW2END0-&gt;&gt;SS2BEG0</t>
        </is>
      </c>
      <c r="B204" t="inlineStr">
        <is>
          <t>Buffer</t>
        </is>
      </c>
      <c r="C204" t="n">
        <v>1.1851186875</v>
      </c>
      <c r="D204" t="n">
        <v>0.008473000000000001</v>
      </c>
      <c r="E204" t="n">
        <v>0.06</v>
      </c>
      <c r="F204" t="n">
        <v>0.05</v>
      </c>
      <c r="G204" t="n">
        <v>0.134</v>
      </c>
      <c r="H204" t="n">
        <v>0.111</v>
      </c>
      <c r="I204">
        <f>((D208 + D236) + (D205 + D206 + D207))</f>
        <v/>
      </c>
      <c r="J204">
        <f>(((D208 + D236) + (D205 + D206 + D207))*C204)</f>
        <v/>
      </c>
    </row>
    <row r="205">
      <c r="A205" t="inlineStr">
        <is>
          <t>INT_R_X5Y53/SS2BEG0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INT_R_X5Y51/SS2END0</t>
        </is>
      </c>
      <c r="B206" t="inlineStr">
        <is>
          <t>Part of wire</t>
        </is>
      </c>
      <c r="C206" t="n">
        <v>0</v>
      </c>
      <c r="D206" t="n">
        <v>0</v>
      </c>
    </row>
    <row r="207">
      <c r="A207" t="inlineStr">
        <is>
          <t>INT_R_X5Y52/SS2A0</t>
        </is>
      </c>
      <c r="B207" t="inlineStr">
        <is>
          <t>Part of wire</t>
        </is>
      </c>
      <c r="C207" t="n">
        <v>0</v>
      </c>
      <c r="D207" t="n">
        <v>0</v>
      </c>
      <c r="I207">
        <f>(((D205 + D206 + D207)/2) + (D208 + D236))</f>
        <v/>
      </c>
      <c r="J207">
        <f>((C205 + C206 + C207)*(((D205 + D206 + D207)/2) + (D208 + D236)))</f>
        <v/>
      </c>
    </row>
    <row r="208">
      <c r="A208" t="inlineStr">
        <is>
          <t>INT_R_X5Y51/INT_R.SS2END0-&gt;&gt;SW6BEG0</t>
        </is>
      </c>
      <c r="B208" t="inlineStr">
        <is>
          <t>Buffer</t>
        </is>
      </c>
      <c r="C208" t="n">
        <v>1.5845231875</v>
      </c>
      <c r="D208" t="n">
        <v>0.009979</v>
      </c>
      <c r="E208" t="n">
        <v>0.078</v>
      </c>
      <c r="F208" t="n">
        <v>0.064</v>
      </c>
      <c r="G208" t="n">
        <v>0.177</v>
      </c>
      <c r="H208" t="n">
        <v>0.146</v>
      </c>
      <c r="I208">
        <f>((D219) + (D209 + D210 + D211 + D212 + D213 + D214 + D215 + D216 + D217 + D218))</f>
        <v/>
      </c>
      <c r="J208">
        <f>(((D219) + (D209 + D210 + D211 + D212 + D213 + D214 + D215 + D216 + D217 + D218))*C208)</f>
        <v/>
      </c>
    </row>
    <row r="209">
      <c r="A209" t="inlineStr">
        <is>
          <t>INT_R_X5Y51/SW6BEG0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INT_R_X3Y47/SW6END0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INT_L_X4Y51/SW6A0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INT_L_X4Y50/SW6B0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BRKH_INT_X4Y49/BRKH_INT_SW6C0</t>
        </is>
      </c>
      <c r="B213" t="inlineStr">
        <is>
          <t>Part of wire</t>
        </is>
      </c>
      <c r="C213" t="n">
        <v>0.00523</v>
      </c>
      <c r="D213" t="n">
        <v>0.001</v>
      </c>
    </row>
    <row r="214">
      <c r="A214" t="inlineStr">
        <is>
          <t>INT_L_X4Y49/SW6C0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INT_L_X4Y48/SW6D0</t>
        </is>
      </c>
      <c r="B215" t="inlineStr">
        <is>
          <t>Part of wire</t>
        </is>
      </c>
      <c r="C215" t="n">
        <v>0</v>
      </c>
      <c r="D215" t="n">
        <v>0</v>
      </c>
    </row>
    <row r="216">
      <c r="A216" t="inlineStr">
        <is>
          <t>INT_L_X4Y47/SW6E0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CLBLL_L_X4Y47/CLBLL_SW4END0</t>
        </is>
      </c>
      <c r="B217" t="inlineStr">
        <is>
          <t>Part of wire</t>
        </is>
      </c>
      <c r="C217" t="n">
        <v>0</v>
      </c>
      <c r="D217" t="n">
        <v>0</v>
      </c>
    </row>
    <row r="218">
      <c r="A218" t="inlineStr">
        <is>
          <t>CLBLM_R_X3Y47/CLBLM_SW4END0</t>
        </is>
      </c>
      <c r="B218" t="inlineStr">
        <is>
          <t>Part of wire</t>
        </is>
      </c>
      <c r="C218" t="n">
        <v>0</v>
      </c>
      <c r="D218" t="n">
        <v>0</v>
      </c>
      <c r="I218">
        <f>(((D209 + D210 + D211 + D212 + D213 + D214 + D215 + D216 + D217 + D218)/2) + (D219))</f>
        <v/>
      </c>
      <c r="J218">
        <f>((C209 + C210 + C211 + C212 + C213 + C214 + C215 + C216 + C217 + C218)*(((D209 + D210 + D211 + D212 + D213 + D214 + D215 + D216 + D217 + D218)/2) + (D219)))</f>
        <v/>
      </c>
    </row>
    <row r="219">
      <c r="A219" t="inlineStr">
        <is>
          <t>INT_R_X3Y47/INT_R.SW6END0-&gt;&gt;SE2BEG0</t>
        </is>
      </c>
      <c r="B219" t="inlineStr">
        <is>
          <t>Buffer</t>
        </is>
      </c>
      <c r="C219" t="n">
        <v>1.1851186875</v>
      </c>
      <c r="D219" t="n">
        <v>0.008473000000000001</v>
      </c>
      <c r="E219" t="n">
        <v>0.041</v>
      </c>
      <c r="F219" t="n">
        <v>0.033</v>
      </c>
      <c r="G219" t="n">
        <v>0.138</v>
      </c>
      <c r="H219" t="n">
        <v>0.114</v>
      </c>
      <c r="I219">
        <f>((D225) + (D220 + D221 + D222 + D223 + D224))</f>
        <v/>
      </c>
      <c r="J219">
        <f>(((D225) + (D220 + D221 + D222 + D223 + D224))*C219)</f>
        <v/>
      </c>
    </row>
    <row r="220">
      <c r="A220" t="inlineStr">
        <is>
          <t>INT_R_X3Y47/SE2BEG0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INT_L_X4Y46/SE2END0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INT_R_X3Y46/SE2A0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CLBLM_R_X3Y46/CLBLM_SE2A0</t>
        </is>
      </c>
      <c r="B223" t="inlineStr">
        <is>
          <t>Part of wire</t>
        </is>
      </c>
      <c r="C223" t="n">
        <v>0.090332</v>
      </c>
      <c r="D223" t="n">
        <v>0.005065</v>
      </c>
    </row>
    <row r="224">
      <c r="A224" t="inlineStr">
        <is>
          <t>CLBLL_L_X4Y46/CLBLL_SE2A0</t>
        </is>
      </c>
      <c r="B224" t="inlineStr">
        <is>
          <t>Part of wire</t>
        </is>
      </c>
      <c r="C224" t="n">
        <v>0.07904000000000001</v>
      </c>
      <c r="D224" t="n">
        <v>0.005065</v>
      </c>
      <c r="I224">
        <f>(((D220 + D221 + D222 + D223 + D224)/2) + (D225))</f>
        <v/>
      </c>
      <c r="J224">
        <f>((C220 + C221 + C222 + C223 + C224)*(((D220 + D221 + D222 + D223 + D224)/2) + (D225)))</f>
        <v/>
      </c>
    </row>
    <row r="225">
      <c r="A225" t="inlineStr">
        <is>
          <t>INT_L_X4Y46/INT_L.SE2END0-&gt;&gt;IMUX_L8</t>
        </is>
      </c>
      <c r="B225" t="inlineStr">
        <is>
          <t>Buffer</t>
        </is>
      </c>
      <c r="C225" t="n">
        <v>1.6107141875</v>
      </c>
      <c r="D225" t="n">
        <v>0.007713</v>
      </c>
      <c r="E225" t="n">
        <v>0.047</v>
      </c>
      <c r="F225" t="n">
        <v>0.038</v>
      </c>
      <c r="G225" t="n">
        <v>0.138</v>
      </c>
      <c r="H225" t="n">
        <v>0.114</v>
      </c>
      <c r="I225">
        <f>((((D230) + (D229))) + (D226 + D227))</f>
        <v/>
      </c>
      <c r="J225">
        <f>(((((D230) + (D229))) + (D226 + D227))*C225)</f>
        <v/>
      </c>
    </row>
    <row r="226">
      <c r="A226" t="inlineStr">
        <is>
          <t>INT_L_X4Y46/IMUX_L8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CLBLL_L_X4Y46/CLBLL_IMUX8</t>
        </is>
      </c>
      <c r="B227" t="inlineStr">
        <is>
          <t>Part of wire</t>
        </is>
      </c>
      <c r="C227" t="n">
        <v>0</v>
      </c>
      <c r="D227" t="n">
        <v>0</v>
      </c>
      <c r="I227">
        <f>(((D226 + D227)/2) + (((D230) + (D229))))</f>
        <v/>
      </c>
      <c r="J227">
        <f>((C226 + C227)*(((D226 + D227)/2) + (((D230) + (D229)))))</f>
        <v/>
      </c>
    </row>
    <row r="228">
      <c r="A228" t="inlineStr">
        <is>
          <t>CLBLL_L_X4Y46/CLBLL_L.CLBLL_IMUX8-&gt;CLBLL_LL_A5</t>
        </is>
      </c>
      <c r="B228" t="inlineStr">
        <is>
          <t>PassTransistor</t>
        </is>
      </c>
      <c r="C228" t="n">
        <v>0</v>
      </c>
      <c r="E228" t="n">
        <v>0</v>
      </c>
      <c r="F228" t="n">
        <v>0</v>
      </c>
      <c r="G228" t="n">
        <v>0</v>
      </c>
      <c r="H228" t="n">
        <v>0</v>
      </c>
      <c r="I228">
        <f>((D230) + (D229))</f>
        <v/>
      </c>
      <c r="J228">
        <f>(((D230) + (D229))*C228)</f>
        <v/>
      </c>
    </row>
    <row r="229">
      <c r="A229" t="inlineStr">
        <is>
          <t>CLBLL_L_X4Y46/CLBLL_LL_A5</t>
        </is>
      </c>
      <c r="B229" t="inlineStr">
        <is>
          <t>Part of wire</t>
        </is>
      </c>
      <c r="C229" t="n">
        <v>0</v>
      </c>
      <c r="D229" t="n">
        <v>0.009091</v>
      </c>
      <c r="I229">
        <f>(((D229)/2) + (D230))</f>
        <v/>
      </c>
      <c r="J229">
        <f>((C229)*(((D229)/2) + (D230)))</f>
        <v/>
      </c>
    </row>
    <row r="230">
      <c r="A230" t="inlineStr">
        <is>
          <t>masterReg/readData2[1]_i_19/I4</t>
        </is>
      </c>
      <c r="B230" t="inlineStr">
        <is>
          <t>Inpin</t>
        </is>
      </c>
      <c r="D230" t="n">
        <v>0</v>
      </c>
      <c r="E230" t="n">
        <v>0.042</v>
      </c>
      <c r="F230" t="n">
        <v>0.033</v>
      </c>
      <c r="G230" t="n">
        <v>0.112</v>
      </c>
      <c r="H230" t="n">
        <v>0.091</v>
      </c>
    </row>
    <row r="231">
      <c r="A231" t="inlineStr">
        <is>
          <t>regReadDataA[29]: masterReg/readData1_reg[29]/Q to masterReg/readData2[1]_i_19/I4 sum delays</t>
        </is>
      </c>
      <c r="E231">
        <f>(E2 + E4 + E109 + E131 + E204 + E208 + E219 + E225 + E228 + E230)</f>
        <v/>
      </c>
      <c r="F231">
        <f>(F2 + F4 + F109 + F131 + F204 + F208 + F219 + F225 + F228 + F230)</f>
        <v/>
      </c>
      <c r="G231">
        <f>(G2 + G4 + G109 + G131 + G204 + G208 + G219 + G225 + G228 + G230)</f>
        <v/>
      </c>
      <c r="H231">
        <f>(H2 + H4 + H109 + H131 + H204 + H208 + H219 + H225 + H228 + H230)</f>
        <v/>
      </c>
      <c r="J231">
        <f>(J2 + J3 + J4 + J6 + J109 + J114 + J131 + J138 + J204 + J207 + J208 + J218 + J219 + J224 + J225 + J227 + J228 + J229 + J230)</f>
        <v/>
      </c>
    </row>
    <row r="232">
      <c r="A232" t="inlineStr">
        <is>
          <t>regReadDataA[29]: masterReg/readData1_reg[29]/Q to masterReg/readData2[1]_i_19/I4sum delays + cap delay</t>
        </is>
      </c>
      <c r="E232">
        <f>1000*(E231 + J231)</f>
        <v/>
      </c>
      <c r="F232">
        <f>1000*(F231 + J231)</f>
        <v/>
      </c>
      <c r="G232">
        <f>1000*(G231 + J231)</f>
        <v/>
      </c>
      <c r="H232">
        <f>1000*(H231 + J231)</f>
        <v/>
      </c>
    </row>
    <row r="234">
      <c r="A234" t="inlineStr">
        <is>
          <t>regReadDataA[29]: masterReg/readData1_reg[29]/Q to masterReg/readData2[1]_i_19/I4Total delay (from Vivado)</t>
        </is>
      </c>
      <c r="E234" t="inlineStr">
        <is>
          <t>648</t>
        </is>
      </c>
      <c r="F234" t="inlineStr">
        <is>
          <t>579</t>
        </is>
      </c>
      <c r="G234" t="inlineStr">
        <is>
          <t>1064</t>
        </is>
      </c>
      <c r="H234" t="inlineStr">
        <is>
          <t>922</t>
        </is>
      </c>
    </row>
    <row r="236">
      <c r="A236" t="inlineStr">
        <is>
          <t>INT_R_X5Y51/INT_R.SS2END0-&gt;&gt;WL1BEG_N3</t>
        </is>
      </c>
      <c r="B236" t="inlineStr">
        <is>
          <t>Buffer</t>
        </is>
      </c>
      <c r="C236" t="n">
        <v>1.16220225</v>
      </c>
      <c r="D236" t="n">
        <v>0.008429000000000001</v>
      </c>
      <c r="E236" t="n">
        <v>0.042</v>
      </c>
      <c r="F236" t="n">
        <v>0.034</v>
      </c>
      <c r="G236" t="n">
        <v>0.124</v>
      </c>
      <c r="H236" t="n">
        <v>0.103</v>
      </c>
      <c r="I236">
        <f>((D241) + (D237 + D238 + D239 + D240))</f>
        <v/>
      </c>
      <c r="J236">
        <f>(((D241) + (D237 + D238 + D239 + D240))*C236)</f>
        <v/>
      </c>
    </row>
    <row r="237">
      <c r="A237" t="inlineStr">
        <is>
          <t>INT_R_X5Y51/WL1BEG_N3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INT_L_X4Y50/WL1END3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INT_L_X4Y51/WL1END_N1_3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INT_R_X5Y50/WL1BEG3</t>
        </is>
      </c>
      <c r="B240" t="inlineStr">
        <is>
          <t>Part of wire</t>
        </is>
      </c>
      <c r="C240" t="n">
        <v>0</v>
      </c>
      <c r="D240" t="n">
        <v>0</v>
      </c>
      <c r="I240">
        <f>(((D237 + D238 + D239 + D240)/2) + (D241))</f>
        <v/>
      </c>
      <c r="J240">
        <f>((C237 + C238 + C239 + C240)*(((D237 + D238 + D239 + D240)/2) + (D241)))</f>
        <v/>
      </c>
    </row>
    <row r="241">
      <c r="A241" t="inlineStr">
        <is>
          <t>INT_L_X4Y51/INT_L.WL1END_N1_3-&gt;&gt;NL1BEG_N3</t>
        </is>
      </c>
      <c r="B241" t="inlineStr">
        <is>
          <t>Buffer</t>
        </is>
      </c>
      <c r="C241" t="n">
        <v>1.16220225</v>
      </c>
      <c r="D241" t="n">
        <v>0.008429000000000001</v>
      </c>
      <c r="E241" t="n">
        <v>0.054</v>
      </c>
      <c r="F241" t="n">
        <v>0.044</v>
      </c>
      <c r="G241" t="n">
        <v>0.131</v>
      </c>
      <c r="H241" t="n">
        <v>0.108</v>
      </c>
      <c r="I241">
        <f>((D243) + (D242))</f>
        <v/>
      </c>
      <c r="J241">
        <f>(((D243) + (D242))*C241)</f>
        <v/>
      </c>
    </row>
    <row r="242">
      <c r="A242" t="inlineStr">
        <is>
          <t>INT_L_X4Y51/NL1BEG_N3</t>
        </is>
      </c>
      <c r="B242" t="inlineStr">
        <is>
          <t>Part of wire</t>
        </is>
      </c>
      <c r="C242" t="n">
        <v>0</v>
      </c>
      <c r="D242" t="n">
        <v>0</v>
      </c>
      <c r="I242">
        <f>(((D242)/2) + (D243))</f>
        <v/>
      </c>
      <c r="J242">
        <f>((C242)*(((D242)/2) + (D243)))</f>
        <v/>
      </c>
    </row>
    <row r="243">
      <c r="A243" t="inlineStr">
        <is>
          <t>INT_L_X4Y51/INT_L.NL1BEG_N3-&gt;&gt;IMUX_L29</t>
        </is>
      </c>
      <c r="B243" t="inlineStr">
        <is>
          <t>Buffer</t>
        </is>
      </c>
      <c r="C243" t="n">
        <v>1.6107141875</v>
      </c>
      <c r="D243" t="n">
        <v>0.007713</v>
      </c>
      <c r="E243" t="n">
        <v>0.047</v>
      </c>
      <c r="F243" t="n">
        <v>0.038</v>
      </c>
      <c r="G243" t="n">
        <v>0.138</v>
      </c>
      <c r="H243" t="n">
        <v>0.114</v>
      </c>
      <c r="I243">
        <f>((((D248) + (D247))) + (D244 + D245))</f>
        <v/>
      </c>
      <c r="J243">
        <f>(((((D248) + (D247))) + (D244 + D245))*C243)</f>
        <v/>
      </c>
    </row>
    <row r="244">
      <c r="A244" t="inlineStr">
        <is>
          <t>INT_L_X4Y51/IMUX_L29</t>
        </is>
      </c>
      <c r="B244" t="inlineStr">
        <is>
          <t>Part of wire</t>
        </is>
      </c>
      <c r="C244" t="n">
        <v>0</v>
      </c>
      <c r="D244" t="n">
        <v>0</v>
      </c>
    </row>
    <row r="245">
      <c r="A245" t="inlineStr">
        <is>
          <t>CLBLL_L_X4Y51/CLBLL_IMUX29</t>
        </is>
      </c>
      <c r="B245" t="inlineStr">
        <is>
          <t>Part of wire</t>
        </is>
      </c>
      <c r="C245" t="n">
        <v>0</v>
      </c>
      <c r="D245" t="n">
        <v>0</v>
      </c>
      <c r="I245">
        <f>(((D244 + D245)/2) + (((D248) + (D247))))</f>
        <v/>
      </c>
      <c r="J245">
        <f>((C244 + C245)*(((D244 + D245)/2) + (((D248) + (D247)))))</f>
        <v/>
      </c>
    </row>
    <row r="246">
      <c r="A246" t="inlineStr">
        <is>
          <t>CLBLL_L_X4Y51/CLBLL_L.CLBLL_IMUX29-&gt;CLBLL_LL_C2</t>
        </is>
      </c>
      <c r="B246" t="inlineStr">
        <is>
          <t>PassTransistor</t>
        </is>
      </c>
      <c r="C246" t="n">
        <v>0</v>
      </c>
      <c r="E246" t="n">
        <v>0</v>
      </c>
      <c r="F246" t="n">
        <v>0</v>
      </c>
      <c r="G246" t="n">
        <v>0</v>
      </c>
      <c r="H246" t="n">
        <v>0</v>
      </c>
      <c r="I246">
        <f>((D248) + (D247))</f>
        <v/>
      </c>
      <c r="J246">
        <f>(((D248) + (D247))*C246)</f>
        <v/>
      </c>
    </row>
    <row r="247">
      <c r="A247" t="inlineStr">
        <is>
          <t>CLBLL_L_X4Y51/CLBLL_LL_C2</t>
        </is>
      </c>
      <c r="B247" t="inlineStr">
        <is>
          <t>Part of wire</t>
        </is>
      </c>
      <c r="C247" t="n">
        <v>0</v>
      </c>
      <c r="D247" t="n">
        <v>0.004545</v>
      </c>
      <c r="I247">
        <f>(((D247)/2) + (D248))</f>
        <v/>
      </c>
      <c r="J247">
        <f>((C247)*(((D247)/2) + (D248)))</f>
        <v/>
      </c>
    </row>
    <row r="248">
      <c r="A248" t="inlineStr">
        <is>
          <t>masterReg/i__carry__2_i_6/I3</t>
        </is>
      </c>
      <c r="B248" t="inlineStr">
        <is>
          <t>Inpin</t>
        </is>
      </c>
      <c r="D248" t="n">
        <v>0</v>
      </c>
      <c r="E248" t="n">
        <v>0.213</v>
      </c>
      <c r="F248" t="n">
        <v>0.171</v>
      </c>
      <c r="G248" t="n">
        <v>0.507</v>
      </c>
      <c r="H248" t="n">
        <v>0.409</v>
      </c>
    </row>
    <row r="249">
      <c r="A249" t="inlineStr">
        <is>
          <t>regReadDataA[29]: masterReg/readData1_reg[29]/Q to masterReg/i__carry__2_i_6/I3 sum delays</t>
        </is>
      </c>
      <c r="E249">
        <f>(E2 + E4 + E109 + E131 + E204 + E236 + E241 + E243 + E246 + E248)</f>
        <v/>
      </c>
      <c r="F249">
        <f>(F2 + F4 + F109 + F131 + F204 + F236 + F241 + F243 + F246 + F248)</f>
        <v/>
      </c>
      <c r="G249">
        <f>(G2 + G4 + G109 + G131 + G204 + G236 + G241 + G243 + G246 + G248)</f>
        <v/>
      </c>
      <c r="H249">
        <f>(H2 + H4 + H109 + H131 + H204 + H236 + H241 + H243 + H246 + H248)</f>
        <v/>
      </c>
      <c r="J249">
        <f>(J2 + J3 + J4 + J6 + J109 + J114 + J131 + J138 + J204 + J207 + J236 + J240 + J241 + J242 + J243 + J245 + J246 + J247 + J248)</f>
        <v/>
      </c>
    </row>
    <row r="250">
      <c r="A250" t="inlineStr">
        <is>
          <t>regReadDataA[29]: masterReg/readData1_reg[29]/Q to masterReg/i__carry__2_i_6/I3sum delays + cap delay</t>
        </is>
      </c>
      <c r="E250">
        <f>1000*(E249 + J249)</f>
        <v/>
      </c>
      <c r="F250">
        <f>1000*(F249 + J249)</f>
        <v/>
      </c>
      <c r="G250">
        <f>1000*(G249 + J249)</f>
        <v/>
      </c>
      <c r="H250">
        <f>1000*(H249 + J249)</f>
        <v/>
      </c>
    </row>
    <row r="252">
      <c r="A252" t="inlineStr">
        <is>
          <t>regReadDataA[29]: masterReg/readData1_reg[29]/Q to masterReg/i__carry__2_i_6/I3Total delay (from Vivado)</t>
        </is>
      </c>
      <c r="E252" t="inlineStr">
        <is>
          <t>768</t>
        </is>
      </c>
      <c r="F252" t="inlineStr">
        <is>
          <t>670</t>
        </is>
      </c>
      <c r="G252" t="inlineStr">
        <is>
          <t>1319</t>
        </is>
      </c>
      <c r="H252" t="inlineStr">
        <is>
          <t>1120</t>
        </is>
      </c>
    </row>
    <row r="254">
      <c r="A254" t="inlineStr">
        <is>
          <t>INT_R_X7Y53/INT_R.SW2END0-&gt;&gt;SR1BEG1</t>
        </is>
      </c>
      <c r="B254" t="inlineStr">
        <is>
          <t>Buffer</t>
        </is>
      </c>
      <c r="C254" t="n">
        <v>1.16220225</v>
      </c>
      <c r="D254" t="n">
        <v>0.008429000000000001</v>
      </c>
      <c r="E254" t="n">
        <v>0.056</v>
      </c>
      <c r="F254" t="n">
        <v>0.046</v>
      </c>
      <c r="G254" t="n">
        <v>0.132</v>
      </c>
      <c r="H254" t="n">
        <v>0.109</v>
      </c>
      <c r="I254">
        <f>((D257 + D268) + (D255 + D256))</f>
        <v/>
      </c>
      <c r="J254">
        <f>(((D257 + D268) + (D255 + D256))*C254)</f>
        <v/>
      </c>
    </row>
    <row r="255">
      <c r="A255" t="inlineStr">
        <is>
          <t>INT_R_X7Y53/SR1BEG1</t>
        </is>
      </c>
      <c r="B255" t="inlineStr">
        <is>
          <t>Part of wire</t>
        </is>
      </c>
      <c r="C255" t="n">
        <v>0</v>
      </c>
      <c r="D255" t="n">
        <v>0</v>
      </c>
    </row>
    <row r="256">
      <c r="A256" t="inlineStr">
        <is>
          <t>INT_R_X7Y52/SR1END1</t>
        </is>
      </c>
      <c r="B256" t="inlineStr">
        <is>
          <t>Part of wire</t>
        </is>
      </c>
      <c r="C256" t="n">
        <v>0</v>
      </c>
      <c r="D256" t="n">
        <v>0</v>
      </c>
      <c r="I256">
        <f>(((D255 + D256)/2) + (D257 + D268))</f>
        <v/>
      </c>
      <c r="J256">
        <f>((C255 + C256)*(((D255 + D256)/2) + (D257 + D268)))</f>
        <v/>
      </c>
    </row>
    <row r="257">
      <c r="A257" t="inlineStr">
        <is>
          <t>INT_R_X7Y52/INT_R.SR1END1-&gt;&gt;IMUX28</t>
        </is>
      </c>
      <c r="B257" t="inlineStr">
        <is>
          <t>Buffer</t>
        </is>
      </c>
      <c r="C257" t="n">
        <v>1.6107141875</v>
      </c>
      <c r="D257" t="n">
        <v>0.007713</v>
      </c>
      <c r="E257" t="n">
        <v>0.047</v>
      </c>
      <c r="F257" t="n">
        <v>0.038</v>
      </c>
      <c r="G257" t="n">
        <v>0.138</v>
      </c>
      <c r="H257" t="n">
        <v>0.114</v>
      </c>
      <c r="I257">
        <f>((((D262) + (D261))) + (D258 + D259))</f>
        <v/>
      </c>
      <c r="J257">
        <f>(((((D262) + (D261))) + (D258 + D259))*C257)</f>
        <v/>
      </c>
    </row>
    <row r="258">
      <c r="A258" t="inlineStr">
        <is>
          <t>INT_R_X7Y52/IMUX28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CLBLM_R_X7Y52/CLBLM_IMUX28</t>
        </is>
      </c>
      <c r="B259" t="inlineStr">
        <is>
          <t>Part of wire</t>
        </is>
      </c>
      <c r="C259" t="n">
        <v>0</v>
      </c>
      <c r="D259" t="n">
        <v>0</v>
      </c>
      <c r="I259">
        <f>(((D258 + D259)/2) + (((D262) + (D261))))</f>
        <v/>
      </c>
      <c r="J259">
        <f>((C258 + C259)*(((D258 + D259)/2) + (((D262) + (D261)))))</f>
        <v/>
      </c>
    </row>
    <row r="260">
      <c r="A260" t="inlineStr">
        <is>
          <t>CLBLM_R_X7Y52/CLBLM_R.CLBLM_IMUX28-&gt;CLBLM_M_C4</t>
        </is>
      </c>
      <c r="B260" t="inlineStr">
        <is>
          <t>PassTransistor</t>
        </is>
      </c>
      <c r="C260" t="n">
        <v>0</v>
      </c>
      <c r="E260" t="n">
        <v>0</v>
      </c>
      <c r="F260" t="n">
        <v>0</v>
      </c>
      <c r="G260" t="n">
        <v>0</v>
      </c>
      <c r="H260" t="n">
        <v>0</v>
      </c>
      <c r="I260">
        <f>((D262) + (D261))</f>
        <v/>
      </c>
      <c r="J260">
        <f>(((D262) + (D261))*C260)</f>
        <v/>
      </c>
    </row>
    <row r="261">
      <c r="A261" t="inlineStr">
        <is>
          <t>CLBLM_R_X7Y52/CLBLM_M_C4</t>
        </is>
      </c>
      <c r="B261" t="inlineStr">
        <is>
          <t>Part of wire</t>
        </is>
      </c>
      <c r="C261" t="n">
        <v>0</v>
      </c>
      <c r="D261" t="n">
        <v>0</v>
      </c>
      <c r="I261">
        <f>(((D261)/2) + (D262))</f>
        <v/>
      </c>
      <c r="J261">
        <f>((C261)*(((D261)/2) + (D262)))</f>
        <v/>
      </c>
    </row>
    <row r="262">
      <c r="A262" t="inlineStr">
        <is>
          <t>masterReg/readData2[29]_i_10/I0</t>
        </is>
      </c>
      <c r="B262" t="inlineStr">
        <is>
          <t>Inpin</t>
        </is>
      </c>
      <c r="D262" t="n">
        <v>0</v>
      </c>
      <c r="E262" t="n">
        <v>0.111</v>
      </c>
      <c r="F262" t="n">
        <v>0.089</v>
      </c>
      <c r="G262" t="n">
        <v>0.3</v>
      </c>
      <c r="H262" t="n">
        <v>0.242</v>
      </c>
    </row>
    <row r="263">
      <c r="A263" t="inlineStr">
        <is>
          <t>regReadDataA[29]: masterReg/readData1_reg[29]/Q to masterReg/readData2[29]_i_10/I0 sum delays</t>
        </is>
      </c>
      <c r="E263">
        <f>(E2 + E4 + E109 + E254 + E257 + E260 + E262)</f>
        <v/>
      </c>
      <c r="F263">
        <f>(F2 + F4 + F109 + F254 + F257 + F260 + F262)</f>
        <v/>
      </c>
      <c r="G263">
        <f>(G2 + G4 + G109 + G254 + G257 + G260 + G262)</f>
        <v/>
      </c>
      <c r="H263">
        <f>(H2 + H4 + H109 + H254 + H257 + H260 + H262)</f>
        <v/>
      </c>
      <c r="J263">
        <f>(J2 + J3 + J4 + J6 + J109 + J114 + J254 + J256 + J257 + J259 + J260 + J261 + J262)</f>
        <v/>
      </c>
    </row>
    <row r="264">
      <c r="A264" t="inlineStr">
        <is>
          <t>regReadDataA[29]: masterReg/readData1_reg[29]/Q to masterReg/readData2[29]_i_10/I0sum delays + cap delay</t>
        </is>
      </c>
      <c r="E264">
        <f>1000*(E263 + J263)</f>
        <v/>
      </c>
      <c r="F264">
        <f>1000*(F263 + J263)</f>
        <v/>
      </c>
      <c r="G264">
        <f>1000*(G263 + J263)</f>
        <v/>
      </c>
      <c r="H264">
        <f>1000*(H263 + J263)</f>
        <v/>
      </c>
    </row>
    <row r="266">
      <c r="A266" t="inlineStr">
        <is>
          <t>regReadDataA[29]: masterReg/readData1_reg[29]/Q to masterReg/readData2[29]_i_10/I0Total delay (from Vivado)</t>
        </is>
      </c>
      <c r="E266" t="inlineStr">
        <is>
          <t>352</t>
        </is>
      </c>
      <c r="F266" t="inlineStr">
        <is>
          <t>303</t>
        </is>
      </c>
      <c r="G266" t="inlineStr">
        <is>
          <t>658</t>
        </is>
      </c>
      <c r="H266" t="inlineStr">
        <is>
          <t>554</t>
        </is>
      </c>
    </row>
    <row r="268">
      <c r="A268" t="inlineStr">
        <is>
          <t>INT_R_X7Y52/INT_R.SR1END1-&gt;&gt;IMUX44</t>
        </is>
      </c>
      <c r="B268" t="inlineStr">
        <is>
          <t>Buffer</t>
        </is>
      </c>
      <c r="C268" t="n">
        <v>1.6107141875</v>
      </c>
      <c r="D268" t="n">
        <v>0.007713</v>
      </c>
      <c r="E268" t="n">
        <v>0.047</v>
      </c>
      <c r="F268" t="n">
        <v>0.038</v>
      </c>
      <c r="G268" t="n">
        <v>0.138</v>
      </c>
      <c r="H268" t="n">
        <v>0.114</v>
      </c>
      <c r="I268">
        <f>((((D273) + (D272))) + (D269 + D270))</f>
        <v/>
      </c>
      <c r="J268">
        <f>(((((D273) + (D272))) + (D269 + D270))*C268)</f>
        <v/>
      </c>
    </row>
    <row r="269">
      <c r="A269" t="inlineStr">
        <is>
          <t>INT_R_X7Y52/IMUX44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CLBLM_R_X7Y52/CLBLM_IMUX44</t>
        </is>
      </c>
      <c r="B270" t="inlineStr">
        <is>
          <t>Part of wire</t>
        </is>
      </c>
      <c r="C270" t="n">
        <v>0</v>
      </c>
      <c r="D270" t="n">
        <v>0</v>
      </c>
      <c r="I270">
        <f>(((D269 + D270)/2) + (((D273) + (D272))))</f>
        <v/>
      </c>
      <c r="J270">
        <f>((C269 + C270)*(((D269 + D270)/2) + (((D273) + (D272)))))</f>
        <v/>
      </c>
    </row>
    <row r="271">
      <c r="A271" t="inlineStr">
        <is>
          <t>CLBLM_R_X7Y52/CLBLM_R.CLBLM_IMUX44-&gt;CLBLM_M_D4</t>
        </is>
      </c>
      <c r="B271" t="inlineStr">
        <is>
          <t>PassTransistor</t>
        </is>
      </c>
      <c r="C271" t="n">
        <v>0</v>
      </c>
      <c r="E271" t="n">
        <v>0</v>
      </c>
      <c r="F271" t="n">
        <v>0</v>
      </c>
      <c r="G271" t="n">
        <v>0</v>
      </c>
      <c r="H271" t="n">
        <v>0</v>
      </c>
      <c r="I271">
        <f>((D273) + (D272))</f>
        <v/>
      </c>
      <c r="J271">
        <f>(((D273) + (D272))*C271)</f>
        <v/>
      </c>
    </row>
    <row r="272">
      <c r="A272" t="inlineStr">
        <is>
          <t>CLBLM_R_X7Y52/CLBLM_M_D4</t>
        </is>
      </c>
      <c r="B272" t="inlineStr">
        <is>
          <t>Part of wire</t>
        </is>
      </c>
      <c r="C272" t="n">
        <v>0</v>
      </c>
      <c r="D272" t="n">
        <v>0</v>
      </c>
      <c r="I272">
        <f>(((D272)/2) + (D273))</f>
        <v/>
      </c>
      <c r="J272">
        <f>((C272)*(((D272)/2) + (D273)))</f>
        <v/>
      </c>
    </row>
    <row r="273">
      <c r="A273" t="inlineStr">
        <is>
          <t>masterReg/readData2[29]_i_11/I5</t>
        </is>
      </c>
      <c r="B273" t="inlineStr">
        <is>
          <t>Inpin</t>
        </is>
      </c>
      <c r="D273" t="n">
        <v>0</v>
      </c>
      <c r="E273" t="n">
        <v>0.118</v>
      </c>
      <c r="F273" t="n">
        <v>0.073</v>
      </c>
      <c r="G273" t="n">
        <v>0.317</v>
      </c>
      <c r="H273" t="n">
        <v>0.176</v>
      </c>
    </row>
    <row r="274">
      <c r="A274" t="inlineStr">
        <is>
          <t>regReadDataA[29]: masterReg/readData1_reg[29]/Q to masterReg/readData2[29]_i_11/I5 sum delays</t>
        </is>
      </c>
      <c r="E274">
        <f>(E2 + E4 + E109 + E254 + E268 + E271 + E273)</f>
        <v/>
      </c>
      <c r="F274">
        <f>(F2 + F4 + F109 + F254 + F268 + F271 + F273)</f>
        <v/>
      </c>
      <c r="G274">
        <f>(G2 + G4 + G109 + G254 + G268 + G271 + G273)</f>
        <v/>
      </c>
      <c r="H274">
        <f>(H2 + H4 + H109 + H254 + H268 + H271 + H273)</f>
        <v/>
      </c>
      <c r="J274">
        <f>(J2 + J3 + J4 + J6 + J109 + J114 + J254 + J256 + J268 + J270 + J271 + J272 + J273)</f>
        <v/>
      </c>
    </row>
    <row r="275">
      <c r="A275" t="inlineStr">
        <is>
          <t>regReadDataA[29]: masterReg/readData1_reg[29]/Q to masterReg/readData2[29]_i_11/I5sum delays + cap delay</t>
        </is>
      </c>
      <c r="E275">
        <f>1000*(E274 + J274)</f>
        <v/>
      </c>
      <c r="F275">
        <f>1000*(F274 + J274)</f>
        <v/>
      </c>
      <c r="G275">
        <f>1000*(G274 + J274)</f>
        <v/>
      </c>
      <c r="H275">
        <f>1000*(H274 + J274)</f>
        <v/>
      </c>
    </row>
    <row r="277">
      <c r="A277" t="inlineStr">
        <is>
          <t>regReadDataA[29]: masterReg/readData1_reg[29]/Q to masterReg/readData2[29]_i_11/I5Total delay (from Vivado)</t>
        </is>
      </c>
      <c r="E277" t="inlineStr">
        <is>
          <t>359</t>
        </is>
      </c>
      <c r="F277" t="inlineStr">
        <is>
          <t>287</t>
        </is>
      </c>
      <c r="G277" t="inlineStr">
        <is>
          <t>673</t>
        </is>
      </c>
      <c r="H277" t="inlineStr">
        <is>
          <t>499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CLBLM_R_X3Y42/CLBLM_L_BQ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CLBLM_R_X3Y42/CLBLM_L_BQ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CLBLM_R_X3Y42/CLBLM_R.CLBLM_L_BQ-&gt;CLBLM_LOGIC_OUTS1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CLBLM_R_X3Y42/CLBLM_LOGIC_OUTS1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INT_R_X3Y42/LOGIC_OUTS1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INT_R_X3Y42/INT_R.LOGIC_OUTS1-&gt;&gt;EL1BEG0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0.043</v>
      </c>
      <c r="F7" t="n">
        <v>0.035</v>
      </c>
      <c r="G7" t="n">
        <v>0.124</v>
      </c>
      <c r="H7" t="n">
        <v>0.103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INT_R_X3Y42/EL1BEG0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INT_L_X4Y42/EL1END0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INT_L_X4Y41/EL1END_S3_0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CLBLM_R_X3Y42/CLBLM_EL1BEG0</t>
        </is>
      </c>
      <c r="B11" t="inlineStr">
        <is>
          <t>Part of wire</t>
        </is>
      </c>
      <c r="C11" t="n">
        <v>0.052151</v>
      </c>
      <c r="D11" t="n">
        <v>0.004690000000000001</v>
      </c>
    </row>
    <row r="12">
      <c r="A12" t="inlineStr">
        <is>
          <t>CLBLL_L_X4Y42/CLBLL_EL1BEG0</t>
        </is>
      </c>
      <c r="B12" t="inlineStr">
        <is>
          <t>Part of wire</t>
        </is>
      </c>
      <c r="C12" t="n">
        <v>0.045632</v>
      </c>
      <c r="D12" t="n">
        <v>0.004690000000000001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INT_L_X4Y42/INT_L.EL1END0-&gt;&gt;NE2BEG0</t>
        </is>
      </c>
      <c r="B13" t="inlineStr">
        <is>
          <t>Buffer</t>
        </is>
      </c>
      <c r="C13" t="n">
        <v>1.1851186875</v>
      </c>
      <c r="D13" t="n">
        <v>0.008473000000000001</v>
      </c>
      <c r="E13" t="n">
        <v>0.041</v>
      </c>
      <c r="F13" t="n">
        <v>0.033</v>
      </c>
      <c r="G13" t="n">
        <v>0.134</v>
      </c>
      <c r="H13" t="n">
        <v>0.111</v>
      </c>
      <c r="I13">
        <f>((D18 + D29) + (D14 + D15 + D16 + D17))</f>
        <v/>
      </c>
      <c r="J13">
        <f>(((D18 + D29) + (D14 + D15 + D16 + D17))*C13)</f>
        <v/>
      </c>
    </row>
    <row r="14">
      <c r="A14" t="inlineStr">
        <is>
          <t>INT_L_X4Y42/NE2BEG0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INT_R_X5Y43/NE2END0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INT_R_X5Y42/NE2END_S3_0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INT_L_X4Y43/NE2A0</t>
        </is>
      </c>
      <c r="B17" t="inlineStr">
        <is>
          <t>Part of wire</t>
        </is>
      </c>
      <c r="C17" t="n">
        <v>0</v>
      </c>
      <c r="D17" t="n">
        <v>0</v>
      </c>
      <c r="I17">
        <f>(((D14 + D15 + D16 + D17)/2) + (D18 + D29))</f>
        <v/>
      </c>
      <c r="J17">
        <f>((C14 + C15 + C16 + C17)*(((D14 + D15 + D16 + D17)/2) + (D18 + D29)))</f>
        <v/>
      </c>
    </row>
    <row r="18">
      <c r="A18" t="inlineStr">
        <is>
          <t>INT_R_X5Y43/INT_R.NE2END0-&gt;&gt;IMUX0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INT_R_X5Y43/IMUX0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CLBLM_R_X5Y43/CLBLM_IMUX0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CLBLM_R_X5Y43/CLBLM_R.CLBLM_IMUX0-&gt;CLBLM_L_A3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CLBLM_R_X5Y43/CLBLM_L_A3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masterReg/register_reg_r1_0_31_0_5_i_16/I2</t>
        </is>
      </c>
      <c r="B23" t="inlineStr">
        <is>
          <t>Inpin</t>
        </is>
      </c>
      <c r="D23" t="n">
        <v>0</v>
      </c>
      <c r="E23" t="n">
        <v>0.133</v>
      </c>
      <c r="F23" t="n">
        <v>0.107</v>
      </c>
      <c r="G23" t="n">
        <v>0.344</v>
      </c>
      <c r="H23" t="n">
        <v>0.278</v>
      </c>
    </row>
    <row r="24">
      <c r="A24" t="inlineStr">
        <is>
          <t>regReadDataA[2]: masterReg/readData1_reg[2]/Q to masterReg/register_reg_r1_0_31_0_5_i_16/I2 sum delays</t>
        </is>
      </c>
      <c r="E24">
        <f>(E2 + E4 + E7 + E13 + E18 + E21 + E23)</f>
        <v/>
      </c>
      <c r="F24">
        <f>(F2 + F4 + F7 + F13 + F18 + F21 + F23)</f>
        <v/>
      </c>
      <c r="G24">
        <f>(G2 + G4 + G7 + G13 + G18 + G21 + G23)</f>
        <v/>
      </c>
      <c r="H24">
        <f>(H2 + H4 + H7 + H13 + H18 + H21 + H23)</f>
        <v/>
      </c>
      <c r="J24">
        <f>(J2 + J3 + J4 + J6 + J7 + J12 + J13 + J17 + J18 + J20 + J21 + J22 + J23)</f>
        <v/>
      </c>
    </row>
    <row r="25">
      <c r="A25" t="inlineStr">
        <is>
          <t>regReadDataA[2]: masterReg/readData1_reg[2]/Q to masterReg/register_reg_r1_0_31_0_5_i_16/I2sum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regReadDataA[2]: masterReg/readData1_reg[2]/Q to masterReg/register_reg_r1_0_31_0_5_i_16/I2Total delay (from Vivado)</t>
        </is>
      </c>
      <c r="E27" t="inlineStr">
        <is>
          <t>315</t>
        </is>
      </c>
      <c r="F27" t="inlineStr">
        <is>
          <t>264</t>
        </is>
      </c>
      <c r="G27" t="inlineStr">
        <is>
          <t>649</t>
        </is>
      </c>
      <c r="H27" t="inlineStr">
        <is>
          <t>538</t>
        </is>
      </c>
    </row>
    <row r="29">
      <c r="A29" t="inlineStr">
        <is>
          <t>INT_R_X5Y43/INT_R.NE2END0-&gt;&gt;NN2BEG0</t>
        </is>
      </c>
      <c r="B29" t="inlineStr">
        <is>
          <t>Buffer</t>
        </is>
      </c>
      <c r="C29" t="n">
        <v>1.1851186875</v>
      </c>
      <c r="D29" t="n">
        <v>0.008473000000000001</v>
      </c>
      <c r="E29" t="n">
        <v>0.06</v>
      </c>
      <c r="F29" t="n">
        <v>0.05</v>
      </c>
      <c r="G29" t="n">
        <v>0.132</v>
      </c>
      <c r="H29" t="n">
        <v>0.109</v>
      </c>
      <c r="I29">
        <f>((D34 + D59 + D144) + (D30 + D31 + D32 + D33))</f>
        <v/>
      </c>
      <c r="J29">
        <f>(((D34 + D59 + D144) + (D30 + D31 + D32 + D33))*C29)</f>
        <v/>
      </c>
    </row>
    <row r="30">
      <c r="A30" t="inlineStr">
        <is>
          <t>INT_R_X5Y43/NN2BEG0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INT_R_X5Y45/NN2END0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INT_R_X5Y44/NN2END_S2_0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INT_R_X5Y44/NN2A0</t>
        </is>
      </c>
      <c r="B33" t="inlineStr">
        <is>
          <t>Part of wire</t>
        </is>
      </c>
      <c r="C33" t="n">
        <v>0</v>
      </c>
      <c r="D33" t="n">
        <v>0</v>
      </c>
      <c r="I33">
        <f>(((D30 + D31 + D32 + D33)/2) + (D34 + D59 + D144))</f>
        <v/>
      </c>
      <c r="J33">
        <f>((C30 + C31 + C32 + C33)*(((D30 + D31 + D32 + D33)/2) + (D34 + D59 + D144)))</f>
        <v/>
      </c>
    </row>
    <row r="34">
      <c r="A34" t="inlineStr">
        <is>
          <t>INT_R_X5Y45/INT_R.NN2END0-&gt;&gt;NR1BEG0</t>
        </is>
      </c>
      <c r="B34" t="inlineStr">
        <is>
          <t>Buffer</t>
        </is>
      </c>
      <c r="C34" t="n">
        <v>1.16220225</v>
      </c>
      <c r="D34" t="n">
        <v>0.008429000000000001</v>
      </c>
      <c r="E34" t="n">
        <v>0.056</v>
      </c>
      <c r="F34" t="n">
        <v>0.046</v>
      </c>
      <c r="G34" t="n">
        <v>0.132</v>
      </c>
      <c r="H34" t="n">
        <v>0.109</v>
      </c>
      <c r="I34">
        <f>((D37 + D48) + (D35 + D36))</f>
        <v/>
      </c>
      <c r="J34">
        <f>(((D37 + D48) + (D35 + D36))*C34)</f>
        <v/>
      </c>
    </row>
    <row r="35">
      <c r="A35" t="inlineStr">
        <is>
          <t>INT_R_X5Y45/NR1BEG0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INT_R_X5Y46/NR1END0</t>
        </is>
      </c>
      <c r="B36" t="inlineStr">
        <is>
          <t>Part of wire</t>
        </is>
      </c>
      <c r="C36" t="n">
        <v>0</v>
      </c>
      <c r="D36" t="n">
        <v>0</v>
      </c>
      <c r="I36">
        <f>(((D35 + D36)/2) + (D37 + D48))</f>
        <v/>
      </c>
      <c r="J36">
        <f>((C35 + C36)*(((D35 + D36)/2) + (D37 + D48)))</f>
        <v/>
      </c>
    </row>
    <row r="37">
      <c r="A37" t="inlineStr">
        <is>
          <t>INT_R_X5Y46/INT_R.NR1END0-&gt;&gt;IMUX33</t>
        </is>
      </c>
      <c r="B37" t="inlineStr">
        <is>
          <t>Buffer</t>
        </is>
      </c>
      <c r="C37" t="n">
        <v>1.6107141875</v>
      </c>
      <c r="D37" t="n">
        <v>0.007713</v>
      </c>
      <c r="E37" t="n">
        <v>0.047</v>
      </c>
      <c r="F37" t="n">
        <v>0.038</v>
      </c>
      <c r="G37" t="n">
        <v>0.138</v>
      </c>
      <c r="H37" t="n">
        <v>0.114</v>
      </c>
      <c r="I37">
        <f>((((D42) + (D41))) + (D38 + D39))</f>
        <v/>
      </c>
      <c r="J37">
        <f>(((((D42) + (D41))) + (D38 + D39))*C37)</f>
        <v/>
      </c>
    </row>
    <row r="38">
      <c r="A38" t="inlineStr">
        <is>
          <t>INT_R_X5Y46/IMUX33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CLBLM_R_X5Y46/CLBLM_IMUX33</t>
        </is>
      </c>
      <c r="B39" t="inlineStr">
        <is>
          <t>Part of wire</t>
        </is>
      </c>
      <c r="C39" t="n">
        <v>0</v>
      </c>
      <c r="D39" t="n">
        <v>0</v>
      </c>
      <c r="I39">
        <f>(((D38 + D39)/2) + (((D42) + (D41))))</f>
        <v/>
      </c>
      <c r="J39">
        <f>((C38 + C39)*(((D38 + D39)/2) + (((D42) + (D41)))))</f>
        <v/>
      </c>
    </row>
    <row r="40">
      <c r="A40" t="inlineStr">
        <is>
          <t>CLBLM_R_X5Y46/CLBLM_R.CLBLM_IMUX33-&gt;CLBLM_L_C1</t>
        </is>
      </c>
      <c r="B40" t="inlineStr">
        <is>
          <t>PassTransistor</t>
        </is>
      </c>
      <c r="C40" t="n">
        <v>0</v>
      </c>
      <c r="E40" t="n">
        <v>0</v>
      </c>
      <c r="F40" t="n">
        <v>0</v>
      </c>
      <c r="G40" t="n">
        <v>0</v>
      </c>
      <c r="H40" t="n">
        <v>0</v>
      </c>
      <c r="I40">
        <f>((D42) + (D41))</f>
        <v/>
      </c>
      <c r="J40">
        <f>(((D42) + (D41))*C40)</f>
        <v/>
      </c>
    </row>
    <row r="41">
      <c r="A41" t="inlineStr">
        <is>
          <t>CLBLM_R_X5Y46/CLBLM_L_C1</t>
        </is>
      </c>
      <c r="B41" t="inlineStr">
        <is>
          <t>Part of wire</t>
        </is>
      </c>
      <c r="C41" t="n">
        <v>0</v>
      </c>
      <c r="D41" t="n">
        <v>0</v>
      </c>
      <c r="I41">
        <f>(((D41)/2) + (D42))</f>
        <v/>
      </c>
      <c r="J41">
        <f>((C41)*(((D41)/2) + (D42)))</f>
        <v/>
      </c>
    </row>
    <row r="42">
      <c r="A42" t="inlineStr">
        <is>
          <t>masterReg/result0_carry_i_2/I0</t>
        </is>
      </c>
      <c r="B42" t="inlineStr">
        <is>
          <t>Inpin</t>
        </is>
      </c>
      <c r="D42" t="n">
        <v>0</v>
      </c>
      <c r="E42" t="n">
        <v>0.215</v>
      </c>
      <c r="F42" t="n">
        <v>0.173</v>
      </c>
      <c r="G42" t="n">
        <v>0.517</v>
      </c>
      <c r="H42" t="n">
        <v>0.417</v>
      </c>
    </row>
    <row r="43">
      <c r="A43" t="inlineStr">
        <is>
          <t>regReadDataA[2]: masterReg/readData1_reg[2]/Q to masterReg/result0_carry_i_2/I0 sum delays</t>
        </is>
      </c>
      <c r="E43">
        <f>(E2 + E4 + E7 + E13 + E29 + E34 + E37 + E40 + E42)</f>
        <v/>
      </c>
      <c r="F43">
        <f>(F2 + F4 + F7 + F13 + F29 + F34 + F37 + F40 + F42)</f>
        <v/>
      </c>
      <c r="G43">
        <f>(G2 + G4 + G7 + G13 + G29 + G34 + G37 + G40 + G42)</f>
        <v/>
      </c>
      <c r="H43">
        <f>(H2 + H4 + H7 + H13 + H29 + H34 + H37 + H40 + H42)</f>
        <v/>
      </c>
      <c r="J43">
        <f>(J2 + J3 + J4 + J6 + J7 + J12 + J13 + J17 + J29 + J33 + J34 + J36 + J37 + J39 + J40 + J41 + J42)</f>
        <v/>
      </c>
    </row>
    <row r="44">
      <c r="A44" t="inlineStr">
        <is>
          <t>regReadDataA[2]: masterReg/readData1_reg[2]/Q to masterReg/result0_carry_i_2/I0sum delays + cap delay</t>
        </is>
      </c>
      <c r="E44">
        <f>1000*(E43 + J43)</f>
        <v/>
      </c>
      <c r="F44">
        <f>1000*(F43 + J43)</f>
        <v/>
      </c>
      <c r="G44">
        <f>1000*(G43 + J43)</f>
        <v/>
      </c>
      <c r="H44">
        <f>1000*(H43 + J43)</f>
        <v/>
      </c>
    </row>
    <row r="46">
      <c r="A46" t="inlineStr">
        <is>
          <t>regReadDataA[2]: masterReg/readData1_reg[2]/Q to masterReg/result0_carry_i_2/I0Total delay (from Vivado)</t>
        </is>
      </c>
      <c r="E46" t="inlineStr">
        <is>
          <t>557</t>
        </is>
      </c>
      <c r="F46" t="inlineStr">
        <is>
          <t>470</t>
        </is>
      </c>
      <c r="G46" t="inlineStr">
        <is>
          <t>1060</t>
        </is>
      </c>
      <c r="H46" t="inlineStr">
        <is>
          <t>881</t>
        </is>
      </c>
    </row>
    <row r="48">
      <c r="A48" t="inlineStr">
        <is>
          <t>INT_R_X5Y46/INT_R.NR1END0-&gt;&gt;IMUX32</t>
        </is>
      </c>
      <c r="B48" t="inlineStr">
        <is>
          <t>Buffer</t>
        </is>
      </c>
      <c r="C48" t="n">
        <v>1.6107141875</v>
      </c>
      <c r="D48" t="n">
        <v>0.007713</v>
      </c>
      <c r="E48" t="n">
        <v>0.047</v>
      </c>
      <c r="F48" t="n">
        <v>0.038</v>
      </c>
      <c r="G48" t="n">
        <v>0.138</v>
      </c>
      <c r="H48" t="n">
        <v>0.114</v>
      </c>
      <c r="I48">
        <f>((((D53) + (D52))) + (D49 + D50))</f>
        <v/>
      </c>
      <c r="J48">
        <f>(((((D53) + (D52))) + (D49 + D50))*C48)</f>
        <v/>
      </c>
    </row>
    <row r="49">
      <c r="A49" t="inlineStr">
        <is>
          <t>INT_R_X5Y46/IMUX32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CLBLM_R_X5Y46/CLBLM_IMUX32</t>
        </is>
      </c>
      <c r="B50" t="inlineStr">
        <is>
          <t>Part of wire</t>
        </is>
      </c>
      <c r="C50" t="n">
        <v>0</v>
      </c>
      <c r="D50" t="n">
        <v>0</v>
      </c>
      <c r="I50">
        <f>(((D49 + D50)/2) + (((D53) + (D52))))</f>
        <v/>
      </c>
      <c r="J50">
        <f>((C49 + C50)*(((D49 + D50)/2) + (((D53) + (D52)))))</f>
        <v/>
      </c>
    </row>
    <row r="51">
      <c r="A51" t="inlineStr">
        <is>
          <t>CLBLM_R_X5Y46/CLBLM_R.CLBLM_IMUX32-&gt;CLBLM_M_C1</t>
        </is>
      </c>
      <c r="B51" t="inlineStr">
        <is>
          <t>PassTransistor</t>
        </is>
      </c>
      <c r="C51" t="n">
        <v>0</v>
      </c>
      <c r="E51" t="n">
        <v>0</v>
      </c>
      <c r="F51" t="n">
        <v>0</v>
      </c>
      <c r="G51" t="n">
        <v>0</v>
      </c>
      <c r="H51" t="n">
        <v>0</v>
      </c>
      <c r="I51">
        <f>((D53) + (D52))</f>
        <v/>
      </c>
      <c r="J51">
        <f>(((D53) + (D52))*C51)</f>
        <v/>
      </c>
    </row>
    <row r="52">
      <c r="A52" t="inlineStr">
        <is>
          <t>CLBLM_R_X5Y46/CLBLM_M_C1</t>
        </is>
      </c>
      <c r="B52" t="inlineStr">
        <is>
          <t>Part of wire</t>
        </is>
      </c>
      <c r="C52" t="n">
        <v>0</v>
      </c>
      <c r="D52" t="n">
        <v>0</v>
      </c>
      <c r="I52">
        <f>(((D52)/2) + (D53))</f>
        <v/>
      </c>
      <c r="J52">
        <f>((C52)*(((D52)/2) + (D53)))</f>
        <v/>
      </c>
    </row>
    <row r="53">
      <c r="A53" t="inlineStr">
        <is>
          <t>masterReg/i__carry_i_2__0/I0</t>
        </is>
      </c>
      <c r="B53" t="inlineStr">
        <is>
          <t>Inpin</t>
        </is>
      </c>
      <c r="D53" t="n">
        <v>0</v>
      </c>
      <c r="E53" t="n">
        <v>0.219</v>
      </c>
      <c r="F53" t="n">
        <v>0.176</v>
      </c>
      <c r="G53" t="n">
        <v>0.521</v>
      </c>
      <c r="H53" t="n">
        <v>0.42</v>
      </c>
    </row>
    <row r="54">
      <c r="A54" t="inlineStr">
        <is>
          <t>regReadDataA[2]: masterReg/readData1_reg[2]/Q to masterReg/i__carry_i_2__0/I0 sum delays</t>
        </is>
      </c>
      <c r="E54">
        <f>(E2 + E4 + E7 + E13 + E29 + E34 + E48 + E51 + E53)</f>
        <v/>
      </c>
      <c r="F54">
        <f>(F2 + F4 + F7 + F13 + F29 + F34 + F48 + F51 + F53)</f>
        <v/>
      </c>
      <c r="G54">
        <f>(G2 + G4 + G7 + G13 + G29 + G34 + G48 + G51 + G53)</f>
        <v/>
      </c>
      <c r="H54">
        <f>(H2 + H4 + H7 + H13 + H29 + H34 + H48 + H51 + H53)</f>
        <v/>
      </c>
      <c r="J54">
        <f>(J2 + J3 + J4 + J6 + J7 + J12 + J13 + J17 + J29 + J33 + J34 + J36 + J48 + J50 + J51 + J52 + J53)</f>
        <v/>
      </c>
    </row>
    <row r="55">
      <c r="A55" t="inlineStr">
        <is>
          <t>regReadDataA[2]: masterReg/readData1_reg[2]/Q to masterReg/i__carry_i_2__0/I0sum delays + cap delay</t>
        </is>
      </c>
      <c r="E55">
        <f>1000*(E54 + J54)</f>
        <v/>
      </c>
      <c r="F55">
        <f>1000*(F54 + J54)</f>
        <v/>
      </c>
      <c r="G55">
        <f>1000*(G54 + J54)</f>
        <v/>
      </c>
      <c r="H55">
        <f>1000*(H54 + J54)</f>
        <v/>
      </c>
    </row>
    <row r="57">
      <c r="A57" t="inlineStr">
        <is>
          <t>regReadDataA[2]: masterReg/readData1_reg[2]/Q to masterReg/i__carry_i_2__0/I0Total delay (from Vivado)</t>
        </is>
      </c>
      <c r="E57" t="inlineStr">
        <is>
          <t>561</t>
        </is>
      </c>
      <c r="F57" t="inlineStr">
        <is>
          <t>473</t>
        </is>
      </c>
      <c r="G57" t="inlineStr">
        <is>
          <t>1064</t>
        </is>
      </c>
      <c r="H57" t="inlineStr">
        <is>
          <t>884</t>
        </is>
      </c>
    </row>
    <row r="59">
      <c r="A59" t="inlineStr">
        <is>
          <t>INT_R_X5Y45/INT_R.NN2END0-&gt;&gt;EE2BEG0</t>
        </is>
      </c>
      <c r="B59" t="inlineStr">
        <is>
          <t>Buffer</t>
        </is>
      </c>
      <c r="C59" t="n">
        <v>1.1851186875</v>
      </c>
      <c r="D59" t="n">
        <v>0.008473000000000001</v>
      </c>
      <c r="E59" t="n">
        <v>0.061</v>
      </c>
      <c r="F59" t="n">
        <v>0.05</v>
      </c>
      <c r="G59" t="n">
        <v>0.139</v>
      </c>
      <c r="H59" t="n">
        <v>0.115</v>
      </c>
      <c r="I59">
        <f>((D67 + D82) + (D60 + D61 + D62 + D63 + D64 + D65 + D66))</f>
        <v/>
      </c>
      <c r="J59">
        <f>(((D67 + D82) + (D60 + D61 + D62 + D63 + D64 + D65 + D66))*C59)</f>
        <v/>
      </c>
    </row>
    <row r="60">
      <c r="A60" t="inlineStr">
        <is>
          <t>INT_R_X5Y45/EE2BEG0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INT_R_X7Y45/EE2END0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CLBLM_R_X5Y45/CLBLM_EE2BEG0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VBRK_X18Y47/VBRK_EE2BEG0</t>
        </is>
      </c>
      <c r="B63" t="inlineStr">
        <is>
          <t>Part of wire</t>
        </is>
      </c>
      <c r="C63" t="n">
        <v>0.01211</v>
      </c>
      <c r="D63" t="n">
        <v>0.00162</v>
      </c>
    </row>
    <row r="64">
      <c r="A64" t="inlineStr">
        <is>
          <t>BRAM_L_X6Y45/BRAM_EE2BEG0_0</t>
        </is>
      </c>
      <c r="B64" t="inlineStr">
        <is>
          <t>Part of wire</t>
        </is>
      </c>
      <c r="C64" t="n">
        <v>0.26892</v>
      </c>
      <c r="D64" t="n">
        <v>0.06043</v>
      </c>
    </row>
    <row r="65">
      <c r="A65" t="inlineStr">
        <is>
          <t>BRAM_INT_INTERFACE_L_X6Y45/INT_INTERFACE_EE2BEG0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INT_L_X6Y45/EE2A0</t>
        </is>
      </c>
      <c r="B66" t="inlineStr">
        <is>
          <t>Part of wire</t>
        </is>
      </c>
      <c r="C66" t="n">
        <v>0</v>
      </c>
      <c r="D66" t="n">
        <v>0</v>
      </c>
      <c r="I66">
        <f>(((D60 + D61 + D62 + D63 + D64 + D65 + D66)/2) + (D67 + D82))</f>
        <v/>
      </c>
      <c r="J66">
        <f>((C60 + C61 + C62 + C63 + C64 + C65 + C66)*(((D60 + D61 + D62 + D63 + D64 + D65 + D66)/2) + (D67 + D82)))</f>
        <v/>
      </c>
    </row>
    <row r="67">
      <c r="A67" t="inlineStr">
        <is>
          <t>INT_R_X7Y45/INT_R.EE2END0-&gt;&gt;BYP_ALT1</t>
        </is>
      </c>
      <c r="B67" t="inlineStr">
        <is>
          <t>Buffer</t>
        </is>
      </c>
      <c r="C67" t="n">
        <v>0</v>
      </c>
      <c r="D67" t="n">
        <v>0.00757</v>
      </c>
      <c r="E67" t="n">
        <v>0</v>
      </c>
      <c r="F67" t="n">
        <v>0</v>
      </c>
      <c r="G67" t="n">
        <v>0</v>
      </c>
      <c r="H67" t="n">
        <v>0</v>
      </c>
      <c r="I67">
        <f>((D69) + (D68))</f>
        <v/>
      </c>
      <c r="J67">
        <f>(((D69) + (D68))*C67)</f>
        <v/>
      </c>
    </row>
    <row r="68">
      <c r="A68" t="inlineStr">
        <is>
          <t>INT_R_X7Y45/BYP_ALT1</t>
        </is>
      </c>
      <c r="B68" t="inlineStr">
        <is>
          <t>Part of wire</t>
        </is>
      </c>
      <c r="C68" t="n">
        <v>0</v>
      </c>
      <c r="D68" t="n">
        <v>0</v>
      </c>
      <c r="I68">
        <f>(((D68)/2) + (D69))</f>
        <v/>
      </c>
      <c r="J68">
        <f>((C68)*(((D68)/2) + (D69)))</f>
        <v/>
      </c>
    </row>
    <row r="69">
      <c r="A69" t="inlineStr">
        <is>
          <t>INT_R_X7Y45/INT_R.BYP_ALT1-&gt;&gt;BYP_BOUNCE1</t>
        </is>
      </c>
      <c r="B69" t="inlineStr">
        <is>
          <t>Buffer</t>
        </is>
      </c>
      <c r="C69" t="n">
        <v>1.4764880625</v>
      </c>
      <c r="D69" t="n">
        <v>0</v>
      </c>
      <c r="E69" t="n">
        <v>0.059</v>
      </c>
      <c r="F69" t="n">
        <v>0.049</v>
      </c>
      <c r="G69" t="n">
        <v>0.178</v>
      </c>
      <c r="H69" t="n">
        <v>0.147</v>
      </c>
      <c r="I69">
        <f>((D71) + (D70))</f>
        <v/>
      </c>
      <c r="J69">
        <f>(((D71) + (D70))*C69)</f>
        <v/>
      </c>
    </row>
    <row r="70">
      <c r="A70" t="inlineStr">
        <is>
          <t>INT_R_X7Y45/BYP_BOUNCE1</t>
        </is>
      </c>
      <c r="B70" t="inlineStr">
        <is>
          <t>Part of wire</t>
        </is>
      </c>
      <c r="C70" t="n">
        <v>0</v>
      </c>
      <c r="D70" t="n">
        <v>0</v>
      </c>
      <c r="I70">
        <f>(((D70)/2) + (D71))</f>
        <v/>
      </c>
      <c r="J70">
        <f>((C70)*(((D70)/2) + (D71)))</f>
        <v/>
      </c>
    </row>
    <row r="71">
      <c r="A71" t="inlineStr">
        <is>
          <t>INT_R_X7Y45/INT_R.BYP_BOUNCE1-&gt;&gt;IMUX37</t>
        </is>
      </c>
      <c r="B71" t="inlineStr">
        <is>
          <t>Buffer</t>
        </is>
      </c>
      <c r="C71" t="n">
        <v>1.6107141875</v>
      </c>
      <c r="D71" t="n">
        <v>0.007713</v>
      </c>
      <c r="E71" t="n">
        <v>0.047</v>
      </c>
      <c r="F71" t="n">
        <v>0.038</v>
      </c>
      <c r="G71" t="n">
        <v>0.138</v>
      </c>
      <c r="H71" t="n">
        <v>0.114</v>
      </c>
      <c r="I71">
        <f>((((D76) + (D75))) + (D72 + D73))</f>
        <v/>
      </c>
      <c r="J71">
        <f>(((((D76) + (D75))) + (D72 + D73))*C71)</f>
        <v/>
      </c>
    </row>
    <row r="72">
      <c r="A72" t="inlineStr">
        <is>
          <t>INT_R_X7Y45/IMUX37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CLBLM_R_X7Y45/CLBLM_IMUX37</t>
        </is>
      </c>
      <c r="B73" t="inlineStr">
        <is>
          <t>Part of wire</t>
        </is>
      </c>
      <c r="C73" t="n">
        <v>0</v>
      </c>
      <c r="D73" t="n">
        <v>0</v>
      </c>
      <c r="I73">
        <f>(((D72 + D73)/2) + (((D76) + (D75))))</f>
        <v/>
      </c>
      <c r="J73">
        <f>((C72 + C73)*(((D72 + D73)/2) + (((D76) + (D75)))))</f>
        <v/>
      </c>
    </row>
    <row r="74">
      <c r="A74" t="inlineStr">
        <is>
          <t>CLBLM_R_X7Y45/CLBLM_R.CLBLM_IMUX37-&gt;CLBLM_L_D4</t>
        </is>
      </c>
      <c r="B74" t="inlineStr">
        <is>
          <t>PassTransistor</t>
        </is>
      </c>
      <c r="C74" t="n">
        <v>0</v>
      </c>
      <c r="E74" t="n">
        <v>0</v>
      </c>
      <c r="F74" t="n">
        <v>0</v>
      </c>
      <c r="G74" t="n">
        <v>0</v>
      </c>
      <c r="H74" t="n">
        <v>0</v>
      </c>
      <c r="I74">
        <f>((D76) + (D75))</f>
        <v/>
      </c>
      <c r="J74">
        <f>(((D76) + (D75))*C74)</f>
        <v/>
      </c>
    </row>
    <row r="75">
      <c r="A75" t="inlineStr">
        <is>
          <t>CLBLM_R_X7Y45/CLBLM_L_D4</t>
        </is>
      </c>
      <c r="B75" t="inlineStr">
        <is>
          <t>Part of wire</t>
        </is>
      </c>
      <c r="C75" t="n">
        <v>0</v>
      </c>
      <c r="D75" t="n">
        <v>0</v>
      </c>
      <c r="I75">
        <f>(((D75)/2) + (D76))</f>
        <v/>
      </c>
      <c r="J75">
        <f>((C75)*(((D75)/2) + (D76)))</f>
        <v/>
      </c>
    </row>
    <row r="76">
      <c r="A76" t="inlineStr">
        <is>
          <t>masterReg/register_reg_r1_0_31_0_5_i_41/I0</t>
        </is>
      </c>
      <c r="B76" t="inlineStr">
        <is>
          <t>Inpin</t>
        </is>
      </c>
      <c r="D76" t="n">
        <v>0</v>
      </c>
      <c r="E76" t="n">
        <v>0.109</v>
      </c>
      <c r="F76" t="n">
        <v>0.08799999999999999</v>
      </c>
      <c r="G76" t="n">
        <v>0.284</v>
      </c>
      <c r="H76" t="n">
        <v>0.229</v>
      </c>
    </row>
    <row r="77">
      <c r="A77" t="inlineStr">
        <is>
          <t>regReadDataA[2]: masterReg/readData1_reg[2]/Q to masterReg/register_reg_r1_0_31_0_5_i_41/I0 sum delays</t>
        </is>
      </c>
      <c r="E77">
        <f>(E2 + E4 + E7 + E13 + E29 + E59 + E67 + E69 + E71 + E74 + E76)</f>
        <v/>
      </c>
      <c r="F77">
        <f>(F2 + F4 + F7 + F13 + F29 + F59 + F67 + F69 + F71 + F74 + F76)</f>
        <v/>
      </c>
      <c r="G77">
        <f>(G2 + G4 + G7 + G13 + G29 + G59 + G67 + G69 + G71 + G74 + G76)</f>
        <v/>
      </c>
      <c r="H77">
        <f>(H2 + H4 + H7 + H13 + H29 + H59 + H67 + H69 + H71 + H74 + H76)</f>
        <v/>
      </c>
      <c r="J77">
        <f>(J2 + J3 + J4 + J6 + J7 + J12 + J13 + J17 + J29 + J33 + J59 + J66 + J67 + J68 + J69 + J70 + J71 + J73 + J74 + J75 + J76)</f>
        <v/>
      </c>
    </row>
    <row r="78">
      <c r="A78" t="inlineStr">
        <is>
          <t>regReadDataA[2]: masterReg/readData1_reg[2]/Q to masterReg/register_reg_r1_0_31_0_5_i_41/I0sum delays + cap delay</t>
        </is>
      </c>
      <c r="E78">
        <f>1000*(E77 + J77)</f>
        <v/>
      </c>
      <c r="F78">
        <f>1000*(F77 + J77)</f>
        <v/>
      </c>
      <c r="G78">
        <f>1000*(G77 + J77)</f>
        <v/>
      </c>
      <c r="H78">
        <f>1000*(H77 + J77)</f>
        <v/>
      </c>
    </row>
    <row r="80">
      <c r="A80" t="inlineStr">
        <is>
          <t>regReadDataA[2]: masterReg/readData1_reg[2]/Q to masterReg/register_reg_r1_0_31_0_5_i_41/I0Total delay (from Vivado)</t>
        </is>
      </c>
      <c r="E80" t="inlineStr">
        <is>
          <t>604</t>
        </is>
      </c>
      <c r="F80" t="inlineStr">
        <is>
          <t>527</t>
        </is>
      </c>
      <c r="G80" t="inlineStr">
        <is>
          <t>1087</t>
        </is>
      </c>
      <c r="H80" t="inlineStr">
        <is>
          <t>923</t>
        </is>
      </c>
    </row>
    <row r="82">
      <c r="A82" t="inlineStr">
        <is>
          <t>INT_R_X7Y45/INT_R.EE2END0-&gt;&gt;NN2BEG0</t>
        </is>
      </c>
      <c r="B82" t="inlineStr">
        <is>
          <t>Buffer</t>
        </is>
      </c>
      <c r="C82" t="n">
        <v>1.1851186875</v>
      </c>
      <c r="D82" t="n">
        <v>0.008473000000000001</v>
      </c>
      <c r="E82" t="n">
        <v>0.06</v>
      </c>
      <c r="F82" t="n">
        <v>0.05</v>
      </c>
      <c r="G82" t="n">
        <v>0.132</v>
      </c>
      <c r="H82" t="n">
        <v>0.109</v>
      </c>
      <c r="I82">
        <f>((D87 + D101 + D112) + (D83 + D84 + D85 + D86))</f>
        <v/>
      </c>
      <c r="J82">
        <f>(((D87 + D101 + D112) + (D83 + D84 + D85 + D86))*C82)</f>
        <v/>
      </c>
    </row>
    <row r="83">
      <c r="A83" t="inlineStr">
        <is>
          <t>INT_R_X7Y45/NN2BEG0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INT_R_X7Y47/NN2END0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INT_R_X7Y46/NN2END_S2_0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INT_R_X7Y46/NN2A0</t>
        </is>
      </c>
      <c r="B86" t="inlineStr">
        <is>
          <t>Part of wire</t>
        </is>
      </c>
      <c r="C86" t="n">
        <v>0</v>
      </c>
      <c r="D86" t="n">
        <v>0</v>
      </c>
      <c r="I86">
        <f>(((D83 + D84 + D85 + D86)/2) + (D87 + D101 + D112))</f>
        <v/>
      </c>
      <c r="J86">
        <f>((C83 + C84 + C85 + C86)*(((D83 + D84 + D85 + D86)/2) + (D87 + D101 + D112)))</f>
        <v/>
      </c>
    </row>
    <row r="87">
      <c r="A87" t="inlineStr">
        <is>
          <t>INT_R_X7Y47/INT_R.NN2END0-&gt;&gt;NR1BEG0</t>
        </is>
      </c>
      <c r="B87" t="inlineStr">
        <is>
          <t>Buffer</t>
        </is>
      </c>
      <c r="C87" t="n">
        <v>1.16220225</v>
      </c>
      <c r="D87" t="n">
        <v>0.008429000000000001</v>
      </c>
      <c r="E87" t="n">
        <v>0.056</v>
      </c>
      <c r="F87" t="n">
        <v>0.046</v>
      </c>
      <c r="G87" t="n">
        <v>0.132</v>
      </c>
      <c r="H87" t="n">
        <v>0.109</v>
      </c>
      <c r="I87">
        <f>((D90) + (D88 + D89))</f>
        <v/>
      </c>
      <c r="J87">
        <f>(((D90) + (D88 + D89))*C87)</f>
        <v/>
      </c>
    </row>
    <row r="88">
      <c r="A88" t="inlineStr">
        <is>
          <t>INT_R_X7Y47/NR1BEG0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INT_R_X7Y48/NR1END0</t>
        </is>
      </c>
      <c r="B89" t="inlineStr">
        <is>
          <t>Part of wire</t>
        </is>
      </c>
      <c r="C89" t="n">
        <v>0</v>
      </c>
      <c r="D89" t="n">
        <v>0</v>
      </c>
      <c r="I89">
        <f>(((D88 + D89)/2) + (D90))</f>
        <v/>
      </c>
      <c r="J89">
        <f>((C88 + C89)*(((D88 + D89)/2) + (D90)))</f>
        <v/>
      </c>
    </row>
    <row r="90">
      <c r="A90" t="inlineStr">
        <is>
          <t>INT_R_X7Y48/INT_R.NR1END0-&gt;&gt;IMUX40</t>
        </is>
      </c>
      <c r="B90" t="inlineStr">
        <is>
          <t>Buffer</t>
        </is>
      </c>
      <c r="C90" t="n">
        <v>1.6107141875</v>
      </c>
      <c r="D90" t="n">
        <v>0.007713</v>
      </c>
      <c r="E90" t="n">
        <v>0.047</v>
      </c>
      <c r="F90" t="n">
        <v>0.038</v>
      </c>
      <c r="G90" t="n">
        <v>0.138</v>
      </c>
      <c r="H90" t="n">
        <v>0.114</v>
      </c>
      <c r="I90">
        <f>((((D95) + (D94))) + (D91 + D92))</f>
        <v/>
      </c>
      <c r="J90">
        <f>(((((D95) + (D94))) + (D91 + D92))*C90)</f>
        <v/>
      </c>
    </row>
    <row r="91">
      <c r="A91" t="inlineStr">
        <is>
          <t>INT_R_X7Y48/IMUX40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CLBLM_R_X7Y48/CLBLM_IMUX40</t>
        </is>
      </c>
      <c r="B92" t="inlineStr">
        <is>
          <t>Part of wire</t>
        </is>
      </c>
      <c r="C92" t="n">
        <v>0</v>
      </c>
      <c r="D92" t="n">
        <v>0</v>
      </c>
      <c r="I92">
        <f>(((D91 + D92)/2) + (((D95) + (D94))))</f>
        <v/>
      </c>
      <c r="J92">
        <f>((C91 + C92)*(((D91 + D92)/2) + (((D95) + (D94)))))</f>
        <v/>
      </c>
    </row>
    <row r="93">
      <c r="A93" t="inlineStr">
        <is>
          <t>CLBLM_R_X7Y48/CLBLM_R.CLBLM_IMUX40-&gt;CLBLM_M_D1</t>
        </is>
      </c>
      <c r="B93" t="inlineStr">
        <is>
          <t>PassTransistor</t>
        </is>
      </c>
      <c r="C93" t="n">
        <v>0</v>
      </c>
      <c r="E93" t="n">
        <v>0</v>
      </c>
      <c r="F93" t="n">
        <v>0</v>
      </c>
      <c r="G93" t="n">
        <v>0</v>
      </c>
      <c r="H93" t="n">
        <v>0</v>
      </c>
      <c r="I93">
        <f>((D95) + (D94))</f>
        <v/>
      </c>
      <c r="J93">
        <f>(((D95) + (D94))*C93)</f>
        <v/>
      </c>
    </row>
    <row r="94">
      <c r="A94" t="inlineStr">
        <is>
          <t>CLBLM_R_X7Y48/CLBLM_M_D1</t>
        </is>
      </c>
      <c r="B94" t="inlineStr">
        <is>
          <t>Part of wire</t>
        </is>
      </c>
      <c r="C94" t="n">
        <v>0</v>
      </c>
      <c r="D94" t="n">
        <v>0</v>
      </c>
      <c r="I94">
        <f>(((D94)/2) + (D95))</f>
        <v/>
      </c>
      <c r="J94">
        <f>((C94)*(((D94)/2) + (D95)))</f>
        <v/>
      </c>
    </row>
    <row r="95">
      <c r="A95" t="inlineStr">
        <is>
          <t>masterReg/register_reg_r1_0_31_0_5_i_45/I3</t>
        </is>
      </c>
      <c r="B95" t="inlineStr">
        <is>
          <t>Inpin</t>
        </is>
      </c>
      <c r="D95" t="n">
        <v>0</v>
      </c>
      <c r="E95" t="n">
        <v>0.226</v>
      </c>
      <c r="F95" t="n">
        <v>0.145</v>
      </c>
      <c r="G95" t="n">
        <v>0.54</v>
      </c>
      <c r="H95" t="n">
        <v>0.305</v>
      </c>
    </row>
    <row r="96">
      <c r="A96" t="inlineStr">
        <is>
          <t>regReadDataA[2]: masterReg/readData1_reg[2]/Q to masterReg/register_reg_r1_0_31_0_5_i_45/I3 sum delays</t>
        </is>
      </c>
      <c r="E96">
        <f>(E2 + E4 + E7 + E13 + E29 + E59 + E82 + E87 + E90 + E93 + E95)</f>
        <v/>
      </c>
      <c r="F96">
        <f>(F2 + F4 + F7 + F13 + F29 + F59 + F82 + F87 + F90 + F93 + F95)</f>
        <v/>
      </c>
      <c r="G96">
        <f>(G2 + G4 + G7 + G13 + G29 + G59 + G82 + G87 + G90 + G93 + G95)</f>
        <v/>
      </c>
      <c r="H96">
        <f>(H2 + H4 + H7 + H13 + H29 + H59 + H82 + H87 + H90 + H93 + H95)</f>
        <v/>
      </c>
      <c r="J96">
        <f>(J2 + J3 + J4 + J6 + J7 + J12 + J13 + J17 + J29 + J33 + J59 + J66 + J82 + J86 + J87 + J89 + J90 + J92 + J93 + J94 + J95)</f>
        <v/>
      </c>
    </row>
    <row r="97">
      <c r="A97" t="inlineStr">
        <is>
          <t>regReadDataA[2]: masterReg/readData1_reg[2]/Q to masterReg/register_reg_r1_0_31_0_5_i_45/I3sum delays + cap delay</t>
        </is>
      </c>
      <c r="E97">
        <f>1000*(E96 + J96)</f>
        <v/>
      </c>
      <c r="F97">
        <f>1000*(F96 + J96)</f>
        <v/>
      </c>
      <c r="G97">
        <f>1000*(G96 + J96)</f>
        <v/>
      </c>
      <c r="H97">
        <f>1000*(H96 + J96)</f>
        <v/>
      </c>
    </row>
    <row r="99">
      <c r="A99" t="inlineStr">
        <is>
          <t>regReadDataA[2]: masterReg/readData1_reg[2]/Q to masterReg/register_reg_r1_0_31_0_5_i_45/I3Total delay (from Vivado)</t>
        </is>
      </c>
      <c r="E99" t="inlineStr">
        <is>
          <t>802</t>
        </is>
      </c>
      <c r="F99" t="inlineStr">
        <is>
          <t>655</t>
        </is>
      </c>
      <c r="G99" t="inlineStr">
        <is>
          <t>1412</t>
        </is>
      </c>
      <c r="H99" t="inlineStr">
        <is>
          <t>1085</t>
        </is>
      </c>
    </row>
    <row r="101">
      <c r="A101" t="inlineStr">
        <is>
          <t>INT_R_X7Y47/INT_R.NN2END0-&gt;&gt;IMUX40</t>
        </is>
      </c>
      <c r="B101" t="inlineStr">
        <is>
          <t>Buffer</t>
        </is>
      </c>
      <c r="C101" t="n">
        <v>1.6107141875</v>
      </c>
      <c r="D101" t="n">
        <v>0.007713</v>
      </c>
      <c r="E101" t="n">
        <v>0.047</v>
      </c>
      <c r="F101" t="n">
        <v>0.038</v>
      </c>
      <c r="G101" t="n">
        <v>0.138</v>
      </c>
      <c r="H101" t="n">
        <v>0.114</v>
      </c>
      <c r="I101">
        <f>((((D106) + (D105))) + (D102 + D103))</f>
        <v/>
      </c>
      <c r="J101">
        <f>(((((D106) + (D105))) + (D102 + D103))*C101)</f>
        <v/>
      </c>
    </row>
    <row r="102">
      <c r="A102" t="inlineStr">
        <is>
          <t>INT_R_X7Y47/IMUX40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CLBLM_R_X7Y47/CLBLM_IMUX40</t>
        </is>
      </c>
      <c r="B103" t="inlineStr">
        <is>
          <t>Part of wire</t>
        </is>
      </c>
      <c r="C103" t="n">
        <v>0</v>
      </c>
      <c r="D103" t="n">
        <v>0</v>
      </c>
      <c r="I103">
        <f>(((D102 + D103)/2) + (((D106) + (D105))))</f>
        <v/>
      </c>
      <c r="J103">
        <f>((C102 + C103)*(((D102 + D103)/2) + (((D106) + (D105)))))</f>
        <v/>
      </c>
    </row>
    <row r="104">
      <c r="A104" t="inlineStr">
        <is>
          <t>CLBLM_R_X7Y47/CLBLM_R.CLBLM_IMUX40-&gt;CLBLM_M_D1</t>
        </is>
      </c>
      <c r="B104" t="inlineStr">
        <is>
          <t>PassTransistor</t>
        </is>
      </c>
      <c r="C104" t="n">
        <v>0</v>
      </c>
      <c r="E104" t="n">
        <v>0</v>
      </c>
      <c r="F104" t="n">
        <v>0</v>
      </c>
      <c r="G104" t="n">
        <v>0</v>
      </c>
      <c r="H104" t="n">
        <v>0</v>
      </c>
      <c r="I104">
        <f>((D106) + (D105))</f>
        <v/>
      </c>
      <c r="J104">
        <f>(((D106) + (D105))*C104)</f>
        <v/>
      </c>
    </row>
    <row r="105">
      <c r="A105" t="inlineStr">
        <is>
          <t>CLBLM_R_X7Y47/CLBLM_M_D1</t>
        </is>
      </c>
      <c r="B105" t="inlineStr">
        <is>
          <t>Part of wire</t>
        </is>
      </c>
      <c r="C105" t="n">
        <v>0</v>
      </c>
      <c r="D105" t="n">
        <v>0</v>
      </c>
      <c r="I105">
        <f>(((D105)/2) + (D106))</f>
        <v/>
      </c>
      <c r="J105">
        <f>((C105)*(((D105)/2) + (D106)))</f>
        <v/>
      </c>
    </row>
    <row r="106">
      <c r="A106" t="inlineStr">
        <is>
          <t>masterReg/register_reg_r1_0_31_0_5_i_61/I5</t>
        </is>
      </c>
      <c r="B106" t="inlineStr">
        <is>
          <t>Inpin</t>
        </is>
      </c>
      <c r="D106" t="n">
        <v>0</v>
      </c>
      <c r="E106" t="n">
        <v>0.226</v>
      </c>
      <c r="F106" t="n">
        <v>0.145</v>
      </c>
      <c r="G106" t="n">
        <v>0.54</v>
      </c>
      <c r="H106" t="n">
        <v>0.305</v>
      </c>
    </row>
    <row r="107">
      <c r="A107" t="inlineStr">
        <is>
          <t>regReadDataA[2]: masterReg/readData1_reg[2]/Q to masterReg/register_reg_r1_0_31_0_5_i_61/I5 sum delays</t>
        </is>
      </c>
      <c r="E107">
        <f>(E2 + E4 + E7 + E13 + E29 + E59 + E82 + E101 + E104 + E106)</f>
        <v/>
      </c>
      <c r="F107">
        <f>(F2 + F4 + F7 + F13 + F29 + F59 + F82 + F101 + F104 + F106)</f>
        <v/>
      </c>
      <c r="G107">
        <f>(G2 + G4 + G7 + G13 + G29 + G59 + G82 + G101 + G104 + G106)</f>
        <v/>
      </c>
      <c r="H107">
        <f>(H2 + H4 + H7 + H13 + H29 + H59 + H82 + H101 + H104 + H106)</f>
        <v/>
      </c>
      <c r="J107">
        <f>(J2 + J3 + J4 + J6 + J7 + J12 + J13 + J17 + J29 + J33 + J59 + J66 + J82 + J86 + J101 + J103 + J104 + J105 + J106)</f>
        <v/>
      </c>
    </row>
    <row r="108">
      <c r="A108" t="inlineStr">
        <is>
          <t>regReadDataA[2]: masterReg/readData1_reg[2]/Q to masterReg/register_reg_r1_0_31_0_5_i_61/I5sum delays + cap delay</t>
        </is>
      </c>
      <c r="E108">
        <f>1000*(E107 + J107)</f>
        <v/>
      </c>
      <c r="F108">
        <f>1000*(F107 + J107)</f>
        <v/>
      </c>
      <c r="G108">
        <f>1000*(G107 + J107)</f>
        <v/>
      </c>
      <c r="H108">
        <f>1000*(H107 + J107)</f>
        <v/>
      </c>
    </row>
    <row r="110">
      <c r="A110" t="inlineStr">
        <is>
          <t>regReadDataA[2]: masterReg/readData1_reg[2]/Q to masterReg/register_reg_r1_0_31_0_5_i_61/I5Total delay (from Vivado)</t>
        </is>
      </c>
      <c r="E110" t="inlineStr">
        <is>
          <t>738</t>
        </is>
      </c>
      <c r="F110" t="inlineStr">
        <is>
          <t>601</t>
        </is>
      </c>
      <c r="G110" t="inlineStr">
        <is>
          <t>1301</t>
        </is>
      </c>
      <c r="H110" t="inlineStr">
        <is>
          <t>992</t>
        </is>
      </c>
    </row>
    <row r="112">
      <c r="A112" t="inlineStr">
        <is>
          <t>INT_R_X7Y47/INT_R.NN2END0-&gt;&gt;NL1BEG_N3</t>
        </is>
      </c>
      <c r="B112" t="inlineStr">
        <is>
          <t>Buffer</t>
        </is>
      </c>
      <c r="C112" t="n">
        <v>1.16220225</v>
      </c>
      <c r="D112" t="n">
        <v>0.008429000000000001</v>
      </c>
      <c r="E112" t="n">
        <v>0.054</v>
      </c>
      <c r="F112" t="n">
        <v>0.044</v>
      </c>
      <c r="G112" t="n">
        <v>0.131</v>
      </c>
      <c r="H112" t="n">
        <v>0.108</v>
      </c>
      <c r="I112">
        <f>((D114) + (D113))</f>
        <v/>
      </c>
      <c r="J112">
        <f>(((D114) + (D113))*C112)</f>
        <v/>
      </c>
    </row>
    <row r="113">
      <c r="A113" t="inlineStr">
        <is>
          <t>INT_R_X7Y47/NL1BEG_N3</t>
        </is>
      </c>
      <c r="B113" t="inlineStr">
        <is>
          <t>Part of wire</t>
        </is>
      </c>
      <c r="C113" t="n">
        <v>0</v>
      </c>
      <c r="D113" t="n">
        <v>0</v>
      </c>
      <c r="I113">
        <f>(((D113)/2) + (D114))</f>
        <v/>
      </c>
      <c r="J113">
        <f>((C113)*(((D113)/2) + (D114)))</f>
        <v/>
      </c>
    </row>
    <row r="114">
      <c r="A114" t="inlineStr">
        <is>
          <t>INT_R_X7Y47/INT_R.NL1BEG_N3-&gt;&gt;NN2BEG3</t>
        </is>
      </c>
      <c r="B114" t="inlineStr">
        <is>
          <t>Buffer</t>
        </is>
      </c>
      <c r="C114" t="n">
        <v>1.1851186875</v>
      </c>
      <c r="D114" t="n">
        <v>0.008473000000000001</v>
      </c>
      <c r="E114" t="n">
        <v>0.06</v>
      </c>
      <c r="F114" t="n">
        <v>0.05</v>
      </c>
      <c r="G114" t="n">
        <v>0.133</v>
      </c>
      <c r="H114" t="n">
        <v>0.11</v>
      </c>
      <c r="I114">
        <f>((D118 + D129) + (D115 + D116 + D117))</f>
        <v/>
      </c>
      <c r="J114">
        <f>(((D118 + D129) + (D115 + D116 + D117))*C114)</f>
        <v/>
      </c>
    </row>
    <row r="115">
      <c r="A115" t="inlineStr">
        <is>
          <t>INT_R_X7Y47/NN2BEG3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INT_R_X7Y49/NN2END3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INT_R_X7Y48/NN2A3</t>
        </is>
      </c>
      <c r="B117" t="inlineStr">
        <is>
          <t>Part of wire</t>
        </is>
      </c>
      <c r="C117" t="n">
        <v>0</v>
      </c>
      <c r="D117" t="n">
        <v>0</v>
      </c>
      <c r="I117">
        <f>(((D115 + D116 + D117)/2) + (D118 + D129))</f>
        <v/>
      </c>
      <c r="J117">
        <f>((C115 + C116 + C117)*(((D115 + D116 + D117)/2) + (D118 + D129)))</f>
        <v/>
      </c>
    </row>
    <row r="118">
      <c r="A118" t="inlineStr">
        <is>
          <t>INT_R_X7Y49/INT_R.NN2END3-&gt;&gt;IMUX6</t>
        </is>
      </c>
      <c r="B118" t="inlineStr">
        <is>
          <t>Buffer</t>
        </is>
      </c>
      <c r="C118" t="n">
        <v>1.6107141875</v>
      </c>
      <c r="D118" t="n">
        <v>0.007713</v>
      </c>
      <c r="E118" t="n">
        <v>0.047</v>
      </c>
      <c r="F118" t="n">
        <v>0.038</v>
      </c>
      <c r="G118" t="n">
        <v>0.138</v>
      </c>
      <c r="H118" t="n">
        <v>0.114</v>
      </c>
      <c r="I118">
        <f>((((D123) + (D122))) + (D119 + D120))</f>
        <v/>
      </c>
      <c r="J118">
        <f>(((((D123) + (D122))) + (D119 + D120))*C118)</f>
        <v/>
      </c>
    </row>
    <row r="119">
      <c r="A119" t="inlineStr">
        <is>
          <t>INT_R_X7Y49/IMUX6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CLBLM_R_X7Y49/CLBLM_IMUX6</t>
        </is>
      </c>
      <c r="B120" t="inlineStr">
        <is>
          <t>Part of wire</t>
        </is>
      </c>
      <c r="C120" t="n">
        <v>0</v>
      </c>
      <c r="D120" t="n">
        <v>0</v>
      </c>
      <c r="I120">
        <f>(((D119 + D120)/2) + (((D123) + (D122))))</f>
        <v/>
      </c>
      <c r="J120">
        <f>((C119 + C120)*(((D119 + D120)/2) + (((D123) + (D122)))))</f>
        <v/>
      </c>
    </row>
    <row r="121">
      <c r="A121" t="inlineStr">
        <is>
          <t>CLBLM_R_X7Y49/CLBLM_R.CLBLM_IMUX6-&gt;CLBLM_L_A1</t>
        </is>
      </c>
      <c r="B121" t="inlineStr">
        <is>
          <t>PassTransistor</t>
        </is>
      </c>
      <c r="C121" t="n">
        <v>0</v>
      </c>
      <c r="E121" t="n">
        <v>0</v>
      </c>
      <c r="F121" t="n">
        <v>0</v>
      </c>
      <c r="G121" t="n">
        <v>0</v>
      </c>
      <c r="H121" t="n">
        <v>0</v>
      </c>
      <c r="I121">
        <f>((D123) + (D122))</f>
        <v/>
      </c>
      <c r="J121">
        <f>(((D123) + (D122))*C121)</f>
        <v/>
      </c>
    </row>
    <row r="122">
      <c r="A122" t="inlineStr">
        <is>
          <t>CLBLM_R_X7Y49/CLBLM_L_A1</t>
        </is>
      </c>
      <c r="B122" t="inlineStr">
        <is>
          <t>Part of wire</t>
        </is>
      </c>
      <c r="C122" t="n">
        <v>0</v>
      </c>
      <c r="D122" t="n">
        <v>0</v>
      </c>
      <c r="I122">
        <f>(((D122)/2) + (D123))</f>
        <v/>
      </c>
      <c r="J122">
        <f>((C122)*(((D122)/2) + (D123)))</f>
        <v/>
      </c>
    </row>
    <row r="123">
      <c r="A123" t="inlineStr">
        <is>
          <t>masterReg/readData2[30]_i_12/I4</t>
        </is>
      </c>
      <c r="B123" t="inlineStr">
        <is>
          <t>Inpin</t>
        </is>
      </c>
      <c r="D123" t="n">
        <v>0</v>
      </c>
      <c r="E123" t="n">
        <v>0.214</v>
      </c>
      <c r="F123" t="n">
        <v>0.172</v>
      </c>
      <c r="G123" t="n">
        <v>0.516</v>
      </c>
      <c r="H123" t="n">
        <v>0.416</v>
      </c>
    </row>
    <row r="124">
      <c r="A124" t="inlineStr">
        <is>
          <t>regReadDataA[2]: masterReg/readData1_reg[2]/Q to masterReg/readData2[30]_i_12/I4 sum delays</t>
        </is>
      </c>
      <c r="E124">
        <f>(E2 + E4 + E7 + E13 + E29 + E59 + E82 + E112 + E114 + E118 + E121 + E123)</f>
        <v/>
      </c>
      <c r="F124">
        <f>(F2 + F4 + F7 + F13 + F29 + F59 + F82 + F112 + F114 + F118 + F121 + F123)</f>
        <v/>
      </c>
      <c r="G124">
        <f>(G2 + G4 + G7 + G13 + G29 + G59 + G82 + G112 + G114 + G118 + G121 + G123)</f>
        <v/>
      </c>
      <c r="H124">
        <f>(H2 + H4 + H7 + H13 + H29 + H59 + H82 + H112 + H114 + H118 + H121 + H123)</f>
        <v/>
      </c>
      <c r="J124">
        <f>(J2 + J3 + J4 + J6 + J7 + J12 + J13 + J17 + J29 + J33 + J59 + J66 + J82 + J86 + J112 + J113 + J114 + J117 + J118 + J120 + J121 + J122 + J123)</f>
        <v/>
      </c>
    </row>
    <row r="125">
      <c r="A125" t="inlineStr">
        <is>
          <t>regReadDataA[2]: masterReg/readData1_reg[2]/Q to masterReg/readData2[30]_i_12/I4sum delays + cap delay</t>
        </is>
      </c>
      <c r="E125">
        <f>1000*(E124 + J124)</f>
        <v/>
      </c>
      <c r="F125">
        <f>1000*(F124 + J124)</f>
        <v/>
      </c>
      <c r="G125">
        <f>1000*(G124 + J124)</f>
        <v/>
      </c>
      <c r="H125">
        <f>1000*(H124 + J124)</f>
        <v/>
      </c>
    </row>
    <row r="127">
      <c r="A127" t="inlineStr">
        <is>
          <t>regReadDataA[2]: masterReg/readData1_reg[2]/Q to masterReg/readData2[30]_i_12/I4Total delay (from Vivado)</t>
        </is>
      </c>
      <c r="E127" t="inlineStr">
        <is>
          <t>867</t>
        </is>
      </c>
      <c r="F127" t="inlineStr">
        <is>
          <t>749</t>
        </is>
      </c>
      <c r="G127" t="inlineStr">
        <is>
          <t>1522</t>
        </is>
      </c>
      <c r="H127" t="inlineStr">
        <is>
          <t>1284</t>
        </is>
      </c>
    </row>
    <row r="129">
      <c r="A129" t="inlineStr">
        <is>
          <t>INT_R_X7Y49/INT_R.NN2END3-&gt;&gt;SR1BEG3</t>
        </is>
      </c>
      <c r="B129" t="inlineStr">
        <is>
          <t>Buffer</t>
        </is>
      </c>
      <c r="C129" t="n">
        <v>1.16220225</v>
      </c>
      <c r="D129" t="n">
        <v>0.008429000000000001</v>
      </c>
      <c r="E129" t="n">
        <v>0.057</v>
      </c>
      <c r="F129" t="n">
        <v>0.047</v>
      </c>
      <c r="G129" t="n">
        <v>0.14</v>
      </c>
      <c r="H129" t="n">
        <v>0.116</v>
      </c>
      <c r="I129">
        <f>((D133) + (D130 + D131 + D132))</f>
        <v/>
      </c>
      <c r="J129">
        <f>(((D133) + (D130 + D131 + D132))*C129)</f>
        <v/>
      </c>
    </row>
    <row r="130">
      <c r="A130" t="inlineStr">
        <is>
          <t>INT_R_X7Y49/SR1BEG3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INT_R_X7Y48/SR1END3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INT_R_X7Y49/SR1END_N3_3</t>
        </is>
      </c>
      <c r="B132" t="inlineStr">
        <is>
          <t>Part of wire</t>
        </is>
      </c>
      <c r="C132" t="n">
        <v>0</v>
      </c>
      <c r="D132" t="n">
        <v>0</v>
      </c>
      <c r="I132">
        <f>(((D130 + D131 + D132)/2) + (D133))</f>
        <v/>
      </c>
      <c r="J132">
        <f>((C130 + C131 + C132)*(((D130 + D131 + D132)/2) + (D133)))</f>
        <v/>
      </c>
    </row>
    <row r="133">
      <c r="A133" t="inlineStr">
        <is>
          <t>INT_R_X7Y48/INT_R.SR1END3-&gt;&gt;IMUX15</t>
        </is>
      </c>
      <c r="B133" t="inlineStr">
        <is>
          <t>Buffer</t>
        </is>
      </c>
      <c r="C133" t="n">
        <v>1.6107141875</v>
      </c>
      <c r="D133" t="n">
        <v>0.007713</v>
      </c>
      <c r="E133" t="n">
        <v>0.047</v>
      </c>
      <c r="F133" t="n">
        <v>0.038</v>
      </c>
      <c r="G133" t="n">
        <v>0.138</v>
      </c>
      <c r="H133" t="n">
        <v>0.114</v>
      </c>
      <c r="I133">
        <f>((((D138) + (D137))) + (D134 + D135))</f>
        <v/>
      </c>
      <c r="J133">
        <f>(((((D138) + (D137))) + (D134 + D135))*C133)</f>
        <v/>
      </c>
    </row>
    <row r="134">
      <c r="A134" t="inlineStr">
        <is>
          <t>INT_R_X7Y48/IMUX15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CLBLM_R_X7Y48/CLBLM_IMUX15</t>
        </is>
      </c>
      <c r="B135" t="inlineStr">
        <is>
          <t>Part of wire</t>
        </is>
      </c>
      <c r="C135" t="n">
        <v>0</v>
      </c>
      <c r="D135" t="n">
        <v>0</v>
      </c>
      <c r="I135">
        <f>(((D134 + D135)/2) + (((D138) + (D137))))</f>
        <v/>
      </c>
      <c r="J135">
        <f>((C134 + C135)*(((D134 + D135)/2) + (((D138) + (D137)))))</f>
        <v/>
      </c>
    </row>
    <row r="136">
      <c r="A136" t="inlineStr">
        <is>
          <t>CLBLM_R_X7Y48/CLBLM_R.CLBLM_IMUX15-&gt;CLBLM_M_B1</t>
        </is>
      </c>
      <c r="B136" t="inlineStr">
        <is>
          <t>PassTransistor</t>
        </is>
      </c>
      <c r="C136" t="n">
        <v>0</v>
      </c>
      <c r="E136" t="n">
        <v>0</v>
      </c>
      <c r="F136" t="n">
        <v>0</v>
      </c>
      <c r="G136" t="n">
        <v>0</v>
      </c>
      <c r="H136" t="n">
        <v>0</v>
      </c>
      <c r="I136">
        <f>((D138) + (D137))</f>
        <v/>
      </c>
      <c r="J136">
        <f>(((D138) + (D137))*C136)</f>
        <v/>
      </c>
    </row>
    <row r="137">
      <c r="A137" t="inlineStr">
        <is>
          <t>CLBLM_R_X7Y48/CLBLM_M_B1</t>
        </is>
      </c>
      <c r="B137" t="inlineStr">
        <is>
          <t>Part of wire</t>
        </is>
      </c>
      <c r="C137" t="n">
        <v>0</v>
      </c>
      <c r="D137" t="n">
        <v>0</v>
      </c>
      <c r="I137">
        <f>(((D137)/2) + (D138))</f>
        <v/>
      </c>
      <c r="J137">
        <f>((C137)*(((D137)/2) + (D138)))</f>
        <v/>
      </c>
    </row>
    <row r="138">
      <c r="A138" t="inlineStr">
        <is>
          <t>masterReg/readData2[29]_i_16/I0</t>
        </is>
      </c>
      <c r="B138" t="inlineStr">
        <is>
          <t>Inpin</t>
        </is>
      </c>
      <c r="D138" t="n">
        <v>0</v>
      </c>
      <c r="E138" t="n">
        <v>0.218</v>
      </c>
      <c r="F138" t="n">
        <v>0.175</v>
      </c>
      <c r="G138" t="n">
        <v>0.521</v>
      </c>
      <c r="H138" t="n">
        <v>0.42</v>
      </c>
    </row>
    <row r="139">
      <c r="A139" t="inlineStr">
        <is>
          <t>regReadDataA[2]: masterReg/readData1_reg[2]/Q to masterReg/readData2[29]_i_16/I0 sum delays</t>
        </is>
      </c>
      <c r="E139">
        <f>(E2 + E4 + E7 + E13 + E29 + E59 + E82 + E112 + E114 + E129 + E133 + E136 + E138)</f>
        <v/>
      </c>
      <c r="F139">
        <f>(F2 + F4 + F7 + F13 + F29 + F59 + F82 + F112 + F114 + F129 + F133 + F136 + F138)</f>
        <v/>
      </c>
      <c r="G139">
        <f>(G2 + G4 + G7 + G13 + G29 + G59 + G82 + G112 + G114 + G129 + G133 + G136 + G138)</f>
        <v/>
      </c>
      <c r="H139">
        <f>(H2 + H4 + H7 + H13 + H29 + H59 + H82 + H112 + H114 + H129 + H133 + H136 + H138)</f>
        <v/>
      </c>
      <c r="J139">
        <f>(J2 + J3 + J4 + J6 + J7 + J12 + J13 + J17 + J29 + J33 + J59 + J66 + J82 + J86 + J112 + J113 + J114 + J117 + J129 + J132 + J133 + J135 + J136 + J137 + J138)</f>
        <v/>
      </c>
    </row>
    <row r="140">
      <c r="A140" t="inlineStr">
        <is>
          <t>regReadDataA[2]: masterReg/readData1_reg[2]/Q to masterReg/readData2[29]_i_16/I0sum delays + cap delay</t>
        </is>
      </c>
      <c r="E140">
        <f>1000*(E139 + J139)</f>
        <v/>
      </c>
      <c r="F140">
        <f>1000*(F139 + J139)</f>
        <v/>
      </c>
      <c r="G140">
        <f>1000*(G139 + J139)</f>
        <v/>
      </c>
      <c r="H140">
        <f>1000*(H139 + J139)</f>
        <v/>
      </c>
    </row>
    <row r="142">
      <c r="A142" t="inlineStr">
        <is>
          <t>regReadDataA[2]: masterReg/readData1_reg[2]/Q to masterReg/readData2[29]_i_16/I0Total delay (from Vivado)</t>
        </is>
      </c>
      <c r="E142" t="inlineStr">
        <is>
          <t>936</t>
        </is>
      </c>
      <c r="F142" t="inlineStr">
        <is>
          <t>807</t>
        </is>
      </c>
      <c r="G142" t="inlineStr">
        <is>
          <t>1641</t>
        </is>
      </c>
      <c r="H142" t="inlineStr">
        <is>
          <t>1383</t>
        </is>
      </c>
    </row>
    <row r="144">
      <c r="A144" t="inlineStr">
        <is>
          <t>INT_R_X5Y45/INT_R.NN2END0-&gt;&gt;NL1BEG_N3</t>
        </is>
      </c>
      <c r="B144" t="inlineStr">
        <is>
          <t>Buffer</t>
        </is>
      </c>
      <c r="C144" t="n">
        <v>1.16220225</v>
      </c>
      <c r="D144" t="n">
        <v>0.008429000000000001</v>
      </c>
      <c r="E144" t="n">
        <v>0.054</v>
      </c>
      <c r="F144" t="n">
        <v>0.044</v>
      </c>
      <c r="G144" t="n">
        <v>0.131</v>
      </c>
      <c r="H144" t="n">
        <v>0.108</v>
      </c>
      <c r="I144">
        <f>((D146 + D178) + (D145))</f>
        <v/>
      </c>
      <c r="J144">
        <f>(((D146 + D178) + (D145))*C144)</f>
        <v/>
      </c>
    </row>
    <row r="145">
      <c r="A145" t="inlineStr">
        <is>
          <t>INT_R_X5Y45/NL1BEG_N3</t>
        </is>
      </c>
      <c r="B145" t="inlineStr">
        <is>
          <t>Part of wire</t>
        </is>
      </c>
      <c r="C145" t="n">
        <v>0</v>
      </c>
      <c r="D145" t="n">
        <v>0</v>
      </c>
      <c r="I145">
        <f>(((D145)/2) + (D146 + D178))</f>
        <v/>
      </c>
      <c r="J145">
        <f>((C145)*(((D145)/2) + (D146 + D178)))</f>
        <v/>
      </c>
    </row>
    <row r="146">
      <c r="A146" t="inlineStr">
        <is>
          <t>INT_R_X5Y45/INT_R.NL1BEG_N3-&gt;&gt;NL1BEG2</t>
        </is>
      </c>
      <c r="B146" t="inlineStr">
        <is>
          <t>Buffer</t>
        </is>
      </c>
      <c r="C146" t="n">
        <v>1.16220225</v>
      </c>
      <c r="D146" t="n">
        <v>0.008429000000000001</v>
      </c>
      <c r="E146" t="n">
        <v>0.054</v>
      </c>
      <c r="F146" t="n">
        <v>0.044</v>
      </c>
      <c r="G146" t="n">
        <v>0.131</v>
      </c>
      <c r="H146" t="n">
        <v>0.108</v>
      </c>
      <c r="I146">
        <f>((D149) + (D147 + D148))</f>
        <v/>
      </c>
      <c r="J146">
        <f>(((D149) + (D147 + D148))*C146)</f>
        <v/>
      </c>
    </row>
    <row r="147">
      <c r="A147" t="inlineStr">
        <is>
          <t>INT_R_X5Y45/NL1BEG2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INT_R_X5Y46/NL1END2</t>
        </is>
      </c>
      <c r="B148" t="inlineStr">
        <is>
          <t>Part of wire</t>
        </is>
      </c>
      <c r="C148" t="n">
        <v>0</v>
      </c>
      <c r="D148" t="n">
        <v>0</v>
      </c>
      <c r="I148">
        <f>(((D147 + D148)/2) + (D149))</f>
        <v/>
      </c>
      <c r="J148">
        <f>((C147 + C148)*(((D147 + D148)/2) + (D149)))</f>
        <v/>
      </c>
    </row>
    <row r="149">
      <c r="A149" t="inlineStr">
        <is>
          <t>INT_R_X5Y46/INT_R.NL1END2-&gt;&gt;BYP_ALT2</t>
        </is>
      </c>
      <c r="B149" t="inlineStr">
        <is>
          <t>Buffer</t>
        </is>
      </c>
      <c r="C149" t="n">
        <v>0</v>
      </c>
      <c r="D149" t="n">
        <v>0.00757</v>
      </c>
      <c r="E149" t="n">
        <v>0</v>
      </c>
      <c r="F149" t="n">
        <v>0</v>
      </c>
      <c r="G149" t="n">
        <v>0</v>
      </c>
      <c r="H149" t="n">
        <v>0</v>
      </c>
      <c r="I149">
        <f>((D151 + D162) + (D150))</f>
        <v/>
      </c>
      <c r="J149">
        <f>(((D151 + D162) + (D150))*C149)</f>
        <v/>
      </c>
    </row>
    <row r="150">
      <c r="A150" t="inlineStr">
        <is>
          <t>INT_R_X5Y46/BYP_ALT2</t>
        </is>
      </c>
      <c r="B150" t="inlineStr">
        <is>
          <t>Part of wire</t>
        </is>
      </c>
      <c r="C150" t="n">
        <v>0</v>
      </c>
      <c r="D150" t="n">
        <v>0</v>
      </c>
      <c r="I150">
        <f>(((D150)/2) + (D151 + D162))</f>
        <v/>
      </c>
      <c r="J150">
        <f>((C150)*(((D150)/2) + (D151 + D162)))</f>
        <v/>
      </c>
    </row>
    <row r="151">
      <c r="A151" t="inlineStr">
        <is>
          <t>INT_R_X5Y46/INT_R.BYP_ALT2-&gt;&gt;BYP2</t>
        </is>
      </c>
      <c r="B151" t="inlineStr">
        <is>
          <t>Buffer</t>
        </is>
      </c>
      <c r="C151" t="n">
        <v>3.489880625</v>
      </c>
      <c r="D151" t="n">
        <v>0</v>
      </c>
      <c r="E151" t="n">
        <v>0.055</v>
      </c>
      <c r="F151" t="n">
        <v>0.045</v>
      </c>
      <c r="G151" t="n">
        <v>0.179</v>
      </c>
      <c r="H151" t="n">
        <v>0.148</v>
      </c>
      <c r="I151">
        <f>((((D156) + (D155))) + (D152 + D153))</f>
        <v/>
      </c>
      <c r="J151">
        <f>(((((D156) + (D155))) + (D152 + D153))*C151)</f>
        <v/>
      </c>
    </row>
    <row r="152">
      <c r="A152" t="inlineStr">
        <is>
          <t>INT_R_X5Y46/BYP2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CLBLM_R_X5Y46/CLBLM_BYP2</t>
        </is>
      </c>
      <c r="B153" t="inlineStr">
        <is>
          <t>Part of wire</t>
        </is>
      </c>
      <c r="C153" t="n">
        <v>0</v>
      </c>
      <c r="D153" t="n">
        <v>0</v>
      </c>
      <c r="I153">
        <f>(((D152 + D153)/2) + (((D156) + (D155))))</f>
        <v/>
      </c>
      <c r="J153">
        <f>((C152 + C153)*(((D152 + D153)/2) + (((D156) + (D155)))))</f>
        <v/>
      </c>
    </row>
    <row r="154">
      <c r="A154" t="inlineStr">
        <is>
          <t>CLBLM_R_X5Y46/CLBLM_R.CLBLM_BYP2-&gt;CLBLM_L_CX</t>
        </is>
      </c>
      <c r="B154" t="inlineStr">
        <is>
          <t>PassTransistor</t>
        </is>
      </c>
      <c r="C154" t="n">
        <v>0</v>
      </c>
      <c r="E154" t="n">
        <v>0</v>
      </c>
      <c r="F154" t="n">
        <v>0</v>
      </c>
      <c r="G154" t="n">
        <v>0</v>
      </c>
      <c r="H154" t="n">
        <v>0</v>
      </c>
      <c r="I154">
        <f>((D156) + (D155))</f>
        <v/>
      </c>
      <c r="J154">
        <f>(((D156) + (D155))*C154)</f>
        <v/>
      </c>
    </row>
    <row r="155">
      <c r="A155" t="inlineStr">
        <is>
          <t>CLBLM_R_X5Y46/CLBLM_L_CX</t>
        </is>
      </c>
      <c r="B155" t="inlineStr">
        <is>
          <t>Part of wire</t>
        </is>
      </c>
      <c r="C155" t="n">
        <v>0</v>
      </c>
      <c r="D155" t="n">
        <v>0</v>
      </c>
      <c r="I155">
        <f>(((D155)/2) + (D156))</f>
        <v/>
      </c>
      <c r="J155">
        <f>((C155)*(((D155)/2) + (D156)))</f>
        <v/>
      </c>
    </row>
    <row r="156">
      <c r="A156" t="inlineStr">
        <is>
          <t>ALU1/result0_carry/DI[2]</t>
        </is>
      </c>
      <c r="B156" t="inlineStr">
        <is>
          <t>Inpin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t="inlineStr">
        <is>
          <t>regReadDataA[2]: masterReg/readData1_reg[2]/Q to ALU1/result0_carry/DI[2] sum delays</t>
        </is>
      </c>
      <c r="E157">
        <f>(E2 + E4 + E7 + E13 + E29 + E144 + E146 + E149 + E151 + E154 + E156)</f>
        <v/>
      </c>
      <c r="F157">
        <f>(F2 + F4 + F7 + F13 + F29 + F144 + F146 + F149 + F151 + F154 + F156)</f>
        <v/>
      </c>
      <c r="G157">
        <f>(G2 + G4 + G7 + G13 + G29 + G144 + G146 + G149 + G151 + G154 + G156)</f>
        <v/>
      </c>
      <c r="H157">
        <f>(H2 + H4 + H7 + H13 + H29 + H144 + H146 + H149 + H151 + H154 + H156)</f>
        <v/>
      </c>
      <c r="J157">
        <f>(J2 + J3 + J4 + J6 + J7 + J12 + J13 + J17 + J29 + J33 + J144 + J145 + J146 + J148 + J149 + J150 + J151 + J153 + J154 + J155 + J156)</f>
        <v/>
      </c>
    </row>
    <row r="158">
      <c r="A158" t="inlineStr">
        <is>
          <t>regReadDataA[2]: masterReg/readData1_reg[2]/Q to ALU1/result0_carry/DI[2]sum delays + cap delay</t>
        </is>
      </c>
      <c r="E158">
        <f>1000*(E157 + J157)</f>
        <v/>
      </c>
      <c r="F158">
        <f>1000*(F157 + J157)</f>
        <v/>
      </c>
      <c r="G158">
        <f>1000*(G157 + J157)</f>
        <v/>
      </c>
      <c r="H158">
        <f>1000*(H157 + J157)</f>
        <v/>
      </c>
    </row>
    <row r="160">
      <c r="A160" t="inlineStr">
        <is>
          <t>regReadDataA[2]: masterReg/readData1_reg[2]/Q to ALU1/result0_carry/DI[2]Total delay (from Vivado)</t>
        </is>
      </c>
      <c r="E160" t="inlineStr">
        <is>
          <t>411</t>
        </is>
      </c>
      <c r="F160" t="inlineStr">
        <is>
          <t>355</t>
        </is>
      </c>
      <c r="G160" t="inlineStr">
        <is>
          <t>764</t>
        </is>
      </c>
      <c r="H160" t="inlineStr">
        <is>
          <t>647</t>
        </is>
      </c>
    </row>
    <row r="162">
      <c r="A162" t="inlineStr">
        <is>
          <t>INT_R_X5Y46/INT_R.BYP_ALT2-&gt;&gt;BYP_BOUNCE2</t>
        </is>
      </c>
      <c r="B162" t="inlineStr">
        <is>
          <t>Buffer</t>
        </is>
      </c>
      <c r="C162" t="n">
        <v>1.4764880625</v>
      </c>
      <c r="D162" t="n">
        <v>0</v>
      </c>
      <c r="E162" t="n">
        <v>0.059</v>
      </c>
      <c r="F162" t="n">
        <v>0.049</v>
      </c>
      <c r="G162" t="n">
        <v>0.178</v>
      </c>
      <c r="H162" t="n">
        <v>0.147</v>
      </c>
      <c r="I162">
        <f>((D165) + (D163 + D164))</f>
        <v/>
      </c>
      <c r="J162">
        <f>(((D165) + (D163 + D164))*C162)</f>
        <v/>
      </c>
    </row>
    <row r="163">
      <c r="A163" t="inlineStr">
        <is>
          <t>INT_R_X5Y46/BYP_BOUNCE2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INT_R_X5Y47/BYP_BOUNCE_N3_2</t>
        </is>
      </c>
      <c r="B164" t="inlineStr">
        <is>
          <t>Part of wire</t>
        </is>
      </c>
      <c r="C164" t="n">
        <v>0</v>
      </c>
      <c r="D164" t="n">
        <v>0</v>
      </c>
      <c r="I164">
        <f>(((D163 + D164)/2) + (D165))</f>
        <v/>
      </c>
      <c r="J164">
        <f>((C163 + C164)*(((D163 + D164)/2) + (D165)))</f>
        <v/>
      </c>
    </row>
    <row r="165">
      <c r="A165" t="inlineStr">
        <is>
          <t>INT_R_X5Y46/INT_R.BYP_BOUNCE2-&gt;&gt;BYP_ALT3</t>
        </is>
      </c>
      <c r="B165" t="inlineStr">
        <is>
          <t>Buffer</t>
        </is>
      </c>
      <c r="C165" t="n">
        <v>0</v>
      </c>
      <c r="D165" t="n">
        <v>0.00757</v>
      </c>
      <c r="E165" t="n">
        <v>0</v>
      </c>
      <c r="F165" t="n">
        <v>0</v>
      </c>
      <c r="G165" t="n">
        <v>0</v>
      </c>
      <c r="H165" t="n">
        <v>0</v>
      </c>
      <c r="I165">
        <f>((D167) + (D166))</f>
        <v/>
      </c>
      <c r="J165">
        <f>(((D167) + (D166))*C165)</f>
        <v/>
      </c>
    </row>
    <row r="166">
      <c r="A166" t="inlineStr">
        <is>
          <t>INT_R_X5Y46/BYP_ALT3</t>
        </is>
      </c>
      <c r="B166" t="inlineStr">
        <is>
          <t>Part of wire</t>
        </is>
      </c>
      <c r="C166" t="n">
        <v>0</v>
      </c>
      <c r="D166" t="n">
        <v>0</v>
      </c>
      <c r="I166">
        <f>(((D166)/2) + (D167))</f>
        <v/>
      </c>
      <c r="J166">
        <f>((C166)*(((D166)/2) + (D167)))</f>
        <v/>
      </c>
    </row>
    <row r="167">
      <c r="A167" t="inlineStr">
        <is>
          <t>INT_R_X5Y46/INT_R.BYP_ALT3-&gt;&gt;BYP3</t>
        </is>
      </c>
      <c r="B167" t="inlineStr">
        <is>
          <t>Buffer</t>
        </is>
      </c>
      <c r="C167" t="n">
        <v>3.489880625</v>
      </c>
      <c r="D167" t="n">
        <v>0</v>
      </c>
      <c r="E167" t="n">
        <v>0.055</v>
      </c>
      <c r="F167" t="n">
        <v>0.045</v>
      </c>
      <c r="G167" t="n">
        <v>0.179</v>
      </c>
      <c r="H167" t="n">
        <v>0.148</v>
      </c>
      <c r="I167">
        <f>((((D172) + (D171))) + (D168 + D169))</f>
        <v/>
      </c>
      <c r="J167">
        <f>(((((D172) + (D171))) + (D168 + D169))*C167)</f>
        <v/>
      </c>
    </row>
    <row r="168">
      <c r="A168" t="inlineStr">
        <is>
          <t>INT_R_X5Y46/BYP3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CLBLM_R_X5Y46/CLBLM_BYP3</t>
        </is>
      </c>
      <c r="B169" t="inlineStr">
        <is>
          <t>Part of wire</t>
        </is>
      </c>
      <c r="C169" t="n">
        <v>0</v>
      </c>
      <c r="D169" t="n">
        <v>0</v>
      </c>
      <c r="I169">
        <f>(((D168 + D169)/2) + (((D172) + (D171))))</f>
        <v/>
      </c>
      <c r="J169">
        <f>((C168 + C169)*(((D168 + D169)/2) + (((D172) + (D171)))))</f>
        <v/>
      </c>
    </row>
    <row r="170">
      <c r="A170" t="inlineStr">
        <is>
          <t>CLBLM_R_X5Y46/CLBLM_R.CLBLM_BYP3-&gt;CLBLM_M_CX</t>
        </is>
      </c>
      <c r="B170" t="inlineStr">
        <is>
          <t>PassTransistor</t>
        </is>
      </c>
      <c r="C170" t="n">
        <v>0</v>
      </c>
      <c r="E170" t="n">
        <v>0</v>
      </c>
      <c r="F170" t="n">
        <v>0</v>
      </c>
      <c r="G170" t="n">
        <v>0</v>
      </c>
      <c r="H170" t="n">
        <v>0</v>
      </c>
      <c r="I170">
        <f>((D172) + (D171))</f>
        <v/>
      </c>
      <c r="J170">
        <f>(((D172) + (D171))*C170)</f>
        <v/>
      </c>
    </row>
    <row r="171">
      <c r="A171" t="inlineStr">
        <is>
          <t>CLBLM_R_X5Y46/CLBLM_M_CX</t>
        </is>
      </c>
      <c r="B171" t="inlineStr">
        <is>
          <t>Part of wire</t>
        </is>
      </c>
      <c r="C171" t="n">
        <v>0</v>
      </c>
      <c r="D171" t="n">
        <v>0</v>
      </c>
      <c r="I171">
        <f>(((D171)/2) + (D172))</f>
        <v/>
      </c>
      <c r="J171">
        <f>((C171)*(((D171)/2) + (D172)))</f>
        <v/>
      </c>
    </row>
    <row r="172">
      <c r="A172" t="inlineStr">
        <is>
          <t>ALU1/result0_inferred__0/i__carry/DI[2]</t>
        </is>
      </c>
      <c r="B172" t="inlineStr">
        <is>
          <t>Inpin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t="inlineStr">
        <is>
          <t>regReadDataA[2]: masterReg/readData1_reg[2]/Q to ALU1/result0_inferred__0/i__carry/DI[2] sum delays</t>
        </is>
      </c>
      <c r="E173">
        <f>(E2 + E4 + E7 + E13 + E29 + E144 + E146 + E149 + E162 + E165 + E167 + E170 + E172)</f>
        <v/>
      </c>
      <c r="F173">
        <f>(F2 + F4 + F7 + F13 + F29 + F144 + F146 + F149 + F162 + F165 + F167 + F170 + F172)</f>
        <v/>
      </c>
      <c r="G173">
        <f>(G2 + G4 + G7 + G13 + G29 + G144 + G146 + G149 + G162 + G165 + G167 + G170 + G172)</f>
        <v/>
      </c>
      <c r="H173">
        <f>(H2 + H4 + H7 + H13 + H29 + H144 + H146 + H149 + H162 + H165 + H167 + H170 + H172)</f>
        <v/>
      </c>
      <c r="J173">
        <f>(J2 + J3 + J4 + J6 + J7 + J12 + J13 + J17 + J29 + J33 + J144 + J145 + J146 + J148 + J149 + J150 + J162 + J164 + J165 + J166 + J167 + J169 + J170 + J171 + J172)</f>
        <v/>
      </c>
    </row>
    <row r="174">
      <c r="A174" t="inlineStr">
        <is>
          <t>regReadDataA[2]: masterReg/readData1_reg[2]/Q to ALU1/result0_inferred__0/i__carry/DI[2]sum delays + cap delay</t>
        </is>
      </c>
      <c r="E174">
        <f>1000*(E173 + J173)</f>
        <v/>
      </c>
      <c r="F174">
        <f>1000*(F173 + J173)</f>
        <v/>
      </c>
      <c r="G174">
        <f>1000*(G173 + J173)</f>
        <v/>
      </c>
      <c r="H174">
        <f>1000*(H173 + J173)</f>
        <v/>
      </c>
    </row>
    <row r="176">
      <c r="A176" t="inlineStr">
        <is>
          <t>regReadDataA[2]: masterReg/readData1_reg[2]/Q to ALU1/result0_inferred__0/i__carry/DI[2]Total delay (from Vivado)</t>
        </is>
      </c>
      <c r="E176" t="inlineStr">
        <is>
          <t>480</t>
        </is>
      </c>
      <c r="F176" t="inlineStr">
        <is>
          <t>414</t>
        </is>
      </c>
      <c r="G176" t="inlineStr">
        <is>
          <t>907</t>
        </is>
      </c>
      <c r="H176" t="inlineStr">
        <is>
          <t>766</t>
        </is>
      </c>
    </row>
    <row r="178">
      <c r="A178" t="inlineStr">
        <is>
          <t>INT_R_X5Y45/INT_R.NL1BEG_N3-&gt;&gt;NR1BEG3</t>
        </is>
      </c>
      <c r="B178" t="inlineStr">
        <is>
          <t>Buffer</t>
        </is>
      </c>
      <c r="C178" t="n">
        <v>1.16220225</v>
      </c>
      <c r="D178" t="n">
        <v>0.008429000000000001</v>
      </c>
      <c r="E178" t="n">
        <v>0.056</v>
      </c>
      <c r="F178" t="n">
        <v>0.046</v>
      </c>
      <c r="G178" t="n">
        <v>0.131</v>
      </c>
      <c r="H178" t="n">
        <v>0.108</v>
      </c>
      <c r="I178">
        <f>((D181 + D199) + (D179 + D180))</f>
        <v/>
      </c>
      <c r="J178">
        <f>(((D181 + D199) + (D179 + D180))*C178)</f>
        <v/>
      </c>
    </row>
    <row r="179">
      <c r="A179" t="inlineStr">
        <is>
          <t>INT_R_X5Y45/NR1BEG3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INT_R_X5Y46/NR1END3</t>
        </is>
      </c>
      <c r="B180" t="inlineStr">
        <is>
          <t>Part of wire</t>
        </is>
      </c>
      <c r="C180" t="n">
        <v>0</v>
      </c>
      <c r="D180" t="n">
        <v>0</v>
      </c>
      <c r="I180">
        <f>(((D179 + D180)/2) + (D181 + D199))</f>
        <v/>
      </c>
      <c r="J180">
        <f>((C179 + C180)*(((D179 + D180)/2) + (D181 + D199)))</f>
        <v/>
      </c>
    </row>
    <row r="181">
      <c r="A181" t="inlineStr">
        <is>
          <t>INT_R_X5Y46/INT_R.NR1END3-&gt;&gt;WR1BEG_S0</t>
        </is>
      </c>
      <c r="B181" t="inlineStr">
        <is>
          <t>Buffer</t>
        </is>
      </c>
      <c r="C181" t="n">
        <v>1.16220225</v>
      </c>
      <c r="D181" t="n">
        <v>0.008429000000000001</v>
      </c>
      <c r="E181" t="n">
        <v>0.043</v>
      </c>
      <c r="F181" t="n">
        <v>0.035</v>
      </c>
      <c r="G181" t="n">
        <v>0.124</v>
      </c>
      <c r="H181" t="n">
        <v>0.103</v>
      </c>
      <c r="I181">
        <f>((D186) + (D182 + D183 + D184 + D185))</f>
        <v/>
      </c>
      <c r="J181">
        <f>(((D186) + (D182 + D183 + D184 + D185))*C181)</f>
        <v/>
      </c>
    </row>
    <row r="182">
      <c r="A182" t="inlineStr">
        <is>
          <t>INT_R_X5Y46/WR1BEG_S0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INT_L_X4Y47/WR1END0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INT_L_X4Y46/WR1END_S1_0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INT_R_X5Y47/WR1BEG0</t>
        </is>
      </c>
      <c r="B185" t="inlineStr">
        <is>
          <t>Part of wire</t>
        </is>
      </c>
      <c r="C185" t="n">
        <v>0</v>
      </c>
      <c r="D185" t="n">
        <v>0</v>
      </c>
      <c r="I185">
        <f>(((D182 + D183 + D184 + D185)/2) + (D186))</f>
        <v/>
      </c>
      <c r="J185">
        <f>((C182 + C183 + C184 + C185)*(((D182 + D183 + D184 + D185)/2) + (D186)))</f>
        <v/>
      </c>
    </row>
    <row r="186">
      <c r="A186" t="inlineStr">
        <is>
          <t>INT_L_X4Y47/INT_L.WR1END0-&gt;&gt;NL1BEG_N3</t>
        </is>
      </c>
      <c r="B186" t="inlineStr">
        <is>
          <t>Buffer</t>
        </is>
      </c>
      <c r="C186" t="n">
        <v>1.16220225</v>
      </c>
      <c r="D186" t="n">
        <v>0.008429000000000001</v>
      </c>
      <c r="E186" t="n">
        <v>0.054</v>
      </c>
      <c r="F186" t="n">
        <v>0.044</v>
      </c>
      <c r="G186" t="n">
        <v>0.131</v>
      </c>
      <c r="H186" t="n">
        <v>0.108</v>
      </c>
      <c r="I186">
        <f>((D188) + (D187))</f>
        <v/>
      </c>
      <c r="J186">
        <f>(((D188) + (D187))*C186)</f>
        <v/>
      </c>
    </row>
    <row r="187">
      <c r="A187" t="inlineStr">
        <is>
          <t>INT_L_X4Y47/NL1BEG_N3</t>
        </is>
      </c>
      <c r="B187" t="inlineStr">
        <is>
          <t>Part of wire</t>
        </is>
      </c>
      <c r="C187" t="n">
        <v>0</v>
      </c>
      <c r="D187" t="n">
        <v>0</v>
      </c>
      <c r="I187">
        <f>(((D187)/2) + (D188))</f>
        <v/>
      </c>
      <c r="J187">
        <f>((C187)*(((D187)/2) + (D188)))</f>
        <v/>
      </c>
    </row>
    <row r="188">
      <c r="A188" t="inlineStr">
        <is>
          <t>INT_L_X4Y47/INT_L.NL1BEG_N3-&gt;&gt;IMUX_L29</t>
        </is>
      </c>
      <c r="B188" t="inlineStr">
        <is>
          <t>Buffer</t>
        </is>
      </c>
      <c r="C188" t="n">
        <v>1.6107141875</v>
      </c>
      <c r="D188" t="n">
        <v>0.007713</v>
      </c>
      <c r="E188" t="n">
        <v>0.047</v>
      </c>
      <c r="F188" t="n">
        <v>0.038</v>
      </c>
      <c r="G188" t="n">
        <v>0.138</v>
      </c>
      <c r="H188" t="n">
        <v>0.114</v>
      </c>
      <c r="I188">
        <f>((((D193) + (D192))) + (D189 + D190))</f>
        <v/>
      </c>
      <c r="J188">
        <f>(((((D193) + (D192))) + (D189 + D190))*C188)</f>
        <v/>
      </c>
    </row>
    <row r="189">
      <c r="A189" t="inlineStr">
        <is>
          <t>INT_L_X4Y47/IMUX_L29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CLBLL_L_X4Y47/CLBLL_IMUX29</t>
        </is>
      </c>
      <c r="B190" t="inlineStr">
        <is>
          <t>Part of wire</t>
        </is>
      </c>
      <c r="C190" t="n">
        <v>0</v>
      </c>
      <c r="D190" t="n">
        <v>0</v>
      </c>
      <c r="I190">
        <f>(((D189 + D190)/2) + (((D193) + (D192))))</f>
        <v/>
      </c>
      <c r="J190">
        <f>((C189 + C190)*(((D189 + D190)/2) + (((D193) + (D192)))))</f>
        <v/>
      </c>
    </row>
    <row r="191">
      <c r="A191" t="inlineStr">
        <is>
          <t>CLBLL_L_X4Y47/CLBLL_L.CLBLL_IMUX29-&gt;CLBLL_LL_C2</t>
        </is>
      </c>
      <c r="B191" t="inlineStr">
        <is>
          <t>PassTransistor</t>
        </is>
      </c>
      <c r="C191" t="n">
        <v>0</v>
      </c>
      <c r="E191" t="n">
        <v>0</v>
      </c>
      <c r="F191" t="n">
        <v>0</v>
      </c>
      <c r="G191" t="n">
        <v>0</v>
      </c>
      <c r="H191" t="n">
        <v>0</v>
      </c>
      <c r="I191">
        <f>((D193) + (D192))</f>
        <v/>
      </c>
      <c r="J191">
        <f>(((D193) + (D192))*C191)</f>
        <v/>
      </c>
    </row>
    <row r="192">
      <c r="A192" t="inlineStr">
        <is>
          <t>CLBLL_L_X4Y47/CLBLL_LL_C2</t>
        </is>
      </c>
      <c r="B192" t="inlineStr">
        <is>
          <t>Part of wire</t>
        </is>
      </c>
      <c r="C192" t="n">
        <v>0</v>
      </c>
      <c r="D192" t="n">
        <v>0.004545</v>
      </c>
      <c r="I192">
        <f>(((D192)/2) + (D193))</f>
        <v/>
      </c>
      <c r="J192">
        <f>((C192)*(((D192)/2) + (D193)))</f>
        <v/>
      </c>
    </row>
    <row r="193">
      <c r="A193" t="inlineStr">
        <is>
          <t>masterReg/readData2[28]_i_16/I1</t>
        </is>
      </c>
      <c r="B193" t="inlineStr">
        <is>
          <t>Inpin</t>
        </is>
      </c>
      <c r="D193" t="n">
        <v>0</v>
      </c>
      <c r="E193" t="n">
        <v>0.213</v>
      </c>
      <c r="F193" t="n">
        <v>0.171</v>
      </c>
      <c r="G193" t="n">
        <v>0.507</v>
      </c>
      <c r="H193" t="n">
        <v>0.409</v>
      </c>
    </row>
    <row r="194">
      <c r="A194" t="inlineStr">
        <is>
          <t>regReadDataA[2]: masterReg/readData1_reg[2]/Q to masterReg/readData2[28]_i_16/I1 sum delays</t>
        </is>
      </c>
      <c r="E194">
        <f>(E2 + E4 + E7 + E13 + E29 + E144 + E178 + E181 + E186 + E188 + E191 + E193)</f>
        <v/>
      </c>
      <c r="F194">
        <f>(F2 + F4 + F7 + F13 + F29 + F144 + F178 + F181 + F186 + F188 + F191 + F193)</f>
        <v/>
      </c>
      <c r="G194">
        <f>(G2 + G4 + G7 + G13 + G29 + G144 + G178 + G181 + G186 + G188 + G191 + G193)</f>
        <v/>
      </c>
      <c r="H194">
        <f>(H2 + H4 + H7 + H13 + H29 + H144 + H178 + H181 + H186 + H188 + H191 + H193)</f>
        <v/>
      </c>
      <c r="J194">
        <f>(J2 + J3 + J4 + J6 + J7 + J12 + J13 + J17 + J29 + J33 + J144 + J145 + J178 + J180 + J181 + J185 + J186 + J187 + J188 + J190 + J191 + J192 + J193)</f>
        <v/>
      </c>
    </row>
    <row r="195">
      <c r="A195" t="inlineStr">
        <is>
          <t>regReadDataA[2]: masterReg/readData1_reg[2]/Q to masterReg/readData2[28]_i_16/I1sum delays + cap delay</t>
        </is>
      </c>
      <c r="E195">
        <f>1000*(E194 + J194)</f>
        <v/>
      </c>
      <c r="F195">
        <f>1000*(F194 + J194)</f>
        <v/>
      </c>
      <c r="G195">
        <f>1000*(G194 + J194)</f>
        <v/>
      </c>
      <c r="H195">
        <f>1000*(H194 + J194)</f>
        <v/>
      </c>
    </row>
    <row r="197">
      <c r="A197" t="inlineStr">
        <is>
          <t>regReadDataA[2]: masterReg/readData1_reg[2]/Q to masterReg/readData2[28]_i_16/I1Total delay (from Vivado)</t>
        </is>
      </c>
      <c r="E197" t="inlineStr">
        <is>
          <t>747</t>
        </is>
      </c>
      <c r="F197" t="inlineStr">
        <is>
          <t>632</t>
        </is>
      </c>
      <c r="G197" t="inlineStr">
        <is>
          <t>1399</t>
        </is>
      </c>
      <c r="H197" t="inlineStr">
        <is>
          <t>1167</t>
        </is>
      </c>
    </row>
    <row r="199">
      <c r="A199" t="inlineStr">
        <is>
          <t>INT_R_X5Y46/INT_R.NR1END3-&gt;&gt;NR1BEG3</t>
        </is>
      </c>
      <c r="B199" t="inlineStr">
        <is>
          <t>Buffer</t>
        </is>
      </c>
      <c r="C199" t="n">
        <v>1.16220225</v>
      </c>
      <c r="D199" t="n">
        <v>0.008429000000000001</v>
      </c>
      <c r="E199" t="n">
        <v>0.056</v>
      </c>
      <c r="F199" t="n">
        <v>0.046</v>
      </c>
      <c r="G199" t="n">
        <v>0.131</v>
      </c>
      <c r="H199" t="n">
        <v>0.108</v>
      </c>
      <c r="I199">
        <f>((D202) + (D200 + D201))</f>
        <v/>
      </c>
      <c r="J199">
        <f>(((D202) + (D200 + D201))*C199)</f>
        <v/>
      </c>
    </row>
    <row r="200">
      <c r="A200" t="inlineStr">
        <is>
          <t>INT_R_X5Y46/NR1BEG3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INT_R_X5Y47/NR1END3</t>
        </is>
      </c>
      <c r="B201" t="inlineStr">
        <is>
          <t>Part of wire</t>
        </is>
      </c>
      <c r="C201" t="n">
        <v>0</v>
      </c>
      <c r="D201" t="n">
        <v>0</v>
      </c>
      <c r="I201">
        <f>(((D200 + D201)/2) + (D202))</f>
        <v/>
      </c>
      <c r="J201">
        <f>((C200 + C201)*(((D200 + D201)/2) + (D202)))</f>
        <v/>
      </c>
    </row>
    <row r="202">
      <c r="A202" t="inlineStr">
        <is>
          <t>INT_R_X5Y47/INT_R.NR1END3-&gt;&gt;WR1BEG_S0</t>
        </is>
      </c>
      <c r="B202" t="inlineStr">
        <is>
          <t>Buffer</t>
        </is>
      </c>
      <c r="C202" t="n">
        <v>1.16220225</v>
      </c>
      <c r="D202" t="n">
        <v>0.008429000000000001</v>
      </c>
      <c r="E202" t="n">
        <v>0.043</v>
      </c>
      <c r="F202" t="n">
        <v>0.035</v>
      </c>
      <c r="G202" t="n">
        <v>0.124</v>
      </c>
      <c r="H202" t="n">
        <v>0.103</v>
      </c>
      <c r="I202">
        <f>((D207 + D220 + D231) + (D203 + D204 + D205 + D206))</f>
        <v/>
      </c>
      <c r="J202">
        <f>(((D207 + D220 + D231) + (D203 + D204 + D205 + D206))*C202)</f>
        <v/>
      </c>
    </row>
    <row r="203">
      <c r="A203" t="inlineStr">
        <is>
          <t>INT_R_X5Y47/WR1BEG_S0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INT_L_X4Y48/WR1END0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INT_L_X4Y47/WR1END_S1_0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INT_R_X5Y48/WR1BEG0</t>
        </is>
      </c>
      <c r="B206" t="inlineStr">
        <is>
          <t>Part of wire</t>
        </is>
      </c>
      <c r="C206" t="n">
        <v>0</v>
      </c>
      <c r="D206" t="n">
        <v>0</v>
      </c>
      <c r="I206">
        <f>(((D203 + D204 + D205 + D206)/2) + (D207 + D220 + D231))</f>
        <v/>
      </c>
      <c r="J206">
        <f>((C203 + C204 + C205 + C206)*(((D203 + D204 + D205 + D206)/2) + (D207 + D220 + D231)))</f>
        <v/>
      </c>
    </row>
    <row r="207">
      <c r="A207" t="inlineStr">
        <is>
          <t>INT_L_X4Y47/INT_L.WR1END_S1_0-&gt;&gt;SR1BEG_S0</t>
        </is>
      </c>
      <c r="B207" t="inlineStr">
        <is>
          <t>Buffer</t>
        </is>
      </c>
      <c r="C207" t="n">
        <v>1.16220225</v>
      </c>
      <c r="D207" t="n">
        <v>0.008429000000000001</v>
      </c>
      <c r="E207" t="n">
        <v>0.056</v>
      </c>
      <c r="F207" t="n">
        <v>0.046</v>
      </c>
      <c r="G207" t="n">
        <v>0.132</v>
      </c>
      <c r="H207" t="n">
        <v>0.109</v>
      </c>
      <c r="I207">
        <f>((D209) + (D208))</f>
        <v/>
      </c>
      <c r="J207">
        <f>(((D209) + (D208))*C207)</f>
        <v/>
      </c>
    </row>
    <row r="208">
      <c r="A208" t="inlineStr">
        <is>
          <t>INT_L_X4Y47/SR1BEG_S0</t>
        </is>
      </c>
      <c r="B208" t="inlineStr">
        <is>
          <t>Part of wire</t>
        </is>
      </c>
      <c r="C208" t="n">
        <v>0</v>
      </c>
      <c r="D208" t="n">
        <v>0</v>
      </c>
      <c r="I208">
        <f>(((D208)/2) + (D209))</f>
        <v/>
      </c>
      <c r="J208">
        <f>((C208)*(((D208)/2) + (D209)))</f>
        <v/>
      </c>
    </row>
    <row r="209">
      <c r="A209" t="inlineStr">
        <is>
          <t>INT_L_X4Y47/INT_L.SR1BEG_S0-&gt;&gt;IMUX_L18</t>
        </is>
      </c>
      <c r="B209" t="inlineStr">
        <is>
          <t>Buffer</t>
        </is>
      </c>
      <c r="C209" t="n">
        <v>1.6107141875</v>
      </c>
      <c r="D209" t="n">
        <v>0.007713</v>
      </c>
      <c r="E209" t="n">
        <v>0.047</v>
      </c>
      <c r="F209" t="n">
        <v>0.038</v>
      </c>
      <c r="G209" t="n">
        <v>0.138</v>
      </c>
      <c r="H209" t="n">
        <v>0.114</v>
      </c>
      <c r="I209">
        <f>((((D214) + (D213))) + (D210 + D211))</f>
        <v/>
      </c>
      <c r="J209">
        <f>(((((D214) + (D213))) + (D210 + D211))*C209)</f>
        <v/>
      </c>
    </row>
    <row r="210">
      <c r="A210" t="inlineStr">
        <is>
          <t>INT_L_X4Y47/IMUX_L18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CLBLL_L_X4Y47/CLBLL_IMUX18</t>
        </is>
      </c>
      <c r="B211" t="inlineStr">
        <is>
          <t>Part of wire</t>
        </is>
      </c>
      <c r="C211" t="n">
        <v>0</v>
      </c>
      <c r="D211" t="n">
        <v>0</v>
      </c>
      <c r="I211">
        <f>(((D210 + D211)/2) + (((D214) + (D213))))</f>
        <v/>
      </c>
      <c r="J211">
        <f>((C210 + C211)*(((D210 + D211)/2) + (((D214) + (D213)))))</f>
        <v/>
      </c>
    </row>
    <row r="212">
      <c r="A212" t="inlineStr">
        <is>
          <t>CLBLL_L_X4Y47/CLBLL_L.CLBLL_IMUX18-&gt;CLBLL_LL_B2</t>
        </is>
      </c>
      <c r="B212" t="inlineStr">
        <is>
          <t>PassTransistor</t>
        </is>
      </c>
      <c r="C212" t="n">
        <v>0</v>
      </c>
      <c r="E212" t="n">
        <v>0</v>
      </c>
      <c r="F212" t="n">
        <v>0</v>
      </c>
      <c r="G212" t="n">
        <v>0</v>
      </c>
      <c r="H212" t="n">
        <v>0</v>
      </c>
      <c r="I212">
        <f>((D214) + (D213))</f>
        <v/>
      </c>
      <c r="J212">
        <f>(((D214) + (D213))*C212)</f>
        <v/>
      </c>
    </row>
    <row r="213">
      <c r="A213" t="inlineStr">
        <is>
          <t>CLBLL_L_X4Y47/CLBLL_LL_B2</t>
        </is>
      </c>
      <c r="B213" t="inlineStr">
        <is>
          <t>Part of wire</t>
        </is>
      </c>
      <c r="C213" t="n">
        <v>0</v>
      </c>
      <c r="D213" t="n">
        <v>0.002273</v>
      </c>
      <c r="I213">
        <f>(((D213)/2) + (D214))</f>
        <v/>
      </c>
      <c r="J213">
        <f>((C213)*(((D213)/2) + (D214)))</f>
        <v/>
      </c>
    </row>
    <row r="214">
      <c r="A214" t="inlineStr">
        <is>
          <t>masterReg/readData2[1]_i_18/I3</t>
        </is>
      </c>
      <c r="B214" t="inlineStr">
        <is>
          <t>Inpin</t>
        </is>
      </c>
      <c r="D214" t="n">
        <v>0</v>
      </c>
      <c r="E214" t="n">
        <v>0.212</v>
      </c>
      <c r="F214" t="n">
        <v>0.17</v>
      </c>
      <c r="G214" t="n">
        <v>0.506</v>
      </c>
      <c r="H214" t="n">
        <v>0.408</v>
      </c>
    </row>
    <row r="215">
      <c r="A215" t="inlineStr">
        <is>
          <t>regReadDataA[2]: masterReg/readData1_reg[2]/Q to masterReg/readData2[1]_i_18/I3 sum delays</t>
        </is>
      </c>
      <c r="E215">
        <f>(E2 + E4 + E7 + E13 + E29 + E144 + E178 + E199 + E202 + E207 + E209 + E212 + E214)</f>
        <v/>
      </c>
      <c r="F215">
        <f>(F2 + F4 + F7 + F13 + F29 + F144 + F178 + F199 + F202 + F207 + F209 + F212 + F214)</f>
        <v/>
      </c>
      <c r="G215">
        <f>(G2 + G4 + G7 + G13 + G29 + G144 + G178 + G199 + G202 + G207 + G209 + G212 + G214)</f>
        <v/>
      </c>
      <c r="H215">
        <f>(H2 + H4 + H7 + H13 + H29 + H144 + H178 + H199 + H202 + H207 + H209 + H212 + H214)</f>
        <v/>
      </c>
      <c r="J215">
        <f>(J2 + J3 + J4 + J6 + J7 + J12 + J13 + J17 + J29 + J33 + J144 + J145 + J178 + J180 + J199 + J201 + J202 + J206 + J207 + J208 + J209 + J211 + J212 + J213 + J214)</f>
        <v/>
      </c>
    </row>
    <row r="216">
      <c r="A216" t="inlineStr">
        <is>
          <t>regReadDataA[2]: masterReg/readData1_reg[2]/Q to masterReg/readData2[1]_i_18/I3sum delays + cap delay</t>
        </is>
      </c>
      <c r="E216">
        <f>1000*(E215 + J215)</f>
        <v/>
      </c>
      <c r="F216">
        <f>1000*(F215 + J215)</f>
        <v/>
      </c>
      <c r="G216">
        <f>1000*(G215 + J215)</f>
        <v/>
      </c>
      <c r="H216">
        <f>1000*(H215 + J215)</f>
        <v/>
      </c>
    </row>
    <row r="218">
      <c r="A218" t="inlineStr">
        <is>
          <t>regReadDataA[2]: masterReg/readData1_reg[2]/Q to masterReg/readData2[1]_i_18/I3Total delay (from Vivado)</t>
        </is>
      </c>
      <c r="E218" t="inlineStr">
        <is>
          <t>831</t>
        </is>
      </c>
      <c r="F218" t="inlineStr">
        <is>
          <t>706</t>
        </is>
      </c>
      <c r="G218" t="inlineStr">
        <is>
          <t>1528</t>
        </is>
      </c>
      <c r="H218" t="inlineStr">
        <is>
          <t>1279</t>
        </is>
      </c>
    </row>
    <row r="220">
      <c r="A220" t="inlineStr">
        <is>
          <t>INT_L_X4Y48/INT_L.WR1END0-&gt;&gt;IMUX_L24</t>
        </is>
      </c>
      <c r="B220" t="inlineStr">
        <is>
          <t>Buffer</t>
        </is>
      </c>
      <c r="C220" t="n">
        <v>1.6107141875</v>
      </c>
      <c r="D220" t="n">
        <v>0.007713</v>
      </c>
      <c r="E220" t="n">
        <v>0.047</v>
      </c>
      <c r="F220" t="n">
        <v>0.038</v>
      </c>
      <c r="G220" t="n">
        <v>0.138</v>
      </c>
      <c r="H220" t="n">
        <v>0.114</v>
      </c>
      <c r="I220">
        <f>((((D225) + (D224))) + (D221 + D222))</f>
        <v/>
      </c>
      <c r="J220">
        <f>(((((D225) + (D224))) + (D221 + D222))*C220)</f>
        <v/>
      </c>
    </row>
    <row r="221">
      <c r="A221" t="inlineStr">
        <is>
          <t>INT_L_X4Y48/IMUX_L24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CLBLL_L_X4Y48/CLBLL_IMUX24</t>
        </is>
      </c>
      <c r="B222" t="inlineStr">
        <is>
          <t>Part of wire</t>
        </is>
      </c>
      <c r="C222" t="n">
        <v>0</v>
      </c>
      <c r="D222" t="n">
        <v>0</v>
      </c>
      <c r="I222">
        <f>(((D221 + D222)/2) + (((D225) + (D224))))</f>
        <v/>
      </c>
      <c r="J222">
        <f>((C221 + C222)*(((D221 + D222)/2) + (((D225) + (D224)))))</f>
        <v/>
      </c>
    </row>
    <row r="223">
      <c r="A223" t="inlineStr">
        <is>
          <t>CLBLL_L_X4Y48/CLBLL_L.CLBLL_IMUX24-&gt;CLBLL_LL_B5</t>
        </is>
      </c>
      <c r="B223" t="inlineStr">
        <is>
          <t>PassTransistor</t>
        </is>
      </c>
      <c r="C223" t="n">
        <v>0</v>
      </c>
      <c r="E223" t="n">
        <v>0</v>
      </c>
      <c r="F223" t="n">
        <v>0</v>
      </c>
      <c r="G223" t="n">
        <v>0</v>
      </c>
      <c r="H223" t="n">
        <v>0</v>
      </c>
      <c r="I223">
        <f>((D225) + (D224))</f>
        <v/>
      </c>
      <c r="J223">
        <f>(((D225) + (D224))*C223)</f>
        <v/>
      </c>
    </row>
    <row r="224">
      <c r="A224" t="inlineStr">
        <is>
          <t>CLBLL_L_X4Y48/CLBLL_LL_B5</t>
        </is>
      </c>
      <c r="B224" t="inlineStr">
        <is>
          <t>Part of wire</t>
        </is>
      </c>
      <c r="C224" t="n">
        <v>0</v>
      </c>
      <c r="D224" t="n">
        <v>0.009091</v>
      </c>
      <c r="I224">
        <f>(((D224)/2) + (D225))</f>
        <v/>
      </c>
      <c r="J224">
        <f>((C224)*(((D224)/2) + (D225)))</f>
        <v/>
      </c>
    </row>
    <row r="225">
      <c r="A225" t="inlineStr">
        <is>
          <t>masterReg/i__carry_i_3/I2</t>
        </is>
      </c>
      <c r="B225" t="inlineStr">
        <is>
          <t>Inpin</t>
        </is>
      </c>
      <c r="D225" t="n">
        <v>0</v>
      </c>
      <c r="E225" t="n">
        <v>0.043</v>
      </c>
      <c r="F225" t="n">
        <v>0.034</v>
      </c>
      <c r="G225" t="n">
        <v>0.116</v>
      </c>
      <c r="H225" t="n">
        <v>0.093</v>
      </c>
    </row>
    <row r="226">
      <c r="A226" t="inlineStr">
        <is>
          <t>regReadDataA[2]: masterReg/readData1_reg[2]/Q to masterReg/i__carry_i_3/I2 sum delays</t>
        </is>
      </c>
      <c r="E226">
        <f>(E2 + E4 + E7 + E13 + E29 + E144 + E178 + E199 + E202 + E220 + E223 + E225)</f>
        <v/>
      </c>
      <c r="F226">
        <f>(F2 + F4 + F7 + F13 + F29 + F144 + F178 + F199 + F202 + F220 + F223 + F225)</f>
        <v/>
      </c>
      <c r="G226">
        <f>(G2 + G4 + G7 + G13 + G29 + G144 + G178 + G199 + G202 + G220 + G223 + G225)</f>
        <v/>
      </c>
      <c r="H226">
        <f>(H2 + H4 + H7 + H13 + H29 + H144 + H178 + H199 + H202 + H220 + H223 + H225)</f>
        <v/>
      </c>
      <c r="J226">
        <f>(J2 + J3 + J4 + J6 + J7 + J12 + J13 + J17 + J29 + J33 + J144 + J145 + J178 + J180 + J199 + J201 + J202 + J206 + J220 + J222 + J223 + J224 + J225)</f>
        <v/>
      </c>
    </row>
    <row r="227">
      <c r="A227" t="inlineStr">
        <is>
          <t>regReadDataA[2]: masterReg/readData1_reg[2]/Q to masterReg/i__carry_i_3/I2sum delays + cap delay</t>
        </is>
      </c>
      <c r="E227">
        <f>1000*(E226 + J226)</f>
        <v/>
      </c>
      <c r="F227">
        <f>1000*(F226 + J226)</f>
        <v/>
      </c>
      <c r="G227">
        <f>1000*(G226 + J226)</f>
        <v/>
      </c>
      <c r="H227">
        <f>1000*(H226 + J226)</f>
        <v/>
      </c>
    </row>
    <row r="229">
      <c r="A229" t="inlineStr">
        <is>
          <t>regReadDataA[2]: masterReg/readData1_reg[2]/Q to masterReg/i__carry_i_3/I2Total delay (from Vivado)</t>
        </is>
      </c>
      <c r="E229" t="inlineStr">
        <is>
          <t>606</t>
        </is>
      </c>
      <c r="F229" t="inlineStr">
        <is>
          <t>524</t>
        </is>
      </c>
      <c r="G229" t="inlineStr">
        <is>
          <t>1091</t>
        </is>
      </c>
      <c r="H229" t="inlineStr">
        <is>
          <t>925</t>
        </is>
      </c>
    </row>
    <row r="231">
      <c r="A231" t="inlineStr">
        <is>
          <t>INT_L_X4Y48/INT_L.WR1END0-&gt;&gt;NW2BEG0</t>
        </is>
      </c>
      <c r="B231" t="inlineStr">
        <is>
          <t>Buffer</t>
        </is>
      </c>
      <c r="C231" t="n">
        <v>1.1851186875</v>
      </c>
      <c r="D231" t="n">
        <v>0.008473000000000001</v>
      </c>
      <c r="E231" t="n">
        <v>0.041</v>
      </c>
      <c r="F231" t="n">
        <v>0.033</v>
      </c>
      <c r="G231" t="n">
        <v>0.137</v>
      </c>
      <c r="H231" t="n">
        <v>0.113</v>
      </c>
      <c r="I231">
        <f>((D238 + D256) + (D232 + D233 + D234 + D235 + D236 + D237))</f>
        <v/>
      </c>
      <c r="J231">
        <f>(((D238 + D256) + (D232 + D233 + D234 + D235 + D236 + D237))*C231)</f>
        <v/>
      </c>
    </row>
    <row r="232">
      <c r="A232" t="inlineStr">
        <is>
          <t>INT_L_X4Y48/NW2BEG0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INT_R_X3Y49/NW2END0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INT_R_X3Y48/NW2END_S0_0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INT_L_X4Y49/NW2A0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CLBLL_L_X4Y49/CLBLL_NW2A0</t>
        </is>
      </c>
      <c r="B236" t="inlineStr">
        <is>
          <t>Part of wire</t>
        </is>
      </c>
      <c r="C236" t="n">
        <v>0.080091</v>
      </c>
      <c r="D236" t="n">
        <v>0.005884</v>
      </c>
    </row>
    <row r="237">
      <c r="A237" t="inlineStr">
        <is>
          <t>CLBLM_R_X3Y49/CLBLM_NW2A0</t>
        </is>
      </c>
      <c r="B237" t="inlineStr">
        <is>
          <t>Part of wire</t>
        </is>
      </c>
      <c r="C237" t="n">
        <v>0.091532</v>
      </c>
      <c r="D237" t="n">
        <v>0.005884</v>
      </c>
      <c r="I237">
        <f>(((D232 + D233 + D234 + D235 + D236 + D237)/2) + (D238 + D256))</f>
        <v/>
      </c>
      <c r="J237">
        <f>((C232 + C233 + C234 + C235 + C236 + C237)*(((D232 + D233 + D234 + D235 + D236 + D237)/2) + (D238 + D256)))</f>
        <v/>
      </c>
    </row>
    <row r="238">
      <c r="A238" t="inlineStr">
        <is>
          <t>INT_R_X3Y49/INT_R.NW2END0-&gt;&gt;NW2BEG0</t>
        </is>
      </c>
      <c r="B238" t="inlineStr">
        <is>
          <t>Buffer</t>
        </is>
      </c>
      <c r="C238" t="n">
        <v>1.1851186875</v>
      </c>
      <c r="D238" t="n">
        <v>0.008473000000000001</v>
      </c>
      <c r="E238" t="n">
        <v>0.041</v>
      </c>
      <c r="F238" t="n">
        <v>0.033</v>
      </c>
      <c r="G238" t="n">
        <v>0.137</v>
      </c>
      <c r="H238" t="n">
        <v>0.113</v>
      </c>
      <c r="I238">
        <f>((D245) + (D239 + D240 + D241 + D242 + D243 + D244))</f>
        <v/>
      </c>
      <c r="J238">
        <f>(((D245) + (D239 + D240 + D241 + D242 + D243 + D244))*C238)</f>
        <v/>
      </c>
    </row>
    <row r="239">
      <c r="A239" t="inlineStr">
        <is>
          <t>INT_R_X3Y49/NW2BEG0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INT_L_X2Y50/NW2END0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INT_L_X2Y49/NW2END_S0_0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BRKH_INT_X3Y49/BRKH_INT_NW2BEG0</t>
        </is>
      </c>
      <c r="B242" t="inlineStr">
        <is>
          <t>Part of wire</t>
        </is>
      </c>
      <c r="C242" t="n">
        <v>0.00523</v>
      </c>
      <c r="D242" t="n">
        <v>0.001</v>
      </c>
    </row>
    <row r="243">
      <c r="A243" t="inlineStr">
        <is>
          <t>INT_R_X3Y50/NW2A0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BRKH_INT_X2Y49/BRKH_INT_NW2END_S0_0</t>
        </is>
      </c>
      <c r="B244" t="inlineStr">
        <is>
          <t>Part of wire</t>
        </is>
      </c>
      <c r="C244" t="n">
        <v>0.00523</v>
      </c>
      <c r="D244" t="n">
        <v>0.001</v>
      </c>
      <c r="I244">
        <f>(((D239 + D240 + D241 + D242 + D243 + D244)/2) + (D245))</f>
        <v/>
      </c>
      <c r="J244">
        <f>((C239 + C240 + C241 + C242 + C243 + C244)*(((D239 + D240 + D241 + D242 + D243 + D244)/2) + (D245)))</f>
        <v/>
      </c>
    </row>
    <row r="245">
      <c r="A245" t="inlineStr">
        <is>
          <t>INT_L_X2Y50/INT_L.NW2END0-&gt;&gt;IMUX_L8</t>
        </is>
      </c>
      <c r="B245" t="inlineStr">
        <is>
          <t>Buffer</t>
        </is>
      </c>
      <c r="C245" t="n">
        <v>1.6107141875</v>
      </c>
      <c r="D245" t="n">
        <v>0.007713</v>
      </c>
      <c r="E245" t="n">
        <v>0.047</v>
      </c>
      <c r="F245" t="n">
        <v>0.038</v>
      </c>
      <c r="G245" t="n">
        <v>0.138</v>
      </c>
      <c r="H245" t="n">
        <v>0.114</v>
      </c>
      <c r="I245">
        <f>((((D250) + (D249))) + (D246 + D247))</f>
        <v/>
      </c>
      <c r="J245">
        <f>(((((D250) + (D249))) + (D246 + D247))*C245)</f>
        <v/>
      </c>
    </row>
    <row r="246">
      <c r="A246" t="inlineStr">
        <is>
          <t>INT_L_X2Y50/IMUX_L8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CLBLL_L_X2Y50/CLBLL_IMUX8</t>
        </is>
      </c>
      <c r="B247" t="inlineStr">
        <is>
          <t>Part of wire</t>
        </is>
      </c>
      <c r="C247" t="n">
        <v>0</v>
      </c>
      <c r="D247" t="n">
        <v>0</v>
      </c>
      <c r="I247">
        <f>(((D246 + D247)/2) + (((D250) + (D249))))</f>
        <v/>
      </c>
      <c r="J247">
        <f>((C246 + C247)*(((D246 + D247)/2) + (((D250) + (D249)))))</f>
        <v/>
      </c>
    </row>
    <row r="248">
      <c r="A248" t="inlineStr">
        <is>
          <t>CLBLL_L_X2Y50/CLBLL_L.CLBLL_IMUX8-&gt;CLBLL_LL_A5</t>
        </is>
      </c>
      <c r="B248" t="inlineStr">
        <is>
          <t>PassTransistor</t>
        </is>
      </c>
      <c r="C248" t="n">
        <v>0</v>
      </c>
      <c r="E248" t="n">
        <v>0</v>
      </c>
      <c r="F248" t="n">
        <v>0</v>
      </c>
      <c r="G248" t="n">
        <v>0</v>
      </c>
      <c r="H248" t="n">
        <v>0</v>
      </c>
      <c r="I248">
        <f>((D250) + (D249))</f>
        <v/>
      </c>
      <c r="J248">
        <f>(((D250) + (D249))*C248)</f>
        <v/>
      </c>
    </row>
    <row r="249">
      <c r="A249" t="inlineStr">
        <is>
          <t>CLBLL_L_X2Y50/CLBLL_LL_A5</t>
        </is>
      </c>
      <c r="B249" t="inlineStr">
        <is>
          <t>Part of wire</t>
        </is>
      </c>
      <c r="C249" t="n">
        <v>0</v>
      </c>
      <c r="D249" t="n">
        <v>0.009091</v>
      </c>
      <c r="I249">
        <f>(((D249)/2) + (D250))</f>
        <v/>
      </c>
      <c r="J249">
        <f>((C249)*(((D249)/2) + (D250)))</f>
        <v/>
      </c>
    </row>
    <row r="250">
      <c r="A250" t="inlineStr">
        <is>
          <t>masterReg/led_OBUF[2]_inst_i_1/I2</t>
        </is>
      </c>
      <c r="B250" t="inlineStr">
        <is>
          <t>Inpin</t>
        </is>
      </c>
      <c r="D250" t="n">
        <v>0</v>
      </c>
      <c r="E250" t="n">
        <v>0.042</v>
      </c>
      <c r="F250" t="n">
        <v>0.033</v>
      </c>
      <c r="G250" t="n">
        <v>0.112</v>
      </c>
      <c r="H250" t="n">
        <v>0.091</v>
      </c>
    </row>
    <row r="251">
      <c r="A251" t="inlineStr">
        <is>
          <t>regReadDataA[2]: masterReg/readData1_reg[2]/Q to masterReg/led_OBUF[2]_inst_i_1/I2 sum delays</t>
        </is>
      </c>
      <c r="E251">
        <f>(E2 + E4 + E7 + E13 + E29 + E144 + E178 + E199 + E202 + E231 + E238 + E245 + E248 + E250)</f>
        <v/>
      </c>
      <c r="F251">
        <f>(F2 + F4 + F7 + F13 + F29 + F144 + F178 + F199 + F202 + F231 + F238 + F245 + F248 + F250)</f>
        <v/>
      </c>
      <c r="G251">
        <f>(G2 + G4 + G7 + G13 + G29 + G144 + G178 + G199 + G202 + G231 + G238 + G245 + G248 + G250)</f>
        <v/>
      </c>
      <c r="H251">
        <f>(H2 + H4 + H7 + H13 + H29 + H144 + H178 + H199 + H202 + H231 + H238 + H245 + H248 + H250)</f>
        <v/>
      </c>
      <c r="J251">
        <f>(J2 + J3 + J4 + J6 + J7 + J12 + J13 + J17 + J29 + J33 + J144 + J145 + J178 + J180 + J199 + J201 + J202 + J206 + J231 + J237 + J238 + J244 + J245 + J247 + J248 + J249 + J250)</f>
        <v/>
      </c>
    </row>
    <row r="252">
      <c r="A252" t="inlineStr">
        <is>
          <t>regReadDataA[2]: masterReg/readData1_reg[2]/Q to masterReg/led_OBUF[2]_inst_i_1/I2sum delays + cap delay</t>
        </is>
      </c>
      <c r="E252">
        <f>1000*(E251 + J251)</f>
        <v/>
      </c>
      <c r="F252">
        <f>1000*(F251 + J251)</f>
        <v/>
      </c>
      <c r="G252">
        <f>1000*(G251 + J251)</f>
        <v/>
      </c>
      <c r="H252">
        <f>1000*(H251 + J251)</f>
        <v/>
      </c>
    </row>
    <row r="254">
      <c r="A254" t="inlineStr">
        <is>
          <t>regReadDataA[2]: masterReg/readData1_reg[2]/Q to masterReg/led_OBUF[2]_inst_i_1/I2Total delay (from Vivado)</t>
        </is>
      </c>
      <c r="E254" t="inlineStr">
        <is>
          <t>730</t>
        </is>
      </c>
      <c r="F254" t="inlineStr">
        <is>
          <t>632</t>
        </is>
      </c>
      <c r="G254" t="inlineStr">
        <is>
          <t>1352</t>
        </is>
      </c>
      <c r="H254" t="inlineStr">
        <is>
          <t>1148</t>
        </is>
      </c>
    </row>
    <row r="256">
      <c r="A256" t="inlineStr">
        <is>
          <t>INT_R_X3Y48/INT_R.NW2END_S0_0-&gt;&gt;IMUX39</t>
        </is>
      </c>
      <c r="B256" t="inlineStr">
        <is>
          <t>Buffer</t>
        </is>
      </c>
      <c r="C256" t="n">
        <v>1.6107141875</v>
      </c>
      <c r="D256" t="n">
        <v>0.007713</v>
      </c>
      <c r="E256" t="n">
        <v>0.047</v>
      </c>
      <c r="F256" t="n">
        <v>0.038</v>
      </c>
      <c r="G256" t="n">
        <v>0.138</v>
      </c>
      <c r="H256" t="n">
        <v>0.114</v>
      </c>
      <c r="I256">
        <f>((((D261) + (D260))) + (D257 + D258))</f>
        <v/>
      </c>
      <c r="J256">
        <f>(((((D261) + (D260))) + (D257 + D258))*C256)</f>
        <v/>
      </c>
    </row>
    <row r="257">
      <c r="A257" t="inlineStr">
        <is>
          <t>INT_R_X3Y48/IMUX39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CLBLM_R_X3Y48/CLBLM_IMUX39</t>
        </is>
      </c>
      <c r="B258" t="inlineStr">
        <is>
          <t>Part of wire</t>
        </is>
      </c>
      <c r="C258" t="n">
        <v>0</v>
      </c>
      <c r="D258" t="n">
        <v>0</v>
      </c>
      <c r="I258">
        <f>(((D257 + D258)/2) + (((D261) + (D260))))</f>
        <v/>
      </c>
      <c r="J258">
        <f>((C257 + C258)*(((D257 + D258)/2) + (((D261) + (D260)))))</f>
        <v/>
      </c>
    </row>
    <row r="259">
      <c r="A259" t="inlineStr">
        <is>
          <t>CLBLM_R_X3Y48/CLBLM_R.CLBLM_IMUX39-&gt;CLBLM_L_D3</t>
        </is>
      </c>
      <c r="B259" t="inlineStr">
        <is>
          <t>PassTransistor</t>
        </is>
      </c>
      <c r="C259" t="n">
        <v>0</v>
      </c>
      <c r="E259" t="n">
        <v>0</v>
      </c>
      <c r="F259" t="n">
        <v>0</v>
      </c>
      <c r="G259" t="n">
        <v>0</v>
      </c>
      <c r="H259" t="n">
        <v>0</v>
      </c>
      <c r="I259">
        <f>((D261) + (D260))</f>
        <v/>
      </c>
      <c r="J259">
        <f>(((D261) + (D260))*C259)</f>
        <v/>
      </c>
    </row>
    <row r="260">
      <c r="A260" t="inlineStr">
        <is>
          <t>CLBLM_R_X3Y48/CLBLM_L_D3</t>
        </is>
      </c>
      <c r="B260" t="inlineStr">
        <is>
          <t>Part of wire</t>
        </is>
      </c>
      <c r="C260" t="n">
        <v>0</v>
      </c>
      <c r="D260" t="n">
        <v>0</v>
      </c>
      <c r="I260">
        <f>(((D260)/2) + (D261))</f>
        <v/>
      </c>
      <c r="J260">
        <f>((C260)*(((D260)/2) + (D261)))</f>
        <v/>
      </c>
    </row>
    <row r="261">
      <c r="A261" t="inlineStr">
        <is>
          <t>masterReg/readData2[0]_i_11/I1</t>
        </is>
      </c>
      <c r="B261" t="inlineStr">
        <is>
          <t>Inpin</t>
        </is>
      </c>
      <c r="D261" t="n">
        <v>0</v>
      </c>
      <c r="E261" t="n">
        <v>0.136</v>
      </c>
      <c r="F261" t="n">
        <v>0.109</v>
      </c>
      <c r="G261" t="n">
        <v>0.346</v>
      </c>
      <c r="H261" t="n">
        <v>0.279</v>
      </c>
    </row>
    <row r="262">
      <c r="A262" t="inlineStr">
        <is>
          <t>regReadDataA[2]: masterReg/readData1_reg[2]/Q to masterReg/readData2[0]_i_11/I1 sum delays</t>
        </is>
      </c>
      <c r="E262">
        <f>(E2 + E4 + E7 + E13 + E29 + E144 + E178 + E199 + E202 + E231 + E256 + E259 + E261)</f>
        <v/>
      </c>
      <c r="F262">
        <f>(F2 + F4 + F7 + F13 + F29 + F144 + F178 + F199 + F202 + F231 + F256 + F259 + F261)</f>
        <v/>
      </c>
      <c r="G262">
        <f>(G2 + G4 + G7 + G13 + G29 + G144 + G178 + G199 + G202 + G231 + G256 + G259 + G261)</f>
        <v/>
      </c>
      <c r="H262">
        <f>(H2 + H4 + H7 + H13 + H29 + H144 + H178 + H199 + H202 + H231 + H256 + H259 + H261)</f>
        <v/>
      </c>
      <c r="J262">
        <f>(J2 + J3 + J4 + J6 + J7 + J12 + J13 + J17 + J29 + J33 + J144 + J145 + J178 + J180 + J199 + J201 + J202 + J206 + J231 + J237 + J256 + J258 + J259 + J260 + J261)</f>
        <v/>
      </c>
    </row>
    <row r="263">
      <c r="A263" t="inlineStr">
        <is>
          <t>regReadDataA[2]: masterReg/readData1_reg[2]/Q to masterReg/readData2[0]_i_11/I1sum delays + cap delay</t>
        </is>
      </c>
      <c r="E263">
        <f>1000*(E262 + J262)</f>
        <v/>
      </c>
      <c r="F263">
        <f>1000*(F262 + J262)</f>
        <v/>
      </c>
      <c r="G263">
        <f>1000*(G262 + J262)</f>
        <v/>
      </c>
      <c r="H263">
        <f>1000*(H262 + J262)</f>
        <v/>
      </c>
    </row>
    <row r="265">
      <c r="A265" t="inlineStr">
        <is>
          <t>regReadDataA[2]: masterReg/readData1_reg[2]/Q to masterReg/readData2[0]_i_11/I1Total delay (from Vivado)</t>
        </is>
      </c>
      <c r="E265" t="inlineStr">
        <is>
          <t>762</t>
        </is>
      </c>
      <c r="F265" t="inlineStr">
        <is>
          <t>654</t>
        </is>
      </c>
      <c r="G265" t="inlineStr">
        <is>
          <t>1415</t>
        </is>
      </c>
      <c r="H265" t="inlineStr">
        <is>
          <t>1192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CLBLM_L_X8Y52/CLBLM_M_AQ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D21 + D32 + D47 + D144 + D207) + (D5 + D6))) + (D3))</f>
        <v/>
      </c>
      <c r="J2">
        <f>(C2*((((D7 + D21 + D32 + D47 + D144 + D207) + (D5 + D6))) + (D3)))</f>
        <v/>
      </c>
    </row>
    <row r="3">
      <c r="A3" t="inlineStr">
        <is>
          <t>CLBLM_L_X8Y52/CLBLM_M_AQ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D21 + D32 + D47 + D144 + D207) + (D5 + D6))))</f>
        <v/>
      </c>
      <c r="J3">
        <f>((C3)*(((D3)/2) + (((D7 + D21 + D32 + D47 + D144 + D207) + (D5 + D6)))))</f>
        <v/>
      </c>
    </row>
    <row r="4">
      <c r="A4" t="inlineStr">
        <is>
          <t>CLBLM_L_X8Y52/CLBLM_L.CLBLM_M_AQ-&gt;CLBLM_LOGIC_OUTS4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D21 + D32 + D47 + D144 + D207) + (D5 + D6))</f>
        <v/>
      </c>
      <c r="J4">
        <f>(((D7 + D21 + D32 + D47 + D144 + D207) + (D5 + D6))*C4)</f>
        <v/>
      </c>
    </row>
    <row r="5">
      <c r="A5" t="inlineStr">
        <is>
          <t>CLBLM_L_X8Y52/CLBLM_LOGIC_OUTS4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INT_L_X8Y52/LOGIC_OUTS_L4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D21 + D32 + D47 + D144 + D207))</f>
        <v/>
      </c>
      <c r="J6">
        <f>((C5 + C6)*(((D5 + D6)/2) + (D7 + D21 + D32 + D47 + D144 + D207)))</f>
        <v/>
      </c>
    </row>
    <row r="7">
      <c r="A7" t="inlineStr">
        <is>
          <t>INT_L_X8Y52/INT_L.LOGIC_OUTS_L4-&gt;&gt;NR1BEG0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0.056</v>
      </c>
      <c r="F7" t="n">
        <v>0.046</v>
      </c>
      <c r="G7" t="n">
        <v>0.132</v>
      </c>
      <c r="H7" t="n">
        <v>0.109</v>
      </c>
      <c r="I7">
        <f>((D10) + (D8 + D9))</f>
        <v/>
      </c>
      <c r="J7">
        <f>(((D10) + (D8 + D9))*C7)</f>
        <v/>
      </c>
    </row>
    <row r="8">
      <c r="A8" t="inlineStr">
        <is>
          <t>INT_L_X8Y52/NR1BEG0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INT_L_X8Y53/NR1END0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INT_L_X8Y53/INT_L.NR1END0-&gt;&gt;IMUX_L0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INT_L_X8Y53/IMUX_L0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CLBLM_L_X8Y53/CLBLM_IMUX0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CLBLM_L_X8Y53/CLBLM_L.CLBLM_IMUX0-&gt;CLBLM_L_A3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CLBLM_L_X8Y53/CLBLM_L_A3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masterReg/register_reg_r1_0_31_30_31_i_5/I2</t>
        </is>
      </c>
      <c r="B15" t="inlineStr">
        <is>
          <t>Inpin</t>
        </is>
      </c>
      <c r="D15" t="n">
        <v>0</v>
      </c>
      <c r="E15" t="n">
        <v>0.133</v>
      </c>
      <c r="F15" t="n">
        <v>0.107</v>
      </c>
      <c r="G15" t="n">
        <v>0.344</v>
      </c>
      <c r="H15" t="n">
        <v>0.278</v>
      </c>
    </row>
    <row r="16">
      <c r="A16" t="inlineStr">
        <is>
          <t>regReadDataA[30]: masterReg/readData1_reg[30]/Q to masterReg/register_reg_r1_0_31_30_31_i_5/I2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regReadDataA[30]: masterReg/readData1_reg[30]/Q to masterReg/register_reg_r1_0_31_30_31_i_5/I2sum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regReadDataA[30]: masterReg/readData1_reg[30]/Q to masterReg/register_reg_r1_0_31_30_31_i_5/I2Total delay (from Vivado)</t>
        </is>
      </c>
      <c r="E19" t="inlineStr">
        <is>
          <t>313</t>
        </is>
      </c>
      <c r="F19" t="inlineStr">
        <is>
          <t>268</t>
        </is>
      </c>
      <c r="G19" t="inlineStr">
        <is>
          <t>565</t>
        </is>
      </c>
      <c r="H19" t="inlineStr">
        <is>
          <t>473</t>
        </is>
      </c>
    </row>
    <row r="21">
      <c r="A21" t="inlineStr">
        <is>
          <t>INT_L_X8Y52/INT_L.LOGIC_OUTS_L4-&gt;&gt;IMUX_L17</t>
        </is>
      </c>
      <c r="B21" t="inlineStr">
        <is>
          <t>Buffer</t>
        </is>
      </c>
      <c r="C21" t="n">
        <v>1.6107141875</v>
      </c>
      <c r="D21" t="n">
        <v>0.007713</v>
      </c>
      <c r="E21" t="n">
        <v>0.047</v>
      </c>
      <c r="F21" t="n">
        <v>0.038</v>
      </c>
      <c r="G21" t="n">
        <v>0.138</v>
      </c>
      <c r="H21" t="n">
        <v>0.114</v>
      </c>
      <c r="I21">
        <f>((((D26) + (D25))) + (D22 + D23))</f>
        <v/>
      </c>
      <c r="J21">
        <f>(((((D26) + (D25))) + (D22 + D23))*C21)</f>
        <v/>
      </c>
    </row>
    <row r="22">
      <c r="A22" t="inlineStr">
        <is>
          <t>INT_L_X8Y52/IMUX_L17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CLBLM_L_X8Y52/CLBLM_IMUX17</t>
        </is>
      </c>
      <c r="B23" t="inlineStr">
        <is>
          <t>Part of wire</t>
        </is>
      </c>
      <c r="C23" t="n">
        <v>0</v>
      </c>
      <c r="D23" t="n">
        <v>0</v>
      </c>
      <c r="I23">
        <f>(((D22 + D23)/2) + (((D26) + (D25))))</f>
        <v/>
      </c>
      <c r="J23">
        <f>((C22 + C23)*(((D22 + D23)/2) + (((D26) + (D25)))))</f>
        <v/>
      </c>
    </row>
    <row r="24">
      <c r="A24" t="inlineStr">
        <is>
          <t>CLBLM_L_X8Y52/CLBLM_L.CLBLM_IMUX17-&gt;CLBLM_M_B3</t>
        </is>
      </c>
      <c r="B24" t="inlineStr">
        <is>
          <t>PassTransistor</t>
        </is>
      </c>
      <c r="C24" t="n">
        <v>0</v>
      </c>
      <c r="E24" t="n">
        <v>0</v>
      </c>
      <c r="F24" t="n">
        <v>0</v>
      </c>
      <c r="G24" t="n">
        <v>0</v>
      </c>
      <c r="H24" t="n">
        <v>0</v>
      </c>
      <c r="I24">
        <f>((D26) + (D25))</f>
        <v/>
      </c>
      <c r="J24">
        <f>(((D26) + (D25))*C24)</f>
        <v/>
      </c>
    </row>
    <row r="25">
      <c r="A25" t="inlineStr">
        <is>
          <t>CLBLM_L_X8Y52/CLBLM_M_B3</t>
        </is>
      </c>
      <c r="B25" t="inlineStr">
        <is>
          <t>Part of wire</t>
        </is>
      </c>
      <c r="C25" t="n">
        <v>0</v>
      </c>
      <c r="D25" t="n">
        <v>0</v>
      </c>
      <c r="I25">
        <f>(((D25)/2) + (D26))</f>
        <v/>
      </c>
      <c r="J25">
        <f>((C25)*(((D25)/2) + (D26)))</f>
        <v/>
      </c>
    </row>
    <row r="26">
      <c r="A26" t="inlineStr">
        <is>
          <t>masterReg/readData2[22]_i_11/I2</t>
        </is>
      </c>
      <c r="B26" t="inlineStr">
        <is>
          <t>Inpin</t>
        </is>
      </c>
      <c r="D26" t="n">
        <v>0</v>
      </c>
      <c r="E26" t="n">
        <v>0.141</v>
      </c>
      <c r="F26" t="n">
        <v>0.114</v>
      </c>
      <c r="G26" t="n">
        <v>0.37</v>
      </c>
      <c r="H26" t="n">
        <v>0.298</v>
      </c>
    </row>
    <row r="27">
      <c r="A27" t="inlineStr">
        <is>
          <t>regReadDataA[30]: masterReg/readData1_reg[30]/Q to masterReg/readData2[22]_i_11/I2 sum delays</t>
        </is>
      </c>
      <c r="E27">
        <f>(E2 + E4 + E21 + E24 + E26)</f>
        <v/>
      </c>
      <c r="F27">
        <f>(F2 + F4 + F21 + F24 + F26)</f>
        <v/>
      </c>
      <c r="G27">
        <f>(G2 + G4 + G21 + G24 + G26)</f>
        <v/>
      </c>
      <c r="H27">
        <f>(H2 + H4 + H21 + H24 + H26)</f>
        <v/>
      </c>
      <c r="J27">
        <f>(J2 + J3 + J4 + J6 + J21 + J23 + J24 + J25 + J26)</f>
        <v/>
      </c>
    </row>
    <row r="28">
      <c r="A28" t="inlineStr">
        <is>
          <t>regReadDataA[30]: masterReg/readData1_reg[30]/Q to masterReg/readData2[22]_i_11/I2sum delays + cap delay</t>
        </is>
      </c>
      <c r="E28">
        <f>1000*(E27 + J27)</f>
        <v/>
      </c>
      <c r="F28">
        <f>1000*(F27 + J27)</f>
        <v/>
      </c>
      <c r="G28">
        <f>1000*(G27 + J27)</f>
        <v/>
      </c>
      <c r="H28">
        <f>1000*(H27 + J27)</f>
        <v/>
      </c>
    </row>
    <row r="30">
      <c r="A30" t="inlineStr">
        <is>
          <t>regReadDataA[30]: masterReg/readData1_reg[30]/Q to masterReg/readData2[22]_i_11/I2Total delay (from Vivado)</t>
        </is>
      </c>
      <c r="E30" t="inlineStr">
        <is>
          <t>257</t>
        </is>
      </c>
      <c r="F30" t="inlineStr">
        <is>
          <t>221</t>
        </is>
      </c>
      <c r="G30" t="inlineStr">
        <is>
          <t>475</t>
        </is>
      </c>
      <c r="H30" t="inlineStr">
        <is>
          <t>397</t>
        </is>
      </c>
    </row>
    <row r="32">
      <c r="A32" t="inlineStr">
        <is>
          <t>INT_L_X8Y52/INT_L.LOGIC_OUTS_L4-&gt;&gt;BYP_ALT1</t>
        </is>
      </c>
      <c r="B32" t="inlineStr">
        <is>
          <t>Buffer</t>
        </is>
      </c>
      <c r="C32" t="n">
        <v>0</v>
      </c>
      <c r="D32" t="n">
        <v>0.00757</v>
      </c>
      <c r="E32" t="n">
        <v>0</v>
      </c>
      <c r="F32" t="n">
        <v>0</v>
      </c>
      <c r="G32" t="n">
        <v>0</v>
      </c>
      <c r="H32" t="n">
        <v>0</v>
      </c>
      <c r="I32">
        <f>((D34) + (D33))</f>
        <v/>
      </c>
      <c r="J32">
        <f>(((D34) + (D33))*C32)</f>
        <v/>
      </c>
    </row>
    <row r="33">
      <c r="A33" t="inlineStr">
        <is>
          <t>INT_L_X8Y52/BYP_ALT1</t>
        </is>
      </c>
      <c r="B33" t="inlineStr">
        <is>
          <t>Part of wire</t>
        </is>
      </c>
      <c r="C33" t="n">
        <v>0</v>
      </c>
      <c r="D33" t="n">
        <v>0</v>
      </c>
      <c r="I33">
        <f>(((D33)/2) + (D34))</f>
        <v/>
      </c>
      <c r="J33">
        <f>((C33)*(((D33)/2) + (D34)))</f>
        <v/>
      </c>
    </row>
    <row r="34">
      <c r="A34" t="inlineStr">
        <is>
          <t>INT_L_X8Y52/INT_L.BYP_ALT1-&gt;&gt;BYP_BOUNCE1</t>
        </is>
      </c>
      <c r="B34" t="inlineStr">
        <is>
          <t>Buffer</t>
        </is>
      </c>
      <c r="C34" t="n">
        <v>1.4764880625</v>
      </c>
      <c r="D34" t="n">
        <v>0</v>
      </c>
      <c r="E34" t="n">
        <v>0.059</v>
      </c>
      <c r="F34" t="n">
        <v>0.049</v>
      </c>
      <c r="G34" t="n">
        <v>0.178</v>
      </c>
      <c r="H34" t="n">
        <v>0.147</v>
      </c>
      <c r="I34">
        <f>((D36) + (D35))</f>
        <v/>
      </c>
      <c r="J34">
        <f>(((D36) + (D35))*C34)</f>
        <v/>
      </c>
    </row>
    <row r="35">
      <c r="A35" t="inlineStr">
        <is>
          <t>INT_L_X8Y52/BYP_BOUNCE1</t>
        </is>
      </c>
      <c r="B35" t="inlineStr">
        <is>
          <t>Part of wire</t>
        </is>
      </c>
      <c r="C35" t="n">
        <v>0</v>
      </c>
      <c r="D35" t="n">
        <v>0</v>
      </c>
      <c r="I35">
        <f>(((D35)/2) + (D36))</f>
        <v/>
      </c>
      <c r="J35">
        <f>((C35)*(((D35)/2) + (D36)))</f>
        <v/>
      </c>
    </row>
    <row r="36">
      <c r="A36" t="inlineStr">
        <is>
          <t>INT_L_X8Y52/INT_L.BYP_BOUNCE1-&gt;&gt;IMUX_L45</t>
        </is>
      </c>
      <c r="B36" t="inlineStr">
        <is>
          <t>Buffer</t>
        </is>
      </c>
      <c r="C36" t="n">
        <v>1.6107141875</v>
      </c>
      <c r="D36" t="n">
        <v>0.007713</v>
      </c>
      <c r="E36" t="n">
        <v>0.047</v>
      </c>
      <c r="F36" t="n">
        <v>0.038</v>
      </c>
      <c r="G36" t="n">
        <v>0.138</v>
      </c>
      <c r="H36" t="n">
        <v>0.114</v>
      </c>
      <c r="I36">
        <f>((((D41) + (D40))) + (D37 + D38))</f>
        <v/>
      </c>
      <c r="J36">
        <f>(((((D41) + (D40))) + (D37 + D38))*C36)</f>
        <v/>
      </c>
    </row>
    <row r="37">
      <c r="A37" t="inlineStr">
        <is>
          <t>INT_L_X8Y52/IMUX_L45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CLBLM_L_X8Y52/CLBLM_IMUX45</t>
        </is>
      </c>
      <c r="B38" t="inlineStr">
        <is>
          <t>Part of wire</t>
        </is>
      </c>
      <c r="C38" t="n">
        <v>0</v>
      </c>
      <c r="D38" t="n">
        <v>0</v>
      </c>
      <c r="I38">
        <f>(((D37 + D38)/2) + (((D41) + (D40))))</f>
        <v/>
      </c>
      <c r="J38">
        <f>((C37 + C38)*(((D37 + D38)/2) + (((D41) + (D40)))))</f>
        <v/>
      </c>
    </row>
    <row r="39">
      <c r="A39" t="inlineStr">
        <is>
          <t>CLBLM_L_X8Y52/CLBLM_L.CLBLM_IMUX45-&gt;CLBLM_M_D2</t>
        </is>
      </c>
      <c r="B39" t="inlineStr">
        <is>
          <t>PassTransistor</t>
        </is>
      </c>
      <c r="C39" t="n">
        <v>0</v>
      </c>
      <c r="E39" t="n">
        <v>0</v>
      </c>
      <c r="F39" t="n">
        <v>0</v>
      </c>
      <c r="G39" t="n">
        <v>0</v>
      </c>
      <c r="H39" t="n">
        <v>0</v>
      </c>
      <c r="I39">
        <f>((D41) + (D40))</f>
        <v/>
      </c>
      <c r="J39">
        <f>(((D41) + (D40))*C39)</f>
        <v/>
      </c>
    </row>
    <row r="40">
      <c r="A40" t="inlineStr">
        <is>
          <t>CLBLM_L_X8Y52/CLBLM_M_D2</t>
        </is>
      </c>
      <c r="B40" t="inlineStr">
        <is>
          <t>Part of wire</t>
        </is>
      </c>
      <c r="C40" t="n">
        <v>0</v>
      </c>
      <c r="D40" t="n">
        <v>0</v>
      </c>
      <c r="I40">
        <f>(((D40)/2) + (D41))</f>
        <v/>
      </c>
      <c r="J40">
        <f>((C40)*(((D40)/2) + (D41)))</f>
        <v/>
      </c>
    </row>
    <row r="41">
      <c r="A41" t="inlineStr">
        <is>
          <t>masterReg/register_reg_r1_0_31_0_5_i_50/I0</t>
        </is>
      </c>
      <c r="B41" t="inlineStr">
        <is>
          <t>Inpin</t>
        </is>
      </c>
      <c r="D41" t="n">
        <v>0</v>
      </c>
      <c r="E41" t="n">
        <v>0.219</v>
      </c>
      <c r="F41" t="n">
        <v>0.141</v>
      </c>
      <c r="G41" t="n">
        <v>0.52</v>
      </c>
      <c r="H41" t="n">
        <v>0.293</v>
      </c>
    </row>
    <row r="42">
      <c r="A42" t="inlineStr">
        <is>
          <t>regReadDataA[30]: masterReg/readData1_reg[30]/Q to masterReg/register_reg_r1_0_31_0_5_i_50/I0 sum delays</t>
        </is>
      </c>
      <c r="E42">
        <f>(E2 + E4 + E32 + E34 + E36 + E39 + E41)</f>
        <v/>
      </c>
      <c r="F42">
        <f>(F2 + F4 + F32 + F34 + F36 + F39 + F41)</f>
        <v/>
      </c>
      <c r="G42">
        <f>(G2 + G4 + G32 + G34 + G36 + G39 + G41)</f>
        <v/>
      </c>
      <c r="H42">
        <f>(H2 + H4 + H32 + H34 + H36 + H39 + H41)</f>
        <v/>
      </c>
      <c r="J42">
        <f>(J2 + J3 + J4 + J6 + J32 + J33 + J34 + J35 + J36 + J38 + J39 + J40 + J41)</f>
        <v/>
      </c>
    </row>
    <row r="43">
      <c r="A43" t="inlineStr">
        <is>
          <t>regReadDataA[30]: masterReg/readData1_reg[30]/Q to masterReg/register_reg_r1_0_31_0_5_i_50/I0sum delays + cap delay</t>
        </is>
      </c>
      <c r="E43">
        <f>1000*(E42 + J42)</f>
        <v/>
      </c>
      <c r="F43">
        <f>1000*(F42 + J42)</f>
        <v/>
      </c>
      <c r="G43">
        <f>1000*(G42 + J42)</f>
        <v/>
      </c>
      <c r="H43">
        <f>1000*(H42 + J42)</f>
        <v/>
      </c>
    </row>
    <row r="45">
      <c r="A45" t="inlineStr">
        <is>
          <t>regReadDataA[30]: masterReg/readData1_reg[30]/Q to masterReg/register_reg_r1_0_31_0_5_i_50/I0Total delay (from Vivado)</t>
        </is>
      </c>
      <c r="E45" t="inlineStr">
        <is>
          <t>404</t>
        </is>
      </c>
      <c r="F45" t="inlineStr">
        <is>
          <t>307</t>
        </is>
      </c>
      <c r="G45" t="inlineStr">
        <is>
          <t>755</t>
        </is>
      </c>
      <c r="H45" t="inlineStr">
        <is>
          <t>522</t>
        </is>
      </c>
    </row>
    <row r="47">
      <c r="A47" t="inlineStr">
        <is>
          <t>INT_L_X8Y52/INT_L.LOGIC_OUTS_L4-&gt;&gt;SE6BEG0</t>
        </is>
      </c>
      <c r="B47" t="inlineStr">
        <is>
          <t>Buffer</t>
        </is>
      </c>
      <c r="C47" t="n">
        <v>1.5845231875</v>
      </c>
      <c r="D47" t="n">
        <v>0.009979</v>
      </c>
      <c r="E47" t="n">
        <v>0.077</v>
      </c>
      <c r="F47" t="n">
        <v>0.063</v>
      </c>
      <c r="G47" t="n">
        <v>0.177</v>
      </c>
      <c r="H47" t="n">
        <v>0.146</v>
      </c>
      <c r="I47">
        <f>((D60 + D83) + (D48 + D49 + D50 + D51 + D52 + D53 + D54 + D55 + D56 + D57 + D58 + D59))</f>
        <v/>
      </c>
      <c r="J47">
        <f>(((D60 + D83) + (D48 + D49 + D50 + D51 + D52 + D53 + D54 + D55 + D56 + D57 + D58 + D59))*C47)</f>
        <v/>
      </c>
    </row>
    <row r="48">
      <c r="A48" t="inlineStr">
        <is>
          <t>INT_L_X8Y52/SE6BEG0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INT_L_X10Y48/SE6END0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INT_R_X9Y52/SE6A0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INT_R_X9Y51/SE6B0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INT_R_X9Y50/SE6C0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BRKH_INT_X9Y49/BRKH_INT_SE6D0</t>
        </is>
      </c>
      <c r="B53" t="inlineStr">
        <is>
          <t>Part of wire</t>
        </is>
      </c>
      <c r="C53" t="n">
        <v>0.00523</v>
      </c>
      <c r="D53" t="n">
        <v>0.001</v>
      </c>
    </row>
    <row r="54">
      <c r="A54" t="inlineStr">
        <is>
          <t>INT_R_X9Y49/SE6D0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INT_R_X9Y48/SE6E0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INT_INTERFACE_R_X9Y48/INT_INTERFACE_SE4C0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DSP_R_X9Y45/DSP_SE4C0_3</t>
        </is>
      </c>
      <c r="B57" t="inlineStr">
        <is>
          <t>Part of wire</t>
        </is>
      </c>
      <c r="C57" t="n">
        <v>0.04743</v>
      </c>
      <c r="D57" t="n">
        <v>0.011</v>
      </c>
    </row>
    <row r="58">
      <c r="A58" t="inlineStr">
        <is>
          <t>VBRK_X29Y50/VBRK_SE4C0</t>
        </is>
      </c>
      <c r="B58" t="inlineStr">
        <is>
          <t>Part of wire</t>
        </is>
      </c>
      <c r="C58" t="n">
        <v>0.01211</v>
      </c>
      <c r="D58" t="n">
        <v>0.00162</v>
      </c>
    </row>
    <row r="59">
      <c r="A59" t="inlineStr">
        <is>
          <t>CLBLM_L_X10Y48/CLBLM_SE4C0</t>
        </is>
      </c>
      <c r="B59" t="inlineStr">
        <is>
          <t>Part of wire</t>
        </is>
      </c>
      <c r="C59" t="n">
        <v>0</v>
      </c>
      <c r="D59" t="n">
        <v>0</v>
      </c>
      <c r="I59">
        <f>(((D48 + D49 + D50 + D51 + D52 + D53 + D54 + D55 + D56 + D57 + D58 + D59)/2) + (D60 + D83))</f>
        <v/>
      </c>
      <c r="J59">
        <f>((C48 + C49 + C50 + C51 + C52 + C53 + C54 + C55 + C56 + C57 + C58 + C59)*(((D48 + D49 + D50 + D51 + D52 + D53 + D54 + D55 + D56 + D57 + D58 + D59)/2) + (D60 + D83)))</f>
        <v/>
      </c>
    </row>
    <row r="60">
      <c r="A60" t="inlineStr">
        <is>
          <t>INT_L_X10Y48/INT_L.SE6END0-&gt;&gt;NE2BEG0</t>
        </is>
      </c>
      <c r="B60" t="inlineStr">
        <is>
          <t>Buffer</t>
        </is>
      </c>
      <c r="C60" t="n">
        <v>1.1851186875</v>
      </c>
      <c r="D60" t="n">
        <v>0.008473000000000001</v>
      </c>
      <c r="E60" t="n">
        <v>0.041</v>
      </c>
      <c r="F60" t="n">
        <v>0.033</v>
      </c>
      <c r="G60" t="n">
        <v>0.134</v>
      </c>
      <c r="H60" t="n">
        <v>0.111</v>
      </c>
      <c r="I60">
        <f>((D65) + (D61 + D62 + D63 + D64))</f>
        <v/>
      </c>
      <c r="J60">
        <f>(((D65) + (D61 + D62 + D63 + D64))*C60)</f>
        <v/>
      </c>
    </row>
    <row r="61">
      <c r="A61" t="inlineStr">
        <is>
          <t>INT_L_X10Y48/NE2BEG0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INT_R_X11Y49/NE2END0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INT_R_X11Y48/NE2END_S3_0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INT_L_X10Y49/NE2A0</t>
        </is>
      </c>
      <c r="B64" t="inlineStr">
        <is>
          <t>Part of wire</t>
        </is>
      </c>
      <c r="C64" t="n">
        <v>0</v>
      </c>
      <c r="D64" t="n">
        <v>0</v>
      </c>
      <c r="I64">
        <f>(((D61 + D62 + D63 + D64)/2) + (D65))</f>
        <v/>
      </c>
      <c r="J64">
        <f>((C61 + C62 + C63 + C64)*(((D61 + D62 + D63 + D64)/2) + (D65)))</f>
        <v/>
      </c>
    </row>
    <row r="65">
      <c r="A65" t="inlineStr">
        <is>
          <t>INT_R_X11Y49/INT_R.NE2END0-&gt;&gt;NW2BEG0</t>
        </is>
      </c>
      <c r="B65" t="inlineStr">
        <is>
          <t>Buffer</t>
        </is>
      </c>
      <c r="C65" t="n">
        <v>1.1851186875</v>
      </c>
      <c r="D65" t="n">
        <v>0.008473000000000001</v>
      </c>
      <c r="E65" t="n">
        <v>0.041</v>
      </c>
      <c r="F65" t="n">
        <v>0.033</v>
      </c>
      <c r="G65" t="n">
        <v>0.137</v>
      </c>
      <c r="H65" t="n">
        <v>0.113</v>
      </c>
      <c r="I65">
        <f>((D72) + (D66 + D67 + D68 + D69 + D70 + D71))</f>
        <v/>
      </c>
      <c r="J65">
        <f>(((D72) + (D66 + D67 + D68 + D69 + D70 + D71))*C65)</f>
        <v/>
      </c>
    </row>
    <row r="66">
      <c r="A66" t="inlineStr">
        <is>
          <t>INT_R_X11Y49/NW2BEG0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INT_L_X10Y50/NW2END0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INT_L_X10Y49/NW2END_S0_0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BRKH_INT_X11Y49/BRKH_INT_NW2BEG0</t>
        </is>
      </c>
      <c r="B69" t="inlineStr">
        <is>
          <t>Part of wire</t>
        </is>
      </c>
      <c r="C69" t="n">
        <v>0.00523</v>
      </c>
      <c r="D69" t="n">
        <v>0.001</v>
      </c>
    </row>
    <row r="70">
      <c r="A70" t="inlineStr">
        <is>
          <t>INT_R_X11Y50/NW2A0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BRKH_INT_X10Y49/BRKH_INT_NW2END_S0_0</t>
        </is>
      </c>
      <c r="B71" t="inlineStr">
        <is>
          <t>Part of wire</t>
        </is>
      </c>
      <c r="C71" t="n">
        <v>0.00523</v>
      </c>
      <c r="D71" t="n">
        <v>0.001</v>
      </c>
      <c r="I71">
        <f>(((D66 + D67 + D68 + D69 + D70 + D71)/2) + (D72))</f>
        <v/>
      </c>
      <c r="J71">
        <f>((C66 + C67 + C68 + C69 + C70 + C71)*(((D66 + D67 + D68 + D69 + D70 + D71)/2) + (D72)))</f>
        <v/>
      </c>
    </row>
    <row r="72">
      <c r="A72" t="inlineStr">
        <is>
          <t>INT_L_X10Y50/INT_L.NW2END0-&gt;&gt;IMUX_L40</t>
        </is>
      </c>
      <c r="B72" t="inlineStr">
        <is>
          <t>Buffer</t>
        </is>
      </c>
      <c r="C72" t="n">
        <v>1.6107141875</v>
      </c>
      <c r="D72" t="n">
        <v>0.007713</v>
      </c>
      <c r="E72" t="n">
        <v>0.047</v>
      </c>
      <c r="F72" t="n">
        <v>0.038</v>
      </c>
      <c r="G72" t="n">
        <v>0.138</v>
      </c>
      <c r="H72" t="n">
        <v>0.114</v>
      </c>
      <c r="I72">
        <f>((((D77) + (D76))) + (D73 + D74))</f>
        <v/>
      </c>
      <c r="J72">
        <f>(((((D77) + (D76))) + (D73 + D74))*C72)</f>
        <v/>
      </c>
    </row>
    <row r="73">
      <c r="A73" t="inlineStr">
        <is>
          <t>INT_L_X10Y50/IMUX_L40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CLBLM_L_X10Y50/CLBLM_IMUX40</t>
        </is>
      </c>
      <c r="B74" t="inlineStr">
        <is>
          <t>Part of wire</t>
        </is>
      </c>
      <c r="C74" t="n">
        <v>0</v>
      </c>
      <c r="D74" t="n">
        <v>0</v>
      </c>
      <c r="I74">
        <f>(((D73 + D74)/2) + (((D77) + (D76))))</f>
        <v/>
      </c>
      <c r="J74">
        <f>((C73 + C74)*(((D73 + D74)/2) + (((D77) + (D76)))))</f>
        <v/>
      </c>
    </row>
    <row r="75">
      <c r="A75" t="inlineStr">
        <is>
          <t>CLBLM_L_X10Y50/CLBLM_L.CLBLM_IMUX40-&gt;CLBLM_M_D1</t>
        </is>
      </c>
      <c r="B75" t="inlineStr">
        <is>
          <t>PassTransistor</t>
        </is>
      </c>
      <c r="C75" t="n">
        <v>0</v>
      </c>
      <c r="E75" t="n">
        <v>0</v>
      </c>
      <c r="F75" t="n">
        <v>0</v>
      </c>
      <c r="G75" t="n">
        <v>0</v>
      </c>
      <c r="H75" t="n">
        <v>0</v>
      </c>
      <c r="I75">
        <f>((D77) + (D76))</f>
        <v/>
      </c>
      <c r="J75">
        <f>(((D77) + (D76))*C75)</f>
        <v/>
      </c>
    </row>
    <row r="76">
      <c r="A76" t="inlineStr">
        <is>
          <t>CLBLM_L_X10Y50/CLBLM_M_D1</t>
        </is>
      </c>
      <c r="B76" t="inlineStr">
        <is>
          <t>Part of wire</t>
        </is>
      </c>
      <c r="C76" t="n">
        <v>0</v>
      </c>
      <c r="D76" t="n">
        <v>0</v>
      </c>
      <c r="I76">
        <f>(((D76)/2) + (D77))</f>
        <v/>
      </c>
      <c r="J76">
        <f>((C76)*(((D76)/2) + (D77)))</f>
        <v/>
      </c>
    </row>
    <row r="77">
      <c r="A77" t="inlineStr">
        <is>
          <t>masterReg/readData2[31]_i_19/I3</t>
        </is>
      </c>
      <c r="B77" t="inlineStr">
        <is>
          <t>Inpin</t>
        </is>
      </c>
      <c r="D77" t="n">
        <v>0</v>
      </c>
      <c r="E77" t="n">
        <v>0.226</v>
      </c>
      <c r="F77" t="n">
        <v>0.145</v>
      </c>
      <c r="G77" t="n">
        <v>0.54</v>
      </c>
      <c r="H77" t="n">
        <v>0.305</v>
      </c>
    </row>
    <row r="78">
      <c r="A78" t="inlineStr">
        <is>
          <t>regReadDataA[30]: masterReg/readData1_reg[30]/Q to masterReg/readData2[31]_i_19/I3 sum delays</t>
        </is>
      </c>
      <c r="E78">
        <f>(E2 + E4 + E47 + E60 + E65 + E72 + E75 + E77)</f>
        <v/>
      </c>
      <c r="F78">
        <f>(F2 + F4 + F47 + F60 + F65 + F72 + F75 + F77)</f>
        <v/>
      </c>
      <c r="G78">
        <f>(G2 + G4 + G47 + G60 + G65 + G72 + G75 + G77)</f>
        <v/>
      </c>
      <c r="H78">
        <f>(H2 + H4 + H47 + H60 + H65 + H72 + H75 + H77)</f>
        <v/>
      </c>
      <c r="J78">
        <f>(J2 + J3 + J4 + J6 + J47 + J59 + J60 + J64 + J65 + J71 + J72 + J74 + J75 + J76 + J77)</f>
        <v/>
      </c>
    </row>
    <row r="79">
      <c r="A79" t="inlineStr">
        <is>
          <t>regReadDataA[30]: masterReg/readData1_reg[30]/Q to masterReg/readData2[31]_i_19/I3sum delays + cap delay</t>
        </is>
      </c>
      <c r="E79">
        <f>1000*(E78 + J78)</f>
        <v/>
      </c>
      <c r="F79">
        <f>1000*(F78 + J78)</f>
        <v/>
      </c>
      <c r="G79">
        <f>1000*(G78 + J78)</f>
        <v/>
      </c>
      <c r="H79">
        <f>1000*(H78 + J78)</f>
        <v/>
      </c>
    </row>
    <row r="81">
      <c r="A81" t="inlineStr">
        <is>
          <t>regReadDataA[30]: masterReg/readData1_reg[30]/Q to masterReg/readData2[31]_i_19/I3Total delay (from Vivado)</t>
        </is>
      </c>
      <c r="E81" t="inlineStr">
        <is>
          <t>568</t>
        </is>
      </c>
      <c r="F81" t="inlineStr">
        <is>
          <t>448</t>
        </is>
      </c>
      <c r="G81" t="inlineStr">
        <is>
          <t>1058</t>
        </is>
      </c>
      <c r="H81" t="inlineStr">
        <is>
          <t>780</t>
        </is>
      </c>
    </row>
    <row r="83">
      <c r="A83" t="inlineStr">
        <is>
          <t>INT_L_X10Y48/INT_L.SE6END0-&gt;&gt;SL1BEG0</t>
        </is>
      </c>
      <c r="B83" t="inlineStr">
        <is>
          <t>Buffer</t>
        </is>
      </c>
      <c r="C83" t="n">
        <v>1.16220225</v>
      </c>
      <c r="D83" t="n">
        <v>0.008429000000000001</v>
      </c>
      <c r="E83" t="n">
        <v>0.054</v>
      </c>
      <c r="F83" t="n">
        <v>0.044</v>
      </c>
      <c r="G83" t="n">
        <v>0.131</v>
      </c>
      <c r="H83" t="n">
        <v>0.108</v>
      </c>
      <c r="I83">
        <f>((D86 + D97) + (D84 + D85))</f>
        <v/>
      </c>
      <c r="J83">
        <f>(((D86 + D97) + (D84 + D85))*C83)</f>
        <v/>
      </c>
    </row>
    <row r="84">
      <c r="A84" t="inlineStr">
        <is>
          <t>INT_L_X10Y48/SL1BEG0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INT_L_X10Y47/SL1END0</t>
        </is>
      </c>
      <c r="B85" t="inlineStr">
        <is>
          <t>Part of wire</t>
        </is>
      </c>
      <c r="C85" t="n">
        <v>0</v>
      </c>
      <c r="D85" t="n">
        <v>0</v>
      </c>
      <c r="I85">
        <f>(((D84 + D85)/2) + (D86 + D97))</f>
        <v/>
      </c>
      <c r="J85">
        <f>((C84 + C85)*(((D84 + D85)/2) + (D86 + D97)))</f>
        <v/>
      </c>
    </row>
    <row r="86">
      <c r="A86" t="inlineStr">
        <is>
          <t>INT_L_X10Y47/INT_L.SL1END0-&gt;&gt;IMUX_L9</t>
        </is>
      </c>
      <c r="B86" t="inlineStr">
        <is>
          <t>Buffer</t>
        </is>
      </c>
      <c r="C86" t="n">
        <v>1.6107141875</v>
      </c>
      <c r="D86" t="n">
        <v>0.007713</v>
      </c>
      <c r="E86" t="n">
        <v>0.047</v>
      </c>
      <c r="F86" t="n">
        <v>0.038</v>
      </c>
      <c r="G86" t="n">
        <v>0.138</v>
      </c>
      <c r="H86" t="n">
        <v>0.114</v>
      </c>
      <c r="I86">
        <f>((((D91) + (D90))) + (D87 + D88))</f>
        <v/>
      </c>
      <c r="J86">
        <f>(((((D91) + (D90))) + (D87 + D88))*C86)</f>
        <v/>
      </c>
    </row>
    <row r="87">
      <c r="A87" t="inlineStr">
        <is>
          <t>INT_L_X10Y47/IMUX_L9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CLBLM_L_X10Y47/CLBLM_IMUX9</t>
        </is>
      </c>
      <c r="B88" t="inlineStr">
        <is>
          <t>Part of wire</t>
        </is>
      </c>
      <c r="C88" t="n">
        <v>0</v>
      </c>
      <c r="D88" t="n">
        <v>0</v>
      </c>
      <c r="I88">
        <f>(((D87 + D88)/2) + (((D91) + (D90))))</f>
        <v/>
      </c>
      <c r="J88">
        <f>((C87 + C88)*(((D87 + D88)/2) + (((D91) + (D90)))))</f>
        <v/>
      </c>
    </row>
    <row r="89">
      <c r="A89" t="inlineStr">
        <is>
          <t>CLBLM_L_X10Y47/CLBLM_L.CLBLM_IMUX9-&gt;CLBLM_L_A5</t>
        </is>
      </c>
      <c r="B89" t="inlineStr">
        <is>
          <t>PassTransistor</t>
        </is>
      </c>
      <c r="C89" t="n">
        <v>0</v>
      </c>
      <c r="E89" t="n">
        <v>0</v>
      </c>
      <c r="F89" t="n">
        <v>0</v>
      </c>
      <c r="G89" t="n">
        <v>0</v>
      </c>
      <c r="H89" t="n">
        <v>0</v>
      </c>
      <c r="I89">
        <f>((D91) + (D90))</f>
        <v/>
      </c>
      <c r="J89">
        <f>(((D91) + (D90))*C89)</f>
        <v/>
      </c>
    </row>
    <row r="90">
      <c r="A90" t="inlineStr">
        <is>
          <t>CLBLM_L_X10Y47/CLBLM_L_A5</t>
        </is>
      </c>
      <c r="B90" t="inlineStr">
        <is>
          <t>Part of wire</t>
        </is>
      </c>
      <c r="C90" t="n">
        <v>0</v>
      </c>
      <c r="D90" t="n">
        <v>0</v>
      </c>
      <c r="I90">
        <f>(((D90)/2) + (D91))</f>
        <v/>
      </c>
      <c r="J90">
        <f>((C90)*(((D90)/2) + (D91)))</f>
        <v/>
      </c>
    </row>
    <row r="91">
      <c r="A91" t="inlineStr">
        <is>
          <t>masterReg/readData2[14]_i_11/I4</t>
        </is>
      </c>
      <c r="B91" t="inlineStr">
        <is>
          <t>Inpin</t>
        </is>
      </c>
      <c r="D91" t="n">
        <v>0</v>
      </c>
      <c r="E91" t="n">
        <v>0.042</v>
      </c>
      <c r="F91" t="n">
        <v>0.033</v>
      </c>
      <c r="G91" t="n">
        <v>0.112</v>
      </c>
      <c r="H91" t="n">
        <v>0.091</v>
      </c>
    </row>
    <row r="92">
      <c r="A92" t="inlineStr">
        <is>
          <t>regReadDataA[30]: masterReg/readData1_reg[30]/Q to masterReg/readData2[14]_i_11/I4 sum delays</t>
        </is>
      </c>
      <c r="E92">
        <f>(E2 + E4 + E47 + E83 + E86 + E89 + E91)</f>
        <v/>
      </c>
      <c r="F92">
        <f>(F2 + F4 + F47 + F83 + F86 + F89 + F91)</f>
        <v/>
      </c>
      <c r="G92">
        <f>(G2 + G4 + G47 + G83 + G86 + G89 + G91)</f>
        <v/>
      </c>
      <c r="H92">
        <f>(H2 + H4 + H47 + H83 + H86 + H89 + H91)</f>
        <v/>
      </c>
      <c r="J92">
        <f>(J2 + J3 + J4 + J6 + J47 + J59 + J83 + J85 + J86 + J88 + J89 + J90 + J91)</f>
        <v/>
      </c>
    </row>
    <row r="93">
      <c r="A93" t="inlineStr">
        <is>
          <t>regReadDataA[30]: masterReg/readData1_reg[30]/Q to masterReg/readData2[14]_i_11/I4sum delays + cap delay</t>
        </is>
      </c>
      <c r="E93">
        <f>1000*(E92 + J92)</f>
        <v/>
      </c>
      <c r="F93">
        <f>1000*(F92 + J92)</f>
        <v/>
      </c>
      <c r="G93">
        <f>1000*(G92 + J92)</f>
        <v/>
      </c>
      <c r="H93">
        <f>1000*(H92 + J92)</f>
        <v/>
      </c>
    </row>
    <row r="95">
      <c r="A95" t="inlineStr">
        <is>
          <t>regReadDataA[30]: masterReg/readData1_reg[30]/Q to masterReg/readData2[14]_i_11/I4Total delay (from Vivado)</t>
        </is>
      </c>
      <c r="E95" t="inlineStr">
        <is>
          <t>353</t>
        </is>
      </c>
      <c r="F95" t="inlineStr">
        <is>
          <t>311</t>
        </is>
      </c>
      <c r="G95" t="inlineStr">
        <is>
          <t>570</t>
        </is>
      </c>
      <c r="H95" t="inlineStr">
        <is>
          <t>491</t>
        </is>
      </c>
    </row>
    <row r="97">
      <c r="A97" t="inlineStr">
        <is>
          <t>INT_L_X10Y47/INT_L.SL1END0-&gt;&gt;SW2BEG0</t>
        </is>
      </c>
      <c r="B97" t="inlineStr">
        <is>
          <t>Buffer</t>
        </is>
      </c>
      <c r="C97" t="n">
        <v>1.1851186875</v>
      </c>
      <c r="D97" t="n">
        <v>0.008473000000000001</v>
      </c>
      <c r="E97" t="n">
        <v>0.041</v>
      </c>
      <c r="F97" t="n">
        <v>0.033</v>
      </c>
      <c r="G97" t="n">
        <v>0.137</v>
      </c>
      <c r="H97" t="n">
        <v>0.113</v>
      </c>
      <c r="I97">
        <f>((D105) + (D98 + D99 + D100 + D101 + D102 + D103 + D104))</f>
        <v/>
      </c>
      <c r="J97">
        <f>(((D105) + (D98 + D99 + D100 + D101 + D102 + D103 + D104))*C97)</f>
        <v/>
      </c>
    </row>
    <row r="98">
      <c r="A98" t="inlineStr">
        <is>
          <t>INT_L_X10Y47/SW2BEG0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INT_R_X9Y46/SW2END0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INT_L_X10Y46/SW2A0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CLBLM_L_X10Y46/CLBLM_SW2A0</t>
        </is>
      </c>
      <c r="B101" t="inlineStr">
        <is>
          <t>Part of wire</t>
        </is>
      </c>
      <c r="C101" t="n">
        <v>0.090208</v>
      </c>
      <c r="D101" t="n">
        <v>0.005896</v>
      </c>
    </row>
    <row r="102">
      <c r="A102" t="inlineStr">
        <is>
          <t>VBRK_X29Y48/VBRK_SW2A0</t>
        </is>
      </c>
      <c r="B102" t="inlineStr">
        <is>
          <t>Part of wire</t>
        </is>
      </c>
      <c r="C102" t="n">
        <v>0.01211</v>
      </c>
      <c r="D102" t="n">
        <v>0.00162</v>
      </c>
    </row>
    <row r="103">
      <c r="A103" t="inlineStr">
        <is>
          <t>DSP_R_X9Y45/DSP_SW2A0_1</t>
        </is>
      </c>
      <c r="B103" t="inlineStr">
        <is>
          <t>Part of wire</t>
        </is>
      </c>
      <c r="C103" t="n">
        <v>0.04743</v>
      </c>
      <c r="D103" t="n">
        <v>0.011</v>
      </c>
    </row>
    <row r="104">
      <c r="A104" t="inlineStr">
        <is>
          <t>INT_INTERFACE_R_X9Y46/INT_INTERFACE_SW2A0</t>
        </is>
      </c>
      <c r="B104" t="inlineStr">
        <is>
          <t>Part of wire</t>
        </is>
      </c>
      <c r="C104" t="n">
        <v>0</v>
      </c>
      <c r="D104" t="n">
        <v>0</v>
      </c>
      <c r="I104">
        <f>(((D98 + D99 + D100 + D101 + D102 + D103 + D104)/2) + (D105))</f>
        <v/>
      </c>
      <c r="J104">
        <f>((C98 + C99 + C100 + C101 + C102 + C103 + C104)*(((D98 + D99 + D100 + D101 + D102 + D103 + D104)/2) + (D105)))</f>
        <v/>
      </c>
    </row>
    <row r="105">
      <c r="A105" t="inlineStr">
        <is>
          <t>INT_R_X9Y46/INT_R.SW2END0-&gt;&gt;WW2BEG0</t>
        </is>
      </c>
      <c r="B105" t="inlineStr">
        <is>
          <t>Buffer</t>
        </is>
      </c>
      <c r="C105" t="n">
        <v>1.1851186875</v>
      </c>
      <c r="D105" t="n">
        <v>0.008473000000000001</v>
      </c>
      <c r="E105" t="n">
        <v>0.063</v>
      </c>
      <c r="F105" t="n">
        <v>0.052</v>
      </c>
      <c r="G105" t="n">
        <v>0.143</v>
      </c>
      <c r="H105" t="n">
        <v>0.118</v>
      </c>
      <c r="I105">
        <f>((D111 + D133) + (D106 + D107 + D108 + D109 + D110))</f>
        <v/>
      </c>
      <c r="J105">
        <f>(((D111 + D133) + (D106 + D107 + D108 + D109 + D110))*C105)</f>
        <v/>
      </c>
    </row>
    <row r="106">
      <c r="A106" t="inlineStr">
        <is>
          <t>INT_R_X9Y46/WW2BEG0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INT_R_X7Y46/WW2END0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INT_L_X8Y46/WW2A0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CLBLM_L_X8Y46/CLBLM_WW2END0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CLBLM_R_X7Y46/CLBLM_WW2END0</t>
        </is>
      </c>
      <c r="B110" t="inlineStr">
        <is>
          <t>Part of wire</t>
        </is>
      </c>
      <c r="C110" t="n">
        <v>0</v>
      </c>
      <c r="D110" t="n">
        <v>0</v>
      </c>
      <c r="I110">
        <f>(((D106 + D107 + D108 + D109 + D110)/2) + (D111 + D133))</f>
        <v/>
      </c>
      <c r="J110">
        <f>((C106 + C107 + C108 + C109 + C110)*(((D106 + D107 + D108 + D109 + D110)/2) + (D111 + D133)))</f>
        <v/>
      </c>
    </row>
    <row r="111">
      <c r="A111" t="inlineStr">
        <is>
          <t>INT_R_X7Y46/INT_R.WW2END0-&gt;&gt;WR1BEG2</t>
        </is>
      </c>
      <c r="B111" t="inlineStr">
        <is>
          <t>Buffer</t>
        </is>
      </c>
      <c r="C111" t="n">
        <v>1.16220225</v>
      </c>
      <c r="D111" t="n">
        <v>0.008429000000000001</v>
      </c>
      <c r="E111" t="n">
        <v>0.043</v>
      </c>
      <c r="F111" t="n">
        <v>0.035</v>
      </c>
      <c r="G111" t="n">
        <v>0.123</v>
      </c>
      <c r="H111" t="n">
        <v>0.102</v>
      </c>
      <c r="I111">
        <f>((D114) + (D112 + D113))</f>
        <v/>
      </c>
      <c r="J111">
        <f>(((D114) + (D112 + D113))*C111)</f>
        <v/>
      </c>
    </row>
    <row r="112">
      <c r="A112" t="inlineStr">
        <is>
          <t>INT_R_X7Y46/WR1BEG2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INT_L_X6Y46/WR1END2</t>
        </is>
      </c>
      <c r="B113" t="inlineStr">
        <is>
          <t>Part of wire</t>
        </is>
      </c>
      <c r="C113" t="n">
        <v>0</v>
      </c>
      <c r="D113" t="n">
        <v>0</v>
      </c>
      <c r="I113">
        <f>(((D112 + D113)/2) + (D114))</f>
        <v/>
      </c>
      <c r="J113">
        <f>((C112 + C113)*(((D112 + D113)/2) + (D114)))</f>
        <v/>
      </c>
    </row>
    <row r="114">
      <c r="A114" t="inlineStr">
        <is>
          <t>INT_L_X6Y46/INT_L.WR1END2-&gt;&gt;WW2BEG1</t>
        </is>
      </c>
      <c r="B114" t="inlineStr">
        <is>
          <t>Buffer</t>
        </is>
      </c>
      <c r="C114" t="n">
        <v>1.1851186875</v>
      </c>
      <c r="D114" t="n">
        <v>0.008473000000000001</v>
      </c>
      <c r="E114" t="n">
        <v>0.063</v>
      </c>
      <c r="F114" t="n">
        <v>0.052</v>
      </c>
      <c r="G114" t="n">
        <v>0.143</v>
      </c>
      <c r="H114" t="n">
        <v>0.118</v>
      </c>
      <c r="I114">
        <f>((D122) + (D115 + D116 + D117 + D118 + D119 + D120 + D121))</f>
        <v/>
      </c>
      <c r="J114">
        <f>(((D122) + (D115 + D116 + D117 + D118 + D119 + D120 + D121))*C114)</f>
        <v/>
      </c>
    </row>
    <row r="115">
      <c r="A115" t="inlineStr">
        <is>
          <t>INT_L_X6Y46/WW2BEG1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INT_L_X4Y46/WW2END1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BRAM_INT_INTERFACE_L_X6Y46/INT_INTERFACE_WW2A1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BRAM_L_X6Y45/BRAM_WW2A1_1</t>
        </is>
      </c>
      <c r="B118" t="inlineStr">
        <is>
          <t>Part of wire</t>
        </is>
      </c>
      <c r="C118" t="n">
        <v>0.26892</v>
      </c>
      <c r="D118" t="n">
        <v>0.06043</v>
      </c>
    </row>
    <row r="119">
      <c r="A119" t="inlineStr">
        <is>
          <t>VBRK_X18Y48/VBRK_WW2A1</t>
        </is>
      </c>
      <c r="B119" t="inlineStr">
        <is>
          <t>Part of wire</t>
        </is>
      </c>
      <c r="C119" t="n">
        <v>0.01211</v>
      </c>
      <c r="D119" t="n">
        <v>0.00162</v>
      </c>
    </row>
    <row r="120">
      <c r="A120" t="inlineStr">
        <is>
          <t>CLBLM_R_X5Y46/CLBLM_WW2A1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INT_R_X5Y46/WW2A1</t>
        </is>
      </c>
      <c r="B121" t="inlineStr">
        <is>
          <t>Part of wire</t>
        </is>
      </c>
      <c r="C121" t="n">
        <v>0</v>
      </c>
      <c r="D121" t="n">
        <v>0</v>
      </c>
      <c r="I121">
        <f>(((D115 + D116 + D117 + D118 + D119 + D120 + D121)/2) + (D122))</f>
        <v/>
      </c>
      <c r="J121">
        <f>((C115 + C116 + C117 + C118 + C119 + C120 + C121)*(((D115 + D116 + D117 + D118 + D119 + D120 + D121)/2) + (D122)))</f>
        <v/>
      </c>
    </row>
    <row r="122">
      <c r="A122" t="inlineStr">
        <is>
          <t>INT_L_X4Y46/INT_L.WW2END1-&gt;&gt;IMUX_L11</t>
        </is>
      </c>
      <c r="B122" t="inlineStr">
        <is>
          <t>Buffer</t>
        </is>
      </c>
      <c r="C122" t="n">
        <v>1.6107141875</v>
      </c>
      <c r="D122" t="n">
        <v>0.007713</v>
      </c>
      <c r="E122" t="n">
        <v>0.047</v>
      </c>
      <c r="F122" t="n">
        <v>0.038</v>
      </c>
      <c r="G122" t="n">
        <v>0.138</v>
      </c>
      <c r="H122" t="n">
        <v>0.114</v>
      </c>
      <c r="I122">
        <f>((((D127) + (D126))) + (D123 + D124))</f>
        <v/>
      </c>
      <c r="J122">
        <f>(((((D127) + (D126))) + (D123 + D124))*C122)</f>
        <v/>
      </c>
    </row>
    <row r="123">
      <c r="A123" t="inlineStr">
        <is>
          <t>INT_L_X4Y46/IMUX_L11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CLBLL_L_X4Y46/CLBLL_IMUX11</t>
        </is>
      </c>
      <c r="B124" t="inlineStr">
        <is>
          <t>Part of wire</t>
        </is>
      </c>
      <c r="C124" t="n">
        <v>0</v>
      </c>
      <c r="D124" t="n">
        <v>0</v>
      </c>
      <c r="I124">
        <f>(((D123 + D124)/2) + (((D127) + (D126))))</f>
        <v/>
      </c>
      <c r="J124">
        <f>((C123 + C124)*(((D123 + D124)/2) + (((D127) + (D126)))))</f>
        <v/>
      </c>
    </row>
    <row r="125">
      <c r="A125" t="inlineStr">
        <is>
          <t>CLBLL_L_X4Y46/CLBLL_L.CLBLL_IMUX11-&gt;CLBLL_LL_A4</t>
        </is>
      </c>
      <c r="B125" t="inlineStr">
        <is>
          <t>PassTransistor</t>
        </is>
      </c>
      <c r="C125" t="n">
        <v>0</v>
      </c>
      <c r="E125" t="n">
        <v>0</v>
      </c>
      <c r="F125" t="n">
        <v>0</v>
      </c>
      <c r="G125" t="n">
        <v>0</v>
      </c>
      <c r="H125" t="n">
        <v>0</v>
      </c>
      <c r="I125">
        <f>((D127) + (D126))</f>
        <v/>
      </c>
      <c r="J125">
        <f>(((D127) + (D126))*C125)</f>
        <v/>
      </c>
    </row>
    <row r="126">
      <c r="A126" t="inlineStr">
        <is>
          <t>CLBLL_L_X4Y46/CLBLL_LL_A4</t>
        </is>
      </c>
      <c r="B126" t="inlineStr">
        <is>
          <t>Part of wire</t>
        </is>
      </c>
      <c r="C126" t="n">
        <v>0</v>
      </c>
      <c r="D126" t="n">
        <v>0.006817999999999999</v>
      </c>
      <c r="I126">
        <f>(((D126)/2) + (D127))</f>
        <v/>
      </c>
      <c r="J126">
        <f>((C126)*(((D126)/2) + (D127)))</f>
        <v/>
      </c>
    </row>
    <row r="127">
      <c r="A127" t="inlineStr">
        <is>
          <t>masterReg/readData2[1]_i_19/I2</t>
        </is>
      </c>
      <c r="B127" t="inlineStr">
        <is>
          <t>Inpin</t>
        </is>
      </c>
      <c r="D127" t="n">
        <v>0</v>
      </c>
      <c r="E127" t="n">
        <v>0.107</v>
      </c>
      <c r="F127" t="n">
        <v>0.08599999999999999</v>
      </c>
      <c r="G127" t="n">
        <v>0.284</v>
      </c>
      <c r="H127" t="n">
        <v>0.229</v>
      </c>
    </row>
    <row r="128">
      <c r="A128" t="inlineStr">
        <is>
          <t>regReadDataA[30]: masterReg/readData1_reg[30]/Q to masterReg/readData2[1]_i_19/I2 sum delays</t>
        </is>
      </c>
      <c r="E128">
        <f>(E2 + E4 + E47 + E83 + E97 + E105 + E111 + E114 + E122 + E125 + E127)</f>
        <v/>
      </c>
      <c r="F128">
        <f>(F2 + F4 + F47 + F83 + F97 + F105 + F111 + F114 + F122 + F125 + F127)</f>
        <v/>
      </c>
      <c r="G128">
        <f>(G2 + G4 + G47 + G83 + G97 + G105 + G111 + G114 + G122 + G125 + G127)</f>
        <v/>
      </c>
      <c r="H128">
        <f>(H2 + H4 + H47 + H83 + H97 + H105 + H111 + H114 + H122 + H125 + H127)</f>
        <v/>
      </c>
      <c r="J128">
        <f>(J2 + J3 + J4 + J6 + J47 + J59 + J83 + J85 + J97 + J104 + J105 + J110 + J111 + J113 + J114 + J121 + J122 + J124 + J125 + J126 + J127)</f>
        <v/>
      </c>
    </row>
    <row r="129">
      <c r="A129" t="inlineStr">
        <is>
          <t>regReadDataA[30]: masterReg/readData1_reg[30]/Q to masterReg/readData2[1]_i_19/I2sum delays + cap delay</t>
        </is>
      </c>
      <c r="E129">
        <f>1000*(E128 + J128)</f>
        <v/>
      </c>
      <c r="F129">
        <f>1000*(F128 + J128)</f>
        <v/>
      </c>
      <c r="G129">
        <f>1000*(G128 + J128)</f>
        <v/>
      </c>
      <c r="H129">
        <f>1000*(H128 + J128)</f>
        <v/>
      </c>
    </row>
    <row r="131">
      <c r="A131" t="inlineStr">
        <is>
          <t>regReadDataA[30]: masterReg/readData1_reg[30]/Q to masterReg/readData2[1]_i_19/I2Total delay (from Vivado)</t>
        </is>
      </c>
      <c r="E131" t="inlineStr">
        <is>
          <t>783</t>
        </is>
      </c>
      <c r="F131" t="inlineStr">
        <is>
          <t>691</t>
        </is>
      </c>
      <c r="G131" t="inlineStr">
        <is>
          <t>1307</t>
        </is>
      </c>
      <c r="H131" t="inlineStr">
        <is>
          <t>1121</t>
        </is>
      </c>
    </row>
    <row r="133">
      <c r="A133" t="inlineStr">
        <is>
          <t>INT_R_X7Y46/INT_R.WW2END0-&gt;&gt;IMUX17</t>
        </is>
      </c>
      <c r="B133" t="inlineStr">
        <is>
          <t>Buffer</t>
        </is>
      </c>
      <c r="C133" t="n">
        <v>1.6107141875</v>
      </c>
      <c r="D133" t="n">
        <v>0.007713</v>
      </c>
      <c r="E133" t="n">
        <v>0.047</v>
      </c>
      <c r="F133" t="n">
        <v>0.038</v>
      </c>
      <c r="G133" t="n">
        <v>0.138</v>
      </c>
      <c r="H133" t="n">
        <v>0.114</v>
      </c>
      <c r="I133">
        <f>((((D138) + (D137))) + (D134 + D135))</f>
        <v/>
      </c>
      <c r="J133">
        <f>(((((D138) + (D137))) + (D134 + D135))*C133)</f>
        <v/>
      </c>
    </row>
    <row r="134">
      <c r="A134" t="inlineStr">
        <is>
          <t>INT_R_X7Y46/IMUX17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CLBLM_R_X7Y46/CLBLM_IMUX17</t>
        </is>
      </c>
      <c r="B135" t="inlineStr">
        <is>
          <t>Part of wire</t>
        </is>
      </c>
      <c r="C135" t="n">
        <v>0</v>
      </c>
      <c r="D135" t="n">
        <v>0</v>
      </c>
      <c r="I135">
        <f>(((D134 + D135)/2) + (((D138) + (D137))))</f>
        <v/>
      </c>
      <c r="J135">
        <f>((C134 + C135)*(((D134 + D135)/2) + (((D138) + (D137)))))</f>
        <v/>
      </c>
    </row>
    <row r="136">
      <c r="A136" t="inlineStr">
        <is>
          <t>CLBLM_R_X7Y46/CLBLM_R.CLBLM_IMUX17-&gt;CLBLM_M_B3</t>
        </is>
      </c>
      <c r="B136" t="inlineStr">
        <is>
          <t>PassTransistor</t>
        </is>
      </c>
      <c r="C136" t="n">
        <v>0</v>
      </c>
      <c r="E136" t="n">
        <v>0</v>
      </c>
      <c r="F136" t="n">
        <v>0</v>
      </c>
      <c r="G136" t="n">
        <v>0</v>
      </c>
      <c r="H136" t="n">
        <v>0</v>
      </c>
      <c r="I136">
        <f>((D138) + (D137))</f>
        <v/>
      </c>
      <c r="J136">
        <f>(((D138) + (D137))*C136)</f>
        <v/>
      </c>
    </row>
    <row r="137">
      <c r="A137" t="inlineStr">
        <is>
          <t>CLBLM_R_X7Y46/CLBLM_M_B3</t>
        </is>
      </c>
      <c r="B137" t="inlineStr">
        <is>
          <t>Part of wire</t>
        </is>
      </c>
      <c r="C137" t="n">
        <v>0</v>
      </c>
      <c r="D137" t="n">
        <v>0</v>
      </c>
      <c r="I137">
        <f>(((D137)/2) + (D138))</f>
        <v/>
      </c>
      <c r="J137">
        <f>((C137)*(((D137)/2) + (D138)))</f>
        <v/>
      </c>
    </row>
    <row r="138">
      <c r="A138" t="inlineStr">
        <is>
          <t>masterReg/register_reg_r1_0_31_0_5_i_62/I3</t>
        </is>
      </c>
      <c r="B138" t="inlineStr">
        <is>
          <t>Inpin</t>
        </is>
      </c>
      <c r="D138" t="n">
        <v>0</v>
      </c>
      <c r="E138" t="n">
        <v>0.141</v>
      </c>
      <c r="F138" t="n">
        <v>0.114</v>
      </c>
      <c r="G138" t="n">
        <v>0.37</v>
      </c>
      <c r="H138" t="n">
        <v>0.298</v>
      </c>
    </row>
    <row r="139">
      <c r="A139" t="inlineStr">
        <is>
          <t>regReadDataA[30]: masterReg/readData1_reg[30]/Q to masterReg/register_reg_r1_0_31_0_5_i_62/I3 sum delays</t>
        </is>
      </c>
      <c r="E139">
        <f>(E2 + E4 + E47 + E83 + E97 + E105 + E133 + E136 + E138)</f>
        <v/>
      </c>
      <c r="F139">
        <f>(F2 + F4 + F47 + F83 + F97 + F105 + F133 + F136 + F138)</f>
        <v/>
      </c>
      <c r="G139">
        <f>(G2 + G4 + G47 + G83 + G97 + G105 + G133 + G136 + G138)</f>
        <v/>
      </c>
      <c r="H139">
        <f>(H2 + H4 + H47 + H83 + H97 + H105 + H133 + H136 + H138)</f>
        <v/>
      </c>
      <c r="J139">
        <f>(J2 + J3 + J4 + J6 + J47 + J59 + J83 + J85 + J97 + J104 + J105 + J110 + J133 + J135 + J136 + J137 + J138)</f>
        <v/>
      </c>
    </row>
    <row r="140">
      <c r="A140" t="inlineStr">
        <is>
          <t>regReadDataA[30]: masterReg/readData1_reg[30]/Q to masterReg/register_reg_r1_0_31_0_5_i_62/I3sum delays + cap delay</t>
        </is>
      </c>
      <c r="E140">
        <f>1000*(E139 + J139)</f>
        <v/>
      </c>
      <c r="F140">
        <f>1000*(F139 + J139)</f>
        <v/>
      </c>
      <c r="G140">
        <f>1000*(G139 + J139)</f>
        <v/>
      </c>
      <c r="H140">
        <f>1000*(H139 + J139)</f>
        <v/>
      </c>
    </row>
    <row r="142">
      <c r="A142" t="inlineStr">
        <is>
          <t>regReadDataA[30]: masterReg/readData1_reg[30]/Q to masterReg/register_reg_r1_0_31_0_5_i_62/I3Total delay (from Vivado)</t>
        </is>
      </c>
      <c r="E142" t="inlineStr">
        <is>
          <t>606</t>
        </is>
      </c>
      <c r="F142" t="inlineStr">
        <is>
          <t>527</t>
        </is>
      </c>
      <c r="G142" t="inlineStr">
        <is>
          <t>1059</t>
        </is>
      </c>
      <c r="H142" t="inlineStr">
        <is>
          <t>897</t>
        </is>
      </c>
    </row>
    <row r="144">
      <c r="A144" t="inlineStr">
        <is>
          <t>INT_L_X8Y52/INT_L.LOGIC_OUTS_L4-&gt;&gt;EL1BEG_N3</t>
        </is>
      </c>
      <c r="B144" t="inlineStr">
        <is>
          <t>Buffer</t>
        </is>
      </c>
      <c r="C144" t="n">
        <v>1.16220225</v>
      </c>
      <c r="D144" t="n">
        <v>0.008429000000000001</v>
      </c>
      <c r="E144" t="n">
        <v>0.043</v>
      </c>
      <c r="F144" t="n">
        <v>0.035</v>
      </c>
      <c r="G144" t="n">
        <v>0.123</v>
      </c>
      <c r="H144" t="n">
        <v>0.102</v>
      </c>
      <c r="I144">
        <f>((D148) + (D145 + D146 + D147))</f>
        <v/>
      </c>
      <c r="J144">
        <f>(((D148) + (D145 + D146 + D147))*C144)</f>
        <v/>
      </c>
    </row>
    <row r="145">
      <c r="A145" t="inlineStr">
        <is>
          <t>INT_L_X8Y52/EL1BEG_N3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INT_R_X9Y51/EL1END3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INT_L_X8Y51/EL1BEG3</t>
        </is>
      </c>
      <c r="B147" t="inlineStr">
        <is>
          <t>Part of wire</t>
        </is>
      </c>
      <c r="C147" t="n">
        <v>0</v>
      </c>
      <c r="D147" t="n">
        <v>0</v>
      </c>
      <c r="I147">
        <f>(((D145 + D146 + D147)/2) + (D148))</f>
        <v/>
      </c>
      <c r="J147">
        <f>((C145 + C146 + C147)*(((D145 + D146 + D147)/2) + (D148)))</f>
        <v/>
      </c>
    </row>
    <row r="148">
      <c r="A148" t="inlineStr">
        <is>
          <t>INT_R_X9Y51/INT_R.EL1END3-&gt;&gt;NE2BEG3</t>
        </is>
      </c>
      <c r="B148" t="inlineStr">
        <is>
          <t>Buffer</t>
        </is>
      </c>
      <c r="C148" t="n">
        <v>1.1851186875</v>
      </c>
      <c r="D148" t="n">
        <v>0.008473000000000001</v>
      </c>
      <c r="E148" t="n">
        <v>0.042</v>
      </c>
      <c r="F148" t="n">
        <v>0.034</v>
      </c>
      <c r="G148" t="n">
        <v>0.139</v>
      </c>
      <c r="H148" t="n">
        <v>0.115</v>
      </c>
      <c r="I148">
        <f>((D156 + D167 + D178) + (D149 + D150 + D151 + D152 + D153 + D154 + D155))</f>
        <v/>
      </c>
      <c r="J148">
        <f>(((D156 + D167 + D178) + (D149 + D150 + D151 + D152 + D153 + D154 + D155))*C148)</f>
        <v/>
      </c>
    </row>
    <row r="149">
      <c r="A149" t="inlineStr">
        <is>
          <t>INT_R_X9Y51/NE2BEG3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INT_L_X10Y52/NE2END3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INT_R_X9Y52/NE2A3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INT_INTERFACE_R_X9Y52/INT_INTERFACE_NE2A3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DSP_R_X9Y50/DSP_NE2A3_2</t>
        </is>
      </c>
      <c r="B153" t="inlineStr">
        <is>
          <t>Part of wire</t>
        </is>
      </c>
      <c r="C153" t="n">
        <v>0.04743</v>
      </c>
      <c r="D153" t="n">
        <v>0.011</v>
      </c>
    </row>
    <row r="154">
      <c r="A154" t="inlineStr">
        <is>
          <t>VBRK_X29Y55/VBRK_NE2A3</t>
        </is>
      </c>
      <c r="B154" t="inlineStr">
        <is>
          <t>Part of wire</t>
        </is>
      </c>
      <c r="C154" t="n">
        <v>0.01211</v>
      </c>
      <c r="D154" t="n">
        <v>0.00162</v>
      </c>
    </row>
    <row r="155">
      <c r="A155" t="inlineStr">
        <is>
          <t>CLBLM_L_X10Y52/CLBLM_NE2A3</t>
        </is>
      </c>
      <c r="B155" t="inlineStr">
        <is>
          <t>Part of wire</t>
        </is>
      </c>
      <c r="C155" t="n">
        <v>0.100092</v>
      </c>
      <c r="D155" t="n">
        <v>0.005469</v>
      </c>
      <c r="I155">
        <f>(((D149 + D150 + D151 + D152 + D153 + D154 + D155)/2) + (D156 + D167 + D178))</f>
        <v/>
      </c>
      <c r="J155">
        <f>((C149 + C150 + C151 + C152 + C153 + C154 + C155)*(((D149 + D150 + D151 + D152 + D153 + D154 + D155)/2) + (D156 + D167 + D178)))</f>
        <v/>
      </c>
    </row>
    <row r="156">
      <c r="A156" t="inlineStr">
        <is>
          <t>INT_L_X10Y52/INT_L.NE2END3-&gt;&gt;IMUX_L29</t>
        </is>
      </c>
      <c r="B156" t="inlineStr">
        <is>
          <t>Buffer</t>
        </is>
      </c>
      <c r="C156" t="n">
        <v>1.6107141875</v>
      </c>
      <c r="D156" t="n">
        <v>0.007713</v>
      </c>
      <c r="E156" t="n">
        <v>0.047</v>
      </c>
      <c r="F156" t="n">
        <v>0.038</v>
      </c>
      <c r="G156" t="n">
        <v>0.138</v>
      </c>
      <c r="H156" t="n">
        <v>0.114</v>
      </c>
      <c r="I156">
        <f>((((D161) + (D160))) + (D157 + D158))</f>
        <v/>
      </c>
      <c r="J156">
        <f>(((((D161) + (D160))) + (D157 + D158))*C156)</f>
        <v/>
      </c>
    </row>
    <row r="157">
      <c r="A157" t="inlineStr">
        <is>
          <t>INT_L_X10Y52/IMUX_L29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CLBLM_L_X10Y52/CLBLM_IMUX29</t>
        </is>
      </c>
      <c r="B158" t="inlineStr">
        <is>
          <t>Part of wire</t>
        </is>
      </c>
      <c r="C158" t="n">
        <v>0</v>
      </c>
      <c r="D158" t="n">
        <v>0</v>
      </c>
      <c r="I158">
        <f>(((D157 + D158)/2) + (((D161) + (D160))))</f>
        <v/>
      </c>
      <c r="J158">
        <f>((C157 + C158)*(((D157 + D158)/2) + (((D161) + (D160)))))</f>
        <v/>
      </c>
    </row>
    <row r="159">
      <c r="A159" t="inlineStr">
        <is>
          <t>CLBLM_L_X10Y52/CLBLM_L.CLBLM_IMUX29-&gt;CLBLM_M_C2</t>
        </is>
      </c>
      <c r="B159" t="inlineStr">
        <is>
          <t>PassTransistor</t>
        </is>
      </c>
      <c r="C159" t="n">
        <v>0</v>
      </c>
      <c r="E159" t="n">
        <v>0</v>
      </c>
      <c r="F159" t="n">
        <v>0</v>
      </c>
      <c r="G159" t="n">
        <v>0</v>
      </c>
      <c r="H159" t="n">
        <v>0</v>
      </c>
      <c r="I159">
        <f>((D161) + (D160))</f>
        <v/>
      </c>
      <c r="J159">
        <f>(((D161) + (D160))*C159)</f>
        <v/>
      </c>
    </row>
    <row r="160">
      <c r="A160" t="inlineStr">
        <is>
          <t>CLBLM_L_X10Y52/CLBLM_M_C2</t>
        </is>
      </c>
      <c r="B160" t="inlineStr">
        <is>
          <t>Part of wire</t>
        </is>
      </c>
      <c r="C160" t="n">
        <v>0</v>
      </c>
      <c r="D160" t="n">
        <v>0</v>
      </c>
      <c r="I160">
        <f>(((D160)/2) + (D161))</f>
        <v/>
      </c>
      <c r="J160">
        <f>((C160)*(((D160)/2) + (D161)))</f>
        <v/>
      </c>
    </row>
    <row r="161">
      <c r="A161" t="inlineStr">
        <is>
          <t>masterReg/readData2[30]_i_10/I1</t>
        </is>
      </c>
      <c r="B161" t="inlineStr">
        <is>
          <t>Inpin</t>
        </is>
      </c>
      <c r="D161" t="n">
        <v>0</v>
      </c>
      <c r="E161" t="n">
        <v>0.214</v>
      </c>
      <c r="F161" t="n">
        <v>0.172</v>
      </c>
      <c r="G161" t="n">
        <v>0.506</v>
      </c>
      <c r="H161" t="n">
        <v>0.408</v>
      </c>
    </row>
    <row r="162">
      <c r="A162" t="inlineStr">
        <is>
          <t>regReadDataA[30]: masterReg/readData1_reg[30]/Q to masterReg/readData2[30]_i_10/I1 sum delays</t>
        </is>
      </c>
      <c r="E162">
        <f>(E2 + E4 + E144 + E148 + E156 + E159 + E161)</f>
        <v/>
      </c>
      <c r="F162">
        <f>(F2 + F4 + F144 + F148 + F156 + F159 + F161)</f>
        <v/>
      </c>
      <c r="G162">
        <f>(G2 + G4 + G144 + G148 + G156 + G159 + G161)</f>
        <v/>
      </c>
      <c r="H162">
        <f>(H2 + H4 + H144 + H148 + H156 + H159 + H161)</f>
        <v/>
      </c>
      <c r="J162">
        <f>(J2 + J3 + J4 + J6 + J144 + J147 + J148 + J155 + J156 + J158 + J159 + J160 + J161)</f>
        <v/>
      </c>
    </row>
    <row r="163">
      <c r="A163" t="inlineStr">
        <is>
          <t>regReadDataA[30]: masterReg/readData1_reg[30]/Q to masterReg/readData2[30]_i_10/I1sum delays + cap delay</t>
        </is>
      </c>
      <c r="E163">
        <f>1000*(E162 + J162)</f>
        <v/>
      </c>
      <c r="F163">
        <f>1000*(F162 + J162)</f>
        <v/>
      </c>
      <c r="G163">
        <f>1000*(G162 + J162)</f>
        <v/>
      </c>
      <c r="H163">
        <f>1000*(H162 + J162)</f>
        <v/>
      </c>
    </row>
    <row r="165">
      <c r="A165" t="inlineStr">
        <is>
          <t>regReadDataA[30]: masterReg/readData1_reg[30]/Q to masterReg/readData2[30]_i_10/I1Total delay (from Vivado)</t>
        </is>
      </c>
      <c r="E165" t="inlineStr">
        <is>
          <t>475</t>
        </is>
      </c>
      <c r="F165" t="inlineStr">
        <is>
          <t>408</t>
        </is>
      </c>
      <c r="G165" t="inlineStr">
        <is>
          <t>876</t>
        </is>
      </c>
      <c r="H165" t="inlineStr">
        <is>
          <t>735</t>
        </is>
      </c>
    </row>
    <row r="167">
      <c r="A167" t="inlineStr">
        <is>
          <t>INT_L_X10Y52/INT_L.NE2END3-&gt;&gt;IMUX_L45</t>
        </is>
      </c>
      <c r="B167" t="inlineStr">
        <is>
          <t>Buffer</t>
        </is>
      </c>
      <c r="C167" t="n">
        <v>1.6107141875</v>
      </c>
      <c r="D167" t="n">
        <v>0.007713</v>
      </c>
      <c r="E167" t="n">
        <v>0.047</v>
      </c>
      <c r="F167" t="n">
        <v>0.038</v>
      </c>
      <c r="G167" t="n">
        <v>0.138</v>
      </c>
      <c r="H167" t="n">
        <v>0.114</v>
      </c>
      <c r="I167">
        <f>((((D172) + (D171))) + (D168 + D169))</f>
        <v/>
      </c>
      <c r="J167">
        <f>(((((D172) + (D171))) + (D168 + D169))*C167)</f>
        <v/>
      </c>
    </row>
    <row r="168">
      <c r="A168" t="inlineStr">
        <is>
          <t>INT_L_X10Y52/IMUX_L45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CLBLM_L_X10Y52/CLBLM_IMUX45</t>
        </is>
      </c>
      <c r="B169" t="inlineStr">
        <is>
          <t>Part of wire</t>
        </is>
      </c>
      <c r="C169" t="n">
        <v>0</v>
      </c>
      <c r="D169" t="n">
        <v>0</v>
      </c>
      <c r="I169">
        <f>(((D168 + D169)/2) + (((D172) + (D171))))</f>
        <v/>
      </c>
      <c r="J169">
        <f>((C168 + C169)*(((D168 + D169)/2) + (((D172) + (D171)))))</f>
        <v/>
      </c>
    </row>
    <row r="170">
      <c r="A170" t="inlineStr">
        <is>
          <t>CLBLM_L_X10Y52/CLBLM_L.CLBLM_IMUX45-&gt;CLBLM_M_D2</t>
        </is>
      </c>
      <c r="B170" t="inlineStr">
        <is>
          <t>PassTransistor</t>
        </is>
      </c>
      <c r="C170" t="n">
        <v>0</v>
      </c>
      <c r="E170" t="n">
        <v>0</v>
      </c>
      <c r="F170" t="n">
        <v>0</v>
      </c>
      <c r="G170" t="n">
        <v>0</v>
      </c>
      <c r="H170" t="n">
        <v>0</v>
      </c>
      <c r="I170">
        <f>((D172) + (D171))</f>
        <v/>
      </c>
      <c r="J170">
        <f>(((D172) + (D171))*C170)</f>
        <v/>
      </c>
    </row>
    <row r="171">
      <c r="A171" t="inlineStr">
        <is>
          <t>CLBLM_L_X10Y52/CLBLM_M_D2</t>
        </is>
      </c>
      <c r="B171" t="inlineStr">
        <is>
          <t>Part of wire</t>
        </is>
      </c>
      <c r="C171" t="n">
        <v>0</v>
      </c>
      <c r="D171" t="n">
        <v>0</v>
      </c>
      <c r="I171">
        <f>(((D171)/2) + (D172))</f>
        <v/>
      </c>
      <c r="J171">
        <f>((C171)*(((D171)/2) + (D172)))</f>
        <v/>
      </c>
    </row>
    <row r="172">
      <c r="A172" t="inlineStr">
        <is>
          <t>masterReg/readData2[30]_i_11/I5</t>
        </is>
      </c>
      <c r="B172" t="inlineStr">
        <is>
          <t>Inpin</t>
        </is>
      </c>
      <c r="D172" t="n">
        <v>0</v>
      </c>
      <c r="E172" t="n">
        <v>0.219</v>
      </c>
      <c r="F172" t="n">
        <v>0.141</v>
      </c>
      <c r="G172" t="n">
        <v>0.52</v>
      </c>
      <c r="H172" t="n">
        <v>0.293</v>
      </c>
    </row>
    <row r="173">
      <c r="A173" t="inlineStr">
        <is>
          <t>regReadDataA[30]: masterReg/readData1_reg[30]/Q to masterReg/readData2[30]_i_11/I5 sum delays</t>
        </is>
      </c>
      <c r="E173">
        <f>(E2 + E4 + E144 + E148 + E167 + E170 + E172)</f>
        <v/>
      </c>
      <c r="F173">
        <f>(F2 + F4 + F144 + F148 + F167 + F170 + F172)</f>
        <v/>
      </c>
      <c r="G173">
        <f>(G2 + G4 + G144 + G148 + G167 + G170 + G172)</f>
        <v/>
      </c>
      <c r="H173">
        <f>(H2 + H4 + H144 + H148 + H167 + H170 + H172)</f>
        <v/>
      </c>
      <c r="J173">
        <f>(J2 + J3 + J4 + J6 + J144 + J147 + J148 + J155 + J167 + J169 + J170 + J171 + J172)</f>
        <v/>
      </c>
    </row>
    <row r="174">
      <c r="A174" t="inlineStr">
        <is>
          <t>regReadDataA[30]: masterReg/readData1_reg[30]/Q to masterReg/readData2[30]_i_11/I5sum delays + cap delay</t>
        </is>
      </c>
      <c r="E174">
        <f>1000*(E173 + J173)</f>
        <v/>
      </c>
      <c r="F174">
        <f>1000*(F173 + J173)</f>
        <v/>
      </c>
      <c r="G174">
        <f>1000*(G173 + J173)</f>
        <v/>
      </c>
      <c r="H174">
        <f>1000*(H173 + J173)</f>
        <v/>
      </c>
    </row>
    <row r="176">
      <c r="A176" t="inlineStr">
        <is>
          <t>regReadDataA[30]: masterReg/readData1_reg[30]/Q to masterReg/readData2[30]_i_11/I5Total delay (from Vivado)</t>
        </is>
      </c>
      <c r="E176" t="inlineStr">
        <is>
          <t>480</t>
        </is>
      </c>
      <c r="F176" t="inlineStr">
        <is>
          <t>377</t>
        </is>
      </c>
      <c r="G176" t="inlineStr">
        <is>
          <t>887</t>
        </is>
      </c>
      <c r="H176" t="inlineStr">
        <is>
          <t>640</t>
        </is>
      </c>
    </row>
    <row r="178">
      <c r="A178" t="inlineStr">
        <is>
          <t>INT_L_X10Y52/INT_L.NE2END3-&gt;&gt;SL1BEG3</t>
        </is>
      </c>
      <c r="B178" t="inlineStr">
        <is>
          <t>Buffer</t>
        </is>
      </c>
      <c r="C178" t="n">
        <v>1.16220225</v>
      </c>
      <c r="D178" t="n">
        <v>0.008429000000000001</v>
      </c>
      <c r="E178" t="n">
        <v>0.054</v>
      </c>
      <c r="F178" t="n">
        <v>0.044</v>
      </c>
      <c r="G178" t="n">
        <v>0.131</v>
      </c>
      <c r="H178" t="n">
        <v>0.108</v>
      </c>
      <c r="I178">
        <f>((D181 + D196) + (D179 + D180))</f>
        <v/>
      </c>
      <c r="J178">
        <f>(((D181 + D196) + (D179 + D180))*C178)</f>
        <v/>
      </c>
    </row>
    <row r="179">
      <c r="A179" t="inlineStr">
        <is>
          <t>INT_L_X10Y52/SL1BEG3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INT_L_X10Y51/SL1END3</t>
        </is>
      </c>
      <c r="B180" t="inlineStr">
        <is>
          <t>Part of wire</t>
        </is>
      </c>
      <c r="C180" t="n">
        <v>0</v>
      </c>
      <c r="D180" t="n">
        <v>0</v>
      </c>
      <c r="I180">
        <f>(((D179 + D180)/2) + (D181 + D196))</f>
        <v/>
      </c>
      <c r="J180">
        <f>((C179 + C180)*(((D179 + D180)/2) + (D181 + D196)))</f>
        <v/>
      </c>
    </row>
    <row r="181">
      <c r="A181" t="inlineStr">
        <is>
          <t>INT_L_X10Y51/INT_L.SL1END3-&gt;&gt;ER1BEG_S0</t>
        </is>
      </c>
      <c r="B181" t="inlineStr">
        <is>
          <t>Buffer</t>
        </is>
      </c>
      <c r="C181" t="n">
        <v>1.16220225</v>
      </c>
      <c r="D181" t="n">
        <v>0.008429000000000001</v>
      </c>
      <c r="E181" t="n">
        <v>0.044</v>
      </c>
      <c r="F181" t="n">
        <v>0.036</v>
      </c>
      <c r="G181" t="n">
        <v>0.124</v>
      </c>
      <c r="H181" t="n">
        <v>0.103</v>
      </c>
      <c r="I181">
        <f>((D185) + (D182 + D183 + D184))</f>
        <v/>
      </c>
      <c r="J181">
        <f>(((D185) + (D182 + D183 + D184))*C181)</f>
        <v/>
      </c>
    </row>
    <row r="182">
      <c r="A182" t="inlineStr">
        <is>
          <t>INT_L_X10Y51/ER1BEG_S0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INT_R_X11Y52/ER1END0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INT_L_X10Y52/ER1BEG0</t>
        </is>
      </c>
      <c r="B184" t="inlineStr">
        <is>
          <t>Part of wire</t>
        </is>
      </c>
      <c r="C184" t="n">
        <v>0</v>
      </c>
      <c r="D184" t="n">
        <v>0</v>
      </c>
      <c r="I184">
        <f>(((D182 + D183 + D184)/2) + (D185))</f>
        <v/>
      </c>
      <c r="J184">
        <f>((C182 + C183 + C184)*(((D182 + D183 + D184)/2) + (D185)))</f>
        <v/>
      </c>
    </row>
    <row r="185">
      <c r="A185" t="inlineStr">
        <is>
          <t>INT_R_X11Y52/INT_R.ER1END0-&gt;&gt;IMUX1</t>
        </is>
      </c>
      <c r="B185" t="inlineStr">
        <is>
          <t>Buffer</t>
        </is>
      </c>
      <c r="C185" t="n">
        <v>1.6107141875</v>
      </c>
      <c r="D185" t="n">
        <v>0.007713</v>
      </c>
      <c r="E185" t="n">
        <v>0.047</v>
      </c>
      <c r="F185" t="n">
        <v>0.038</v>
      </c>
      <c r="G185" t="n">
        <v>0.138</v>
      </c>
      <c r="H185" t="n">
        <v>0.114</v>
      </c>
      <c r="I185">
        <f>((((D190) + (D189))) + (D186 + D187))</f>
        <v/>
      </c>
      <c r="J185">
        <f>(((((D190) + (D189))) + (D186 + D187))*C185)</f>
        <v/>
      </c>
    </row>
    <row r="186">
      <c r="A186" t="inlineStr">
        <is>
          <t>INT_R_X11Y52/IMUX1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CLBLM_R_X11Y52/CLBLM_IMUX1</t>
        </is>
      </c>
      <c r="B187" t="inlineStr">
        <is>
          <t>Part of wire</t>
        </is>
      </c>
      <c r="C187" t="n">
        <v>0</v>
      </c>
      <c r="D187" t="n">
        <v>0</v>
      </c>
      <c r="I187">
        <f>(((D186 + D187)/2) + (((D190) + (D189))))</f>
        <v/>
      </c>
      <c r="J187">
        <f>((C186 + C187)*(((D186 + D187)/2) + (((D190) + (D189)))))</f>
        <v/>
      </c>
    </row>
    <row r="188">
      <c r="A188" t="inlineStr">
        <is>
          <t>CLBLM_R_X11Y52/CLBLM_R.CLBLM_IMUX1-&gt;CLBLM_M_A3</t>
        </is>
      </c>
      <c r="B188" t="inlineStr">
        <is>
          <t>PassTransistor</t>
        </is>
      </c>
      <c r="C188" t="n">
        <v>0</v>
      </c>
      <c r="E188" t="n">
        <v>0</v>
      </c>
      <c r="F188" t="n">
        <v>0</v>
      </c>
      <c r="G188" t="n">
        <v>0</v>
      </c>
      <c r="H188" t="n">
        <v>0</v>
      </c>
      <c r="I188">
        <f>((D190) + (D189))</f>
        <v/>
      </c>
      <c r="J188">
        <f>(((D190) + (D189))*C188)</f>
        <v/>
      </c>
    </row>
    <row r="189">
      <c r="A189" t="inlineStr">
        <is>
          <t>CLBLM_R_X11Y52/CLBLM_M_A3</t>
        </is>
      </c>
      <c r="B189" t="inlineStr">
        <is>
          <t>Part of wire</t>
        </is>
      </c>
      <c r="C189" t="n">
        <v>0</v>
      </c>
      <c r="D189" t="n">
        <v>0</v>
      </c>
      <c r="I189">
        <f>(((D189)/2) + (D190))</f>
        <v/>
      </c>
      <c r="J189">
        <f>((C189)*(((D189)/2) + (D190)))</f>
        <v/>
      </c>
    </row>
    <row r="190">
      <c r="A190" t="inlineStr">
        <is>
          <t>masterReg/register_reg_r1_0_31_30_31_i_4/I0</t>
        </is>
      </c>
      <c r="B190" t="inlineStr">
        <is>
          <t>Inpin</t>
        </is>
      </c>
      <c r="D190" t="n">
        <v>0</v>
      </c>
      <c r="E190" t="n">
        <v>0.141</v>
      </c>
      <c r="F190" t="n">
        <v>0.114</v>
      </c>
      <c r="G190" t="n">
        <v>0.372</v>
      </c>
      <c r="H190" t="n">
        <v>0.3</v>
      </c>
    </row>
    <row r="191">
      <c r="A191" t="inlineStr">
        <is>
          <t>regReadDataA[30]: masterReg/readData1_reg[30]/Q to masterReg/register_reg_r1_0_31_30_31_i_4/I0 sum delays</t>
        </is>
      </c>
      <c r="E191">
        <f>(E2 + E4 + E144 + E148 + E178 + E181 + E185 + E188 + E190)</f>
        <v/>
      </c>
      <c r="F191">
        <f>(F2 + F4 + F144 + F148 + F178 + F181 + F185 + F188 + F190)</f>
        <v/>
      </c>
      <c r="G191">
        <f>(G2 + G4 + G144 + G148 + G178 + G181 + G185 + G188 + G190)</f>
        <v/>
      </c>
      <c r="H191">
        <f>(H2 + H4 + H144 + H148 + H178 + H181 + H185 + H188 + H190)</f>
        <v/>
      </c>
      <c r="J191">
        <f>(J2 + J3 + J4 + J6 + J144 + J147 + J148 + J155 + J178 + J180 + J181 + J184 + J185 + J187 + J188 + J189 + J190)</f>
        <v/>
      </c>
    </row>
    <row r="192">
      <c r="A192" t="inlineStr">
        <is>
          <t>regReadDataA[30]: masterReg/readData1_reg[30]/Q to masterReg/register_reg_r1_0_31_30_31_i_4/I0sum delays + cap delay</t>
        </is>
      </c>
      <c r="E192">
        <f>1000*(E191 + J191)</f>
        <v/>
      </c>
      <c r="F192">
        <f>1000*(F191 + J191)</f>
        <v/>
      </c>
      <c r="G192">
        <f>1000*(G191 + J191)</f>
        <v/>
      </c>
      <c r="H192">
        <f>1000*(H191 + J191)</f>
        <v/>
      </c>
    </row>
    <row r="194">
      <c r="A194" t="inlineStr">
        <is>
          <t>regReadDataA[30]: masterReg/readData1_reg[30]/Q to masterReg/register_reg_r1_0_31_30_31_i_4/I0Total delay (from Vivado)</t>
        </is>
      </c>
      <c r="E194" t="inlineStr">
        <is>
          <t>525</t>
        </is>
      </c>
      <c r="F194" t="inlineStr">
        <is>
          <t>455</t>
        </is>
      </c>
      <c r="G194" t="inlineStr">
        <is>
          <t>977</t>
        </is>
      </c>
      <c r="H194" t="inlineStr">
        <is>
          <t>825</t>
        </is>
      </c>
    </row>
    <row r="196">
      <c r="A196" t="inlineStr">
        <is>
          <t>INT_L_X10Y51/INT_L.SL1END3-&gt;&gt;IMUX_L31</t>
        </is>
      </c>
      <c r="B196" t="inlineStr">
        <is>
          <t>Buffer</t>
        </is>
      </c>
      <c r="C196" t="n">
        <v>1.6107141875</v>
      </c>
      <c r="D196" t="n">
        <v>0.007713</v>
      </c>
      <c r="E196" t="n">
        <v>0.047</v>
      </c>
      <c r="F196" t="n">
        <v>0.038</v>
      </c>
      <c r="G196" t="n">
        <v>0.138</v>
      </c>
      <c r="H196" t="n">
        <v>0.114</v>
      </c>
      <c r="I196">
        <f>((((D201) + (D200))) + (D197 + D198))</f>
        <v/>
      </c>
      <c r="J196">
        <f>(((((D201) + (D200))) + (D197 + D198))*C196)</f>
        <v/>
      </c>
    </row>
    <row r="197">
      <c r="A197" t="inlineStr">
        <is>
          <t>INT_L_X10Y51/IMUX_L31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CLBLM_L_X10Y51/CLBLM_IMUX31</t>
        </is>
      </c>
      <c r="B198" t="inlineStr">
        <is>
          <t>Part of wire</t>
        </is>
      </c>
      <c r="C198" t="n">
        <v>0</v>
      </c>
      <c r="D198" t="n">
        <v>0</v>
      </c>
      <c r="I198">
        <f>(((D197 + D198)/2) + (((D201) + (D200))))</f>
        <v/>
      </c>
      <c r="J198">
        <f>((C197 + C198)*(((D197 + D198)/2) + (((D201) + (D200)))))</f>
        <v/>
      </c>
    </row>
    <row r="199">
      <c r="A199" t="inlineStr">
        <is>
          <t>CLBLM_L_X10Y51/CLBLM_L.CLBLM_IMUX31-&gt;CLBLM_M_C5</t>
        </is>
      </c>
      <c r="B199" t="inlineStr">
        <is>
          <t>PassTransistor</t>
        </is>
      </c>
      <c r="C199" t="n">
        <v>0</v>
      </c>
      <c r="E199" t="n">
        <v>0</v>
      </c>
      <c r="F199" t="n">
        <v>0</v>
      </c>
      <c r="G199" t="n">
        <v>0</v>
      </c>
      <c r="H199" t="n">
        <v>0</v>
      </c>
      <c r="I199">
        <f>((D201) + (D200))</f>
        <v/>
      </c>
      <c r="J199">
        <f>(((D201) + (D200))*C199)</f>
        <v/>
      </c>
    </row>
    <row r="200">
      <c r="A200" t="inlineStr">
        <is>
          <t>CLBLM_L_X10Y51/CLBLM_M_C5</t>
        </is>
      </c>
      <c r="B200" t="inlineStr">
        <is>
          <t>Part of wire</t>
        </is>
      </c>
      <c r="C200" t="n">
        <v>0</v>
      </c>
      <c r="D200" t="n">
        <v>0</v>
      </c>
      <c r="I200">
        <f>(((D200)/2) + (D201))</f>
        <v/>
      </c>
      <c r="J200">
        <f>((C200)*(((D200)/2) + (D201)))</f>
        <v/>
      </c>
    </row>
    <row r="201">
      <c r="A201" t="inlineStr">
        <is>
          <t>masterReg/readData2[30]_i_19/I5</t>
        </is>
      </c>
      <c r="B201" t="inlineStr">
        <is>
          <t>Inpin</t>
        </is>
      </c>
      <c r="D201" t="n">
        <v>0</v>
      </c>
      <c r="E201" t="n">
        <v>0.05</v>
      </c>
      <c r="F201" t="n">
        <v>0.04</v>
      </c>
      <c r="G201" t="n">
        <v>0.133</v>
      </c>
      <c r="H201" t="n">
        <v>0.107</v>
      </c>
    </row>
    <row r="202">
      <c r="A202" t="inlineStr">
        <is>
          <t>regReadDataA[30]: masterReg/readData1_reg[30]/Q to masterReg/readData2[30]_i_19/I5 sum delays</t>
        </is>
      </c>
      <c r="E202">
        <f>(E2 + E4 + E144 + E148 + E178 + E196 + E199 + E201)</f>
        <v/>
      </c>
      <c r="F202">
        <f>(F2 + F4 + F144 + F148 + F178 + F196 + F199 + F201)</f>
        <v/>
      </c>
      <c r="G202">
        <f>(G2 + G4 + G144 + G148 + G178 + G196 + G199 + G201)</f>
        <v/>
      </c>
      <c r="H202">
        <f>(H2 + H4 + H144 + H148 + H178 + H196 + H199 + H201)</f>
        <v/>
      </c>
      <c r="J202">
        <f>(J2 + J3 + J4 + J6 + J144 + J147 + J148 + J155 + J178 + J180 + J196 + J198 + J199 + J200 + J201)</f>
        <v/>
      </c>
    </row>
    <row r="203">
      <c r="A203" t="inlineStr">
        <is>
          <t>regReadDataA[30]: masterReg/readData1_reg[30]/Q to masterReg/readData2[30]_i_19/I5sum delays + cap delay</t>
        </is>
      </c>
      <c r="E203">
        <f>1000*(E202 + J202)</f>
        <v/>
      </c>
      <c r="F203">
        <f>1000*(F202 + J202)</f>
        <v/>
      </c>
      <c r="G203">
        <f>1000*(G202 + J202)</f>
        <v/>
      </c>
      <c r="H203">
        <f>1000*(H202 + J202)</f>
        <v/>
      </c>
    </row>
    <row r="205">
      <c r="A205" t="inlineStr">
        <is>
          <t>regReadDataA[30]: masterReg/readData1_reg[30]/Q to masterReg/readData2[30]_i_19/I5Total delay (from Vivado)</t>
        </is>
      </c>
      <c r="E205" t="inlineStr">
        <is>
          <t>382</t>
        </is>
      </c>
      <c r="F205" t="inlineStr">
        <is>
          <t>337</t>
        </is>
      </c>
      <c r="G205" t="inlineStr">
        <is>
          <t>671</t>
        </is>
      </c>
      <c r="H205" t="inlineStr">
        <is>
          <t>576</t>
        </is>
      </c>
    </row>
    <row r="207">
      <c r="A207" t="inlineStr">
        <is>
          <t>INT_L_X8Y52/INT_L.LOGIC_OUTS_L4-&gt;&gt;NW2BEG0</t>
        </is>
      </c>
      <c r="B207" t="inlineStr">
        <is>
          <t>Buffer</t>
        </is>
      </c>
      <c r="C207" t="n">
        <v>1.1851186875</v>
      </c>
      <c r="D207" t="n">
        <v>0.008473000000000001</v>
      </c>
      <c r="E207" t="n">
        <v>0.041</v>
      </c>
      <c r="F207" t="n">
        <v>0.033</v>
      </c>
      <c r="G207" t="n">
        <v>0.137</v>
      </c>
      <c r="H207" t="n">
        <v>0.113</v>
      </c>
      <c r="I207">
        <f>((D214 + D239 + D250 + D261) + (D208 + D209 + D210 + D211 + D212 + D213))</f>
        <v/>
      </c>
      <c r="J207">
        <f>(((D214 + D239 + D250 + D261) + (D208 + D209 + D210 + D211 + D212 + D213))*C207)</f>
        <v/>
      </c>
    </row>
    <row r="208">
      <c r="A208" t="inlineStr">
        <is>
          <t>INT_L_X8Y52/NW2BEG0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INT_R_X7Y53/NW2END0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INT_R_X7Y52/NW2END_S0_0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INT_L_X8Y53/NW2A0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CLBLM_L_X8Y53/CLBLM_NW2A0</t>
        </is>
      </c>
      <c r="B212" t="inlineStr">
        <is>
          <t>Part of wire</t>
        </is>
      </c>
      <c r="C212" t="n">
        <v>0.091532</v>
      </c>
      <c r="D212" t="n">
        <v>0.005884</v>
      </c>
    </row>
    <row r="213">
      <c r="A213" t="inlineStr">
        <is>
          <t>CLBLM_R_X7Y53/CLBLM_NW2A0</t>
        </is>
      </c>
      <c r="B213" t="inlineStr">
        <is>
          <t>Part of wire</t>
        </is>
      </c>
      <c r="C213" t="n">
        <v>0.091532</v>
      </c>
      <c r="D213" t="n">
        <v>0.005884</v>
      </c>
      <c r="I213">
        <f>(((D208 + D209 + D210 + D211 + D212 + D213)/2) + (D214 + D239 + D250 + D261))</f>
        <v/>
      </c>
      <c r="J213">
        <f>((C208 + C209 + C210 + C211 + C212 + C213)*(((D208 + D209 + D210 + D211 + D212 + D213)/2) + (D214 + D239 + D250 + D261)))</f>
        <v/>
      </c>
    </row>
    <row r="214">
      <c r="A214" t="inlineStr">
        <is>
          <t>INT_R_X7Y53/INT_R.NW2END0-&gt;&gt;NW2BEG0</t>
        </is>
      </c>
      <c r="B214" t="inlineStr">
        <is>
          <t>Buffer</t>
        </is>
      </c>
      <c r="C214" t="n">
        <v>1.1851186875</v>
      </c>
      <c r="D214" t="n">
        <v>0.008473000000000001</v>
      </c>
      <c r="E214" t="n">
        <v>0.041</v>
      </c>
      <c r="F214" t="n">
        <v>0.033</v>
      </c>
      <c r="G214" t="n">
        <v>0.137</v>
      </c>
      <c r="H214" t="n">
        <v>0.113</v>
      </c>
      <c r="I214">
        <f>((D219) + (D215 + D216 + D217 + D218))</f>
        <v/>
      </c>
      <c r="J214">
        <f>(((D219) + (D215 + D216 + D217 + D218))*C214)</f>
        <v/>
      </c>
    </row>
    <row r="215">
      <c r="A215" t="inlineStr">
        <is>
          <t>INT_R_X7Y53/NW2BEG0</t>
        </is>
      </c>
      <c r="B215" t="inlineStr">
        <is>
          <t>Part of wire</t>
        </is>
      </c>
      <c r="C215" t="n">
        <v>0</v>
      </c>
      <c r="D215" t="n">
        <v>0</v>
      </c>
    </row>
    <row r="216">
      <c r="A216" t="inlineStr">
        <is>
          <t>INT_L_X6Y54/NW2END0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INT_L_X6Y53/NW2END_S0_0</t>
        </is>
      </c>
      <c r="B217" t="inlineStr">
        <is>
          <t>Part of wire</t>
        </is>
      </c>
      <c r="C217" t="n">
        <v>0</v>
      </c>
      <c r="D217" t="n">
        <v>0</v>
      </c>
    </row>
    <row r="218">
      <c r="A218" t="inlineStr">
        <is>
          <t>INT_R_X7Y54/NW2A0</t>
        </is>
      </c>
      <c r="B218" t="inlineStr">
        <is>
          <t>Part of wire</t>
        </is>
      </c>
      <c r="C218" t="n">
        <v>0</v>
      </c>
      <c r="D218" t="n">
        <v>0</v>
      </c>
      <c r="I218">
        <f>(((D215 + D216 + D217 + D218)/2) + (D219))</f>
        <v/>
      </c>
      <c r="J218">
        <f>((C215 + C216 + C217 + C218)*(((D215 + D216 + D217 + D218)/2) + (D219)))</f>
        <v/>
      </c>
    </row>
    <row r="219">
      <c r="A219" t="inlineStr">
        <is>
          <t>INT_L_X6Y53/INT_L.NW2END_S0_0-&gt;&gt;WL1BEG2</t>
        </is>
      </c>
      <c r="B219" t="inlineStr">
        <is>
          <t>Buffer</t>
        </is>
      </c>
      <c r="C219" t="n">
        <v>1.16220225</v>
      </c>
      <c r="D219" t="n">
        <v>0.008429000000000001</v>
      </c>
      <c r="E219" t="n">
        <v>0.042</v>
      </c>
      <c r="F219" t="n">
        <v>0.034</v>
      </c>
      <c r="G219" t="n">
        <v>0.124</v>
      </c>
      <c r="H219" t="n">
        <v>0.103</v>
      </c>
      <c r="I219">
        <f>((D226) + (D220 + D221 + D222 + D223 + D224 + D225))</f>
        <v/>
      </c>
      <c r="J219">
        <f>(((D226) + (D220 + D221 + D222 + D223 + D224 + D225))*C219)</f>
        <v/>
      </c>
    </row>
    <row r="220">
      <c r="A220" t="inlineStr">
        <is>
          <t>INT_L_X6Y53/WL1BEG2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INT_R_X5Y53/WL1END2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BRAM_INT_INTERFACE_L_X6Y53/INT_INTERFACE_WL1END2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BRAM_L_X6Y50/BRAM_WL1END2_3</t>
        </is>
      </c>
      <c r="B223" t="inlineStr">
        <is>
          <t>Part of wire</t>
        </is>
      </c>
      <c r="C223" t="n">
        <v>0.26892</v>
      </c>
      <c r="D223" t="n">
        <v>0.064292</v>
      </c>
    </row>
    <row r="224">
      <c r="A224" t="inlineStr">
        <is>
          <t>VBRK_X18Y56/VBRK_WL1END2</t>
        </is>
      </c>
      <c r="B224" t="inlineStr">
        <is>
          <t>Part of wire</t>
        </is>
      </c>
      <c r="C224" t="n">
        <v>0.01211</v>
      </c>
      <c r="D224" t="n">
        <v>0.00162</v>
      </c>
    </row>
    <row r="225">
      <c r="A225" t="inlineStr">
        <is>
          <t>CLBLM_R_X5Y53/CLBLM_WL1END2</t>
        </is>
      </c>
      <c r="B225" t="inlineStr">
        <is>
          <t>Part of wire</t>
        </is>
      </c>
      <c r="C225" t="n">
        <v>0.058596</v>
      </c>
      <c r="D225" t="n">
        <v>0.006105</v>
      </c>
      <c r="I225">
        <f>(((D220 + D221 + D222 + D223 + D224 + D225)/2) + (D226))</f>
        <v/>
      </c>
      <c r="J225">
        <f>((C220 + C221 + C222 + C223 + C224 + C225)*(((D220 + D221 + D222 + D223 + D224 + D225)/2) + (D226)))</f>
        <v/>
      </c>
    </row>
    <row r="226">
      <c r="A226" t="inlineStr">
        <is>
          <t>INT_R_X5Y53/INT_R.WL1END2-&gt;&gt;BYP_ALT2</t>
        </is>
      </c>
      <c r="B226" t="inlineStr">
        <is>
          <t>Buffer</t>
        </is>
      </c>
      <c r="C226" t="n">
        <v>0</v>
      </c>
      <c r="D226" t="n">
        <v>0.00757</v>
      </c>
      <c r="E226" t="n">
        <v>0</v>
      </c>
      <c r="F226" t="n">
        <v>0</v>
      </c>
      <c r="G226" t="n">
        <v>0</v>
      </c>
      <c r="H226" t="n">
        <v>0</v>
      </c>
      <c r="I226">
        <f>((D228) + (D227))</f>
        <v/>
      </c>
      <c r="J226">
        <f>(((D228) + (D227))*C226)</f>
        <v/>
      </c>
    </row>
    <row r="227">
      <c r="A227" t="inlineStr">
        <is>
          <t>INT_R_X5Y53/BYP_ALT2</t>
        </is>
      </c>
      <c r="B227" t="inlineStr">
        <is>
          <t>Part of wire</t>
        </is>
      </c>
      <c r="C227" t="n">
        <v>0</v>
      </c>
      <c r="D227" t="n">
        <v>0</v>
      </c>
      <c r="I227">
        <f>(((D227)/2) + (D228))</f>
        <v/>
      </c>
      <c r="J227">
        <f>((C227)*(((D227)/2) + (D228)))</f>
        <v/>
      </c>
    </row>
    <row r="228">
      <c r="A228" t="inlineStr">
        <is>
          <t>INT_R_X5Y53/INT_R.BYP_ALT2-&gt;&gt;BYP2</t>
        </is>
      </c>
      <c r="B228" t="inlineStr">
        <is>
          <t>Buffer</t>
        </is>
      </c>
      <c r="C228" t="n">
        <v>3.489880625</v>
      </c>
      <c r="D228" t="n">
        <v>0</v>
      </c>
      <c r="E228" t="n">
        <v>0.055</v>
      </c>
      <c r="F228" t="n">
        <v>0.045</v>
      </c>
      <c r="G228" t="n">
        <v>0.179</v>
      </c>
      <c r="H228" t="n">
        <v>0.148</v>
      </c>
      <c r="I228">
        <f>((((D233) + (D232))) + (D229 + D230))</f>
        <v/>
      </c>
      <c r="J228">
        <f>(((((D233) + (D232))) + (D229 + D230))*C228)</f>
        <v/>
      </c>
    </row>
    <row r="229">
      <c r="A229" t="inlineStr">
        <is>
          <t>INT_R_X5Y53/BYP2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CLBLM_R_X5Y53/CLBLM_BYP2</t>
        </is>
      </c>
      <c r="B230" t="inlineStr">
        <is>
          <t>Part of wire</t>
        </is>
      </c>
      <c r="C230" t="n">
        <v>0</v>
      </c>
      <c r="D230" t="n">
        <v>0</v>
      </c>
      <c r="I230">
        <f>(((D229 + D230)/2) + (((D233) + (D232))))</f>
        <v/>
      </c>
      <c r="J230">
        <f>((C229 + C230)*(((D229 + D230)/2) + (((D233) + (D232)))))</f>
        <v/>
      </c>
    </row>
    <row r="231">
      <c r="A231" t="inlineStr">
        <is>
          <t>CLBLM_R_X5Y53/CLBLM_R.CLBLM_BYP2-&gt;CLBLM_L_CX</t>
        </is>
      </c>
      <c r="B231" t="inlineStr">
        <is>
          <t>PassTransistor</t>
        </is>
      </c>
      <c r="C231" t="n">
        <v>0</v>
      </c>
      <c r="E231" t="n">
        <v>0</v>
      </c>
      <c r="F231" t="n">
        <v>0</v>
      </c>
      <c r="G231" t="n">
        <v>0</v>
      </c>
      <c r="H231" t="n">
        <v>0</v>
      </c>
      <c r="I231">
        <f>((D233) + (D232))</f>
        <v/>
      </c>
      <c r="J231">
        <f>(((D233) + (D232))*C231)</f>
        <v/>
      </c>
    </row>
    <row r="232">
      <c r="A232" t="inlineStr">
        <is>
          <t>CLBLM_R_X5Y53/CLBLM_L_CX</t>
        </is>
      </c>
      <c r="B232" t="inlineStr">
        <is>
          <t>Part of wire</t>
        </is>
      </c>
      <c r="C232" t="n">
        <v>0</v>
      </c>
      <c r="D232" t="n">
        <v>0</v>
      </c>
      <c r="I232">
        <f>(((D232)/2) + (D233))</f>
        <v/>
      </c>
      <c r="J232">
        <f>((C232)*(((D232)/2) + (D233)))</f>
        <v/>
      </c>
    </row>
    <row r="233">
      <c r="A233" t="inlineStr">
        <is>
          <t>ALU1/result0_carry__6/DI[2]</t>
        </is>
      </c>
      <c r="B233" t="inlineStr">
        <is>
          <t>Inpin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t="inlineStr">
        <is>
          <t>regReadDataA[30]: masterReg/readData1_reg[30]/Q to ALU1/result0_carry__6/DI[2] sum delays</t>
        </is>
      </c>
      <c r="E234">
        <f>(E2 + E4 + E207 + E214 + E219 + E226 + E228 + E231 + E233)</f>
        <v/>
      </c>
      <c r="F234">
        <f>(F2 + F4 + F207 + F214 + F219 + F226 + F228 + F231 + F233)</f>
        <v/>
      </c>
      <c r="G234">
        <f>(G2 + G4 + G207 + G214 + G219 + G226 + G228 + G231 + G233)</f>
        <v/>
      </c>
      <c r="H234">
        <f>(H2 + H4 + H207 + H214 + H219 + H226 + H228 + H231 + H233)</f>
        <v/>
      </c>
      <c r="J234">
        <f>(J2 + J3 + J4 + J6 + J207 + J213 + J214 + J218 + J219 + J225 + J226 + J227 + J228 + J230 + J231 + J232 + J233)</f>
        <v/>
      </c>
    </row>
    <row r="235">
      <c r="A235" t="inlineStr">
        <is>
          <t>regReadDataA[30]: masterReg/readData1_reg[30]/Q to ALU1/result0_carry__6/DI[2]sum delays + cap delay</t>
        </is>
      </c>
      <c r="E235">
        <f>1000*(E234 + J234)</f>
        <v/>
      </c>
      <c r="F235">
        <f>1000*(F234 + J234)</f>
        <v/>
      </c>
      <c r="G235">
        <f>1000*(G234 + J234)</f>
        <v/>
      </c>
      <c r="H235">
        <f>1000*(H234 + J234)</f>
        <v/>
      </c>
    </row>
    <row r="237">
      <c r="A237" t="inlineStr">
        <is>
          <t>regReadDataA[30]: masterReg/readData1_reg[30]/Q to ALU1/result0_carry__6/DI[2]Total delay (from Vivado)</t>
        </is>
      </c>
      <c r="E237" t="inlineStr">
        <is>
          <t>410</t>
        </is>
      </c>
      <c r="F237" t="inlineStr">
        <is>
          <t>376</t>
        </is>
      </c>
      <c r="G237" t="inlineStr">
        <is>
          <t>688</t>
        </is>
      </c>
      <c r="H237" t="inlineStr">
        <is>
          <t>606</t>
        </is>
      </c>
    </row>
    <row r="239">
      <c r="A239" t="inlineStr">
        <is>
          <t>INT_R_X7Y52/INT_R.NW2END_S0_0-&gt;&gt;IMUX31</t>
        </is>
      </c>
      <c r="B239" t="inlineStr">
        <is>
          <t>Buffer</t>
        </is>
      </c>
      <c r="C239" t="n">
        <v>1.6107141875</v>
      </c>
      <c r="D239" t="n">
        <v>0.007713</v>
      </c>
      <c r="E239" t="n">
        <v>0.047</v>
      </c>
      <c r="F239" t="n">
        <v>0.038</v>
      </c>
      <c r="G239" t="n">
        <v>0.138</v>
      </c>
      <c r="H239" t="n">
        <v>0.114</v>
      </c>
      <c r="I239">
        <f>((((D244) + (D243))) + (D240 + D241))</f>
        <v/>
      </c>
      <c r="J239">
        <f>(((((D244) + (D243))) + (D240 + D241))*C239)</f>
        <v/>
      </c>
    </row>
    <row r="240">
      <c r="A240" t="inlineStr">
        <is>
          <t>INT_R_X7Y52/IMUX31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CLBLM_R_X7Y52/CLBLM_IMUX31</t>
        </is>
      </c>
      <c r="B241" t="inlineStr">
        <is>
          <t>Part of wire</t>
        </is>
      </c>
      <c r="C241" t="n">
        <v>0</v>
      </c>
      <c r="D241" t="n">
        <v>0</v>
      </c>
      <c r="I241">
        <f>(((D240 + D241)/2) + (((D244) + (D243))))</f>
        <v/>
      </c>
      <c r="J241">
        <f>((C240 + C241)*(((D240 + D241)/2) + (((D244) + (D243)))))</f>
        <v/>
      </c>
    </row>
    <row r="242">
      <c r="A242" t="inlineStr">
        <is>
          <t>CLBLM_R_X7Y52/CLBLM_R.CLBLM_IMUX31-&gt;CLBLM_M_C5</t>
        </is>
      </c>
      <c r="B242" t="inlineStr">
        <is>
          <t>PassTransistor</t>
        </is>
      </c>
      <c r="C242" t="n">
        <v>0</v>
      </c>
      <c r="E242" t="n">
        <v>0</v>
      </c>
      <c r="F242" t="n">
        <v>0</v>
      </c>
      <c r="G242" t="n">
        <v>0</v>
      </c>
      <c r="H242" t="n">
        <v>0</v>
      </c>
      <c r="I242">
        <f>((D244) + (D243))</f>
        <v/>
      </c>
      <c r="J242">
        <f>(((D244) + (D243))*C242)</f>
        <v/>
      </c>
    </row>
    <row r="243">
      <c r="A243" t="inlineStr">
        <is>
          <t>CLBLM_R_X7Y52/CLBLM_M_C5</t>
        </is>
      </c>
      <c r="B243" t="inlineStr">
        <is>
          <t>Part of wire</t>
        </is>
      </c>
      <c r="C243" t="n">
        <v>0</v>
      </c>
      <c r="D243" t="n">
        <v>0</v>
      </c>
      <c r="I243">
        <f>(((D243)/2) + (D244))</f>
        <v/>
      </c>
      <c r="J243">
        <f>((C243)*(((D243)/2) + (D244)))</f>
        <v/>
      </c>
    </row>
    <row r="244">
      <c r="A244" t="inlineStr">
        <is>
          <t>masterReg/readData2[29]_i_10/I2</t>
        </is>
      </c>
      <c r="B244" t="inlineStr">
        <is>
          <t>Inpin</t>
        </is>
      </c>
      <c r="D244" t="n">
        <v>0</v>
      </c>
      <c r="E244" t="n">
        <v>0.05</v>
      </c>
      <c r="F244" t="n">
        <v>0.04</v>
      </c>
      <c r="G244" t="n">
        <v>0.133</v>
      </c>
      <c r="H244" t="n">
        <v>0.107</v>
      </c>
    </row>
    <row r="245">
      <c r="A245" t="inlineStr">
        <is>
          <t>regReadDataA[30]: masterReg/readData1_reg[30]/Q to masterReg/readData2[29]_i_10/I2 sum delays</t>
        </is>
      </c>
      <c r="E245">
        <f>(E2 + E4 + E207 + E239 + E242 + E244)</f>
        <v/>
      </c>
      <c r="F245">
        <f>(F2 + F4 + F207 + F239 + F242 + F244)</f>
        <v/>
      </c>
      <c r="G245">
        <f>(G2 + G4 + G207 + G239 + G242 + G244)</f>
        <v/>
      </c>
      <c r="H245">
        <f>(H2 + H4 + H207 + H239 + H242 + H244)</f>
        <v/>
      </c>
      <c r="J245">
        <f>(J2 + J3 + J4 + J6 + J207 + J213 + J239 + J241 + J242 + J243 + J244)</f>
        <v/>
      </c>
    </row>
    <row r="246">
      <c r="A246" t="inlineStr">
        <is>
          <t>regReadDataA[30]: masterReg/readData1_reg[30]/Q to masterReg/readData2[29]_i_10/I2sum delays + cap delay</t>
        </is>
      </c>
      <c r="E246">
        <f>1000*(E245 + J245)</f>
        <v/>
      </c>
      <c r="F246">
        <f>1000*(F245 + J245)</f>
        <v/>
      </c>
      <c r="G246">
        <f>1000*(G245 + J245)</f>
        <v/>
      </c>
      <c r="H246">
        <f>1000*(H245 + J245)</f>
        <v/>
      </c>
    </row>
    <row r="248">
      <c r="A248" t="inlineStr">
        <is>
          <t>regReadDataA[30]: masterReg/readData1_reg[30]/Q to masterReg/readData2[29]_i_10/I2Total delay (from Vivado)</t>
        </is>
      </c>
      <c r="E248" t="inlineStr">
        <is>
          <t>263</t>
        </is>
      </c>
      <c r="F248" t="inlineStr">
        <is>
          <t>236</t>
        </is>
      </c>
      <c r="G248" t="inlineStr">
        <is>
          <t>446</t>
        </is>
      </c>
      <c r="H248" t="inlineStr">
        <is>
          <t>387</t>
        </is>
      </c>
    </row>
    <row r="250">
      <c r="A250" t="inlineStr">
        <is>
          <t>INT_R_X7Y52/INT_R.NW2END_S0_0-&gt;&gt;IMUX47</t>
        </is>
      </c>
      <c r="B250" t="inlineStr">
        <is>
          <t>Buffer</t>
        </is>
      </c>
      <c r="C250" t="n">
        <v>1.6107141875</v>
      </c>
      <c r="D250" t="n">
        <v>0.007713</v>
      </c>
      <c r="E250" t="n">
        <v>0.047</v>
      </c>
      <c r="F250" t="n">
        <v>0.038</v>
      </c>
      <c r="G250" t="n">
        <v>0.138</v>
      </c>
      <c r="H250" t="n">
        <v>0.114</v>
      </c>
      <c r="I250">
        <f>((((D255) + (D254))) + (D251 + D252))</f>
        <v/>
      </c>
      <c r="J250">
        <f>(((((D255) + (D254))) + (D251 + D252))*C250)</f>
        <v/>
      </c>
    </row>
    <row r="251">
      <c r="A251" t="inlineStr">
        <is>
          <t>INT_R_X7Y52/IMUX47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CLBLM_R_X7Y52/CLBLM_IMUX47</t>
        </is>
      </c>
      <c r="B252" t="inlineStr">
        <is>
          <t>Part of wire</t>
        </is>
      </c>
      <c r="C252" t="n">
        <v>0</v>
      </c>
      <c r="D252" t="n">
        <v>0</v>
      </c>
      <c r="I252">
        <f>(((D251 + D252)/2) + (((D255) + (D254))))</f>
        <v/>
      </c>
      <c r="J252">
        <f>((C251 + C252)*(((D251 + D252)/2) + (((D255) + (D254)))))</f>
        <v/>
      </c>
    </row>
    <row r="253">
      <c r="A253" t="inlineStr">
        <is>
          <t>CLBLM_R_X7Y52/CLBLM_R.CLBLM_IMUX47-&gt;CLBLM_M_D5</t>
        </is>
      </c>
      <c r="B253" t="inlineStr">
        <is>
          <t>PassTransistor</t>
        </is>
      </c>
      <c r="C253" t="n">
        <v>0</v>
      </c>
      <c r="E253" t="n">
        <v>0</v>
      </c>
      <c r="F253" t="n">
        <v>0</v>
      </c>
      <c r="G253" t="n">
        <v>0</v>
      </c>
      <c r="H253" t="n">
        <v>0</v>
      </c>
      <c r="I253">
        <f>((D255) + (D254))</f>
        <v/>
      </c>
      <c r="J253">
        <f>(((D255) + (D254))*C253)</f>
        <v/>
      </c>
    </row>
    <row r="254">
      <c r="A254" t="inlineStr">
        <is>
          <t>CLBLM_R_X7Y52/CLBLM_M_D5</t>
        </is>
      </c>
      <c r="B254" t="inlineStr">
        <is>
          <t>Part of wire</t>
        </is>
      </c>
      <c r="C254" t="n">
        <v>0</v>
      </c>
      <c r="D254" t="n">
        <v>0</v>
      </c>
      <c r="I254">
        <f>(((D254)/2) + (D255))</f>
        <v/>
      </c>
      <c r="J254">
        <f>((C254)*(((D254)/2) + (D255)))</f>
        <v/>
      </c>
    </row>
    <row r="255">
      <c r="A255" t="inlineStr">
        <is>
          <t>masterReg/readData2[29]_i_11/I3</t>
        </is>
      </c>
      <c r="B255" t="inlineStr">
        <is>
          <t>Inpin</t>
        </is>
      </c>
      <c r="D255" t="n">
        <v>0</v>
      </c>
      <c r="E255" t="n">
        <v>0.052</v>
      </c>
      <c r="F255" t="n">
        <v>0.031</v>
      </c>
      <c r="G255" t="n">
        <v>0.137</v>
      </c>
      <c r="H255" t="n">
        <v>0.07199999999999999</v>
      </c>
    </row>
    <row r="256">
      <c r="A256" t="inlineStr">
        <is>
          <t>regReadDataA[30]: masterReg/readData1_reg[30]/Q to masterReg/readData2[29]_i_11/I3 sum delays</t>
        </is>
      </c>
      <c r="E256">
        <f>(E2 + E4 + E207 + E250 + E253 + E255)</f>
        <v/>
      </c>
      <c r="F256">
        <f>(F2 + F4 + F207 + F250 + F253 + F255)</f>
        <v/>
      </c>
      <c r="G256">
        <f>(G2 + G4 + G207 + G250 + G253 + G255)</f>
        <v/>
      </c>
      <c r="H256">
        <f>(H2 + H4 + H207 + H250 + H253 + H255)</f>
        <v/>
      </c>
      <c r="J256">
        <f>(J2 + J3 + J4 + J6 + J207 + J213 + J250 + J252 + J253 + J254 + J255)</f>
        <v/>
      </c>
    </row>
    <row r="257">
      <c r="A257" t="inlineStr">
        <is>
          <t>regReadDataA[30]: masterReg/readData1_reg[30]/Q to masterReg/readData2[29]_i_11/I3sum delays + cap delay</t>
        </is>
      </c>
      <c r="E257">
        <f>1000*(E256 + J256)</f>
        <v/>
      </c>
      <c r="F257">
        <f>1000*(F256 + J256)</f>
        <v/>
      </c>
      <c r="G257">
        <f>1000*(G256 + J256)</f>
        <v/>
      </c>
      <c r="H257">
        <f>1000*(H256 + J256)</f>
        <v/>
      </c>
    </row>
    <row r="259">
      <c r="A259" t="inlineStr">
        <is>
          <t>regReadDataA[30]: masterReg/readData1_reg[30]/Q to masterReg/readData2[29]_i_11/I3Total delay (from Vivado)</t>
        </is>
      </c>
      <c r="E259" t="inlineStr">
        <is>
          <t>265</t>
        </is>
      </c>
      <c r="F259" t="inlineStr">
        <is>
          <t>227</t>
        </is>
      </c>
      <c r="G259" t="inlineStr">
        <is>
          <t>450</t>
        </is>
      </c>
      <c r="H259" t="inlineStr">
        <is>
          <t>360</t>
        </is>
      </c>
    </row>
    <row r="261">
      <c r="A261" t="inlineStr">
        <is>
          <t>INT_R_X7Y52/INT_R.NW2END_S0_0-&gt;&gt;WL1BEG2</t>
        </is>
      </c>
      <c r="B261" t="inlineStr">
        <is>
          <t>Buffer</t>
        </is>
      </c>
      <c r="C261" t="n">
        <v>1.16220225</v>
      </c>
      <c r="D261" t="n">
        <v>0.008429000000000001</v>
      </c>
      <c r="E261" t="n">
        <v>0.042</v>
      </c>
      <c r="F261" t="n">
        <v>0.034</v>
      </c>
      <c r="G261" t="n">
        <v>0.124</v>
      </c>
      <c r="H261" t="n">
        <v>0.103</v>
      </c>
      <c r="I261">
        <f>((D264 + D283 + D307) + (D262 + D263))</f>
        <v/>
      </c>
      <c r="J261">
        <f>(((D264 + D283 + D307) + (D262 + D263))*C261)</f>
        <v/>
      </c>
    </row>
    <row r="262">
      <c r="A262" t="inlineStr">
        <is>
          <t>INT_R_X7Y52/WL1BEG2</t>
        </is>
      </c>
      <c r="B262" t="inlineStr">
        <is>
          <t>Part of wire</t>
        </is>
      </c>
      <c r="C262" t="n">
        <v>0</v>
      </c>
      <c r="D262" t="n">
        <v>0</v>
      </c>
    </row>
    <row r="263">
      <c r="A263" t="inlineStr">
        <is>
          <t>INT_L_X6Y52/WL1END2</t>
        </is>
      </c>
      <c r="B263" t="inlineStr">
        <is>
          <t>Part of wire</t>
        </is>
      </c>
      <c r="C263" t="n">
        <v>0</v>
      </c>
      <c r="D263" t="n">
        <v>0</v>
      </c>
      <c r="I263">
        <f>(((D262 + D263)/2) + (D264 + D283 + D307))</f>
        <v/>
      </c>
      <c r="J263">
        <f>((C262 + C263)*(((D262 + D263)/2) + (D264 + D283 + D307)))</f>
        <v/>
      </c>
    </row>
    <row r="264">
      <c r="A264" t="inlineStr">
        <is>
          <t>INT_L_X6Y52/INT_L.WL1END2-&gt;&gt;WW2BEG2</t>
        </is>
      </c>
      <c r="B264" t="inlineStr">
        <is>
          <t>Buffer</t>
        </is>
      </c>
      <c r="C264" t="n">
        <v>1.1851186875</v>
      </c>
      <c r="D264" t="n">
        <v>0.008473000000000001</v>
      </c>
      <c r="E264" t="n">
        <v>0.063</v>
      </c>
      <c r="F264" t="n">
        <v>0.052</v>
      </c>
      <c r="G264" t="n">
        <v>0.142</v>
      </c>
      <c r="H264" t="n">
        <v>0.118</v>
      </c>
      <c r="I264">
        <f>((D272) + (D265 + D266 + D267 + D268 + D269 + D270 + D271))</f>
        <v/>
      </c>
      <c r="J264">
        <f>(((D272) + (D265 + D266 + D267 + D268 + D269 + D270 + D271))*C264)</f>
        <v/>
      </c>
    </row>
    <row r="265">
      <c r="A265" t="inlineStr">
        <is>
          <t>INT_L_X6Y52/WW2BEG2</t>
        </is>
      </c>
      <c r="B265" t="inlineStr">
        <is>
          <t>Part of wire</t>
        </is>
      </c>
      <c r="C265" t="n">
        <v>0</v>
      </c>
      <c r="D265" t="n">
        <v>0</v>
      </c>
    </row>
    <row r="266">
      <c r="A266" t="inlineStr">
        <is>
          <t>INT_L_X4Y52/WW2END2</t>
        </is>
      </c>
      <c r="B266" t="inlineStr">
        <is>
          <t>Part of wire</t>
        </is>
      </c>
      <c r="C266" t="n">
        <v>0</v>
      </c>
      <c r="D266" t="n">
        <v>0</v>
      </c>
    </row>
    <row r="267">
      <c r="A267" t="inlineStr">
        <is>
          <t>BRAM_INT_INTERFACE_L_X6Y52/INT_INTERFACE_WW2A2</t>
        </is>
      </c>
      <c r="B267" t="inlineStr">
        <is>
          <t>Part of wire</t>
        </is>
      </c>
      <c r="C267" t="n">
        <v>0</v>
      </c>
      <c r="D267" t="n">
        <v>0</v>
      </c>
    </row>
    <row r="268">
      <c r="A268" t="inlineStr">
        <is>
          <t>BRAM_L_X6Y50/BRAM_WW2A2_2</t>
        </is>
      </c>
      <c r="B268" t="inlineStr">
        <is>
          <t>Part of wire</t>
        </is>
      </c>
      <c r="C268" t="n">
        <v>0.26892</v>
      </c>
      <c r="D268" t="n">
        <v>0.06043</v>
      </c>
    </row>
    <row r="269">
      <c r="A269" t="inlineStr">
        <is>
          <t>VBRK_X18Y55/VBRK_WW2A2</t>
        </is>
      </c>
      <c r="B269" t="inlineStr">
        <is>
          <t>Part of wire</t>
        </is>
      </c>
      <c r="C269" t="n">
        <v>0.01211</v>
      </c>
      <c r="D269" t="n">
        <v>0.00162</v>
      </c>
    </row>
    <row r="270">
      <c r="A270" t="inlineStr">
        <is>
          <t>CLBLM_R_X5Y52/CLBLM_WW2A2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INT_R_X5Y52/WW2A2</t>
        </is>
      </c>
      <c r="B271" t="inlineStr">
        <is>
          <t>Part of wire</t>
        </is>
      </c>
      <c r="C271" t="n">
        <v>0</v>
      </c>
      <c r="D271" t="n">
        <v>0</v>
      </c>
      <c r="I271">
        <f>(((D265 + D266 + D267 + D268 + D269 + D270 + D271)/2) + (D272))</f>
        <v/>
      </c>
      <c r="J271">
        <f>((C265 + C266 + C267 + C268 + C269 + C270 + C271)*(((D265 + D266 + D267 + D268 + D269 + D270 + D271)/2) + (D272)))</f>
        <v/>
      </c>
    </row>
    <row r="272">
      <c r="A272" t="inlineStr">
        <is>
          <t>INT_L_X4Y52/INT_L.WW2END2-&gt;&gt;IMUX_L29</t>
        </is>
      </c>
      <c r="B272" t="inlineStr">
        <is>
          <t>Buffer</t>
        </is>
      </c>
      <c r="C272" t="n">
        <v>1.6107141875</v>
      </c>
      <c r="D272" t="n">
        <v>0.007713</v>
      </c>
      <c r="E272" t="n">
        <v>0.047</v>
      </c>
      <c r="F272" t="n">
        <v>0.038</v>
      </c>
      <c r="G272" t="n">
        <v>0.138</v>
      </c>
      <c r="H272" t="n">
        <v>0.114</v>
      </c>
      <c r="I272">
        <f>((((D277) + (D276))) + (D273 + D274))</f>
        <v/>
      </c>
      <c r="J272">
        <f>(((((D277) + (D276))) + (D273 + D274))*C272)</f>
        <v/>
      </c>
    </row>
    <row r="273">
      <c r="A273" t="inlineStr">
        <is>
          <t>INT_L_X4Y52/IMUX_L29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CLBLL_L_X4Y52/CLBLL_IMUX29</t>
        </is>
      </c>
      <c r="B274" t="inlineStr">
        <is>
          <t>Part of wire</t>
        </is>
      </c>
      <c r="C274" t="n">
        <v>0</v>
      </c>
      <c r="D274" t="n">
        <v>0</v>
      </c>
      <c r="I274">
        <f>(((D273 + D274)/2) + (((D277) + (D276))))</f>
        <v/>
      </c>
      <c r="J274">
        <f>((C273 + C274)*(((D273 + D274)/2) + (((D277) + (D276)))))</f>
        <v/>
      </c>
    </row>
    <row r="275">
      <c r="A275" t="inlineStr">
        <is>
          <t>CLBLL_L_X4Y52/CLBLL_L.CLBLL_IMUX29-&gt;CLBLL_LL_C2</t>
        </is>
      </c>
      <c r="B275" t="inlineStr">
        <is>
          <t>PassTransistor</t>
        </is>
      </c>
      <c r="C275" t="n">
        <v>0</v>
      </c>
      <c r="E275" t="n">
        <v>0</v>
      </c>
      <c r="F275" t="n">
        <v>0</v>
      </c>
      <c r="G275" t="n">
        <v>0</v>
      </c>
      <c r="H275" t="n">
        <v>0</v>
      </c>
      <c r="I275">
        <f>((D277) + (D276))</f>
        <v/>
      </c>
      <c r="J275">
        <f>(((D277) + (D276))*C275)</f>
        <v/>
      </c>
    </row>
    <row r="276">
      <c r="A276" t="inlineStr">
        <is>
          <t>CLBLL_L_X4Y52/CLBLL_LL_C2</t>
        </is>
      </c>
      <c r="B276" t="inlineStr">
        <is>
          <t>Part of wire</t>
        </is>
      </c>
      <c r="C276" t="n">
        <v>0</v>
      </c>
      <c r="D276" t="n">
        <v>0.004545</v>
      </c>
      <c r="I276">
        <f>(((D276)/2) + (D277))</f>
        <v/>
      </c>
      <c r="J276">
        <f>((C276)*(((D276)/2) + (D277)))</f>
        <v/>
      </c>
    </row>
    <row r="277">
      <c r="A277" t="inlineStr">
        <is>
          <t>masterReg/readData2[28]_i_20/I1</t>
        </is>
      </c>
      <c r="B277" t="inlineStr">
        <is>
          <t>Inpin</t>
        </is>
      </c>
      <c r="D277" t="n">
        <v>0</v>
      </c>
      <c r="E277" t="n">
        <v>0.213</v>
      </c>
      <c r="F277" t="n">
        <v>0.171</v>
      </c>
      <c r="G277" t="n">
        <v>0.507</v>
      </c>
      <c r="H277" t="n">
        <v>0.409</v>
      </c>
    </row>
    <row r="278">
      <c r="A278" t="inlineStr">
        <is>
          <t>regReadDataA[30]: masterReg/readData1_reg[30]/Q to masterReg/readData2[28]_i_20/I1 sum delays</t>
        </is>
      </c>
      <c r="E278">
        <f>(E2 + E4 + E207 + E261 + E264 + E272 + E275 + E277)</f>
        <v/>
      </c>
      <c r="F278">
        <f>(F2 + F4 + F207 + F261 + F264 + F272 + F275 + F277)</f>
        <v/>
      </c>
      <c r="G278">
        <f>(G2 + G4 + G207 + G261 + G264 + G272 + G275 + G277)</f>
        <v/>
      </c>
      <c r="H278">
        <f>(H2 + H4 + H207 + H261 + H264 + H272 + H275 + H277)</f>
        <v/>
      </c>
      <c r="J278">
        <f>(J2 + J3 + J4 + J6 + J207 + J213 + J261 + J263 + J264 + J271 + J272 + J274 + J275 + J276 + J277)</f>
        <v/>
      </c>
    </row>
    <row r="279">
      <c r="A279" t="inlineStr">
        <is>
          <t>regReadDataA[30]: masterReg/readData1_reg[30]/Q to masterReg/readData2[28]_i_20/I1sum delays + cap delay</t>
        </is>
      </c>
      <c r="E279">
        <f>1000*(E278 + J278)</f>
        <v/>
      </c>
      <c r="F279">
        <f>1000*(F278 + J278)</f>
        <v/>
      </c>
      <c r="G279">
        <f>1000*(G278 + J278)</f>
        <v/>
      </c>
      <c r="H279">
        <f>1000*(H278 + J278)</f>
        <v/>
      </c>
    </row>
    <row r="281">
      <c r="A281" t="inlineStr">
        <is>
          <t>regReadDataA[30]: masterReg/readData1_reg[30]/Q to masterReg/readData2[28]_i_20/I1Total delay (from Vivado)</t>
        </is>
      </c>
      <c r="E281" t="inlineStr">
        <is>
          <t>647</t>
        </is>
      </c>
      <c r="F281" t="inlineStr">
        <is>
          <t>569</t>
        </is>
      </c>
      <c r="G281" t="inlineStr">
        <is>
          <t>1098</t>
        </is>
      </c>
      <c r="H281" t="inlineStr">
        <is>
          <t>937</t>
        </is>
      </c>
    </row>
    <row r="283">
      <c r="A283" t="inlineStr">
        <is>
          <t>INT_L_X6Y52/INT_L.WL1END2-&gt;&gt;SR1BEG3</t>
        </is>
      </c>
      <c r="B283" t="inlineStr">
        <is>
          <t>Buffer</t>
        </is>
      </c>
      <c r="C283" t="n">
        <v>1.16220225</v>
      </c>
      <c r="D283" t="n">
        <v>0.008429000000000001</v>
      </c>
      <c r="E283" t="n">
        <v>0.057</v>
      </c>
      <c r="F283" t="n">
        <v>0.047</v>
      </c>
      <c r="G283" t="n">
        <v>0.14</v>
      </c>
      <c r="H283" t="n">
        <v>0.116</v>
      </c>
      <c r="I283">
        <f>((D287) + (D284 + D285 + D286))</f>
        <v/>
      </c>
      <c r="J283">
        <f>(((D287) + (D284 + D285 + D286))*C283)</f>
        <v/>
      </c>
    </row>
    <row r="284">
      <c r="A284" t="inlineStr">
        <is>
          <t>INT_L_X6Y52/SR1BEG3</t>
        </is>
      </c>
      <c r="B284" t="inlineStr">
        <is>
          <t>Part of wire</t>
        </is>
      </c>
      <c r="C284" t="n">
        <v>0</v>
      </c>
      <c r="D284" t="n">
        <v>0</v>
      </c>
    </row>
    <row r="285">
      <c r="A285" t="inlineStr">
        <is>
          <t>INT_L_X6Y51/SR1END3</t>
        </is>
      </c>
      <c r="B285" t="inlineStr">
        <is>
          <t>Part of wire</t>
        </is>
      </c>
      <c r="C285" t="n">
        <v>0</v>
      </c>
      <c r="D285" t="n">
        <v>0</v>
      </c>
    </row>
    <row r="286">
      <c r="A286" t="inlineStr">
        <is>
          <t>INT_L_X6Y52/SR1END_N3_3</t>
        </is>
      </c>
      <c r="B286" t="inlineStr">
        <is>
          <t>Part of wire</t>
        </is>
      </c>
      <c r="C286" t="n">
        <v>0</v>
      </c>
      <c r="D286" t="n">
        <v>0</v>
      </c>
      <c r="I286">
        <f>(((D284 + D285 + D286)/2) + (D287))</f>
        <v/>
      </c>
      <c r="J286">
        <f>((C284 + C285 + C286)*(((D284 + D285 + D286)/2) + (D287)))</f>
        <v/>
      </c>
    </row>
    <row r="287">
      <c r="A287" t="inlineStr">
        <is>
          <t>INT_L_X6Y51/INT_L.SR1END3-&gt;&gt;WW2BEG3</t>
        </is>
      </c>
      <c r="B287" t="inlineStr">
        <is>
          <t>Buffer</t>
        </is>
      </c>
      <c r="C287" t="n">
        <v>1.1851186875</v>
      </c>
      <c r="D287" t="n">
        <v>0.008473000000000001</v>
      </c>
      <c r="E287" t="n">
        <v>0.063</v>
      </c>
      <c r="F287" t="n">
        <v>0.052</v>
      </c>
      <c r="G287" t="n">
        <v>0.142</v>
      </c>
      <c r="H287" t="n">
        <v>0.118</v>
      </c>
      <c r="I287">
        <f>((D296) + (D288 + D289 + D290 + D291 + D292 + D293 + D294 + D295))</f>
        <v/>
      </c>
      <c r="J287">
        <f>(((D296) + (D288 + D289 + D290 + D291 + D292 + D293 + D294 + D295))*C287)</f>
        <v/>
      </c>
    </row>
    <row r="288">
      <c r="A288" t="inlineStr">
        <is>
          <t>INT_L_X6Y51/WW2BEG3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INT_L_X4Y51/WW2END3</t>
        </is>
      </c>
      <c r="B289" t="inlineStr">
        <is>
          <t>Part of wire</t>
        </is>
      </c>
      <c r="C289" t="n">
        <v>0</v>
      </c>
      <c r="D289" t="n">
        <v>0</v>
      </c>
    </row>
    <row r="290">
      <c r="A290" t="inlineStr">
        <is>
          <t>INT_L_X4Y52/WW2END_N0_3</t>
        </is>
      </c>
      <c r="B290" t="inlineStr">
        <is>
          <t>Part of wire</t>
        </is>
      </c>
      <c r="C290" t="n">
        <v>0</v>
      </c>
      <c r="D290" t="n">
        <v>0</v>
      </c>
    </row>
    <row r="291">
      <c r="A291" t="inlineStr">
        <is>
          <t>BRAM_INT_INTERFACE_L_X6Y51/INT_INTERFACE_WW2A3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BRAM_L_X6Y50/BRAM_WW2A3_1</t>
        </is>
      </c>
      <c r="B292" t="inlineStr">
        <is>
          <t>Part of wire</t>
        </is>
      </c>
      <c r="C292" t="n">
        <v>0.26892</v>
      </c>
      <c r="D292" t="n">
        <v>0.06043</v>
      </c>
    </row>
    <row r="293">
      <c r="A293" t="inlineStr">
        <is>
          <t>VBRK_X18Y54/VBRK_WW2A3</t>
        </is>
      </c>
      <c r="B293" t="inlineStr">
        <is>
          <t>Part of wire</t>
        </is>
      </c>
      <c r="C293" t="n">
        <v>0.01211</v>
      </c>
      <c r="D293" t="n">
        <v>0.00162</v>
      </c>
    </row>
    <row r="294">
      <c r="A294" t="inlineStr">
        <is>
          <t>CLBLM_R_X5Y51/CLBLM_WW2A3</t>
        </is>
      </c>
      <c r="B294" t="inlineStr">
        <is>
          <t>Part of wire</t>
        </is>
      </c>
      <c r="C294" t="n">
        <v>0</v>
      </c>
      <c r="D294" t="n">
        <v>0</v>
      </c>
    </row>
    <row r="295">
      <c r="A295" t="inlineStr">
        <is>
          <t>INT_R_X5Y51/WW2A3</t>
        </is>
      </c>
      <c r="B295" t="inlineStr">
        <is>
          <t>Part of wire</t>
        </is>
      </c>
      <c r="C295" t="n">
        <v>0</v>
      </c>
      <c r="D295" t="n">
        <v>0</v>
      </c>
      <c r="I295">
        <f>(((D288 + D289 + D290 + D291 + D292 + D293 + D294 + D295)/2) + (D296))</f>
        <v/>
      </c>
      <c r="J295">
        <f>((C288 + C289 + C290 + C291 + C292 + C293 + C294 + C295)*(((D288 + D289 + D290 + D291 + D292 + D293 + D294 + D295)/2) + (D296)))</f>
        <v/>
      </c>
    </row>
    <row r="296">
      <c r="A296" t="inlineStr">
        <is>
          <t>INT_L_X4Y51/INT_L.WW2END3-&gt;&gt;IMUX_L47</t>
        </is>
      </c>
      <c r="B296" t="inlineStr">
        <is>
          <t>Buffer</t>
        </is>
      </c>
      <c r="C296" t="n">
        <v>1.6107141875</v>
      </c>
      <c r="D296" t="n">
        <v>0.007713</v>
      </c>
      <c r="E296" t="n">
        <v>0.047</v>
      </c>
      <c r="F296" t="n">
        <v>0.038</v>
      </c>
      <c r="G296" t="n">
        <v>0.138</v>
      </c>
      <c r="H296" t="n">
        <v>0.114</v>
      </c>
      <c r="I296">
        <f>((((D301) + (D300))) + (D297 + D298))</f>
        <v/>
      </c>
      <c r="J296">
        <f>(((((D301) + (D300))) + (D297 + D298))*C296)</f>
        <v/>
      </c>
    </row>
    <row r="297">
      <c r="A297" t="inlineStr">
        <is>
          <t>INT_L_X4Y51/IMUX_L47</t>
        </is>
      </c>
      <c r="B297" t="inlineStr">
        <is>
          <t>Part of wire</t>
        </is>
      </c>
      <c r="C297" t="n">
        <v>0</v>
      </c>
      <c r="D297" t="n">
        <v>0</v>
      </c>
    </row>
    <row r="298">
      <c r="A298" t="inlineStr">
        <is>
          <t>CLBLL_L_X4Y51/CLBLL_IMUX47</t>
        </is>
      </c>
      <c r="B298" t="inlineStr">
        <is>
          <t>Part of wire</t>
        </is>
      </c>
      <c r="C298" t="n">
        <v>0</v>
      </c>
      <c r="D298" t="n">
        <v>0</v>
      </c>
      <c r="I298">
        <f>(((D297 + D298)/2) + (((D301) + (D300))))</f>
        <v/>
      </c>
      <c r="J298">
        <f>((C297 + C298)*(((D297 + D298)/2) + (((D301) + (D300)))))</f>
        <v/>
      </c>
    </row>
    <row r="299">
      <c r="A299" t="inlineStr">
        <is>
          <t>CLBLL_L_X4Y51/CLBLL_L.CLBLL_IMUX47-&gt;CLBLL_LL_D5</t>
        </is>
      </c>
      <c r="B299" t="inlineStr">
        <is>
          <t>PassTransistor</t>
        </is>
      </c>
      <c r="C299" t="n">
        <v>0</v>
      </c>
      <c r="E299" t="n">
        <v>0</v>
      </c>
      <c r="F299" t="n">
        <v>0</v>
      </c>
      <c r="G299" t="n">
        <v>0</v>
      </c>
      <c r="H299" t="n">
        <v>0</v>
      </c>
      <c r="I299">
        <f>((D301) + (D300))</f>
        <v/>
      </c>
      <c r="J299">
        <f>(((D301) + (D300))*C299)</f>
        <v/>
      </c>
    </row>
    <row r="300">
      <c r="A300" t="inlineStr">
        <is>
          <t>CLBLL_L_X4Y51/CLBLL_LL_D5</t>
        </is>
      </c>
      <c r="B300" t="inlineStr">
        <is>
          <t>Part of wire</t>
        </is>
      </c>
      <c r="C300" t="n">
        <v>0</v>
      </c>
      <c r="D300" t="n">
        <v>0.007955</v>
      </c>
      <c r="I300">
        <f>(((D300)/2) + (D301))</f>
        <v/>
      </c>
      <c r="J300">
        <f>((C300)*(((D300)/2) + (D301)))</f>
        <v/>
      </c>
    </row>
    <row r="301">
      <c r="A301" t="inlineStr">
        <is>
          <t>masterReg/i__carry__2_i_5/I3</t>
        </is>
      </c>
      <c r="B301" t="inlineStr">
        <is>
          <t>Inpin</t>
        </is>
      </c>
      <c r="D301" t="n">
        <v>0</v>
      </c>
      <c r="E301" t="n">
        <v>0.042</v>
      </c>
      <c r="F301" t="n">
        <v>0.033</v>
      </c>
      <c r="G301" t="n">
        <v>0.113</v>
      </c>
      <c r="H301" t="n">
        <v>0.091</v>
      </c>
    </row>
    <row r="302">
      <c r="A302" t="inlineStr">
        <is>
          <t>regReadDataA[30]: masterReg/readData1_reg[30]/Q to masterReg/i__carry__2_i_5/I3 sum delays</t>
        </is>
      </c>
      <c r="E302">
        <f>(E2 + E4 + E207 + E261 + E283 + E287 + E296 + E299 + E301)</f>
        <v/>
      </c>
      <c r="F302">
        <f>(F2 + F4 + F207 + F261 + F283 + F287 + F296 + F299 + F301)</f>
        <v/>
      </c>
      <c r="G302">
        <f>(G2 + G4 + G207 + G261 + G283 + G287 + G296 + G299 + G301)</f>
        <v/>
      </c>
      <c r="H302">
        <f>(H2 + H4 + H207 + H261 + H283 + H287 + H296 + H299 + H301)</f>
        <v/>
      </c>
      <c r="J302">
        <f>(J2 + J3 + J4 + J6 + J207 + J213 + J261 + J263 + J283 + J286 + J287 + J295 + J296 + J298 + J299 + J300 + J301)</f>
        <v/>
      </c>
    </row>
    <row r="303">
      <c r="A303" t="inlineStr">
        <is>
          <t>regReadDataA[30]: masterReg/readData1_reg[30]/Q to masterReg/i__carry__2_i_5/I3sum delays + cap delay</t>
        </is>
      </c>
      <c r="E303">
        <f>1000*(E302 + J302)</f>
        <v/>
      </c>
      <c r="F303">
        <f>1000*(F302 + J302)</f>
        <v/>
      </c>
      <c r="G303">
        <f>1000*(G302 + J302)</f>
        <v/>
      </c>
      <c r="H303">
        <f>1000*(H302 + J302)</f>
        <v/>
      </c>
    </row>
    <row r="305">
      <c r="A305" t="inlineStr">
        <is>
          <t>regReadDataA[30]: masterReg/readData1_reg[30]/Q to masterReg/i__carry__2_i_5/I3Total delay (from Vivado)</t>
        </is>
      </c>
      <c r="E305" t="inlineStr">
        <is>
          <t>547</t>
        </is>
      </c>
      <c r="F305" t="inlineStr">
        <is>
          <t>492</t>
        </is>
      </c>
      <c r="G305" t="inlineStr">
        <is>
          <t>881</t>
        </is>
      </c>
      <c r="H305" t="inlineStr">
        <is>
          <t>767</t>
        </is>
      </c>
    </row>
    <row r="307">
      <c r="A307" t="inlineStr">
        <is>
          <t>INT_L_X6Y52/INT_L.WL1END2-&gt;&gt;NW2BEG3</t>
        </is>
      </c>
      <c r="B307" t="inlineStr">
        <is>
          <t>Buffer</t>
        </is>
      </c>
      <c r="C307" t="n">
        <v>1.1851186875</v>
      </c>
      <c r="D307" t="n">
        <v>0.008473000000000001</v>
      </c>
      <c r="E307" t="n">
        <v>0.043</v>
      </c>
      <c r="F307" t="n">
        <v>0.035</v>
      </c>
      <c r="G307" t="n">
        <v>0.14</v>
      </c>
      <c r="H307" t="n">
        <v>0.116</v>
      </c>
      <c r="I307">
        <f>((D315 + D328 + D339) + (D308 + D309 + D310 + D311 + D312 + D313 + D314))</f>
        <v/>
      </c>
      <c r="J307">
        <f>(((D315 + D328 + D339) + (D308 + D309 + D310 + D311 + D312 + D313 + D314))*C307)</f>
        <v/>
      </c>
    </row>
    <row r="308">
      <c r="A308" t="inlineStr">
        <is>
          <t>INT_L_X6Y52/NW2BEG3</t>
        </is>
      </c>
      <c r="B308" t="inlineStr">
        <is>
          <t>Part of wire</t>
        </is>
      </c>
      <c r="C308" t="n">
        <v>0</v>
      </c>
      <c r="D308" t="n">
        <v>0</v>
      </c>
    </row>
    <row r="309">
      <c r="A309" t="inlineStr">
        <is>
          <t>INT_R_X5Y53/NW2END3</t>
        </is>
      </c>
      <c r="B309" t="inlineStr">
        <is>
          <t>Part of wire</t>
        </is>
      </c>
      <c r="C309" t="n">
        <v>0</v>
      </c>
      <c r="D309" t="n">
        <v>0</v>
      </c>
    </row>
    <row r="310">
      <c r="A310" t="inlineStr">
        <is>
          <t>INT_L_X6Y53/NW2A3</t>
        </is>
      </c>
      <c r="B310" t="inlineStr">
        <is>
          <t>Part of wire</t>
        </is>
      </c>
      <c r="C310" t="n">
        <v>0</v>
      </c>
      <c r="D310" t="n">
        <v>0</v>
      </c>
    </row>
    <row r="311">
      <c r="A311" t="inlineStr">
        <is>
          <t>BRAM_INT_INTERFACE_L_X6Y53/INT_INTERFACE_NW2A3</t>
        </is>
      </c>
      <c r="B311" t="inlineStr">
        <is>
          <t>Part of wire</t>
        </is>
      </c>
      <c r="C311" t="n">
        <v>0</v>
      </c>
      <c r="D311" t="n">
        <v>0</v>
      </c>
    </row>
    <row r="312">
      <c r="A312" t="inlineStr">
        <is>
          <t>BRAM_L_X6Y50/BRAM_NW2A3_3</t>
        </is>
      </c>
      <c r="B312" t="inlineStr">
        <is>
          <t>Part of wire</t>
        </is>
      </c>
      <c r="C312" t="n">
        <v>0.26892</v>
      </c>
      <c r="D312" t="n">
        <v>0.06043</v>
      </c>
    </row>
    <row r="313">
      <c r="A313" t="inlineStr">
        <is>
          <t>VBRK_X18Y56/VBRK_NW2A3</t>
        </is>
      </c>
      <c r="B313" t="inlineStr">
        <is>
          <t>Part of wire</t>
        </is>
      </c>
      <c r="C313" t="n">
        <v>0.01211</v>
      </c>
      <c r="D313" t="n">
        <v>0.00162</v>
      </c>
    </row>
    <row r="314">
      <c r="A314" t="inlineStr">
        <is>
          <t>CLBLM_R_X5Y53/CLBLM_NW2A3</t>
        </is>
      </c>
      <c r="B314" t="inlineStr">
        <is>
          <t>Part of wire</t>
        </is>
      </c>
      <c r="C314" t="n">
        <v>0.091532</v>
      </c>
      <c r="D314" t="n">
        <v>0.005884</v>
      </c>
      <c r="I314">
        <f>(((D308 + D309 + D310 + D311 + D312 + D313 + D314)/2) + (D315 + D328 + D339))</f>
        <v/>
      </c>
      <c r="J314">
        <f>((C308 + C309 + C310 + C311 + C312 + C313 + C314)*(((D308 + D309 + D310 + D311 + D312 + D313 + D314)/2) + (D315 + D328 + D339)))</f>
        <v/>
      </c>
    </row>
    <row r="315">
      <c r="A315" t="inlineStr">
        <is>
          <t>INT_R_X5Y53/INT_R.NW2END3-&gt;&gt;BYP_ALT3</t>
        </is>
      </c>
      <c r="B315" t="inlineStr">
        <is>
          <t>Buffer</t>
        </is>
      </c>
      <c r="C315" t="n">
        <v>0</v>
      </c>
      <c r="D315" t="n">
        <v>0.00757</v>
      </c>
      <c r="E315" t="n">
        <v>0</v>
      </c>
      <c r="F315" t="n">
        <v>0</v>
      </c>
      <c r="G315" t="n">
        <v>0</v>
      </c>
      <c r="H315" t="n">
        <v>0</v>
      </c>
      <c r="I315">
        <f>((D317) + (D316))</f>
        <v/>
      </c>
      <c r="J315">
        <f>(((D317) + (D316))*C315)</f>
        <v/>
      </c>
    </row>
    <row r="316">
      <c r="A316" t="inlineStr">
        <is>
          <t>INT_R_X5Y53/BYP_ALT3</t>
        </is>
      </c>
      <c r="B316" t="inlineStr">
        <is>
          <t>Part of wire</t>
        </is>
      </c>
      <c r="C316" t="n">
        <v>0</v>
      </c>
      <c r="D316" t="n">
        <v>0</v>
      </c>
      <c r="I316">
        <f>(((D316)/2) + (D317))</f>
        <v/>
      </c>
      <c r="J316">
        <f>((C316)*(((D316)/2) + (D317)))</f>
        <v/>
      </c>
    </row>
    <row r="317">
      <c r="A317" t="inlineStr">
        <is>
          <t>INT_R_X5Y53/INT_R.BYP_ALT3-&gt;&gt;BYP3</t>
        </is>
      </c>
      <c r="B317" t="inlineStr">
        <is>
          <t>Buffer</t>
        </is>
      </c>
      <c r="C317" t="n">
        <v>3.489880625</v>
      </c>
      <c r="D317" t="n">
        <v>0</v>
      </c>
      <c r="E317" t="n">
        <v>0.055</v>
      </c>
      <c r="F317" t="n">
        <v>0.045</v>
      </c>
      <c r="G317" t="n">
        <v>0.179</v>
      </c>
      <c r="H317" t="n">
        <v>0.148</v>
      </c>
      <c r="I317">
        <f>((((D322) + (D321))) + (D318 + D319))</f>
        <v/>
      </c>
      <c r="J317">
        <f>(((((D322) + (D321))) + (D318 + D319))*C317)</f>
        <v/>
      </c>
    </row>
    <row r="318">
      <c r="A318" t="inlineStr">
        <is>
          <t>INT_R_X5Y53/BYP3</t>
        </is>
      </c>
      <c r="B318" t="inlineStr">
        <is>
          <t>Part of wire</t>
        </is>
      </c>
      <c r="C318" t="n">
        <v>0</v>
      </c>
      <c r="D318" t="n">
        <v>0</v>
      </c>
    </row>
    <row r="319">
      <c r="A319" t="inlineStr">
        <is>
          <t>CLBLM_R_X5Y53/CLBLM_BYP3</t>
        </is>
      </c>
      <c r="B319" t="inlineStr">
        <is>
          <t>Part of wire</t>
        </is>
      </c>
      <c r="C319" t="n">
        <v>0</v>
      </c>
      <c r="D319" t="n">
        <v>0</v>
      </c>
      <c r="I319">
        <f>(((D318 + D319)/2) + (((D322) + (D321))))</f>
        <v/>
      </c>
      <c r="J319">
        <f>((C318 + C319)*(((D318 + D319)/2) + (((D322) + (D321)))))</f>
        <v/>
      </c>
    </row>
    <row r="320">
      <c r="A320" t="inlineStr">
        <is>
          <t>CLBLM_R_X5Y53/CLBLM_R.CLBLM_BYP3-&gt;CLBLM_M_CX</t>
        </is>
      </c>
      <c r="B320" t="inlineStr">
        <is>
          <t>PassTransistor</t>
        </is>
      </c>
      <c r="C320" t="n">
        <v>0</v>
      </c>
      <c r="E320" t="n">
        <v>0</v>
      </c>
      <c r="F320" t="n">
        <v>0</v>
      </c>
      <c r="G320" t="n">
        <v>0</v>
      </c>
      <c r="H320" t="n">
        <v>0</v>
      </c>
      <c r="I320">
        <f>((D322) + (D321))</f>
        <v/>
      </c>
      <c r="J320">
        <f>(((D322) + (D321))*C320)</f>
        <v/>
      </c>
    </row>
    <row r="321">
      <c r="A321" t="inlineStr">
        <is>
          <t>CLBLM_R_X5Y53/CLBLM_M_CX</t>
        </is>
      </c>
      <c r="B321" t="inlineStr">
        <is>
          <t>Part of wire</t>
        </is>
      </c>
      <c r="C321" t="n">
        <v>0</v>
      </c>
      <c r="D321" t="n">
        <v>0</v>
      </c>
      <c r="I321">
        <f>(((D321)/2) + (D322))</f>
        <v/>
      </c>
      <c r="J321">
        <f>((C321)*(((D321)/2) + (D322)))</f>
        <v/>
      </c>
    </row>
    <row r="322">
      <c r="A322" t="inlineStr">
        <is>
          <t>ALU1/result0_inferred__0/i__carry__6/DI[2]</t>
        </is>
      </c>
      <c r="B322" t="inlineStr">
        <is>
          <t>Inpin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t="inlineStr">
        <is>
          <t>regReadDataA[30]: masterReg/readData1_reg[30]/Q to ALU1/result0_inferred__0/i__carry__6/DI[2] sum delays</t>
        </is>
      </c>
      <c r="E323">
        <f>(E2 + E4 + E207 + E261 + E307 + E315 + E317 + E320 + E322)</f>
        <v/>
      </c>
      <c r="F323">
        <f>(F2 + F4 + F207 + F261 + F307 + F315 + F317 + F320 + F322)</f>
        <v/>
      </c>
      <c r="G323">
        <f>(G2 + G4 + G207 + G261 + G307 + G315 + G317 + G320 + G322)</f>
        <v/>
      </c>
      <c r="H323">
        <f>(H2 + H4 + H207 + H261 + H307 + H315 + H317 + H320 + H322)</f>
        <v/>
      </c>
      <c r="J323">
        <f>(J2 + J3 + J4 + J6 + J207 + J213 + J261 + J263 + J307 + J314 + J315 + J316 + J317 + J319 + J320 + J321 + J322)</f>
        <v/>
      </c>
    </row>
    <row r="324">
      <c r="A324" t="inlineStr">
        <is>
          <t>regReadDataA[30]: masterReg/readData1_reg[30]/Q to ALU1/result0_inferred__0/i__carry__6/DI[2]sum delays + cap delay</t>
        </is>
      </c>
      <c r="E324">
        <f>1000*(E323 + J323)</f>
        <v/>
      </c>
      <c r="F324">
        <f>1000*(F323 + J323)</f>
        <v/>
      </c>
      <c r="G324">
        <f>1000*(G323 + J323)</f>
        <v/>
      </c>
      <c r="H324">
        <f>1000*(H323 + J323)</f>
        <v/>
      </c>
    </row>
    <row r="326">
      <c r="A326" t="inlineStr">
        <is>
          <t>regReadDataA[30]: masterReg/readData1_reg[30]/Q to ALU1/result0_inferred__0/i__carry__6/DI[2]Total delay (from Vivado)</t>
        </is>
      </c>
      <c r="E326" t="inlineStr">
        <is>
          <t>448</t>
        </is>
      </c>
      <c r="F326" t="inlineStr">
        <is>
          <t>414</t>
        </is>
      </c>
      <c r="G326" t="inlineStr">
        <is>
          <t>727</t>
        </is>
      </c>
      <c r="H326" t="inlineStr">
        <is>
          <t>645</t>
        </is>
      </c>
    </row>
    <row r="328">
      <c r="A328" t="inlineStr">
        <is>
          <t>INT_R_X5Y53/INT_R.NW2END3-&gt;&gt;IMUX30</t>
        </is>
      </c>
      <c r="B328" t="inlineStr">
        <is>
          <t>Buffer</t>
        </is>
      </c>
      <c r="C328" t="n">
        <v>1.6107141875</v>
      </c>
      <c r="D328" t="n">
        <v>0.007713</v>
      </c>
      <c r="E328" t="n">
        <v>0.047</v>
      </c>
      <c r="F328" t="n">
        <v>0.038</v>
      </c>
      <c r="G328" t="n">
        <v>0.138</v>
      </c>
      <c r="H328" t="n">
        <v>0.114</v>
      </c>
      <c r="I328">
        <f>((((D333) + (D332))) + (D329 + D330))</f>
        <v/>
      </c>
      <c r="J328">
        <f>(((((D333) + (D332))) + (D329 + D330))*C328)</f>
        <v/>
      </c>
    </row>
    <row r="329">
      <c r="A329" t="inlineStr">
        <is>
          <t>INT_R_X5Y53/IMUX30</t>
        </is>
      </c>
      <c r="B329" t="inlineStr">
        <is>
          <t>Part of wire</t>
        </is>
      </c>
      <c r="C329" t="n">
        <v>0</v>
      </c>
      <c r="D329" t="n">
        <v>0</v>
      </c>
    </row>
    <row r="330">
      <c r="A330" t="inlineStr">
        <is>
          <t>CLBLM_R_X5Y53/CLBLM_IMUX30</t>
        </is>
      </c>
      <c r="B330" t="inlineStr">
        <is>
          <t>Part of wire</t>
        </is>
      </c>
      <c r="C330" t="n">
        <v>0</v>
      </c>
      <c r="D330" t="n">
        <v>0</v>
      </c>
      <c r="I330">
        <f>(((D329 + D330)/2) + (((D333) + (D332))))</f>
        <v/>
      </c>
      <c r="J330">
        <f>((C329 + C330)*(((D329 + D330)/2) + (((D333) + (D332)))))</f>
        <v/>
      </c>
    </row>
    <row r="331">
      <c r="A331" t="inlineStr">
        <is>
          <t>CLBLM_R_X5Y53/CLBLM_R.CLBLM_IMUX30-&gt;CLBLM_L_C5</t>
        </is>
      </c>
      <c r="B331" t="inlineStr">
        <is>
          <t>PassTransistor</t>
        </is>
      </c>
      <c r="C331" t="n">
        <v>0</v>
      </c>
      <c r="E331" t="n">
        <v>0</v>
      </c>
      <c r="F331" t="n">
        <v>0</v>
      </c>
      <c r="G331" t="n">
        <v>0</v>
      </c>
      <c r="H331" t="n">
        <v>0</v>
      </c>
      <c r="I331">
        <f>((D333) + (D332))</f>
        <v/>
      </c>
      <c r="J331">
        <f>(((D333) + (D332))*C331)</f>
        <v/>
      </c>
    </row>
    <row r="332">
      <c r="A332" t="inlineStr">
        <is>
          <t>CLBLM_R_X5Y53/CLBLM_L_C5</t>
        </is>
      </c>
      <c r="B332" t="inlineStr">
        <is>
          <t>Part of wire</t>
        </is>
      </c>
      <c r="C332" t="n">
        <v>0</v>
      </c>
      <c r="D332" t="n">
        <v>0</v>
      </c>
      <c r="I332">
        <f>(((D332)/2) + (D333))</f>
        <v/>
      </c>
      <c r="J332">
        <f>((C332)*(((D332)/2) + (D333)))</f>
        <v/>
      </c>
    </row>
    <row r="333">
      <c r="A333" t="inlineStr">
        <is>
          <t>masterReg/result0_carry__6_i_2/I0</t>
        </is>
      </c>
      <c r="B333" t="inlineStr">
        <is>
          <t>Inpin</t>
        </is>
      </c>
      <c r="D333" t="n">
        <v>0</v>
      </c>
      <c r="E333" t="n">
        <v>0.042</v>
      </c>
      <c r="F333" t="n">
        <v>0.033</v>
      </c>
      <c r="G333" t="n">
        <v>0.114</v>
      </c>
      <c r="H333" t="n">
        <v>0.092</v>
      </c>
    </row>
    <row r="334">
      <c r="A334" t="inlineStr">
        <is>
          <t>regReadDataA[30]: masterReg/readData1_reg[30]/Q to masterReg/result0_carry__6_i_2/I0 sum delays</t>
        </is>
      </c>
      <c r="E334">
        <f>(E2 + E4 + E207 + E261 + E307 + E328 + E331 + E333)</f>
        <v/>
      </c>
      <c r="F334">
        <f>(F2 + F4 + F207 + F261 + F307 + F328 + F331 + F333)</f>
        <v/>
      </c>
      <c r="G334">
        <f>(G2 + G4 + G207 + G261 + G307 + G328 + G331 + G333)</f>
        <v/>
      </c>
      <c r="H334">
        <f>(H2 + H4 + H207 + H261 + H307 + H328 + H331 + H333)</f>
        <v/>
      </c>
      <c r="J334">
        <f>(J2 + J3 + J4 + J6 + J207 + J213 + J261 + J263 + J307 + J314 + J328 + J330 + J331 + J332 + J333)</f>
        <v/>
      </c>
    </row>
    <row r="335">
      <c r="A335" t="inlineStr">
        <is>
          <t>regReadDataA[30]: masterReg/readData1_reg[30]/Q to masterReg/result0_carry__6_i_2/I0sum delays + cap delay</t>
        </is>
      </c>
      <c r="E335">
        <f>1000*(E334 + J334)</f>
        <v/>
      </c>
      <c r="F335">
        <f>1000*(F334 + J334)</f>
        <v/>
      </c>
      <c r="G335">
        <f>1000*(G334 + J334)</f>
        <v/>
      </c>
      <c r="H335">
        <f>1000*(H334 + J334)</f>
        <v/>
      </c>
    </row>
    <row r="337">
      <c r="A337" t="inlineStr">
        <is>
          <t>regReadDataA[30]: masterReg/readData1_reg[30]/Q to masterReg/result0_carry__6_i_2/I0Total delay (from Vivado)</t>
        </is>
      </c>
      <c r="E337" t="inlineStr">
        <is>
          <t>482</t>
        </is>
      </c>
      <c r="F337" t="inlineStr">
        <is>
          <t>440</t>
        </is>
      </c>
      <c r="G337" t="inlineStr">
        <is>
          <t>788</t>
        </is>
      </c>
      <c r="H337" t="inlineStr">
        <is>
          <t>693</t>
        </is>
      </c>
    </row>
    <row r="339">
      <c r="A339" t="inlineStr">
        <is>
          <t>INT_R_X5Y53/INT_R.NW2END3-&gt;&gt;IMUX22</t>
        </is>
      </c>
      <c r="B339" t="inlineStr">
        <is>
          <t>Buffer</t>
        </is>
      </c>
      <c r="C339" t="n">
        <v>1.6107141875</v>
      </c>
      <c r="D339" t="n">
        <v>0.007713</v>
      </c>
      <c r="E339" t="n">
        <v>0.047</v>
      </c>
      <c r="F339" t="n">
        <v>0.038</v>
      </c>
      <c r="G339" t="n">
        <v>0.138</v>
      </c>
      <c r="H339" t="n">
        <v>0.114</v>
      </c>
      <c r="I339">
        <f>((((D344) + (D343))) + (D340 + D341))</f>
        <v/>
      </c>
      <c r="J339">
        <f>(((((D344) + (D343))) + (D340 + D341))*C339)</f>
        <v/>
      </c>
    </row>
    <row r="340">
      <c r="A340" t="inlineStr">
        <is>
          <t>INT_R_X5Y53/IMUX22</t>
        </is>
      </c>
      <c r="B340" t="inlineStr">
        <is>
          <t>Part of wire</t>
        </is>
      </c>
      <c r="C340" t="n">
        <v>0</v>
      </c>
      <c r="D340" t="n">
        <v>0</v>
      </c>
    </row>
    <row r="341">
      <c r="A341" t="inlineStr">
        <is>
          <t>CLBLM_R_X5Y53/CLBLM_IMUX22</t>
        </is>
      </c>
      <c r="B341" t="inlineStr">
        <is>
          <t>Part of wire</t>
        </is>
      </c>
      <c r="C341" t="n">
        <v>0</v>
      </c>
      <c r="D341" t="n">
        <v>0</v>
      </c>
      <c r="I341">
        <f>(((D340 + D341)/2) + (((D344) + (D343))))</f>
        <v/>
      </c>
      <c r="J341">
        <f>((C340 + C341)*(((D340 + D341)/2) + (((D344) + (D343)))))</f>
        <v/>
      </c>
    </row>
    <row r="342">
      <c r="A342" t="inlineStr">
        <is>
          <t>CLBLM_R_X5Y53/CLBLM_R.CLBLM_IMUX22-&gt;CLBLM_M_C3</t>
        </is>
      </c>
      <c r="B342" t="inlineStr">
        <is>
          <t>PassTransistor</t>
        </is>
      </c>
      <c r="C342" t="n">
        <v>0</v>
      </c>
      <c r="E342" t="n">
        <v>0</v>
      </c>
      <c r="F342" t="n">
        <v>0</v>
      </c>
      <c r="G342" t="n">
        <v>0</v>
      </c>
      <c r="H342" t="n">
        <v>0</v>
      </c>
      <c r="I342">
        <f>((D344) + (D343))</f>
        <v/>
      </c>
      <c r="J342">
        <f>(((D344) + (D343))*C342)</f>
        <v/>
      </c>
    </row>
    <row r="343">
      <c r="A343" t="inlineStr">
        <is>
          <t>CLBLM_R_X5Y53/CLBLM_M_C3</t>
        </is>
      </c>
      <c r="B343" t="inlineStr">
        <is>
          <t>Part of wire</t>
        </is>
      </c>
      <c r="C343" t="n">
        <v>0</v>
      </c>
      <c r="D343" t="n">
        <v>0</v>
      </c>
      <c r="I343">
        <f>(((D343)/2) + (D344))</f>
        <v/>
      </c>
      <c r="J343">
        <f>((C343)*(((D343)/2) + (D344)))</f>
        <v/>
      </c>
    </row>
    <row r="344">
      <c r="A344" t="inlineStr">
        <is>
          <t>masterReg/i__carry__6_i_2/I1</t>
        </is>
      </c>
      <c r="B344" t="inlineStr">
        <is>
          <t>Inpin</t>
        </is>
      </c>
      <c r="D344" t="n">
        <v>0</v>
      </c>
      <c r="E344" t="n">
        <v>0.14</v>
      </c>
      <c r="F344" t="n">
        <v>0.113</v>
      </c>
      <c r="G344" t="n">
        <v>0.368</v>
      </c>
      <c r="H344" t="n">
        <v>0.297</v>
      </c>
    </row>
    <row r="345">
      <c r="A345" t="inlineStr">
        <is>
          <t>regReadDataA[30]: masterReg/readData1_reg[30]/Q to masterReg/i__carry__6_i_2/I1 sum delays</t>
        </is>
      </c>
      <c r="E345">
        <f>(E2 + E4 + E207 + E261 + E307 + E339 + E342 + E344)</f>
        <v/>
      </c>
      <c r="F345">
        <f>(F2 + F4 + F207 + F261 + F307 + F339 + F342 + F344)</f>
        <v/>
      </c>
      <c r="G345">
        <f>(G2 + G4 + G207 + G261 + G307 + G339 + G342 + G344)</f>
        <v/>
      </c>
      <c r="H345">
        <f>(H2 + H4 + H207 + H261 + H307 + H339 + H342 + H344)</f>
        <v/>
      </c>
      <c r="J345">
        <f>(J2 + J3 + J4 + J6 + J207 + J213 + J261 + J263 + J307 + J314 + J339 + J341 + J342 + J343 + J344)</f>
        <v/>
      </c>
    </row>
    <row r="346">
      <c r="A346" t="inlineStr">
        <is>
          <t>regReadDataA[30]: masterReg/readData1_reg[30]/Q to masterReg/i__carry__6_i_2/I1sum delays + cap delay</t>
        </is>
      </c>
      <c r="E346">
        <f>1000*(E345 + J345)</f>
        <v/>
      </c>
      <c r="F346">
        <f>1000*(F345 + J345)</f>
        <v/>
      </c>
      <c r="G346">
        <f>1000*(G345 + J345)</f>
        <v/>
      </c>
      <c r="H346">
        <f>1000*(H345 + J345)</f>
        <v/>
      </c>
    </row>
    <row r="348">
      <c r="A348" t="inlineStr">
        <is>
          <t>regReadDataA[30]: masterReg/readData1_reg[30]/Q to masterReg/i__carry__6_i_2/I1Total delay (from Vivado)</t>
        </is>
      </c>
      <c r="E348" t="inlineStr">
        <is>
          <t>580</t>
        </is>
      </c>
      <c r="F348" t="inlineStr">
        <is>
          <t>520</t>
        </is>
      </c>
      <c r="G348" t="inlineStr">
        <is>
          <t>997</t>
        </is>
      </c>
      <c r="H348" t="inlineStr">
        <is>
          <t>861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6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CLBLM_L_X8Y54/CLBLM_L_BQ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D29 + D74 + D244) + (D5 + D6))) + (D3))</f>
        <v/>
      </c>
      <c r="J2">
        <f>(C2*((((D7 + D29 + D74 + D244) + (D5 + D6))) + (D3)))</f>
        <v/>
      </c>
    </row>
    <row r="3">
      <c r="A3" t="inlineStr">
        <is>
          <t>CLBLM_L_X8Y54/CLBLM_L_BQ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D29 + D74 + D244) + (D5 + D6))))</f>
        <v/>
      </c>
      <c r="J3">
        <f>((C3)*(((D3)/2) + (((D7 + D29 + D74 + D244) + (D5 + D6)))))</f>
        <v/>
      </c>
    </row>
    <row r="4">
      <c r="A4" t="inlineStr">
        <is>
          <t>CLBLM_L_X8Y54/CLBLM_L.CLBLM_L_BQ-&gt;CLBLM_LOGIC_OUTS1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D29 + D74 + D244) + (D5 + D6))</f>
        <v/>
      </c>
      <c r="J4">
        <f>(((D7 + D29 + D74 + D244) + (D5 + D6))*C4)</f>
        <v/>
      </c>
    </row>
    <row r="5">
      <c r="A5" t="inlineStr">
        <is>
          <t>CLBLM_L_X8Y54/CLBLM_LOGIC_OUTS1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INT_L_X8Y54/LOGIC_OUTS_L1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D29 + D74 + D244))</f>
        <v/>
      </c>
      <c r="J6">
        <f>((C5 + C6)*(((D5 + D6)/2) + (D7 + D29 + D74 + D244)))</f>
        <v/>
      </c>
    </row>
    <row r="7">
      <c r="A7" t="inlineStr">
        <is>
          <t>INT_L_X8Y54/INT_L.LOGIC_OUTS_L1-&gt;&gt;NR1BEG1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0.056</v>
      </c>
      <c r="F7" t="n">
        <v>0.046</v>
      </c>
      <c r="G7" t="n">
        <v>0.132</v>
      </c>
      <c r="H7" t="n">
        <v>0.109</v>
      </c>
      <c r="I7">
        <f>((D10) + (D8 + D9))</f>
        <v/>
      </c>
      <c r="J7">
        <f>(((D10) + (D8 + D9))*C7)</f>
        <v/>
      </c>
    </row>
    <row r="8">
      <c r="A8" t="inlineStr">
        <is>
          <t>INT_L_X8Y54/NR1BEG1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INT_L_X8Y55/NR1END1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INT_L_X8Y55/INT_L.NR1END1-&gt;&gt;EE2BEG1</t>
        </is>
      </c>
      <c r="B10" t="inlineStr">
        <is>
          <t>Buffer</t>
        </is>
      </c>
      <c r="C10" t="n">
        <v>1.1851186875</v>
      </c>
      <c r="D10" t="n">
        <v>0.008473000000000001</v>
      </c>
      <c r="E10" t="n">
        <v>0.061</v>
      </c>
      <c r="F10" t="n">
        <v>0.05</v>
      </c>
      <c r="G10" t="n">
        <v>0.139</v>
      </c>
      <c r="H10" t="n">
        <v>0.115</v>
      </c>
      <c r="I10">
        <f>((D18) + (D11 + D12 + D13 + D14 + D15 + D16 + D17))</f>
        <v/>
      </c>
      <c r="J10">
        <f>(((D18) + (D11 + D12 + D13 + D14 + D15 + D16 + D17))*C10)</f>
        <v/>
      </c>
    </row>
    <row r="11">
      <c r="A11" t="inlineStr">
        <is>
          <t>INT_L_X8Y55/EE2BEG1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INT_L_X10Y55/EE2END1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INT_R_X9Y55/EE2A1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INT_INTERFACE_R_X9Y55/INT_INTERFACE_EE2A1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DSP_R_X9Y55/DSP_EE2A1_0</t>
        </is>
      </c>
      <c r="B15" t="inlineStr">
        <is>
          <t>Part of wire</t>
        </is>
      </c>
      <c r="C15" t="n">
        <v>0.04743</v>
      </c>
      <c r="D15" t="n">
        <v>0.011</v>
      </c>
    </row>
    <row r="16">
      <c r="A16" t="inlineStr">
        <is>
          <t>VBRK_X29Y58/VBRK_EE2A1</t>
        </is>
      </c>
      <c r="B16" t="inlineStr">
        <is>
          <t>Part of wire</t>
        </is>
      </c>
      <c r="C16" t="n">
        <v>0.01211</v>
      </c>
      <c r="D16" t="n">
        <v>0.00162</v>
      </c>
    </row>
    <row r="17">
      <c r="A17" t="inlineStr">
        <is>
          <t>CLBLM_L_X10Y55/CLBLM_EE2A1</t>
        </is>
      </c>
      <c r="B17" t="inlineStr">
        <is>
          <t>Part of wire</t>
        </is>
      </c>
      <c r="C17" t="n">
        <v>0</v>
      </c>
      <c r="D17" t="n">
        <v>0</v>
      </c>
      <c r="I17">
        <f>(((D11 + D12 + D13 + D14 + D15 + D16 + D17)/2) + (D18))</f>
        <v/>
      </c>
      <c r="J17">
        <f>((C11 + C12 + C13 + C14 + C15 + C16 + C17)*(((D11 + D12 + D13 + D14 + D15 + D16 + D17)/2) + (D18)))</f>
        <v/>
      </c>
    </row>
    <row r="18">
      <c r="A18" t="inlineStr">
        <is>
          <t>INT_L_X10Y55/INT_L.EE2END1-&gt;&gt;IMUX_L3</t>
        </is>
      </c>
      <c r="B18" t="inlineStr">
        <is>
          <t>Buffer</t>
        </is>
      </c>
      <c r="C18" t="n">
        <v>1.6107141875</v>
      </c>
      <c r="D18" t="n">
        <v>0.007713</v>
      </c>
      <c r="E18" t="n">
        <v>0.047</v>
      </c>
      <c r="F18" t="n">
        <v>0.038</v>
      </c>
      <c r="G18" t="n">
        <v>0.138</v>
      </c>
      <c r="H18" t="n">
        <v>0.114</v>
      </c>
      <c r="I18">
        <f>((((D23) + (D22))) + (D19 + D20))</f>
        <v/>
      </c>
      <c r="J18">
        <f>(((((D23) + (D22))) + (D19 + D20))*C18)</f>
        <v/>
      </c>
    </row>
    <row r="19">
      <c r="A19" t="inlineStr">
        <is>
          <t>INT_L_X10Y55/IMUX_L3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CLBLM_L_X10Y55/CLBLM_IMUX3</t>
        </is>
      </c>
      <c r="B20" t="inlineStr">
        <is>
          <t>Part of wire</t>
        </is>
      </c>
      <c r="C20" t="n">
        <v>0</v>
      </c>
      <c r="D20" t="n">
        <v>0</v>
      </c>
      <c r="I20">
        <f>(((D19 + D20)/2) + (((D23) + (D22))))</f>
        <v/>
      </c>
      <c r="J20">
        <f>((C19 + C20)*(((D19 + D20)/2) + (((D23) + (D22)))))</f>
        <v/>
      </c>
    </row>
    <row r="21">
      <c r="A21" t="inlineStr">
        <is>
          <t>CLBLM_L_X10Y55/CLBLM_L.CLBLM_IMUX3-&gt;CLBLM_L_A2</t>
        </is>
      </c>
      <c r="B21" t="inlineStr">
        <is>
          <t>PassTransistor</t>
        </is>
      </c>
      <c r="C21" t="n">
        <v>0</v>
      </c>
      <c r="E21" t="n">
        <v>0</v>
      </c>
      <c r="F21" t="n">
        <v>0</v>
      </c>
      <c r="G21" t="n">
        <v>0</v>
      </c>
      <c r="H21" t="n">
        <v>0</v>
      </c>
      <c r="I21">
        <f>((D23) + (D22))</f>
        <v/>
      </c>
      <c r="J21">
        <f>(((D23) + (D22))*C21)</f>
        <v/>
      </c>
    </row>
    <row r="22">
      <c r="A22" t="inlineStr">
        <is>
          <t>CLBLM_L_X10Y55/CLBLM_L_A2</t>
        </is>
      </c>
      <c r="B22" t="inlineStr">
        <is>
          <t>Part of wire</t>
        </is>
      </c>
      <c r="C22" t="n">
        <v>0</v>
      </c>
      <c r="D22" t="n">
        <v>0</v>
      </c>
      <c r="I22">
        <f>(((D22)/2) + (D23))</f>
        <v/>
      </c>
      <c r="J22">
        <f>((C22)*(((D22)/2) + (D23)))</f>
        <v/>
      </c>
    </row>
    <row r="23">
      <c r="A23" t="inlineStr">
        <is>
          <t>masterReg/register_reg_r1_0_31_30_31__0_i_4/I0</t>
        </is>
      </c>
      <c r="B23" t="inlineStr">
        <is>
          <t>Inpin</t>
        </is>
      </c>
      <c r="D23" t="n">
        <v>0</v>
      </c>
      <c r="E23" t="n">
        <v>0.212</v>
      </c>
      <c r="F23" t="n">
        <v>0.17</v>
      </c>
      <c r="G23" t="n">
        <v>0.507</v>
      </c>
      <c r="H23" t="n">
        <v>0.409</v>
      </c>
    </row>
    <row r="24">
      <c r="A24" t="inlineStr">
        <is>
          <t>regReadDataA[31]: masterReg/readData1_reg[31]/Q to masterReg/register_reg_r1_0_31_30_31__0_i_4/I0 sum delays</t>
        </is>
      </c>
      <c r="E24">
        <f>(E2 + E4 + E7 + E10 + E18 + E21 + E23)</f>
        <v/>
      </c>
      <c r="F24">
        <f>(F2 + F4 + F7 + F10 + F18 + F21 + F23)</f>
        <v/>
      </c>
      <c r="G24">
        <f>(G2 + G4 + G7 + G10 + G18 + G21 + G23)</f>
        <v/>
      </c>
      <c r="H24">
        <f>(H2 + H4 + H7 + H10 + H18 + H21 + H23)</f>
        <v/>
      </c>
      <c r="J24">
        <f>(J2 + J3 + J4 + J6 + J7 + J9 + J10 + J17 + J18 + J20 + J21 + J22 + J23)</f>
        <v/>
      </c>
    </row>
    <row r="25">
      <c r="A25" t="inlineStr">
        <is>
          <t>regReadDataA[31]: masterReg/readData1_reg[31]/Q to masterReg/register_reg_r1_0_31_30_31__0_i_4/I0sum delays + cap delay</t>
        </is>
      </c>
      <c r="E25">
        <f>1000*(E24 + J24)</f>
        <v/>
      </c>
      <c r="F25">
        <f>1000*(F24 + J24)</f>
        <v/>
      </c>
      <c r="G25">
        <f>1000*(G24 + J24)</f>
        <v/>
      </c>
      <c r="H25">
        <f>1000*(H24 + J24)</f>
        <v/>
      </c>
    </row>
    <row r="27">
      <c r="A27" t="inlineStr">
        <is>
          <t>regReadDataA[31]: masterReg/readData1_reg[31]/Q to masterReg/register_reg_r1_0_31_30_31__0_i_4/I0Total delay (from Vivado)</t>
        </is>
      </c>
      <c r="E27" t="inlineStr">
        <is>
          <t>454</t>
        </is>
      </c>
      <c r="F27" t="inlineStr">
        <is>
          <t>382</t>
        </is>
      </c>
      <c r="G27" t="inlineStr">
        <is>
          <t>821</t>
        </is>
      </c>
      <c r="H27" t="inlineStr">
        <is>
          <t>682</t>
        </is>
      </c>
    </row>
    <row r="29">
      <c r="A29" t="inlineStr">
        <is>
          <t>INT_L_X8Y54/INT_L.LOGIC_OUTS_L1-&gt;&gt;SS2BEG1</t>
        </is>
      </c>
      <c r="B29" t="inlineStr">
        <is>
          <t>Buffer</t>
        </is>
      </c>
      <c r="C29" t="n">
        <v>1.1851186875</v>
      </c>
      <c r="D29" t="n">
        <v>0.008473000000000001</v>
      </c>
      <c r="E29" t="n">
        <v>0.06</v>
      </c>
      <c r="F29" t="n">
        <v>0.05</v>
      </c>
      <c r="G29" t="n">
        <v>0.134</v>
      </c>
      <c r="H29" t="n">
        <v>0.111</v>
      </c>
      <c r="I29">
        <f>((D33 + D44) + (D30 + D31 + D32))</f>
        <v/>
      </c>
      <c r="J29">
        <f>(((D33 + D44) + (D30 + D31 + D32))*C29)</f>
        <v/>
      </c>
    </row>
    <row r="30">
      <c r="A30" t="inlineStr">
        <is>
          <t>INT_L_X8Y54/SS2BEG1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INT_L_X8Y52/SS2END1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INT_L_X8Y53/SS2A1</t>
        </is>
      </c>
      <c r="B32" t="inlineStr">
        <is>
          <t>Part of wire</t>
        </is>
      </c>
      <c r="C32" t="n">
        <v>0</v>
      </c>
      <c r="D32" t="n">
        <v>0</v>
      </c>
      <c r="I32">
        <f>(((D30 + D31 + D32)/2) + (D33 + D44))</f>
        <v/>
      </c>
      <c r="J32">
        <f>((C30 + C31 + C32)*(((D30 + D31 + D32)/2) + (D33 + D44)))</f>
        <v/>
      </c>
    </row>
    <row r="33">
      <c r="A33" t="inlineStr">
        <is>
          <t>INT_L_X8Y52/INT_L.SS2END1-&gt;&gt;IMUX_L27</t>
        </is>
      </c>
      <c r="B33" t="inlineStr">
        <is>
          <t>Buffer</t>
        </is>
      </c>
      <c r="C33" t="n">
        <v>1.6107141875</v>
      </c>
      <c r="D33" t="n">
        <v>0.007713</v>
      </c>
      <c r="E33" t="n">
        <v>0.047</v>
      </c>
      <c r="F33" t="n">
        <v>0.038</v>
      </c>
      <c r="G33" t="n">
        <v>0.138</v>
      </c>
      <c r="H33" t="n">
        <v>0.114</v>
      </c>
      <c r="I33">
        <f>((((D38) + (D37))) + (D34 + D35))</f>
        <v/>
      </c>
      <c r="J33">
        <f>(((((D38) + (D37))) + (D34 + D35))*C33)</f>
        <v/>
      </c>
    </row>
    <row r="34">
      <c r="A34" t="inlineStr">
        <is>
          <t>INT_L_X8Y52/IMUX_L27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CLBLM_L_X8Y52/CLBLM_IMUX27</t>
        </is>
      </c>
      <c r="B35" t="inlineStr">
        <is>
          <t>Part of wire</t>
        </is>
      </c>
      <c r="C35" t="n">
        <v>0</v>
      </c>
      <c r="D35" t="n">
        <v>0</v>
      </c>
      <c r="I35">
        <f>(((D34 + D35)/2) + (((D38) + (D37))))</f>
        <v/>
      </c>
      <c r="J35">
        <f>((C34 + C35)*(((D34 + D35)/2) + (((D38) + (D37)))))</f>
        <v/>
      </c>
    </row>
    <row r="36">
      <c r="A36" t="inlineStr">
        <is>
          <t>CLBLM_L_X8Y52/CLBLM_L.CLBLM_IMUX27-&gt;CLBLM_M_B4</t>
        </is>
      </c>
      <c r="B36" t="inlineStr">
        <is>
          <t>PassTransistor</t>
        </is>
      </c>
      <c r="C36" t="n">
        <v>0</v>
      </c>
      <c r="E36" t="n">
        <v>0</v>
      </c>
      <c r="F36" t="n">
        <v>0</v>
      </c>
      <c r="G36" t="n">
        <v>0</v>
      </c>
      <c r="H36" t="n">
        <v>0</v>
      </c>
      <c r="I36">
        <f>((D38) + (D37))</f>
        <v/>
      </c>
      <c r="J36">
        <f>(((D38) + (D37))*C36)</f>
        <v/>
      </c>
    </row>
    <row r="37">
      <c r="A37" t="inlineStr">
        <is>
          <t>CLBLM_L_X8Y52/CLBLM_M_B4</t>
        </is>
      </c>
      <c r="B37" t="inlineStr">
        <is>
          <t>Part of wire</t>
        </is>
      </c>
      <c r="C37" t="n">
        <v>0</v>
      </c>
      <c r="D37" t="n">
        <v>0</v>
      </c>
      <c r="I37">
        <f>(((D37)/2) + (D38))</f>
        <v/>
      </c>
      <c r="J37">
        <f>((C37)*(((D37)/2) + (D38)))</f>
        <v/>
      </c>
    </row>
    <row r="38">
      <c r="A38" t="inlineStr">
        <is>
          <t>masterReg/readData2[22]_i_11/I0</t>
        </is>
      </c>
      <c r="B38" t="inlineStr">
        <is>
          <t>Inpin</t>
        </is>
      </c>
      <c r="D38" t="n">
        <v>0</v>
      </c>
      <c r="E38" t="n">
        <v>0.112</v>
      </c>
      <c r="F38" t="n">
        <v>0.09</v>
      </c>
      <c r="G38" t="n">
        <v>0.3</v>
      </c>
      <c r="H38" t="n">
        <v>0.242</v>
      </c>
    </row>
    <row r="39">
      <c r="A39" t="inlineStr">
        <is>
          <t>regReadDataA[31]: masterReg/readData1_reg[31]/Q to masterReg/readData2[22]_i_11/I0 sum delays</t>
        </is>
      </c>
      <c r="E39">
        <f>(E2 + E4 + E29 + E33 + E36 + E38)</f>
        <v/>
      </c>
      <c r="F39">
        <f>(F2 + F4 + F29 + F33 + F36 + F38)</f>
        <v/>
      </c>
      <c r="G39">
        <f>(G2 + G4 + G29 + G33 + G36 + G38)</f>
        <v/>
      </c>
      <c r="H39">
        <f>(H2 + H4 + H29 + H33 + H36 + H38)</f>
        <v/>
      </c>
      <c r="J39">
        <f>(J2 + J3 + J4 + J6 + J29 + J32 + J33 + J35 + J36 + J37 + J38)</f>
        <v/>
      </c>
    </row>
    <row r="40">
      <c r="A40" t="inlineStr">
        <is>
          <t>regReadDataA[31]: masterReg/readData1_reg[31]/Q to masterReg/readData2[22]_i_11/I0sum delays + cap delay</t>
        </is>
      </c>
      <c r="E40">
        <f>1000*(E39 + J39)</f>
        <v/>
      </c>
      <c r="F40">
        <f>1000*(F39 + J39)</f>
        <v/>
      </c>
      <c r="G40">
        <f>1000*(G39 + J39)</f>
        <v/>
      </c>
      <c r="H40">
        <f>1000*(H39 + J39)</f>
        <v/>
      </c>
    </row>
    <row r="42">
      <c r="A42" t="inlineStr">
        <is>
          <t>regReadDataA[31]: masterReg/readData1_reg[31]/Q to masterReg/readData2[22]_i_11/I0Total delay (from Vivado)</t>
        </is>
      </c>
      <c r="E42" t="inlineStr">
        <is>
          <t>283</t>
        </is>
      </c>
      <c r="F42" t="inlineStr">
        <is>
          <t>242</t>
        </is>
      </c>
      <c r="G42" t="inlineStr">
        <is>
          <t>523</t>
        </is>
      </c>
      <c r="H42" t="inlineStr">
        <is>
          <t>437</t>
        </is>
      </c>
    </row>
    <row r="44">
      <c r="A44" t="inlineStr">
        <is>
          <t>INT_L_X8Y52/INT_L.SS2END1-&gt;&gt;SS2BEG1</t>
        </is>
      </c>
      <c r="B44" t="inlineStr">
        <is>
          <t>Buffer</t>
        </is>
      </c>
      <c r="C44" t="n">
        <v>1.1851186875</v>
      </c>
      <c r="D44" t="n">
        <v>0.008473000000000001</v>
      </c>
      <c r="E44" t="n">
        <v>0.06</v>
      </c>
      <c r="F44" t="n">
        <v>0.05</v>
      </c>
      <c r="G44" t="n">
        <v>0.134</v>
      </c>
      <c r="H44" t="n">
        <v>0.111</v>
      </c>
      <c r="I44">
        <f>((D48) + (D45 + D46 + D47))</f>
        <v/>
      </c>
      <c r="J44">
        <f>(((D48) + (D45 + D46 + D47))*C44)</f>
        <v/>
      </c>
    </row>
    <row r="45">
      <c r="A45" t="inlineStr">
        <is>
          <t>INT_L_X8Y52/SS2BEG1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INT_L_X8Y50/SS2END1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INT_L_X8Y51/SS2A1</t>
        </is>
      </c>
      <c r="B47" t="inlineStr">
        <is>
          <t>Part of wire</t>
        </is>
      </c>
      <c r="C47" t="n">
        <v>0</v>
      </c>
      <c r="D47" t="n">
        <v>0</v>
      </c>
      <c r="I47">
        <f>(((D45 + D46 + D47)/2) + (D48))</f>
        <v/>
      </c>
      <c r="J47">
        <f>((C45 + C46 + C47)*(((D45 + D46 + D47)/2) + (D48)))</f>
        <v/>
      </c>
    </row>
    <row r="48">
      <c r="A48" t="inlineStr">
        <is>
          <t>INT_L_X8Y50/INT_L.SS2END1-&gt;&gt;FAN_ALT7</t>
        </is>
      </c>
      <c r="B48" t="inlineStr">
        <is>
          <t>Buffer</t>
        </is>
      </c>
      <c r="C48" t="n">
        <v>0</v>
      </c>
      <c r="D48" t="n">
        <v>0.00757</v>
      </c>
      <c r="E48" t="n">
        <v>0</v>
      </c>
      <c r="F48" t="n">
        <v>0</v>
      </c>
      <c r="G48" t="n">
        <v>0</v>
      </c>
      <c r="H48" t="n">
        <v>0</v>
      </c>
      <c r="I48">
        <f>((D50) + (D49))</f>
        <v/>
      </c>
      <c r="J48">
        <f>(((D50) + (D49))*C48)</f>
        <v/>
      </c>
    </row>
    <row r="49">
      <c r="A49" t="inlineStr">
        <is>
          <t>INT_L_X8Y50/FAN_ALT7</t>
        </is>
      </c>
      <c r="B49" t="inlineStr">
        <is>
          <t>Part of wire</t>
        </is>
      </c>
      <c r="C49" t="n">
        <v>0</v>
      </c>
      <c r="D49" t="n">
        <v>0</v>
      </c>
      <c r="I49">
        <f>(((D49)/2) + (D50))</f>
        <v/>
      </c>
      <c r="J49">
        <f>((C49)*(((D49)/2) + (D50)))</f>
        <v/>
      </c>
    </row>
    <row r="50">
      <c r="A50" t="inlineStr">
        <is>
          <t>INT_L_X8Y50/INT_L.FAN_ALT7-&gt;&gt;FAN_BOUNCE7</t>
        </is>
      </c>
      <c r="B50" t="inlineStr">
        <is>
          <t>Buffer</t>
        </is>
      </c>
      <c r="C50" t="n">
        <v>1.4764880625</v>
      </c>
      <c r="D50" t="n">
        <v>0</v>
      </c>
      <c r="E50" t="n">
        <v>0.059</v>
      </c>
      <c r="F50" t="n">
        <v>0.049</v>
      </c>
      <c r="G50" t="n">
        <v>0.178</v>
      </c>
      <c r="H50" t="n">
        <v>0.147</v>
      </c>
      <c r="I50">
        <f>((D52 + D63) + (D51))</f>
        <v/>
      </c>
      <c r="J50">
        <f>(((D52 + D63) + (D51))*C50)</f>
        <v/>
      </c>
    </row>
    <row r="51">
      <c r="A51" t="inlineStr">
        <is>
          <t>INT_L_X8Y50/FAN_BOUNCE7</t>
        </is>
      </c>
      <c r="B51" t="inlineStr">
        <is>
          <t>Part of wire</t>
        </is>
      </c>
      <c r="C51" t="n">
        <v>0</v>
      </c>
      <c r="D51" t="n">
        <v>0</v>
      </c>
      <c r="I51">
        <f>(((D51)/2) + (D52 + D63))</f>
        <v/>
      </c>
      <c r="J51">
        <f>((C51)*(((D51)/2) + (D52 + D63)))</f>
        <v/>
      </c>
    </row>
    <row r="52">
      <c r="A52" t="inlineStr">
        <is>
          <t>INT_L_X8Y50/INT_L.FAN_BOUNCE7-&gt;&gt;IMUX_L32</t>
        </is>
      </c>
      <c r="B52" t="inlineStr">
        <is>
          <t>Buffer</t>
        </is>
      </c>
      <c r="C52" t="n">
        <v>1.6107141875</v>
      </c>
      <c r="D52" t="n">
        <v>0.007713</v>
      </c>
      <c r="E52" t="n">
        <v>0.047</v>
      </c>
      <c r="F52" t="n">
        <v>0.038</v>
      </c>
      <c r="G52" t="n">
        <v>0.138</v>
      </c>
      <c r="H52" t="n">
        <v>0.114</v>
      </c>
      <c r="I52">
        <f>((((D57) + (D56))) + (D53 + D54))</f>
        <v/>
      </c>
      <c r="J52">
        <f>(((((D57) + (D56))) + (D53 + D54))*C52)</f>
        <v/>
      </c>
    </row>
    <row r="53">
      <c r="A53" t="inlineStr">
        <is>
          <t>INT_L_X8Y50/IMUX_L32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CLBLM_L_X8Y50/CLBLM_IMUX32</t>
        </is>
      </c>
      <c r="B54" t="inlineStr">
        <is>
          <t>Part of wire</t>
        </is>
      </c>
      <c r="C54" t="n">
        <v>0</v>
      </c>
      <c r="D54" t="n">
        <v>0</v>
      </c>
      <c r="I54">
        <f>(((D53 + D54)/2) + (((D57) + (D56))))</f>
        <v/>
      </c>
      <c r="J54">
        <f>((C53 + C54)*(((D53 + D54)/2) + (((D57) + (D56)))))</f>
        <v/>
      </c>
    </row>
    <row r="55">
      <c r="A55" t="inlineStr">
        <is>
          <t>CLBLM_L_X8Y50/CLBLM_L.CLBLM_IMUX32-&gt;CLBLM_M_C1</t>
        </is>
      </c>
      <c r="B55" t="inlineStr">
        <is>
          <t>PassTransistor</t>
        </is>
      </c>
      <c r="C55" t="n">
        <v>0</v>
      </c>
      <c r="E55" t="n">
        <v>0</v>
      </c>
      <c r="F55" t="n">
        <v>0</v>
      </c>
      <c r="G55" t="n">
        <v>0</v>
      </c>
      <c r="H55" t="n">
        <v>0</v>
      </c>
      <c r="I55">
        <f>((D57) + (D56))</f>
        <v/>
      </c>
      <c r="J55">
        <f>(((D57) + (D56))*C55)</f>
        <v/>
      </c>
    </row>
    <row r="56">
      <c r="A56" t="inlineStr">
        <is>
          <t>CLBLM_L_X8Y50/CLBLM_M_C1</t>
        </is>
      </c>
      <c r="B56" t="inlineStr">
        <is>
          <t>Part of wire</t>
        </is>
      </c>
      <c r="C56" t="n">
        <v>0</v>
      </c>
      <c r="D56" t="n">
        <v>0</v>
      </c>
      <c r="I56">
        <f>(((D56)/2) + (D57))</f>
        <v/>
      </c>
      <c r="J56">
        <f>((C56)*(((D56)/2) + (D57)))</f>
        <v/>
      </c>
    </row>
    <row r="57">
      <c r="A57" t="inlineStr">
        <is>
          <t>masterReg/readData2[27]_i_10/I1</t>
        </is>
      </c>
      <c r="B57" t="inlineStr">
        <is>
          <t>Inpin</t>
        </is>
      </c>
      <c r="D57" t="n">
        <v>0</v>
      </c>
      <c r="E57" t="n">
        <v>0.219</v>
      </c>
      <c r="F57" t="n">
        <v>0.176</v>
      </c>
      <c r="G57" t="n">
        <v>0.521</v>
      </c>
      <c r="H57" t="n">
        <v>0.42</v>
      </c>
    </row>
    <row r="58">
      <c r="A58" t="inlineStr">
        <is>
          <t>regReadDataA[31]: masterReg/readData1_reg[31]/Q to masterReg/readData2[27]_i_10/I1 sum delays</t>
        </is>
      </c>
      <c r="E58">
        <f>(E2 + E4 + E29 + E44 + E48 + E50 + E52 + E55 + E57)</f>
        <v/>
      </c>
      <c r="F58">
        <f>(F2 + F4 + F29 + F44 + F48 + F50 + F52 + F55 + F57)</f>
        <v/>
      </c>
      <c r="G58">
        <f>(G2 + G4 + G29 + G44 + G48 + G50 + G52 + G55 + G57)</f>
        <v/>
      </c>
      <c r="H58">
        <f>(H2 + H4 + H29 + H44 + H48 + H50 + H52 + H55 + H57)</f>
        <v/>
      </c>
      <c r="J58">
        <f>(J2 + J3 + J4 + J6 + J29 + J32 + J44 + J47 + J48 + J49 + J50 + J51 + J52 + J54 + J55 + J56 + J57)</f>
        <v/>
      </c>
    </row>
    <row r="59">
      <c r="A59" t="inlineStr">
        <is>
          <t>regReadDataA[31]: masterReg/readData1_reg[31]/Q to masterReg/readData2[27]_i_10/I1sum delays + cap delay</t>
        </is>
      </c>
      <c r="E59">
        <f>1000*(E58 + J58)</f>
        <v/>
      </c>
      <c r="F59">
        <f>1000*(F58 + J58)</f>
        <v/>
      </c>
      <c r="G59">
        <f>1000*(G58 + J58)</f>
        <v/>
      </c>
      <c r="H59">
        <f>1000*(H58 + J58)</f>
        <v/>
      </c>
    </row>
    <row r="61">
      <c r="A61" t="inlineStr">
        <is>
          <t>regReadDataA[31]: masterReg/readData1_reg[31]/Q to masterReg/readData2[27]_i_10/I1Total delay (from Vivado)</t>
        </is>
      </c>
      <c r="E61" t="inlineStr">
        <is>
          <t>537</t>
        </is>
      </c>
      <c r="F61" t="inlineStr">
        <is>
          <t>455</t>
        </is>
      </c>
      <c r="G61" t="inlineStr">
        <is>
          <t>991</t>
        </is>
      </c>
      <c r="H61" t="inlineStr">
        <is>
          <t>822</t>
        </is>
      </c>
    </row>
    <row r="63">
      <c r="A63" t="inlineStr">
        <is>
          <t>INT_L_X8Y50/INT_L.FAN_BOUNCE7-&gt;&gt;IMUX_L40</t>
        </is>
      </c>
      <c r="B63" t="inlineStr">
        <is>
          <t>Buffer</t>
        </is>
      </c>
      <c r="C63" t="n">
        <v>1.6107141875</v>
      </c>
      <c r="D63" t="n">
        <v>0.007713</v>
      </c>
      <c r="E63" t="n">
        <v>0.047</v>
      </c>
      <c r="F63" t="n">
        <v>0.038</v>
      </c>
      <c r="G63" t="n">
        <v>0.138</v>
      </c>
      <c r="H63" t="n">
        <v>0.114</v>
      </c>
      <c r="I63">
        <f>((((D68) + (D67))) + (D64 + D65))</f>
        <v/>
      </c>
      <c r="J63">
        <f>(((((D68) + (D67))) + (D64 + D65))*C63)</f>
        <v/>
      </c>
    </row>
    <row r="64">
      <c r="A64" t="inlineStr">
        <is>
          <t>INT_L_X8Y50/IMUX_L40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CLBLM_L_X8Y50/CLBLM_IMUX40</t>
        </is>
      </c>
      <c r="B65" t="inlineStr">
        <is>
          <t>Part of wire</t>
        </is>
      </c>
      <c r="C65" t="n">
        <v>0</v>
      </c>
      <c r="D65" t="n">
        <v>0</v>
      </c>
      <c r="I65">
        <f>(((D64 + D65)/2) + (((D68) + (D67))))</f>
        <v/>
      </c>
      <c r="J65">
        <f>((C64 + C65)*(((D64 + D65)/2) + (((D68) + (D67)))))</f>
        <v/>
      </c>
    </row>
    <row r="66">
      <c r="A66" t="inlineStr">
        <is>
          <t>CLBLM_L_X8Y50/CLBLM_L.CLBLM_IMUX40-&gt;CLBLM_M_D1</t>
        </is>
      </c>
      <c r="B66" t="inlineStr">
        <is>
          <t>PassTransistor</t>
        </is>
      </c>
      <c r="C66" t="n">
        <v>0</v>
      </c>
      <c r="E66" t="n">
        <v>0</v>
      </c>
      <c r="F66" t="n">
        <v>0</v>
      </c>
      <c r="G66" t="n">
        <v>0</v>
      </c>
      <c r="H66" t="n">
        <v>0</v>
      </c>
      <c r="I66">
        <f>((D68) + (D67))</f>
        <v/>
      </c>
      <c r="J66">
        <f>(((D68) + (D67))*C66)</f>
        <v/>
      </c>
    </row>
    <row r="67">
      <c r="A67" t="inlineStr">
        <is>
          <t>CLBLM_L_X8Y50/CLBLM_M_D1</t>
        </is>
      </c>
      <c r="B67" t="inlineStr">
        <is>
          <t>Part of wire</t>
        </is>
      </c>
      <c r="C67" t="n">
        <v>0</v>
      </c>
      <c r="D67" t="n">
        <v>0</v>
      </c>
      <c r="I67">
        <f>(((D67)/2) + (D68))</f>
        <v/>
      </c>
      <c r="J67">
        <f>((C67)*(((D67)/2) + (D68)))</f>
        <v/>
      </c>
    </row>
    <row r="68">
      <c r="A68" t="inlineStr">
        <is>
          <t>masterReg/readData2[23]_i_9/I3</t>
        </is>
      </c>
      <c r="B68" t="inlineStr">
        <is>
          <t>Inpin</t>
        </is>
      </c>
      <c r="D68" t="n">
        <v>0</v>
      </c>
      <c r="E68" t="n">
        <v>0.226</v>
      </c>
      <c r="F68" t="n">
        <v>0.145</v>
      </c>
      <c r="G68" t="n">
        <v>0.54</v>
      </c>
      <c r="H68" t="n">
        <v>0.305</v>
      </c>
    </row>
    <row r="69">
      <c r="A69" t="inlineStr">
        <is>
          <t>regReadDataA[31]: masterReg/readData1_reg[31]/Q to masterReg/readData2[23]_i_9/I3 sum delays</t>
        </is>
      </c>
      <c r="E69">
        <f>(E2 + E4 + E29 + E44 + E48 + E50 + E63 + E66 + E68)</f>
        <v/>
      </c>
      <c r="F69">
        <f>(F2 + F4 + F29 + F44 + F48 + F50 + F63 + F66 + F68)</f>
        <v/>
      </c>
      <c r="G69">
        <f>(G2 + G4 + G29 + G44 + G48 + G50 + G63 + G66 + G68)</f>
        <v/>
      </c>
      <c r="H69">
        <f>(H2 + H4 + H29 + H44 + H48 + H50 + H63 + H66 + H68)</f>
        <v/>
      </c>
      <c r="J69">
        <f>(J2 + J3 + J4 + J6 + J29 + J32 + J44 + J47 + J48 + J49 + J50 + J51 + J63 + J65 + J66 + J67 + J68)</f>
        <v/>
      </c>
    </row>
    <row r="70">
      <c r="A70" t="inlineStr">
        <is>
          <t>regReadDataA[31]: masterReg/readData1_reg[31]/Q to masterReg/readData2[23]_i_9/I3sum delays + cap delay</t>
        </is>
      </c>
      <c r="E70">
        <f>1000*(E69 + J69)</f>
        <v/>
      </c>
      <c r="F70">
        <f>1000*(F69 + J69)</f>
        <v/>
      </c>
      <c r="G70">
        <f>1000*(G69 + J69)</f>
        <v/>
      </c>
      <c r="H70">
        <f>1000*(H69 + J69)</f>
        <v/>
      </c>
    </row>
    <row r="72">
      <c r="A72" t="inlineStr">
        <is>
          <t>regReadDataA[31]: masterReg/readData1_reg[31]/Q to masterReg/readData2[23]_i_9/I3Total delay (from Vivado)</t>
        </is>
      </c>
      <c r="E72" t="inlineStr">
        <is>
          <t>544</t>
        </is>
      </c>
      <c r="F72" t="inlineStr">
        <is>
          <t>424</t>
        </is>
      </c>
      <c r="G72" t="inlineStr">
        <is>
          <t>1005</t>
        </is>
      </c>
      <c r="H72" t="inlineStr">
        <is>
          <t>728</t>
        </is>
      </c>
    </row>
    <row r="74">
      <c r="A74" t="inlineStr">
        <is>
          <t>INT_L_X8Y54/INT_L.LOGIC_OUTS_L1-&gt;&gt;EE2BEG1</t>
        </is>
      </c>
      <c r="B74" t="inlineStr">
        <is>
          <t>Buffer</t>
        </is>
      </c>
      <c r="C74" t="n">
        <v>1.1851186875</v>
      </c>
      <c r="D74" t="n">
        <v>0.008473000000000001</v>
      </c>
      <c r="E74" t="n">
        <v>0.061</v>
      </c>
      <c r="F74" t="n">
        <v>0.05</v>
      </c>
      <c r="G74" t="n">
        <v>0.139</v>
      </c>
      <c r="H74" t="n">
        <v>0.115</v>
      </c>
      <c r="I74">
        <f>((D82 + D96 + D107) + (D75 + D76 + D77 + D78 + D79 + D80 + D81))</f>
        <v/>
      </c>
      <c r="J74">
        <f>(((D82 + D96 + D107) + (D75 + D76 + D77 + D78 + D79 + D80 + D81))*C74)</f>
        <v/>
      </c>
    </row>
    <row r="75">
      <c r="A75" t="inlineStr">
        <is>
          <t>INT_L_X8Y54/EE2BEG1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INT_L_X10Y54/EE2END1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INT_R_X9Y54/EE2A1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INT_INTERFACE_R_X9Y54/INT_INTERFACE_EE2A1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DSP_R_X9Y50/DSP_EE2A1_4</t>
        </is>
      </c>
      <c r="B79" t="inlineStr">
        <is>
          <t>Part of wire</t>
        </is>
      </c>
      <c r="C79" t="n">
        <v>0.04743</v>
      </c>
      <c r="D79" t="n">
        <v>0.011</v>
      </c>
    </row>
    <row r="80">
      <c r="A80" t="inlineStr">
        <is>
          <t>VBRK_X29Y57/VBRK_EE2A1</t>
        </is>
      </c>
      <c r="B80" t="inlineStr">
        <is>
          <t>Part of wire</t>
        </is>
      </c>
      <c r="C80" t="n">
        <v>0.01211</v>
      </c>
      <c r="D80" t="n">
        <v>0.00162</v>
      </c>
    </row>
    <row r="81">
      <c r="A81" t="inlineStr">
        <is>
          <t>CLBLM_L_X10Y54/CLBLM_EE2A1</t>
        </is>
      </c>
      <c r="B81" t="inlineStr">
        <is>
          <t>Part of wire</t>
        </is>
      </c>
      <c r="C81" t="n">
        <v>0</v>
      </c>
      <c r="D81" t="n">
        <v>0</v>
      </c>
      <c r="I81">
        <f>(((D75 + D76 + D77 + D78 + D79 + D80 + D81)/2) + (D82 + D96 + D107))</f>
        <v/>
      </c>
      <c r="J81">
        <f>((C75 + C76 + C77 + C78 + C79 + C80 + C81)*(((D75 + D76 + D77 + D78 + D79 + D80 + D81)/2) + (D82 + D96 + D107)))</f>
        <v/>
      </c>
    </row>
    <row r="82">
      <c r="A82" t="inlineStr">
        <is>
          <t>INT_L_X10Y54/INT_L.EE2END1-&gt;&gt;SL1BEG1</t>
        </is>
      </c>
      <c r="B82" t="inlineStr">
        <is>
          <t>Buffer</t>
        </is>
      </c>
      <c r="C82" t="n">
        <v>1.16220225</v>
      </c>
      <c r="D82" t="n">
        <v>0.008429000000000001</v>
      </c>
      <c r="E82" t="n">
        <v>0.054</v>
      </c>
      <c r="F82" t="n">
        <v>0.044</v>
      </c>
      <c r="G82" t="n">
        <v>0.131</v>
      </c>
      <c r="H82" t="n">
        <v>0.108</v>
      </c>
      <c r="I82">
        <f>((D85) + (D83 + D84))</f>
        <v/>
      </c>
      <c r="J82">
        <f>(((D85) + (D83 + D84))*C82)</f>
        <v/>
      </c>
    </row>
    <row r="83">
      <c r="A83" t="inlineStr">
        <is>
          <t>INT_L_X10Y54/SL1BEG1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INT_L_X10Y53/SL1END1</t>
        </is>
      </c>
      <c r="B84" t="inlineStr">
        <is>
          <t>Part of wire</t>
        </is>
      </c>
      <c r="C84" t="n">
        <v>0</v>
      </c>
      <c r="D84" t="n">
        <v>0</v>
      </c>
      <c r="I84">
        <f>(((D83 + D84)/2) + (D85))</f>
        <v/>
      </c>
      <c r="J84">
        <f>((C83 + C84)*(((D83 + D84)/2) + (D85)))</f>
        <v/>
      </c>
    </row>
    <row r="85">
      <c r="A85" t="inlineStr">
        <is>
          <t>INT_L_X10Y53/INT_L.SL1END1-&gt;&gt;IMUX_L10</t>
        </is>
      </c>
      <c r="B85" t="inlineStr">
        <is>
          <t>Buffer</t>
        </is>
      </c>
      <c r="C85" t="n">
        <v>1.6107141875</v>
      </c>
      <c r="D85" t="n">
        <v>0.007713</v>
      </c>
      <c r="E85" t="n">
        <v>0.047</v>
      </c>
      <c r="F85" t="n">
        <v>0.038</v>
      </c>
      <c r="G85" t="n">
        <v>0.138</v>
      </c>
      <c r="H85" t="n">
        <v>0.114</v>
      </c>
      <c r="I85">
        <f>((((D90) + (D89))) + (D86 + D87))</f>
        <v/>
      </c>
      <c r="J85">
        <f>(((((D90) + (D89))) + (D86 + D87))*C85)</f>
        <v/>
      </c>
    </row>
    <row r="86">
      <c r="A86" t="inlineStr">
        <is>
          <t>INT_L_X10Y53/IMUX_L10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CLBLM_L_X10Y53/CLBLM_IMUX10</t>
        </is>
      </c>
      <c r="B87" t="inlineStr">
        <is>
          <t>Part of wire</t>
        </is>
      </c>
      <c r="C87" t="n">
        <v>0</v>
      </c>
      <c r="D87" t="n">
        <v>0</v>
      </c>
      <c r="I87">
        <f>(((D86 + D87)/2) + (((D90) + (D89))))</f>
        <v/>
      </c>
      <c r="J87">
        <f>((C86 + C87)*(((D86 + D87)/2) + (((D90) + (D89)))))</f>
        <v/>
      </c>
    </row>
    <row r="88">
      <c r="A88" t="inlineStr">
        <is>
          <t>CLBLM_L_X10Y53/CLBLM_L.CLBLM_IMUX10-&gt;CLBLM_L_A4</t>
        </is>
      </c>
      <c r="B88" t="inlineStr">
        <is>
          <t>PassTransistor</t>
        </is>
      </c>
      <c r="C88" t="n">
        <v>0</v>
      </c>
      <c r="E88" t="n">
        <v>0</v>
      </c>
      <c r="F88" t="n">
        <v>0</v>
      </c>
      <c r="G88" t="n">
        <v>0</v>
      </c>
      <c r="H88" t="n">
        <v>0</v>
      </c>
      <c r="I88">
        <f>((D90) + (D89))</f>
        <v/>
      </c>
      <c r="J88">
        <f>(((D90) + (D89))*C88)</f>
        <v/>
      </c>
    </row>
    <row r="89">
      <c r="A89" t="inlineStr">
        <is>
          <t>CLBLM_L_X10Y53/CLBLM_L_A4</t>
        </is>
      </c>
      <c r="B89" t="inlineStr">
        <is>
          <t>Part of wire</t>
        </is>
      </c>
      <c r="C89" t="n">
        <v>0</v>
      </c>
      <c r="D89" t="n">
        <v>0</v>
      </c>
      <c r="I89">
        <f>(((D89)/2) + (D90))</f>
        <v/>
      </c>
      <c r="J89">
        <f>((C89)*(((D89)/2) + (D90)))</f>
        <v/>
      </c>
    </row>
    <row r="90">
      <c r="A90" t="inlineStr">
        <is>
          <t>ALU1/readData2[31]_i_9/I2</t>
        </is>
      </c>
      <c r="B90" t="inlineStr">
        <is>
          <t>Inpin</t>
        </is>
      </c>
      <c r="D90" t="n">
        <v>0</v>
      </c>
      <c r="E90" t="n">
        <v>0.107</v>
      </c>
      <c r="F90" t="n">
        <v>0.08599999999999999</v>
      </c>
      <c r="G90" t="n">
        <v>0.284</v>
      </c>
      <c r="H90" t="n">
        <v>0.229</v>
      </c>
    </row>
    <row r="91">
      <c r="A91" t="inlineStr">
        <is>
          <t>regReadDataA[31]: masterReg/readData1_reg[31]/Q to ALU1/readData2[31]_i_9/I2 sum delays</t>
        </is>
      </c>
      <c r="E91">
        <f>(E2 + E4 + E74 + E82 + E85 + E88 + E90)</f>
        <v/>
      </c>
      <c r="F91">
        <f>(F2 + F4 + F74 + F82 + F85 + F88 + F90)</f>
        <v/>
      </c>
      <c r="G91">
        <f>(G2 + G4 + G74 + G82 + G85 + G88 + G90)</f>
        <v/>
      </c>
      <c r="H91">
        <f>(H2 + H4 + H74 + H82 + H85 + H88 + H90)</f>
        <v/>
      </c>
      <c r="J91">
        <f>(J2 + J3 + J4 + J6 + J74 + J81 + J82 + J84 + J85 + J87 + J88 + J89 + J90)</f>
        <v/>
      </c>
    </row>
    <row r="92">
      <c r="A92" t="inlineStr">
        <is>
          <t>regReadDataA[31]: masterReg/readData1_reg[31]/Q to ALU1/readData2[31]_i_9/I2sum delays + cap delay</t>
        </is>
      </c>
      <c r="E92">
        <f>1000*(E91 + J91)</f>
        <v/>
      </c>
      <c r="F92">
        <f>1000*(F91 + J91)</f>
        <v/>
      </c>
      <c r="G92">
        <f>1000*(G91 + J91)</f>
        <v/>
      </c>
      <c r="H92">
        <f>1000*(H91 + J91)</f>
        <v/>
      </c>
    </row>
    <row r="94">
      <c r="A94" t="inlineStr">
        <is>
          <t>regReadDataA[31]: masterReg/readData1_reg[31]/Q to ALU1/readData2[31]_i_9/I2Total delay (from Vivado)</t>
        </is>
      </c>
      <c r="E94" t="inlineStr">
        <is>
          <t>365</t>
        </is>
      </c>
      <c r="F94" t="inlineStr">
        <is>
          <t>314</t>
        </is>
      </c>
      <c r="G94" t="inlineStr">
        <is>
          <t>639</t>
        </is>
      </c>
      <c r="H94" t="inlineStr">
        <is>
          <t>538</t>
        </is>
      </c>
    </row>
    <row r="96">
      <c r="A96" t="inlineStr">
        <is>
          <t>INT_L_X10Y54/INT_L.EE2END1-&gt;&gt;IMUX_L19</t>
        </is>
      </c>
      <c r="B96" t="inlineStr">
        <is>
          <t>Buffer</t>
        </is>
      </c>
      <c r="C96" t="n">
        <v>1.6107141875</v>
      </c>
      <c r="D96" t="n">
        <v>0.007713</v>
      </c>
      <c r="E96" t="n">
        <v>0.047</v>
      </c>
      <c r="F96" t="n">
        <v>0.038</v>
      </c>
      <c r="G96" t="n">
        <v>0.138</v>
      </c>
      <c r="H96" t="n">
        <v>0.114</v>
      </c>
      <c r="I96">
        <f>((((D101) + (D100))) + (D97 + D98))</f>
        <v/>
      </c>
      <c r="J96">
        <f>(((((D101) + (D100))) + (D97 + D98))*C96)</f>
        <v/>
      </c>
    </row>
    <row r="97">
      <c r="A97" t="inlineStr">
        <is>
          <t>INT_L_X10Y54/IMUX_L19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CLBLM_L_X10Y54/CLBLM_IMUX19</t>
        </is>
      </c>
      <c r="B98" t="inlineStr">
        <is>
          <t>Part of wire</t>
        </is>
      </c>
      <c r="C98" t="n">
        <v>0</v>
      </c>
      <c r="D98" t="n">
        <v>0</v>
      </c>
      <c r="I98">
        <f>(((D97 + D98)/2) + (((D101) + (D100))))</f>
        <v/>
      </c>
      <c r="J98">
        <f>((C97 + C98)*(((D97 + D98)/2) + (((D101) + (D100)))))</f>
        <v/>
      </c>
    </row>
    <row r="99">
      <c r="A99" t="inlineStr">
        <is>
          <t>CLBLM_L_X10Y54/CLBLM_L.CLBLM_IMUX19-&gt;CLBLM_L_B2</t>
        </is>
      </c>
      <c r="B99" t="inlineStr">
        <is>
          <t>PassTransistor</t>
        </is>
      </c>
      <c r="C99" t="n">
        <v>0</v>
      </c>
      <c r="E99" t="n">
        <v>0</v>
      </c>
      <c r="F99" t="n">
        <v>0</v>
      </c>
      <c r="G99" t="n">
        <v>0</v>
      </c>
      <c r="H99" t="n">
        <v>0</v>
      </c>
      <c r="I99">
        <f>((D101) + (D100))</f>
        <v/>
      </c>
      <c r="J99">
        <f>(((D101) + (D100))*C99)</f>
        <v/>
      </c>
    </row>
    <row r="100">
      <c r="A100" t="inlineStr">
        <is>
          <t>CLBLM_L_X10Y54/CLBLM_L_B2</t>
        </is>
      </c>
      <c r="B100" t="inlineStr">
        <is>
          <t>Part of wire</t>
        </is>
      </c>
      <c r="C100" t="n">
        <v>0</v>
      </c>
      <c r="D100" t="n">
        <v>0</v>
      </c>
      <c r="I100">
        <f>(((D100)/2) + (D101))</f>
        <v/>
      </c>
      <c r="J100">
        <f>((C100)*(((D100)/2) + (D101)))</f>
        <v/>
      </c>
    </row>
    <row r="101">
      <c r="A101" t="inlineStr">
        <is>
          <t>masterReg/register_reg_r1_0_31_30_31__0_i_5/I2</t>
        </is>
      </c>
      <c r="B101" t="inlineStr">
        <is>
          <t>Inpin</t>
        </is>
      </c>
      <c r="D101" t="n">
        <v>0</v>
      </c>
      <c r="E101" t="n">
        <v>0.212</v>
      </c>
      <c r="F101" t="n">
        <v>0.17</v>
      </c>
      <c r="G101" t="n">
        <v>0.506</v>
      </c>
      <c r="H101" t="n">
        <v>0.408</v>
      </c>
    </row>
    <row r="102">
      <c r="A102" t="inlineStr">
        <is>
          <t>regReadDataA[31]: masterReg/readData1_reg[31]/Q to masterReg/register_reg_r1_0_31_30_31__0_i_5/I2 sum delays</t>
        </is>
      </c>
      <c r="E102">
        <f>(E2 + E4 + E74 + E96 + E99 + E101)</f>
        <v/>
      </c>
      <c r="F102">
        <f>(F2 + F4 + F74 + F96 + F99 + F101)</f>
        <v/>
      </c>
      <c r="G102">
        <f>(G2 + G4 + G74 + G96 + G99 + G101)</f>
        <v/>
      </c>
      <c r="H102">
        <f>(H2 + H4 + H74 + H96 + H99 + H101)</f>
        <v/>
      </c>
      <c r="J102">
        <f>(J2 + J3 + J4 + J6 + J74 + J81 + J96 + J98 + J99 + J100 + J101)</f>
        <v/>
      </c>
    </row>
    <row r="103">
      <c r="A103" t="inlineStr">
        <is>
          <t>regReadDataA[31]: masterReg/readData1_reg[31]/Q to masterReg/register_reg_r1_0_31_30_31__0_i_5/I2sum delays + cap delay</t>
        </is>
      </c>
      <c r="E103">
        <f>1000*(E102 + J102)</f>
        <v/>
      </c>
      <c r="F103">
        <f>1000*(F102 + J102)</f>
        <v/>
      </c>
      <c r="G103">
        <f>1000*(G102 + J102)</f>
        <v/>
      </c>
      <c r="H103">
        <f>1000*(H102 + J102)</f>
        <v/>
      </c>
    </row>
    <row r="105">
      <c r="A105" t="inlineStr">
        <is>
          <t>regReadDataA[31]: masterReg/readData1_reg[31]/Q to masterReg/register_reg_r1_0_31_30_31__0_i_5/I2Total delay (from Vivado)</t>
        </is>
      </c>
      <c r="E105" t="inlineStr">
        <is>
          <t>408</t>
        </is>
      </c>
      <c r="F105" t="inlineStr">
        <is>
          <t>346</t>
        </is>
      </c>
      <c r="G105" t="inlineStr">
        <is>
          <t>728</t>
        </is>
      </c>
      <c r="H105" t="inlineStr">
        <is>
          <t>607</t>
        </is>
      </c>
    </row>
    <row r="107">
      <c r="A107" t="inlineStr">
        <is>
          <t>INT_L_X10Y54/INT_L.EE2END1-&gt;&gt;SS2BEG1</t>
        </is>
      </c>
      <c r="B107" t="inlineStr">
        <is>
          <t>Buffer</t>
        </is>
      </c>
      <c r="C107" t="n">
        <v>1.1851186875</v>
      </c>
      <c r="D107" t="n">
        <v>0.008473000000000001</v>
      </c>
      <c r="E107" t="n">
        <v>0.06</v>
      </c>
      <c r="F107" t="n">
        <v>0.05</v>
      </c>
      <c r="G107" t="n">
        <v>0.134</v>
      </c>
      <c r="H107" t="n">
        <v>0.111</v>
      </c>
      <c r="I107">
        <f>((D111 + D122 + D133 + D144 + D215) + (D108 + D109 + D110))</f>
        <v/>
      </c>
      <c r="J107">
        <f>(((D111 + D122 + D133 + D144 + D215) + (D108 + D109 + D110))*C107)</f>
        <v/>
      </c>
    </row>
    <row r="108">
      <c r="A108" t="inlineStr">
        <is>
          <t>INT_L_X10Y54/SS2BEG1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INT_L_X10Y52/SS2END1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INT_L_X10Y53/SS2A1</t>
        </is>
      </c>
      <c r="B110" t="inlineStr">
        <is>
          <t>Part of wire</t>
        </is>
      </c>
      <c r="C110" t="n">
        <v>0</v>
      </c>
      <c r="D110" t="n">
        <v>0</v>
      </c>
      <c r="I110">
        <f>(((D108 + D109 + D110)/2) + (D111 + D122 + D133 + D144 + D215))</f>
        <v/>
      </c>
      <c r="J110">
        <f>((C108 + C109 + C110)*(((D108 + D109 + D110)/2) + (D111 + D122 + D133 + D144 + D215)))</f>
        <v/>
      </c>
    </row>
    <row r="111">
      <c r="A111" t="inlineStr">
        <is>
          <t>INT_L_X10Y52/INT_L.SS2END1-&gt;&gt;IMUX_L3</t>
        </is>
      </c>
      <c r="B111" t="inlineStr">
        <is>
          <t>Buffer</t>
        </is>
      </c>
      <c r="C111" t="n">
        <v>1.6107141875</v>
      </c>
      <c r="D111" t="n">
        <v>0.007713</v>
      </c>
      <c r="E111" t="n">
        <v>0.047</v>
      </c>
      <c r="F111" t="n">
        <v>0.038</v>
      </c>
      <c r="G111" t="n">
        <v>0.138</v>
      </c>
      <c r="H111" t="n">
        <v>0.114</v>
      </c>
      <c r="I111">
        <f>((((D116) + (D115))) + (D112 + D113))</f>
        <v/>
      </c>
      <c r="J111">
        <f>(((((D116) + (D115))) + (D112 + D113))*C111)</f>
        <v/>
      </c>
    </row>
    <row r="112">
      <c r="A112" t="inlineStr">
        <is>
          <t>INT_L_X10Y52/IMUX_L3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CLBLM_L_X10Y52/CLBLM_IMUX3</t>
        </is>
      </c>
      <c r="B113" t="inlineStr">
        <is>
          <t>Part of wire</t>
        </is>
      </c>
      <c r="C113" t="n">
        <v>0</v>
      </c>
      <c r="D113" t="n">
        <v>0</v>
      </c>
      <c r="I113">
        <f>(((D112 + D113)/2) + (((D116) + (D115))))</f>
        <v/>
      </c>
      <c r="J113">
        <f>((C112 + C113)*(((D112 + D113)/2) + (((D116) + (D115)))))</f>
        <v/>
      </c>
    </row>
    <row r="114">
      <c r="A114" t="inlineStr">
        <is>
          <t>CLBLM_L_X10Y52/CLBLM_L.CLBLM_IMUX3-&gt;CLBLM_L_A2</t>
        </is>
      </c>
      <c r="B114" t="inlineStr">
        <is>
          <t>PassTransistor</t>
        </is>
      </c>
      <c r="C114" t="n">
        <v>0</v>
      </c>
      <c r="E114" t="n">
        <v>0</v>
      </c>
      <c r="F114" t="n">
        <v>0</v>
      </c>
      <c r="G114" t="n">
        <v>0</v>
      </c>
      <c r="H114" t="n">
        <v>0</v>
      </c>
      <c r="I114">
        <f>((D116) + (D115))</f>
        <v/>
      </c>
      <c r="J114">
        <f>(((D116) + (D115))*C114)</f>
        <v/>
      </c>
    </row>
    <row r="115">
      <c r="A115" t="inlineStr">
        <is>
          <t>CLBLM_L_X10Y52/CLBLM_L_A2</t>
        </is>
      </c>
      <c r="B115" t="inlineStr">
        <is>
          <t>Part of wire</t>
        </is>
      </c>
      <c r="C115" t="n">
        <v>0</v>
      </c>
      <c r="D115" t="n">
        <v>0</v>
      </c>
      <c r="I115">
        <f>(((D115)/2) + (D116))</f>
        <v/>
      </c>
      <c r="J115">
        <f>((C115)*(((D115)/2) + (D116)))</f>
        <v/>
      </c>
    </row>
    <row r="116">
      <c r="A116" t="inlineStr">
        <is>
          <t>masterReg/readData2[30]_i_7/I2</t>
        </is>
      </c>
      <c r="B116" t="inlineStr">
        <is>
          <t>Inpin</t>
        </is>
      </c>
      <c r="D116" t="n">
        <v>0</v>
      </c>
      <c r="E116" t="n">
        <v>0.212</v>
      </c>
      <c r="F116" t="n">
        <v>0.17</v>
      </c>
      <c r="G116" t="n">
        <v>0.507</v>
      </c>
      <c r="H116" t="n">
        <v>0.409</v>
      </c>
    </row>
    <row r="117">
      <c r="A117" t="inlineStr">
        <is>
          <t>regReadDataA[31]: masterReg/readData1_reg[31]/Q to masterReg/readData2[30]_i_7/I2 sum delays</t>
        </is>
      </c>
      <c r="E117">
        <f>(E2 + E4 + E74 + E107 + E111 + E114 + E116)</f>
        <v/>
      </c>
      <c r="F117">
        <f>(F2 + F4 + F74 + F107 + F111 + F114 + F116)</f>
        <v/>
      </c>
      <c r="G117">
        <f>(G2 + G4 + G74 + G107 + G111 + G114 + G116)</f>
        <v/>
      </c>
      <c r="H117">
        <f>(H2 + H4 + H74 + H107 + H111 + H114 + H116)</f>
        <v/>
      </c>
      <c r="J117">
        <f>(J2 + J3 + J4 + J6 + J74 + J81 + J107 + J110 + J111 + J113 + J114 + J115 + J116)</f>
        <v/>
      </c>
    </row>
    <row r="118">
      <c r="A118" t="inlineStr">
        <is>
          <t>regReadDataA[31]: masterReg/readData1_reg[31]/Q to masterReg/readData2[30]_i_7/I2sum delays + cap delay</t>
        </is>
      </c>
      <c r="E118">
        <f>1000*(E117 + J117)</f>
        <v/>
      </c>
      <c r="F118">
        <f>1000*(F117 + J117)</f>
        <v/>
      </c>
      <c r="G118">
        <f>1000*(G117 + J117)</f>
        <v/>
      </c>
      <c r="H118">
        <f>1000*(H117 + J117)</f>
        <v/>
      </c>
    </row>
    <row r="120">
      <c r="A120" t="inlineStr">
        <is>
          <t>regReadDataA[31]: masterReg/readData1_reg[31]/Q to masterReg/readData2[30]_i_7/I2Total delay (from Vivado)</t>
        </is>
      </c>
      <c r="E120" t="inlineStr">
        <is>
          <t>513</t>
        </is>
      </c>
      <c r="F120" t="inlineStr">
        <is>
          <t>441</t>
        </is>
      </c>
      <c r="G120" t="inlineStr">
        <is>
          <t>885</t>
        </is>
      </c>
      <c r="H120" t="inlineStr">
        <is>
          <t>744</t>
        </is>
      </c>
    </row>
    <row r="122">
      <c r="A122" t="inlineStr">
        <is>
          <t>INT_L_X10Y52/INT_L.SS2END1-&gt;&gt;IMUX_L35</t>
        </is>
      </c>
      <c r="B122" t="inlineStr">
        <is>
          <t>Buffer</t>
        </is>
      </c>
      <c r="C122" t="n">
        <v>1.6107141875</v>
      </c>
      <c r="D122" t="n">
        <v>0.007713</v>
      </c>
      <c r="E122" t="n">
        <v>0.047</v>
      </c>
      <c r="F122" t="n">
        <v>0.038</v>
      </c>
      <c r="G122" t="n">
        <v>0.138</v>
      </c>
      <c r="H122" t="n">
        <v>0.114</v>
      </c>
      <c r="I122">
        <f>((((D127) + (D126))) + (D123 + D124))</f>
        <v/>
      </c>
      <c r="J122">
        <f>(((((D127) + (D126))) + (D123 + D124))*C122)</f>
        <v/>
      </c>
    </row>
    <row r="123">
      <c r="A123" t="inlineStr">
        <is>
          <t>INT_L_X10Y52/IMUX_L35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CLBLM_L_X10Y52/CLBLM_IMUX35</t>
        </is>
      </c>
      <c r="B124" t="inlineStr">
        <is>
          <t>Part of wire</t>
        </is>
      </c>
      <c r="C124" t="n">
        <v>0</v>
      </c>
      <c r="D124" t="n">
        <v>0</v>
      </c>
      <c r="I124">
        <f>(((D123 + D124)/2) + (((D127) + (D126))))</f>
        <v/>
      </c>
      <c r="J124">
        <f>((C123 + C124)*(((D123 + D124)/2) + (((D127) + (D126)))))</f>
        <v/>
      </c>
    </row>
    <row r="125">
      <c r="A125" t="inlineStr">
        <is>
          <t>CLBLM_L_X10Y52/CLBLM_L.CLBLM_IMUX35-&gt;CLBLM_M_C6</t>
        </is>
      </c>
      <c r="B125" t="inlineStr">
        <is>
          <t>PassTransistor</t>
        </is>
      </c>
      <c r="C125" t="n">
        <v>0</v>
      </c>
      <c r="E125" t="n">
        <v>0</v>
      </c>
      <c r="F125" t="n">
        <v>0</v>
      </c>
      <c r="G125" t="n">
        <v>0</v>
      </c>
      <c r="H125" t="n">
        <v>0</v>
      </c>
      <c r="I125">
        <f>((D127) + (D126))</f>
        <v/>
      </c>
      <c r="J125">
        <f>(((D127) + (D126))*C125)</f>
        <v/>
      </c>
    </row>
    <row r="126">
      <c r="A126" t="inlineStr">
        <is>
          <t>CLBLM_L_X10Y52/CLBLM_M_C6</t>
        </is>
      </c>
      <c r="B126" t="inlineStr">
        <is>
          <t>Part of wire</t>
        </is>
      </c>
      <c r="C126" t="n">
        <v>0</v>
      </c>
      <c r="D126" t="n">
        <v>0</v>
      </c>
      <c r="I126">
        <f>(((D126)/2) + (D127))</f>
        <v/>
      </c>
      <c r="J126">
        <f>((C126)*(((D126)/2) + (D127)))</f>
        <v/>
      </c>
    </row>
    <row r="127">
      <c r="A127" t="inlineStr">
        <is>
          <t>masterReg/readData2[30]_i_10/I3</t>
        </is>
      </c>
      <c r="B127" t="inlineStr">
        <is>
          <t>Inpin</t>
        </is>
      </c>
      <c r="D127" t="n">
        <v>0</v>
      </c>
      <c r="E127" t="n">
        <v>0.006</v>
      </c>
      <c r="F127" t="n">
        <v>0.005</v>
      </c>
      <c r="G127" t="n">
        <v>0.012</v>
      </c>
      <c r="H127" t="n">
        <v>0.01</v>
      </c>
    </row>
    <row r="128">
      <c r="A128" t="inlineStr">
        <is>
          <t>regReadDataA[31]: masterReg/readData1_reg[31]/Q to masterReg/readData2[30]_i_10/I3 sum delays</t>
        </is>
      </c>
      <c r="E128">
        <f>(E2 + E4 + E74 + E107 + E122 + E125 + E127)</f>
        <v/>
      </c>
      <c r="F128">
        <f>(F2 + F4 + F74 + F107 + F122 + F125 + F127)</f>
        <v/>
      </c>
      <c r="G128">
        <f>(G2 + G4 + G74 + G107 + G122 + G125 + G127)</f>
        <v/>
      </c>
      <c r="H128">
        <f>(H2 + H4 + H74 + H107 + H122 + H125 + H127)</f>
        <v/>
      </c>
      <c r="J128">
        <f>(J2 + J3 + J4 + J6 + J74 + J81 + J107 + J110 + J122 + J124 + J125 + J126 + J127)</f>
        <v/>
      </c>
    </row>
    <row r="129">
      <c r="A129" t="inlineStr">
        <is>
          <t>regReadDataA[31]: masterReg/readData1_reg[31]/Q to masterReg/readData2[30]_i_10/I3sum delays + cap delay</t>
        </is>
      </c>
      <c r="E129">
        <f>1000*(E128 + J128)</f>
        <v/>
      </c>
      <c r="F129">
        <f>1000*(F128 + J128)</f>
        <v/>
      </c>
      <c r="G129">
        <f>1000*(G128 + J128)</f>
        <v/>
      </c>
      <c r="H129">
        <f>1000*(H128 + J128)</f>
        <v/>
      </c>
    </row>
    <row r="131">
      <c r="A131" t="inlineStr">
        <is>
          <t>regReadDataA[31]: masterReg/readData1_reg[31]/Q to masterReg/readData2[30]_i_10/I3Total delay (from Vivado)</t>
        </is>
      </c>
      <c r="E131" t="inlineStr">
        <is>
          <t>307</t>
        </is>
      </c>
      <c r="F131" t="inlineStr">
        <is>
          <t>276</t>
        </is>
      </c>
      <c r="G131" t="inlineStr">
        <is>
          <t>467</t>
        </is>
      </c>
      <c r="H131" t="inlineStr">
        <is>
          <t>408</t>
        </is>
      </c>
    </row>
    <row r="133">
      <c r="A133" t="inlineStr">
        <is>
          <t>INT_L_X10Y52/INT_L.SS2END1-&gt;&gt;IMUX_L43</t>
        </is>
      </c>
      <c r="B133" t="inlineStr">
        <is>
          <t>Buffer</t>
        </is>
      </c>
      <c r="C133" t="n">
        <v>1.6107141875</v>
      </c>
      <c r="D133" t="n">
        <v>0.007713</v>
      </c>
      <c r="E133" t="n">
        <v>0.047</v>
      </c>
      <c r="F133" t="n">
        <v>0.038</v>
      </c>
      <c r="G133" t="n">
        <v>0.138</v>
      </c>
      <c r="H133" t="n">
        <v>0.114</v>
      </c>
      <c r="I133">
        <f>((((D138) + (D137))) + (D134 + D135))</f>
        <v/>
      </c>
      <c r="J133">
        <f>(((((D138) + (D137))) + (D134 + D135))*C133)</f>
        <v/>
      </c>
    </row>
    <row r="134">
      <c r="A134" t="inlineStr">
        <is>
          <t>INT_L_X10Y52/IMUX_L43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CLBLM_L_X10Y52/CLBLM_IMUX43</t>
        </is>
      </c>
      <c r="B135" t="inlineStr">
        <is>
          <t>Part of wire</t>
        </is>
      </c>
      <c r="C135" t="n">
        <v>0</v>
      </c>
      <c r="D135" t="n">
        <v>0</v>
      </c>
      <c r="I135">
        <f>(((D134 + D135)/2) + (((D138) + (D137))))</f>
        <v/>
      </c>
      <c r="J135">
        <f>((C134 + C135)*(((D134 + D135)/2) + (((D138) + (D137)))))</f>
        <v/>
      </c>
    </row>
    <row r="136">
      <c r="A136" t="inlineStr">
        <is>
          <t>CLBLM_L_X10Y52/CLBLM_L.CLBLM_IMUX43-&gt;CLBLM_M_D6</t>
        </is>
      </c>
      <c r="B136" t="inlineStr">
        <is>
          <t>PassTransistor</t>
        </is>
      </c>
      <c r="C136" t="n">
        <v>0</v>
      </c>
      <c r="E136" t="n">
        <v>0</v>
      </c>
      <c r="F136" t="n">
        <v>0</v>
      </c>
      <c r="G136" t="n">
        <v>0</v>
      </c>
      <c r="H136" t="n">
        <v>0</v>
      </c>
      <c r="I136">
        <f>((D138) + (D137))</f>
        <v/>
      </c>
      <c r="J136">
        <f>(((D138) + (D137))*C136)</f>
        <v/>
      </c>
    </row>
    <row r="137">
      <c r="A137" t="inlineStr">
        <is>
          <t>CLBLM_L_X10Y52/CLBLM_M_D6</t>
        </is>
      </c>
      <c r="B137" t="inlineStr">
        <is>
          <t>Part of wire</t>
        </is>
      </c>
      <c r="C137" t="n">
        <v>0</v>
      </c>
      <c r="D137" t="n">
        <v>0</v>
      </c>
      <c r="I137">
        <f>(((D137)/2) + (D138))</f>
        <v/>
      </c>
      <c r="J137">
        <f>((C137)*(((D137)/2) + (D138)))</f>
        <v/>
      </c>
    </row>
    <row r="138">
      <c r="A138" t="inlineStr">
        <is>
          <t>masterReg/readData2[30]_i_11/I3</t>
        </is>
      </c>
      <c r="B138" t="inlineStr">
        <is>
          <t>Inpin</t>
        </is>
      </c>
      <c r="D138" t="n">
        <v>0</v>
      </c>
      <c r="E138" t="n">
        <v>0.01</v>
      </c>
      <c r="F138" t="n">
        <v>0.003</v>
      </c>
      <c r="G138" t="n">
        <v>0.022</v>
      </c>
      <c r="H138" t="n">
        <v>0.007</v>
      </c>
    </row>
    <row r="139">
      <c r="A139" t="inlineStr">
        <is>
          <t>regReadDataA[31]: masterReg/readData1_reg[31]/Q to masterReg/readData2[30]_i_11/I3 sum delays</t>
        </is>
      </c>
      <c r="E139">
        <f>(E2 + E4 + E74 + E107 + E133 + E136 + E138)</f>
        <v/>
      </c>
      <c r="F139">
        <f>(F2 + F4 + F74 + F107 + F133 + F136 + F138)</f>
        <v/>
      </c>
      <c r="G139">
        <f>(G2 + G4 + G74 + G107 + G133 + G136 + G138)</f>
        <v/>
      </c>
      <c r="H139">
        <f>(H2 + H4 + H74 + H107 + H133 + H136 + H138)</f>
        <v/>
      </c>
      <c r="J139">
        <f>(J2 + J3 + J4 + J6 + J74 + J81 + J107 + J110 + J133 + J135 + J136 + J137 + J138)</f>
        <v/>
      </c>
    </row>
    <row r="140">
      <c r="A140" t="inlineStr">
        <is>
          <t>regReadDataA[31]: masterReg/readData1_reg[31]/Q to masterReg/readData2[30]_i_11/I3sum delays + cap delay</t>
        </is>
      </c>
      <c r="E140">
        <f>1000*(E139 + J139)</f>
        <v/>
      </c>
      <c r="F140">
        <f>1000*(F139 + J139)</f>
        <v/>
      </c>
      <c r="G140">
        <f>1000*(G139 + J139)</f>
        <v/>
      </c>
      <c r="H140">
        <f>1000*(H139 + J139)</f>
        <v/>
      </c>
    </row>
    <row r="142">
      <c r="A142" t="inlineStr">
        <is>
          <t>regReadDataA[31]: masterReg/readData1_reg[31]/Q to masterReg/readData2[30]_i_11/I3Total delay (from Vivado)</t>
        </is>
      </c>
      <c r="E142" t="inlineStr">
        <is>
          <t>311</t>
        </is>
      </c>
      <c r="F142" t="inlineStr">
        <is>
          <t>274</t>
        </is>
      </c>
      <c r="G142" t="inlineStr">
        <is>
          <t>475</t>
        </is>
      </c>
      <c r="H142" t="inlineStr">
        <is>
          <t>409</t>
        </is>
      </c>
    </row>
    <row r="144">
      <c r="A144" t="inlineStr">
        <is>
          <t>INT_L_X10Y52/INT_L.SS2END1-&gt;&gt;SS6BEG1</t>
        </is>
      </c>
      <c r="B144" t="inlineStr">
        <is>
          <t>Buffer</t>
        </is>
      </c>
      <c r="C144" t="n">
        <v>1.5845231875</v>
      </c>
      <c r="D144" t="n">
        <v>0.009979</v>
      </c>
      <c r="E144" t="n">
        <v>0.08500000000000001</v>
      </c>
      <c r="F144" t="n">
        <v>0.07000000000000001</v>
      </c>
      <c r="G144" t="n">
        <v>0.189</v>
      </c>
      <c r="H144" t="n">
        <v>0.156</v>
      </c>
      <c r="I144">
        <f>((D153) + (D145 + D146 + D147 + D148 + D149 + D150 + D151 + D152))</f>
        <v/>
      </c>
      <c r="J144">
        <f>(((D153) + (D145 + D146 + D147 + D148 + D149 + D150 + D151 + D152))*C144)</f>
        <v/>
      </c>
    </row>
    <row r="145">
      <c r="A145" t="inlineStr">
        <is>
          <t>INT_L_X10Y52/SS6BEG1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INT_L_X10Y46/SS6END1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INT_L_X10Y51/SS6A1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INT_L_X10Y50/SS6B1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BRKH_INT_X10Y49/BRKH_INT_SS6C1</t>
        </is>
      </c>
      <c r="B149" t="inlineStr">
        <is>
          <t>Part of wire</t>
        </is>
      </c>
      <c r="C149" t="n">
        <v>0.00523</v>
      </c>
      <c r="D149" t="n">
        <v>0.001</v>
      </c>
    </row>
    <row r="150">
      <c r="A150" t="inlineStr">
        <is>
          <t>INT_L_X10Y49/SS6C1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INT_L_X10Y48/SS6D1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INT_L_X10Y47/SS6E1</t>
        </is>
      </c>
      <c r="B152" t="inlineStr">
        <is>
          <t>Part of wire</t>
        </is>
      </c>
      <c r="C152" t="n">
        <v>0</v>
      </c>
      <c r="D152" t="n">
        <v>0</v>
      </c>
      <c r="I152">
        <f>(((D145 + D146 + D147 + D148 + D149 + D150 + D151 + D152)/2) + (D153))</f>
        <v/>
      </c>
      <c r="J152">
        <f>((C145 + C146 + C147 + C148 + C149 + C150 + C151 + C152)*(((D145 + D146 + D147 + D148 + D149 + D150 + D151 + D152)/2) + (D153)))</f>
        <v/>
      </c>
    </row>
    <row r="153">
      <c r="A153" t="inlineStr">
        <is>
          <t>INT_L_X10Y46/INT_L.SS6END1-&gt;&gt;NR1BEG1</t>
        </is>
      </c>
      <c r="B153" t="inlineStr">
        <is>
          <t>Buffer</t>
        </is>
      </c>
      <c r="C153" t="n">
        <v>1.16220225</v>
      </c>
      <c r="D153" t="n">
        <v>0.008429000000000001</v>
      </c>
      <c r="E153" t="n">
        <v>0.056</v>
      </c>
      <c r="F153" t="n">
        <v>0.046</v>
      </c>
      <c r="G153" t="n">
        <v>0.132</v>
      </c>
      <c r="H153" t="n">
        <v>0.109</v>
      </c>
      <c r="I153">
        <f>((D156 + D167 + D178 + D202) + (D154 + D155))</f>
        <v/>
      </c>
      <c r="J153">
        <f>(((D156 + D167 + D178 + D202) + (D154 + D155))*C153)</f>
        <v/>
      </c>
    </row>
    <row r="154">
      <c r="A154" t="inlineStr">
        <is>
          <t>INT_L_X10Y46/NR1BEG1</t>
        </is>
      </c>
      <c r="B154" t="inlineStr">
        <is>
          <t>Part of wire</t>
        </is>
      </c>
      <c r="C154" t="n">
        <v>0</v>
      </c>
      <c r="D154" t="n">
        <v>0</v>
      </c>
    </row>
    <row r="155">
      <c r="A155" t="inlineStr">
        <is>
          <t>INT_L_X10Y47/NR1END1</t>
        </is>
      </c>
      <c r="B155" t="inlineStr">
        <is>
          <t>Part of wire</t>
        </is>
      </c>
      <c r="C155" t="n">
        <v>0</v>
      </c>
      <c r="D155" t="n">
        <v>0</v>
      </c>
      <c r="I155">
        <f>(((D154 + D155)/2) + (D156 + D167 + D178 + D202))</f>
        <v/>
      </c>
      <c r="J155">
        <f>((C154 + C155)*(((D154 + D155)/2) + (D156 + D167 + D178 + D202)))</f>
        <v/>
      </c>
    </row>
    <row r="156">
      <c r="A156" t="inlineStr">
        <is>
          <t>INT_L_X10Y47/INT_L.NR1END1-&gt;&gt;IMUX_L10</t>
        </is>
      </c>
      <c r="B156" t="inlineStr">
        <is>
          <t>Buffer</t>
        </is>
      </c>
      <c r="C156" t="n">
        <v>1.6107141875</v>
      </c>
      <c r="D156" t="n">
        <v>0.007713</v>
      </c>
      <c r="E156" t="n">
        <v>0.047</v>
      </c>
      <c r="F156" t="n">
        <v>0.038</v>
      </c>
      <c r="G156" t="n">
        <v>0.138</v>
      </c>
      <c r="H156" t="n">
        <v>0.114</v>
      </c>
      <c r="I156">
        <f>((((D161) + (D160))) + (D157 + D158))</f>
        <v/>
      </c>
      <c r="J156">
        <f>(((((D161) + (D160))) + (D157 + D158))*C156)</f>
        <v/>
      </c>
    </row>
    <row r="157">
      <c r="A157" t="inlineStr">
        <is>
          <t>INT_L_X10Y47/IMUX_L10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CLBLM_L_X10Y47/CLBLM_IMUX10</t>
        </is>
      </c>
      <c r="B158" t="inlineStr">
        <is>
          <t>Part of wire</t>
        </is>
      </c>
      <c r="C158" t="n">
        <v>0</v>
      </c>
      <c r="D158" t="n">
        <v>0</v>
      </c>
      <c r="I158">
        <f>(((D157 + D158)/2) + (((D161) + (D160))))</f>
        <v/>
      </c>
      <c r="J158">
        <f>((C157 + C158)*(((D157 + D158)/2) + (((D161) + (D160)))))</f>
        <v/>
      </c>
    </row>
    <row r="159">
      <c r="A159" t="inlineStr">
        <is>
          <t>CLBLM_L_X10Y47/CLBLM_L.CLBLM_IMUX10-&gt;CLBLM_L_A4</t>
        </is>
      </c>
      <c r="B159" t="inlineStr">
        <is>
          <t>PassTransistor</t>
        </is>
      </c>
      <c r="C159" t="n">
        <v>0</v>
      </c>
      <c r="E159" t="n">
        <v>0</v>
      </c>
      <c r="F159" t="n">
        <v>0</v>
      </c>
      <c r="G159" t="n">
        <v>0</v>
      </c>
      <c r="H159" t="n">
        <v>0</v>
      </c>
      <c r="I159">
        <f>((D161) + (D160))</f>
        <v/>
      </c>
      <c r="J159">
        <f>(((D161) + (D160))*C159)</f>
        <v/>
      </c>
    </row>
    <row r="160">
      <c r="A160" t="inlineStr">
        <is>
          <t>CLBLM_L_X10Y47/CLBLM_L_A4</t>
        </is>
      </c>
      <c r="B160" t="inlineStr">
        <is>
          <t>Part of wire</t>
        </is>
      </c>
      <c r="C160" t="n">
        <v>0</v>
      </c>
      <c r="D160" t="n">
        <v>0</v>
      </c>
      <c r="I160">
        <f>(((D160)/2) + (D161))</f>
        <v/>
      </c>
      <c r="J160">
        <f>((C160)*(((D160)/2) + (D161)))</f>
        <v/>
      </c>
    </row>
    <row r="161">
      <c r="A161" t="inlineStr">
        <is>
          <t>masterReg/readData2[14]_i_11/I2</t>
        </is>
      </c>
      <c r="B161" t="inlineStr">
        <is>
          <t>Inpin</t>
        </is>
      </c>
      <c r="D161" t="n">
        <v>0</v>
      </c>
      <c r="E161" t="n">
        <v>0.107</v>
      </c>
      <c r="F161" t="n">
        <v>0.08599999999999999</v>
      </c>
      <c r="G161" t="n">
        <v>0.284</v>
      </c>
      <c r="H161" t="n">
        <v>0.229</v>
      </c>
    </row>
    <row r="162">
      <c r="A162" t="inlineStr">
        <is>
          <t>regReadDataA[31]: masterReg/readData1_reg[31]/Q to masterReg/readData2[14]_i_11/I2 sum delays</t>
        </is>
      </c>
      <c r="E162">
        <f>(E2 + E4 + E74 + E107 + E144 + E153 + E156 + E159 + E161)</f>
        <v/>
      </c>
      <c r="F162">
        <f>(F2 + F4 + F74 + F107 + F144 + F153 + F156 + F159 + F161)</f>
        <v/>
      </c>
      <c r="G162">
        <f>(G2 + G4 + G74 + G107 + G144 + G153 + G156 + G159 + G161)</f>
        <v/>
      </c>
      <c r="H162">
        <f>(H2 + H4 + H74 + H107 + H144 + H153 + H156 + H159 + H161)</f>
        <v/>
      </c>
      <c r="J162">
        <f>(J2 + J3 + J4 + J6 + J74 + J81 + J107 + J110 + J144 + J152 + J153 + J155 + J156 + J158 + J159 + J160 + J161)</f>
        <v/>
      </c>
    </row>
    <row r="163">
      <c r="A163" t="inlineStr">
        <is>
          <t>regReadDataA[31]: masterReg/readData1_reg[31]/Q to masterReg/readData2[14]_i_11/I2sum delays + cap delay</t>
        </is>
      </c>
      <c r="E163">
        <f>1000*(E162 + J162)</f>
        <v/>
      </c>
      <c r="F163">
        <f>1000*(F162 + J162)</f>
        <v/>
      </c>
      <c r="G163">
        <f>1000*(G162 + J162)</f>
        <v/>
      </c>
      <c r="H163">
        <f>1000*(H162 + J162)</f>
        <v/>
      </c>
    </row>
    <row r="165">
      <c r="A165" t="inlineStr">
        <is>
          <t>regReadDataA[31]: masterReg/readData1_reg[31]/Q to masterReg/readData2[14]_i_11/I2Total delay (from Vivado)</t>
        </is>
      </c>
      <c r="E165" t="inlineStr">
        <is>
          <t>595</t>
        </is>
      </c>
      <c r="F165" t="inlineStr">
        <is>
          <t>519</t>
        </is>
      </c>
      <c r="G165" t="inlineStr">
        <is>
          <t>993</t>
        </is>
      </c>
      <c r="H165" t="inlineStr">
        <is>
          <t>844</t>
        </is>
      </c>
    </row>
    <row r="167">
      <c r="A167" t="inlineStr">
        <is>
          <t>INT_L_X10Y47/INT_L.NR1END1-&gt;&gt;IMUX_L26</t>
        </is>
      </c>
      <c r="B167" t="inlineStr">
        <is>
          <t>Buffer</t>
        </is>
      </c>
      <c r="C167" t="n">
        <v>1.6107141875</v>
      </c>
      <c r="D167" t="n">
        <v>0.007713</v>
      </c>
      <c r="E167" t="n">
        <v>0.047</v>
      </c>
      <c r="F167" t="n">
        <v>0.038</v>
      </c>
      <c r="G167" t="n">
        <v>0.138</v>
      </c>
      <c r="H167" t="n">
        <v>0.114</v>
      </c>
      <c r="I167">
        <f>((((D172) + (D171))) + (D168 + D169))</f>
        <v/>
      </c>
      <c r="J167">
        <f>(((((D172) + (D171))) + (D168 + D169))*C167)</f>
        <v/>
      </c>
    </row>
    <row r="168">
      <c r="A168" t="inlineStr">
        <is>
          <t>INT_L_X10Y47/IMUX_L26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CLBLM_L_X10Y47/CLBLM_IMUX26</t>
        </is>
      </c>
      <c r="B169" t="inlineStr">
        <is>
          <t>Part of wire</t>
        </is>
      </c>
      <c r="C169" t="n">
        <v>0</v>
      </c>
      <c r="D169" t="n">
        <v>0</v>
      </c>
      <c r="I169">
        <f>(((D168 + D169)/2) + (((D172) + (D171))))</f>
        <v/>
      </c>
      <c r="J169">
        <f>((C168 + C169)*(((D168 + D169)/2) + (((D172) + (D171)))))</f>
        <v/>
      </c>
    </row>
    <row r="170">
      <c r="A170" t="inlineStr">
        <is>
          <t>CLBLM_L_X10Y47/CLBLM_L.CLBLM_IMUX26-&gt;CLBLM_L_B4</t>
        </is>
      </c>
      <c r="B170" t="inlineStr">
        <is>
          <t>PassTransistor</t>
        </is>
      </c>
      <c r="C170" t="n">
        <v>0</v>
      </c>
      <c r="E170" t="n">
        <v>0</v>
      </c>
      <c r="F170" t="n">
        <v>0</v>
      </c>
      <c r="G170" t="n">
        <v>0</v>
      </c>
      <c r="H170" t="n">
        <v>0</v>
      </c>
      <c r="I170">
        <f>((D172) + (D171))</f>
        <v/>
      </c>
      <c r="J170">
        <f>(((D172) + (D171))*C170)</f>
        <v/>
      </c>
    </row>
    <row r="171">
      <c r="A171" t="inlineStr">
        <is>
          <t>CLBLM_L_X10Y47/CLBLM_L_B4</t>
        </is>
      </c>
      <c r="B171" t="inlineStr">
        <is>
          <t>Part of wire</t>
        </is>
      </c>
      <c r="C171" t="n">
        <v>0</v>
      </c>
      <c r="D171" t="n">
        <v>0</v>
      </c>
      <c r="I171">
        <f>(((D171)/2) + (D172))</f>
        <v/>
      </c>
      <c r="J171">
        <f>((C171)*(((D171)/2) + (D172)))</f>
        <v/>
      </c>
    </row>
    <row r="172">
      <c r="A172" t="inlineStr">
        <is>
          <t>masterReg/readData2[31]_i_12/I2</t>
        </is>
      </c>
      <c r="B172" t="inlineStr">
        <is>
          <t>Inpin</t>
        </is>
      </c>
      <c r="D172" t="n">
        <v>0</v>
      </c>
      <c r="E172" t="n">
        <v>0.107</v>
      </c>
      <c r="F172" t="n">
        <v>0.08599999999999999</v>
      </c>
      <c r="G172" t="n">
        <v>0.282</v>
      </c>
      <c r="H172" t="n">
        <v>0.228</v>
      </c>
    </row>
    <row r="173">
      <c r="A173" t="inlineStr">
        <is>
          <t>regReadDataA[31]: masterReg/readData1_reg[31]/Q to masterReg/readData2[31]_i_12/I2 sum delays</t>
        </is>
      </c>
      <c r="E173">
        <f>(E2 + E4 + E74 + E107 + E144 + E153 + E167 + E170 + E172)</f>
        <v/>
      </c>
      <c r="F173">
        <f>(F2 + F4 + F74 + F107 + F144 + F153 + F167 + F170 + F172)</f>
        <v/>
      </c>
      <c r="G173">
        <f>(G2 + G4 + G74 + G107 + G144 + G153 + G167 + G170 + G172)</f>
        <v/>
      </c>
      <c r="H173">
        <f>(H2 + H4 + H74 + H107 + H144 + H153 + H167 + H170 + H172)</f>
        <v/>
      </c>
      <c r="J173">
        <f>(J2 + J3 + J4 + J6 + J74 + J81 + J107 + J110 + J144 + J152 + J153 + J155 + J167 + J169 + J170 + J171 + J172)</f>
        <v/>
      </c>
    </row>
    <row r="174">
      <c r="A174" t="inlineStr">
        <is>
          <t>regReadDataA[31]: masterReg/readData1_reg[31]/Q to masterReg/readData2[31]_i_12/I2sum delays + cap delay</t>
        </is>
      </c>
      <c r="E174">
        <f>1000*(E173 + J173)</f>
        <v/>
      </c>
      <c r="F174">
        <f>1000*(F173 + J173)</f>
        <v/>
      </c>
      <c r="G174">
        <f>1000*(G173 + J173)</f>
        <v/>
      </c>
      <c r="H174">
        <f>1000*(H173 + J173)</f>
        <v/>
      </c>
    </row>
    <row r="176">
      <c r="A176" t="inlineStr">
        <is>
          <t>regReadDataA[31]: masterReg/readData1_reg[31]/Q to masterReg/readData2[31]_i_12/I2Total delay (from Vivado)</t>
        </is>
      </c>
      <c r="E176" t="inlineStr">
        <is>
          <t>595</t>
        </is>
      </c>
      <c r="F176" t="inlineStr">
        <is>
          <t>519</t>
        </is>
      </c>
      <c r="G176" t="inlineStr">
        <is>
          <t>993</t>
        </is>
      </c>
      <c r="H176" t="inlineStr">
        <is>
          <t>844</t>
        </is>
      </c>
    </row>
    <row r="178">
      <c r="A178" t="inlineStr">
        <is>
          <t>INT_L_X10Y47/INT_L.NR1END1-&gt;&gt;WR1BEG2</t>
        </is>
      </c>
      <c r="B178" t="inlineStr">
        <is>
          <t>Buffer</t>
        </is>
      </c>
      <c r="C178" t="n">
        <v>1.16220225</v>
      </c>
      <c r="D178" t="n">
        <v>0.008429000000000001</v>
      </c>
      <c r="E178" t="n">
        <v>0.043</v>
      </c>
      <c r="F178" t="n">
        <v>0.035</v>
      </c>
      <c r="G178" t="n">
        <v>0.123</v>
      </c>
      <c r="H178" t="n">
        <v>0.102</v>
      </c>
      <c r="I178">
        <f>((D185) + (D179 + D180 + D181 + D182 + D183 + D184))</f>
        <v/>
      </c>
      <c r="J178">
        <f>(((D185) + (D179 + D180 + D181 + D182 + D183 + D184))*C178)</f>
        <v/>
      </c>
    </row>
    <row r="179">
      <c r="A179" t="inlineStr">
        <is>
          <t>INT_L_X10Y47/WR1BEG2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INT_R_X9Y47/WR1END2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CLBLM_L_X10Y47/CLBLM_WR1END2</t>
        </is>
      </c>
      <c r="B181" t="inlineStr">
        <is>
          <t>Part of wire</t>
        </is>
      </c>
      <c r="C181" t="n">
        <v>0.09451000000000001</v>
      </c>
      <c r="D181" t="n">
        <v>0.005801</v>
      </c>
    </row>
    <row r="182">
      <c r="A182" t="inlineStr">
        <is>
          <t>VBRK_X29Y49/VBRK_WR1END2</t>
        </is>
      </c>
      <c r="B182" t="inlineStr">
        <is>
          <t>Part of wire</t>
        </is>
      </c>
      <c r="C182" t="n">
        <v>0.01211</v>
      </c>
      <c r="D182" t="n">
        <v>0.00162</v>
      </c>
    </row>
    <row r="183">
      <c r="A183" t="inlineStr">
        <is>
          <t>DSP_R_X9Y45/DSP_WR1END2_2</t>
        </is>
      </c>
      <c r="B183" t="inlineStr">
        <is>
          <t>Part of wire</t>
        </is>
      </c>
      <c r="C183" t="n">
        <v>0.04743</v>
      </c>
      <c r="D183" t="n">
        <v>0.0119</v>
      </c>
    </row>
    <row r="184">
      <c r="A184" t="inlineStr">
        <is>
          <t>INT_INTERFACE_R_X9Y47/INT_INTERFACE_WR1END2</t>
        </is>
      </c>
      <c r="B184" t="inlineStr">
        <is>
          <t>Part of wire</t>
        </is>
      </c>
      <c r="C184" t="n">
        <v>0</v>
      </c>
      <c r="D184" t="n">
        <v>0</v>
      </c>
      <c r="I184">
        <f>(((D179 + D180 + D181 + D182 + D183 + D184)/2) + (D185))</f>
        <v/>
      </c>
      <c r="J184">
        <f>((C179 + C180 + C181 + C182 + C183 + C184)*(((D179 + D180 + D181 + D182 + D183 + D184)/2) + (D185)))</f>
        <v/>
      </c>
    </row>
    <row r="185">
      <c r="A185" t="inlineStr">
        <is>
          <t>INT_R_X9Y47/INT_R.WR1END2-&gt;&gt;WW2BEG1</t>
        </is>
      </c>
      <c r="B185" t="inlineStr">
        <is>
          <t>Buffer</t>
        </is>
      </c>
      <c r="C185" t="n">
        <v>1.1851186875</v>
      </c>
      <c r="D185" t="n">
        <v>0.008473000000000001</v>
      </c>
      <c r="E185" t="n">
        <v>0.063</v>
      </c>
      <c r="F185" t="n">
        <v>0.052</v>
      </c>
      <c r="G185" t="n">
        <v>0.143</v>
      </c>
      <c r="H185" t="n">
        <v>0.118</v>
      </c>
      <c r="I185">
        <f>((D191) + (D186 + D187 + D188 + D189 + D190))</f>
        <v/>
      </c>
      <c r="J185">
        <f>(((D191) + (D186 + D187 + D188 + D189 + D190))*C185)</f>
        <v/>
      </c>
    </row>
    <row r="186">
      <c r="A186" t="inlineStr">
        <is>
          <t>INT_R_X9Y47/WW2BEG1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INT_R_X7Y47/WW2END1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INT_L_X8Y47/WW2A1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CLBLM_L_X8Y47/CLBLM_WW2END1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CLBLM_R_X7Y47/CLBLM_WW2END1</t>
        </is>
      </c>
      <c r="B190" t="inlineStr">
        <is>
          <t>Part of wire</t>
        </is>
      </c>
      <c r="C190" t="n">
        <v>0</v>
      </c>
      <c r="D190" t="n">
        <v>0</v>
      </c>
      <c r="I190">
        <f>(((D186 + D187 + D188 + D189 + D190)/2) + (D191))</f>
        <v/>
      </c>
      <c r="J190">
        <f>((C186 + C187 + C188 + C189 + C190)*(((D186 + D187 + D188 + D189 + D190)/2) + (D191)))</f>
        <v/>
      </c>
    </row>
    <row r="191">
      <c r="A191" t="inlineStr">
        <is>
          <t>INT_R_X7Y47/INT_R.WW2END1-&gt;&gt;IMUX20</t>
        </is>
      </c>
      <c r="B191" t="inlineStr">
        <is>
          <t>Buffer</t>
        </is>
      </c>
      <c r="C191" t="n">
        <v>1.6107141875</v>
      </c>
      <c r="D191" t="n">
        <v>0.007713</v>
      </c>
      <c r="E191" t="n">
        <v>0.047</v>
      </c>
      <c r="F191" t="n">
        <v>0.038</v>
      </c>
      <c r="G191" t="n">
        <v>0.138</v>
      </c>
      <c r="H191" t="n">
        <v>0.114</v>
      </c>
      <c r="I191">
        <f>((((D196) + (D195))) + (D192 + D193))</f>
        <v/>
      </c>
      <c r="J191">
        <f>(((((D196) + (D195))) + (D192 + D193))*C191)</f>
        <v/>
      </c>
    </row>
    <row r="192">
      <c r="A192" t="inlineStr">
        <is>
          <t>INT_R_X7Y47/IMUX20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CLBLM_R_X7Y47/CLBLM_IMUX20</t>
        </is>
      </c>
      <c r="B193" t="inlineStr">
        <is>
          <t>Part of wire</t>
        </is>
      </c>
      <c r="C193" t="n">
        <v>0</v>
      </c>
      <c r="D193" t="n">
        <v>0</v>
      </c>
      <c r="I193">
        <f>(((D192 + D193)/2) + (((D196) + (D195))))</f>
        <v/>
      </c>
      <c r="J193">
        <f>((C192 + C193)*(((D192 + D193)/2) + (((D196) + (D195)))))</f>
        <v/>
      </c>
    </row>
    <row r="194">
      <c r="A194" t="inlineStr">
        <is>
          <t>CLBLM_R_X7Y47/CLBLM_R.CLBLM_IMUX20-&gt;CLBLM_L_C2</t>
        </is>
      </c>
      <c r="B194" t="inlineStr">
        <is>
          <t>PassTransistor</t>
        </is>
      </c>
      <c r="C194" t="n">
        <v>0</v>
      </c>
      <c r="E194" t="n">
        <v>0</v>
      </c>
      <c r="F194" t="n">
        <v>0</v>
      </c>
      <c r="G194" t="n">
        <v>0</v>
      </c>
      <c r="H194" t="n">
        <v>0</v>
      </c>
      <c r="I194">
        <f>((D196) + (D195))</f>
        <v/>
      </c>
      <c r="J194">
        <f>(((D196) + (D195))*C194)</f>
        <v/>
      </c>
    </row>
    <row r="195">
      <c r="A195" t="inlineStr">
        <is>
          <t>CLBLM_R_X7Y47/CLBLM_L_C2</t>
        </is>
      </c>
      <c r="B195" t="inlineStr">
        <is>
          <t>Part of wire</t>
        </is>
      </c>
      <c r="C195" t="n">
        <v>0</v>
      </c>
      <c r="D195" t="n">
        <v>0</v>
      </c>
      <c r="I195">
        <f>(((D195)/2) + (D196))</f>
        <v/>
      </c>
      <c r="J195">
        <f>((C195)*(((D195)/2) + (D196)))</f>
        <v/>
      </c>
    </row>
    <row r="196">
      <c r="A196" t="inlineStr">
        <is>
          <t>masterReg/readData2[11]_i_10/I0</t>
        </is>
      </c>
      <c r="B196" t="inlineStr">
        <is>
          <t>Inpin</t>
        </is>
      </c>
      <c r="D196" t="n">
        <v>0</v>
      </c>
      <c r="E196" t="n">
        <v>0.213</v>
      </c>
      <c r="F196" t="n">
        <v>0.171</v>
      </c>
      <c r="G196" t="n">
        <v>0.507</v>
      </c>
      <c r="H196" t="n">
        <v>0.409</v>
      </c>
    </row>
    <row r="197">
      <c r="A197" t="inlineStr">
        <is>
          <t>regReadDataA[31]: masterReg/readData1_reg[31]/Q to masterReg/readData2[11]_i_10/I0 sum delays</t>
        </is>
      </c>
      <c r="E197">
        <f>(E2 + E4 + E74 + E107 + E144 + E153 + E178 + E185 + E191 + E194 + E196)</f>
        <v/>
      </c>
      <c r="F197">
        <f>(F2 + F4 + F74 + F107 + F144 + F153 + F178 + F185 + F191 + F194 + F196)</f>
        <v/>
      </c>
      <c r="G197">
        <f>(G2 + G4 + G74 + G107 + G144 + G153 + G178 + G185 + G191 + G194 + G196)</f>
        <v/>
      </c>
      <c r="H197">
        <f>(H2 + H4 + H74 + H107 + H144 + H153 + H178 + H185 + H191 + H194 + H196)</f>
        <v/>
      </c>
      <c r="J197">
        <f>(J2 + J3 + J4 + J6 + J74 + J81 + J107 + J110 + J144 + J152 + J153 + J155 + J178 + J184 + J185 + J190 + J191 + J193 + J194 + J195 + J196)</f>
        <v/>
      </c>
    </row>
    <row r="198">
      <c r="A198" t="inlineStr">
        <is>
          <t>regReadDataA[31]: masterReg/readData1_reg[31]/Q to masterReg/readData2[11]_i_10/I0sum delays + cap delay</t>
        </is>
      </c>
      <c r="E198">
        <f>1000*(E197 + J197)</f>
        <v/>
      </c>
      <c r="F198">
        <f>1000*(F197 + J197)</f>
        <v/>
      </c>
      <c r="G198">
        <f>1000*(G197 + J197)</f>
        <v/>
      </c>
      <c r="H198">
        <f>1000*(H197 + J197)</f>
        <v/>
      </c>
    </row>
    <row r="200">
      <c r="A200" t="inlineStr">
        <is>
          <t>regReadDataA[31]: masterReg/readData1_reg[31]/Q to masterReg/readData2[11]_i_10/I0Total delay (from Vivado)</t>
        </is>
      </c>
      <c r="E200" t="inlineStr">
        <is>
          <t>849</t>
        </is>
      </c>
      <c r="F200" t="inlineStr">
        <is>
          <t>733</t>
        </is>
      </c>
      <c r="G200" t="inlineStr">
        <is>
          <t>1450</t>
        </is>
      </c>
      <c r="H200" t="inlineStr">
        <is>
          <t>1224</t>
        </is>
      </c>
    </row>
    <row r="202">
      <c r="A202" t="inlineStr">
        <is>
          <t>INT_L_X10Y47/INT_L.NR1END1-&gt;&gt;GFAN0</t>
        </is>
      </c>
      <c r="B202" t="inlineStr">
        <is>
          <t>Buffer</t>
        </is>
      </c>
      <c r="C202" t="n">
        <v>1.64345225</v>
      </c>
      <c r="D202" t="n">
        <v>0.007485</v>
      </c>
      <c r="E202" t="n">
        <v>0.07199999999999999</v>
      </c>
      <c r="F202" t="n">
        <v>0.059</v>
      </c>
      <c r="G202" t="n">
        <v>0.17</v>
      </c>
      <c r="H202" t="n">
        <v>0.141</v>
      </c>
      <c r="I202">
        <f>((D204) + (D203))</f>
        <v/>
      </c>
      <c r="J202">
        <f>(((D204) + (D203))*C202)</f>
        <v/>
      </c>
    </row>
    <row r="203">
      <c r="A203" t="inlineStr">
        <is>
          <t>INT_L_X10Y47/GFAN0</t>
        </is>
      </c>
      <c r="B203" t="inlineStr">
        <is>
          <t>Part of wire</t>
        </is>
      </c>
      <c r="C203" t="n">
        <v>0</v>
      </c>
      <c r="D203" t="n">
        <v>0</v>
      </c>
      <c r="I203">
        <f>(((D203)/2) + (D204))</f>
        <v/>
      </c>
      <c r="J203">
        <f>((C203)*(((D203)/2) + (D204)))</f>
        <v/>
      </c>
    </row>
    <row r="204">
      <c r="A204" t="inlineStr">
        <is>
          <t>INT_L_X10Y47/INT_L.GFAN0-&gt;&gt;IMUX_L32</t>
        </is>
      </c>
      <c r="B204" t="inlineStr">
        <is>
          <t>Buffer</t>
        </is>
      </c>
      <c r="C204" t="n">
        <v>1.6107141875</v>
      </c>
      <c r="D204" t="n">
        <v>0.007713</v>
      </c>
      <c r="E204" t="n">
        <v>0.047</v>
      </c>
      <c r="F204" t="n">
        <v>0.038</v>
      </c>
      <c r="G204" t="n">
        <v>0.138</v>
      </c>
      <c r="H204" t="n">
        <v>0.114</v>
      </c>
      <c r="I204">
        <f>((((D209) + (D208))) + (D205 + D206))</f>
        <v/>
      </c>
      <c r="J204">
        <f>(((((D209) + (D208))) + (D205 + D206))*C204)</f>
        <v/>
      </c>
    </row>
    <row r="205">
      <c r="A205" t="inlineStr">
        <is>
          <t>INT_L_X10Y47/IMUX_L32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CLBLM_L_X10Y47/CLBLM_IMUX32</t>
        </is>
      </c>
      <c r="B206" t="inlineStr">
        <is>
          <t>Part of wire</t>
        </is>
      </c>
      <c r="C206" t="n">
        <v>0</v>
      </c>
      <c r="D206" t="n">
        <v>0</v>
      </c>
      <c r="I206">
        <f>(((D205 + D206)/2) + (((D209) + (D208))))</f>
        <v/>
      </c>
      <c r="J206">
        <f>((C205 + C206)*(((D205 + D206)/2) + (((D209) + (D208)))))</f>
        <v/>
      </c>
    </row>
    <row r="207">
      <c r="A207" t="inlineStr">
        <is>
          <t>CLBLM_L_X10Y47/CLBLM_L.CLBLM_IMUX32-&gt;CLBLM_M_C1</t>
        </is>
      </c>
      <c r="B207" t="inlineStr">
        <is>
          <t>PassTransistor</t>
        </is>
      </c>
      <c r="C207" t="n">
        <v>0</v>
      </c>
      <c r="E207" t="n">
        <v>0</v>
      </c>
      <c r="F207" t="n">
        <v>0</v>
      </c>
      <c r="G207" t="n">
        <v>0</v>
      </c>
      <c r="H207" t="n">
        <v>0</v>
      </c>
      <c r="I207">
        <f>((D209) + (D208))</f>
        <v/>
      </c>
      <c r="J207">
        <f>(((D209) + (D208))*C207)</f>
        <v/>
      </c>
    </row>
    <row r="208">
      <c r="A208" t="inlineStr">
        <is>
          <t>CLBLM_L_X10Y47/CLBLM_M_C1</t>
        </is>
      </c>
      <c r="B208" t="inlineStr">
        <is>
          <t>Part of wire</t>
        </is>
      </c>
      <c r="C208" t="n">
        <v>0</v>
      </c>
      <c r="D208" t="n">
        <v>0</v>
      </c>
      <c r="I208">
        <f>(((D208)/2) + (D209))</f>
        <v/>
      </c>
      <c r="J208">
        <f>((C208)*(((D208)/2) + (D209)))</f>
        <v/>
      </c>
    </row>
    <row r="209">
      <c r="A209" t="inlineStr">
        <is>
          <t>masterReg/readData2[10]_i_10/I0</t>
        </is>
      </c>
      <c r="B209" t="inlineStr">
        <is>
          <t>Inpin</t>
        </is>
      </c>
      <c r="D209" t="n">
        <v>0</v>
      </c>
      <c r="E209" t="n">
        <v>0.219</v>
      </c>
      <c r="F209" t="n">
        <v>0.176</v>
      </c>
      <c r="G209" t="n">
        <v>0.521</v>
      </c>
      <c r="H209" t="n">
        <v>0.42</v>
      </c>
    </row>
    <row r="210">
      <c r="A210" t="inlineStr">
        <is>
          <t>regReadDataA[31]: masterReg/readData1_reg[31]/Q to masterReg/readData2[10]_i_10/I0 sum delays</t>
        </is>
      </c>
      <c r="E210">
        <f>(E2 + E4 + E74 + E107 + E144 + E153 + E202 + E204 + E207 + E209)</f>
        <v/>
      </c>
      <c r="F210">
        <f>(F2 + F4 + F74 + F107 + F144 + F153 + F202 + F204 + F207 + F209)</f>
        <v/>
      </c>
      <c r="G210">
        <f>(G2 + G4 + G74 + G107 + G144 + G153 + G202 + G204 + G207 + G209)</f>
        <v/>
      </c>
      <c r="H210">
        <f>(H2 + H4 + H74 + H107 + H144 + H153 + H202 + H204 + H207 + H209)</f>
        <v/>
      </c>
      <c r="J210">
        <f>(J2 + J3 + J4 + J6 + J74 + J81 + J107 + J110 + J144 + J152 + J153 + J155 + J202 + J203 + J204 + J206 + J207 + J208 + J209)</f>
        <v/>
      </c>
    </row>
    <row r="211">
      <c r="A211" t="inlineStr">
        <is>
          <t>regReadDataA[31]: masterReg/readData1_reg[31]/Q to masterReg/readData2[10]_i_10/I0sum delays + cap delay</t>
        </is>
      </c>
      <c r="E211">
        <f>1000*(E210 + J210)</f>
        <v/>
      </c>
      <c r="F211">
        <f>1000*(F210 + J210)</f>
        <v/>
      </c>
      <c r="G211">
        <f>1000*(G210 + J210)</f>
        <v/>
      </c>
      <c r="H211">
        <f>1000*(H210 + J210)</f>
        <v/>
      </c>
    </row>
    <row r="213">
      <c r="A213" t="inlineStr">
        <is>
          <t>regReadDataA[31]: masterReg/readData1_reg[31]/Q to masterReg/readData2[10]_i_10/I0Total delay (from Vivado)</t>
        </is>
      </c>
      <c r="E213" t="inlineStr">
        <is>
          <t>791</t>
        </is>
      </c>
      <c r="F213" t="inlineStr">
        <is>
          <t>680</t>
        </is>
      </c>
      <c r="G213" t="inlineStr">
        <is>
          <t>1346</t>
        </is>
      </c>
      <c r="H213" t="inlineStr">
        <is>
          <t>1133</t>
        </is>
      </c>
    </row>
    <row r="215">
      <c r="A215" t="inlineStr">
        <is>
          <t>INT_L_X10Y52/INT_L.SS2END1-&gt;&gt;SR1BEG2</t>
        </is>
      </c>
      <c r="B215" t="inlineStr">
        <is>
          <t>Buffer</t>
        </is>
      </c>
      <c r="C215" t="n">
        <v>1.16220225</v>
      </c>
      <c r="D215" t="n">
        <v>0.008429000000000001</v>
      </c>
      <c r="E215" t="n">
        <v>0.057</v>
      </c>
      <c r="F215" t="n">
        <v>0.047</v>
      </c>
      <c r="G215" t="n">
        <v>0.14</v>
      </c>
      <c r="H215" t="n">
        <v>0.116</v>
      </c>
      <c r="I215">
        <f>((D218 + D229) + (D216 + D217))</f>
        <v/>
      </c>
      <c r="J215">
        <f>(((D218 + D229) + (D216 + D217))*C215)</f>
        <v/>
      </c>
    </row>
    <row r="216">
      <c r="A216" t="inlineStr">
        <is>
          <t>INT_L_X10Y52/SR1BEG2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INT_L_X10Y51/SR1END2</t>
        </is>
      </c>
      <c r="B217" t="inlineStr">
        <is>
          <t>Part of wire</t>
        </is>
      </c>
      <c r="C217" t="n">
        <v>0</v>
      </c>
      <c r="D217" t="n">
        <v>0</v>
      </c>
      <c r="I217">
        <f>(((D216 + D217)/2) + (D218 + D229))</f>
        <v/>
      </c>
      <c r="J217">
        <f>((C216 + C217)*(((D216 + D217)/2) + (D218 + D229)))</f>
        <v/>
      </c>
    </row>
    <row r="218">
      <c r="A218" t="inlineStr">
        <is>
          <t>INT_L_X10Y51/INT_L.SR1END2-&gt;&gt;IMUX_L5</t>
        </is>
      </c>
      <c r="B218" t="inlineStr">
        <is>
          <t>Buffer</t>
        </is>
      </c>
      <c r="C218" t="n">
        <v>1.6107141875</v>
      </c>
      <c r="D218" t="n">
        <v>0.007713</v>
      </c>
      <c r="E218" t="n">
        <v>0.047</v>
      </c>
      <c r="F218" t="n">
        <v>0.038</v>
      </c>
      <c r="G218" t="n">
        <v>0.138</v>
      </c>
      <c r="H218" t="n">
        <v>0.114</v>
      </c>
      <c r="I218">
        <f>((((D223) + (D222))) + (D219 + D220))</f>
        <v/>
      </c>
      <c r="J218">
        <f>(((((D223) + (D222))) + (D219 + D220))*C218)</f>
        <v/>
      </c>
    </row>
    <row r="219">
      <c r="A219" t="inlineStr">
        <is>
          <t>INT_L_X10Y51/IMUX_L5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CLBLM_L_X10Y51/CLBLM_IMUX5</t>
        </is>
      </c>
      <c r="B220" t="inlineStr">
        <is>
          <t>Part of wire</t>
        </is>
      </c>
      <c r="C220" t="n">
        <v>0</v>
      </c>
      <c r="D220" t="n">
        <v>0</v>
      </c>
      <c r="I220">
        <f>(((D219 + D220)/2) + (((D223) + (D222))))</f>
        <v/>
      </c>
      <c r="J220">
        <f>((C219 + C220)*(((D219 + D220)/2) + (((D223) + (D222)))))</f>
        <v/>
      </c>
    </row>
    <row r="221">
      <c r="A221" t="inlineStr">
        <is>
          <t>CLBLM_L_X10Y51/CLBLM_L.CLBLM_IMUX5-&gt;CLBLM_L_A6</t>
        </is>
      </c>
      <c r="B221" t="inlineStr">
        <is>
          <t>PassTransistor</t>
        </is>
      </c>
      <c r="C221" t="n">
        <v>0</v>
      </c>
      <c r="E221" t="n">
        <v>0</v>
      </c>
      <c r="F221" t="n">
        <v>0</v>
      </c>
      <c r="G221" t="n">
        <v>0</v>
      </c>
      <c r="H221" t="n">
        <v>0</v>
      </c>
      <c r="I221">
        <f>((D223) + (D222))</f>
        <v/>
      </c>
      <c r="J221">
        <f>(((D223) + (D222))*C221)</f>
        <v/>
      </c>
    </row>
    <row r="222">
      <c r="A222" t="inlineStr">
        <is>
          <t>CLBLM_L_X10Y51/CLBLM_L_A6</t>
        </is>
      </c>
      <c r="B222" t="inlineStr">
        <is>
          <t>Part of wire</t>
        </is>
      </c>
      <c r="C222" t="n">
        <v>0</v>
      </c>
      <c r="D222" t="n">
        <v>0</v>
      </c>
      <c r="I222">
        <f>(((D222)/2) + (D223))</f>
        <v/>
      </c>
      <c r="J222">
        <f>((C222)*(((D222)/2) + (D223)))</f>
        <v/>
      </c>
    </row>
    <row r="223">
      <c r="A223" t="inlineStr">
        <is>
          <t>masterReg/readData2[27]_i_7/I2</t>
        </is>
      </c>
      <c r="B223" t="inlineStr">
        <is>
          <t>Inpin</t>
        </is>
      </c>
      <c r="D223" t="n">
        <v>0</v>
      </c>
      <c r="E223" t="n">
        <v>0.002</v>
      </c>
      <c r="F223" t="n">
        <v>0.002</v>
      </c>
      <c r="G223" t="n">
        <v>0.005</v>
      </c>
      <c r="H223" t="n">
        <v>0.004</v>
      </c>
    </row>
    <row r="224">
      <c r="A224" t="inlineStr">
        <is>
          <t>regReadDataA[31]: masterReg/readData1_reg[31]/Q to masterReg/readData2[27]_i_7/I2 sum delays</t>
        </is>
      </c>
      <c r="E224">
        <f>(E2 + E4 + E74 + E107 + E215 + E218 + E221 + E223)</f>
        <v/>
      </c>
      <c r="F224">
        <f>(F2 + F4 + F74 + F107 + F215 + F218 + F221 + F223)</f>
        <v/>
      </c>
      <c r="G224">
        <f>(G2 + G4 + G74 + G107 + G215 + G218 + G221 + G223)</f>
        <v/>
      </c>
      <c r="H224">
        <f>(H2 + H4 + H74 + H107 + H215 + H218 + H221 + H223)</f>
        <v/>
      </c>
      <c r="J224">
        <f>(J2 + J3 + J4 + J6 + J74 + J81 + J107 + J110 + J215 + J217 + J218 + J220 + J221 + J222 + J223)</f>
        <v/>
      </c>
    </row>
    <row r="225">
      <c r="A225" t="inlineStr">
        <is>
          <t>regReadDataA[31]: masterReg/readData1_reg[31]/Q to masterReg/readData2[27]_i_7/I2sum delays + cap delay</t>
        </is>
      </c>
      <c r="E225">
        <f>1000*(E224 + J224)</f>
        <v/>
      </c>
      <c r="F225">
        <f>1000*(F224 + J224)</f>
        <v/>
      </c>
      <c r="G225">
        <f>1000*(G224 + J224)</f>
        <v/>
      </c>
      <c r="H225">
        <f>1000*(H224 + J224)</f>
        <v/>
      </c>
    </row>
    <row r="227">
      <c r="A227" t="inlineStr">
        <is>
          <t>regReadDataA[31]: masterReg/readData1_reg[31]/Q to masterReg/readData2[27]_i_7/I2Total delay (from Vivado)</t>
        </is>
      </c>
      <c r="E227" t="inlineStr">
        <is>
          <t>376</t>
        </is>
      </c>
      <c r="F227" t="inlineStr">
        <is>
          <t>336</t>
        </is>
      </c>
      <c r="G227" t="inlineStr">
        <is>
          <t>584</t>
        </is>
      </c>
      <c r="H227" t="inlineStr">
        <is>
          <t>507</t>
        </is>
      </c>
    </row>
    <row r="229">
      <c r="A229" t="inlineStr">
        <is>
          <t>INT_L_X10Y51/INT_L.SR1END2-&gt;&gt;SR1BEG3</t>
        </is>
      </c>
      <c r="B229" t="inlineStr">
        <is>
          <t>Buffer</t>
        </is>
      </c>
      <c r="C229" t="n">
        <v>1.16220225</v>
      </c>
      <c r="D229" t="n">
        <v>0.008429000000000001</v>
      </c>
      <c r="E229" t="n">
        <v>0.057</v>
      </c>
      <c r="F229" t="n">
        <v>0.047</v>
      </c>
      <c r="G229" t="n">
        <v>0.14</v>
      </c>
      <c r="H229" t="n">
        <v>0.116</v>
      </c>
      <c r="I229">
        <f>((D233) + (D230 + D231 + D232))</f>
        <v/>
      </c>
      <c r="J229">
        <f>(((D233) + (D230 + D231 + D232))*C229)</f>
        <v/>
      </c>
    </row>
    <row r="230">
      <c r="A230" t="inlineStr">
        <is>
          <t>INT_L_X10Y51/SR1BEG3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INT_L_X10Y50/SR1END3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INT_L_X10Y51/SR1END_N3_3</t>
        </is>
      </c>
      <c r="B232" t="inlineStr">
        <is>
          <t>Part of wire</t>
        </is>
      </c>
      <c r="C232" t="n">
        <v>0</v>
      </c>
      <c r="D232" t="n">
        <v>0</v>
      </c>
      <c r="I232">
        <f>(((D230 + D231 + D232)/2) + (D233))</f>
        <v/>
      </c>
      <c r="J232">
        <f>((C230 + C231 + C232)*(((D230 + D231 + D232)/2) + (D233)))</f>
        <v/>
      </c>
    </row>
    <row r="233">
      <c r="A233" t="inlineStr">
        <is>
          <t>INT_L_X10Y50/INT_L.SR1END3-&gt;&gt;IMUX_L47</t>
        </is>
      </c>
      <c r="B233" t="inlineStr">
        <is>
          <t>Buffer</t>
        </is>
      </c>
      <c r="C233" t="n">
        <v>1.6107141875</v>
      </c>
      <c r="D233" t="n">
        <v>0.007713</v>
      </c>
      <c r="E233" t="n">
        <v>0.047</v>
      </c>
      <c r="F233" t="n">
        <v>0.038</v>
      </c>
      <c r="G233" t="n">
        <v>0.138</v>
      </c>
      <c r="H233" t="n">
        <v>0.114</v>
      </c>
      <c r="I233">
        <f>((((D238) + (D237))) + (D234 + D235))</f>
        <v/>
      </c>
      <c r="J233">
        <f>(((((D238) + (D237))) + (D234 + D235))*C233)</f>
        <v/>
      </c>
    </row>
    <row r="234">
      <c r="A234" t="inlineStr">
        <is>
          <t>INT_L_X10Y50/IMUX_L47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CLBLM_L_X10Y50/CLBLM_IMUX47</t>
        </is>
      </c>
      <c r="B235" t="inlineStr">
        <is>
          <t>Part of wire</t>
        </is>
      </c>
      <c r="C235" t="n">
        <v>0</v>
      </c>
      <c r="D235" t="n">
        <v>0</v>
      </c>
      <c r="I235">
        <f>(((D234 + D235)/2) + (((D238) + (D237))))</f>
        <v/>
      </c>
      <c r="J235">
        <f>((C234 + C235)*(((D234 + D235)/2) + (((D238) + (D237)))))</f>
        <v/>
      </c>
    </row>
    <row r="236">
      <c r="A236" t="inlineStr">
        <is>
          <t>CLBLM_L_X10Y50/CLBLM_L.CLBLM_IMUX47-&gt;CLBLM_M_D5</t>
        </is>
      </c>
      <c r="B236" t="inlineStr">
        <is>
          <t>PassTransistor</t>
        </is>
      </c>
      <c r="C236" t="n">
        <v>0</v>
      </c>
      <c r="E236" t="n">
        <v>0</v>
      </c>
      <c r="F236" t="n">
        <v>0</v>
      </c>
      <c r="G236" t="n">
        <v>0</v>
      </c>
      <c r="H236" t="n">
        <v>0</v>
      </c>
      <c r="I236">
        <f>((D238) + (D237))</f>
        <v/>
      </c>
      <c r="J236">
        <f>(((D238) + (D237))*C236)</f>
        <v/>
      </c>
    </row>
    <row r="237">
      <c r="A237" t="inlineStr">
        <is>
          <t>CLBLM_L_X10Y50/CLBLM_M_D5</t>
        </is>
      </c>
      <c r="B237" t="inlineStr">
        <is>
          <t>Part of wire</t>
        </is>
      </c>
      <c r="C237" t="n">
        <v>0</v>
      </c>
      <c r="D237" t="n">
        <v>0</v>
      </c>
      <c r="I237">
        <f>(((D237)/2) + (D238))</f>
        <v/>
      </c>
      <c r="J237">
        <f>((C237)*(((D237)/2) + (D238)))</f>
        <v/>
      </c>
    </row>
    <row r="238">
      <c r="A238" t="inlineStr">
        <is>
          <t>masterReg/readData2[31]_i_19/I5</t>
        </is>
      </c>
      <c r="B238" t="inlineStr">
        <is>
          <t>Inpin</t>
        </is>
      </c>
      <c r="D238" t="n">
        <v>0</v>
      </c>
      <c r="E238" t="n">
        <v>0.052</v>
      </c>
      <c r="F238" t="n">
        <v>0.031</v>
      </c>
      <c r="G238" t="n">
        <v>0.137</v>
      </c>
      <c r="H238" t="n">
        <v>0.07199999999999999</v>
      </c>
    </row>
    <row r="239">
      <c r="A239" t="inlineStr">
        <is>
          <t>regReadDataA[31]: masterReg/readData1_reg[31]/Q to masterReg/readData2[31]_i_19/I5 sum delays</t>
        </is>
      </c>
      <c r="E239">
        <f>(E2 + E4 + E74 + E107 + E215 + E229 + E233 + E236 + E238)</f>
        <v/>
      </c>
      <c r="F239">
        <f>(F2 + F4 + F74 + F107 + F215 + F229 + F233 + F236 + F238)</f>
        <v/>
      </c>
      <c r="G239">
        <f>(G2 + G4 + G74 + G107 + G215 + G229 + G233 + G236 + G238)</f>
        <v/>
      </c>
      <c r="H239">
        <f>(H2 + H4 + H74 + H107 + H215 + H229 + H233 + H236 + H238)</f>
        <v/>
      </c>
      <c r="J239">
        <f>(J2 + J3 + J4 + J6 + J74 + J81 + J107 + J110 + J215 + J217 + J229 + J232 + J233 + J235 + J236 + J237 + J238)</f>
        <v/>
      </c>
    </row>
    <row r="240">
      <c r="A240" t="inlineStr">
        <is>
          <t>regReadDataA[31]: masterReg/readData1_reg[31]/Q to masterReg/readData2[31]_i_19/I5sum delays + cap delay</t>
        </is>
      </c>
      <c r="E240">
        <f>1000*(E239 + J239)</f>
        <v/>
      </c>
      <c r="F240">
        <f>1000*(F239 + J239)</f>
        <v/>
      </c>
      <c r="G240">
        <f>1000*(G239 + J239)</f>
        <v/>
      </c>
      <c r="H240">
        <f>1000*(H239 + J239)</f>
        <v/>
      </c>
    </row>
    <row r="242">
      <c r="A242" t="inlineStr">
        <is>
          <t>regReadDataA[31]: masterReg/readData1_reg[31]/Q to masterReg/readData2[31]_i_19/I5Total delay (from Vivado)</t>
        </is>
      </c>
      <c r="E242" t="inlineStr">
        <is>
          <t>491</t>
        </is>
      </c>
      <c r="F242" t="inlineStr">
        <is>
          <t>420</t>
        </is>
      </c>
      <c r="G242" t="inlineStr">
        <is>
          <t>807</t>
        </is>
      </c>
      <c r="H242" t="inlineStr">
        <is>
          <t>660</t>
        </is>
      </c>
    </row>
    <row r="244">
      <c r="A244" t="inlineStr">
        <is>
          <t>INT_L_X8Y54/INT_L.LOGIC_OUTS_L1-&gt;&gt;SW2BEG1</t>
        </is>
      </c>
      <c r="B244" t="inlineStr">
        <is>
          <t>Buffer</t>
        </is>
      </c>
      <c r="C244" t="n">
        <v>1.1851186875</v>
      </c>
      <c r="D244" t="n">
        <v>0.008473000000000001</v>
      </c>
      <c r="E244" t="n">
        <v>0.041</v>
      </c>
      <c r="F244" t="n">
        <v>0.033</v>
      </c>
      <c r="G244" t="n">
        <v>0.132</v>
      </c>
      <c r="H244" t="n">
        <v>0.109</v>
      </c>
      <c r="I244">
        <f>((D250 + D273 + D284 + D295 + D331 + D400) + (D245 + D246 + D247 + D248 + D249))</f>
        <v/>
      </c>
      <c r="J244">
        <f>(((D250 + D273 + D284 + D295 + D331 + D400) + (D245 + D246 + D247 + D248 + D249))*C244)</f>
        <v/>
      </c>
    </row>
    <row r="245">
      <c r="A245" t="inlineStr">
        <is>
          <t>INT_L_X8Y54/SW2BEG1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INT_R_X7Y53/SW2END1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INT_L_X8Y53/SW2A1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CLBLM_L_X8Y53/CLBLM_SW2A1</t>
        </is>
      </c>
      <c r="B248" t="inlineStr">
        <is>
          <t>Part of wire</t>
        </is>
      </c>
      <c r="C248" t="n">
        <v>0.090208</v>
      </c>
      <c r="D248" t="n">
        <v>0.005896</v>
      </c>
    </row>
    <row r="249">
      <c r="A249" t="inlineStr">
        <is>
          <t>CLBLM_R_X7Y53/CLBLM_SW2A1</t>
        </is>
      </c>
      <c r="B249" t="inlineStr">
        <is>
          <t>Part of wire</t>
        </is>
      </c>
      <c r="C249" t="n">
        <v>0.090208</v>
      </c>
      <c r="D249" t="n">
        <v>0.005896</v>
      </c>
      <c r="I249">
        <f>(((D245 + D246 + D247 + D248 + D249)/2) + (D250 + D273 + D284 + D295 + D331 + D400))</f>
        <v/>
      </c>
      <c r="J249">
        <f>((C245 + C246 + C247 + C248 + C249)*(((D245 + D246 + D247 + D248 + D249)/2) + (D250 + D273 + D284 + D295 + D331 + D400)))</f>
        <v/>
      </c>
    </row>
    <row r="250">
      <c r="A250" t="inlineStr">
        <is>
          <t>INT_R_X7Y53/INT_R.SW2END1-&gt;&gt;SS6BEG1</t>
        </is>
      </c>
      <c r="B250" t="inlineStr">
        <is>
          <t>Buffer</t>
        </is>
      </c>
      <c r="C250" t="n">
        <v>1.5845231875</v>
      </c>
      <c r="D250" t="n">
        <v>0.009979</v>
      </c>
      <c r="E250" t="n">
        <v>0.08500000000000001</v>
      </c>
      <c r="F250" t="n">
        <v>0.07000000000000001</v>
      </c>
      <c r="G250" t="n">
        <v>0.189</v>
      </c>
      <c r="H250" t="n">
        <v>0.156</v>
      </c>
      <c r="I250">
        <f>((D259) + (D251 + D252 + D253 + D254 + D255 + D256 + D257 + D258))</f>
        <v/>
      </c>
      <c r="J250">
        <f>(((D259) + (D251 + D252 + D253 + D254 + D255 + D256 + D257 + D258))*C250)</f>
        <v/>
      </c>
    </row>
    <row r="251">
      <c r="A251" t="inlineStr">
        <is>
          <t>INT_R_X7Y53/SS6BEG1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INT_R_X7Y47/SS6END1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INT_R_X7Y52/SS6A1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INT_R_X7Y51/SS6B1</t>
        </is>
      </c>
      <c r="B254" t="inlineStr">
        <is>
          <t>Part of wire</t>
        </is>
      </c>
      <c r="C254" t="n">
        <v>0</v>
      </c>
      <c r="D254" t="n">
        <v>0</v>
      </c>
    </row>
    <row r="255">
      <c r="A255" t="inlineStr">
        <is>
          <t>INT_R_X7Y50/SS6C1</t>
        </is>
      </c>
      <c r="B255" t="inlineStr">
        <is>
          <t>Part of wire</t>
        </is>
      </c>
      <c r="C255" t="n">
        <v>0</v>
      </c>
      <c r="D255" t="n">
        <v>0</v>
      </c>
    </row>
    <row r="256">
      <c r="A256" t="inlineStr">
        <is>
          <t>BRKH_INT_X7Y49/BRKH_INT_SS6D1</t>
        </is>
      </c>
      <c r="B256" t="inlineStr">
        <is>
          <t>Part of wire</t>
        </is>
      </c>
      <c r="C256" t="n">
        <v>0.00523</v>
      </c>
      <c r="D256" t="n">
        <v>0.001</v>
      </c>
    </row>
    <row r="257">
      <c r="A257" t="inlineStr">
        <is>
          <t>INT_R_X7Y49/SS6D1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INT_R_X7Y48/SS6E1</t>
        </is>
      </c>
      <c r="B258" t="inlineStr">
        <is>
          <t>Part of wire</t>
        </is>
      </c>
      <c r="C258" t="n">
        <v>0</v>
      </c>
      <c r="D258" t="n">
        <v>0</v>
      </c>
      <c r="I258">
        <f>(((D251 + D252 + D253 + D254 + D255 + D256 + D257 + D258)/2) + (D259))</f>
        <v/>
      </c>
      <c r="J258">
        <f>((C251 + C252 + C253 + C254 + C255 + C256 + C257 + C258)*(((D251 + D252 + D253 + D254 + D255 + D256 + D257 + D258)/2) + (D259)))</f>
        <v/>
      </c>
    </row>
    <row r="259">
      <c r="A259" t="inlineStr">
        <is>
          <t>INT_R_X7Y47/INT_R.SS6END1-&gt;&gt;SL1BEG1</t>
        </is>
      </c>
      <c r="B259" t="inlineStr">
        <is>
          <t>Buffer</t>
        </is>
      </c>
      <c r="C259" t="n">
        <v>1.16220225</v>
      </c>
      <c r="D259" t="n">
        <v>0.008429000000000001</v>
      </c>
      <c r="E259" t="n">
        <v>0.054</v>
      </c>
      <c r="F259" t="n">
        <v>0.044</v>
      </c>
      <c r="G259" t="n">
        <v>0.131</v>
      </c>
      <c r="H259" t="n">
        <v>0.108</v>
      </c>
      <c r="I259">
        <f>((D262) + (D260 + D261))</f>
        <v/>
      </c>
      <c r="J259">
        <f>(((D262) + (D260 + D261))*C259)</f>
        <v/>
      </c>
    </row>
    <row r="260">
      <c r="A260" t="inlineStr">
        <is>
          <t>INT_R_X7Y47/SL1BEG1</t>
        </is>
      </c>
      <c r="B260" t="inlineStr">
        <is>
          <t>Part of wire</t>
        </is>
      </c>
      <c r="C260" t="n">
        <v>0</v>
      </c>
      <c r="D260" t="n">
        <v>0</v>
      </c>
    </row>
    <row r="261">
      <c r="A261" t="inlineStr">
        <is>
          <t>INT_R_X7Y46/SL1END1</t>
        </is>
      </c>
      <c r="B261" t="inlineStr">
        <is>
          <t>Part of wire</t>
        </is>
      </c>
      <c r="C261" t="n">
        <v>0</v>
      </c>
      <c r="D261" t="n">
        <v>0</v>
      </c>
      <c r="I261">
        <f>(((D260 + D261)/2) + (D262))</f>
        <v/>
      </c>
      <c r="J261">
        <f>((C260 + C261)*(((D260 + D261)/2) + (D262)))</f>
        <v/>
      </c>
    </row>
    <row r="262">
      <c r="A262" t="inlineStr">
        <is>
          <t>INT_R_X7Y46/INT_R.SL1END1-&gt;&gt;IMUX18</t>
        </is>
      </c>
      <c r="B262" t="inlineStr">
        <is>
          <t>Buffer</t>
        </is>
      </c>
      <c r="C262" t="n">
        <v>1.6107141875</v>
      </c>
      <c r="D262" t="n">
        <v>0.007713</v>
      </c>
      <c r="E262" t="n">
        <v>0.047</v>
      </c>
      <c r="F262" t="n">
        <v>0.038</v>
      </c>
      <c r="G262" t="n">
        <v>0.138</v>
      </c>
      <c r="H262" t="n">
        <v>0.114</v>
      </c>
      <c r="I262">
        <f>((((D267) + (D266))) + (D263 + D264))</f>
        <v/>
      </c>
      <c r="J262">
        <f>(((((D267) + (D266))) + (D263 + D264))*C262)</f>
        <v/>
      </c>
    </row>
    <row r="263">
      <c r="A263" t="inlineStr">
        <is>
          <t>INT_R_X7Y46/IMUX18</t>
        </is>
      </c>
      <c r="B263" t="inlineStr">
        <is>
          <t>Part of wire</t>
        </is>
      </c>
      <c r="C263" t="n">
        <v>0</v>
      </c>
      <c r="D263" t="n">
        <v>0</v>
      </c>
    </row>
    <row r="264">
      <c r="A264" t="inlineStr">
        <is>
          <t>CLBLM_R_X7Y46/CLBLM_IMUX18</t>
        </is>
      </c>
      <c r="B264" t="inlineStr">
        <is>
          <t>Part of wire</t>
        </is>
      </c>
      <c r="C264" t="n">
        <v>0</v>
      </c>
      <c r="D264" t="n">
        <v>0</v>
      </c>
      <c r="I264">
        <f>(((D263 + D264)/2) + (((D267) + (D266))))</f>
        <v/>
      </c>
      <c r="J264">
        <f>((C263 + C264)*(((D263 + D264)/2) + (((D267) + (D266)))))</f>
        <v/>
      </c>
    </row>
    <row r="265">
      <c r="A265" t="inlineStr">
        <is>
          <t>CLBLM_R_X7Y46/CLBLM_R.CLBLM_IMUX18-&gt;CLBLM_M_B2</t>
        </is>
      </c>
      <c r="B265" t="inlineStr">
        <is>
          <t>PassTransistor</t>
        </is>
      </c>
      <c r="C265" t="n">
        <v>0</v>
      </c>
      <c r="E265" t="n">
        <v>0</v>
      </c>
      <c r="F265" t="n">
        <v>0</v>
      </c>
      <c r="G265" t="n">
        <v>0</v>
      </c>
      <c r="H265" t="n">
        <v>0</v>
      </c>
      <c r="I265">
        <f>((D267) + (D266))</f>
        <v/>
      </c>
      <c r="J265">
        <f>(((D267) + (D266))*C265)</f>
        <v/>
      </c>
    </row>
    <row r="266">
      <c r="A266" t="inlineStr">
        <is>
          <t>CLBLM_R_X7Y46/CLBLM_M_B2</t>
        </is>
      </c>
      <c r="B266" t="inlineStr">
        <is>
          <t>Part of wire</t>
        </is>
      </c>
      <c r="C266" t="n">
        <v>0</v>
      </c>
      <c r="D266" t="n">
        <v>0</v>
      </c>
      <c r="I266">
        <f>(((D266)/2) + (D267))</f>
        <v/>
      </c>
      <c r="J266">
        <f>((C266)*(((D266)/2) + (D267)))</f>
        <v/>
      </c>
    </row>
    <row r="267">
      <c r="A267" t="inlineStr">
        <is>
          <t>masterReg/register_reg_r1_0_31_0_5_i_54/I2</t>
        </is>
      </c>
      <c r="B267" t="inlineStr">
        <is>
          <t>Inpin</t>
        </is>
      </c>
      <c r="D267" t="n">
        <v>0</v>
      </c>
      <c r="E267" t="n">
        <v>0.214</v>
      </c>
      <c r="F267" t="n">
        <v>0.172</v>
      </c>
      <c r="G267" t="n">
        <v>0.504</v>
      </c>
      <c r="H267" t="n">
        <v>0.406</v>
      </c>
    </row>
    <row r="268">
      <c r="A268" t="inlineStr">
        <is>
          <t>regReadDataA[31]: masterReg/readData1_reg[31]/Q to masterReg/register_reg_r1_0_31_0_5_i_54/I2 sum delays</t>
        </is>
      </c>
      <c r="E268">
        <f>(E2 + E4 + E244 + E250 + E259 + E262 + E265 + E267)</f>
        <v/>
      </c>
      <c r="F268">
        <f>(F2 + F4 + F244 + F250 + F259 + F262 + F265 + F267)</f>
        <v/>
      </c>
      <c r="G268">
        <f>(G2 + G4 + G244 + G250 + G259 + G262 + G265 + G267)</f>
        <v/>
      </c>
      <c r="H268">
        <f>(H2 + H4 + H244 + H250 + H259 + H262 + H265 + H267)</f>
        <v/>
      </c>
      <c r="J268">
        <f>(J2 + J3 + J4 + J6 + J244 + J249 + J250 + J258 + J259 + J261 + J262 + J264 + J265 + J266 + J267)</f>
        <v/>
      </c>
    </row>
    <row r="269">
      <c r="A269" t="inlineStr">
        <is>
          <t>regReadDataA[31]: masterReg/readData1_reg[31]/Q to masterReg/register_reg_r1_0_31_0_5_i_54/I2sum delays + cap delay</t>
        </is>
      </c>
      <c r="E269">
        <f>1000*(E268 + J268)</f>
        <v/>
      </c>
      <c r="F269">
        <f>1000*(F268 + J268)</f>
        <v/>
      </c>
      <c r="G269">
        <f>1000*(G268 + J268)</f>
        <v/>
      </c>
      <c r="H269">
        <f>1000*(H268 + J268)</f>
        <v/>
      </c>
    </row>
    <row r="271">
      <c r="A271" t="inlineStr">
        <is>
          <t>regReadDataA[31]: masterReg/readData1_reg[31]/Q to masterReg/register_reg_r1_0_31_0_5_i_54/I2Total delay (from Vivado)</t>
        </is>
      </c>
      <c r="E271" t="inlineStr">
        <is>
          <t>588</t>
        </is>
      </c>
      <c r="F271" t="inlineStr">
        <is>
          <t>504</t>
        </is>
      </c>
      <c r="G271" t="inlineStr">
        <is>
          <t>1044</t>
        </is>
      </c>
      <c r="H271" t="inlineStr">
        <is>
          <t>876</t>
        </is>
      </c>
    </row>
    <row r="273">
      <c r="A273" t="inlineStr">
        <is>
          <t>INT_R_X7Y53/INT_R.SW2END1-&gt;&gt;IMUX34</t>
        </is>
      </c>
      <c r="B273" t="inlineStr">
        <is>
          <t>Buffer</t>
        </is>
      </c>
      <c r="C273" t="n">
        <v>1.6107141875</v>
      </c>
      <c r="D273" t="n">
        <v>0.007713</v>
      </c>
      <c r="E273" t="n">
        <v>0.047</v>
      </c>
      <c r="F273" t="n">
        <v>0.038</v>
      </c>
      <c r="G273" t="n">
        <v>0.138</v>
      </c>
      <c r="H273" t="n">
        <v>0.114</v>
      </c>
      <c r="I273">
        <f>((((D278) + (D277))) + (D274 + D275))</f>
        <v/>
      </c>
      <c r="J273">
        <f>(((((D278) + (D277))) + (D274 + D275))*C273)</f>
        <v/>
      </c>
    </row>
    <row r="274">
      <c r="A274" t="inlineStr">
        <is>
          <t>INT_R_X7Y53/IMUX34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CLBLM_R_X7Y53/CLBLM_IMUX34</t>
        </is>
      </c>
      <c r="B275" t="inlineStr">
        <is>
          <t>Part of wire</t>
        </is>
      </c>
      <c r="C275" t="n">
        <v>0</v>
      </c>
      <c r="D275" t="n">
        <v>0</v>
      </c>
      <c r="I275">
        <f>(((D274 + D275)/2) + (((D278) + (D277))))</f>
        <v/>
      </c>
      <c r="J275">
        <f>((C274 + C275)*(((D274 + D275)/2) + (((D278) + (D277)))))</f>
        <v/>
      </c>
    </row>
    <row r="276">
      <c r="A276" t="inlineStr">
        <is>
          <t>CLBLM_R_X7Y53/CLBLM_R.CLBLM_IMUX34-&gt;CLBLM_L_C6</t>
        </is>
      </c>
      <c r="B276" t="inlineStr">
        <is>
          <t>PassTransistor</t>
        </is>
      </c>
      <c r="C276" t="n">
        <v>0</v>
      </c>
      <c r="E276" t="n">
        <v>0</v>
      </c>
      <c r="F276" t="n">
        <v>0</v>
      </c>
      <c r="G276" t="n">
        <v>0</v>
      </c>
      <c r="H276" t="n">
        <v>0</v>
      </c>
      <c r="I276">
        <f>((D278) + (D277))</f>
        <v/>
      </c>
      <c r="J276">
        <f>(((D278) + (D277))*C276)</f>
        <v/>
      </c>
    </row>
    <row r="277">
      <c r="A277" t="inlineStr">
        <is>
          <t>CLBLM_R_X7Y53/CLBLM_L_C6</t>
        </is>
      </c>
      <c r="B277" t="inlineStr">
        <is>
          <t>Part of wire</t>
        </is>
      </c>
      <c r="C277" t="n">
        <v>0</v>
      </c>
      <c r="D277" t="n">
        <v>0</v>
      </c>
      <c r="I277">
        <f>(((D277)/2) + (D278))</f>
        <v/>
      </c>
      <c r="J277">
        <f>((C277)*(((D277)/2) + (D278)))</f>
        <v/>
      </c>
    </row>
    <row r="278">
      <c r="A278" t="inlineStr">
        <is>
          <t>masterReg/readData2[25]_i_9/I1</t>
        </is>
      </c>
      <c r="B278" t="inlineStr">
        <is>
          <t>Inpin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t="inlineStr">
        <is>
          <t>regReadDataA[31]: masterReg/readData1_reg[31]/Q to masterReg/readData2[25]_i_9/I1 sum delays</t>
        </is>
      </c>
      <c r="E279">
        <f>(E2 + E4 + E244 + E273 + E276 + E278)</f>
        <v/>
      </c>
      <c r="F279">
        <f>(F2 + F4 + F244 + F273 + F276 + F278)</f>
        <v/>
      </c>
      <c r="G279">
        <f>(G2 + G4 + G244 + G273 + G276 + G278)</f>
        <v/>
      </c>
      <c r="H279">
        <f>(H2 + H4 + H244 + H273 + H276 + H278)</f>
        <v/>
      </c>
      <c r="J279">
        <f>(J2 + J3 + J4 + J6 + J244 + J249 + J273 + J275 + J276 + J277 + J278)</f>
        <v/>
      </c>
    </row>
    <row r="280">
      <c r="A280" t="inlineStr">
        <is>
          <t>regReadDataA[31]: masterReg/readData1_reg[31]/Q to masterReg/readData2[25]_i_9/I1sum delays + cap delay</t>
        </is>
      </c>
      <c r="E280">
        <f>1000*(E279 + J279)</f>
        <v/>
      </c>
      <c r="F280">
        <f>1000*(F279 + J279)</f>
        <v/>
      </c>
      <c r="G280">
        <f>1000*(G279 + J279)</f>
        <v/>
      </c>
      <c r="H280">
        <f>1000*(H279 + J279)</f>
        <v/>
      </c>
    </row>
    <row r="282">
      <c r="A282" t="inlineStr">
        <is>
          <t>regReadDataA[31]: masterReg/readData1_reg[31]/Q to masterReg/readData2[25]_i_9/I1Total delay (from Vivado)</t>
        </is>
      </c>
      <c r="E282" t="inlineStr">
        <is>
          <t>212</t>
        </is>
      </c>
      <c r="F282" t="inlineStr">
        <is>
          <t>195</t>
        </is>
      </c>
      <c r="G282" t="inlineStr">
        <is>
          <t>337</t>
        </is>
      </c>
      <c r="H282" t="inlineStr">
        <is>
          <t>299</t>
        </is>
      </c>
    </row>
    <row r="284">
      <c r="A284" t="inlineStr">
        <is>
          <t>INT_R_X7Y53/INT_R.SW2END1-&gt;&gt;IMUX42</t>
        </is>
      </c>
      <c r="B284" t="inlineStr">
        <is>
          <t>Buffer</t>
        </is>
      </c>
      <c r="C284" t="n">
        <v>1.6107141875</v>
      </c>
      <c r="D284" t="n">
        <v>0.007713</v>
      </c>
      <c r="E284" t="n">
        <v>0.047</v>
      </c>
      <c r="F284" t="n">
        <v>0.038</v>
      </c>
      <c r="G284" t="n">
        <v>0.138</v>
      </c>
      <c r="H284" t="n">
        <v>0.114</v>
      </c>
      <c r="I284">
        <f>((((D289) + (D288))) + (D285 + D286))</f>
        <v/>
      </c>
      <c r="J284">
        <f>(((((D289) + (D288))) + (D285 + D286))*C284)</f>
        <v/>
      </c>
    </row>
    <row r="285">
      <c r="A285" t="inlineStr">
        <is>
          <t>INT_R_X7Y53/IMUX42</t>
        </is>
      </c>
      <c r="B285" t="inlineStr">
        <is>
          <t>Part of wire</t>
        </is>
      </c>
      <c r="C285" t="n">
        <v>0</v>
      </c>
      <c r="D285" t="n">
        <v>0</v>
      </c>
    </row>
    <row r="286">
      <c r="A286" t="inlineStr">
        <is>
          <t>CLBLM_R_X7Y53/CLBLM_IMUX42</t>
        </is>
      </c>
      <c r="B286" t="inlineStr">
        <is>
          <t>Part of wire</t>
        </is>
      </c>
      <c r="C286" t="n">
        <v>0</v>
      </c>
      <c r="D286" t="n">
        <v>0</v>
      </c>
      <c r="I286">
        <f>(((D285 + D286)/2) + (((D289) + (D288))))</f>
        <v/>
      </c>
      <c r="J286">
        <f>((C285 + C286)*(((D285 + D286)/2) + (((D289) + (D288)))))</f>
        <v/>
      </c>
    </row>
    <row r="287">
      <c r="A287" t="inlineStr">
        <is>
          <t>CLBLM_R_X7Y53/CLBLM_R.CLBLM_IMUX42-&gt;CLBLM_L_D6</t>
        </is>
      </c>
      <c r="B287" t="inlineStr">
        <is>
          <t>PassTransistor</t>
        </is>
      </c>
      <c r="C287" t="n">
        <v>0</v>
      </c>
      <c r="E287" t="n">
        <v>0</v>
      </c>
      <c r="F287" t="n">
        <v>0</v>
      </c>
      <c r="G287" t="n">
        <v>0</v>
      </c>
      <c r="H287" t="n">
        <v>0</v>
      </c>
      <c r="I287">
        <f>((D289) + (D288))</f>
        <v/>
      </c>
      <c r="J287">
        <f>(((D289) + (D288))*C287)</f>
        <v/>
      </c>
    </row>
    <row r="288">
      <c r="A288" t="inlineStr">
        <is>
          <t>CLBLM_R_X7Y53/CLBLM_L_D6</t>
        </is>
      </c>
      <c r="B288" t="inlineStr">
        <is>
          <t>Part of wire</t>
        </is>
      </c>
      <c r="C288" t="n">
        <v>0</v>
      </c>
      <c r="D288" t="n">
        <v>0</v>
      </c>
      <c r="I288">
        <f>(((D288)/2) + (D289))</f>
        <v/>
      </c>
      <c r="J288">
        <f>((C288)*(((D288)/2) + (D289)))</f>
        <v/>
      </c>
    </row>
    <row r="289">
      <c r="A289" t="inlineStr">
        <is>
          <t>masterReg/readData2[25]_i_11/I2</t>
        </is>
      </c>
      <c r="B289" t="inlineStr">
        <is>
          <t>Inpin</t>
        </is>
      </c>
      <c r="D289" t="n">
        <v>0</v>
      </c>
      <c r="E289" t="n">
        <v>0.003</v>
      </c>
      <c r="F289" t="n">
        <v>0.003</v>
      </c>
      <c r="G289" t="n">
        <v>0.005</v>
      </c>
      <c r="H289" t="n">
        <v>0.004</v>
      </c>
    </row>
    <row r="290">
      <c r="A290" t="inlineStr">
        <is>
          <t>regReadDataA[31]: masterReg/readData1_reg[31]/Q to masterReg/readData2[25]_i_11/I2 sum delays</t>
        </is>
      </c>
      <c r="E290">
        <f>(E2 + E4 + E244 + E284 + E287 + E289)</f>
        <v/>
      </c>
      <c r="F290">
        <f>(F2 + F4 + F244 + F284 + F287 + F289)</f>
        <v/>
      </c>
      <c r="G290">
        <f>(G2 + G4 + G244 + G284 + G287 + G289)</f>
        <v/>
      </c>
      <c r="H290">
        <f>(H2 + H4 + H244 + H284 + H287 + H289)</f>
        <v/>
      </c>
      <c r="J290">
        <f>(J2 + J3 + J4 + J6 + J244 + J249 + J284 + J286 + J287 + J288 + J289)</f>
        <v/>
      </c>
    </row>
    <row r="291">
      <c r="A291" t="inlineStr">
        <is>
          <t>regReadDataA[31]: masterReg/readData1_reg[31]/Q to masterReg/readData2[25]_i_11/I2sum delays + cap delay</t>
        </is>
      </c>
      <c r="E291">
        <f>1000*(E290 + J290)</f>
        <v/>
      </c>
      <c r="F291">
        <f>1000*(F290 + J290)</f>
        <v/>
      </c>
      <c r="G291">
        <f>1000*(G290 + J290)</f>
        <v/>
      </c>
      <c r="H291">
        <f>1000*(H290 + J290)</f>
        <v/>
      </c>
    </row>
    <row r="293">
      <c r="A293" t="inlineStr">
        <is>
          <t>regReadDataA[31]: masterReg/readData1_reg[31]/Q to masterReg/readData2[25]_i_11/I2Total delay (from Vivado)</t>
        </is>
      </c>
      <c r="E293" t="inlineStr">
        <is>
          <t>215</t>
        </is>
      </c>
      <c r="F293" t="inlineStr">
        <is>
          <t>198</t>
        </is>
      </c>
      <c r="G293" t="inlineStr">
        <is>
          <t>341</t>
        </is>
      </c>
      <c r="H293" t="inlineStr">
        <is>
          <t>302</t>
        </is>
      </c>
    </row>
    <row r="295">
      <c r="A295" t="inlineStr">
        <is>
          <t>INT_R_X7Y53/INT_R.SW2END1-&gt;&gt;SL1BEG1</t>
        </is>
      </c>
      <c r="B295" t="inlineStr">
        <is>
          <t>Buffer</t>
        </is>
      </c>
      <c r="C295" t="n">
        <v>1.16220225</v>
      </c>
      <c r="D295" t="n">
        <v>0.008429000000000001</v>
      </c>
      <c r="E295" t="n">
        <v>0.054</v>
      </c>
      <c r="F295" t="n">
        <v>0.044</v>
      </c>
      <c r="G295" t="n">
        <v>0.131</v>
      </c>
      <c r="H295" t="n">
        <v>0.108</v>
      </c>
      <c r="I295">
        <f>((D298 + D309) + (D296 + D297))</f>
        <v/>
      </c>
      <c r="J295">
        <f>(((D298 + D309) + (D296 + D297))*C295)</f>
        <v/>
      </c>
    </row>
    <row r="296">
      <c r="A296" t="inlineStr">
        <is>
          <t>INT_R_X7Y53/SL1BEG1</t>
        </is>
      </c>
      <c r="B296" t="inlineStr">
        <is>
          <t>Part of wire</t>
        </is>
      </c>
      <c r="C296" t="n">
        <v>0</v>
      </c>
      <c r="D296" t="n">
        <v>0</v>
      </c>
    </row>
    <row r="297">
      <c r="A297" t="inlineStr">
        <is>
          <t>INT_R_X7Y52/SL1END1</t>
        </is>
      </c>
      <c r="B297" t="inlineStr">
        <is>
          <t>Part of wire</t>
        </is>
      </c>
      <c r="C297" t="n">
        <v>0</v>
      </c>
      <c r="D297" t="n">
        <v>0</v>
      </c>
      <c r="I297">
        <f>(((D296 + D297)/2) + (D298 + D309))</f>
        <v/>
      </c>
      <c r="J297">
        <f>((C296 + C297)*(((D296 + D297)/2) + (D298 + D309)))</f>
        <v/>
      </c>
    </row>
    <row r="298">
      <c r="A298" t="inlineStr">
        <is>
          <t>INT_R_X7Y52/INT_R.SL1END1-&gt;&gt;IMUX2</t>
        </is>
      </c>
      <c r="B298" t="inlineStr">
        <is>
          <t>Buffer</t>
        </is>
      </c>
      <c r="C298" t="n">
        <v>1.6107141875</v>
      </c>
      <c r="D298" t="n">
        <v>0.007713</v>
      </c>
      <c r="E298" t="n">
        <v>0.047</v>
      </c>
      <c r="F298" t="n">
        <v>0.038</v>
      </c>
      <c r="G298" t="n">
        <v>0.138</v>
      </c>
      <c r="H298" t="n">
        <v>0.114</v>
      </c>
      <c r="I298">
        <f>((((D303) + (D302))) + (D299 + D300))</f>
        <v/>
      </c>
      <c r="J298">
        <f>(((((D303) + (D302))) + (D299 + D300))*C298)</f>
        <v/>
      </c>
    </row>
    <row r="299">
      <c r="A299" t="inlineStr">
        <is>
          <t>INT_R_X7Y52/IMUX2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CLBLM_R_X7Y52/CLBLM_IMUX2</t>
        </is>
      </c>
      <c r="B300" t="inlineStr">
        <is>
          <t>Part of wire</t>
        </is>
      </c>
      <c r="C300" t="n">
        <v>0</v>
      </c>
      <c r="D300" t="n">
        <v>0</v>
      </c>
      <c r="I300">
        <f>(((D299 + D300)/2) + (((D303) + (D302))))</f>
        <v/>
      </c>
      <c r="J300">
        <f>((C299 + C300)*(((D299 + D300)/2) + (((D303) + (D302)))))</f>
        <v/>
      </c>
    </row>
    <row r="301">
      <c r="A301" t="inlineStr">
        <is>
          <t>CLBLM_R_X7Y52/CLBLM_R.CLBLM_IMUX2-&gt;CLBLM_M_A2</t>
        </is>
      </c>
      <c r="B301" t="inlineStr">
        <is>
          <t>PassTransistor</t>
        </is>
      </c>
      <c r="C301" t="n">
        <v>0</v>
      </c>
      <c r="E301" t="n">
        <v>0</v>
      </c>
      <c r="F301" t="n">
        <v>0</v>
      </c>
      <c r="G301" t="n">
        <v>0</v>
      </c>
      <c r="H301" t="n">
        <v>0</v>
      </c>
      <c r="I301">
        <f>((D303) + (D302))</f>
        <v/>
      </c>
      <c r="J301">
        <f>(((D303) + (D302))*C301)</f>
        <v/>
      </c>
    </row>
    <row r="302">
      <c r="A302" t="inlineStr">
        <is>
          <t>CLBLM_R_X7Y52/CLBLM_M_A2</t>
        </is>
      </c>
      <c r="B302" t="inlineStr">
        <is>
          <t>Part of wire</t>
        </is>
      </c>
      <c r="C302" t="n">
        <v>0</v>
      </c>
      <c r="D302" t="n">
        <v>0</v>
      </c>
      <c r="I302">
        <f>(((D302)/2) + (D303))</f>
        <v/>
      </c>
      <c r="J302">
        <f>((C302)*(((D302)/2) + (D303)))</f>
        <v/>
      </c>
    </row>
    <row r="303">
      <c r="A303" t="inlineStr">
        <is>
          <t>masterReg/readData2[29]_i_7/I3</t>
        </is>
      </c>
      <c r="B303" t="inlineStr">
        <is>
          <t>Inpin</t>
        </is>
      </c>
      <c r="D303" t="n">
        <v>0</v>
      </c>
      <c r="E303" t="n">
        <v>0.216</v>
      </c>
      <c r="F303" t="n">
        <v>0.174</v>
      </c>
      <c r="G303" t="n">
        <v>0.512</v>
      </c>
      <c r="H303" t="n">
        <v>0.413</v>
      </c>
    </row>
    <row r="304">
      <c r="A304" t="inlineStr">
        <is>
          <t>regReadDataA[31]: masterReg/readData1_reg[31]/Q to masterReg/readData2[29]_i_7/I3 sum delays</t>
        </is>
      </c>
      <c r="E304">
        <f>(E2 + E4 + E244 + E295 + E298 + E301 + E303)</f>
        <v/>
      </c>
      <c r="F304">
        <f>(F2 + F4 + F244 + F295 + F298 + F301 + F303)</f>
        <v/>
      </c>
      <c r="G304">
        <f>(G2 + G4 + G244 + G295 + G298 + G301 + G303)</f>
        <v/>
      </c>
      <c r="H304">
        <f>(H2 + H4 + H244 + H295 + H298 + H301 + H303)</f>
        <v/>
      </c>
      <c r="J304">
        <f>(J2 + J3 + J4 + J6 + J244 + J249 + J295 + J297 + J298 + J300 + J301 + J302 + J303)</f>
        <v/>
      </c>
    </row>
    <row r="305">
      <c r="A305" t="inlineStr">
        <is>
          <t>regReadDataA[31]: masterReg/readData1_reg[31]/Q to masterReg/readData2[29]_i_7/I3sum delays + cap delay</t>
        </is>
      </c>
      <c r="E305">
        <f>1000*(E304 + J304)</f>
        <v/>
      </c>
      <c r="F305">
        <f>1000*(F304 + J304)</f>
        <v/>
      </c>
      <c r="G305">
        <f>1000*(G304 + J304)</f>
        <v/>
      </c>
      <c r="H305">
        <f>1000*(H304 + J304)</f>
        <v/>
      </c>
    </row>
    <row r="307">
      <c r="A307" t="inlineStr">
        <is>
          <t>regReadDataA[31]: masterReg/readData1_reg[31]/Q to masterReg/readData2[29]_i_7/I3Total delay (from Vivado)</t>
        </is>
      </c>
      <c r="E307" t="inlineStr">
        <is>
          <t>499</t>
        </is>
      </c>
      <c r="F307" t="inlineStr">
        <is>
          <t>430</t>
        </is>
      </c>
      <c r="G307" t="inlineStr">
        <is>
          <t>888</t>
        </is>
      </c>
      <c r="H307" t="inlineStr">
        <is>
          <t>746</t>
        </is>
      </c>
    </row>
    <row r="309">
      <c r="A309" t="inlineStr">
        <is>
          <t>INT_R_X7Y52/INT_R.SL1END1-&gt;&gt;SE2BEG1</t>
        </is>
      </c>
      <c r="B309" t="inlineStr">
        <is>
          <t>Buffer</t>
        </is>
      </c>
      <c r="C309" t="n">
        <v>1.1851186875</v>
      </c>
      <c r="D309" t="n">
        <v>0.008473000000000001</v>
      </c>
      <c r="E309" t="n">
        <v>0.041</v>
      </c>
      <c r="F309" t="n">
        <v>0.033</v>
      </c>
      <c r="G309" t="n">
        <v>0.138</v>
      </c>
      <c r="H309" t="n">
        <v>0.114</v>
      </c>
      <c r="I309">
        <f>((D315) + (D310 + D311 + D312 + D313 + D314))</f>
        <v/>
      </c>
      <c r="J309">
        <f>(((D315) + (D310 + D311 + D312 + D313 + D314))*C309)</f>
        <v/>
      </c>
    </row>
    <row r="310">
      <c r="A310" t="inlineStr">
        <is>
          <t>INT_R_X7Y52/SE2BEG1</t>
        </is>
      </c>
      <c r="B310" t="inlineStr">
        <is>
          <t>Part of wire</t>
        </is>
      </c>
      <c r="C310" t="n">
        <v>0</v>
      </c>
      <c r="D310" t="n">
        <v>0</v>
      </c>
    </row>
    <row r="311">
      <c r="A311" t="inlineStr">
        <is>
          <t>INT_L_X8Y51/SE2END1</t>
        </is>
      </c>
      <c r="B311" t="inlineStr">
        <is>
          <t>Part of wire</t>
        </is>
      </c>
      <c r="C311" t="n">
        <v>0</v>
      </c>
      <c r="D311" t="n">
        <v>0</v>
      </c>
    </row>
    <row r="312">
      <c r="A312" t="inlineStr">
        <is>
          <t>INT_R_X7Y51/SE2A1</t>
        </is>
      </c>
      <c r="B312" t="inlineStr">
        <is>
          <t>Part of wire</t>
        </is>
      </c>
      <c r="C312" t="n">
        <v>0</v>
      </c>
      <c r="D312" t="n">
        <v>0</v>
      </c>
    </row>
    <row r="313">
      <c r="A313" t="inlineStr">
        <is>
          <t>CLBLM_R_X7Y51/CLBLM_SE2A1</t>
        </is>
      </c>
      <c r="B313" t="inlineStr">
        <is>
          <t>Part of wire</t>
        </is>
      </c>
      <c r="C313" t="n">
        <v>0.090332</v>
      </c>
      <c r="D313" t="n">
        <v>0.005065</v>
      </c>
    </row>
    <row r="314">
      <c r="A314" t="inlineStr">
        <is>
          <t>CLBLM_L_X8Y51/CLBLM_SE2A1</t>
        </is>
      </c>
      <c r="B314" t="inlineStr">
        <is>
          <t>Part of wire</t>
        </is>
      </c>
      <c r="C314" t="n">
        <v>0.090332</v>
      </c>
      <c r="D314" t="n">
        <v>0.005065</v>
      </c>
      <c r="I314">
        <f>(((D310 + D311 + D312 + D313 + D314)/2) + (D315))</f>
        <v/>
      </c>
      <c r="J314">
        <f>((C310 + C311 + C312 + C313 + C314)*(((D310 + D311 + D312 + D313 + D314)/2) + (D315)))</f>
        <v/>
      </c>
    </row>
    <row r="315">
      <c r="A315" t="inlineStr">
        <is>
          <t>INT_L_X8Y51/INT_L.SE2END1-&gt;&gt;SS2BEG1</t>
        </is>
      </c>
      <c r="B315" t="inlineStr">
        <is>
          <t>Buffer</t>
        </is>
      </c>
      <c r="C315" t="n">
        <v>1.1851186875</v>
      </c>
      <c r="D315" t="n">
        <v>0.008473000000000001</v>
      </c>
      <c r="E315" t="n">
        <v>0.06</v>
      </c>
      <c r="F315" t="n">
        <v>0.05</v>
      </c>
      <c r="G315" t="n">
        <v>0.134</v>
      </c>
      <c r="H315" t="n">
        <v>0.111</v>
      </c>
      <c r="I315">
        <f>((D320) + (D316 + D317 + D318 + D319))</f>
        <v/>
      </c>
      <c r="J315">
        <f>(((D320) + (D316 + D317 + D318 + D319))*C315)</f>
        <v/>
      </c>
    </row>
    <row r="316">
      <c r="A316" t="inlineStr">
        <is>
          <t>INT_L_X8Y51/SS2BEG1</t>
        </is>
      </c>
      <c r="B316" t="inlineStr">
        <is>
          <t>Part of wire</t>
        </is>
      </c>
      <c r="C316" t="n">
        <v>0</v>
      </c>
      <c r="D316" t="n">
        <v>0</v>
      </c>
    </row>
    <row r="317">
      <c r="A317" t="inlineStr">
        <is>
          <t>INT_L_X8Y49/SS2END1</t>
        </is>
      </c>
      <c r="B317" t="inlineStr">
        <is>
          <t>Part of wire</t>
        </is>
      </c>
      <c r="C317" t="n">
        <v>0</v>
      </c>
      <c r="D317" t="n">
        <v>0</v>
      </c>
    </row>
    <row r="318">
      <c r="A318" t="inlineStr">
        <is>
          <t>INT_L_X8Y50/SS2A1</t>
        </is>
      </c>
      <c r="B318" t="inlineStr">
        <is>
          <t>Part of wire</t>
        </is>
      </c>
      <c r="C318" t="n">
        <v>0</v>
      </c>
      <c r="D318" t="n">
        <v>0</v>
      </c>
    </row>
    <row r="319">
      <c r="A319" t="inlineStr">
        <is>
          <t>BRKH_INT_X8Y49/BRKH_INT_SS2END1</t>
        </is>
      </c>
      <c r="B319" t="inlineStr">
        <is>
          <t>Part of wire</t>
        </is>
      </c>
      <c r="C319" t="n">
        <v>0.00523</v>
      </c>
      <c r="D319" t="n">
        <v>0.001</v>
      </c>
      <c r="I319">
        <f>(((D316 + D317 + D318 + D319)/2) + (D320))</f>
        <v/>
      </c>
      <c r="J319">
        <f>((C316 + C317 + C318 + C319)*(((D316 + D317 + D318 + D319)/2) + (D320)))</f>
        <v/>
      </c>
    </row>
    <row r="320">
      <c r="A320" t="inlineStr">
        <is>
          <t>INT_L_X8Y49/INT_L.SS2END1-&gt;&gt;IMUX_L20</t>
        </is>
      </c>
      <c r="B320" t="inlineStr">
        <is>
          <t>Buffer</t>
        </is>
      </c>
      <c r="C320" t="n">
        <v>1.6107141875</v>
      </c>
      <c r="D320" t="n">
        <v>0.007713</v>
      </c>
      <c r="E320" t="n">
        <v>0.047</v>
      </c>
      <c r="F320" t="n">
        <v>0.038</v>
      </c>
      <c r="G320" t="n">
        <v>0.138</v>
      </c>
      <c r="H320" t="n">
        <v>0.114</v>
      </c>
      <c r="I320">
        <f>((((D325) + (D324))) + (D321 + D322))</f>
        <v/>
      </c>
      <c r="J320">
        <f>(((((D325) + (D324))) + (D321 + D322))*C320)</f>
        <v/>
      </c>
    </row>
    <row r="321">
      <c r="A321" t="inlineStr">
        <is>
          <t>INT_L_X8Y49/IMUX_L20</t>
        </is>
      </c>
      <c r="B321" t="inlineStr">
        <is>
          <t>Part of wire</t>
        </is>
      </c>
      <c r="C321" t="n">
        <v>0</v>
      </c>
      <c r="D321" t="n">
        <v>0</v>
      </c>
    </row>
    <row r="322">
      <c r="A322" t="inlineStr">
        <is>
          <t>CLBLM_L_X8Y49/CLBLM_IMUX20</t>
        </is>
      </c>
      <c r="B322" t="inlineStr">
        <is>
          <t>Part of wire</t>
        </is>
      </c>
      <c r="C322" t="n">
        <v>0</v>
      </c>
      <c r="D322" t="n">
        <v>0</v>
      </c>
      <c r="I322">
        <f>(((D321 + D322)/2) + (((D325) + (D324))))</f>
        <v/>
      </c>
      <c r="J322">
        <f>((C321 + C322)*(((D321 + D322)/2) + (((D325) + (D324)))))</f>
        <v/>
      </c>
    </row>
    <row r="323">
      <c r="A323" t="inlineStr">
        <is>
          <t>CLBLM_L_X8Y49/CLBLM_L.CLBLM_IMUX20-&gt;CLBLM_L_C2</t>
        </is>
      </c>
      <c r="B323" t="inlineStr">
        <is>
          <t>PassTransistor</t>
        </is>
      </c>
      <c r="C323" t="n">
        <v>0</v>
      </c>
      <c r="E323" t="n">
        <v>0</v>
      </c>
      <c r="F323" t="n">
        <v>0</v>
      </c>
      <c r="G323" t="n">
        <v>0</v>
      </c>
      <c r="H323" t="n">
        <v>0</v>
      </c>
      <c r="I323">
        <f>((D325) + (D324))</f>
        <v/>
      </c>
      <c r="J323">
        <f>(((D325) + (D324))*C323)</f>
        <v/>
      </c>
    </row>
    <row r="324">
      <c r="A324" t="inlineStr">
        <is>
          <t>CLBLM_L_X8Y49/CLBLM_L_C2</t>
        </is>
      </c>
      <c r="B324" t="inlineStr">
        <is>
          <t>Part of wire</t>
        </is>
      </c>
      <c r="C324" t="n">
        <v>0</v>
      </c>
      <c r="D324" t="n">
        <v>0</v>
      </c>
      <c r="I324">
        <f>(((D324)/2) + (D325))</f>
        <v/>
      </c>
      <c r="J324">
        <f>((C324)*(((D324)/2) + (D325)))</f>
        <v/>
      </c>
    </row>
    <row r="325">
      <c r="A325" t="inlineStr">
        <is>
          <t>masterReg/readData2[23]_i_10/I1</t>
        </is>
      </c>
      <c r="B325" t="inlineStr">
        <is>
          <t>Inpin</t>
        </is>
      </c>
      <c r="D325" t="n">
        <v>0</v>
      </c>
      <c r="E325" t="n">
        <v>0.213</v>
      </c>
      <c r="F325" t="n">
        <v>0.171</v>
      </c>
      <c r="G325" t="n">
        <v>0.507</v>
      </c>
      <c r="H325" t="n">
        <v>0.409</v>
      </c>
    </row>
    <row r="326">
      <c r="A326" t="inlineStr">
        <is>
          <t>regReadDataA[31]: masterReg/readData1_reg[31]/Q to masterReg/readData2[23]_i_10/I1 sum delays</t>
        </is>
      </c>
      <c r="E326">
        <f>(E2 + E4 + E244 + E295 + E309 + E315 + E320 + E323 + E325)</f>
        <v/>
      </c>
      <c r="F326">
        <f>(F2 + F4 + F244 + F295 + F309 + F315 + F320 + F323 + F325)</f>
        <v/>
      </c>
      <c r="G326">
        <f>(G2 + G4 + G244 + G295 + G309 + G315 + G320 + G323 + G325)</f>
        <v/>
      </c>
      <c r="H326">
        <f>(H2 + H4 + H244 + H295 + H309 + H315 + H320 + H323 + H325)</f>
        <v/>
      </c>
      <c r="J326">
        <f>(J2 + J3 + J4 + J6 + J244 + J249 + J295 + J297 + J309 + J314 + J315 + J319 + J320 + J322 + J323 + J324 + J325)</f>
        <v/>
      </c>
    </row>
    <row r="327">
      <c r="A327" t="inlineStr">
        <is>
          <t>regReadDataA[31]: masterReg/readData1_reg[31]/Q to masterReg/readData2[23]_i_10/I1sum delays + cap delay</t>
        </is>
      </c>
      <c r="E327">
        <f>1000*(E326 + J326)</f>
        <v/>
      </c>
      <c r="F327">
        <f>1000*(F326 + J326)</f>
        <v/>
      </c>
      <c r="G327">
        <f>1000*(G326 + J326)</f>
        <v/>
      </c>
      <c r="H327">
        <f>1000*(H326 + J326)</f>
        <v/>
      </c>
    </row>
    <row r="329">
      <c r="A329" t="inlineStr">
        <is>
          <t>regReadDataA[31]: masterReg/readData1_reg[31]/Q to masterReg/readData2[23]_i_10/I1Total delay (from Vivado)</t>
        </is>
      </c>
      <c r="E329" t="inlineStr">
        <is>
          <t>632</t>
        </is>
      </c>
      <c r="F329" t="inlineStr">
        <is>
          <t>545</t>
        </is>
      </c>
      <c r="G329" t="inlineStr">
        <is>
          <t>1143</t>
        </is>
      </c>
      <c r="H329" t="inlineStr">
        <is>
          <t>962</t>
        </is>
      </c>
    </row>
    <row r="331">
      <c r="A331" t="inlineStr">
        <is>
          <t>INT_R_X7Y53/INT_R.SW2END1-&gt;&gt;WW2BEG1</t>
        </is>
      </c>
      <c r="B331" t="inlineStr">
        <is>
          <t>Buffer</t>
        </is>
      </c>
      <c r="C331" t="n">
        <v>1.1851186875</v>
      </c>
      <c r="D331" t="n">
        <v>0.008473000000000001</v>
      </c>
      <c r="E331" t="n">
        <v>0.063</v>
      </c>
      <c r="F331" t="n">
        <v>0.052</v>
      </c>
      <c r="G331" t="n">
        <v>0.143</v>
      </c>
      <c r="H331" t="n">
        <v>0.118</v>
      </c>
      <c r="I331">
        <f>((D339 + D353 + D378 + D389) + (D332 + D333 + D334 + D335 + D336 + D337 + D338))</f>
        <v/>
      </c>
      <c r="J331">
        <f>(((D339 + D353 + D378 + D389) + (D332 + D333 + D334 + D335 + D336 + D337 + D338))*C331)</f>
        <v/>
      </c>
    </row>
    <row r="332">
      <c r="A332" t="inlineStr">
        <is>
          <t>INT_R_X7Y53/WW2BEG1</t>
        </is>
      </c>
      <c r="B332" t="inlineStr">
        <is>
          <t>Part of wire</t>
        </is>
      </c>
      <c r="C332" t="n">
        <v>0</v>
      </c>
      <c r="D332" t="n">
        <v>0</v>
      </c>
    </row>
    <row r="333">
      <c r="A333" t="inlineStr">
        <is>
          <t>INT_R_X5Y53/WW2END1</t>
        </is>
      </c>
      <c r="B333" t="inlineStr">
        <is>
          <t>Part of wire</t>
        </is>
      </c>
      <c r="C333" t="n">
        <v>0</v>
      </c>
      <c r="D333" t="n">
        <v>0</v>
      </c>
    </row>
    <row r="334">
      <c r="A334" t="inlineStr">
        <is>
          <t>INT_L_X6Y53/WW2A1</t>
        </is>
      </c>
      <c r="B334" t="inlineStr">
        <is>
          <t>Part of wire</t>
        </is>
      </c>
      <c r="C334" t="n">
        <v>0</v>
      </c>
      <c r="D334" t="n">
        <v>0</v>
      </c>
    </row>
    <row r="335">
      <c r="A335" t="inlineStr">
        <is>
          <t>BRAM_INT_INTERFACE_L_X6Y53/INT_INTERFACE_WW2END1</t>
        </is>
      </c>
      <c r="B335" t="inlineStr">
        <is>
          <t>Part of wire</t>
        </is>
      </c>
      <c r="C335" t="n">
        <v>0</v>
      </c>
      <c r="D335" t="n">
        <v>0</v>
      </c>
    </row>
    <row r="336">
      <c r="A336" t="inlineStr">
        <is>
          <t>BRAM_L_X6Y50/BRAM_WW2END1_3</t>
        </is>
      </c>
      <c r="B336" t="inlineStr">
        <is>
          <t>Part of wire</t>
        </is>
      </c>
      <c r="C336" t="n">
        <v>0.26892</v>
      </c>
      <c r="D336" t="n">
        <v>0.06043</v>
      </c>
    </row>
    <row r="337">
      <c r="A337" t="inlineStr">
        <is>
          <t>VBRK_X18Y56/VBRK_WW2END1</t>
        </is>
      </c>
      <c r="B337" t="inlineStr">
        <is>
          <t>Part of wire</t>
        </is>
      </c>
      <c r="C337" t="n">
        <v>0.01211</v>
      </c>
      <c r="D337" t="n">
        <v>0.00162</v>
      </c>
    </row>
    <row r="338">
      <c r="A338" t="inlineStr">
        <is>
          <t>CLBLM_R_X5Y53/CLBLM_WW2END1</t>
        </is>
      </c>
      <c r="B338" t="inlineStr">
        <is>
          <t>Part of wire</t>
        </is>
      </c>
      <c r="C338" t="n">
        <v>0</v>
      </c>
      <c r="D338" t="n">
        <v>0</v>
      </c>
      <c r="I338">
        <f>(((D332 + D333 + D334 + D335 + D336 + D337 + D338)/2) + (D339 + D353 + D378 + D389))</f>
        <v/>
      </c>
      <c r="J338">
        <f>((C332 + C333 + C334 + C335 + C336 + C337 + C338)*(((D332 + D333 + D334 + D335 + D336 + D337 + D338)/2) + (D339 + D353 + D378 + D389)))</f>
        <v/>
      </c>
    </row>
    <row r="339">
      <c r="A339" t="inlineStr">
        <is>
          <t>INT_R_X5Y53/INT_R.WW2END1-&gt;&gt;WL1BEG0</t>
        </is>
      </c>
      <c r="B339" t="inlineStr">
        <is>
          <t>Buffer</t>
        </is>
      </c>
      <c r="C339" t="n">
        <v>1.16220225</v>
      </c>
      <c r="D339" t="n">
        <v>0.008429000000000001</v>
      </c>
      <c r="E339" t="n">
        <v>0.042</v>
      </c>
      <c r="F339" t="n">
        <v>0.034</v>
      </c>
      <c r="G339" t="n">
        <v>0.123</v>
      </c>
      <c r="H339" t="n">
        <v>0.102</v>
      </c>
      <c r="I339">
        <f>((D342) + (D340 + D341))</f>
        <v/>
      </c>
      <c r="J339">
        <f>(((D342) + (D340 + D341))*C339)</f>
        <v/>
      </c>
    </row>
    <row r="340">
      <c r="A340" t="inlineStr">
        <is>
          <t>INT_R_X5Y53/WL1BEG0</t>
        </is>
      </c>
      <c r="B340" t="inlineStr">
        <is>
          <t>Part of wire</t>
        </is>
      </c>
      <c r="C340" t="n">
        <v>0</v>
      </c>
      <c r="D340" t="n">
        <v>0</v>
      </c>
    </row>
    <row r="341">
      <c r="A341" t="inlineStr">
        <is>
          <t>INT_L_X4Y53/WL1END0</t>
        </is>
      </c>
      <c r="B341" t="inlineStr">
        <is>
          <t>Part of wire</t>
        </is>
      </c>
      <c r="C341" t="n">
        <v>0</v>
      </c>
      <c r="D341" t="n">
        <v>0</v>
      </c>
      <c r="I341">
        <f>(((D340 + D341)/2) + (D342))</f>
        <v/>
      </c>
      <c r="J341">
        <f>((C340 + C341)*(((D340 + D341)/2) + (D342)))</f>
        <v/>
      </c>
    </row>
    <row r="342">
      <c r="A342" t="inlineStr">
        <is>
          <t>INT_L_X4Y53/INT_L.WL1END0-&gt;&gt;IMUX_L2</t>
        </is>
      </c>
      <c r="B342" t="inlineStr">
        <is>
          <t>Buffer</t>
        </is>
      </c>
      <c r="C342" t="n">
        <v>1.6107141875</v>
      </c>
      <c r="D342" t="n">
        <v>0.007713</v>
      </c>
      <c r="E342" t="n">
        <v>0.047</v>
      </c>
      <c r="F342" t="n">
        <v>0.038</v>
      </c>
      <c r="G342" t="n">
        <v>0.138</v>
      </c>
      <c r="H342" t="n">
        <v>0.114</v>
      </c>
      <c r="I342">
        <f>((((D347) + (D346))) + (D343 + D344))</f>
        <v/>
      </c>
      <c r="J342">
        <f>(((((D347) + (D346))) + (D343 + D344))*C342)</f>
        <v/>
      </c>
    </row>
    <row r="343">
      <c r="A343" t="inlineStr">
        <is>
          <t>INT_L_X4Y53/IMUX_L2</t>
        </is>
      </c>
      <c r="B343" t="inlineStr">
        <is>
          <t>Part of wire</t>
        </is>
      </c>
      <c r="C343" t="n">
        <v>0</v>
      </c>
      <c r="D343" t="n">
        <v>0</v>
      </c>
    </row>
    <row r="344">
      <c r="A344" t="inlineStr">
        <is>
          <t>CLBLL_L_X4Y53/CLBLL_IMUX2</t>
        </is>
      </c>
      <c r="B344" t="inlineStr">
        <is>
          <t>Part of wire</t>
        </is>
      </c>
      <c r="C344" t="n">
        <v>0</v>
      </c>
      <c r="D344" t="n">
        <v>0</v>
      </c>
      <c r="I344">
        <f>(((D343 + D344)/2) + (((D347) + (D346))))</f>
        <v/>
      </c>
      <c r="J344">
        <f>((C343 + C344)*(((D343 + D344)/2) + (((D347) + (D346)))))</f>
        <v/>
      </c>
    </row>
    <row r="345">
      <c r="A345" t="inlineStr">
        <is>
          <t>CLBLL_L_X4Y53/CLBLL_L.CLBLL_IMUX2-&gt;CLBLL_LL_A2</t>
        </is>
      </c>
      <c r="B345" t="inlineStr">
        <is>
          <t>PassTransistor</t>
        </is>
      </c>
      <c r="C345" t="n">
        <v>0</v>
      </c>
      <c r="E345" t="n">
        <v>0</v>
      </c>
      <c r="F345" t="n">
        <v>0</v>
      </c>
      <c r="G345" t="n">
        <v>0</v>
      </c>
      <c r="H345" t="n">
        <v>0</v>
      </c>
      <c r="I345">
        <f>((D347) + (D346))</f>
        <v/>
      </c>
      <c r="J345">
        <f>(((D347) + (D346))*C345)</f>
        <v/>
      </c>
    </row>
    <row r="346">
      <c r="A346" t="inlineStr">
        <is>
          <t>CLBLL_L_X4Y53/CLBLL_LL_A2</t>
        </is>
      </c>
      <c r="B346" t="inlineStr">
        <is>
          <t>Part of wire</t>
        </is>
      </c>
      <c r="C346" t="n">
        <v>0</v>
      </c>
      <c r="D346" t="n">
        <v>0</v>
      </c>
      <c r="I346">
        <f>(((D346)/2) + (D347))</f>
        <v/>
      </c>
      <c r="J346">
        <f>((C346)*(((D346)/2) + (D347)))</f>
        <v/>
      </c>
    </row>
    <row r="347">
      <c r="A347" t="inlineStr">
        <is>
          <t>masterReg/readData2[28]_i_7/I2</t>
        </is>
      </c>
      <c r="B347" t="inlineStr">
        <is>
          <t>Inpin</t>
        </is>
      </c>
      <c r="D347" t="n">
        <v>0</v>
      </c>
      <c r="E347" t="n">
        <v>0.212</v>
      </c>
      <c r="F347" t="n">
        <v>0.17</v>
      </c>
      <c r="G347" t="n">
        <v>0.507</v>
      </c>
      <c r="H347" t="n">
        <v>0.409</v>
      </c>
    </row>
    <row r="348">
      <c r="A348" t="inlineStr">
        <is>
          <t>regReadDataA[31]: masterReg/readData1_reg[31]/Q to masterReg/readData2[28]_i_7/I2 sum delays</t>
        </is>
      </c>
      <c r="E348">
        <f>(E2 + E4 + E244 + E331 + E339 + E342 + E345 + E347)</f>
        <v/>
      </c>
      <c r="F348">
        <f>(F2 + F4 + F244 + F331 + F339 + F342 + F345 + F347)</f>
        <v/>
      </c>
      <c r="G348">
        <f>(G2 + G4 + G244 + G331 + G339 + G342 + G345 + G347)</f>
        <v/>
      </c>
      <c r="H348">
        <f>(H2 + H4 + H244 + H331 + H339 + H342 + H345 + H347)</f>
        <v/>
      </c>
      <c r="J348">
        <f>(J2 + J3 + J4 + J6 + J244 + J249 + J331 + J338 + J339 + J341 + J342 + J344 + J345 + J346 + J347)</f>
        <v/>
      </c>
    </row>
    <row r="349">
      <c r="A349" t="inlineStr">
        <is>
          <t>regReadDataA[31]: masterReg/readData1_reg[31]/Q to masterReg/readData2[28]_i_7/I2sum delays + cap delay</t>
        </is>
      </c>
      <c r="E349">
        <f>1000*(E348 + J348)</f>
        <v/>
      </c>
      <c r="F349">
        <f>1000*(F348 + J348)</f>
        <v/>
      </c>
      <c r="G349">
        <f>1000*(G348 + J348)</f>
        <v/>
      </c>
      <c r="H349">
        <f>1000*(H348 + J348)</f>
        <v/>
      </c>
    </row>
    <row r="351">
      <c r="A351" t="inlineStr">
        <is>
          <t>regReadDataA[31]: masterReg/readData1_reg[31]/Q to masterReg/readData2[28]_i_7/I2Total delay (from Vivado)</t>
        </is>
      </c>
      <c r="E351" t="inlineStr">
        <is>
          <t>655</t>
        </is>
      </c>
      <c r="F351" t="inlineStr">
        <is>
          <t>577</t>
        </is>
      </c>
      <c r="G351" t="inlineStr">
        <is>
          <t>1106</t>
        </is>
      </c>
      <c r="H351" t="inlineStr">
        <is>
          <t>946</t>
        </is>
      </c>
    </row>
    <row r="353">
      <c r="A353" t="inlineStr">
        <is>
          <t>INT_R_X5Y53/INT_R.WW2END1-&gt;&gt;SW6BEG1</t>
        </is>
      </c>
      <c r="B353" t="inlineStr">
        <is>
          <t>Buffer</t>
        </is>
      </c>
      <c r="C353" t="n">
        <v>1.5845231875</v>
      </c>
      <c r="D353" t="n">
        <v>0.009979</v>
      </c>
      <c r="E353" t="n">
        <v>0.078</v>
      </c>
      <c r="F353" t="n">
        <v>0.064</v>
      </c>
      <c r="G353" t="n">
        <v>0.177</v>
      </c>
      <c r="H353" t="n">
        <v>0.146</v>
      </c>
      <c r="I353">
        <f>((D364) + (D354 + D355 + D356 + D357 + D358 + D359 + D360 + D361 + D362 + D363))</f>
        <v/>
      </c>
      <c r="J353">
        <f>(((D364) + (D354 + D355 + D356 + D357 + D358 + D359 + D360 + D361 + D362 + D363))*C353)</f>
        <v/>
      </c>
    </row>
    <row r="354">
      <c r="A354" t="inlineStr">
        <is>
          <t>INT_R_X5Y53/SW6BEG1</t>
        </is>
      </c>
      <c r="B354" t="inlineStr">
        <is>
          <t>Part of wire</t>
        </is>
      </c>
      <c r="C354" t="n">
        <v>0</v>
      </c>
      <c r="D354" t="n">
        <v>0</v>
      </c>
    </row>
    <row r="355">
      <c r="A355" t="inlineStr">
        <is>
          <t>INT_R_X3Y49/SW6END1</t>
        </is>
      </c>
      <c r="B355" t="inlineStr">
        <is>
          <t>Part of wire</t>
        </is>
      </c>
      <c r="C355" t="n">
        <v>0</v>
      </c>
      <c r="D355" t="n">
        <v>0</v>
      </c>
    </row>
    <row r="356">
      <c r="A356" t="inlineStr">
        <is>
          <t>INT_L_X4Y53/SW6A1</t>
        </is>
      </c>
      <c r="B356" t="inlineStr">
        <is>
          <t>Part of wire</t>
        </is>
      </c>
      <c r="C356" t="n">
        <v>0</v>
      </c>
      <c r="D356" t="n">
        <v>0</v>
      </c>
    </row>
    <row r="357">
      <c r="A357" t="inlineStr">
        <is>
          <t>INT_L_X4Y52/SW6B1</t>
        </is>
      </c>
      <c r="B357" t="inlineStr">
        <is>
          <t>Part of wire</t>
        </is>
      </c>
      <c r="C357" t="n">
        <v>0</v>
      </c>
      <c r="D357" t="n">
        <v>0</v>
      </c>
    </row>
    <row r="358">
      <c r="A358" t="inlineStr">
        <is>
          <t>INT_L_X4Y51/SW6C1</t>
        </is>
      </c>
      <c r="B358" t="inlineStr">
        <is>
          <t>Part of wire</t>
        </is>
      </c>
      <c r="C358" t="n">
        <v>0</v>
      </c>
      <c r="D358" t="n">
        <v>0</v>
      </c>
    </row>
    <row r="359">
      <c r="A359" t="inlineStr">
        <is>
          <t>INT_L_X4Y50/SW6D1</t>
        </is>
      </c>
      <c r="B359" t="inlineStr">
        <is>
          <t>Part of wire</t>
        </is>
      </c>
      <c r="C359" t="n">
        <v>0</v>
      </c>
      <c r="D359" t="n">
        <v>0</v>
      </c>
    </row>
    <row r="360">
      <c r="A360" t="inlineStr">
        <is>
          <t>BRKH_INT_X4Y49/BRKH_INT_SW6E1</t>
        </is>
      </c>
      <c r="B360" t="inlineStr">
        <is>
          <t>Part of wire</t>
        </is>
      </c>
      <c r="C360" t="n">
        <v>0.00523</v>
      </c>
      <c r="D360" t="n">
        <v>0.001</v>
      </c>
    </row>
    <row r="361">
      <c r="A361" t="inlineStr">
        <is>
          <t>INT_L_X4Y49/SW6E1</t>
        </is>
      </c>
      <c r="B361" t="inlineStr">
        <is>
          <t>Part of wire</t>
        </is>
      </c>
      <c r="C361" t="n">
        <v>0</v>
      </c>
      <c r="D361" t="n">
        <v>0</v>
      </c>
    </row>
    <row r="362">
      <c r="A362" t="inlineStr">
        <is>
          <t>CLBLL_L_X4Y49/CLBLL_SW4END1</t>
        </is>
      </c>
      <c r="B362" t="inlineStr">
        <is>
          <t>Part of wire</t>
        </is>
      </c>
      <c r="C362" t="n">
        <v>0</v>
      </c>
      <c r="D362" t="n">
        <v>0</v>
      </c>
    </row>
    <row r="363">
      <c r="A363" t="inlineStr">
        <is>
          <t>CLBLM_R_X3Y49/CLBLM_SW4END1</t>
        </is>
      </c>
      <c r="B363" t="inlineStr">
        <is>
          <t>Part of wire</t>
        </is>
      </c>
      <c r="C363" t="n">
        <v>0</v>
      </c>
      <c r="D363" t="n">
        <v>0</v>
      </c>
      <c r="I363">
        <f>(((D354 + D355 + D356 + D357 + D358 + D359 + D360 + D361 + D362 + D363)/2) + (D364))</f>
        <v/>
      </c>
      <c r="J363">
        <f>((C354 + C355 + C356 + C357 + C358 + C359 + C360 + C361 + C362 + C363)*(((D354 + D355 + D356 + D357 + D358 + D359 + D360 + D361 + D362 + D363)/2) + (D364)))</f>
        <v/>
      </c>
    </row>
    <row r="364">
      <c r="A364" t="inlineStr">
        <is>
          <t>INT_R_X3Y49/INT_R.SW6END1-&gt;&gt;SL1BEG1</t>
        </is>
      </c>
      <c r="B364" t="inlineStr">
        <is>
          <t>Buffer</t>
        </is>
      </c>
      <c r="C364" t="n">
        <v>1.16220225</v>
      </c>
      <c r="D364" t="n">
        <v>0.008429000000000001</v>
      </c>
      <c r="E364" t="n">
        <v>0.054</v>
      </c>
      <c r="F364" t="n">
        <v>0.044</v>
      </c>
      <c r="G364" t="n">
        <v>0.131</v>
      </c>
      <c r="H364" t="n">
        <v>0.108</v>
      </c>
      <c r="I364">
        <f>((D367) + (D365 + D366))</f>
        <v/>
      </c>
      <c r="J364">
        <f>(((D367) + (D365 + D366))*C364)</f>
        <v/>
      </c>
    </row>
    <row r="365">
      <c r="A365" t="inlineStr">
        <is>
          <t>INT_R_X3Y49/SL1BEG1</t>
        </is>
      </c>
      <c r="B365" t="inlineStr">
        <is>
          <t>Part of wire</t>
        </is>
      </c>
      <c r="C365" t="n">
        <v>0</v>
      </c>
      <c r="D365" t="n">
        <v>0</v>
      </c>
    </row>
    <row r="366">
      <c r="A366" t="inlineStr">
        <is>
          <t>INT_R_X3Y48/SL1END1</t>
        </is>
      </c>
      <c r="B366" t="inlineStr">
        <is>
          <t>Part of wire</t>
        </is>
      </c>
      <c r="C366" t="n">
        <v>0</v>
      </c>
      <c r="D366" t="n">
        <v>0</v>
      </c>
      <c r="I366">
        <f>(((D365 + D366)/2) + (D367))</f>
        <v/>
      </c>
      <c r="J366">
        <f>((C365 + C366)*(((D365 + D366)/2) + (D367)))</f>
        <v/>
      </c>
    </row>
    <row r="367">
      <c r="A367" t="inlineStr">
        <is>
          <t>INT_R_X3Y48/INT_R.SL1END1-&gt;&gt;IMUX19</t>
        </is>
      </c>
      <c r="B367" t="inlineStr">
        <is>
          <t>Buffer</t>
        </is>
      </c>
      <c r="C367" t="n">
        <v>1.6107141875</v>
      </c>
      <c r="D367" t="n">
        <v>0.007713</v>
      </c>
      <c r="E367" t="n">
        <v>0.047</v>
      </c>
      <c r="F367" t="n">
        <v>0.038</v>
      </c>
      <c r="G367" t="n">
        <v>0.138</v>
      </c>
      <c r="H367" t="n">
        <v>0.114</v>
      </c>
      <c r="I367">
        <f>((((D372) + (D371))) + (D368 + D369))</f>
        <v/>
      </c>
      <c r="J367">
        <f>(((((D372) + (D371))) + (D368 + D369))*C367)</f>
        <v/>
      </c>
    </row>
    <row r="368">
      <c r="A368" t="inlineStr">
        <is>
          <t>INT_R_X3Y48/IMUX19</t>
        </is>
      </c>
      <c r="B368" t="inlineStr">
        <is>
          <t>Part of wire</t>
        </is>
      </c>
      <c r="C368" t="n">
        <v>0</v>
      </c>
      <c r="D368" t="n">
        <v>0</v>
      </c>
    </row>
    <row r="369">
      <c r="A369" t="inlineStr">
        <is>
          <t>CLBLM_R_X3Y48/CLBLM_IMUX19</t>
        </is>
      </c>
      <c r="B369" t="inlineStr">
        <is>
          <t>Part of wire</t>
        </is>
      </c>
      <c r="C369" t="n">
        <v>0</v>
      </c>
      <c r="D369" t="n">
        <v>0</v>
      </c>
      <c r="I369">
        <f>(((D368 + D369)/2) + (((D372) + (D371))))</f>
        <v/>
      </c>
      <c r="J369">
        <f>((C368 + C369)*(((D368 + D369)/2) + (((D372) + (D371)))))</f>
        <v/>
      </c>
    </row>
    <row r="370">
      <c r="A370" t="inlineStr">
        <is>
          <t>CLBLM_R_X3Y48/CLBLM_R.CLBLM_IMUX19-&gt;CLBLM_L_B2</t>
        </is>
      </c>
      <c r="B370" t="inlineStr">
        <is>
          <t>PassTransistor</t>
        </is>
      </c>
      <c r="C370" t="n">
        <v>0</v>
      </c>
      <c r="E370" t="n">
        <v>0</v>
      </c>
      <c r="F370" t="n">
        <v>0</v>
      </c>
      <c r="G370" t="n">
        <v>0</v>
      </c>
      <c r="H370" t="n">
        <v>0</v>
      </c>
      <c r="I370">
        <f>((D372) + (D371))</f>
        <v/>
      </c>
      <c r="J370">
        <f>(((D372) + (D371))*C370)</f>
        <v/>
      </c>
    </row>
    <row r="371">
      <c r="A371" t="inlineStr">
        <is>
          <t>CLBLM_R_X3Y48/CLBLM_L_B2</t>
        </is>
      </c>
      <c r="B371" t="inlineStr">
        <is>
          <t>Part of wire</t>
        </is>
      </c>
      <c r="C371" t="n">
        <v>0</v>
      </c>
      <c r="D371" t="n">
        <v>0</v>
      </c>
      <c r="I371">
        <f>(((D371)/2) + (D372))</f>
        <v/>
      </c>
      <c r="J371">
        <f>((C371)*(((D371)/2) + (D372)))</f>
        <v/>
      </c>
    </row>
    <row r="372">
      <c r="A372" t="inlineStr">
        <is>
          <t>masterReg/readData2[24]_i_10/I1</t>
        </is>
      </c>
      <c r="B372" t="inlineStr">
        <is>
          <t>Inpin</t>
        </is>
      </c>
      <c r="D372" t="n">
        <v>0</v>
      </c>
      <c r="E372" t="n">
        <v>0.212</v>
      </c>
      <c r="F372" t="n">
        <v>0.17</v>
      </c>
      <c r="G372" t="n">
        <v>0.506</v>
      </c>
      <c r="H372" t="n">
        <v>0.408</v>
      </c>
    </row>
    <row r="373">
      <c r="A373" t="inlineStr">
        <is>
          <t>regReadDataA[31]: masterReg/readData1_reg[31]/Q to masterReg/readData2[24]_i_10/I1 sum delays</t>
        </is>
      </c>
      <c r="E373">
        <f>(E2 + E4 + E244 + E331 + E353 + E364 + E367 + E370 + E372)</f>
        <v/>
      </c>
      <c r="F373">
        <f>(F2 + F4 + F244 + F331 + F353 + F364 + F367 + F370 + F372)</f>
        <v/>
      </c>
      <c r="G373">
        <f>(G2 + G4 + G244 + G331 + G353 + G364 + G367 + G370 + G372)</f>
        <v/>
      </c>
      <c r="H373">
        <f>(H2 + H4 + H244 + H331 + H353 + H364 + H367 + H370 + H372)</f>
        <v/>
      </c>
      <c r="J373">
        <f>(J2 + J3 + J4 + J6 + J244 + J249 + J331 + J338 + J353 + J363 + J364 + J366 + J367 + J369 + J370 + J371 + J372)</f>
        <v/>
      </c>
    </row>
    <row r="374">
      <c r="A374" t="inlineStr">
        <is>
          <t>regReadDataA[31]: masterReg/readData1_reg[31]/Q to masterReg/readData2[24]_i_10/I1sum delays + cap delay</t>
        </is>
      </c>
      <c r="E374">
        <f>1000*(E373 + J373)</f>
        <v/>
      </c>
      <c r="F374">
        <f>1000*(F373 + J373)</f>
        <v/>
      </c>
      <c r="G374">
        <f>1000*(G373 + J373)</f>
        <v/>
      </c>
      <c r="H374">
        <f>1000*(H373 + J373)</f>
        <v/>
      </c>
    </row>
    <row r="376">
      <c r="A376" t="inlineStr">
        <is>
          <t>regReadDataA[31]: masterReg/readData1_reg[31]/Q to masterReg/readData2[24]_i_10/I1Total delay (from Vivado)</t>
        </is>
      </c>
      <c r="E376" t="inlineStr">
        <is>
          <t>759</t>
        </is>
      </c>
      <c r="F376" t="inlineStr">
        <is>
          <t>665</t>
        </is>
      </c>
      <c r="G376" t="inlineStr">
        <is>
          <t>1266</t>
        </is>
      </c>
      <c r="H376" t="inlineStr">
        <is>
          <t>1079</t>
        </is>
      </c>
    </row>
    <row r="378">
      <c r="A378" t="inlineStr">
        <is>
          <t>INT_R_X5Y53/INT_R.WW2END1-&gt;&gt;IMUX36</t>
        </is>
      </c>
      <c r="B378" t="inlineStr">
        <is>
          <t>Buffer</t>
        </is>
      </c>
      <c r="C378" t="n">
        <v>1.6107141875</v>
      </c>
      <c r="D378" t="n">
        <v>0.007713</v>
      </c>
      <c r="E378" t="n">
        <v>0.047</v>
      </c>
      <c r="F378" t="n">
        <v>0.038</v>
      </c>
      <c r="G378" t="n">
        <v>0.138</v>
      </c>
      <c r="H378" t="n">
        <v>0.114</v>
      </c>
      <c r="I378">
        <f>((((D383) + (D382))) + (D379 + D380))</f>
        <v/>
      </c>
      <c r="J378">
        <f>(((((D383) + (D382))) + (D379 + D380))*C378)</f>
        <v/>
      </c>
    </row>
    <row r="379">
      <c r="A379" t="inlineStr">
        <is>
          <t>INT_R_X5Y53/IMUX36</t>
        </is>
      </c>
      <c r="B379" t="inlineStr">
        <is>
          <t>Part of wire</t>
        </is>
      </c>
      <c r="C379" t="n">
        <v>0</v>
      </c>
      <c r="D379" t="n">
        <v>0</v>
      </c>
    </row>
    <row r="380">
      <c r="A380" t="inlineStr">
        <is>
          <t>CLBLM_R_X5Y53/CLBLM_IMUX36</t>
        </is>
      </c>
      <c r="B380" t="inlineStr">
        <is>
          <t>Part of wire</t>
        </is>
      </c>
      <c r="C380" t="n">
        <v>0</v>
      </c>
      <c r="D380" t="n">
        <v>0</v>
      </c>
      <c r="I380">
        <f>(((D379 + D380)/2) + (((D383) + (D382))))</f>
        <v/>
      </c>
      <c r="J380">
        <f>((C379 + C380)*(((D379 + D380)/2) + (((D383) + (D382)))))</f>
        <v/>
      </c>
    </row>
    <row r="381">
      <c r="A381" t="inlineStr">
        <is>
          <t>CLBLM_R_X5Y53/CLBLM_R.CLBLM_IMUX36-&gt;CLBLM_L_D2</t>
        </is>
      </c>
      <c r="B381" t="inlineStr">
        <is>
          <t>PassTransistor</t>
        </is>
      </c>
      <c r="C381" t="n">
        <v>0</v>
      </c>
      <c r="E381" t="n">
        <v>0</v>
      </c>
      <c r="F381" t="n">
        <v>0</v>
      </c>
      <c r="G381" t="n">
        <v>0</v>
      </c>
      <c r="H381" t="n">
        <v>0</v>
      </c>
      <c r="I381">
        <f>((D383) + (D382))</f>
        <v/>
      </c>
      <c r="J381">
        <f>(((D383) + (D382))*C381)</f>
        <v/>
      </c>
    </row>
    <row r="382">
      <c r="A382" t="inlineStr">
        <is>
          <t>CLBLM_R_X5Y53/CLBLM_L_D2</t>
        </is>
      </c>
      <c r="B382" t="inlineStr">
        <is>
          <t>Part of wire</t>
        </is>
      </c>
      <c r="C382" t="n">
        <v>0</v>
      </c>
      <c r="D382" t="n">
        <v>0</v>
      </c>
      <c r="I382">
        <f>(((D382)/2) + (D383))</f>
        <v/>
      </c>
      <c r="J382">
        <f>((C382)*(((D382)/2) + (D383)))</f>
        <v/>
      </c>
    </row>
    <row r="383">
      <c r="A383" t="inlineStr">
        <is>
          <t>masterReg/result0_carry__6_i_1/I0</t>
        </is>
      </c>
      <c r="B383" t="inlineStr">
        <is>
          <t>Inpin</t>
        </is>
      </c>
      <c r="D383" t="n">
        <v>0</v>
      </c>
      <c r="E383" t="n">
        <v>0.213</v>
      </c>
      <c r="F383" t="n">
        <v>0.171</v>
      </c>
      <c r="G383" t="n">
        <v>0.509</v>
      </c>
      <c r="H383" t="n">
        <v>0.41</v>
      </c>
    </row>
    <row r="384">
      <c r="A384" t="inlineStr">
        <is>
          <t>regReadDataA[31]: masterReg/readData1_reg[31]/Q to masterReg/result0_carry__6_i_1/I0 sum delays</t>
        </is>
      </c>
      <c r="E384">
        <f>(E2 + E4 + E244 + E331 + E378 + E381 + E383)</f>
        <v/>
      </c>
      <c r="F384">
        <f>(F2 + F4 + F244 + F331 + F378 + F381 + F383)</f>
        <v/>
      </c>
      <c r="G384">
        <f>(G2 + G4 + G244 + G331 + G378 + G381 + G383)</f>
        <v/>
      </c>
      <c r="H384">
        <f>(H2 + H4 + H244 + H331 + H378 + H381 + H383)</f>
        <v/>
      </c>
      <c r="J384">
        <f>(J2 + J3 + J4 + J6 + J244 + J249 + J331 + J338 + J378 + J380 + J381 + J382 + J383)</f>
        <v/>
      </c>
    </row>
    <row r="385">
      <c r="A385" t="inlineStr">
        <is>
          <t>regReadDataA[31]: masterReg/readData1_reg[31]/Q to masterReg/result0_carry__6_i_1/I0sum delays + cap delay</t>
        </is>
      </c>
      <c r="E385">
        <f>1000*(E384 + J384)</f>
        <v/>
      </c>
      <c r="F385">
        <f>1000*(F384 + J384)</f>
        <v/>
      </c>
      <c r="G385">
        <f>1000*(G384 + J384)</f>
        <v/>
      </c>
      <c r="H385">
        <f>1000*(H384 + J384)</f>
        <v/>
      </c>
    </row>
    <row r="387">
      <c r="A387" t="inlineStr">
        <is>
          <t>regReadDataA[31]: masterReg/readData1_reg[31]/Q to masterReg/result0_carry__6_i_1/I0Total delay (from Vivado)</t>
        </is>
      </c>
      <c r="E387" t="inlineStr">
        <is>
          <t>606</t>
        </is>
      </c>
      <c r="F387" t="inlineStr">
        <is>
          <t>536</t>
        </is>
      </c>
      <c r="G387" t="inlineStr">
        <is>
          <t>1001</t>
        </is>
      </c>
      <c r="H387" t="inlineStr">
        <is>
          <t>858</t>
        </is>
      </c>
    </row>
    <row r="389">
      <c r="A389" t="inlineStr">
        <is>
          <t>INT_R_X5Y53/INT_R.WW2END1-&gt;&gt;IMUX44</t>
        </is>
      </c>
      <c r="B389" t="inlineStr">
        <is>
          <t>Buffer</t>
        </is>
      </c>
      <c r="C389" t="n">
        <v>1.6107141875</v>
      </c>
      <c r="D389" t="n">
        <v>0.007713</v>
      </c>
      <c r="E389" t="n">
        <v>0.047</v>
      </c>
      <c r="F389" t="n">
        <v>0.038</v>
      </c>
      <c r="G389" t="n">
        <v>0.138</v>
      </c>
      <c r="H389" t="n">
        <v>0.114</v>
      </c>
      <c r="I389">
        <f>((((D394) + (D393))) + (D390 + D391))</f>
        <v/>
      </c>
      <c r="J389">
        <f>(((((D394) + (D393))) + (D390 + D391))*C389)</f>
        <v/>
      </c>
    </row>
    <row r="390">
      <c r="A390" t="inlineStr">
        <is>
          <t>INT_R_X5Y53/IMUX44</t>
        </is>
      </c>
      <c r="B390" t="inlineStr">
        <is>
          <t>Part of wire</t>
        </is>
      </c>
      <c r="C390" t="n">
        <v>0</v>
      </c>
      <c r="D390" t="n">
        <v>0</v>
      </c>
    </row>
    <row r="391">
      <c r="A391" t="inlineStr">
        <is>
          <t>CLBLM_R_X5Y53/CLBLM_IMUX44</t>
        </is>
      </c>
      <c r="B391" t="inlineStr">
        <is>
          <t>Part of wire</t>
        </is>
      </c>
      <c r="C391" t="n">
        <v>0</v>
      </c>
      <c r="D391" t="n">
        <v>0</v>
      </c>
      <c r="I391">
        <f>(((D390 + D391)/2) + (((D394) + (D393))))</f>
        <v/>
      </c>
      <c r="J391">
        <f>((C390 + C391)*(((D390 + D391)/2) + (((D394) + (D393)))))</f>
        <v/>
      </c>
    </row>
    <row r="392">
      <c r="A392" t="inlineStr">
        <is>
          <t>CLBLM_R_X5Y53/CLBLM_R.CLBLM_IMUX44-&gt;CLBLM_M_D4</t>
        </is>
      </c>
      <c r="B392" t="inlineStr">
        <is>
          <t>PassTransistor</t>
        </is>
      </c>
      <c r="C392" t="n">
        <v>0</v>
      </c>
      <c r="E392" t="n">
        <v>0</v>
      </c>
      <c r="F392" t="n">
        <v>0</v>
      </c>
      <c r="G392" t="n">
        <v>0</v>
      </c>
      <c r="H392" t="n">
        <v>0</v>
      </c>
      <c r="I392">
        <f>((D394) + (D393))</f>
        <v/>
      </c>
      <c r="J392">
        <f>(((D394) + (D393))*C392)</f>
        <v/>
      </c>
    </row>
    <row r="393">
      <c r="A393" t="inlineStr">
        <is>
          <t>CLBLM_R_X5Y53/CLBLM_M_D4</t>
        </is>
      </c>
      <c r="B393" t="inlineStr">
        <is>
          <t>Part of wire</t>
        </is>
      </c>
      <c r="C393" t="n">
        <v>0</v>
      </c>
      <c r="D393" t="n">
        <v>0</v>
      </c>
      <c r="I393">
        <f>(((D393)/2) + (D394))</f>
        <v/>
      </c>
      <c r="J393">
        <f>((C393)*(((D393)/2) + (D394)))</f>
        <v/>
      </c>
    </row>
    <row r="394">
      <c r="A394" t="inlineStr">
        <is>
          <t>masterReg/i__carry__6_i_1/I0</t>
        </is>
      </c>
      <c r="B394" t="inlineStr">
        <is>
          <t>Inpin</t>
        </is>
      </c>
      <c r="D394" t="n">
        <v>0</v>
      </c>
      <c r="E394" t="n">
        <v>0.118</v>
      </c>
      <c r="F394" t="n">
        <v>0.073</v>
      </c>
      <c r="G394" t="n">
        <v>0.317</v>
      </c>
      <c r="H394" t="n">
        <v>0.176</v>
      </c>
    </row>
    <row r="395">
      <c r="A395" t="inlineStr">
        <is>
          <t>regReadDataA[31]: masterReg/readData1_reg[31]/Q to masterReg/i__carry__6_i_1/I0 sum delays</t>
        </is>
      </c>
      <c r="E395">
        <f>(E2 + E4 + E244 + E331 + E389 + E392 + E394)</f>
        <v/>
      </c>
      <c r="F395">
        <f>(F2 + F4 + F244 + F331 + F389 + F392 + F394)</f>
        <v/>
      </c>
      <c r="G395">
        <f>(G2 + G4 + G244 + G331 + G389 + G392 + G394)</f>
        <v/>
      </c>
      <c r="H395">
        <f>(H2 + H4 + H244 + H331 + H389 + H392 + H394)</f>
        <v/>
      </c>
      <c r="J395">
        <f>(J2 + J3 + J4 + J6 + J244 + J249 + J331 + J338 + J389 + J391 + J392 + J393 + J394)</f>
        <v/>
      </c>
    </row>
    <row r="396">
      <c r="A396" t="inlineStr">
        <is>
          <t>regReadDataA[31]: masterReg/readData1_reg[31]/Q to masterReg/i__carry__6_i_1/I0sum delays + cap delay</t>
        </is>
      </c>
      <c r="E396">
        <f>1000*(E395 + J395)</f>
        <v/>
      </c>
      <c r="F396">
        <f>1000*(F395 + J395)</f>
        <v/>
      </c>
      <c r="G396">
        <f>1000*(G395 + J395)</f>
        <v/>
      </c>
      <c r="H396">
        <f>1000*(H395 + J395)</f>
        <v/>
      </c>
    </row>
    <row r="398">
      <c r="A398" t="inlineStr">
        <is>
          <t>regReadDataA[31]: masterReg/readData1_reg[31]/Q to masterReg/i__carry__6_i_1/I0Total delay (from Vivado)</t>
        </is>
      </c>
      <c r="E398" t="inlineStr">
        <is>
          <t>511</t>
        </is>
      </c>
      <c r="F398" t="inlineStr">
        <is>
          <t>438</t>
        </is>
      </c>
      <c r="G398" t="inlineStr">
        <is>
          <t>829</t>
        </is>
      </c>
      <c r="H398" t="inlineStr">
        <is>
          <t>653</t>
        </is>
      </c>
    </row>
    <row r="400">
      <c r="A400" t="inlineStr">
        <is>
          <t>INT_R_X7Y53/INT_R.SW2END1-&gt;&gt;SR1BEG2</t>
        </is>
      </c>
      <c r="B400" t="inlineStr">
        <is>
          <t>Buffer</t>
        </is>
      </c>
      <c r="C400" t="n">
        <v>1.16220225</v>
      </c>
      <c r="D400" t="n">
        <v>0.008429000000000001</v>
      </c>
      <c r="E400" t="n">
        <v>0.057</v>
      </c>
      <c r="F400" t="n">
        <v>0.047</v>
      </c>
      <c r="G400" t="n">
        <v>0.14</v>
      </c>
      <c r="H400" t="n">
        <v>0.116</v>
      </c>
      <c r="I400">
        <f>((D403 + D414 + D425 + D464) + (D401 + D402))</f>
        <v/>
      </c>
      <c r="J400">
        <f>(((D403 + D414 + D425 + D464) + (D401 + D402))*C400)</f>
        <v/>
      </c>
    </row>
    <row r="401">
      <c r="A401" t="inlineStr">
        <is>
          <t>INT_R_X7Y53/SR1BEG2</t>
        </is>
      </c>
      <c r="B401" t="inlineStr">
        <is>
          <t>Part of wire</t>
        </is>
      </c>
      <c r="C401" t="n">
        <v>0</v>
      </c>
      <c r="D401" t="n">
        <v>0</v>
      </c>
    </row>
    <row r="402">
      <c r="A402" t="inlineStr">
        <is>
          <t>INT_R_X7Y52/SR1END2</t>
        </is>
      </c>
      <c r="B402" t="inlineStr">
        <is>
          <t>Part of wire</t>
        </is>
      </c>
      <c r="C402" t="n">
        <v>0</v>
      </c>
      <c r="D402" t="n">
        <v>0</v>
      </c>
      <c r="I402">
        <f>(((D401 + D402)/2) + (D403 + D414 + D425 + D464))</f>
        <v/>
      </c>
      <c r="J402">
        <f>((C401 + C402)*(((D401 + D402)/2) + (D403 + D414 + D425 + D464)))</f>
        <v/>
      </c>
    </row>
    <row r="403">
      <c r="A403" t="inlineStr">
        <is>
          <t>INT_R_X7Y52/INT_R.SR1END2-&gt;&gt;IMUX22</t>
        </is>
      </c>
      <c r="B403" t="inlineStr">
        <is>
          <t>Buffer</t>
        </is>
      </c>
      <c r="C403" t="n">
        <v>1.6107141875</v>
      </c>
      <c r="D403" t="n">
        <v>0.007713</v>
      </c>
      <c r="E403" t="n">
        <v>0.047</v>
      </c>
      <c r="F403" t="n">
        <v>0.038</v>
      </c>
      <c r="G403" t="n">
        <v>0.138</v>
      </c>
      <c r="H403" t="n">
        <v>0.114</v>
      </c>
      <c r="I403">
        <f>((((D408) + (D407))) + (D404 + D405))</f>
        <v/>
      </c>
      <c r="J403">
        <f>(((((D408) + (D407))) + (D404 + D405))*C403)</f>
        <v/>
      </c>
    </row>
    <row r="404">
      <c r="A404" t="inlineStr">
        <is>
          <t>INT_R_X7Y52/IMUX22</t>
        </is>
      </c>
      <c r="B404" t="inlineStr">
        <is>
          <t>Part of wire</t>
        </is>
      </c>
      <c r="C404" t="n">
        <v>0</v>
      </c>
      <c r="D404" t="n">
        <v>0</v>
      </c>
    </row>
    <row r="405">
      <c r="A405" t="inlineStr">
        <is>
          <t>CLBLM_R_X7Y52/CLBLM_IMUX22</t>
        </is>
      </c>
      <c r="B405" t="inlineStr">
        <is>
          <t>Part of wire</t>
        </is>
      </c>
      <c r="C405" t="n">
        <v>0</v>
      </c>
      <c r="D405" t="n">
        <v>0</v>
      </c>
      <c r="I405">
        <f>(((D404 + D405)/2) + (((D408) + (D407))))</f>
        <v/>
      </c>
      <c r="J405">
        <f>((C404 + C405)*(((D404 + D405)/2) + (((D408) + (D407)))))</f>
        <v/>
      </c>
    </row>
    <row r="406">
      <c r="A406" t="inlineStr">
        <is>
          <t>CLBLM_R_X7Y52/CLBLM_R.CLBLM_IMUX22-&gt;CLBLM_M_C3</t>
        </is>
      </c>
      <c r="B406" t="inlineStr">
        <is>
          <t>PassTransistor</t>
        </is>
      </c>
      <c r="C406" t="n">
        <v>0</v>
      </c>
      <c r="E406" t="n">
        <v>0</v>
      </c>
      <c r="F406" t="n">
        <v>0</v>
      </c>
      <c r="G406" t="n">
        <v>0</v>
      </c>
      <c r="H406" t="n">
        <v>0</v>
      </c>
      <c r="I406">
        <f>((D408) + (D407))</f>
        <v/>
      </c>
      <c r="J406">
        <f>(((D408) + (D407))*C406)</f>
        <v/>
      </c>
    </row>
    <row r="407">
      <c r="A407" t="inlineStr">
        <is>
          <t>CLBLM_R_X7Y52/CLBLM_M_C3</t>
        </is>
      </c>
      <c r="B407" t="inlineStr">
        <is>
          <t>Part of wire</t>
        </is>
      </c>
      <c r="C407" t="n">
        <v>0</v>
      </c>
      <c r="D407" t="n">
        <v>0</v>
      </c>
      <c r="I407">
        <f>(((D407)/2) + (D408))</f>
        <v/>
      </c>
      <c r="J407">
        <f>((C407)*(((D407)/2) + (D408)))</f>
        <v/>
      </c>
    </row>
    <row r="408">
      <c r="A408" t="inlineStr">
        <is>
          <t>masterReg/readData2[29]_i_10/I4</t>
        </is>
      </c>
      <c r="B408" t="inlineStr">
        <is>
          <t>Inpin</t>
        </is>
      </c>
      <c r="D408" t="n">
        <v>0</v>
      </c>
      <c r="E408" t="n">
        <v>0.14</v>
      </c>
      <c r="F408" t="n">
        <v>0.113</v>
      </c>
      <c r="G408" t="n">
        <v>0.368</v>
      </c>
      <c r="H408" t="n">
        <v>0.297</v>
      </c>
    </row>
    <row r="409">
      <c r="A409" t="inlineStr">
        <is>
          <t>regReadDataA[31]: masterReg/readData1_reg[31]/Q to masterReg/readData2[29]_i_10/I4 sum delays</t>
        </is>
      </c>
      <c r="E409">
        <f>(E2 + E4 + E244 + E400 + E403 + E406 + E408)</f>
        <v/>
      </c>
      <c r="F409">
        <f>(F2 + F4 + F244 + F400 + F403 + F406 + F408)</f>
        <v/>
      </c>
      <c r="G409">
        <f>(G2 + G4 + G244 + G400 + G403 + G406 + G408)</f>
        <v/>
      </c>
      <c r="H409">
        <f>(H2 + H4 + H244 + H400 + H403 + H406 + H408)</f>
        <v/>
      </c>
      <c r="J409">
        <f>(J2 + J3 + J4 + J6 + J244 + J249 + J400 + J402 + J403 + J405 + J406 + J407 + J408)</f>
        <v/>
      </c>
    </row>
    <row r="410">
      <c r="A410" t="inlineStr">
        <is>
          <t>regReadDataA[31]: masterReg/readData1_reg[31]/Q to masterReg/readData2[29]_i_10/I4sum delays + cap delay</t>
        </is>
      </c>
      <c r="E410">
        <f>1000*(E409 + J409)</f>
        <v/>
      </c>
      <c r="F410">
        <f>1000*(F409 + J409)</f>
        <v/>
      </c>
      <c r="G410">
        <f>1000*(G409 + J409)</f>
        <v/>
      </c>
      <c r="H410">
        <f>1000*(H409 + J409)</f>
        <v/>
      </c>
    </row>
    <row r="412">
      <c r="A412" t="inlineStr">
        <is>
          <t>regReadDataA[31]: masterReg/readData1_reg[31]/Q to masterReg/readData2[29]_i_10/I4Total delay (from Vivado)</t>
        </is>
      </c>
      <c r="E412" t="inlineStr">
        <is>
          <t>443</t>
        </is>
      </c>
      <c r="F412" t="inlineStr">
        <is>
          <t>389</t>
        </is>
      </c>
      <c r="G412" t="inlineStr">
        <is>
          <t>780</t>
        </is>
      </c>
      <c r="H412" t="inlineStr">
        <is>
          <t>663</t>
        </is>
      </c>
    </row>
    <row r="414">
      <c r="A414" t="inlineStr">
        <is>
          <t>INT_R_X7Y52/INT_R.SR1END2-&gt;&gt;IMUX38</t>
        </is>
      </c>
      <c r="B414" t="inlineStr">
        <is>
          <t>Buffer</t>
        </is>
      </c>
      <c r="C414" t="n">
        <v>1.6107141875</v>
      </c>
      <c r="D414" t="n">
        <v>0.007713</v>
      </c>
      <c r="E414" t="n">
        <v>0.047</v>
      </c>
      <c r="F414" t="n">
        <v>0.038</v>
      </c>
      <c r="G414" t="n">
        <v>0.138</v>
      </c>
      <c r="H414" t="n">
        <v>0.114</v>
      </c>
      <c r="I414">
        <f>((((D419) + (D418))) + (D415 + D416))</f>
        <v/>
      </c>
      <c r="J414">
        <f>(((((D419) + (D418))) + (D415 + D416))*C414)</f>
        <v/>
      </c>
    </row>
    <row r="415">
      <c r="A415" t="inlineStr">
        <is>
          <t>INT_R_X7Y52/IMUX38</t>
        </is>
      </c>
      <c r="B415" t="inlineStr">
        <is>
          <t>Part of wire</t>
        </is>
      </c>
      <c r="C415" t="n">
        <v>0</v>
      </c>
      <c r="D415" t="n">
        <v>0</v>
      </c>
    </row>
    <row r="416">
      <c r="A416" t="inlineStr">
        <is>
          <t>CLBLM_R_X7Y52/CLBLM_IMUX38</t>
        </is>
      </c>
      <c r="B416" t="inlineStr">
        <is>
          <t>Part of wire</t>
        </is>
      </c>
      <c r="C416" t="n">
        <v>0</v>
      </c>
      <c r="D416" t="n">
        <v>0</v>
      </c>
      <c r="I416">
        <f>(((D415 + D416)/2) + (((D419) + (D418))))</f>
        <v/>
      </c>
      <c r="J416">
        <f>((C415 + C416)*(((D415 + D416)/2) + (((D419) + (D418)))))</f>
        <v/>
      </c>
    </row>
    <row r="417">
      <c r="A417" t="inlineStr">
        <is>
          <t>CLBLM_R_X7Y52/CLBLM_R.CLBLM_IMUX38-&gt;CLBLM_M_D3</t>
        </is>
      </c>
      <c r="B417" t="inlineStr">
        <is>
          <t>PassTransistor</t>
        </is>
      </c>
      <c r="C417" t="n">
        <v>0</v>
      </c>
      <c r="E417" t="n">
        <v>0</v>
      </c>
      <c r="F417" t="n">
        <v>0</v>
      </c>
      <c r="G417" t="n">
        <v>0</v>
      </c>
      <c r="H417" t="n">
        <v>0</v>
      </c>
      <c r="I417">
        <f>((D419) + (D418))</f>
        <v/>
      </c>
      <c r="J417">
        <f>(((D419) + (D418))*C417)</f>
        <v/>
      </c>
    </row>
    <row r="418">
      <c r="A418" t="inlineStr">
        <is>
          <t>CLBLM_R_X7Y52/CLBLM_M_D3</t>
        </is>
      </c>
      <c r="B418" t="inlineStr">
        <is>
          <t>Part of wire</t>
        </is>
      </c>
      <c r="C418" t="n">
        <v>0</v>
      </c>
      <c r="D418" t="n">
        <v>0</v>
      </c>
      <c r="I418">
        <f>(((D418)/2) + (D419))</f>
        <v/>
      </c>
      <c r="J418">
        <f>((C418)*(((D418)/2) + (D419)))</f>
        <v/>
      </c>
    </row>
    <row r="419">
      <c r="A419" t="inlineStr">
        <is>
          <t>masterReg/readData2[29]_i_11/I1</t>
        </is>
      </c>
      <c r="B419" t="inlineStr">
        <is>
          <t>Inpin</t>
        </is>
      </c>
      <c r="D419" t="n">
        <v>0</v>
      </c>
      <c r="E419" t="n">
        <v>0.144</v>
      </c>
      <c r="F419" t="n">
        <v>0.08799999999999999</v>
      </c>
      <c r="G419" t="n">
        <v>0.377</v>
      </c>
      <c r="H419" t="n">
        <v>0.209</v>
      </c>
    </row>
    <row r="420">
      <c r="A420" t="inlineStr">
        <is>
          <t>regReadDataA[31]: masterReg/readData1_reg[31]/Q to masterReg/readData2[29]_i_11/I1 sum delays</t>
        </is>
      </c>
      <c r="E420">
        <f>(E2 + E4 + E244 + E400 + E414 + E417 + E419)</f>
        <v/>
      </c>
      <c r="F420">
        <f>(F2 + F4 + F244 + F400 + F414 + F417 + F419)</f>
        <v/>
      </c>
      <c r="G420">
        <f>(G2 + G4 + G244 + G400 + G414 + G417 + G419)</f>
        <v/>
      </c>
      <c r="H420">
        <f>(H2 + H4 + H244 + H400 + H414 + H417 + H419)</f>
        <v/>
      </c>
      <c r="J420">
        <f>(J2 + J3 + J4 + J6 + J244 + J249 + J400 + J402 + J414 + J416 + J417 + J418 + J419)</f>
        <v/>
      </c>
    </row>
    <row r="421">
      <c r="A421" t="inlineStr">
        <is>
          <t>regReadDataA[31]: masterReg/readData1_reg[31]/Q to masterReg/readData2[29]_i_11/I1sum delays + cap delay</t>
        </is>
      </c>
      <c r="E421">
        <f>1000*(E420 + J420)</f>
        <v/>
      </c>
      <c r="F421">
        <f>1000*(F420 + J420)</f>
        <v/>
      </c>
      <c r="G421">
        <f>1000*(G420 + J420)</f>
        <v/>
      </c>
      <c r="H421">
        <f>1000*(H420 + J420)</f>
        <v/>
      </c>
    </row>
    <row r="423">
      <c r="A423" t="inlineStr">
        <is>
          <t>regReadDataA[31]: masterReg/readData1_reg[31]/Q to masterReg/readData2[29]_i_11/I1Total delay (from Vivado)</t>
        </is>
      </c>
      <c r="E423" t="inlineStr">
        <is>
          <t>447</t>
        </is>
      </c>
      <c r="F423" t="inlineStr">
        <is>
          <t>364</t>
        </is>
      </c>
      <c r="G423" t="inlineStr">
        <is>
          <t>788</t>
        </is>
      </c>
      <c r="H423" t="inlineStr">
        <is>
          <t>591</t>
        </is>
      </c>
    </row>
    <row r="425">
      <c r="A425" t="inlineStr">
        <is>
          <t>INT_R_X7Y52/INT_R.SR1END2-&gt;&gt;SL1BEG2</t>
        </is>
      </c>
      <c r="B425" t="inlineStr">
        <is>
          <t>Buffer</t>
        </is>
      </c>
      <c r="C425" t="n">
        <v>1.16220225</v>
      </c>
      <c r="D425" t="n">
        <v>0.008429000000000001</v>
      </c>
      <c r="E425" t="n">
        <v>0.054</v>
      </c>
      <c r="F425" t="n">
        <v>0.044</v>
      </c>
      <c r="G425" t="n">
        <v>0.131</v>
      </c>
      <c r="H425" t="n">
        <v>0.108</v>
      </c>
      <c r="I425">
        <f>((D428 + D439) + (D426 + D427))</f>
        <v/>
      </c>
      <c r="J425">
        <f>(((D428 + D439) + (D426 + D427))*C425)</f>
        <v/>
      </c>
    </row>
    <row r="426">
      <c r="A426" t="inlineStr">
        <is>
          <t>INT_R_X7Y52/SL1BEG2</t>
        </is>
      </c>
      <c r="B426" t="inlineStr">
        <is>
          <t>Part of wire</t>
        </is>
      </c>
      <c r="C426" t="n">
        <v>0</v>
      </c>
      <c r="D426" t="n">
        <v>0</v>
      </c>
    </row>
    <row r="427">
      <c r="A427" t="inlineStr">
        <is>
          <t>INT_R_X7Y51/SL1END2</t>
        </is>
      </c>
      <c r="B427" t="inlineStr">
        <is>
          <t>Part of wire</t>
        </is>
      </c>
      <c r="C427" t="n">
        <v>0</v>
      </c>
      <c r="D427" t="n">
        <v>0</v>
      </c>
      <c r="I427">
        <f>(((D426 + D427)/2) + (D428 + D439))</f>
        <v/>
      </c>
      <c r="J427">
        <f>((C426 + C427)*(((D426 + D427)/2) + (D428 + D439)))</f>
        <v/>
      </c>
    </row>
    <row r="428">
      <c r="A428" t="inlineStr">
        <is>
          <t>INT_R_X7Y51/INT_R.SL1END2-&gt;&gt;IMUX12</t>
        </is>
      </c>
      <c r="B428" t="inlineStr">
        <is>
          <t>Buffer</t>
        </is>
      </c>
      <c r="C428" t="n">
        <v>1.6107141875</v>
      </c>
      <c r="D428" t="n">
        <v>0.007713</v>
      </c>
      <c r="E428" t="n">
        <v>0.047</v>
      </c>
      <c r="F428" t="n">
        <v>0.038</v>
      </c>
      <c r="G428" t="n">
        <v>0.138</v>
      </c>
      <c r="H428" t="n">
        <v>0.114</v>
      </c>
      <c r="I428">
        <f>((((D433) + (D432))) + (D429 + D430))</f>
        <v/>
      </c>
      <c r="J428">
        <f>(((((D433) + (D432))) + (D429 + D430))*C428)</f>
        <v/>
      </c>
    </row>
    <row r="429">
      <c r="A429" t="inlineStr">
        <is>
          <t>INT_R_X7Y51/IMUX12</t>
        </is>
      </c>
      <c r="B429" t="inlineStr">
        <is>
          <t>Part of wire</t>
        </is>
      </c>
      <c r="C429" t="n">
        <v>0</v>
      </c>
      <c r="D429" t="n">
        <v>0</v>
      </c>
    </row>
    <row r="430">
      <c r="A430" t="inlineStr">
        <is>
          <t>CLBLM_R_X7Y51/CLBLM_IMUX12</t>
        </is>
      </c>
      <c r="B430" t="inlineStr">
        <is>
          <t>Part of wire</t>
        </is>
      </c>
      <c r="C430" t="n">
        <v>0</v>
      </c>
      <c r="D430" t="n">
        <v>0</v>
      </c>
      <c r="I430">
        <f>(((D429 + D430)/2) + (((D433) + (D432))))</f>
        <v/>
      </c>
      <c r="J430">
        <f>((C429 + C430)*(((D429 + D430)/2) + (((D433) + (D432)))))</f>
        <v/>
      </c>
    </row>
    <row r="431">
      <c r="A431" t="inlineStr">
        <is>
          <t>CLBLM_R_X7Y51/CLBLM_R.CLBLM_IMUX12-&gt;CLBLM_M_B6</t>
        </is>
      </c>
      <c r="B431" t="inlineStr">
        <is>
          <t>PassTransistor</t>
        </is>
      </c>
      <c r="C431" t="n">
        <v>0</v>
      </c>
      <c r="E431" t="n">
        <v>0</v>
      </c>
      <c r="F431" t="n">
        <v>0</v>
      </c>
      <c r="G431" t="n">
        <v>0</v>
      </c>
      <c r="H431" t="n">
        <v>0</v>
      </c>
      <c r="I431">
        <f>((D433) + (D432))</f>
        <v/>
      </c>
      <c r="J431">
        <f>(((D433) + (D432))*C431)</f>
        <v/>
      </c>
    </row>
    <row r="432">
      <c r="A432" t="inlineStr">
        <is>
          <t>CLBLM_R_X7Y51/CLBLM_M_B6</t>
        </is>
      </c>
      <c r="B432" t="inlineStr">
        <is>
          <t>Part of wire</t>
        </is>
      </c>
      <c r="C432" t="n">
        <v>0</v>
      </c>
      <c r="D432" t="n">
        <v>0</v>
      </c>
      <c r="I432">
        <f>(((D432)/2) + (D433))</f>
        <v/>
      </c>
      <c r="J432">
        <f>((C432)*(((D432)/2) + (D433)))</f>
        <v/>
      </c>
    </row>
    <row r="433">
      <c r="A433" t="inlineStr">
        <is>
          <t>masterReg/readData2[21]_i_10/I1</t>
        </is>
      </c>
      <c r="B433" t="inlineStr">
        <is>
          <t>Inpin</t>
        </is>
      </c>
      <c r="D433" t="n">
        <v>0</v>
      </c>
      <c r="E433" t="n">
        <v>0.006</v>
      </c>
      <c r="F433" t="n">
        <v>0.005</v>
      </c>
      <c r="G433" t="n">
        <v>0.013</v>
      </c>
      <c r="H433" t="n">
        <v>0.011</v>
      </c>
    </row>
    <row r="434">
      <c r="A434" t="inlineStr">
        <is>
          <t>regReadDataA[31]: masterReg/readData1_reg[31]/Q to masterReg/readData2[21]_i_10/I1 sum delays</t>
        </is>
      </c>
      <c r="E434">
        <f>(E2 + E4 + E244 + E400 + E425 + E428 + E431 + E433)</f>
        <v/>
      </c>
      <c r="F434">
        <f>(F2 + F4 + F244 + F400 + F425 + F428 + F431 + F433)</f>
        <v/>
      </c>
      <c r="G434">
        <f>(G2 + G4 + G244 + G400 + G425 + G428 + G431 + G433)</f>
        <v/>
      </c>
      <c r="H434">
        <f>(H2 + H4 + H244 + H400 + H425 + H428 + H431 + H433)</f>
        <v/>
      </c>
      <c r="J434">
        <f>(J2 + J3 + J4 + J6 + J244 + J249 + J400 + J402 + J425 + J427 + J428 + J430 + J431 + J432 + J433)</f>
        <v/>
      </c>
    </row>
    <row r="435">
      <c r="A435" t="inlineStr">
        <is>
          <t>regReadDataA[31]: masterReg/readData1_reg[31]/Q to masterReg/readData2[21]_i_10/I1sum delays + cap delay</t>
        </is>
      </c>
      <c r="E435">
        <f>1000*(E434 + J434)</f>
        <v/>
      </c>
      <c r="F435">
        <f>1000*(F434 + J434)</f>
        <v/>
      </c>
      <c r="G435">
        <f>1000*(G434 + J434)</f>
        <v/>
      </c>
      <c r="H435">
        <f>1000*(H434 + J434)</f>
        <v/>
      </c>
    </row>
    <row r="437">
      <c r="A437" t="inlineStr">
        <is>
          <t>regReadDataA[31]: masterReg/readData1_reg[31]/Q to masterReg/readData2[21]_i_10/I1Total delay (from Vivado)</t>
        </is>
      </c>
      <c r="E437" t="inlineStr">
        <is>
          <t>380</t>
        </is>
      </c>
      <c r="F437" t="inlineStr">
        <is>
          <t>342</t>
        </is>
      </c>
      <c r="G437" t="inlineStr">
        <is>
          <t>605</t>
        </is>
      </c>
      <c r="H437" t="inlineStr">
        <is>
          <t>528</t>
        </is>
      </c>
    </row>
    <row r="439">
      <c r="A439" t="inlineStr">
        <is>
          <t>INT_R_X7Y51/INT_R.SL1END2-&gt;&gt;WW2BEG2</t>
        </is>
      </c>
      <c r="B439" t="inlineStr">
        <is>
          <t>Buffer</t>
        </is>
      </c>
      <c r="C439" t="n">
        <v>1.1851186875</v>
      </c>
      <c r="D439" t="n">
        <v>0.008473000000000001</v>
      </c>
      <c r="E439" t="n">
        <v>0.063</v>
      </c>
      <c r="F439" t="n">
        <v>0.052</v>
      </c>
      <c r="G439" t="n">
        <v>0.142</v>
      </c>
      <c r="H439" t="n">
        <v>0.118</v>
      </c>
      <c r="I439">
        <f>((D447) + (D440 + D441 + D442 + D443 + D444 + D445 + D446))</f>
        <v/>
      </c>
      <c r="J439">
        <f>(((D447) + (D440 + D441 + D442 + D443 + D444 + D445 + D446))*C439)</f>
        <v/>
      </c>
    </row>
    <row r="440">
      <c r="A440" t="inlineStr">
        <is>
          <t>INT_R_X7Y51/WW2BEG2</t>
        </is>
      </c>
      <c r="B440" t="inlineStr">
        <is>
          <t>Part of wire</t>
        </is>
      </c>
      <c r="C440" t="n">
        <v>0</v>
      </c>
      <c r="D440" t="n">
        <v>0</v>
      </c>
    </row>
    <row r="441">
      <c r="A441" t="inlineStr">
        <is>
          <t>INT_R_X5Y51/WW2END2</t>
        </is>
      </c>
      <c r="B441" t="inlineStr">
        <is>
          <t>Part of wire</t>
        </is>
      </c>
      <c r="C441" t="n">
        <v>0</v>
      </c>
      <c r="D441" t="n">
        <v>0</v>
      </c>
    </row>
    <row r="442">
      <c r="A442" t="inlineStr">
        <is>
          <t>INT_L_X6Y51/WW2A2</t>
        </is>
      </c>
      <c r="B442" t="inlineStr">
        <is>
          <t>Part of wire</t>
        </is>
      </c>
      <c r="C442" t="n">
        <v>0</v>
      </c>
      <c r="D442" t="n">
        <v>0</v>
      </c>
    </row>
    <row r="443">
      <c r="A443" t="inlineStr">
        <is>
          <t>BRAM_INT_INTERFACE_L_X6Y51/INT_INTERFACE_WW2END2</t>
        </is>
      </c>
      <c r="B443" t="inlineStr">
        <is>
          <t>Part of wire</t>
        </is>
      </c>
      <c r="C443" t="n">
        <v>0</v>
      </c>
      <c r="D443" t="n">
        <v>0</v>
      </c>
    </row>
    <row r="444">
      <c r="A444" t="inlineStr">
        <is>
          <t>BRAM_L_X6Y50/BRAM_WW2END2_1</t>
        </is>
      </c>
      <c r="B444" t="inlineStr">
        <is>
          <t>Part of wire</t>
        </is>
      </c>
      <c r="C444" t="n">
        <v>0.26892</v>
      </c>
      <c r="D444" t="n">
        <v>0.06043</v>
      </c>
    </row>
    <row r="445">
      <c r="A445" t="inlineStr">
        <is>
          <t>VBRK_X18Y54/VBRK_WW2END2</t>
        </is>
      </c>
      <c r="B445" t="inlineStr">
        <is>
          <t>Part of wire</t>
        </is>
      </c>
      <c r="C445" t="n">
        <v>0.01211</v>
      </c>
      <c r="D445" t="n">
        <v>0.00162</v>
      </c>
    </row>
    <row r="446">
      <c r="A446" t="inlineStr">
        <is>
          <t>CLBLM_R_X5Y51/CLBLM_WW2END2</t>
        </is>
      </c>
      <c r="B446" t="inlineStr">
        <is>
          <t>Part of wire</t>
        </is>
      </c>
      <c r="C446" t="n">
        <v>0</v>
      </c>
      <c r="D446" t="n">
        <v>0</v>
      </c>
      <c r="I446">
        <f>(((D440 + D441 + D442 + D443 + D444 + D445 + D446)/2) + (D447))</f>
        <v/>
      </c>
      <c r="J446">
        <f>((C440 + C441 + C442 + C443 + C444 + C445 + C446)*(((D440 + D441 + D442 + D443 + D444 + D445 + D446)/2) + (D447)))</f>
        <v/>
      </c>
    </row>
    <row r="447">
      <c r="A447" t="inlineStr">
        <is>
          <t>INT_R_X5Y51/INT_R.WW2END2-&gt;&gt;WW2BEG2</t>
        </is>
      </c>
      <c r="B447" t="inlineStr">
        <is>
          <t>Buffer</t>
        </is>
      </c>
      <c r="C447" t="n">
        <v>1.1851186875</v>
      </c>
      <c r="D447" t="n">
        <v>0.008473000000000001</v>
      </c>
      <c r="E447" t="n">
        <v>0.063</v>
      </c>
      <c r="F447" t="n">
        <v>0.052</v>
      </c>
      <c r="G447" t="n">
        <v>0.142</v>
      </c>
      <c r="H447" t="n">
        <v>0.118</v>
      </c>
      <c r="I447">
        <f>((D453) + (D448 + D449 + D450 + D451 + D452))</f>
        <v/>
      </c>
      <c r="J447">
        <f>(((D453) + (D448 + D449 + D450 + D451 + D452))*C447)</f>
        <v/>
      </c>
    </row>
    <row r="448">
      <c r="A448" t="inlineStr">
        <is>
          <t>INT_R_X5Y51/WW2BEG2</t>
        </is>
      </c>
      <c r="B448" t="inlineStr">
        <is>
          <t>Part of wire</t>
        </is>
      </c>
      <c r="C448" t="n">
        <v>0</v>
      </c>
      <c r="D448" t="n">
        <v>0</v>
      </c>
    </row>
    <row r="449">
      <c r="A449" t="inlineStr">
        <is>
          <t>INT_R_X3Y51/WW2END2</t>
        </is>
      </c>
      <c r="B449" t="inlineStr">
        <is>
          <t>Part of wire</t>
        </is>
      </c>
      <c r="C449" t="n">
        <v>0</v>
      </c>
      <c r="D449" t="n">
        <v>0</v>
      </c>
    </row>
    <row r="450">
      <c r="A450" t="inlineStr">
        <is>
          <t>INT_L_X4Y51/WW2A2</t>
        </is>
      </c>
      <c r="B450" t="inlineStr">
        <is>
          <t>Part of wire</t>
        </is>
      </c>
      <c r="C450" t="n">
        <v>0</v>
      </c>
      <c r="D450" t="n">
        <v>0</v>
      </c>
    </row>
    <row r="451">
      <c r="A451" t="inlineStr">
        <is>
          <t>CLBLL_L_X4Y51/CLBLL_WW2END2</t>
        </is>
      </c>
      <c r="B451" t="inlineStr">
        <is>
          <t>Part of wire</t>
        </is>
      </c>
      <c r="C451" t="n">
        <v>0</v>
      </c>
      <c r="D451" t="n">
        <v>0</v>
      </c>
    </row>
    <row r="452">
      <c r="A452" t="inlineStr">
        <is>
          <t>CLBLM_R_X3Y51/CLBLM_WW2END2</t>
        </is>
      </c>
      <c r="B452" t="inlineStr">
        <is>
          <t>Part of wire</t>
        </is>
      </c>
      <c r="C452" t="n">
        <v>0</v>
      </c>
      <c r="D452" t="n">
        <v>0</v>
      </c>
      <c r="I452">
        <f>(((D448 + D449 + D450 + D451 + D452)/2) + (D453))</f>
        <v/>
      </c>
      <c r="J452">
        <f>((C448 + C449 + C450 + C451 + C452)*(((D448 + D449 + D450 + D451 + D452)/2) + (D453)))</f>
        <v/>
      </c>
    </row>
    <row r="453">
      <c r="A453" t="inlineStr">
        <is>
          <t>INT_R_X3Y51/INT_R.WW2END2-&gt;&gt;IMUX29</t>
        </is>
      </c>
      <c r="B453" t="inlineStr">
        <is>
          <t>Buffer</t>
        </is>
      </c>
      <c r="C453" t="n">
        <v>1.6107141875</v>
      </c>
      <c r="D453" t="n">
        <v>0.007713</v>
      </c>
      <c r="E453" t="n">
        <v>0.047</v>
      </c>
      <c r="F453" t="n">
        <v>0.038</v>
      </c>
      <c r="G453" t="n">
        <v>0.138</v>
      </c>
      <c r="H453" t="n">
        <v>0.114</v>
      </c>
      <c r="I453">
        <f>((((D458) + (D457))) + (D454 + D455))</f>
        <v/>
      </c>
      <c r="J453">
        <f>(((((D458) + (D457))) + (D454 + D455))*C453)</f>
        <v/>
      </c>
    </row>
    <row r="454">
      <c r="A454" t="inlineStr">
        <is>
          <t>INT_R_X3Y51/IMUX29</t>
        </is>
      </c>
      <c r="B454" t="inlineStr">
        <is>
          <t>Part of wire</t>
        </is>
      </c>
      <c r="C454" t="n">
        <v>0</v>
      </c>
      <c r="D454" t="n">
        <v>0</v>
      </c>
    </row>
    <row r="455">
      <c r="A455" t="inlineStr">
        <is>
          <t>CLBLM_R_X3Y51/CLBLM_IMUX29</t>
        </is>
      </c>
      <c r="B455" t="inlineStr">
        <is>
          <t>Part of wire</t>
        </is>
      </c>
      <c r="C455" t="n">
        <v>0</v>
      </c>
      <c r="D455" t="n">
        <v>0</v>
      </c>
      <c r="I455">
        <f>(((D454 + D455)/2) + (((D458) + (D457))))</f>
        <v/>
      </c>
      <c r="J455">
        <f>((C454 + C455)*(((D454 + D455)/2) + (((D458) + (D457)))))</f>
        <v/>
      </c>
    </row>
    <row r="456">
      <c r="A456" t="inlineStr">
        <is>
          <t>CLBLM_R_X3Y51/CLBLM_R.CLBLM_IMUX29-&gt;CLBLM_M_C2</t>
        </is>
      </c>
      <c r="B456" t="inlineStr">
        <is>
          <t>PassTransistor</t>
        </is>
      </c>
      <c r="C456" t="n">
        <v>0</v>
      </c>
      <c r="E456" t="n">
        <v>0</v>
      </c>
      <c r="F456" t="n">
        <v>0</v>
      </c>
      <c r="G456" t="n">
        <v>0</v>
      </c>
      <c r="H456" t="n">
        <v>0</v>
      </c>
      <c r="I456">
        <f>((D458) + (D457))</f>
        <v/>
      </c>
      <c r="J456">
        <f>(((D458) + (D457))*C456)</f>
        <v/>
      </c>
    </row>
    <row r="457">
      <c r="A457" t="inlineStr">
        <is>
          <t>CLBLM_R_X3Y51/CLBLM_M_C2</t>
        </is>
      </c>
      <c r="B457" t="inlineStr">
        <is>
          <t>Part of wire</t>
        </is>
      </c>
      <c r="C457" t="n">
        <v>0</v>
      </c>
      <c r="D457" t="n">
        <v>0</v>
      </c>
      <c r="I457">
        <f>(((D457)/2) + (D458))</f>
        <v/>
      </c>
      <c r="J457">
        <f>((C457)*(((D457)/2) + (D458)))</f>
        <v/>
      </c>
    </row>
    <row r="458">
      <c r="A458" t="inlineStr">
        <is>
          <t>masterReg/readData2[28]_i_11/I1</t>
        </is>
      </c>
      <c r="B458" t="inlineStr">
        <is>
          <t>Inpin</t>
        </is>
      </c>
      <c r="D458" t="n">
        <v>0</v>
      </c>
      <c r="E458" t="n">
        <v>0.214</v>
      </c>
      <c r="F458" t="n">
        <v>0.172</v>
      </c>
      <c r="G458" t="n">
        <v>0.506</v>
      </c>
      <c r="H458" t="n">
        <v>0.408</v>
      </c>
    </row>
    <row r="459">
      <c r="A459" t="inlineStr">
        <is>
          <t>regReadDataA[31]: masterReg/readData1_reg[31]/Q to masterReg/readData2[28]_i_11/I1 sum delays</t>
        </is>
      </c>
      <c r="E459">
        <f>(E2 + E4 + E244 + E400 + E425 + E439 + E447 + E453 + E456 + E458)</f>
        <v/>
      </c>
      <c r="F459">
        <f>(F2 + F4 + F244 + F400 + F425 + F439 + F447 + F453 + F456 + F458)</f>
        <v/>
      </c>
      <c r="G459">
        <f>(G2 + G4 + G244 + G400 + G425 + G439 + G447 + G453 + G456 + G458)</f>
        <v/>
      </c>
      <c r="H459">
        <f>(H2 + H4 + H244 + H400 + H425 + H439 + H447 + H453 + H456 + H458)</f>
        <v/>
      </c>
      <c r="J459">
        <f>(J2 + J3 + J4 + J6 + J244 + J249 + J400 + J402 + J425 + J427 + J439 + J446 + J447 + J452 + J453 + J455 + J456 + J457 + J458)</f>
        <v/>
      </c>
    </row>
    <row r="460">
      <c r="A460" t="inlineStr">
        <is>
          <t>regReadDataA[31]: masterReg/readData1_reg[31]/Q to masterReg/readData2[28]_i_11/I1sum delays + cap delay</t>
        </is>
      </c>
      <c r="E460">
        <f>1000*(E459 + J459)</f>
        <v/>
      </c>
      <c r="F460">
        <f>1000*(F459 + J459)</f>
        <v/>
      </c>
      <c r="G460">
        <f>1000*(G459 + J459)</f>
        <v/>
      </c>
      <c r="H460">
        <f>1000*(H459 + J459)</f>
        <v/>
      </c>
    </row>
    <row r="462">
      <c r="A462" t="inlineStr">
        <is>
          <t>regReadDataA[31]: masterReg/readData1_reg[31]/Q to masterReg/readData2[28]_i_11/I1Total delay (from Vivado)</t>
        </is>
      </c>
      <c r="E462" t="inlineStr">
        <is>
          <t>808</t>
        </is>
      </c>
      <c r="F462" t="inlineStr">
        <is>
          <t>707</t>
        </is>
      </c>
      <c r="G462" t="inlineStr">
        <is>
          <t>1345</t>
        </is>
      </c>
      <c r="H462" t="inlineStr">
        <is>
          <t>1145</t>
        </is>
      </c>
    </row>
    <row r="464">
      <c r="A464" t="inlineStr">
        <is>
          <t>INT_R_X7Y52/INT_R.SR1END2-&gt;&gt;WL1BEG1</t>
        </is>
      </c>
      <c r="B464" t="inlineStr">
        <is>
          <t>Buffer</t>
        </is>
      </c>
      <c r="C464" t="n">
        <v>1.16220225</v>
      </c>
      <c r="D464" t="n">
        <v>0.008429000000000001</v>
      </c>
      <c r="E464" t="n">
        <v>0.042</v>
      </c>
      <c r="F464" t="n">
        <v>0.034</v>
      </c>
      <c r="G464" t="n">
        <v>0.123</v>
      </c>
      <c r="H464" t="n">
        <v>0.102</v>
      </c>
      <c r="I464">
        <f>((D467 + D486) + (D465 + D466))</f>
        <v/>
      </c>
      <c r="J464">
        <f>(((D467 + D486) + (D465 + D466))*C464)</f>
        <v/>
      </c>
    </row>
    <row r="465">
      <c r="A465" t="inlineStr">
        <is>
          <t>INT_R_X7Y52/WL1BEG1</t>
        </is>
      </c>
      <c r="B465" t="inlineStr">
        <is>
          <t>Part of wire</t>
        </is>
      </c>
      <c r="C465" t="n">
        <v>0</v>
      </c>
      <c r="D465" t="n">
        <v>0</v>
      </c>
    </row>
    <row r="466">
      <c r="A466" t="inlineStr">
        <is>
          <t>INT_L_X6Y52/WL1END1</t>
        </is>
      </c>
      <c r="B466" t="inlineStr">
        <is>
          <t>Part of wire</t>
        </is>
      </c>
      <c r="C466" t="n">
        <v>0</v>
      </c>
      <c r="D466" t="n">
        <v>0</v>
      </c>
      <c r="I466">
        <f>(((D465 + D466)/2) + (D467 + D486))</f>
        <v/>
      </c>
      <c r="J466">
        <f>((C465 + C466)*(((D465 + D466)/2) + (D467 + D486)))</f>
        <v/>
      </c>
    </row>
    <row r="467">
      <c r="A467" t="inlineStr">
        <is>
          <t>INT_L_X6Y52/INT_L.WL1END1-&gt;&gt;WW2BEG1</t>
        </is>
      </c>
      <c r="B467" t="inlineStr">
        <is>
          <t>Buffer</t>
        </is>
      </c>
      <c r="C467" t="n">
        <v>1.1851186875</v>
      </c>
      <c r="D467" t="n">
        <v>0.008473000000000001</v>
      </c>
      <c r="E467" t="n">
        <v>0.063</v>
      </c>
      <c r="F467" t="n">
        <v>0.052</v>
      </c>
      <c r="G467" t="n">
        <v>0.143</v>
      </c>
      <c r="H467" t="n">
        <v>0.118</v>
      </c>
      <c r="I467">
        <f>((D475) + (D468 + D469 + D470 + D471 + D472 + D473 + D474))</f>
        <v/>
      </c>
      <c r="J467">
        <f>(((D475) + (D468 + D469 + D470 + D471 + D472 + D473 + D474))*C467)</f>
        <v/>
      </c>
    </row>
    <row r="468">
      <c r="A468" t="inlineStr">
        <is>
          <t>INT_L_X6Y52/WW2BEG1</t>
        </is>
      </c>
      <c r="B468" t="inlineStr">
        <is>
          <t>Part of wire</t>
        </is>
      </c>
      <c r="C468" t="n">
        <v>0</v>
      </c>
      <c r="D468" t="n">
        <v>0</v>
      </c>
    </row>
    <row r="469">
      <c r="A469" t="inlineStr">
        <is>
          <t>INT_L_X4Y52/WW2END1</t>
        </is>
      </c>
      <c r="B469" t="inlineStr">
        <is>
          <t>Part of wire</t>
        </is>
      </c>
      <c r="C469" t="n">
        <v>0</v>
      </c>
      <c r="D469" t="n">
        <v>0</v>
      </c>
    </row>
    <row r="470">
      <c r="A470" t="inlineStr">
        <is>
          <t>BRAM_INT_INTERFACE_L_X6Y52/INT_INTERFACE_WW2A1</t>
        </is>
      </c>
      <c r="B470" t="inlineStr">
        <is>
          <t>Part of wire</t>
        </is>
      </c>
      <c r="C470" t="n">
        <v>0</v>
      </c>
      <c r="D470" t="n">
        <v>0</v>
      </c>
    </row>
    <row r="471">
      <c r="A471" t="inlineStr">
        <is>
          <t>BRAM_L_X6Y50/BRAM_WW2A1_2</t>
        </is>
      </c>
      <c r="B471" t="inlineStr">
        <is>
          <t>Part of wire</t>
        </is>
      </c>
      <c r="C471" t="n">
        <v>0.26892</v>
      </c>
      <c r="D471" t="n">
        <v>0.06043</v>
      </c>
    </row>
    <row r="472">
      <c r="A472" t="inlineStr">
        <is>
          <t>VBRK_X18Y55/VBRK_WW2A1</t>
        </is>
      </c>
      <c r="B472" t="inlineStr">
        <is>
          <t>Part of wire</t>
        </is>
      </c>
      <c r="C472" t="n">
        <v>0.01211</v>
      </c>
      <c r="D472" t="n">
        <v>0.00162</v>
      </c>
    </row>
    <row r="473">
      <c r="A473" t="inlineStr">
        <is>
          <t>CLBLM_R_X5Y52/CLBLM_WW2A1</t>
        </is>
      </c>
      <c r="B473" t="inlineStr">
        <is>
          <t>Part of wire</t>
        </is>
      </c>
      <c r="C473" t="n">
        <v>0</v>
      </c>
      <c r="D473" t="n">
        <v>0</v>
      </c>
    </row>
    <row r="474">
      <c r="A474" t="inlineStr">
        <is>
          <t>INT_R_X5Y52/WW2A1</t>
        </is>
      </c>
      <c r="B474" t="inlineStr">
        <is>
          <t>Part of wire</t>
        </is>
      </c>
      <c r="C474" t="n">
        <v>0</v>
      </c>
      <c r="D474" t="n">
        <v>0</v>
      </c>
      <c r="I474">
        <f>(((D468 + D469 + D470 + D471 + D472 + D473 + D474)/2) + (D475))</f>
        <v/>
      </c>
      <c r="J474">
        <f>((C468 + C469 + C470 + C471 + C472 + C473 + C474)*(((D468 + D469 + D470 + D471 + D472 + D473 + D474)/2) + (D475)))</f>
        <v/>
      </c>
    </row>
    <row r="475">
      <c r="A475" t="inlineStr">
        <is>
          <t>INT_L_X4Y52/INT_L.WW2END1-&gt;&gt;IMUX_L28</t>
        </is>
      </c>
      <c r="B475" t="inlineStr">
        <is>
          <t>Buffer</t>
        </is>
      </c>
      <c r="C475" t="n">
        <v>1.6107141875</v>
      </c>
      <c r="D475" t="n">
        <v>0.007713</v>
      </c>
      <c r="E475" t="n">
        <v>0.047</v>
      </c>
      <c r="F475" t="n">
        <v>0.038</v>
      </c>
      <c r="G475" t="n">
        <v>0.138</v>
      </c>
      <c r="H475" t="n">
        <v>0.114</v>
      </c>
      <c r="I475">
        <f>((((D480) + (D479))) + (D476 + D477))</f>
        <v/>
      </c>
      <c r="J475">
        <f>(((((D480) + (D479))) + (D476 + D477))*C475)</f>
        <v/>
      </c>
    </row>
    <row r="476">
      <c r="A476" t="inlineStr">
        <is>
          <t>INT_L_X4Y52/IMUX_L28</t>
        </is>
      </c>
      <c r="B476" t="inlineStr">
        <is>
          <t>Part of wire</t>
        </is>
      </c>
      <c r="C476" t="n">
        <v>0</v>
      </c>
      <c r="D476" t="n">
        <v>0</v>
      </c>
    </row>
    <row r="477">
      <c r="A477" t="inlineStr">
        <is>
          <t>CLBLL_L_X4Y52/CLBLL_IMUX28</t>
        </is>
      </c>
      <c r="B477" t="inlineStr">
        <is>
          <t>Part of wire</t>
        </is>
      </c>
      <c r="C477" t="n">
        <v>0</v>
      </c>
      <c r="D477" t="n">
        <v>0</v>
      </c>
      <c r="I477">
        <f>(((D476 + D477)/2) + (((D480) + (D479))))</f>
        <v/>
      </c>
      <c r="J477">
        <f>((C476 + C477)*(((D476 + D477)/2) + (((D480) + (D479)))))</f>
        <v/>
      </c>
    </row>
    <row r="478">
      <c r="A478" t="inlineStr">
        <is>
          <t>CLBLL_L_X4Y52/CLBLL_L.CLBLL_IMUX28-&gt;CLBLL_LL_C4</t>
        </is>
      </c>
      <c r="B478" t="inlineStr">
        <is>
          <t>PassTransistor</t>
        </is>
      </c>
      <c r="C478" t="n">
        <v>0</v>
      </c>
      <c r="E478" t="n">
        <v>0</v>
      </c>
      <c r="F478" t="n">
        <v>0</v>
      </c>
      <c r="G478" t="n">
        <v>0</v>
      </c>
      <c r="H478" t="n">
        <v>0</v>
      </c>
      <c r="I478">
        <f>((D480) + (D479))</f>
        <v/>
      </c>
      <c r="J478">
        <f>(((D480) + (D479))*C478)</f>
        <v/>
      </c>
    </row>
    <row r="479">
      <c r="A479" t="inlineStr">
        <is>
          <t>CLBLL_L_X4Y52/CLBLL_LL_C4</t>
        </is>
      </c>
      <c r="B479" t="inlineStr">
        <is>
          <t>Part of wire</t>
        </is>
      </c>
      <c r="C479" t="n">
        <v>0</v>
      </c>
      <c r="D479" t="n">
        <v>0.004545</v>
      </c>
      <c r="I479">
        <f>(((D479)/2) + (D480))</f>
        <v/>
      </c>
      <c r="J479">
        <f>((C479)*(((D479)/2) + (D480)))</f>
        <v/>
      </c>
    </row>
    <row r="480">
      <c r="A480" t="inlineStr">
        <is>
          <t>masterReg/readData2[28]_i_20/I0</t>
        </is>
      </c>
      <c r="B480" t="inlineStr">
        <is>
          <t>Inpin</t>
        </is>
      </c>
      <c r="D480" t="n">
        <v>0</v>
      </c>
      <c r="E480" t="n">
        <v>0.108</v>
      </c>
      <c r="F480" t="n">
        <v>0.08699999999999999</v>
      </c>
      <c r="G480" t="n">
        <v>0.281</v>
      </c>
      <c r="H480" t="n">
        <v>0.227</v>
      </c>
    </row>
    <row r="481">
      <c r="A481" t="inlineStr">
        <is>
          <t>regReadDataA[31]: masterReg/readData1_reg[31]/Q to masterReg/readData2[28]_i_20/I0 sum delays</t>
        </is>
      </c>
      <c r="E481">
        <f>(E2 + E4 + E244 + E400 + E464 + E467 + E475 + E478 + E480)</f>
        <v/>
      </c>
      <c r="F481">
        <f>(F2 + F4 + F244 + F400 + F464 + F467 + F475 + F478 + F480)</f>
        <v/>
      </c>
      <c r="G481">
        <f>(G2 + G4 + G244 + G400 + G464 + G467 + G475 + G478 + G480)</f>
        <v/>
      </c>
      <c r="H481">
        <f>(H2 + H4 + H244 + H400 + H464 + H467 + H475 + H478 + H480)</f>
        <v/>
      </c>
      <c r="J481">
        <f>(J2 + J3 + J4 + J6 + J244 + J249 + J400 + J402 + J464 + J466 + J467 + J474 + J475 + J477 + J478 + J479 + J480)</f>
        <v/>
      </c>
    </row>
    <row r="482">
      <c r="A482" t="inlineStr">
        <is>
          <t>regReadDataA[31]: masterReg/readData1_reg[31]/Q to masterReg/readData2[28]_i_20/I0sum delays + cap delay</t>
        </is>
      </c>
      <c r="E482">
        <f>1000*(E481 + J481)</f>
        <v/>
      </c>
      <c r="F482">
        <f>1000*(F481 + J481)</f>
        <v/>
      </c>
      <c r="G482">
        <f>1000*(G481 + J481)</f>
        <v/>
      </c>
      <c r="H482">
        <f>1000*(H481 + J481)</f>
        <v/>
      </c>
    </row>
    <row r="484">
      <c r="A484" t="inlineStr">
        <is>
          <t>regReadDataA[31]: masterReg/readData1_reg[31]/Q to masterReg/readData2[28]_i_20/I0Total delay (from Vivado)</t>
        </is>
      </c>
      <c r="E484" t="inlineStr">
        <is>
          <t>626</t>
        </is>
      </c>
      <c r="F484" t="inlineStr">
        <is>
          <t>559</t>
        </is>
      </c>
      <c r="G484" t="inlineStr">
        <is>
          <t>1033</t>
        </is>
      </c>
      <c r="H484" t="inlineStr">
        <is>
          <t>893</t>
        </is>
      </c>
    </row>
    <row r="486">
      <c r="A486" t="inlineStr">
        <is>
          <t>INT_L_X6Y52/INT_L.WL1END1-&gt;&gt;SR1BEG2</t>
        </is>
      </c>
      <c r="B486" t="inlineStr">
        <is>
          <t>Buffer</t>
        </is>
      </c>
      <c r="C486" t="n">
        <v>1.16220225</v>
      </c>
      <c r="D486" t="n">
        <v>0.008429000000000001</v>
      </c>
      <c r="E486" t="n">
        <v>0.057</v>
      </c>
      <c r="F486" t="n">
        <v>0.047</v>
      </c>
      <c r="G486" t="n">
        <v>0.14</v>
      </c>
      <c r="H486" t="n">
        <v>0.116</v>
      </c>
      <c r="I486">
        <f>((D489) + (D487 + D488))</f>
        <v/>
      </c>
      <c r="J486">
        <f>(((D489) + (D487 + D488))*C486)</f>
        <v/>
      </c>
    </row>
    <row r="487">
      <c r="A487" t="inlineStr">
        <is>
          <t>INT_L_X6Y52/SR1BEG2</t>
        </is>
      </c>
      <c r="B487" t="inlineStr">
        <is>
          <t>Part of wire</t>
        </is>
      </c>
      <c r="C487" t="n">
        <v>0</v>
      </c>
      <c r="D487" t="n">
        <v>0</v>
      </c>
    </row>
    <row r="488">
      <c r="A488" t="inlineStr">
        <is>
          <t>INT_L_X6Y51/SR1END2</t>
        </is>
      </c>
      <c r="B488" t="inlineStr">
        <is>
          <t>Part of wire</t>
        </is>
      </c>
      <c r="C488" t="n">
        <v>0</v>
      </c>
      <c r="D488" t="n">
        <v>0</v>
      </c>
      <c r="I488">
        <f>(((D487 + D488)/2) + (D489))</f>
        <v/>
      </c>
      <c r="J488">
        <f>((C487 + C488)*(((D487 + D488)/2) + (D489)))</f>
        <v/>
      </c>
    </row>
    <row r="489">
      <c r="A489" t="inlineStr">
        <is>
          <t>INT_L_X6Y51/INT_L.SR1END2-&gt;&gt;WW2BEG2</t>
        </is>
      </c>
      <c r="B489" t="inlineStr">
        <is>
          <t>Buffer</t>
        </is>
      </c>
      <c r="C489" t="n">
        <v>1.1851186875</v>
      </c>
      <c r="D489" t="n">
        <v>0.008473000000000001</v>
      </c>
      <c r="E489" t="n">
        <v>0.063</v>
      </c>
      <c r="F489" t="n">
        <v>0.052</v>
      </c>
      <c r="G489" t="n">
        <v>0.142</v>
      </c>
      <c r="H489" t="n">
        <v>0.118</v>
      </c>
      <c r="I489">
        <f>((D497) + (D490 + D491 + D492 + D493 + D494 + D495 + D496))</f>
        <v/>
      </c>
      <c r="J489">
        <f>(((D497) + (D490 + D491 + D492 + D493 + D494 + D495 + D496))*C489)</f>
        <v/>
      </c>
    </row>
    <row r="490">
      <c r="A490" t="inlineStr">
        <is>
          <t>INT_L_X6Y51/WW2BEG2</t>
        </is>
      </c>
      <c r="B490" t="inlineStr">
        <is>
          <t>Part of wire</t>
        </is>
      </c>
      <c r="C490" t="n">
        <v>0</v>
      </c>
      <c r="D490" t="n">
        <v>0</v>
      </c>
    </row>
    <row r="491">
      <c r="A491" t="inlineStr">
        <is>
          <t>INT_L_X4Y51/WW2END2</t>
        </is>
      </c>
      <c r="B491" t="inlineStr">
        <is>
          <t>Part of wire</t>
        </is>
      </c>
      <c r="C491" t="n">
        <v>0</v>
      </c>
      <c r="D491" t="n">
        <v>0</v>
      </c>
    </row>
    <row r="492">
      <c r="A492" t="inlineStr">
        <is>
          <t>BRAM_INT_INTERFACE_L_X6Y51/INT_INTERFACE_WW2A2</t>
        </is>
      </c>
      <c r="B492" t="inlineStr">
        <is>
          <t>Part of wire</t>
        </is>
      </c>
      <c r="C492" t="n">
        <v>0</v>
      </c>
      <c r="D492" t="n">
        <v>0</v>
      </c>
    </row>
    <row r="493">
      <c r="A493" t="inlineStr">
        <is>
          <t>BRAM_L_X6Y50/BRAM_WW2A2_1</t>
        </is>
      </c>
      <c r="B493" t="inlineStr">
        <is>
          <t>Part of wire</t>
        </is>
      </c>
      <c r="C493" t="n">
        <v>0.26892</v>
      </c>
      <c r="D493" t="n">
        <v>0.06043</v>
      </c>
    </row>
    <row r="494">
      <c r="A494" t="inlineStr">
        <is>
          <t>VBRK_X18Y54/VBRK_WW2A2</t>
        </is>
      </c>
      <c r="B494" t="inlineStr">
        <is>
          <t>Part of wire</t>
        </is>
      </c>
      <c r="C494" t="n">
        <v>0.01211</v>
      </c>
      <c r="D494" t="n">
        <v>0.00162</v>
      </c>
    </row>
    <row r="495">
      <c r="A495" t="inlineStr">
        <is>
          <t>CLBLM_R_X5Y51/CLBLM_WW2A2</t>
        </is>
      </c>
      <c r="B495" t="inlineStr">
        <is>
          <t>Part of wire</t>
        </is>
      </c>
      <c r="C495" t="n">
        <v>0</v>
      </c>
      <c r="D495" t="n">
        <v>0</v>
      </c>
    </row>
    <row r="496">
      <c r="A496" t="inlineStr">
        <is>
          <t>INT_R_X5Y51/WW2A2</t>
        </is>
      </c>
      <c r="B496" t="inlineStr">
        <is>
          <t>Part of wire</t>
        </is>
      </c>
      <c r="C496" t="n">
        <v>0</v>
      </c>
      <c r="D496" t="n">
        <v>0</v>
      </c>
      <c r="I496">
        <f>(((D490 + D491 + D492 + D493 + D494 + D495 + D496)/2) + (D497))</f>
        <v/>
      </c>
      <c r="J496">
        <f>((C490 + C491 + C492 + C493 + C494 + C495 + C496)*(((D490 + D491 + D492 + D493 + D494 + D495 + D496)/2) + (D497)))</f>
        <v/>
      </c>
    </row>
    <row r="497">
      <c r="A497" t="inlineStr">
        <is>
          <t>INT_L_X4Y51/INT_L.WW2END2-&gt;&gt;SR1BEG3</t>
        </is>
      </c>
      <c r="B497" t="inlineStr">
        <is>
          <t>Buffer</t>
        </is>
      </c>
      <c r="C497" t="n">
        <v>1.16220225</v>
      </c>
      <c r="D497" t="n">
        <v>0.008429000000000001</v>
      </c>
      <c r="E497" t="n">
        <v>0.057</v>
      </c>
      <c r="F497" t="n">
        <v>0.047</v>
      </c>
      <c r="G497" t="n">
        <v>0.14</v>
      </c>
      <c r="H497" t="n">
        <v>0.116</v>
      </c>
      <c r="I497">
        <f>((D501 + D512 + D523) + (D498 + D499 + D500))</f>
        <v/>
      </c>
      <c r="J497">
        <f>(((D501 + D512 + D523) + (D498 + D499 + D500))*C497)</f>
        <v/>
      </c>
    </row>
    <row r="498">
      <c r="A498" t="inlineStr">
        <is>
          <t>INT_L_X4Y51/SR1BEG3</t>
        </is>
      </c>
      <c r="B498" t="inlineStr">
        <is>
          <t>Part of wire</t>
        </is>
      </c>
      <c r="C498" t="n">
        <v>0</v>
      </c>
      <c r="D498" t="n">
        <v>0</v>
      </c>
    </row>
    <row r="499">
      <c r="A499" t="inlineStr">
        <is>
          <t>INT_L_X4Y50/SR1END3</t>
        </is>
      </c>
      <c r="B499" t="inlineStr">
        <is>
          <t>Part of wire</t>
        </is>
      </c>
      <c r="C499" t="n">
        <v>0</v>
      </c>
      <c r="D499" t="n">
        <v>0</v>
      </c>
    </row>
    <row r="500">
      <c r="A500" t="inlineStr">
        <is>
          <t>INT_L_X4Y51/SR1END_N3_3</t>
        </is>
      </c>
      <c r="B500" t="inlineStr">
        <is>
          <t>Part of wire</t>
        </is>
      </c>
      <c r="C500" t="n">
        <v>0</v>
      </c>
      <c r="D500" t="n">
        <v>0</v>
      </c>
      <c r="I500">
        <f>(((D498 + D499 + D500)/2) + (D501 + D512 + D523))</f>
        <v/>
      </c>
      <c r="J500">
        <f>((C498 + C499 + C500)*(((D498 + D499 + D500)/2) + (D501 + D512 + D523)))</f>
        <v/>
      </c>
    </row>
    <row r="501">
      <c r="A501" t="inlineStr">
        <is>
          <t>INT_L_X4Y50/INT_L.SR1END3-&gt;&gt;IMUX_L23</t>
        </is>
      </c>
      <c r="B501" t="inlineStr">
        <is>
          <t>Buffer</t>
        </is>
      </c>
      <c r="C501" t="n">
        <v>1.6107141875</v>
      </c>
      <c r="D501" t="n">
        <v>0.007713</v>
      </c>
      <c r="E501" t="n">
        <v>0.047</v>
      </c>
      <c r="F501" t="n">
        <v>0.038</v>
      </c>
      <c r="G501" t="n">
        <v>0.138</v>
      </c>
      <c r="H501" t="n">
        <v>0.114</v>
      </c>
      <c r="I501">
        <f>((((D506) + (D505))) + (D502 + D503))</f>
        <v/>
      </c>
      <c r="J501">
        <f>(((((D506) + (D505))) + (D502 + D503))*C501)</f>
        <v/>
      </c>
    </row>
    <row r="502">
      <c r="A502" t="inlineStr">
        <is>
          <t>INT_L_X4Y50/IMUX_L23</t>
        </is>
      </c>
      <c r="B502" t="inlineStr">
        <is>
          <t>Part of wire</t>
        </is>
      </c>
      <c r="C502" t="n">
        <v>0</v>
      </c>
      <c r="D502" t="n">
        <v>0</v>
      </c>
    </row>
    <row r="503">
      <c r="A503" t="inlineStr">
        <is>
          <t>CLBLL_L_X4Y50/CLBLL_IMUX23</t>
        </is>
      </c>
      <c r="B503" t="inlineStr">
        <is>
          <t>Part of wire</t>
        </is>
      </c>
      <c r="C503" t="n">
        <v>0</v>
      </c>
      <c r="D503" t="n">
        <v>0</v>
      </c>
      <c r="I503">
        <f>(((D502 + D503)/2) + (((D506) + (D505))))</f>
        <v/>
      </c>
      <c r="J503">
        <f>((C502 + C503)*(((D502 + D503)/2) + (((D506) + (D505)))))</f>
        <v/>
      </c>
    </row>
    <row r="504">
      <c r="A504" t="inlineStr">
        <is>
          <t>CLBLL_L_X4Y50/CLBLL_L.CLBLL_IMUX23-&gt;CLBLL_L_C3</t>
        </is>
      </c>
      <c r="B504" t="inlineStr">
        <is>
          <t>PassTransistor</t>
        </is>
      </c>
      <c r="C504" t="n">
        <v>0</v>
      </c>
      <c r="E504" t="n">
        <v>0</v>
      </c>
      <c r="F504" t="n">
        <v>0</v>
      </c>
      <c r="G504" t="n">
        <v>0</v>
      </c>
      <c r="H504" t="n">
        <v>0</v>
      </c>
      <c r="I504">
        <f>((D506) + (D505))</f>
        <v/>
      </c>
      <c r="J504">
        <f>(((D506) + (D505))*C504)</f>
        <v/>
      </c>
    </row>
    <row r="505">
      <c r="A505" t="inlineStr">
        <is>
          <t>CLBLL_L_X4Y50/CLBLL_L_C3</t>
        </is>
      </c>
      <c r="B505" t="inlineStr">
        <is>
          <t>Part of wire</t>
        </is>
      </c>
      <c r="C505" t="n">
        <v>0</v>
      </c>
      <c r="D505" t="n">
        <v>0</v>
      </c>
      <c r="I505">
        <f>(((D505)/2) + (D506))</f>
        <v/>
      </c>
      <c r="J505">
        <f>((C505)*(((D505)/2) + (D506)))</f>
        <v/>
      </c>
    </row>
    <row r="506">
      <c r="A506" t="inlineStr">
        <is>
          <t>masterReg/readData2[25]_i_12/I1</t>
        </is>
      </c>
      <c r="B506" t="inlineStr">
        <is>
          <t>Inpin</t>
        </is>
      </c>
      <c r="D506" t="n">
        <v>0</v>
      </c>
      <c r="E506" t="n">
        <v>0.137</v>
      </c>
      <c r="F506" t="n">
        <v>0.11</v>
      </c>
      <c r="G506" t="n">
        <v>0.351</v>
      </c>
      <c r="H506" t="n">
        <v>0.283</v>
      </c>
    </row>
    <row r="507">
      <c r="A507" t="inlineStr">
        <is>
          <t>regReadDataA[31]: masterReg/readData1_reg[31]/Q to masterReg/readData2[25]_i_12/I1 sum delays</t>
        </is>
      </c>
      <c r="E507">
        <f>(E2 + E4 + E244 + E400 + E464 + E486 + E489 + E497 + E501 + E504 + E506)</f>
        <v/>
      </c>
      <c r="F507">
        <f>(F2 + F4 + F244 + F400 + F464 + F486 + F489 + F497 + F501 + F504 + F506)</f>
        <v/>
      </c>
      <c r="G507">
        <f>(G2 + G4 + G244 + G400 + G464 + G486 + G489 + G497 + G501 + G504 + G506)</f>
        <v/>
      </c>
      <c r="H507">
        <f>(H2 + H4 + H244 + H400 + H464 + H486 + H489 + H497 + H501 + H504 + H506)</f>
        <v/>
      </c>
      <c r="J507">
        <f>(J2 + J3 + J4 + J6 + J244 + J249 + J400 + J402 + J464 + J466 + J486 + J488 + J489 + J496 + J497 + J500 + J501 + J503 + J504 + J505 + J506)</f>
        <v/>
      </c>
    </row>
    <row r="508">
      <c r="A508" t="inlineStr">
        <is>
          <t>regReadDataA[31]: masterReg/readData1_reg[31]/Q to masterReg/readData2[25]_i_12/I1sum delays + cap delay</t>
        </is>
      </c>
      <c r="E508">
        <f>1000*(E507 + J507)</f>
        <v/>
      </c>
      <c r="F508">
        <f>1000*(F507 + J507)</f>
        <v/>
      </c>
      <c r="G508">
        <f>1000*(G507 + J507)</f>
        <v/>
      </c>
      <c r="H508">
        <f>1000*(H507 + J507)</f>
        <v/>
      </c>
    </row>
    <row r="510">
      <c r="A510" t="inlineStr">
        <is>
          <t>regReadDataA[31]: masterReg/readData1_reg[31]/Q to masterReg/readData2[25]_i_12/I1Total delay (from Vivado)</t>
        </is>
      </c>
      <c r="E510" t="inlineStr">
        <is>
          <t>796</t>
        </is>
      </c>
      <c r="F510" t="inlineStr">
        <is>
          <t>703</t>
        </is>
      </c>
      <c r="G510" t="inlineStr">
        <is>
          <t>1330</t>
        </is>
      </c>
      <c r="H510" t="inlineStr">
        <is>
          <t>1141</t>
        </is>
      </c>
    </row>
    <row r="512">
      <c r="A512" t="inlineStr">
        <is>
          <t>INT_L_X4Y51/INT_L.SR1END_N3_3-&gt;&gt;IMUX_L40</t>
        </is>
      </c>
      <c r="B512" t="inlineStr">
        <is>
          <t>Buffer</t>
        </is>
      </c>
      <c r="C512" t="n">
        <v>1.6107141875</v>
      </c>
      <c r="D512" t="n">
        <v>0.007713</v>
      </c>
      <c r="E512" t="n">
        <v>0.047</v>
      </c>
      <c r="F512" t="n">
        <v>0.038</v>
      </c>
      <c r="G512" t="n">
        <v>0.138</v>
      </c>
      <c r="H512" t="n">
        <v>0.114</v>
      </c>
      <c r="I512">
        <f>((((D517) + (D516))) + (D513 + D514))</f>
        <v/>
      </c>
      <c r="J512">
        <f>(((((D517) + (D516))) + (D513 + D514))*C512)</f>
        <v/>
      </c>
    </row>
    <row r="513">
      <c r="A513" t="inlineStr">
        <is>
          <t>INT_L_X4Y51/IMUX_L40</t>
        </is>
      </c>
      <c r="B513" t="inlineStr">
        <is>
          <t>Part of wire</t>
        </is>
      </c>
      <c r="C513" t="n">
        <v>0</v>
      </c>
      <c r="D513" t="n">
        <v>0</v>
      </c>
    </row>
    <row r="514">
      <c r="A514" t="inlineStr">
        <is>
          <t>CLBLL_L_X4Y51/CLBLL_IMUX40</t>
        </is>
      </c>
      <c r="B514" t="inlineStr">
        <is>
          <t>Part of wire</t>
        </is>
      </c>
      <c r="C514" t="n">
        <v>0</v>
      </c>
      <c r="D514" t="n">
        <v>0</v>
      </c>
      <c r="I514">
        <f>(((D513 + D514)/2) + (((D517) + (D516))))</f>
        <v/>
      </c>
      <c r="J514">
        <f>((C513 + C514)*(((D513 + D514)/2) + (((D517) + (D516)))))</f>
        <v/>
      </c>
    </row>
    <row r="515">
      <c r="A515" t="inlineStr">
        <is>
          <t>CLBLL_L_X4Y51/CLBLL_L.CLBLL_IMUX40-&gt;CLBLL_LL_D1</t>
        </is>
      </c>
      <c r="B515" t="inlineStr">
        <is>
          <t>PassTransistor</t>
        </is>
      </c>
      <c r="C515" t="n">
        <v>0</v>
      </c>
      <c r="E515" t="n">
        <v>0</v>
      </c>
      <c r="F515" t="n">
        <v>0</v>
      </c>
      <c r="G515" t="n">
        <v>0</v>
      </c>
      <c r="H515" t="n">
        <v>0</v>
      </c>
      <c r="I515">
        <f>((D517) + (D516))</f>
        <v/>
      </c>
      <c r="J515">
        <f>(((D517) + (D516))*C515)</f>
        <v/>
      </c>
    </row>
    <row r="516">
      <c r="A516" t="inlineStr">
        <is>
          <t>CLBLL_L_X4Y51/CLBLL_LL_D1</t>
        </is>
      </c>
      <c r="B516" t="inlineStr">
        <is>
          <t>Part of wire</t>
        </is>
      </c>
      <c r="C516" t="n">
        <v>0</v>
      </c>
      <c r="D516" t="n">
        <v>0</v>
      </c>
      <c r="I516">
        <f>(((D516)/2) + (D517))</f>
        <v/>
      </c>
      <c r="J516">
        <f>((C516)*(((D516)/2) + (D517)))</f>
        <v/>
      </c>
    </row>
    <row r="517">
      <c r="A517" t="inlineStr">
        <is>
          <t>masterReg/i__carry__2_i_5/I1</t>
        </is>
      </c>
      <c r="B517" t="inlineStr">
        <is>
          <t>Inpin</t>
        </is>
      </c>
      <c r="D517" t="n">
        <v>0</v>
      </c>
      <c r="E517" t="n">
        <v>0.216</v>
      </c>
      <c r="F517" t="n">
        <v>0.174</v>
      </c>
      <c r="G517" t="n">
        <v>0.522</v>
      </c>
      <c r="H517" t="n">
        <v>0.421</v>
      </c>
    </row>
    <row r="518">
      <c r="A518" t="inlineStr">
        <is>
          <t>regReadDataA[31]: masterReg/readData1_reg[31]/Q to masterReg/i__carry__2_i_5/I1 sum delays</t>
        </is>
      </c>
      <c r="E518">
        <f>(E2 + E4 + E244 + E400 + E464 + E486 + E489 + E497 + E512 + E515 + E517)</f>
        <v/>
      </c>
      <c r="F518">
        <f>(F2 + F4 + F244 + F400 + F464 + F486 + F489 + F497 + F512 + F515 + F517)</f>
        <v/>
      </c>
      <c r="G518">
        <f>(G2 + G4 + G244 + G400 + G464 + G486 + G489 + G497 + G512 + G515 + G517)</f>
        <v/>
      </c>
      <c r="H518">
        <f>(H2 + H4 + H244 + H400 + H464 + H486 + H489 + H497 + H512 + H515 + H517)</f>
        <v/>
      </c>
      <c r="J518">
        <f>(J2 + J3 + J4 + J6 + J244 + J249 + J400 + J402 + J464 + J466 + J486 + J488 + J489 + J496 + J497 + J500 + J512 + J514 + J515 + J516 + J517)</f>
        <v/>
      </c>
    </row>
    <row r="519">
      <c r="A519" t="inlineStr">
        <is>
          <t>regReadDataA[31]: masterReg/readData1_reg[31]/Q to masterReg/i__carry__2_i_5/I1sum delays + cap delay</t>
        </is>
      </c>
      <c r="E519">
        <f>1000*(E518 + J518)</f>
        <v/>
      </c>
      <c r="F519">
        <f>1000*(F518 + J518)</f>
        <v/>
      </c>
      <c r="G519">
        <f>1000*(G518 + J518)</f>
        <v/>
      </c>
      <c r="H519">
        <f>1000*(H518 + J518)</f>
        <v/>
      </c>
    </row>
    <row r="521">
      <c r="A521" t="inlineStr">
        <is>
          <t>regReadDataA[31]: masterReg/readData1_reg[31]/Q to masterReg/i__carry__2_i_5/I1Total delay (from Vivado)</t>
        </is>
      </c>
      <c r="E521" t="inlineStr">
        <is>
          <t>875</t>
        </is>
      </c>
      <c r="F521" t="inlineStr">
        <is>
          <t>767</t>
        </is>
      </c>
      <c r="G521" t="inlineStr">
        <is>
          <t>1483</t>
        </is>
      </c>
      <c r="H521" t="inlineStr">
        <is>
          <t>1263</t>
        </is>
      </c>
    </row>
    <row r="523">
      <c r="A523" t="inlineStr">
        <is>
          <t>INT_L_X4Y50/INT_L.SR1END3-&gt;&gt;SS2BEG3</t>
        </is>
      </c>
      <c r="B523" t="inlineStr">
        <is>
          <t>Buffer</t>
        </is>
      </c>
      <c r="C523" t="n">
        <v>1.1851186875</v>
      </c>
      <c r="D523" t="n">
        <v>0.008473000000000001</v>
      </c>
      <c r="E523" t="n">
        <v>0.059</v>
      </c>
      <c r="F523" t="n">
        <v>0.049</v>
      </c>
      <c r="G523" t="n">
        <v>0.131</v>
      </c>
      <c r="H523" t="n">
        <v>0.108</v>
      </c>
      <c r="I523">
        <f>((D529 + D589) + (D524 + D525 + D526 + D527 + D528))</f>
        <v/>
      </c>
      <c r="J523">
        <f>(((D529 + D589) + (D524 + D525 + D526 + D527 + D528))*C523)</f>
        <v/>
      </c>
    </row>
    <row r="524">
      <c r="A524" t="inlineStr">
        <is>
          <t>INT_L_X4Y50/SS2BEG3</t>
        </is>
      </c>
      <c r="B524" t="inlineStr">
        <is>
          <t>Part of wire</t>
        </is>
      </c>
      <c r="C524" t="n">
        <v>0</v>
      </c>
      <c r="D524" t="n">
        <v>0</v>
      </c>
    </row>
    <row r="525">
      <c r="A525" t="inlineStr">
        <is>
          <t>INT_L_X4Y48/SS2END3</t>
        </is>
      </c>
      <c r="B525" t="inlineStr">
        <is>
          <t>Part of wire</t>
        </is>
      </c>
      <c r="C525" t="n">
        <v>0</v>
      </c>
      <c r="D525" t="n">
        <v>0</v>
      </c>
    </row>
    <row r="526">
      <c r="A526" t="inlineStr">
        <is>
          <t>INT_L_X4Y49/SS2END_N0_3</t>
        </is>
      </c>
      <c r="B526" t="inlineStr">
        <is>
          <t>Part of wire</t>
        </is>
      </c>
      <c r="C526" t="n">
        <v>0</v>
      </c>
      <c r="D526" t="n">
        <v>0</v>
      </c>
    </row>
    <row r="527">
      <c r="A527" t="inlineStr">
        <is>
          <t>BRKH_INT_X4Y49/BRKH_INT_SS2A3</t>
        </is>
      </c>
      <c r="B527" t="inlineStr">
        <is>
          <t>Part of wire</t>
        </is>
      </c>
      <c r="C527" t="n">
        <v>0.00523</v>
      </c>
      <c r="D527" t="n">
        <v>0.001</v>
      </c>
    </row>
    <row r="528">
      <c r="A528" t="inlineStr">
        <is>
          <t>INT_L_X4Y49/SS2A3</t>
        </is>
      </c>
      <c r="B528" t="inlineStr">
        <is>
          <t>Part of wire</t>
        </is>
      </c>
      <c r="C528" t="n">
        <v>0</v>
      </c>
      <c r="D528" t="n">
        <v>0</v>
      </c>
      <c r="I528">
        <f>(((D524 + D525 + D526 + D527 + D528)/2) + (D529 + D589))</f>
        <v/>
      </c>
      <c r="J528">
        <f>((C524 + C525 + C526 + C527 + C528)*(((D524 + D525 + D526 + D527 + D528)/2) + (D529 + D589)))</f>
        <v/>
      </c>
    </row>
    <row r="529">
      <c r="A529" t="inlineStr">
        <is>
          <t>INT_L_X4Y48/INT_L.SS2END3-&gt;&gt;SL1BEG3</t>
        </is>
      </c>
      <c r="B529" t="inlineStr">
        <is>
          <t>Buffer</t>
        </is>
      </c>
      <c r="C529" t="n">
        <v>1.16220225</v>
      </c>
      <c r="D529" t="n">
        <v>0.008429000000000001</v>
      </c>
      <c r="E529" t="n">
        <v>0.054</v>
      </c>
      <c r="F529" t="n">
        <v>0.044</v>
      </c>
      <c r="G529" t="n">
        <v>0.131</v>
      </c>
      <c r="H529" t="n">
        <v>0.108</v>
      </c>
      <c r="I529">
        <f>((D532 + D543 + D559) + (D530 + D531))</f>
        <v/>
      </c>
      <c r="J529">
        <f>(((D532 + D543 + D559) + (D530 + D531))*C529)</f>
        <v/>
      </c>
    </row>
    <row r="530">
      <c r="A530" t="inlineStr">
        <is>
          <t>INT_L_X4Y48/SL1BEG3</t>
        </is>
      </c>
      <c r="B530" t="inlineStr">
        <is>
          <t>Part of wire</t>
        </is>
      </c>
      <c r="C530" t="n">
        <v>0</v>
      </c>
      <c r="D530" t="n">
        <v>0</v>
      </c>
    </row>
    <row r="531">
      <c r="A531" t="inlineStr">
        <is>
          <t>INT_L_X4Y47/SL1END3</t>
        </is>
      </c>
      <c r="B531" t="inlineStr">
        <is>
          <t>Part of wire</t>
        </is>
      </c>
      <c r="C531" t="n">
        <v>0</v>
      </c>
      <c r="D531" t="n">
        <v>0</v>
      </c>
      <c r="I531">
        <f>(((D530 + D531)/2) + (D532 + D543 + D559))</f>
        <v/>
      </c>
      <c r="J531">
        <f>((C530 + C531)*(((D530 + D531)/2) + (D532 + D543 + D559)))</f>
        <v/>
      </c>
    </row>
    <row r="532">
      <c r="A532" t="inlineStr">
        <is>
          <t>INT_L_X4Y47/INT_L.SL1END3-&gt;&gt;IMUX_L30</t>
        </is>
      </c>
      <c r="B532" t="inlineStr">
        <is>
          <t>Buffer</t>
        </is>
      </c>
      <c r="C532" t="n">
        <v>1.6107141875</v>
      </c>
      <c r="D532" t="n">
        <v>0.007713</v>
      </c>
      <c r="E532" t="n">
        <v>0.047</v>
      </c>
      <c r="F532" t="n">
        <v>0.038</v>
      </c>
      <c r="G532" t="n">
        <v>0.138</v>
      </c>
      <c r="H532" t="n">
        <v>0.114</v>
      </c>
      <c r="I532">
        <f>((((D537) + (D536))) + (D533 + D534))</f>
        <v/>
      </c>
      <c r="J532">
        <f>(((((D537) + (D536))) + (D533 + D534))*C532)</f>
        <v/>
      </c>
    </row>
    <row r="533">
      <c r="A533" t="inlineStr">
        <is>
          <t>INT_L_X4Y47/IMUX_L30</t>
        </is>
      </c>
      <c r="B533" t="inlineStr">
        <is>
          <t>Part of wire</t>
        </is>
      </c>
      <c r="C533" t="n">
        <v>0</v>
      </c>
      <c r="D533" t="n">
        <v>0</v>
      </c>
    </row>
    <row r="534">
      <c r="A534" t="inlineStr">
        <is>
          <t>CLBLL_L_X4Y47/CLBLL_IMUX30</t>
        </is>
      </c>
      <c r="B534" t="inlineStr">
        <is>
          <t>Part of wire</t>
        </is>
      </c>
      <c r="C534" t="n">
        <v>0</v>
      </c>
      <c r="D534" t="n">
        <v>0</v>
      </c>
      <c r="I534">
        <f>(((D533 + D534)/2) + (((D537) + (D536))))</f>
        <v/>
      </c>
      <c r="J534">
        <f>((C533 + C534)*(((D533 + D534)/2) + (((D537) + (D536)))))</f>
        <v/>
      </c>
    </row>
    <row r="535">
      <c r="A535" t="inlineStr">
        <is>
          <t>CLBLL_L_X4Y47/CLBLL_L.CLBLL_IMUX30-&gt;CLBLL_L_C5</t>
        </is>
      </c>
      <c r="B535" t="inlineStr">
        <is>
          <t>PassTransistor</t>
        </is>
      </c>
      <c r="C535" t="n">
        <v>0</v>
      </c>
      <c r="E535" t="n">
        <v>0</v>
      </c>
      <c r="F535" t="n">
        <v>0</v>
      </c>
      <c r="G535" t="n">
        <v>0</v>
      </c>
      <c r="H535" t="n">
        <v>0</v>
      </c>
      <c r="I535">
        <f>((D537) + (D536))</f>
        <v/>
      </c>
      <c r="J535">
        <f>(((D537) + (D536))*C535)</f>
        <v/>
      </c>
    </row>
    <row r="536">
      <c r="A536" t="inlineStr">
        <is>
          <t>CLBLL_L_X4Y47/CLBLL_L_C5</t>
        </is>
      </c>
      <c r="B536" t="inlineStr">
        <is>
          <t>Part of wire</t>
        </is>
      </c>
      <c r="C536" t="n">
        <v>0</v>
      </c>
      <c r="D536" t="n">
        <v>0</v>
      </c>
      <c r="I536">
        <f>(((D536)/2) + (D537))</f>
        <v/>
      </c>
      <c r="J536">
        <f>((C536)*(((D536)/2) + (D537)))</f>
        <v/>
      </c>
    </row>
    <row r="537">
      <c r="A537" t="inlineStr">
        <is>
          <t>masterReg/readData2[9]_i_10/I0</t>
        </is>
      </c>
      <c r="B537" t="inlineStr">
        <is>
          <t>Inpin</t>
        </is>
      </c>
      <c r="D537" t="n">
        <v>0</v>
      </c>
      <c r="E537" t="n">
        <v>0.042</v>
      </c>
      <c r="F537" t="n">
        <v>0.033</v>
      </c>
      <c r="G537" t="n">
        <v>0.114</v>
      </c>
      <c r="H537" t="n">
        <v>0.092</v>
      </c>
    </row>
    <row r="538">
      <c r="A538" t="inlineStr">
        <is>
          <t>regReadDataA[31]: masterReg/readData1_reg[31]/Q to masterReg/readData2[9]_i_10/I0 sum delays</t>
        </is>
      </c>
      <c r="E538">
        <f>(E2 + E4 + E244 + E400 + E464 + E486 + E489 + E497 + E523 + E529 + E532 + E535 + E537)</f>
        <v/>
      </c>
      <c r="F538">
        <f>(F2 + F4 + F244 + F400 + F464 + F486 + F489 + F497 + F523 + F529 + F532 + F535 + F537)</f>
        <v/>
      </c>
      <c r="G538">
        <f>(G2 + G4 + G244 + G400 + G464 + G486 + G489 + G497 + G523 + G529 + G532 + G535 + G537)</f>
        <v/>
      </c>
      <c r="H538">
        <f>(H2 + H4 + H244 + H400 + H464 + H486 + H489 + H497 + H523 + H529 + H532 + H535 + H537)</f>
        <v/>
      </c>
      <c r="J538">
        <f>(J2 + J3 + J4 + J6 + J244 + J249 + J400 + J402 + J464 + J466 + J486 + J488 + J489 + J496 + J497 + J500 + J523 + J528 + J529 + J531 + J532 + J534 + J535 + J536 + J537)</f>
        <v/>
      </c>
    </row>
    <row r="539">
      <c r="A539" t="inlineStr">
        <is>
          <t>regReadDataA[31]: masterReg/readData1_reg[31]/Q to masterReg/readData2[9]_i_10/I0sum delays + cap delay</t>
        </is>
      </c>
      <c r="E539">
        <f>1000*(E538 + J538)</f>
        <v/>
      </c>
      <c r="F539">
        <f>1000*(F538 + J538)</f>
        <v/>
      </c>
      <c r="G539">
        <f>1000*(G538 + J538)</f>
        <v/>
      </c>
      <c r="H539">
        <f>1000*(H538 + J538)</f>
        <v/>
      </c>
    </row>
    <row r="541">
      <c r="A541" t="inlineStr">
        <is>
          <t>regReadDataA[31]: masterReg/readData1_reg[31]/Q to masterReg/readData2[9]_i_10/I0Total delay (from Vivado)</t>
        </is>
      </c>
      <c r="E541" t="inlineStr">
        <is>
          <t>859</t>
        </is>
      </c>
      <c r="F541" t="inlineStr">
        <is>
          <t>764</t>
        </is>
      </c>
      <c r="G541" t="inlineStr">
        <is>
          <t>1391</t>
        </is>
      </c>
      <c r="H541" t="inlineStr">
        <is>
          <t>1202</t>
        </is>
      </c>
    </row>
    <row r="543">
      <c r="A543" t="inlineStr">
        <is>
          <t>INT_L_X4Y47/INT_L.SL1END3-&gt;&gt;WL1BEG2</t>
        </is>
      </c>
      <c r="B543" t="inlineStr">
        <is>
          <t>Buffer</t>
        </is>
      </c>
      <c r="C543" t="n">
        <v>1.16220225</v>
      </c>
      <c r="D543" t="n">
        <v>0.008429000000000001</v>
      </c>
      <c r="E543" t="n">
        <v>0.042</v>
      </c>
      <c r="F543" t="n">
        <v>0.034</v>
      </c>
      <c r="G543" t="n">
        <v>0.124</v>
      </c>
      <c r="H543" t="n">
        <v>0.103</v>
      </c>
      <c r="I543">
        <f>((D548) + (D544 + D545 + D546 + D547))</f>
        <v/>
      </c>
      <c r="J543">
        <f>(((D548) + (D544 + D545 + D546 + D547))*C543)</f>
        <v/>
      </c>
    </row>
    <row r="544">
      <c r="A544" t="inlineStr">
        <is>
          <t>INT_L_X4Y47/WL1BEG2</t>
        </is>
      </c>
      <c r="B544" t="inlineStr">
        <is>
          <t>Part of wire</t>
        </is>
      </c>
      <c r="C544" t="n">
        <v>0</v>
      </c>
      <c r="D544" t="n">
        <v>0</v>
      </c>
    </row>
    <row r="545">
      <c r="A545" t="inlineStr">
        <is>
          <t>INT_R_X3Y47/WL1END2</t>
        </is>
      </c>
      <c r="B545" t="inlineStr">
        <is>
          <t>Part of wire</t>
        </is>
      </c>
      <c r="C545" t="n">
        <v>0</v>
      </c>
      <c r="D545" t="n">
        <v>0</v>
      </c>
    </row>
    <row r="546">
      <c r="A546" t="inlineStr">
        <is>
          <t>CLBLL_L_X4Y47/CLBLL_WL1END2</t>
        </is>
      </c>
      <c r="B546" t="inlineStr">
        <is>
          <t>Part of wire</t>
        </is>
      </c>
      <c r="C546" t="n">
        <v>0.051272</v>
      </c>
      <c r="D546" t="n">
        <v>0.006105</v>
      </c>
    </row>
    <row r="547">
      <c r="A547" t="inlineStr">
        <is>
          <t>CLBLM_R_X3Y47/CLBLM_WL1END2</t>
        </is>
      </c>
      <c r="B547" t="inlineStr">
        <is>
          <t>Part of wire</t>
        </is>
      </c>
      <c r="C547" t="n">
        <v>0.058596</v>
      </c>
      <c r="D547" t="n">
        <v>0.006105</v>
      </c>
      <c r="I547">
        <f>(((D544 + D545 + D546 + D547)/2) + (D548))</f>
        <v/>
      </c>
      <c r="J547">
        <f>((C544 + C545 + C546 + C547)*(((D544 + D545 + D546 + D547)/2) + (D548)))</f>
        <v/>
      </c>
    </row>
    <row r="548">
      <c r="A548" t="inlineStr">
        <is>
          <t>INT_R_X3Y47/INT_R.WL1END2-&gt;&gt;IMUX45</t>
        </is>
      </c>
      <c r="B548" t="inlineStr">
        <is>
          <t>Buffer</t>
        </is>
      </c>
      <c r="C548" t="n">
        <v>1.6107141875</v>
      </c>
      <c r="D548" t="n">
        <v>0.007713</v>
      </c>
      <c r="E548" t="n">
        <v>0.047</v>
      </c>
      <c r="F548" t="n">
        <v>0.038</v>
      </c>
      <c r="G548" t="n">
        <v>0.138</v>
      </c>
      <c r="H548" t="n">
        <v>0.114</v>
      </c>
      <c r="I548">
        <f>((((D553) + (D552))) + (D549 + D550))</f>
        <v/>
      </c>
      <c r="J548">
        <f>(((((D553) + (D552))) + (D549 + D550))*C548)</f>
        <v/>
      </c>
    </row>
    <row r="549">
      <c r="A549" t="inlineStr">
        <is>
          <t>INT_R_X3Y47/IMUX45</t>
        </is>
      </c>
      <c r="B549" t="inlineStr">
        <is>
          <t>Part of wire</t>
        </is>
      </c>
      <c r="C549" t="n">
        <v>0</v>
      </c>
      <c r="D549" t="n">
        <v>0</v>
      </c>
    </row>
    <row r="550">
      <c r="A550" t="inlineStr">
        <is>
          <t>CLBLM_R_X3Y47/CLBLM_IMUX45</t>
        </is>
      </c>
      <c r="B550" t="inlineStr">
        <is>
          <t>Part of wire</t>
        </is>
      </c>
      <c r="C550" t="n">
        <v>0</v>
      </c>
      <c r="D550" t="n">
        <v>0</v>
      </c>
      <c r="I550">
        <f>(((D549 + D550)/2) + (((D553) + (D552))))</f>
        <v/>
      </c>
      <c r="J550">
        <f>((C549 + C550)*(((D549 + D550)/2) + (((D553) + (D552)))))</f>
        <v/>
      </c>
    </row>
    <row r="551">
      <c r="A551" t="inlineStr">
        <is>
          <t>CLBLM_R_X3Y47/CLBLM_R.CLBLM_IMUX45-&gt;CLBLM_M_D2</t>
        </is>
      </c>
      <c r="B551" t="inlineStr">
        <is>
          <t>PassTransistor</t>
        </is>
      </c>
      <c r="C551" t="n">
        <v>0</v>
      </c>
      <c r="E551" t="n">
        <v>0</v>
      </c>
      <c r="F551" t="n">
        <v>0</v>
      </c>
      <c r="G551" t="n">
        <v>0</v>
      </c>
      <c r="H551" t="n">
        <v>0</v>
      </c>
      <c r="I551">
        <f>((D553) + (D552))</f>
        <v/>
      </c>
      <c r="J551">
        <f>(((D553) + (D552))*C551)</f>
        <v/>
      </c>
    </row>
    <row r="552">
      <c r="A552" t="inlineStr">
        <is>
          <t>CLBLM_R_X3Y47/CLBLM_M_D2</t>
        </is>
      </c>
      <c r="B552" t="inlineStr">
        <is>
          <t>Part of wire</t>
        </is>
      </c>
      <c r="C552" t="n">
        <v>0</v>
      </c>
      <c r="D552" t="n">
        <v>0</v>
      </c>
      <c r="I552">
        <f>(((D552)/2) + (D553))</f>
        <v/>
      </c>
      <c r="J552">
        <f>((C552)*(((D552)/2) + (D553)))</f>
        <v/>
      </c>
    </row>
    <row r="553">
      <c r="A553" t="inlineStr">
        <is>
          <t>masterReg/readData2[12]_i_10/I0</t>
        </is>
      </c>
      <c r="B553" t="inlineStr">
        <is>
          <t>Inpin</t>
        </is>
      </c>
      <c r="D553" t="n">
        <v>0</v>
      </c>
      <c r="E553" t="n">
        <v>0.219</v>
      </c>
      <c r="F553" t="n">
        <v>0.141</v>
      </c>
      <c r="G553" t="n">
        <v>0.52</v>
      </c>
      <c r="H553" t="n">
        <v>0.293</v>
      </c>
    </row>
    <row r="554">
      <c r="A554" t="inlineStr">
        <is>
          <t>regReadDataA[31]: masterReg/readData1_reg[31]/Q to masterReg/readData2[12]_i_10/I0 sum delays</t>
        </is>
      </c>
      <c r="E554">
        <f>(E2 + E4 + E244 + E400 + E464 + E486 + E489 + E497 + E523 + E529 + E543 + E548 + E551 + E553)</f>
        <v/>
      </c>
      <c r="F554">
        <f>(F2 + F4 + F244 + F400 + F464 + F486 + F489 + F497 + F523 + F529 + F543 + F548 + F551 + F553)</f>
        <v/>
      </c>
      <c r="G554">
        <f>(G2 + G4 + G244 + G400 + G464 + G486 + G489 + G497 + G523 + G529 + G543 + G548 + G551 + G553)</f>
        <v/>
      </c>
      <c r="H554">
        <f>(H2 + H4 + H244 + H400 + H464 + H486 + H489 + H497 + H523 + H529 + H543 + H548 + H551 + H553)</f>
        <v/>
      </c>
      <c r="J554">
        <f>(J2 + J3 + J4 + J6 + J244 + J249 + J400 + J402 + J464 + J466 + J486 + J488 + J489 + J496 + J497 + J500 + J523 + J528 + J529 + J531 + J543 + J547 + J548 + J550 + J551 + J552 + J553)</f>
        <v/>
      </c>
    </row>
    <row r="555">
      <c r="A555" t="inlineStr">
        <is>
          <t>regReadDataA[31]: masterReg/readData1_reg[31]/Q to masterReg/readData2[12]_i_10/I0sum delays + cap delay</t>
        </is>
      </c>
      <c r="E555">
        <f>1000*(E554 + J554)</f>
        <v/>
      </c>
      <c r="F555">
        <f>1000*(F554 + J554)</f>
        <v/>
      </c>
      <c r="G555">
        <f>1000*(G554 + J554)</f>
        <v/>
      </c>
      <c r="H555">
        <f>1000*(H554 + J554)</f>
        <v/>
      </c>
    </row>
    <row r="557">
      <c r="A557" t="inlineStr">
        <is>
          <t>regReadDataA[31]: masterReg/readData1_reg[31]/Q to masterReg/readData2[12]_i_10/I0Total delay (from Vivado)</t>
        </is>
      </c>
      <c r="E557" t="inlineStr">
        <is>
          <t>1103</t>
        </is>
      </c>
      <c r="F557" t="inlineStr">
        <is>
          <t>931</t>
        </is>
      </c>
      <c r="G557" t="inlineStr">
        <is>
          <t>1865</t>
        </is>
      </c>
      <c r="H557" t="inlineStr">
        <is>
          <t>1486</t>
        </is>
      </c>
    </row>
    <row r="559">
      <c r="A559" t="inlineStr">
        <is>
          <t>INT_L_X4Y47/INT_L.SL1END3-&gt;&gt;SL1BEG3</t>
        </is>
      </c>
      <c r="B559" t="inlineStr">
        <is>
          <t>Buffer</t>
        </is>
      </c>
      <c r="C559" t="n">
        <v>1.16220225</v>
      </c>
      <c r="D559" t="n">
        <v>0.008429000000000001</v>
      </c>
      <c r="E559" t="n">
        <v>0.054</v>
      </c>
      <c r="F559" t="n">
        <v>0.044</v>
      </c>
      <c r="G559" t="n">
        <v>0.131</v>
      </c>
      <c r="H559" t="n">
        <v>0.108</v>
      </c>
      <c r="I559">
        <f>((D562 + D573) + (D560 + D561))</f>
        <v/>
      </c>
      <c r="J559">
        <f>(((D562 + D573) + (D560 + D561))*C559)</f>
        <v/>
      </c>
    </row>
    <row r="560">
      <c r="A560" t="inlineStr">
        <is>
          <t>INT_L_X4Y47/SL1BEG3</t>
        </is>
      </c>
      <c r="B560" t="inlineStr">
        <is>
          <t>Part of wire</t>
        </is>
      </c>
      <c r="C560" t="n">
        <v>0</v>
      </c>
      <c r="D560" t="n">
        <v>0</v>
      </c>
    </row>
    <row r="561">
      <c r="A561" t="inlineStr">
        <is>
          <t>INT_L_X4Y46/SL1END3</t>
        </is>
      </c>
      <c r="B561" t="inlineStr">
        <is>
          <t>Part of wire</t>
        </is>
      </c>
      <c r="C561" t="n">
        <v>0</v>
      </c>
      <c r="D561" t="n">
        <v>0</v>
      </c>
      <c r="I561">
        <f>(((D560 + D561)/2) + (D562 + D573))</f>
        <v/>
      </c>
      <c r="J561">
        <f>((C560 + C561)*(((D560 + D561)/2) + (D562 + D573)))</f>
        <v/>
      </c>
    </row>
    <row r="562">
      <c r="A562" t="inlineStr">
        <is>
          <t>INT_L_X4Y46/INT_L.SL1END3-&gt;&gt;IMUX_L7</t>
        </is>
      </c>
      <c r="B562" t="inlineStr">
        <is>
          <t>Buffer</t>
        </is>
      </c>
      <c r="C562" t="n">
        <v>1.6107141875</v>
      </c>
      <c r="D562" t="n">
        <v>0.007713</v>
      </c>
      <c r="E562" t="n">
        <v>0.047</v>
      </c>
      <c r="F562" t="n">
        <v>0.038</v>
      </c>
      <c r="G562" t="n">
        <v>0.138</v>
      </c>
      <c r="H562" t="n">
        <v>0.114</v>
      </c>
      <c r="I562">
        <f>((((D567) + (D566))) + (D563 + D564))</f>
        <v/>
      </c>
      <c r="J562">
        <f>(((((D567) + (D566))) + (D563 + D564))*C562)</f>
        <v/>
      </c>
    </row>
    <row r="563">
      <c r="A563" t="inlineStr">
        <is>
          <t>INT_L_X4Y46/IMUX_L7</t>
        </is>
      </c>
      <c r="B563" t="inlineStr">
        <is>
          <t>Part of wire</t>
        </is>
      </c>
      <c r="C563" t="n">
        <v>0</v>
      </c>
      <c r="D563" t="n">
        <v>0</v>
      </c>
    </row>
    <row r="564">
      <c r="A564" t="inlineStr">
        <is>
          <t>CLBLL_L_X4Y46/CLBLL_IMUX7</t>
        </is>
      </c>
      <c r="B564" t="inlineStr">
        <is>
          <t>Part of wire</t>
        </is>
      </c>
      <c r="C564" t="n">
        <v>0</v>
      </c>
      <c r="D564" t="n">
        <v>0</v>
      </c>
      <c r="I564">
        <f>(((D563 + D564)/2) + (((D567) + (D566))))</f>
        <v/>
      </c>
      <c r="J564">
        <f>((C563 + C564)*(((D563 + D564)/2) + (((D567) + (D566)))))</f>
        <v/>
      </c>
    </row>
    <row r="565">
      <c r="A565" t="inlineStr">
        <is>
          <t>CLBLL_L_X4Y46/CLBLL_L.CLBLL_IMUX7-&gt;CLBLL_LL_A1</t>
        </is>
      </c>
      <c r="B565" t="inlineStr">
        <is>
          <t>PassTransistor</t>
        </is>
      </c>
      <c r="C565" t="n">
        <v>0</v>
      </c>
      <c r="E565" t="n">
        <v>0</v>
      </c>
      <c r="F565" t="n">
        <v>0</v>
      </c>
      <c r="G565" t="n">
        <v>0</v>
      </c>
      <c r="H565" t="n">
        <v>0</v>
      </c>
      <c r="I565">
        <f>((D567) + (D566))</f>
        <v/>
      </c>
      <c r="J565">
        <f>(((D567) + (D566))*C565)</f>
        <v/>
      </c>
    </row>
    <row r="566">
      <c r="A566" t="inlineStr">
        <is>
          <t>CLBLL_L_X4Y46/CLBLL_LL_A1</t>
        </is>
      </c>
      <c r="B566" t="inlineStr">
        <is>
          <t>Part of wire</t>
        </is>
      </c>
      <c r="C566" t="n">
        <v>0</v>
      </c>
      <c r="D566" t="n">
        <v>0.005682</v>
      </c>
      <c r="I566">
        <f>(((D566)/2) + (D567))</f>
        <v/>
      </c>
      <c r="J566">
        <f>((C566)*(((D566)/2) + (D567)))</f>
        <v/>
      </c>
    </row>
    <row r="567">
      <c r="A567" t="inlineStr">
        <is>
          <t>masterReg/readData2[1]_i_19/I0</t>
        </is>
      </c>
      <c r="B567" t="inlineStr">
        <is>
          <t>Inpin</t>
        </is>
      </c>
      <c r="D567" t="n">
        <v>0</v>
      </c>
      <c r="E567" t="n">
        <v>0.214</v>
      </c>
      <c r="F567" t="n">
        <v>0.172</v>
      </c>
      <c r="G567" t="n">
        <v>0.516</v>
      </c>
      <c r="H567" t="n">
        <v>0.416</v>
      </c>
    </row>
    <row r="568">
      <c r="A568" t="inlineStr">
        <is>
          <t>regReadDataA[31]: masterReg/readData1_reg[31]/Q to masterReg/readData2[1]_i_19/I0 sum delays</t>
        </is>
      </c>
      <c r="E568">
        <f>(E2 + E4 + E244 + E400 + E464 + E486 + E489 + E497 + E523 + E529 + E559 + E562 + E565 + E567)</f>
        <v/>
      </c>
      <c r="F568">
        <f>(F2 + F4 + F244 + F400 + F464 + F486 + F489 + F497 + F523 + F529 + F559 + F562 + F565 + F567)</f>
        <v/>
      </c>
      <c r="G568">
        <f>(G2 + G4 + G244 + G400 + G464 + G486 + G489 + G497 + G523 + G529 + G559 + G562 + G565 + G567)</f>
        <v/>
      </c>
      <c r="H568">
        <f>(H2 + H4 + H244 + H400 + H464 + H486 + H489 + H497 + H523 + H529 + H559 + H562 + H565 + H567)</f>
        <v/>
      </c>
      <c r="J568">
        <f>(J2 + J3 + J4 + J6 + J244 + J249 + J400 + J402 + J464 + J466 + J486 + J488 + J489 + J496 + J497 + J500 + J523 + J528 + J529 + J531 + J559 + J561 + J562 + J564 + J565 + J566 + J567)</f>
        <v/>
      </c>
    </row>
    <row r="569">
      <c r="A569" t="inlineStr">
        <is>
          <t>regReadDataA[31]: masterReg/readData1_reg[31]/Q to masterReg/readData2[1]_i_19/I0sum delays + cap delay</t>
        </is>
      </c>
      <c r="E569">
        <f>1000*(E568 + J568)</f>
        <v/>
      </c>
      <c r="F569">
        <f>1000*(F568 + J568)</f>
        <v/>
      </c>
      <c r="G569">
        <f>1000*(G568 + J568)</f>
        <v/>
      </c>
      <c r="H569">
        <f>1000*(H568 + J568)</f>
        <v/>
      </c>
    </row>
    <row r="571">
      <c r="A571" t="inlineStr">
        <is>
          <t>regReadDataA[31]: masterReg/readData1_reg[31]/Q to masterReg/readData2[1]_i_19/I0Total delay (from Vivado)</t>
        </is>
      </c>
      <c r="E571" t="inlineStr">
        <is>
          <t>1110</t>
        </is>
      </c>
      <c r="F571" t="inlineStr">
        <is>
          <t>972</t>
        </is>
      </c>
      <c r="G571" t="inlineStr">
        <is>
          <t>1858</t>
        </is>
      </c>
      <c r="H571" t="inlineStr">
        <is>
          <t>1584</t>
        </is>
      </c>
    </row>
    <row r="573">
      <c r="A573" t="inlineStr">
        <is>
          <t>INT_L_X4Y46/INT_L.SL1END3-&gt;&gt;WL1BEG2</t>
        </is>
      </c>
      <c r="B573" t="inlineStr">
        <is>
          <t>Buffer</t>
        </is>
      </c>
      <c r="C573" t="n">
        <v>1.16220225</v>
      </c>
      <c r="D573" t="n">
        <v>0.008429000000000001</v>
      </c>
      <c r="E573" t="n">
        <v>0.042</v>
      </c>
      <c r="F573" t="n">
        <v>0.034</v>
      </c>
      <c r="G573" t="n">
        <v>0.124</v>
      </c>
      <c r="H573" t="n">
        <v>0.103</v>
      </c>
      <c r="I573">
        <f>((D578) + (D574 + D575 + D576 + D577))</f>
        <v/>
      </c>
      <c r="J573">
        <f>(((D578) + (D574 + D575 + D576 + D577))*C573)</f>
        <v/>
      </c>
    </row>
    <row r="574">
      <c r="A574" t="inlineStr">
        <is>
          <t>INT_L_X4Y46/WL1BEG2</t>
        </is>
      </c>
      <c r="B574" t="inlineStr">
        <is>
          <t>Part of wire</t>
        </is>
      </c>
      <c r="C574" t="n">
        <v>0</v>
      </c>
      <c r="D574" t="n">
        <v>0</v>
      </c>
    </row>
    <row r="575">
      <c r="A575" t="inlineStr">
        <is>
          <t>INT_R_X3Y46/WL1END2</t>
        </is>
      </c>
      <c r="B575" t="inlineStr">
        <is>
          <t>Part of wire</t>
        </is>
      </c>
      <c r="C575" t="n">
        <v>0</v>
      </c>
      <c r="D575" t="n">
        <v>0</v>
      </c>
    </row>
    <row r="576">
      <c r="A576" t="inlineStr">
        <is>
          <t>CLBLL_L_X4Y46/CLBLL_WL1END2</t>
        </is>
      </c>
      <c r="B576" t="inlineStr">
        <is>
          <t>Part of wire</t>
        </is>
      </c>
      <c r="C576" t="n">
        <v>0.051272</v>
      </c>
      <c r="D576" t="n">
        <v>0.006105</v>
      </c>
    </row>
    <row r="577">
      <c r="A577" t="inlineStr">
        <is>
          <t>CLBLM_R_X3Y46/CLBLM_WL1END2</t>
        </is>
      </c>
      <c r="B577" t="inlineStr">
        <is>
          <t>Part of wire</t>
        </is>
      </c>
      <c r="C577" t="n">
        <v>0.058596</v>
      </c>
      <c r="D577" t="n">
        <v>0.006105</v>
      </c>
      <c r="I577">
        <f>(((D574 + D575 + D576 + D577)/2) + (D578))</f>
        <v/>
      </c>
      <c r="J577">
        <f>((C574 + C575 + C576 + C577)*(((D574 + D575 + D576 + D577)/2) + (D578)))</f>
        <v/>
      </c>
    </row>
    <row r="578">
      <c r="A578" t="inlineStr">
        <is>
          <t>INT_R_X3Y46/INT_R.WL1END2-&gt;&gt;IMUX44</t>
        </is>
      </c>
      <c r="B578" t="inlineStr">
        <is>
          <t>Buffer</t>
        </is>
      </c>
      <c r="C578" t="n">
        <v>1.6107141875</v>
      </c>
      <c r="D578" t="n">
        <v>0.007713</v>
      </c>
      <c r="E578" t="n">
        <v>0.047</v>
      </c>
      <c r="F578" t="n">
        <v>0.038</v>
      </c>
      <c r="G578" t="n">
        <v>0.138</v>
      </c>
      <c r="H578" t="n">
        <v>0.114</v>
      </c>
      <c r="I578">
        <f>((((D583) + (D582))) + (D579 + D580))</f>
        <v/>
      </c>
      <c r="J578">
        <f>(((((D583) + (D582))) + (D579 + D580))*C578)</f>
        <v/>
      </c>
    </row>
    <row r="579">
      <c r="A579" t="inlineStr">
        <is>
          <t>INT_R_X3Y46/IMUX44</t>
        </is>
      </c>
      <c r="B579" t="inlineStr">
        <is>
          <t>Part of wire</t>
        </is>
      </c>
      <c r="C579" t="n">
        <v>0</v>
      </c>
      <c r="D579" t="n">
        <v>0</v>
      </c>
    </row>
    <row r="580">
      <c r="A580" t="inlineStr">
        <is>
          <t>CLBLM_R_X3Y46/CLBLM_IMUX44</t>
        </is>
      </c>
      <c r="B580" t="inlineStr">
        <is>
          <t>Part of wire</t>
        </is>
      </c>
      <c r="C580" t="n">
        <v>0</v>
      </c>
      <c r="D580" t="n">
        <v>0</v>
      </c>
      <c r="I580">
        <f>(((D579 + D580)/2) + (((D583) + (D582))))</f>
        <v/>
      </c>
      <c r="J580">
        <f>((C579 + C580)*(((D579 + D580)/2) + (((D583) + (D582)))))</f>
        <v/>
      </c>
    </row>
    <row r="581">
      <c r="A581" t="inlineStr">
        <is>
          <t>CLBLM_R_X3Y46/CLBLM_R.CLBLM_IMUX44-&gt;CLBLM_M_D4</t>
        </is>
      </c>
      <c r="B581" t="inlineStr">
        <is>
          <t>PassTransistor</t>
        </is>
      </c>
      <c r="C581" t="n">
        <v>0</v>
      </c>
      <c r="E581" t="n">
        <v>0</v>
      </c>
      <c r="F581" t="n">
        <v>0</v>
      </c>
      <c r="G581" t="n">
        <v>0</v>
      </c>
      <c r="H581" t="n">
        <v>0</v>
      </c>
      <c r="I581">
        <f>((D583) + (D582))</f>
        <v/>
      </c>
      <c r="J581">
        <f>(((D583) + (D582))*C581)</f>
        <v/>
      </c>
    </row>
    <row r="582">
      <c r="A582" t="inlineStr">
        <is>
          <t>CLBLM_R_X3Y46/CLBLM_M_D4</t>
        </is>
      </c>
      <c r="B582" t="inlineStr">
        <is>
          <t>Part of wire</t>
        </is>
      </c>
      <c r="C582" t="n">
        <v>0</v>
      </c>
      <c r="D582" t="n">
        <v>0</v>
      </c>
      <c r="I582">
        <f>(((D582)/2) + (D583))</f>
        <v/>
      </c>
      <c r="J582">
        <f>((C582)*(((D582)/2) + (D583)))</f>
        <v/>
      </c>
    </row>
    <row r="583">
      <c r="A583" t="inlineStr">
        <is>
          <t>masterReg/readData2[8]_i_10/I0</t>
        </is>
      </c>
      <c r="B583" t="inlineStr">
        <is>
          <t>Inpin</t>
        </is>
      </c>
      <c r="D583" t="n">
        <v>0</v>
      </c>
      <c r="E583" t="n">
        <v>0.118</v>
      </c>
      <c r="F583" t="n">
        <v>0.073</v>
      </c>
      <c r="G583" t="n">
        <v>0.317</v>
      </c>
      <c r="H583" t="n">
        <v>0.176</v>
      </c>
    </row>
    <row r="584">
      <c r="A584" t="inlineStr">
        <is>
          <t>regReadDataA[31]: masterReg/readData1_reg[31]/Q to masterReg/readData2[8]_i_10/I0 sum delays</t>
        </is>
      </c>
      <c r="E584">
        <f>(E2 + E4 + E244 + E400 + E464 + E486 + E489 + E497 + E523 + E529 + E559 + E573 + E578 + E581 + E583)</f>
        <v/>
      </c>
      <c r="F584">
        <f>(F2 + F4 + F244 + F400 + F464 + F486 + F489 + F497 + F523 + F529 + F559 + F573 + F578 + F581 + F583)</f>
        <v/>
      </c>
      <c r="G584">
        <f>(G2 + G4 + G244 + G400 + G464 + G486 + G489 + G497 + G523 + G529 + G559 + G573 + G578 + G581 + G583)</f>
        <v/>
      </c>
      <c r="H584">
        <f>(H2 + H4 + H244 + H400 + H464 + H486 + H489 + H497 + H523 + H529 + H559 + H573 + H578 + H581 + H583)</f>
        <v/>
      </c>
      <c r="J584">
        <f>(J2 + J3 + J4 + J6 + J244 + J249 + J400 + J402 + J464 + J466 + J486 + J488 + J489 + J496 + J497 + J500 + J523 + J528 + J529 + J531 + J559 + J561 + J573 + J577 + J578 + J580 + J581 + J582 + J583)</f>
        <v/>
      </c>
    </row>
    <row r="585">
      <c r="A585" t="inlineStr">
        <is>
          <t>regReadDataA[31]: masterReg/readData1_reg[31]/Q to masterReg/readData2[8]_i_10/I0sum delays + cap delay</t>
        </is>
      </c>
      <c r="E585">
        <f>1000*(E584 + J584)</f>
        <v/>
      </c>
      <c r="F585">
        <f>1000*(F584 + J584)</f>
        <v/>
      </c>
      <c r="G585">
        <f>1000*(G584 + J584)</f>
        <v/>
      </c>
      <c r="H585">
        <f>1000*(H584 + J584)</f>
        <v/>
      </c>
    </row>
    <row r="587">
      <c r="A587" t="inlineStr">
        <is>
          <t>regReadDataA[31]: masterReg/readData1_reg[31]/Q to masterReg/readData2[8]_i_10/I0Total delay (from Vivado)</t>
        </is>
      </c>
      <c r="E587" t="inlineStr">
        <is>
          <t>1073</t>
        </is>
      </c>
      <c r="F587" t="inlineStr">
        <is>
          <t>924</t>
        </is>
      </c>
      <c r="G587" t="inlineStr">
        <is>
          <t>1801</t>
        </is>
      </c>
      <c r="H587" t="inlineStr">
        <is>
          <t>1477</t>
        </is>
      </c>
    </row>
    <row r="589">
      <c r="A589" t="inlineStr">
        <is>
          <t>INT_L_X4Y48/INT_L.SS2END3-&gt;&gt;EE2BEG3</t>
        </is>
      </c>
      <c r="B589" t="inlineStr">
        <is>
          <t>Buffer</t>
        </is>
      </c>
      <c r="C589" t="n">
        <v>1.1851186875</v>
      </c>
      <c r="D589" t="n">
        <v>0.008473000000000001</v>
      </c>
      <c r="E589" t="n">
        <v>0.06</v>
      </c>
      <c r="F589" t="n">
        <v>0.05</v>
      </c>
      <c r="G589" t="n">
        <v>0.134</v>
      </c>
      <c r="H589" t="n">
        <v>0.111</v>
      </c>
      <c r="I589">
        <f>((D597 + D617) + (D590 + D591 + D592 + D593 + D594 + D595 + D596))</f>
        <v/>
      </c>
      <c r="J589">
        <f>(((D597 + D617) + (D590 + D591 + D592 + D593 + D594 + D595 + D596))*C589)</f>
        <v/>
      </c>
    </row>
    <row r="590">
      <c r="A590" t="inlineStr">
        <is>
          <t>INT_L_X4Y48/EE2BEG3</t>
        </is>
      </c>
      <c r="B590" t="inlineStr">
        <is>
          <t>Part of wire</t>
        </is>
      </c>
      <c r="C590" t="n">
        <v>0</v>
      </c>
      <c r="D590" t="n">
        <v>0</v>
      </c>
    </row>
    <row r="591">
      <c r="A591" t="inlineStr">
        <is>
          <t>INT_L_X6Y48/EE2END3</t>
        </is>
      </c>
      <c r="B591" t="inlineStr">
        <is>
          <t>Part of wire</t>
        </is>
      </c>
      <c r="C591" t="n">
        <v>0</v>
      </c>
      <c r="D591" t="n">
        <v>0</v>
      </c>
    </row>
    <row r="592">
      <c r="A592" t="inlineStr">
        <is>
          <t>INT_R_X5Y48/EE2A3</t>
        </is>
      </c>
      <c r="B592" t="inlineStr">
        <is>
          <t>Part of wire</t>
        </is>
      </c>
      <c r="C592" t="n">
        <v>0</v>
      </c>
      <c r="D592" t="n">
        <v>0</v>
      </c>
    </row>
    <row r="593">
      <c r="A593" t="inlineStr">
        <is>
          <t>CLBLM_R_X5Y48/CLBLM_EE2A3</t>
        </is>
      </c>
      <c r="B593" t="inlineStr">
        <is>
          <t>Part of wire</t>
        </is>
      </c>
      <c r="C593" t="n">
        <v>0</v>
      </c>
      <c r="D593" t="n">
        <v>0</v>
      </c>
    </row>
    <row r="594">
      <c r="A594" t="inlineStr">
        <is>
          <t>VBRK_X18Y50/VBRK_EE2A3</t>
        </is>
      </c>
      <c r="B594" t="inlineStr">
        <is>
          <t>Part of wire</t>
        </is>
      </c>
      <c r="C594" t="n">
        <v>0.01211</v>
      </c>
      <c r="D594" t="n">
        <v>0.00162</v>
      </c>
    </row>
    <row r="595">
      <c r="A595" t="inlineStr">
        <is>
          <t>BRAM_L_X6Y45/BRAM_EE2A3_3</t>
        </is>
      </c>
      <c r="B595" t="inlineStr">
        <is>
          <t>Part of wire</t>
        </is>
      </c>
      <c r="C595" t="n">
        <v>0.26892</v>
      </c>
      <c r="D595" t="n">
        <v>0.06043</v>
      </c>
    </row>
    <row r="596">
      <c r="A596" t="inlineStr">
        <is>
          <t>BRAM_INT_INTERFACE_L_X6Y48/INT_INTERFACE_EE2A3</t>
        </is>
      </c>
      <c r="B596" t="inlineStr">
        <is>
          <t>Part of wire</t>
        </is>
      </c>
      <c r="C596" t="n">
        <v>0</v>
      </c>
      <c r="D596" t="n">
        <v>0</v>
      </c>
      <c r="I596">
        <f>(((D590 + D591 + D592 + D593 + D594 + D595 + D596)/2) + (D597 + D617))</f>
        <v/>
      </c>
      <c r="J596">
        <f>((C590 + C591 + C592 + C593 + C594 + C595 + C596)*(((D590 + D591 + D592 + D593 + D594 + D595 + D596)/2) + (D597 + D617)))</f>
        <v/>
      </c>
    </row>
    <row r="597">
      <c r="A597" t="inlineStr">
        <is>
          <t>INT_L_X6Y48/INT_L.EE2END3-&gt;&gt;SE2BEG3</t>
        </is>
      </c>
      <c r="B597" t="inlineStr">
        <is>
          <t>Buffer</t>
        </is>
      </c>
      <c r="C597" t="n">
        <v>1.1851186875</v>
      </c>
      <c r="D597" t="n">
        <v>0.008473000000000001</v>
      </c>
      <c r="E597" t="n">
        <v>0.042</v>
      </c>
      <c r="F597" t="n">
        <v>0.034</v>
      </c>
      <c r="G597" t="n">
        <v>0.138</v>
      </c>
      <c r="H597" t="n">
        <v>0.114</v>
      </c>
      <c r="I597">
        <f>((D601) + (D598 + D599 + D600))</f>
        <v/>
      </c>
      <c r="J597">
        <f>(((D601) + (D598 + D599 + D600))*C597)</f>
        <v/>
      </c>
    </row>
    <row r="598">
      <c r="A598" t="inlineStr">
        <is>
          <t>INT_L_X6Y48/SE2BEG3</t>
        </is>
      </c>
      <c r="B598" t="inlineStr">
        <is>
          <t>Part of wire</t>
        </is>
      </c>
      <c r="C598" t="n">
        <v>0</v>
      </c>
      <c r="D598" t="n">
        <v>0</v>
      </c>
    </row>
    <row r="599">
      <c r="A599" t="inlineStr">
        <is>
          <t>INT_R_X7Y47/SE2END3</t>
        </is>
      </c>
      <c r="B599" t="inlineStr">
        <is>
          <t>Part of wire</t>
        </is>
      </c>
      <c r="C599" t="n">
        <v>0</v>
      </c>
      <c r="D599" t="n">
        <v>0</v>
      </c>
    </row>
    <row r="600">
      <c r="A600" t="inlineStr">
        <is>
          <t>INT_L_X6Y47/SE2A3</t>
        </is>
      </c>
      <c r="B600" t="inlineStr">
        <is>
          <t>Part of wire</t>
        </is>
      </c>
      <c r="C600" t="n">
        <v>0</v>
      </c>
      <c r="D600" t="n">
        <v>0</v>
      </c>
      <c r="I600">
        <f>(((D598 + D599 + D600)/2) + (D601))</f>
        <v/>
      </c>
      <c r="J600">
        <f>((C598 + C599 + C600)*(((D598 + D599 + D600)/2) + (D601)))</f>
        <v/>
      </c>
    </row>
    <row r="601">
      <c r="A601" t="inlineStr">
        <is>
          <t>INT_R_X7Y47/INT_R.SE2END3-&gt;&gt;EL1BEG2</t>
        </is>
      </c>
      <c r="B601" t="inlineStr">
        <is>
          <t>Buffer</t>
        </is>
      </c>
      <c r="C601" t="n">
        <v>1.16220225</v>
      </c>
      <c r="D601" t="n">
        <v>0.008429000000000001</v>
      </c>
      <c r="E601" t="n">
        <v>0.043</v>
      </c>
      <c r="F601" t="n">
        <v>0.035</v>
      </c>
      <c r="G601" t="n">
        <v>0.123</v>
      </c>
      <c r="H601" t="n">
        <v>0.102</v>
      </c>
      <c r="I601">
        <f>((D606) + (D602 + D603 + D604 + D605))</f>
        <v/>
      </c>
      <c r="J601">
        <f>(((D606) + (D602 + D603 + D604 + D605))*C601)</f>
        <v/>
      </c>
    </row>
    <row r="602">
      <c r="A602" t="inlineStr">
        <is>
          <t>INT_R_X7Y47/EL1BEG2</t>
        </is>
      </c>
      <c r="B602" t="inlineStr">
        <is>
          <t>Part of wire</t>
        </is>
      </c>
      <c r="C602" t="n">
        <v>0</v>
      </c>
      <c r="D602" t="n">
        <v>0</v>
      </c>
    </row>
    <row r="603">
      <c r="A603" t="inlineStr">
        <is>
          <t>INT_L_X8Y47/EL1END2</t>
        </is>
      </c>
      <c r="B603" t="inlineStr">
        <is>
          <t>Part of wire</t>
        </is>
      </c>
      <c r="C603" t="n">
        <v>0</v>
      </c>
      <c r="D603" t="n">
        <v>0</v>
      </c>
    </row>
    <row r="604">
      <c r="A604" t="inlineStr">
        <is>
          <t>CLBLM_R_X7Y47/CLBLM_EL1BEG2</t>
        </is>
      </c>
      <c r="B604" t="inlineStr">
        <is>
          <t>Part of wire</t>
        </is>
      </c>
      <c r="C604" t="n">
        <v>0.052151</v>
      </c>
      <c r="D604" t="n">
        <v>0.004690000000000001</v>
      </c>
    </row>
    <row r="605">
      <c r="A605" t="inlineStr">
        <is>
          <t>CLBLM_L_X8Y47/CLBLM_EL1BEG2</t>
        </is>
      </c>
      <c r="B605" t="inlineStr">
        <is>
          <t>Part of wire</t>
        </is>
      </c>
      <c r="C605" t="n">
        <v>0.052151</v>
      </c>
      <c r="D605" t="n">
        <v>0.004690000000000001</v>
      </c>
      <c r="I605">
        <f>(((D602 + D603 + D604 + D605)/2) + (D606))</f>
        <v/>
      </c>
      <c r="J605">
        <f>((C602 + C603 + C604 + C605)*(((D602 + D603 + D604 + D605)/2) + (D606)))</f>
        <v/>
      </c>
    </row>
    <row r="606">
      <c r="A606" t="inlineStr">
        <is>
          <t>INT_L_X8Y47/INT_L.EL1END2-&gt;&gt;IMUX_L44</t>
        </is>
      </c>
      <c r="B606" t="inlineStr">
        <is>
          <t>Buffer</t>
        </is>
      </c>
      <c r="C606" t="n">
        <v>1.6107141875</v>
      </c>
      <c r="D606" t="n">
        <v>0.007713</v>
      </c>
      <c r="E606" t="n">
        <v>0.047</v>
      </c>
      <c r="F606" t="n">
        <v>0.038</v>
      </c>
      <c r="G606" t="n">
        <v>0.138</v>
      </c>
      <c r="H606" t="n">
        <v>0.114</v>
      </c>
      <c r="I606">
        <f>((((D611) + (D610))) + (D607 + D608))</f>
        <v/>
      </c>
      <c r="J606">
        <f>(((((D611) + (D610))) + (D607 + D608))*C606)</f>
        <v/>
      </c>
    </row>
    <row r="607">
      <c r="A607" t="inlineStr">
        <is>
          <t>INT_L_X8Y47/IMUX_L44</t>
        </is>
      </c>
      <c r="B607" t="inlineStr">
        <is>
          <t>Part of wire</t>
        </is>
      </c>
      <c r="C607" t="n">
        <v>0</v>
      </c>
      <c r="D607" t="n">
        <v>0</v>
      </c>
    </row>
    <row r="608">
      <c r="A608" t="inlineStr">
        <is>
          <t>CLBLM_L_X8Y47/CLBLM_IMUX44</t>
        </is>
      </c>
      <c r="B608" t="inlineStr">
        <is>
          <t>Part of wire</t>
        </is>
      </c>
      <c r="C608" t="n">
        <v>0</v>
      </c>
      <c r="D608" t="n">
        <v>0</v>
      </c>
      <c r="I608">
        <f>(((D607 + D608)/2) + (((D611) + (D610))))</f>
        <v/>
      </c>
      <c r="J608">
        <f>((C607 + C608)*(((D607 + D608)/2) + (((D611) + (D610)))))</f>
        <v/>
      </c>
    </row>
    <row r="609">
      <c r="A609" t="inlineStr">
        <is>
          <t>CLBLM_L_X8Y47/CLBLM_L.CLBLM_IMUX44-&gt;CLBLM_M_D4</t>
        </is>
      </c>
      <c r="B609" t="inlineStr">
        <is>
          <t>PassTransistor</t>
        </is>
      </c>
      <c r="C609" t="n">
        <v>0</v>
      </c>
      <c r="E609" t="n">
        <v>0</v>
      </c>
      <c r="F609" t="n">
        <v>0</v>
      </c>
      <c r="G609" t="n">
        <v>0</v>
      </c>
      <c r="H609" t="n">
        <v>0</v>
      </c>
      <c r="I609">
        <f>((D611) + (D610))</f>
        <v/>
      </c>
      <c r="J609">
        <f>(((D611) + (D610))*C609)</f>
        <v/>
      </c>
    </row>
    <row r="610">
      <c r="A610" t="inlineStr">
        <is>
          <t>CLBLM_L_X8Y47/CLBLM_M_D4</t>
        </is>
      </c>
      <c r="B610" t="inlineStr">
        <is>
          <t>Part of wire</t>
        </is>
      </c>
      <c r="C610" t="n">
        <v>0</v>
      </c>
      <c r="D610" t="n">
        <v>0</v>
      </c>
      <c r="I610">
        <f>(((D610)/2) + (D611))</f>
        <v/>
      </c>
      <c r="J610">
        <f>((C610)*(((D610)/2) + (D611)))</f>
        <v/>
      </c>
    </row>
    <row r="611">
      <c r="A611" t="inlineStr">
        <is>
          <t>masterReg/register_reg_r1_0_31_0_5_i_40/I0</t>
        </is>
      </c>
      <c r="B611" t="inlineStr">
        <is>
          <t>Inpin</t>
        </is>
      </c>
      <c r="D611" t="n">
        <v>0</v>
      </c>
      <c r="E611" t="n">
        <v>0.118</v>
      </c>
      <c r="F611" t="n">
        <v>0.073</v>
      </c>
      <c r="G611" t="n">
        <v>0.317</v>
      </c>
      <c r="H611" t="n">
        <v>0.176</v>
      </c>
    </row>
    <row r="612">
      <c r="A612" t="inlineStr">
        <is>
          <t>regReadDataA[31]: masterReg/readData1_reg[31]/Q to masterReg/register_reg_r1_0_31_0_5_i_40/I0 sum delays</t>
        </is>
      </c>
      <c r="E612">
        <f>(E2 + E4 + E244 + E400 + E464 + E486 + E489 + E497 + E523 + E589 + E597 + E601 + E606 + E609 + E611)</f>
        <v/>
      </c>
      <c r="F612">
        <f>(F2 + F4 + F244 + F400 + F464 + F486 + F489 + F497 + F523 + F589 + F597 + F601 + F606 + F609 + F611)</f>
        <v/>
      </c>
      <c r="G612">
        <f>(G2 + G4 + G244 + G400 + G464 + G486 + G489 + G497 + G523 + G589 + G597 + G601 + G606 + G609 + G611)</f>
        <v/>
      </c>
      <c r="H612">
        <f>(H2 + H4 + H244 + H400 + H464 + H486 + H489 + H497 + H523 + H589 + H597 + H601 + H606 + H609 + H611)</f>
        <v/>
      </c>
      <c r="J612">
        <f>(J2 + J3 + J4 + J6 + J244 + J249 + J400 + J402 + J464 + J466 + J486 + J488 + J489 + J496 + J497 + J500 + J523 + J528 + J589 + J596 + J597 + J600 + J601 + J605 + J606 + J608 + J609 + J610 + J611)</f>
        <v/>
      </c>
    </row>
    <row r="613">
      <c r="A613" t="inlineStr">
        <is>
          <t>regReadDataA[31]: masterReg/readData1_reg[31]/Q to masterReg/register_reg_r1_0_31_0_5_i_40/I0sum delays + cap delay</t>
        </is>
      </c>
      <c r="E613">
        <f>1000*(E612 + J612)</f>
        <v/>
      </c>
      <c r="F613">
        <f>1000*(F612 + J612)</f>
        <v/>
      </c>
      <c r="G613">
        <f>1000*(G612 + J612)</f>
        <v/>
      </c>
      <c r="H613">
        <f>1000*(H612 + J612)</f>
        <v/>
      </c>
    </row>
    <row r="615">
      <c r="A615" t="inlineStr">
        <is>
          <t>regReadDataA[31]: masterReg/readData1_reg[31]/Q to masterReg/register_reg_r1_0_31_0_5_i_40/I0Total delay (from Vivado)</t>
        </is>
      </c>
      <c r="E615" t="inlineStr">
        <is>
          <t>1128</t>
        </is>
      </c>
      <c r="F615" t="inlineStr">
        <is>
          <t>981</t>
        </is>
      </c>
      <c r="G615" t="inlineStr">
        <is>
          <t>1881</t>
        </is>
      </c>
      <c r="H615" t="inlineStr">
        <is>
          <t>1554</t>
        </is>
      </c>
    </row>
    <row r="617">
      <c r="A617" t="inlineStr">
        <is>
          <t>INT_L_X6Y48/INT_L.EE2END3-&gt;&gt;EL1BEG2</t>
        </is>
      </c>
      <c r="B617" t="inlineStr">
        <is>
          <t>Buffer</t>
        </is>
      </c>
      <c r="C617" t="n">
        <v>1.16220225</v>
      </c>
      <c r="D617" t="n">
        <v>0.008429000000000001</v>
      </c>
      <c r="E617" t="n">
        <v>0.043</v>
      </c>
      <c r="F617" t="n">
        <v>0.035</v>
      </c>
      <c r="G617" t="n">
        <v>0.123</v>
      </c>
      <c r="H617" t="n">
        <v>0.102</v>
      </c>
      <c r="I617">
        <f>((D620 + D636) + (D618 + D619))</f>
        <v/>
      </c>
      <c r="J617">
        <f>(((D620 + D636) + (D618 + D619))*C617)</f>
        <v/>
      </c>
    </row>
    <row r="618">
      <c r="A618" t="inlineStr">
        <is>
          <t>INT_L_X6Y48/EL1BEG2</t>
        </is>
      </c>
      <c r="B618" t="inlineStr">
        <is>
          <t>Part of wire</t>
        </is>
      </c>
      <c r="C618" t="n">
        <v>0</v>
      </c>
      <c r="D618" t="n">
        <v>0</v>
      </c>
    </row>
    <row r="619">
      <c r="A619" t="inlineStr">
        <is>
          <t>INT_R_X7Y48/EL1END2</t>
        </is>
      </c>
      <c r="B619" t="inlineStr">
        <is>
          <t>Part of wire</t>
        </is>
      </c>
      <c r="C619" t="n">
        <v>0</v>
      </c>
      <c r="D619" t="n">
        <v>0</v>
      </c>
      <c r="I619">
        <f>(((D618 + D619)/2) + (D620 + D636))</f>
        <v/>
      </c>
      <c r="J619">
        <f>((C618 + C619)*(((D618 + D619)/2) + (D620 + D636)))</f>
        <v/>
      </c>
    </row>
    <row r="620">
      <c r="A620" t="inlineStr">
        <is>
          <t>INT_R_X7Y48/INT_R.EL1END2-&gt;&gt;EL1BEG1</t>
        </is>
      </c>
      <c r="B620" t="inlineStr">
        <is>
          <t>Buffer</t>
        </is>
      </c>
      <c r="C620" t="n">
        <v>1.16220225</v>
      </c>
      <c r="D620" t="n">
        <v>0.008429000000000001</v>
      </c>
      <c r="E620" t="n">
        <v>0.043</v>
      </c>
      <c r="F620" t="n">
        <v>0.035</v>
      </c>
      <c r="G620" t="n">
        <v>0.124</v>
      </c>
      <c r="H620" t="n">
        <v>0.103</v>
      </c>
      <c r="I620">
        <f>((D625) + (D621 + D622 + D623 + D624))</f>
        <v/>
      </c>
      <c r="J620">
        <f>(((D625) + (D621 + D622 + D623 + D624))*C620)</f>
        <v/>
      </c>
    </row>
    <row r="621">
      <c r="A621" t="inlineStr">
        <is>
          <t>INT_R_X7Y48/EL1BEG1</t>
        </is>
      </c>
      <c r="B621" t="inlineStr">
        <is>
          <t>Part of wire</t>
        </is>
      </c>
      <c r="C621" t="n">
        <v>0</v>
      </c>
      <c r="D621" t="n">
        <v>0</v>
      </c>
    </row>
    <row r="622">
      <c r="A622" t="inlineStr">
        <is>
          <t>INT_L_X8Y48/EL1END1</t>
        </is>
      </c>
      <c r="B622" t="inlineStr">
        <is>
          <t>Part of wire</t>
        </is>
      </c>
      <c r="C622" t="n">
        <v>0</v>
      </c>
      <c r="D622" t="n">
        <v>0</v>
      </c>
    </row>
    <row r="623">
      <c r="A623" t="inlineStr">
        <is>
          <t>CLBLM_R_X7Y48/CLBLM_EL1BEG1</t>
        </is>
      </c>
      <c r="B623" t="inlineStr">
        <is>
          <t>Part of wire</t>
        </is>
      </c>
      <c r="C623" t="n">
        <v>0.052151</v>
      </c>
      <c r="D623" t="n">
        <v>0.004690000000000001</v>
      </c>
    </row>
    <row r="624">
      <c r="A624" t="inlineStr">
        <is>
          <t>CLBLM_L_X8Y48/CLBLM_EL1BEG1</t>
        </is>
      </c>
      <c r="B624" t="inlineStr">
        <is>
          <t>Part of wire</t>
        </is>
      </c>
      <c r="C624" t="n">
        <v>0.052151</v>
      </c>
      <c r="D624" t="n">
        <v>0.004690000000000001</v>
      </c>
      <c r="I624">
        <f>(((D621 + D622 + D623 + D624)/2) + (D625))</f>
        <v/>
      </c>
      <c r="J624">
        <f>((C621 + C622 + C623 + C624)*(((D621 + D622 + D623 + D624)/2) + (D625)))</f>
        <v/>
      </c>
    </row>
    <row r="625">
      <c r="A625" t="inlineStr">
        <is>
          <t>INT_L_X8Y48/INT_L.EL1END1-&gt;&gt;IMUX_L25</t>
        </is>
      </c>
      <c r="B625" t="inlineStr">
        <is>
          <t>Buffer</t>
        </is>
      </c>
      <c r="C625" t="n">
        <v>1.6107141875</v>
      </c>
      <c r="D625" t="n">
        <v>0.007713</v>
      </c>
      <c r="E625" t="n">
        <v>0.047</v>
      </c>
      <c r="F625" t="n">
        <v>0.038</v>
      </c>
      <c r="G625" t="n">
        <v>0.138</v>
      </c>
      <c r="H625" t="n">
        <v>0.114</v>
      </c>
      <c r="I625">
        <f>((((D630) + (D629))) + (D626 + D627))</f>
        <v/>
      </c>
      <c r="J625">
        <f>(((((D630) + (D629))) + (D626 + D627))*C625)</f>
        <v/>
      </c>
    </row>
    <row r="626">
      <c r="A626" t="inlineStr">
        <is>
          <t>INT_L_X8Y48/IMUX_L25</t>
        </is>
      </c>
      <c r="B626" t="inlineStr">
        <is>
          <t>Part of wire</t>
        </is>
      </c>
      <c r="C626" t="n">
        <v>0</v>
      </c>
      <c r="D626" t="n">
        <v>0</v>
      </c>
    </row>
    <row r="627">
      <c r="A627" t="inlineStr">
        <is>
          <t>CLBLM_L_X8Y48/CLBLM_IMUX25</t>
        </is>
      </c>
      <c r="B627" t="inlineStr">
        <is>
          <t>Part of wire</t>
        </is>
      </c>
      <c r="C627" t="n">
        <v>0</v>
      </c>
      <c r="D627" t="n">
        <v>0</v>
      </c>
      <c r="I627">
        <f>(((D626 + D627)/2) + (((D630) + (D629))))</f>
        <v/>
      </c>
      <c r="J627">
        <f>((C626 + C627)*(((D626 + D627)/2) + (((D630) + (D629)))))</f>
        <v/>
      </c>
    </row>
    <row r="628">
      <c r="A628" t="inlineStr">
        <is>
          <t>CLBLM_L_X8Y48/CLBLM_L.CLBLM_IMUX25-&gt;CLBLM_L_B5</t>
        </is>
      </c>
      <c r="B628" t="inlineStr">
        <is>
          <t>PassTransistor</t>
        </is>
      </c>
      <c r="C628" t="n">
        <v>0</v>
      </c>
      <c r="E628" t="n">
        <v>0</v>
      </c>
      <c r="F628" t="n">
        <v>0</v>
      </c>
      <c r="G628" t="n">
        <v>0</v>
      </c>
      <c r="H628" t="n">
        <v>0</v>
      </c>
      <c r="I628">
        <f>((D630) + (D629))</f>
        <v/>
      </c>
      <c r="J628">
        <f>(((D630) + (D629))*C628)</f>
        <v/>
      </c>
    </row>
    <row r="629">
      <c r="A629" t="inlineStr">
        <is>
          <t>CLBLM_L_X8Y48/CLBLM_L_B5</t>
        </is>
      </c>
      <c r="B629" t="inlineStr">
        <is>
          <t>Part of wire</t>
        </is>
      </c>
      <c r="C629" t="n">
        <v>0</v>
      </c>
      <c r="D629" t="n">
        <v>0</v>
      </c>
      <c r="I629">
        <f>(((D629)/2) + (D630))</f>
        <v/>
      </c>
      <c r="J629">
        <f>((C629)*(((D629)/2) + (D630)))</f>
        <v/>
      </c>
    </row>
    <row r="630">
      <c r="A630" t="inlineStr">
        <is>
          <t>masterReg/readData2[26]_i_10/I1</t>
        </is>
      </c>
      <c r="B630" t="inlineStr">
        <is>
          <t>Inpin</t>
        </is>
      </c>
      <c r="D630" t="n">
        <v>0</v>
      </c>
      <c r="E630" t="n">
        <v>0.043</v>
      </c>
      <c r="F630" t="n">
        <v>0.034</v>
      </c>
      <c r="G630" t="n">
        <v>0.116</v>
      </c>
      <c r="H630" t="n">
        <v>0.093</v>
      </c>
    </row>
    <row r="631">
      <c r="A631" t="inlineStr">
        <is>
          <t>regReadDataA[31]: masterReg/readData1_reg[31]/Q to masterReg/readData2[26]_i_10/I1 sum delays</t>
        </is>
      </c>
      <c r="E631">
        <f>(E2 + E4 + E244 + E400 + E464 + E486 + E489 + E497 + E523 + E589 + E617 + E620 + E625 + E628 + E630)</f>
        <v/>
      </c>
      <c r="F631">
        <f>(F2 + F4 + F244 + F400 + F464 + F486 + F489 + F497 + F523 + F589 + F617 + F620 + F625 + F628 + F630)</f>
        <v/>
      </c>
      <c r="G631">
        <f>(G2 + G4 + G244 + G400 + G464 + G486 + G489 + G497 + G523 + G589 + G617 + G620 + G625 + G628 + G630)</f>
        <v/>
      </c>
      <c r="H631">
        <f>(H2 + H4 + H244 + H400 + H464 + H486 + H489 + H497 + H523 + H589 + H617 + H620 + H625 + H628 + H630)</f>
        <v/>
      </c>
      <c r="J631">
        <f>(J2 + J3 + J4 + J6 + J244 + J249 + J400 + J402 + J464 + J466 + J486 + J488 + J489 + J496 + J497 + J500 + J523 + J528 + J589 + J596 + J617 + J619 + J620 + J624 + J625 + J627 + J628 + J629 + J630)</f>
        <v/>
      </c>
    </row>
    <row r="632">
      <c r="A632" t="inlineStr">
        <is>
          <t>regReadDataA[31]: masterReg/readData1_reg[31]/Q to masterReg/readData2[26]_i_10/I1sum delays + cap delay</t>
        </is>
      </c>
      <c r="E632">
        <f>1000*(E631 + J631)</f>
        <v/>
      </c>
      <c r="F632">
        <f>1000*(F631 + J631)</f>
        <v/>
      </c>
      <c r="G632">
        <f>1000*(G631 + J631)</f>
        <v/>
      </c>
      <c r="H632">
        <f>1000*(H631 + J631)</f>
        <v/>
      </c>
    </row>
    <row r="634">
      <c r="A634" t="inlineStr">
        <is>
          <t>regReadDataA[31]: masterReg/readData1_reg[31]/Q to masterReg/readData2[26]_i_10/I1Total delay (from Vivado)</t>
        </is>
      </c>
      <c r="E634" t="inlineStr">
        <is>
          <t>1061</t>
        </is>
      </c>
      <c r="F634" t="inlineStr">
        <is>
          <t>950</t>
        </is>
      </c>
      <c r="G634" t="inlineStr">
        <is>
          <t>1713</t>
        </is>
      </c>
      <c r="H634" t="inlineStr">
        <is>
          <t>1487</t>
        </is>
      </c>
    </row>
    <row r="636">
      <c r="A636" t="inlineStr">
        <is>
          <t>INT_R_X7Y48/INT_R.EL1END2-&gt;&gt;IMUX20</t>
        </is>
      </c>
      <c r="B636" t="inlineStr">
        <is>
          <t>Buffer</t>
        </is>
      </c>
      <c r="C636" t="n">
        <v>1.6107141875</v>
      </c>
      <c r="D636" t="n">
        <v>0.007713</v>
      </c>
      <c r="E636" t="n">
        <v>0.047</v>
      </c>
      <c r="F636" t="n">
        <v>0.038</v>
      </c>
      <c r="G636" t="n">
        <v>0.138</v>
      </c>
      <c r="H636" t="n">
        <v>0.114</v>
      </c>
      <c r="I636">
        <f>((((D641) + (D640))) + (D637 + D638))</f>
        <v/>
      </c>
      <c r="J636">
        <f>(((((D641) + (D640))) + (D637 + D638))*C636)</f>
        <v/>
      </c>
    </row>
    <row r="637">
      <c r="A637" t="inlineStr">
        <is>
          <t>INT_R_X7Y48/IMUX20</t>
        </is>
      </c>
      <c r="B637" t="inlineStr">
        <is>
          <t>Part of wire</t>
        </is>
      </c>
      <c r="C637" t="n">
        <v>0</v>
      </c>
      <c r="D637" t="n">
        <v>0</v>
      </c>
    </row>
    <row r="638">
      <c r="A638" t="inlineStr">
        <is>
          <t>CLBLM_R_X7Y48/CLBLM_IMUX20</t>
        </is>
      </c>
      <c r="B638" t="inlineStr">
        <is>
          <t>Part of wire</t>
        </is>
      </c>
      <c r="C638" t="n">
        <v>0</v>
      </c>
      <c r="D638" t="n">
        <v>0</v>
      </c>
      <c r="I638">
        <f>(((D637 + D638)/2) + (((D641) + (D640))))</f>
        <v/>
      </c>
      <c r="J638">
        <f>((C637 + C638)*(((D637 + D638)/2) + (((D641) + (D640)))))</f>
        <v/>
      </c>
    </row>
    <row r="639">
      <c r="A639" t="inlineStr">
        <is>
          <t>CLBLM_R_X7Y48/CLBLM_R.CLBLM_IMUX20-&gt;CLBLM_L_C2</t>
        </is>
      </c>
      <c r="B639" t="inlineStr">
        <is>
          <t>PassTransistor</t>
        </is>
      </c>
      <c r="C639" t="n">
        <v>0</v>
      </c>
      <c r="E639" t="n">
        <v>0</v>
      </c>
      <c r="F639" t="n">
        <v>0</v>
      </c>
      <c r="G639" t="n">
        <v>0</v>
      </c>
      <c r="H639" t="n">
        <v>0</v>
      </c>
      <c r="I639">
        <f>((D641) + (D640))</f>
        <v/>
      </c>
      <c r="J639">
        <f>(((D641) + (D640))*C639)</f>
        <v/>
      </c>
    </row>
    <row r="640">
      <c r="A640" t="inlineStr">
        <is>
          <t>CLBLM_R_X7Y48/CLBLM_L_C2</t>
        </is>
      </c>
      <c r="B640" t="inlineStr">
        <is>
          <t>Part of wire</t>
        </is>
      </c>
      <c r="C640" t="n">
        <v>0</v>
      </c>
      <c r="D640" t="n">
        <v>0</v>
      </c>
      <c r="I640">
        <f>(((D640)/2) + (D641))</f>
        <v/>
      </c>
      <c r="J640">
        <f>((C640)*(((D640)/2) + (D641)))</f>
        <v/>
      </c>
    </row>
    <row r="641">
      <c r="A641" t="inlineStr">
        <is>
          <t>masterReg/readData2[22]_i_10/I1</t>
        </is>
      </c>
      <c r="B641" t="inlineStr">
        <is>
          <t>Inpin</t>
        </is>
      </c>
      <c r="D641" t="n">
        <v>0</v>
      </c>
      <c r="E641" t="n">
        <v>0.213</v>
      </c>
      <c r="F641" t="n">
        <v>0.171</v>
      </c>
      <c r="G641" t="n">
        <v>0.507</v>
      </c>
      <c r="H641" t="n">
        <v>0.409</v>
      </c>
    </row>
    <row r="642">
      <c r="A642" t="inlineStr">
        <is>
          <t>regReadDataA[31]: masterReg/readData1_reg[31]/Q to masterReg/readData2[22]_i_10/I1 sum delays</t>
        </is>
      </c>
      <c r="E642">
        <f>(E2 + E4 + E244 + E400 + E464 + E486 + E489 + E497 + E523 + E589 + E617 + E636 + E639 + E641)</f>
        <v/>
      </c>
      <c r="F642">
        <f>(F2 + F4 + F244 + F400 + F464 + F486 + F489 + F497 + F523 + F589 + F617 + F636 + F639 + F641)</f>
        <v/>
      </c>
      <c r="G642">
        <f>(G2 + G4 + G244 + G400 + G464 + G486 + G489 + G497 + G523 + G589 + G617 + G636 + G639 + G641)</f>
        <v/>
      </c>
      <c r="H642">
        <f>(H2 + H4 + H244 + H400 + H464 + H486 + H489 + H497 + H523 + H589 + H617 + H636 + H639 + H641)</f>
        <v/>
      </c>
      <c r="J642">
        <f>(J2 + J3 + J4 + J6 + J244 + J249 + J400 + J402 + J464 + J466 + J486 + J488 + J489 + J496 + J497 + J500 + J523 + J528 + J589 + J596 + J617 + J619 + J636 + J638 + J639 + J640 + J641)</f>
        <v/>
      </c>
    </row>
    <row r="643">
      <c r="A643" t="inlineStr">
        <is>
          <t>regReadDataA[31]: masterReg/readData1_reg[31]/Q to masterReg/readData2[22]_i_10/I1sum delays + cap delay</t>
        </is>
      </c>
      <c r="E643">
        <f>1000*(E642 + J642)</f>
        <v/>
      </c>
      <c r="F643">
        <f>1000*(F642 + J642)</f>
        <v/>
      </c>
      <c r="G643">
        <f>1000*(G642 + J642)</f>
        <v/>
      </c>
      <c r="H643">
        <f>1000*(H642 + J642)</f>
        <v/>
      </c>
    </row>
    <row r="645">
      <c r="A645" t="inlineStr">
        <is>
          <t>regReadDataA[31]: masterReg/readData1_reg[31]/Q to masterReg/readData2[22]_i_10/I1Total delay (from Vivado)</t>
        </is>
      </c>
      <c r="E645" t="inlineStr">
        <is>
          <t>1167</t>
        </is>
      </c>
      <c r="F645" t="inlineStr">
        <is>
          <t>1031</t>
        </is>
      </c>
      <c r="G645" t="inlineStr">
        <is>
          <t>1925</t>
        </is>
      </c>
      <c r="H645" t="inlineStr">
        <is>
          <t>1651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2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CLBLM_R_X3Y42/CLBLM_L_AQ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D27) + (D5 + D6))) + (D3))</f>
        <v/>
      </c>
      <c r="J2">
        <f>(C2*((((D7 + D27) + (D5 + D6))) + (D3)))</f>
        <v/>
      </c>
    </row>
    <row r="3">
      <c r="A3" t="inlineStr">
        <is>
          <t>CLBLM_R_X3Y42/CLBLM_L_AQ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D27) + (D5 + D6))))</f>
        <v/>
      </c>
      <c r="J3">
        <f>((C3)*(((D3)/2) + (((D7 + D27) + (D5 + D6)))))</f>
        <v/>
      </c>
    </row>
    <row r="4">
      <c r="A4" t="inlineStr">
        <is>
          <t>CLBLM_R_X3Y42/CLBLM_R.CLBLM_L_AQ-&gt;CLBLM_LOGIC_OUTS0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D27) + (D5 + D6))</f>
        <v/>
      </c>
      <c r="J4">
        <f>(((D7 + D27) + (D5 + D6))*C4)</f>
        <v/>
      </c>
    </row>
    <row r="5">
      <c r="A5" t="inlineStr">
        <is>
          <t>CLBLM_R_X3Y42/CLBLM_LOGIC_OUTS0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INT_R_X3Y42/LOGIC_OUTS0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D27))</f>
        <v/>
      </c>
      <c r="J6">
        <f>((C5 + C6)*(((D5 + D6)/2) + (D7 + D27)))</f>
        <v/>
      </c>
    </row>
    <row r="7">
      <c r="A7" t="inlineStr">
        <is>
          <t>INT_R_X3Y42/INT_R.LOGIC_OUTS0-&gt;&gt;EE2BEG0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0.061</v>
      </c>
      <c r="F7" t="n">
        <v>0.05</v>
      </c>
      <c r="G7" t="n">
        <v>0.139</v>
      </c>
      <c r="H7" t="n">
        <v>0.115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INT_R_X3Y42/EE2BEG0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INT_R_X5Y42/EE2END0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CLBLM_R_X3Y42/CLBLM_EE2BEG0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CLBLL_L_X4Y42/CLBLL_EE2BEG0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INT_L_X4Y42/EE2A0</t>
        </is>
      </c>
      <c r="B12" t="inlineStr">
        <is>
          <t>Part of wire</t>
        </is>
      </c>
      <c r="C12" t="n">
        <v>0</v>
      </c>
      <c r="D12" t="n">
        <v>0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INT_R_X5Y42/INT_R.EE2END0-&gt;&gt;NR1BEG0</t>
        </is>
      </c>
      <c r="B13" t="inlineStr">
        <is>
          <t>Buffer</t>
        </is>
      </c>
      <c r="C13" t="n">
        <v>1.16220225</v>
      </c>
      <c r="D13" t="n">
        <v>0.008429000000000001</v>
      </c>
      <c r="E13" t="n">
        <v>0.056</v>
      </c>
      <c r="F13" t="n">
        <v>0.046</v>
      </c>
      <c r="G13" t="n">
        <v>0.132</v>
      </c>
      <c r="H13" t="n">
        <v>0.109</v>
      </c>
      <c r="I13">
        <f>((D16) + (D14 + D15))</f>
        <v/>
      </c>
      <c r="J13">
        <f>(((D16) + (D14 + D15))*C13)</f>
        <v/>
      </c>
    </row>
    <row r="14">
      <c r="A14" t="inlineStr">
        <is>
          <t>INT_R_X5Y42/NR1BEG0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INT_R_X5Y43/NR1END0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(D16))</f>
        <v/>
      </c>
      <c r="J15">
        <f>((C14 + C15)*(((D14 + D15)/2) + (D16)))</f>
        <v/>
      </c>
    </row>
    <row r="16">
      <c r="A16" t="inlineStr">
        <is>
          <t>INT_R_X5Y43/INT_R.NR1END0-&gt;&gt;IMUX17</t>
        </is>
      </c>
      <c r="B16" t="inlineStr">
        <is>
          <t>Buffer</t>
        </is>
      </c>
      <c r="C16" t="n">
        <v>1.6107141875</v>
      </c>
      <c r="D16" t="n">
        <v>0.007713</v>
      </c>
      <c r="E16" t="n">
        <v>0.047</v>
      </c>
      <c r="F16" t="n">
        <v>0.038</v>
      </c>
      <c r="G16" t="n">
        <v>0.138</v>
      </c>
      <c r="H16" t="n">
        <v>0.114</v>
      </c>
      <c r="I16">
        <f>((((D21) + (D20))) + (D17 + D18))</f>
        <v/>
      </c>
      <c r="J16">
        <f>(((((D21) + (D20))) + (D17 + D18))*C16)</f>
        <v/>
      </c>
    </row>
    <row r="17">
      <c r="A17" t="inlineStr">
        <is>
          <t>INT_R_X5Y43/IMUX17</t>
        </is>
      </c>
      <c r="B17" t="inlineStr">
        <is>
          <t>Part of wire</t>
        </is>
      </c>
      <c r="C17" t="n">
        <v>0</v>
      </c>
      <c r="D17" t="n">
        <v>0</v>
      </c>
    </row>
    <row r="18">
      <c r="A18" t="inlineStr">
        <is>
          <t>CLBLM_R_X5Y43/CLBLM_IMUX17</t>
        </is>
      </c>
      <c r="B18" t="inlineStr">
        <is>
          <t>Part of wire</t>
        </is>
      </c>
      <c r="C18" t="n">
        <v>0</v>
      </c>
      <c r="D18" t="n">
        <v>0</v>
      </c>
      <c r="I18">
        <f>(((D17 + D18)/2) + (((D21) + (D20))))</f>
        <v/>
      </c>
      <c r="J18">
        <f>((C17 + C18)*(((D17 + D18)/2) + (((D21) + (D20)))))</f>
        <v/>
      </c>
    </row>
    <row r="19">
      <c r="A19" t="inlineStr">
        <is>
          <t>CLBLM_R_X5Y43/CLBLM_R.CLBLM_IMUX17-&gt;CLBLM_M_B3</t>
        </is>
      </c>
      <c r="B19" t="inlineStr">
        <is>
          <t>PassTransistor</t>
        </is>
      </c>
      <c r="C19" t="n">
        <v>0</v>
      </c>
      <c r="E19" t="n">
        <v>0</v>
      </c>
      <c r="F19" t="n">
        <v>0</v>
      </c>
      <c r="G19" t="n">
        <v>0</v>
      </c>
      <c r="H19" t="n">
        <v>0</v>
      </c>
      <c r="I19">
        <f>((D21) + (D20))</f>
        <v/>
      </c>
      <c r="J19">
        <f>(((D21) + (D20))*C19)</f>
        <v/>
      </c>
    </row>
    <row r="20">
      <c r="A20" t="inlineStr">
        <is>
          <t>CLBLM_R_X5Y43/CLBLM_M_B3</t>
        </is>
      </c>
      <c r="B20" t="inlineStr">
        <is>
          <t>Part of wire</t>
        </is>
      </c>
      <c r="C20" t="n">
        <v>0</v>
      </c>
      <c r="D20" t="n">
        <v>0</v>
      </c>
      <c r="I20">
        <f>(((D20)/2) + (D21))</f>
        <v/>
      </c>
      <c r="J20">
        <f>((C20)*(((D20)/2) + (D21)))</f>
        <v/>
      </c>
    </row>
    <row r="21">
      <c r="A21" t="inlineStr">
        <is>
          <t>masterReg/register_reg_r1_0_31_0_5_i_14/I2</t>
        </is>
      </c>
      <c r="B21" t="inlineStr">
        <is>
          <t>Inpin</t>
        </is>
      </c>
      <c r="D21" t="n">
        <v>0</v>
      </c>
      <c r="E21" t="n">
        <v>0.141</v>
      </c>
      <c r="F21" t="n">
        <v>0.114</v>
      </c>
      <c r="G21" t="n">
        <v>0.37</v>
      </c>
      <c r="H21" t="n">
        <v>0.298</v>
      </c>
    </row>
    <row r="22">
      <c r="A22" t="inlineStr">
        <is>
          <t>regReadDataA[3]: masterReg/readData1_reg[3]/Q to masterReg/register_reg_r1_0_31_0_5_i_14/I2 sum delays</t>
        </is>
      </c>
      <c r="E22">
        <f>(E2 + E4 + E7 + E13 + E16 + E19 + E21)</f>
        <v/>
      </c>
      <c r="F22">
        <f>(F2 + F4 + F7 + F13 + F16 + F19 + F21)</f>
        <v/>
      </c>
      <c r="G22">
        <f>(G2 + G4 + G7 + G13 + G16 + G19 + G21)</f>
        <v/>
      </c>
      <c r="H22">
        <f>(H2 + H4 + H7 + H13 + H16 + H19 + H21)</f>
        <v/>
      </c>
      <c r="J22">
        <f>(J2 + J3 + J4 + J6 + J7 + J12 + J13 + J15 + J16 + J18 + J19 + J20 + J21)</f>
        <v/>
      </c>
    </row>
    <row r="23">
      <c r="A23" t="inlineStr">
        <is>
          <t>regReadDataA[3]: masterReg/readData1_reg[3]/Q to masterReg/register_reg_r1_0_31_0_5_i_14/I2sum delays + cap delay</t>
        </is>
      </c>
      <c r="E23">
        <f>1000*(E22 + J22)</f>
        <v/>
      </c>
      <c r="F23">
        <f>1000*(F22 + J22)</f>
        <v/>
      </c>
      <c r="G23">
        <f>1000*(G22 + J22)</f>
        <v/>
      </c>
      <c r="H23">
        <f>1000*(H22 + J22)</f>
        <v/>
      </c>
    </row>
    <row r="25">
      <c r="A25" t="inlineStr">
        <is>
          <t>regReadDataA[3]: masterReg/readData1_reg[3]/Q to masterReg/register_reg_r1_0_31_0_5_i_14/I2Total delay (from Vivado)</t>
        </is>
      </c>
      <c r="E25" t="inlineStr">
        <is>
          <t>347</t>
        </is>
      </c>
      <c r="F25" t="inlineStr">
        <is>
          <t>290</t>
        </is>
      </c>
      <c r="G25" t="inlineStr">
        <is>
          <t>661</t>
        </is>
      </c>
      <c r="H25" t="inlineStr">
        <is>
          <t>546</t>
        </is>
      </c>
    </row>
    <row r="27">
      <c r="A27" t="inlineStr">
        <is>
          <t>INT_R_X3Y42/INT_R.LOGIC_OUTS0-&gt;&gt;NE6BEG0</t>
        </is>
      </c>
      <c r="B27" t="inlineStr">
        <is>
          <t>Buffer</t>
        </is>
      </c>
      <c r="C27" t="n">
        <v>1.5845231875</v>
      </c>
      <c r="D27" t="n">
        <v>0.009979</v>
      </c>
      <c r="E27" t="n">
        <v>0.076</v>
      </c>
      <c r="F27" t="n">
        <v>0.062</v>
      </c>
      <c r="G27" t="n">
        <v>0.176</v>
      </c>
      <c r="H27" t="n">
        <v>0.145</v>
      </c>
      <c r="I27">
        <f>((D37 + D53) + (D28 + D29 + D30 + D31 + D32 + D33 + D34 + D35 + D36))</f>
        <v/>
      </c>
      <c r="J27">
        <f>(((D37 + D53) + (D28 + D29 + D30 + D31 + D32 + D33 + D34 + D35 + D36))*C27)</f>
        <v/>
      </c>
    </row>
    <row r="28">
      <c r="A28" t="inlineStr">
        <is>
          <t>INT_R_X3Y42/NE6BEG0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INT_R_X5Y46/NE6END0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CLBLM_R_X3Y42/CLBLM_NE4BEG0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CLBLL_L_X4Y42/CLBLL_NE4BEG0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INT_L_X4Y42/NE6A0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INT_L_X4Y43/NE6B0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INT_L_X4Y44/NE6C0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INT_L_X4Y45/NE6D0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INT_L_X4Y46/NE6E0</t>
        </is>
      </c>
      <c r="B36" t="inlineStr">
        <is>
          <t>Part of wire</t>
        </is>
      </c>
      <c r="C36" t="n">
        <v>0</v>
      </c>
      <c r="D36" t="n">
        <v>0</v>
      </c>
      <c r="I36">
        <f>(((D28 + D29 + D30 + D31 + D32 + D33 + D34 + D35 + D36)/2) + (D37 + D53))</f>
        <v/>
      </c>
      <c r="J36">
        <f>((C28 + C29 + C30 + C31 + C32 + C33 + C34 + C35 + C36)*(((D28 + D29 + D30 + D31 + D32 + D33 + D34 + D35 + D36)/2) + (D37 + D53)))</f>
        <v/>
      </c>
    </row>
    <row r="37">
      <c r="A37" t="inlineStr">
        <is>
          <t>INT_R_X5Y46/INT_R.NE6END0-&gt;&gt;NW2BEG0</t>
        </is>
      </c>
      <c r="B37" t="inlineStr">
        <is>
          <t>Buffer</t>
        </is>
      </c>
      <c r="C37" t="n">
        <v>1.1851186875</v>
      </c>
      <c r="D37" t="n">
        <v>0.008473000000000001</v>
      </c>
      <c r="E37" t="n">
        <v>0.041</v>
      </c>
      <c r="F37" t="n">
        <v>0.033</v>
      </c>
      <c r="G37" t="n">
        <v>0.137</v>
      </c>
      <c r="H37" t="n">
        <v>0.113</v>
      </c>
      <c r="I37">
        <f>((D42) + (D38 + D39 + D40 + D41))</f>
        <v/>
      </c>
      <c r="J37">
        <f>(((D42) + (D38 + D39 + D40 + D41))*C37)</f>
        <v/>
      </c>
    </row>
    <row r="38">
      <c r="A38" t="inlineStr">
        <is>
          <t>INT_R_X5Y46/NW2BEG0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INT_L_X4Y47/NW2END0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INT_L_X4Y46/NW2END_S0_0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INT_R_X5Y47/NW2A0</t>
        </is>
      </c>
      <c r="B41" t="inlineStr">
        <is>
          <t>Part of wire</t>
        </is>
      </c>
      <c r="C41" t="n">
        <v>0</v>
      </c>
      <c r="D41" t="n">
        <v>0</v>
      </c>
      <c r="I41">
        <f>(((D38 + D39 + D40 + D41)/2) + (D42))</f>
        <v/>
      </c>
      <c r="J41">
        <f>((C38 + C39 + C40 + C41)*(((D38 + D39 + D40 + D41)/2) + (D42)))</f>
        <v/>
      </c>
    </row>
    <row r="42">
      <c r="A42" t="inlineStr">
        <is>
          <t>INT_L_X4Y47/INT_L.NW2END0-&gt;&gt;IMUX_L24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INT_L_X4Y47/IMUX_L24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CLBLL_L_X4Y47/CLBLL_IMUX24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CLBLL_L_X4Y47/CLBLL_L.CLBLL_IMUX24-&gt;CLBLL_LL_B5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CLBLL_L_X4Y47/CLBLL_LL_B5</t>
        </is>
      </c>
      <c r="B46" t="inlineStr">
        <is>
          <t>Part of wire</t>
        </is>
      </c>
      <c r="C46" t="n">
        <v>0</v>
      </c>
      <c r="D46" t="n">
        <v>0.009091</v>
      </c>
      <c r="I46">
        <f>(((D46)/2) + (D47))</f>
        <v/>
      </c>
      <c r="J46">
        <f>((C46)*(((D46)/2) + (D47)))</f>
        <v/>
      </c>
    </row>
    <row r="47">
      <c r="A47" t="inlineStr">
        <is>
          <t>masterReg/readData2[1]_i_18/I1</t>
        </is>
      </c>
      <c r="B47" t="inlineStr">
        <is>
          <t>Inpin</t>
        </is>
      </c>
      <c r="D47" t="n">
        <v>0</v>
      </c>
      <c r="E47" t="n">
        <v>0.043</v>
      </c>
      <c r="F47" t="n">
        <v>0.034</v>
      </c>
      <c r="G47" t="n">
        <v>0.116</v>
      </c>
      <c r="H47" t="n">
        <v>0.093</v>
      </c>
    </row>
    <row r="48">
      <c r="A48" t="inlineStr">
        <is>
          <t>regReadDataA[3]: masterReg/readData1_reg[3]/Q to masterReg/readData2[1]_i_18/I1 sum delays</t>
        </is>
      </c>
      <c r="E48">
        <f>(E2 + E4 + E27 + E37 + E42 + E45 + E47)</f>
        <v/>
      </c>
      <c r="F48">
        <f>(F2 + F4 + F27 + F37 + F42 + F45 + F47)</f>
        <v/>
      </c>
      <c r="G48">
        <f>(G2 + G4 + G27 + G37 + G42 + G45 + G47)</f>
        <v/>
      </c>
      <c r="H48">
        <f>(H2 + H4 + H27 + H37 + H42 + H45 + H47)</f>
        <v/>
      </c>
      <c r="J48">
        <f>(J2 + J3 + J4 + J6 + J27 + J36 + J37 + J41 + J42 + J44 + J45 + J46 + J47)</f>
        <v/>
      </c>
    </row>
    <row r="49">
      <c r="A49" t="inlineStr">
        <is>
          <t>regReadDataA[3]: masterReg/readData1_reg[3]/Q to masterReg/readData2[1]_i_18/I1sum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regReadDataA[3]: masterReg/readData1_reg[3]/Q to masterReg/readData2[1]_i_18/I1Total delay (from Vivado)</t>
        </is>
      </c>
      <c r="E51" t="inlineStr">
        <is>
          <t>280</t>
        </is>
      </c>
      <c r="F51" t="inlineStr">
        <is>
          <t>240</t>
        </is>
      </c>
      <c r="G51" t="inlineStr">
        <is>
          <t>524</t>
        </is>
      </c>
      <c r="H51" t="inlineStr">
        <is>
          <t>441</t>
        </is>
      </c>
    </row>
    <row r="53">
      <c r="A53" t="inlineStr">
        <is>
          <t>INT_R_X5Y46/INT_R.NE6END0-&gt;&gt;NL1BEG_N3</t>
        </is>
      </c>
      <c r="B53" t="inlineStr">
        <is>
          <t>Buffer</t>
        </is>
      </c>
      <c r="C53" t="n">
        <v>1.16220225</v>
      </c>
      <c r="D53" t="n">
        <v>0.008429000000000001</v>
      </c>
      <c r="E53" t="n">
        <v>0.054</v>
      </c>
      <c r="F53" t="n">
        <v>0.044</v>
      </c>
      <c r="G53" t="n">
        <v>0.131</v>
      </c>
      <c r="H53" t="n">
        <v>0.108</v>
      </c>
      <c r="I53">
        <f>((D55 + D84 + D95 + D106 + D179) + (D54))</f>
        <v/>
      </c>
      <c r="J53">
        <f>(((D55 + D84 + D95 + D106 + D179) + (D54))*C53)</f>
        <v/>
      </c>
    </row>
    <row r="54">
      <c r="A54" t="inlineStr">
        <is>
          <t>INT_R_X5Y46/NL1BEG_N3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 + D84 + D95 + D106 + D179))</f>
        <v/>
      </c>
      <c r="J54">
        <f>((C54)*(((D54)/2) + (D55 + D84 + D95 + D106 + D179)))</f>
        <v/>
      </c>
    </row>
    <row r="55">
      <c r="A55" t="inlineStr">
        <is>
          <t>INT_R_X5Y46/INT_R.NL1BEG_N3-&gt;&gt;BYP_ALT6</t>
        </is>
      </c>
      <c r="B55" t="inlineStr">
        <is>
          <t>Buffer</t>
        </is>
      </c>
      <c r="C55" t="n">
        <v>0</v>
      </c>
      <c r="D55" t="n">
        <v>0.00757</v>
      </c>
      <c r="E55" t="n">
        <v>0</v>
      </c>
      <c r="F55" t="n">
        <v>0</v>
      </c>
      <c r="G55" t="n">
        <v>0</v>
      </c>
      <c r="H55" t="n">
        <v>0</v>
      </c>
      <c r="I55">
        <f>((D57 + D68) + (D56))</f>
        <v/>
      </c>
      <c r="J55">
        <f>(((D57 + D68) + (D56))*C55)</f>
        <v/>
      </c>
    </row>
    <row r="56">
      <c r="A56" t="inlineStr">
        <is>
          <t>INT_R_X5Y46/BYP_ALT6</t>
        </is>
      </c>
      <c r="B56" t="inlineStr">
        <is>
          <t>Part of wire</t>
        </is>
      </c>
      <c r="C56" t="n">
        <v>0</v>
      </c>
      <c r="D56" t="n">
        <v>0</v>
      </c>
      <c r="I56">
        <f>(((D56)/2) + (D57 + D68))</f>
        <v/>
      </c>
      <c r="J56">
        <f>((C56)*(((D56)/2) + (D57 + D68)))</f>
        <v/>
      </c>
    </row>
    <row r="57">
      <c r="A57" t="inlineStr">
        <is>
          <t>INT_R_X5Y46/INT_R.BYP_ALT6-&gt;&gt;BYP6</t>
        </is>
      </c>
      <c r="B57" t="inlineStr">
        <is>
          <t>Buffer</t>
        </is>
      </c>
      <c r="C57" t="n">
        <v>3.489880625</v>
      </c>
      <c r="D57" t="n">
        <v>0</v>
      </c>
      <c r="E57" t="n">
        <v>0.055</v>
      </c>
      <c r="F57" t="n">
        <v>0.045</v>
      </c>
      <c r="G57" t="n">
        <v>0.179</v>
      </c>
      <c r="H57" t="n">
        <v>0.148</v>
      </c>
      <c r="I57">
        <f>((((D62) + (D61))) + (D58 + D59))</f>
        <v/>
      </c>
      <c r="J57">
        <f>(((((D62) + (D61))) + (D58 + D59))*C57)</f>
        <v/>
      </c>
    </row>
    <row r="58">
      <c r="A58" t="inlineStr">
        <is>
          <t>INT_R_X5Y46/BYP6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CLBLM_R_X5Y46/CLBLM_BYP6</t>
        </is>
      </c>
      <c r="B59" t="inlineStr">
        <is>
          <t>Part of wire</t>
        </is>
      </c>
      <c r="C59" t="n">
        <v>0</v>
      </c>
      <c r="D59" t="n">
        <v>0</v>
      </c>
      <c r="I59">
        <f>(((D58 + D59)/2) + (((D62) + (D61))))</f>
        <v/>
      </c>
      <c r="J59">
        <f>((C58 + C59)*(((D58 + D59)/2) + (((D62) + (D61)))))</f>
        <v/>
      </c>
    </row>
    <row r="60">
      <c r="A60" t="inlineStr">
        <is>
          <t>CLBLM_R_X5Y46/CLBLM_R.CLBLM_BYP6-&gt;CLBLM_M_DX</t>
        </is>
      </c>
      <c r="B60" t="inlineStr">
        <is>
          <t>PassTransistor</t>
        </is>
      </c>
      <c r="C60" t="n">
        <v>0</v>
      </c>
      <c r="E60" t="n">
        <v>0</v>
      </c>
      <c r="F60" t="n">
        <v>0</v>
      </c>
      <c r="G60" t="n">
        <v>0</v>
      </c>
      <c r="H60" t="n">
        <v>0</v>
      </c>
      <c r="I60">
        <f>((D62) + (D61))</f>
        <v/>
      </c>
      <c r="J60">
        <f>(((D62) + (D61))*C60)</f>
        <v/>
      </c>
    </row>
    <row r="61">
      <c r="A61" t="inlineStr">
        <is>
          <t>CLBLM_R_X5Y46/CLBLM_M_DX</t>
        </is>
      </c>
      <c r="B61" t="inlineStr">
        <is>
          <t>Part of wire</t>
        </is>
      </c>
      <c r="C61" t="n">
        <v>0</v>
      </c>
      <c r="D61" t="n">
        <v>0</v>
      </c>
      <c r="I61">
        <f>(((D61)/2) + (D62))</f>
        <v/>
      </c>
      <c r="J61">
        <f>((C61)*(((D61)/2) + (D62)))</f>
        <v/>
      </c>
    </row>
    <row r="62">
      <c r="A62" t="inlineStr">
        <is>
          <t>ALU1/result0_inferred__0/i__carry/DI[3]</t>
        </is>
      </c>
      <c r="B62" t="inlineStr">
        <is>
          <t>Inpin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inlineStr">
        <is>
          <t>regReadDataA[3]: masterReg/readData1_reg[3]/Q to ALU1/result0_inferred__0/i__carry/DI[3] sum delays</t>
        </is>
      </c>
      <c r="E63">
        <f>(E2 + E4 + E27 + E53 + E55 + E57 + E60 + E62)</f>
        <v/>
      </c>
      <c r="F63">
        <f>(F2 + F4 + F27 + F53 + F55 + F57 + F60 + F62)</f>
        <v/>
      </c>
      <c r="G63">
        <f>(G2 + G4 + G27 + G53 + G55 + G57 + G60 + G62)</f>
        <v/>
      </c>
      <c r="H63">
        <f>(H2 + H4 + H27 + H53 + H55 + H57 + H60 + H62)</f>
        <v/>
      </c>
      <c r="J63">
        <f>(J2 + J3 + J4 + J6 + J27 + J36 + J53 + J54 + J55 + J56 + J57 + J59 + J60 + J61 + J62)</f>
        <v/>
      </c>
    </row>
    <row r="64">
      <c r="A64" t="inlineStr">
        <is>
          <t>regReadDataA[3]: masterReg/readData1_reg[3]/Q to ALU1/result0_inferred__0/i__carry/DI[3]sum delays + cap delay</t>
        </is>
      </c>
      <c r="E64">
        <f>1000*(E63 + J63)</f>
        <v/>
      </c>
      <c r="F64">
        <f>1000*(F63 + J63)</f>
        <v/>
      </c>
      <c r="G64">
        <f>1000*(G63 + J63)</f>
        <v/>
      </c>
      <c r="H64">
        <f>1000*(H63 + J63)</f>
        <v/>
      </c>
    </row>
    <row r="66">
      <c r="A66" t="inlineStr">
        <is>
          <t>regReadDataA[3]: masterReg/readData1_reg[3]/Q to ALU1/result0_inferred__0/i__carry/DI[3]Total delay (from Vivado)</t>
        </is>
      </c>
      <c r="E66" t="inlineStr">
        <is>
          <t>277</t>
        </is>
      </c>
      <c r="F66" t="inlineStr">
        <is>
          <t>243</t>
        </is>
      </c>
      <c r="G66" t="inlineStr">
        <is>
          <t>471</t>
        </is>
      </c>
      <c r="H66" t="inlineStr">
        <is>
          <t>403</t>
        </is>
      </c>
    </row>
    <row r="68">
      <c r="A68" t="inlineStr">
        <is>
          <t>INT_R_X5Y46/INT_R.BYP_ALT6-&gt;&gt;BYP_BOUNCE6</t>
        </is>
      </c>
      <c r="B68" t="inlineStr">
        <is>
          <t>Buffer</t>
        </is>
      </c>
      <c r="C68" t="n">
        <v>1.4764880625</v>
      </c>
      <c r="D68" t="n">
        <v>0</v>
      </c>
      <c r="E68" t="n">
        <v>0.059</v>
      </c>
      <c r="F68" t="n">
        <v>0.049</v>
      </c>
      <c r="G68" t="n">
        <v>0.178</v>
      </c>
      <c r="H68" t="n">
        <v>0.147</v>
      </c>
      <c r="I68">
        <f>((D71) + (D69 + D70))</f>
        <v/>
      </c>
      <c r="J68">
        <f>(((D71) + (D69 + D70))*C68)</f>
        <v/>
      </c>
    </row>
    <row r="69">
      <c r="A69" t="inlineStr">
        <is>
          <t>INT_R_X5Y46/BYP_BOUNCE6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INT_R_X5Y47/BYP_BOUNCE_N3_6</t>
        </is>
      </c>
      <c r="B70" t="inlineStr">
        <is>
          <t>Part of wire</t>
        </is>
      </c>
      <c r="C70" t="n">
        <v>0</v>
      </c>
      <c r="D70" t="n">
        <v>0</v>
      </c>
      <c r="I70">
        <f>(((D69 + D70)/2) + (D71))</f>
        <v/>
      </c>
      <c r="J70">
        <f>((C69 + C70)*(((D69 + D70)/2) + (D71)))</f>
        <v/>
      </c>
    </row>
    <row r="71">
      <c r="A71" t="inlineStr">
        <is>
          <t>INT_R_X5Y46/INT_R.BYP_BOUNCE6-&gt;&gt;BYP_ALT7</t>
        </is>
      </c>
      <c r="B71" t="inlineStr">
        <is>
          <t>Buffer</t>
        </is>
      </c>
      <c r="C71" t="n">
        <v>0</v>
      </c>
      <c r="D71" t="n">
        <v>0.00757</v>
      </c>
      <c r="E71" t="n">
        <v>0</v>
      </c>
      <c r="F71" t="n">
        <v>0</v>
      </c>
      <c r="G71" t="n">
        <v>0</v>
      </c>
      <c r="H71" t="n">
        <v>0</v>
      </c>
      <c r="I71">
        <f>((D73) + (D72))</f>
        <v/>
      </c>
      <c r="J71">
        <f>(((D73) + (D72))*C71)</f>
        <v/>
      </c>
    </row>
    <row r="72">
      <c r="A72" t="inlineStr">
        <is>
          <t>INT_R_X5Y46/BYP_ALT7</t>
        </is>
      </c>
      <c r="B72" t="inlineStr">
        <is>
          <t>Part of wire</t>
        </is>
      </c>
      <c r="C72" t="n">
        <v>0</v>
      </c>
      <c r="D72" t="n">
        <v>0</v>
      </c>
      <c r="I72">
        <f>(((D72)/2) + (D73))</f>
        <v/>
      </c>
      <c r="J72">
        <f>((C72)*(((D72)/2) + (D73)))</f>
        <v/>
      </c>
    </row>
    <row r="73">
      <c r="A73" t="inlineStr">
        <is>
          <t>INT_R_X5Y46/INT_R.BYP_ALT7-&gt;&gt;BYP7</t>
        </is>
      </c>
      <c r="B73" t="inlineStr">
        <is>
          <t>Buffer</t>
        </is>
      </c>
      <c r="C73" t="n">
        <v>3.489880625</v>
      </c>
      <c r="D73" t="n">
        <v>0</v>
      </c>
      <c r="E73" t="n">
        <v>0.055</v>
      </c>
      <c r="F73" t="n">
        <v>0.045</v>
      </c>
      <c r="G73" t="n">
        <v>0.179</v>
      </c>
      <c r="H73" t="n">
        <v>0.148</v>
      </c>
      <c r="I73">
        <f>((((D78) + (D77))) + (D74 + D75))</f>
        <v/>
      </c>
      <c r="J73">
        <f>(((((D78) + (D77))) + (D74 + D75))*C73)</f>
        <v/>
      </c>
    </row>
    <row r="74">
      <c r="A74" t="inlineStr">
        <is>
          <t>INT_R_X5Y46/BYP7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CLBLM_R_X5Y46/CLBLM_BYP7</t>
        </is>
      </c>
      <c r="B75" t="inlineStr">
        <is>
          <t>Part of wire</t>
        </is>
      </c>
      <c r="C75" t="n">
        <v>0</v>
      </c>
      <c r="D75" t="n">
        <v>0</v>
      </c>
      <c r="I75">
        <f>(((D74 + D75)/2) + (((D78) + (D77))))</f>
        <v/>
      </c>
      <c r="J75">
        <f>((C74 + C75)*(((D74 + D75)/2) + (((D78) + (D77)))))</f>
        <v/>
      </c>
    </row>
    <row r="76">
      <c r="A76" t="inlineStr">
        <is>
          <t>CLBLM_R_X5Y46/CLBLM_R.CLBLM_BYP7-&gt;CLBLM_L_DX</t>
        </is>
      </c>
      <c r="B76" t="inlineStr">
        <is>
          <t>PassTransistor</t>
        </is>
      </c>
      <c r="C76" t="n">
        <v>0</v>
      </c>
      <c r="E76" t="n">
        <v>0</v>
      </c>
      <c r="F76" t="n">
        <v>0</v>
      </c>
      <c r="G76" t="n">
        <v>0</v>
      </c>
      <c r="H76" t="n">
        <v>0</v>
      </c>
      <c r="I76">
        <f>((D78) + (D77))</f>
        <v/>
      </c>
      <c r="J76">
        <f>(((D78) + (D77))*C76)</f>
        <v/>
      </c>
    </row>
    <row r="77">
      <c r="A77" t="inlineStr">
        <is>
          <t>CLBLM_R_X5Y46/CLBLM_L_DX</t>
        </is>
      </c>
      <c r="B77" t="inlineStr">
        <is>
          <t>Part of wire</t>
        </is>
      </c>
      <c r="C77" t="n">
        <v>0</v>
      </c>
      <c r="D77" t="n">
        <v>0</v>
      </c>
      <c r="I77">
        <f>(((D77)/2) + (D78))</f>
        <v/>
      </c>
      <c r="J77">
        <f>((C77)*(((D77)/2) + (D78)))</f>
        <v/>
      </c>
    </row>
    <row r="78">
      <c r="A78" t="inlineStr">
        <is>
          <t>ALU1/result0_carry/DI[3]</t>
        </is>
      </c>
      <c r="B78" t="inlineStr">
        <is>
          <t>Inpin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inlineStr">
        <is>
          <t>regReadDataA[3]: masterReg/readData1_reg[3]/Q to ALU1/result0_carry/DI[3] sum delays</t>
        </is>
      </c>
      <c r="E79">
        <f>(E2 + E4 + E27 + E53 + E55 + E68 + E71 + E73 + E76 + E78)</f>
        <v/>
      </c>
      <c r="F79">
        <f>(F2 + F4 + F27 + F53 + F55 + F68 + F71 + F73 + F76 + F78)</f>
        <v/>
      </c>
      <c r="G79">
        <f>(G2 + G4 + G27 + G53 + G55 + G68 + G71 + G73 + G76 + G78)</f>
        <v/>
      </c>
      <c r="H79">
        <f>(H2 + H4 + H27 + H53 + H55 + H68 + H71 + H73 + H76 + H78)</f>
        <v/>
      </c>
      <c r="J79">
        <f>(J2 + J3 + J4 + J6 + J27 + J36 + J53 + J54 + J55 + J56 + J68 + J70 + J71 + J72 + J73 + J75 + J76 + J77 + J78)</f>
        <v/>
      </c>
    </row>
    <row r="80">
      <c r="A80" t="inlineStr">
        <is>
          <t>regReadDataA[3]: masterReg/readData1_reg[3]/Q to ALU1/result0_carry/DI[3]sum delays + cap delay</t>
        </is>
      </c>
      <c r="E80">
        <f>1000*(E79 + J79)</f>
        <v/>
      </c>
      <c r="F80">
        <f>1000*(F79 + J79)</f>
        <v/>
      </c>
      <c r="G80">
        <f>1000*(G79 + J79)</f>
        <v/>
      </c>
      <c r="H80">
        <f>1000*(H79 + J79)</f>
        <v/>
      </c>
    </row>
    <row r="82">
      <c r="A82" t="inlineStr">
        <is>
          <t>regReadDataA[3]: masterReg/readData1_reg[3]/Q to ALU1/result0_carry/DI[3]Total delay (from Vivado)</t>
        </is>
      </c>
      <c r="E82" t="inlineStr">
        <is>
          <t>346</t>
        </is>
      </c>
      <c r="F82" t="inlineStr">
        <is>
          <t>302</t>
        </is>
      </c>
      <c r="G82" t="inlineStr">
        <is>
          <t>614</t>
        </is>
      </c>
      <c r="H82" t="inlineStr">
        <is>
          <t>522</t>
        </is>
      </c>
    </row>
    <row r="84">
      <c r="A84" t="inlineStr">
        <is>
          <t>INT_R_X5Y46/INT_R.NL1BEG_N3-&gt;&gt;IMUX46</t>
        </is>
      </c>
      <c r="B84" t="inlineStr">
        <is>
          <t>Buffer</t>
        </is>
      </c>
      <c r="C84" t="n">
        <v>1.6107141875</v>
      </c>
      <c r="D84" t="n">
        <v>0.007713</v>
      </c>
      <c r="E84" t="n">
        <v>0.047</v>
      </c>
      <c r="F84" t="n">
        <v>0.038</v>
      </c>
      <c r="G84" t="n">
        <v>0.138</v>
      </c>
      <c r="H84" t="n">
        <v>0.114</v>
      </c>
      <c r="I84">
        <f>((((D89) + (D88))) + (D85 + D86))</f>
        <v/>
      </c>
      <c r="J84">
        <f>(((((D89) + (D88))) + (D85 + D86))*C84)</f>
        <v/>
      </c>
    </row>
    <row r="85">
      <c r="A85" t="inlineStr">
        <is>
          <t>INT_R_X5Y46/IMUX46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CLBLM_R_X5Y46/CLBLM_IMUX46</t>
        </is>
      </c>
      <c r="B86" t="inlineStr">
        <is>
          <t>Part of wire</t>
        </is>
      </c>
      <c r="C86" t="n">
        <v>0</v>
      </c>
      <c r="D86" t="n">
        <v>0</v>
      </c>
      <c r="I86">
        <f>(((D85 + D86)/2) + (((D89) + (D88))))</f>
        <v/>
      </c>
      <c r="J86">
        <f>((C85 + C86)*(((D85 + D86)/2) + (((D89) + (D88)))))</f>
        <v/>
      </c>
    </row>
    <row r="87">
      <c r="A87" t="inlineStr">
        <is>
          <t>CLBLM_R_X5Y46/CLBLM_R.CLBLM_IMUX46-&gt;CLBLM_L_D5</t>
        </is>
      </c>
      <c r="B87" t="inlineStr">
        <is>
          <t>PassTransistor</t>
        </is>
      </c>
      <c r="C87" t="n">
        <v>0</v>
      </c>
      <c r="E87" t="n">
        <v>0</v>
      </c>
      <c r="F87" t="n">
        <v>0</v>
      </c>
      <c r="G87" t="n">
        <v>0</v>
      </c>
      <c r="H87" t="n">
        <v>0</v>
      </c>
      <c r="I87">
        <f>((D89) + (D88))</f>
        <v/>
      </c>
      <c r="J87">
        <f>(((D89) + (D88))*C87)</f>
        <v/>
      </c>
    </row>
    <row r="88">
      <c r="A88" t="inlineStr">
        <is>
          <t>CLBLM_R_X5Y46/CLBLM_L_D5</t>
        </is>
      </c>
      <c r="B88" t="inlineStr">
        <is>
          <t>Part of wire</t>
        </is>
      </c>
      <c r="C88" t="n">
        <v>0</v>
      </c>
      <c r="D88" t="n">
        <v>0</v>
      </c>
      <c r="I88">
        <f>(((D88)/2) + (D89))</f>
        <v/>
      </c>
      <c r="J88">
        <f>((C88)*(((D88)/2) + (D89)))</f>
        <v/>
      </c>
    </row>
    <row r="89">
      <c r="A89" t="inlineStr">
        <is>
          <t>masterReg/result0_carry_i_1/I0</t>
        </is>
      </c>
      <c r="B89" t="inlineStr">
        <is>
          <t>Inpin</t>
        </is>
      </c>
      <c r="D89" t="n">
        <v>0</v>
      </c>
      <c r="E89" t="n">
        <v>0.042</v>
      </c>
      <c r="F89" t="n">
        <v>0.033</v>
      </c>
      <c r="G89" t="n">
        <v>0.113</v>
      </c>
      <c r="H89" t="n">
        <v>0.091</v>
      </c>
    </row>
    <row r="90">
      <c r="A90" t="inlineStr">
        <is>
          <t>regReadDataA[3]: masterReg/readData1_reg[3]/Q to masterReg/result0_carry_i_1/I0 sum delays</t>
        </is>
      </c>
      <c r="E90">
        <f>(E2 + E4 + E27 + E53 + E84 + E87 + E89)</f>
        <v/>
      </c>
      <c r="F90">
        <f>(F2 + F4 + F27 + F53 + F84 + F87 + F89)</f>
        <v/>
      </c>
      <c r="G90">
        <f>(G2 + G4 + G27 + G53 + G84 + G87 + G89)</f>
        <v/>
      </c>
      <c r="H90">
        <f>(H2 + H4 + H27 + H53 + H84 + H87 + H89)</f>
        <v/>
      </c>
      <c r="J90">
        <f>(J2 + J3 + J4 + J6 + J27 + J36 + J53 + J54 + J84 + J86 + J87 + J88 + J89)</f>
        <v/>
      </c>
    </row>
    <row r="91">
      <c r="A91" t="inlineStr">
        <is>
          <t>regReadDataA[3]: masterReg/readData1_reg[3]/Q to masterReg/result0_carry_i_1/I0sum delays + cap delay</t>
        </is>
      </c>
      <c r="E91">
        <f>1000*(E90 + J90)</f>
        <v/>
      </c>
      <c r="F91">
        <f>1000*(F90 + J90)</f>
        <v/>
      </c>
      <c r="G91">
        <f>1000*(G90 + J90)</f>
        <v/>
      </c>
      <c r="H91">
        <f>1000*(H90 + J90)</f>
        <v/>
      </c>
    </row>
    <row r="93">
      <c r="A93" t="inlineStr">
        <is>
          <t>regReadDataA[3]: masterReg/readData1_reg[3]/Q to masterReg/result0_carry_i_1/I0Total delay (from Vivado)</t>
        </is>
      </c>
      <c r="E93" t="inlineStr">
        <is>
          <t>311</t>
        </is>
      </c>
      <c r="F93" t="inlineStr">
        <is>
          <t>269</t>
        </is>
      </c>
      <c r="G93" t="inlineStr">
        <is>
          <t>531</t>
        </is>
      </c>
      <c r="H93" t="inlineStr">
        <is>
          <t>450</t>
        </is>
      </c>
    </row>
    <row r="95">
      <c r="A95" t="inlineStr">
        <is>
          <t>INT_R_X5Y46/INT_R.NL1BEG_N3-&gt;&gt;IMUX45</t>
        </is>
      </c>
      <c r="B95" t="inlineStr">
        <is>
          <t>Buffer</t>
        </is>
      </c>
      <c r="C95" t="n">
        <v>1.6107141875</v>
      </c>
      <c r="D95" t="n">
        <v>0.007713</v>
      </c>
      <c r="E95" t="n">
        <v>0.047</v>
      </c>
      <c r="F95" t="n">
        <v>0.038</v>
      </c>
      <c r="G95" t="n">
        <v>0.138</v>
      </c>
      <c r="H95" t="n">
        <v>0.114</v>
      </c>
      <c r="I95">
        <f>((((D100) + (D99))) + (D96 + D97))</f>
        <v/>
      </c>
      <c r="J95">
        <f>(((((D100) + (D99))) + (D96 + D97))*C95)</f>
        <v/>
      </c>
    </row>
    <row r="96">
      <c r="A96" t="inlineStr">
        <is>
          <t>INT_R_X5Y46/IMUX45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CLBLM_R_X5Y46/CLBLM_IMUX45</t>
        </is>
      </c>
      <c r="B97" t="inlineStr">
        <is>
          <t>Part of wire</t>
        </is>
      </c>
      <c r="C97" t="n">
        <v>0</v>
      </c>
      <c r="D97" t="n">
        <v>0</v>
      </c>
      <c r="I97">
        <f>(((D96 + D97)/2) + (((D100) + (D99))))</f>
        <v/>
      </c>
      <c r="J97">
        <f>((C96 + C97)*(((D96 + D97)/2) + (((D100) + (D99)))))</f>
        <v/>
      </c>
    </row>
    <row r="98">
      <c r="A98" t="inlineStr">
        <is>
          <t>CLBLM_R_X5Y46/CLBLM_R.CLBLM_IMUX45-&gt;CLBLM_M_D2</t>
        </is>
      </c>
      <c r="B98" t="inlineStr">
        <is>
          <t>PassTransistor</t>
        </is>
      </c>
      <c r="C98" t="n">
        <v>0</v>
      </c>
      <c r="E98" t="n">
        <v>0</v>
      </c>
      <c r="F98" t="n">
        <v>0</v>
      </c>
      <c r="G98" t="n">
        <v>0</v>
      </c>
      <c r="H98" t="n">
        <v>0</v>
      </c>
      <c r="I98">
        <f>((D100) + (D99))</f>
        <v/>
      </c>
      <c r="J98">
        <f>(((D100) + (D99))*C98)</f>
        <v/>
      </c>
    </row>
    <row r="99">
      <c r="A99" t="inlineStr">
        <is>
          <t>CLBLM_R_X5Y46/CLBLM_M_D2</t>
        </is>
      </c>
      <c r="B99" t="inlineStr">
        <is>
          <t>Part of wire</t>
        </is>
      </c>
      <c r="C99" t="n">
        <v>0</v>
      </c>
      <c r="D99" t="n">
        <v>0</v>
      </c>
      <c r="I99">
        <f>(((D99)/2) + (D100))</f>
        <v/>
      </c>
      <c r="J99">
        <f>((C99)*(((D99)/2) + (D100)))</f>
        <v/>
      </c>
    </row>
    <row r="100">
      <c r="A100" t="inlineStr">
        <is>
          <t>masterReg/i__carry_i_1__0/I0</t>
        </is>
      </c>
      <c r="B100" t="inlineStr">
        <is>
          <t>Inpin</t>
        </is>
      </c>
      <c r="D100" t="n">
        <v>0</v>
      </c>
      <c r="E100" t="n">
        <v>0.219</v>
      </c>
      <c r="F100" t="n">
        <v>0.141</v>
      </c>
      <c r="G100" t="n">
        <v>0.52</v>
      </c>
      <c r="H100" t="n">
        <v>0.293</v>
      </c>
    </row>
    <row r="101">
      <c r="A101" t="inlineStr">
        <is>
          <t>regReadDataA[3]: masterReg/readData1_reg[3]/Q to masterReg/i__carry_i_1__0/I0 sum delays</t>
        </is>
      </c>
      <c r="E101">
        <f>(E2 + E4 + E27 + E53 + E95 + E98 + E100)</f>
        <v/>
      </c>
      <c r="F101">
        <f>(F2 + F4 + F27 + F53 + F95 + F98 + F100)</f>
        <v/>
      </c>
      <c r="G101">
        <f>(G2 + G4 + G27 + G53 + G95 + G98 + G100)</f>
        <v/>
      </c>
      <c r="H101">
        <f>(H2 + H4 + H27 + H53 + H95 + H98 + H100)</f>
        <v/>
      </c>
      <c r="J101">
        <f>(J2 + J3 + J4 + J6 + J27 + J36 + J53 + J54 + J95 + J97 + J98 + J99 + J100)</f>
        <v/>
      </c>
    </row>
    <row r="102">
      <c r="A102" t="inlineStr">
        <is>
          <t>regReadDataA[3]: masterReg/readData1_reg[3]/Q to masterReg/i__carry_i_1__0/I0sum delays + cap delay</t>
        </is>
      </c>
      <c r="E102">
        <f>1000*(E101 + J101)</f>
        <v/>
      </c>
      <c r="F102">
        <f>1000*(F101 + J101)</f>
        <v/>
      </c>
      <c r="G102">
        <f>1000*(G101 + J101)</f>
        <v/>
      </c>
      <c r="H102">
        <f>1000*(H101 + J101)</f>
        <v/>
      </c>
    </row>
    <row r="104">
      <c r="A104" t="inlineStr">
        <is>
          <t>regReadDataA[3]: masterReg/readData1_reg[3]/Q to masterReg/i__carry_i_1__0/I0Total delay (from Vivado)</t>
        </is>
      </c>
      <c r="E104" t="inlineStr">
        <is>
          <t>488</t>
        </is>
      </c>
      <c r="F104" t="inlineStr">
        <is>
          <t>377</t>
        </is>
      </c>
      <c r="G104" t="inlineStr">
        <is>
          <t>880</t>
        </is>
      </c>
      <c r="H104" t="inlineStr">
        <is>
          <t>627</t>
        </is>
      </c>
    </row>
    <row r="106">
      <c r="A106" t="inlineStr">
        <is>
          <t>INT_R_X5Y46/INT_R.NL1BEG_N3-&gt;&gt;EE2BEG3</t>
        </is>
      </c>
      <c r="B106" t="inlineStr">
        <is>
          <t>Buffer</t>
        </is>
      </c>
      <c r="C106" t="n">
        <v>1.1851186875</v>
      </c>
      <c r="D106" t="n">
        <v>0.008473000000000001</v>
      </c>
      <c r="E106" t="n">
        <v>0.06</v>
      </c>
      <c r="F106" t="n">
        <v>0.05</v>
      </c>
      <c r="G106" t="n">
        <v>0.134</v>
      </c>
      <c r="H106" t="n">
        <v>0.111</v>
      </c>
      <c r="I106">
        <f>((D114) + (D107 + D108 + D109 + D110 + D111 + D112 + D113))</f>
        <v/>
      </c>
      <c r="J106">
        <f>(((D114) + (D107 + D108 + D109 + D110 + D111 + D112 + D113))*C106)</f>
        <v/>
      </c>
    </row>
    <row r="107">
      <c r="A107" t="inlineStr">
        <is>
          <t>INT_R_X5Y46/EE2BEG3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INT_R_X7Y46/EE2END3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CLBLM_R_X5Y46/CLBLM_EE2BEG3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VBRK_X18Y48/VBRK_EE2BEG3</t>
        </is>
      </c>
      <c r="B110" t="inlineStr">
        <is>
          <t>Part of wire</t>
        </is>
      </c>
      <c r="C110" t="n">
        <v>0.01211</v>
      </c>
      <c r="D110" t="n">
        <v>0.00162</v>
      </c>
    </row>
    <row r="111">
      <c r="A111" t="inlineStr">
        <is>
          <t>BRAM_L_X6Y45/BRAM_EE2BEG3_1</t>
        </is>
      </c>
      <c r="B111" t="inlineStr">
        <is>
          <t>Part of wire</t>
        </is>
      </c>
      <c r="C111" t="n">
        <v>0.26892</v>
      </c>
      <c r="D111" t="n">
        <v>0.06043</v>
      </c>
    </row>
    <row r="112">
      <c r="A112" t="inlineStr">
        <is>
          <t>BRAM_INT_INTERFACE_L_X6Y46/INT_INTERFACE_EE2BEG3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INT_L_X6Y46/EE2A3</t>
        </is>
      </c>
      <c r="B113" t="inlineStr">
        <is>
          <t>Part of wire</t>
        </is>
      </c>
      <c r="C113" t="n">
        <v>0</v>
      </c>
      <c r="D113" t="n">
        <v>0</v>
      </c>
      <c r="I113">
        <f>(((D107 + D108 + D109 + D110 + D111 + D112 + D113)/2) + (D114))</f>
        <v/>
      </c>
      <c r="J113">
        <f>((C107 + C108 + C109 + C110 + C111 + C112 + C113)*(((D107 + D108 + D109 + D110 + D111 + D112 + D113)/2) + (D114)))</f>
        <v/>
      </c>
    </row>
    <row r="114">
      <c r="A114" t="inlineStr">
        <is>
          <t>INT_R_X7Y46/INT_R.EE2END3-&gt;&gt;NR1BEG3</t>
        </is>
      </c>
      <c r="B114" t="inlineStr">
        <is>
          <t>Buffer</t>
        </is>
      </c>
      <c r="C114" t="n">
        <v>1.16220225</v>
      </c>
      <c r="D114" t="n">
        <v>0.008429000000000001</v>
      </c>
      <c r="E114" t="n">
        <v>0.056</v>
      </c>
      <c r="F114" t="n">
        <v>0.046</v>
      </c>
      <c r="G114" t="n">
        <v>0.131</v>
      </c>
      <c r="H114" t="n">
        <v>0.108</v>
      </c>
      <c r="I114">
        <f>((D117 + D128 + D139) + (D115 + D116))</f>
        <v/>
      </c>
      <c r="J114">
        <f>(((D117 + D128 + D139) + (D115 + D116))*C114)</f>
        <v/>
      </c>
    </row>
    <row r="115">
      <c r="A115" t="inlineStr">
        <is>
          <t>INT_R_X7Y46/NR1BEG3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INT_R_X7Y47/NR1END3</t>
        </is>
      </c>
      <c r="B116" t="inlineStr">
        <is>
          <t>Part of wire</t>
        </is>
      </c>
      <c r="C116" t="n">
        <v>0</v>
      </c>
      <c r="D116" t="n">
        <v>0</v>
      </c>
      <c r="I116">
        <f>(((D115 + D116)/2) + (D117 + D128 + D139))</f>
        <v/>
      </c>
      <c r="J116">
        <f>((C115 + C116)*(((D115 + D116)/2) + (D117 + D128 + D139)))</f>
        <v/>
      </c>
    </row>
    <row r="117">
      <c r="A117" t="inlineStr">
        <is>
          <t>INT_R_X7Y47/INT_R.NR1END3-&gt;&gt;IMUX22</t>
        </is>
      </c>
      <c r="B117" t="inlineStr">
        <is>
          <t>Buffer</t>
        </is>
      </c>
      <c r="C117" t="n">
        <v>1.6107141875</v>
      </c>
      <c r="D117" t="n">
        <v>0.007713</v>
      </c>
      <c r="E117" t="n">
        <v>0.047</v>
      </c>
      <c r="F117" t="n">
        <v>0.038</v>
      </c>
      <c r="G117" t="n">
        <v>0.138</v>
      </c>
      <c r="H117" t="n">
        <v>0.114</v>
      </c>
      <c r="I117">
        <f>((((D122) + (D121))) + (D118 + D119))</f>
        <v/>
      </c>
      <c r="J117">
        <f>(((((D122) + (D121))) + (D118 + D119))*C117)</f>
        <v/>
      </c>
    </row>
    <row r="118">
      <c r="A118" t="inlineStr">
        <is>
          <t>INT_R_X7Y47/IMUX22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CLBLM_R_X7Y47/CLBLM_IMUX22</t>
        </is>
      </c>
      <c r="B119" t="inlineStr">
        <is>
          <t>Part of wire</t>
        </is>
      </c>
      <c r="C119" t="n">
        <v>0</v>
      </c>
      <c r="D119" t="n">
        <v>0</v>
      </c>
      <c r="I119">
        <f>(((D118 + D119)/2) + (((D122) + (D121))))</f>
        <v/>
      </c>
      <c r="J119">
        <f>((C118 + C119)*(((D118 + D119)/2) + (((D122) + (D121)))))</f>
        <v/>
      </c>
    </row>
    <row r="120">
      <c r="A120" t="inlineStr">
        <is>
          <t>CLBLM_R_X7Y47/CLBLM_R.CLBLM_IMUX22-&gt;CLBLM_M_C3</t>
        </is>
      </c>
      <c r="B120" t="inlineStr">
        <is>
          <t>PassTransistor</t>
        </is>
      </c>
      <c r="C120" t="n">
        <v>0</v>
      </c>
      <c r="E120" t="n">
        <v>0</v>
      </c>
      <c r="F120" t="n">
        <v>0</v>
      </c>
      <c r="G120" t="n">
        <v>0</v>
      </c>
      <c r="H120" t="n">
        <v>0</v>
      </c>
      <c r="I120">
        <f>((D122) + (D121))</f>
        <v/>
      </c>
      <c r="J120">
        <f>(((D122) + (D121))*C120)</f>
        <v/>
      </c>
    </row>
    <row r="121">
      <c r="A121" t="inlineStr">
        <is>
          <t>CLBLM_R_X7Y47/CLBLM_M_C3</t>
        </is>
      </c>
      <c r="B121" t="inlineStr">
        <is>
          <t>Part of wire</t>
        </is>
      </c>
      <c r="C121" t="n">
        <v>0</v>
      </c>
      <c r="D121" t="n">
        <v>0</v>
      </c>
      <c r="I121">
        <f>(((D121)/2) + (D122))</f>
        <v/>
      </c>
      <c r="J121">
        <f>((C121)*(((D121)/2) + (D122)))</f>
        <v/>
      </c>
    </row>
    <row r="122">
      <c r="A122" t="inlineStr">
        <is>
          <t>masterReg/register_reg_r1_0_31_0_5_i_53/I5</t>
        </is>
      </c>
      <c r="B122" t="inlineStr">
        <is>
          <t>Inpin</t>
        </is>
      </c>
      <c r="D122" t="n">
        <v>0</v>
      </c>
      <c r="E122" t="n">
        <v>0.14</v>
      </c>
      <c r="F122" t="n">
        <v>0.113</v>
      </c>
      <c r="G122" t="n">
        <v>0.368</v>
      </c>
      <c r="H122" t="n">
        <v>0.297</v>
      </c>
    </row>
    <row r="123">
      <c r="A123" t="inlineStr">
        <is>
          <t>regReadDataA[3]: masterReg/readData1_reg[3]/Q to masterReg/register_reg_r1_0_31_0_5_i_53/I5 sum delays</t>
        </is>
      </c>
      <c r="E123">
        <f>(E2 + E4 + E27 + E53 + E106 + E114 + E117 + E120 + E122)</f>
        <v/>
      </c>
      <c r="F123">
        <f>(F2 + F4 + F27 + F53 + F106 + F114 + F117 + F120 + F122)</f>
        <v/>
      </c>
      <c r="G123">
        <f>(G2 + G4 + G27 + G53 + G106 + G114 + G117 + G120 + G122)</f>
        <v/>
      </c>
      <c r="H123">
        <f>(H2 + H4 + H27 + H53 + H106 + H114 + H117 + H120 + H122)</f>
        <v/>
      </c>
      <c r="J123">
        <f>(J2 + J3 + J4 + J6 + J27 + J36 + J53 + J54 + J106 + J113 + J114 + J116 + J117 + J119 + J120 + J121 + J122)</f>
        <v/>
      </c>
    </row>
    <row r="124">
      <c r="A124" t="inlineStr">
        <is>
          <t>regReadDataA[3]: masterReg/readData1_reg[3]/Q to masterReg/register_reg_r1_0_31_0_5_i_53/I5sum delays + cap delay</t>
        </is>
      </c>
      <c r="E124">
        <f>1000*(E123 + J123)</f>
        <v/>
      </c>
      <c r="F124">
        <f>1000*(F123 + J123)</f>
        <v/>
      </c>
      <c r="G124">
        <f>1000*(G123 + J123)</f>
        <v/>
      </c>
      <c r="H124">
        <f>1000*(H123 + J123)</f>
        <v/>
      </c>
    </row>
    <row r="126">
      <c r="A126" t="inlineStr">
        <is>
          <t>regReadDataA[3]: masterReg/readData1_reg[3]/Q to masterReg/register_reg_r1_0_31_0_5_i_53/I5Total delay (from Vivado)</t>
        </is>
      </c>
      <c r="E126" t="inlineStr">
        <is>
          <t>636</t>
        </is>
      </c>
      <c r="F126" t="inlineStr">
        <is>
          <t>556</t>
        </is>
      </c>
      <c r="G126" t="inlineStr">
        <is>
          <t>1061</t>
        </is>
      </c>
      <c r="H126" t="inlineStr">
        <is>
          <t>902</t>
        </is>
      </c>
    </row>
    <row r="128">
      <c r="A128" t="inlineStr">
        <is>
          <t>INT_R_X7Y47/INT_R.NR1END3-&gt;&gt;IMUX38</t>
        </is>
      </c>
      <c r="B128" t="inlineStr">
        <is>
          <t>Buffer</t>
        </is>
      </c>
      <c r="C128" t="n">
        <v>1.6107141875</v>
      </c>
      <c r="D128" t="n">
        <v>0.007713</v>
      </c>
      <c r="E128" t="n">
        <v>0.047</v>
      </c>
      <c r="F128" t="n">
        <v>0.038</v>
      </c>
      <c r="G128" t="n">
        <v>0.138</v>
      </c>
      <c r="H128" t="n">
        <v>0.114</v>
      </c>
      <c r="I128">
        <f>((((D133) + (D132))) + (D129 + D130))</f>
        <v/>
      </c>
      <c r="J128">
        <f>(((((D133) + (D132))) + (D129 + D130))*C128)</f>
        <v/>
      </c>
    </row>
    <row r="129">
      <c r="A129" t="inlineStr">
        <is>
          <t>INT_R_X7Y47/IMUX38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CLBLM_R_X7Y47/CLBLM_IMUX38</t>
        </is>
      </c>
      <c r="B130" t="inlineStr">
        <is>
          <t>Part of wire</t>
        </is>
      </c>
      <c r="C130" t="n">
        <v>0</v>
      </c>
      <c r="D130" t="n">
        <v>0</v>
      </c>
      <c r="I130">
        <f>(((D129 + D130)/2) + (((D133) + (D132))))</f>
        <v/>
      </c>
      <c r="J130">
        <f>((C129 + C130)*(((D129 + D130)/2) + (((D133) + (D132)))))</f>
        <v/>
      </c>
    </row>
    <row r="131">
      <c r="A131" t="inlineStr">
        <is>
          <t>CLBLM_R_X7Y47/CLBLM_R.CLBLM_IMUX38-&gt;CLBLM_M_D3</t>
        </is>
      </c>
      <c r="B131" t="inlineStr">
        <is>
          <t>PassTransistor</t>
        </is>
      </c>
      <c r="C131" t="n">
        <v>0</v>
      </c>
      <c r="E131" t="n">
        <v>0</v>
      </c>
      <c r="F131" t="n">
        <v>0</v>
      </c>
      <c r="G131" t="n">
        <v>0</v>
      </c>
      <c r="H131" t="n">
        <v>0</v>
      </c>
      <c r="I131">
        <f>((D133) + (D132))</f>
        <v/>
      </c>
      <c r="J131">
        <f>(((D133) + (D132))*C131)</f>
        <v/>
      </c>
    </row>
    <row r="132">
      <c r="A132" t="inlineStr">
        <is>
          <t>CLBLM_R_X7Y47/CLBLM_M_D3</t>
        </is>
      </c>
      <c r="B132" t="inlineStr">
        <is>
          <t>Part of wire</t>
        </is>
      </c>
      <c r="C132" t="n">
        <v>0</v>
      </c>
      <c r="D132" t="n">
        <v>0</v>
      </c>
      <c r="I132">
        <f>(((D132)/2) + (D133))</f>
        <v/>
      </c>
      <c r="J132">
        <f>((C132)*(((D132)/2) + (D133)))</f>
        <v/>
      </c>
    </row>
    <row r="133">
      <c r="A133" t="inlineStr">
        <is>
          <t>masterReg/register_reg_r1_0_31_0_5_i_61/I3</t>
        </is>
      </c>
      <c r="B133" t="inlineStr">
        <is>
          <t>Inpin</t>
        </is>
      </c>
      <c r="D133" t="n">
        <v>0</v>
      </c>
      <c r="E133" t="n">
        <v>0.144</v>
      </c>
      <c r="F133" t="n">
        <v>0.08799999999999999</v>
      </c>
      <c r="G133" t="n">
        <v>0.377</v>
      </c>
      <c r="H133" t="n">
        <v>0.209</v>
      </c>
    </row>
    <row r="134">
      <c r="A134" t="inlineStr">
        <is>
          <t>regReadDataA[3]: masterReg/readData1_reg[3]/Q to masterReg/register_reg_r1_0_31_0_5_i_61/I3 sum delays</t>
        </is>
      </c>
      <c r="E134">
        <f>(E2 + E4 + E27 + E53 + E106 + E114 + E128 + E131 + E133)</f>
        <v/>
      </c>
      <c r="F134">
        <f>(F2 + F4 + F27 + F53 + F106 + F114 + F128 + F131 + F133)</f>
        <v/>
      </c>
      <c r="G134">
        <f>(G2 + G4 + G27 + G53 + G106 + G114 + G128 + G131 + G133)</f>
        <v/>
      </c>
      <c r="H134">
        <f>(H2 + H4 + H27 + H53 + H106 + H114 + H128 + H131 + H133)</f>
        <v/>
      </c>
      <c r="J134">
        <f>(J2 + J3 + J4 + J6 + J27 + J36 + J53 + J54 + J106 + J113 + J114 + J116 + J128 + J130 + J131 + J132 + J133)</f>
        <v/>
      </c>
    </row>
    <row r="135">
      <c r="A135" t="inlineStr">
        <is>
          <t>regReadDataA[3]: masterReg/readData1_reg[3]/Q to masterReg/register_reg_r1_0_31_0_5_i_61/I3sum delays + cap delay</t>
        </is>
      </c>
      <c r="E135">
        <f>1000*(E134 + J134)</f>
        <v/>
      </c>
      <c r="F135">
        <f>1000*(F134 + J134)</f>
        <v/>
      </c>
      <c r="G135">
        <f>1000*(G134 + J134)</f>
        <v/>
      </c>
      <c r="H135">
        <f>1000*(H134 + J134)</f>
        <v/>
      </c>
    </row>
    <row r="137">
      <c r="A137" t="inlineStr">
        <is>
          <t>regReadDataA[3]: masterReg/readData1_reg[3]/Q to masterReg/register_reg_r1_0_31_0_5_i_61/I3Total delay (from Vivado)</t>
        </is>
      </c>
      <c r="E137" t="inlineStr">
        <is>
          <t>640</t>
        </is>
      </c>
      <c r="F137" t="inlineStr">
        <is>
          <t>531</t>
        </is>
      </c>
      <c r="G137" t="inlineStr">
        <is>
          <t>1069</t>
        </is>
      </c>
      <c r="H137" t="inlineStr">
        <is>
          <t>830</t>
        </is>
      </c>
    </row>
    <row r="139">
      <c r="A139" t="inlineStr">
        <is>
          <t>INT_R_X7Y47/INT_R.NR1END3-&gt;&gt;NR1BEG3</t>
        </is>
      </c>
      <c r="B139" t="inlineStr">
        <is>
          <t>Buffer</t>
        </is>
      </c>
      <c r="C139" t="n">
        <v>1.16220225</v>
      </c>
      <c r="D139" t="n">
        <v>0.008429000000000001</v>
      </c>
      <c r="E139" t="n">
        <v>0.056</v>
      </c>
      <c r="F139" t="n">
        <v>0.046</v>
      </c>
      <c r="G139" t="n">
        <v>0.131</v>
      </c>
      <c r="H139" t="n">
        <v>0.108</v>
      </c>
      <c r="I139">
        <f>((D142 + D157 + D168) + (D140 + D141))</f>
        <v/>
      </c>
      <c r="J139">
        <f>(((D142 + D157 + D168) + (D140 + D141))*C139)</f>
        <v/>
      </c>
    </row>
    <row r="140">
      <c r="A140" t="inlineStr">
        <is>
          <t>INT_R_X7Y47/NR1BEG3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INT_R_X7Y48/NR1END3</t>
        </is>
      </c>
      <c r="B141" t="inlineStr">
        <is>
          <t>Part of wire</t>
        </is>
      </c>
      <c r="C141" t="n">
        <v>0</v>
      </c>
      <c r="D141" t="n">
        <v>0</v>
      </c>
      <c r="I141">
        <f>(((D140 + D141)/2) + (D142 + D157 + D168))</f>
        <v/>
      </c>
      <c r="J141">
        <f>((C140 + C141)*(((D140 + D141)/2) + (D142 + D157 + D168)))</f>
        <v/>
      </c>
    </row>
    <row r="142">
      <c r="A142" t="inlineStr">
        <is>
          <t>INT_R_X7Y48/INT_R.NR1END3-&gt;&gt;FAN_ALT1</t>
        </is>
      </c>
      <c r="B142" t="inlineStr">
        <is>
          <t>Buffer</t>
        </is>
      </c>
      <c r="C142" t="n">
        <v>0</v>
      </c>
      <c r="D142" t="n">
        <v>0.00757</v>
      </c>
      <c r="E142" t="n">
        <v>0</v>
      </c>
      <c r="F142" t="n">
        <v>0</v>
      </c>
      <c r="G142" t="n">
        <v>0</v>
      </c>
      <c r="H142" t="n">
        <v>0</v>
      </c>
      <c r="I142">
        <f>((D144) + (D143))</f>
        <v/>
      </c>
      <c r="J142">
        <f>(((D144) + (D143))*C142)</f>
        <v/>
      </c>
    </row>
    <row r="143">
      <c r="A143" t="inlineStr">
        <is>
          <t>INT_R_X7Y48/FAN_ALT1</t>
        </is>
      </c>
      <c r="B143" t="inlineStr">
        <is>
          <t>Part of wire</t>
        </is>
      </c>
      <c r="C143" t="n">
        <v>0</v>
      </c>
      <c r="D143" t="n">
        <v>0</v>
      </c>
      <c r="I143">
        <f>(((D143)/2) + (D144))</f>
        <v/>
      </c>
      <c r="J143">
        <f>((C143)*(((D143)/2) + (D144)))</f>
        <v/>
      </c>
    </row>
    <row r="144">
      <c r="A144" t="inlineStr">
        <is>
          <t>INT_R_X7Y48/INT_R.FAN_ALT1-&gt;&gt;FAN_BOUNCE1</t>
        </is>
      </c>
      <c r="B144" t="inlineStr">
        <is>
          <t>Buffer</t>
        </is>
      </c>
      <c r="C144" t="n">
        <v>1.4764880625</v>
      </c>
      <c r="D144" t="n">
        <v>0</v>
      </c>
      <c r="E144" t="n">
        <v>0.059</v>
      </c>
      <c r="F144" t="n">
        <v>0.049</v>
      </c>
      <c r="G144" t="n">
        <v>0.178</v>
      </c>
      <c r="H144" t="n">
        <v>0.147</v>
      </c>
      <c r="I144">
        <f>((D146) + (D145))</f>
        <v/>
      </c>
      <c r="J144">
        <f>(((D146) + (D145))*C144)</f>
        <v/>
      </c>
    </row>
    <row r="145">
      <c r="A145" t="inlineStr">
        <is>
          <t>INT_R_X7Y48/FAN_BOUNCE1</t>
        </is>
      </c>
      <c r="B145" t="inlineStr">
        <is>
          <t>Part of wire</t>
        </is>
      </c>
      <c r="C145" t="n">
        <v>0</v>
      </c>
      <c r="D145" t="n">
        <v>0</v>
      </c>
      <c r="I145">
        <f>(((D145)/2) + (D146))</f>
        <v/>
      </c>
      <c r="J145">
        <f>((C145)*(((D145)/2) + (D146)))</f>
        <v/>
      </c>
    </row>
    <row r="146">
      <c r="A146" t="inlineStr">
        <is>
          <t>INT_R_X7Y48/INT_R.FAN_BOUNCE1-&gt;&gt;IMUX18</t>
        </is>
      </c>
      <c r="B146" t="inlineStr">
        <is>
          <t>Buffer</t>
        </is>
      </c>
      <c r="C146" t="n">
        <v>1.6107141875</v>
      </c>
      <c r="D146" t="n">
        <v>0.007713</v>
      </c>
      <c r="E146" t="n">
        <v>0.047</v>
      </c>
      <c r="F146" t="n">
        <v>0.038</v>
      </c>
      <c r="G146" t="n">
        <v>0.138</v>
      </c>
      <c r="H146" t="n">
        <v>0.114</v>
      </c>
      <c r="I146">
        <f>((((D151) + (D150))) + (D147 + D148))</f>
        <v/>
      </c>
      <c r="J146">
        <f>(((((D151) + (D150))) + (D147 + D148))*C146)</f>
        <v/>
      </c>
    </row>
    <row r="147">
      <c r="A147" t="inlineStr">
        <is>
          <t>INT_R_X7Y48/IMUX18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CLBLM_R_X7Y48/CLBLM_IMUX18</t>
        </is>
      </c>
      <c r="B148" t="inlineStr">
        <is>
          <t>Part of wire</t>
        </is>
      </c>
      <c r="C148" t="n">
        <v>0</v>
      </c>
      <c r="D148" t="n">
        <v>0</v>
      </c>
      <c r="I148">
        <f>(((D147 + D148)/2) + (((D151) + (D150))))</f>
        <v/>
      </c>
      <c r="J148">
        <f>((C147 + C148)*(((D147 + D148)/2) + (((D151) + (D150)))))</f>
        <v/>
      </c>
    </row>
    <row r="149">
      <c r="A149" t="inlineStr">
        <is>
          <t>CLBLM_R_X7Y48/CLBLM_R.CLBLM_IMUX18-&gt;CLBLM_M_B2</t>
        </is>
      </c>
      <c r="B149" t="inlineStr">
        <is>
          <t>PassTransistor</t>
        </is>
      </c>
      <c r="C149" t="n">
        <v>0</v>
      </c>
      <c r="E149" t="n">
        <v>0</v>
      </c>
      <c r="F149" t="n">
        <v>0</v>
      </c>
      <c r="G149" t="n">
        <v>0</v>
      </c>
      <c r="H149" t="n">
        <v>0</v>
      </c>
      <c r="I149">
        <f>((D151) + (D150))</f>
        <v/>
      </c>
      <c r="J149">
        <f>(((D151) + (D150))*C149)</f>
        <v/>
      </c>
    </row>
    <row r="150">
      <c r="A150" t="inlineStr">
        <is>
          <t>CLBLM_R_X7Y48/CLBLM_M_B2</t>
        </is>
      </c>
      <c r="B150" t="inlineStr">
        <is>
          <t>Part of wire</t>
        </is>
      </c>
      <c r="C150" t="n">
        <v>0</v>
      </c>
      <c r="D150" t="n">
        <v>0</v>
      </c>
      <c r="I150">
        <f>(((D150)/2) + (D151))</f>
        <v/>
      </c>
      <c r="J150">
        <f>((C150)*(((D150)/2) + (D151)))</f>
        <v/>
      </c>
    </row>
    <row r="151">
      <c r="A151" t="inlineStr">
        <is>
          <t>masterReg/readData2[29]_i_16/I1</t>
        </is>
      </c>
      <c r="B151" t="inlineStr">
        <is>
          <t>Inpin</t>
        </is>
      </c>
      <c r="D151" t="n">
        <v>0</v>
      </c>
      <c r="E151" t="n">
        <v>0.214</v>
      </c>
      <c r="F151" t="n">
        <v>0.172</v>
      </c>
      <c r="G151" t="n">
        <v>0.504</v>
      </c>
      <c r="H151" t="n">
        <v>0.406</v>
      </c>
    </row>
    <row r="152">
      <c r="A152" t="inlineStr">
        <is>
          <t>regReadDataA[3]: masterReg/readData1_reg[3]/Q to masterReg/readData2[29]_i_16/I1 sum delays</t>
        </is>
      </c>
      <c r="E152">
        <f>(E2 + E4 + E27 + E53 + E106 + E114 + E139 + E142 + E144 + E146 + E149 + E151)</f>
        <v/>
      </c>
      <c r="F152">
        <f>(F2 + F4 + F27 + F53 + F106 + F114 + F139 + F142 + F144 + F146 + F149 + F151)</f>
        <v/>
      </c>
      <c r="G152">
        <f>(G2 + G4 + G27 + G53 + G106 + G114 + G139 + G142 + G144 + G146 + G149 + G151)</f>
        <v/>
      </c>
      <c r="H152">
        <f>(H2 + H4 + H27 + H53 + H106 + H114 + H139 + H142 + H144 + H146 + H149 + H151)</f>
        <v/>
      </c>
      <c r="J152">
        <f>(J2 + J3 + J4 + J6 + J27 + J36 + J53 + J54 + J106 + J113 + J114 + J116 + J139 + J141 + J142 + J143 + J144 + J145 + J146 + J148 + J149 + J150 + J151)</f>
        <v/>
      </c>
    </row>
    <row r="153">
      <c r="A153" t="inlineStr">
        <is>
          <t>regReadDataA[3]: masterReg/readData1_reg[3]/Q to masterReg/readData2[29]_i_16/I1sum delays + cap delay</t>
        </is>
      </c>
      <c r="E153">
        <f>1000*(E152 + J152)</f>
        <v/>
      </c>
      <c r="F153">
        <f>1000*(F152 + J152)</f>
        <v/>
      </c>
      <c r="G153">
        <f>1000*(G152 + J152)</f>
        <v/>
      </c>
      <c r="H153">
        <f>1000*(H152 + J152)</f>
        <v/>
      </c>
    </row>
    <row r="155">
      <c r="A155" t="inlineStr">
        <is>
          <t>regReadDataA[3]: masterReg/readData1_reg[3]/Q to masterReg/readData2[29]_i_16/I1Total delay (from Vivado)</t>
        </is>
      </c>
      <c r="E155" t="inlineStr">
        <is>
          <t>858</t>
        </is>
      </c>
      <c r="F155" t="inlineStr">
        <is>
          <t>743</t>
        </is>
      </c>
      <c r="G155" t="inlineStr">
        <is>
          <t>1455</t>
        </is>
      </c>
      <c r="H155" t="inlineStr">
        <is>
          <t>1230</t>
        </is>
      </c>
    </row>
    <row r="157">
      <c r="A157" t="inlineStr">
        <is>
          <t>INT_R_X7Y48/INT_R.NR1END3-&gt;&gt;IMUX22</t>
        </is>
      </c>
      <c r="B157" t="inlineStr">
        <is>
          <t>Buffer</t>
        </is>
      </c>
      <c r="C157" t="n">
        <v>1.6107141875</v>
      </c>
      <c r="D157" t="n">
        <v>0.007713</v>
      </c>
      <c r="E157" t="n">
        <v>0.047</v>
      </c>
      <c r="F157" t="n">
        <v>0.038</v>
      </c>
      <c r="G157" t="n">
        <v>0.138</v>
      </c>
      <c r="H157" t="n">
        <v>0.114</v>
      </c>
      <c r="I157">
        <f>((((D162) + (D161))) + (D158 + D159))</f>
        <v/>
      </c>
      <c r="J157">
        <f>(((((D162) + (D161))) + (D158 + D159))*C157)</f>
        <v/>
      </c>
    </row>
    <row r="158">
      <c r="A158" t="inlineStr">
        <is>
          <t>INT_R_X7Y48/IMUX22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CLBLM_R_X7Y48/CLBLM_IMUX22</t>
        </is>
      </c>
      <c r="B159" t="inlineStr">
        <is>
          <t>Part of wire</t>
        </is>
      </c>
      <c r="C159" t="n">
        <v>0</v>
      </c>
      <c r="D159" t="n">
        <v>0</v>
      </c>
      <c r="I159">
        <f>(((D158 + D159)/2) + (((D162) + (D161))))</f>
        <v/>
      </c>
      <c r="J159">
        <f>((C158 + C159)*(((D158 + D159)/2) + (((D162) + (D161)))))</f>
        <v/>
      </c>
    </row>
    <row r="160">
      <c r="A160" t="inlineStr">
        <is>
          <t>CLBLM_R_X7Y48/CLBLM_R.CLBLM_IMUX22-&gt;CLBLM_M_C3</t>
        </is>
      </c>
      <c r="B160" t="inlineStr">
        <is>
          <t>PassTransistor</t>
        </is>
      </c>
      <c r="C160" t="n">
        <v>0</v>
      </c>
      <c r="E160" t="n">
        <v>0</v>
      </c>
      <c r="F160" t="n">
        <v>0</v>
      </c>
      <c r="G160" t="n">
        <v>0</v>
      </c>
      <c r="H160" t="n">
        <v>0</v>
      </c>
      <c r="I160">
        <f>((D162) + (D161))</f>
        <v/>
      </c>
      <c r="J160">
        <f>(((D162) + (D161))*C160)</f>
        <v/>
      </c>
    </row>
    <row r="161">
      <c r="A161" t="inlineStr">
        <is>
          <t>CLBLM_R_X7Y48/CLBLM_M_C3</t>
        </is>
      </c>
      <c r="B161" t="inlineStr">
        <is>
          <t>Part of wire</t>
        </is>
      </c>
      <c r="C161" t="n">
        <v>0</v>
      </c>
      <c r="D161" t="n">
        <v>0</v>
      </c>
      <c r="I161">
        <f>(((D161)/2) + (D162))</f>
        <v/>
      </c>
      <c r="J161">
        <f>((C161)*(((D161)/2) + (D162)))</f>
        <v/>
      </c>
    </row>
    <row r="162">
      <c r="A162" t="inlineStr">
        <is>
          <t>masterReg/readData2[30]_i_16/I0</t>
        </is>
      </c>
      <c r="B162" t="inlineStr">
        <is>
          <t>Inpin</t>
        </is>
      </c>
      <c r="D162" t="n">
        <v>0</v>
      </c>
      <c r="E162" t="n">
        <v>0.14</v>
      </c>
      <c r="F162" t="n">
        <v>0.113</v>
      </c>
      <c r="G162" t="n">
        <v>0.368</v>
      </c>
      <c r="H162" t="n">
        <v>0.297</v>
      </c>
    </row>
    <row r="163">
      <c r="A163" t="inlineStr">
        <is>
          <t>regReadDataA[3]: masterReg/readData1_reg[3]/Q to masterReg/readData2[30]_i_16/I0 sum delays</t>
        </is>
      </c>
      <c r="E163">
        <f>(E2 + E4 + E27 + E53 + E106 + E114 + E139 + E157 + E160 + E162)</f>
        <v/>
      </c>
      <c r="F163">
        <f>(F2 + F4 + F27 + F53 + F106 + F114 + F139 + F157 + F160 + F162)</f>
        <v/>
      </c>
      <c r="G163">
        <f>(G2 + G4 + G27 + G53 + G106 + G114 + G139 + G157 + G160 + G162)</f>
        <v/>
      </c>
      <c r="H163">
        <f>(H2 + H4 + H27 + H53 + H106 + H114 + H139 + H157 + H160 + H162)</f>
        <v/>
      </c>
      <c r="J163">
        <f>(J2 + J3 + J4 + J6 + J27 + J36 + J53 + J54 + J106 + J113 + J114 + J116 + J139 + J141 + J157 + J159 + J160 + J161 + J162)</f>
        <v/>
      </c>
    </row>
    <row r="164">
      <c r="A164" t="inlineStr">
        <is>
          <t>regReadDataA[3]: masterReg/readData1_reg[3]/Q to masterReg/readData2[30]_i_16/I0sum delays + cap delay</t>
        </is>
      </c>
      <c r="E164">
        <f>1000*(E163 + J163)</f>
        <v/>
      </c>
      <c r="F164">
        <f>1000*(F163 + J163)</f>
        <v/>
      </c>
      <c r="G164">
        <f>1000*(G163 + J163)</f>
        <v/>
      </c>
      <c r="H164">
        <f>1000*(H163 + J163)</f>
        <v/>
      </c>
    </row>
    <row r="166">
      <c r="A166" t="inlineStr">
        <is>
          <t>regReadDataA[3]: masterReg/readData1_reg[3]/Q to masterReg/readData2[30]_i_16/I0Total delay (from Vivado)</t>
        </is>
      </c>
      <c r="E166" t="inlineStr">
        <is>
          <t>715</t>
        </is>
      </c>
      <c r="F166" t="inlineStr">
        <is>
          <t>625</t>
        </is>
      </c>
      <c r="G166" t="inlineStr">
        <is>
          <t>1186</t>
        </is>
      </c>
      <c r="H166" t="inlineStr">
        <is>
          <t>1009</t>
        </is>
      </c>
    </row>
    <row r="168">
      <c r="A168" t="inlineStr">
        <is>
          <t>INT_R_X7Y48/INT_R.NR1END3-&gt;&gt;IMUX38</t>
        </is>
      </c>
      <c r="B168" t="inlineStr">
        <is>
          <t>Buffer</t>
        </is>
      </c>
      <c r="C168" t="n">
        <v>1.6107141875</v>
      </c>
      <c r="D168" t="n">
        <v>0.007713</v>
      </c>
      <c r="E168" t="n">
        <v>0.047</v>
      </c>
      <c r="F168" t="n">
        <v>0.038</v>
      </c>
      <c r="G168" t="n">
        <v>0.138</v>
      </c>
      <c r="H168" t="n">
        <v>0.114</v>
      </c>
      <c r="I168">
        <f>((((D173) + (D172))) + (D169 + D170))</f>
        <v/>
      </c>
      <c r="J168">
        <f>(((((D173) + (D172))) + (D169 + D170))*C168)</f>
        <v/>
      </c>
    </row>
    <row r="169">
      <c r="A169" t="inlineStr">
        <is>
          <t>INT_R_X7Y48/IMUX38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CLBLM_R_X7Y48/CLBLM_IMUX38</t>
        </is>
      </c>
      <c r="B170" t="inlineStr">
        <is>
          <t>Part of wire</t>
        </is>
      </c>
      <c r="C170" t="n">
        <v>0</v>
      </c>
      <c r="D170" t="n">
        <v>0</v>
      </c>
      <c r="I170">
        <f>(((D169 + D170)/2) + (((D173) + (D172))))</f>
        <v/>
      </c>
      <c r="J170">
        <f>((C169 + C170)*(((D169 + D170)/2) + (((D173) + (D172)))))</f>
        <v/>
      </c>
    </row>
    <row r="171">
      <c r="A171" t="inlineStr">
        <is>
          <t>CLBLM_R_X7Y48/CLBLM_R.CLBLM_IMUX38-&gt;CLBLM_M_D3</t>
        </is>
      </c>
      <c r="B171" t="inlineStr">
        <is>
          <t>PassTransistor</t>
        </is>
      </c>
      <c r="C171" t="n">
        <v>0</v>
      </c>
      <c r="E171" t="n">
        <v>0</v>
      </c>
      <c r="F171" t="n">
        <v>0</v>
      </c>
      <c r="G171" t="n">
        <v>0</v>
      </c>
      <c r="H171" t="n">
        <v>0</v>
      </c>
      <c r="I171">
        <f>((D173) + (D172))</f>
        <v/>
      </c>
      <c r="J171">
        <f>(((D173) + (D172))*C171)</f>
        <v/>
      </c>
    </row>
    <row r="172">
      <c r="A172" t="inlineStr">
        <is>
          <t>CLBLM_R_X7Y48/CLBLM_M_D3</t>
        </is>
      </c>
      <c r="B172" t="inlineStr">
        <is>
          <t>Part of wire</t>
        </is>
      </c>
      <c r="C172" t="n">
        <v>0</v>
      </c>
      <c r="D172" t="n">
        <v>0</v>
      </c>
      <c r="I172">
        <f>(((D172)/2) + (D173))</f>
        <v/>
      </c>
      <c r="J172">
        <f>((C172)*(((D172)/2) + (D173)))</f>
        <v/>
      </c>
    </row>
    <row r="173">
      <c r="A173" t="inlineStr">
        <is>
          <t>masterReg/register_reg_r1_0_31_0_5_i_45/I5</t>
        </is>
      </c>
      <c r="B173" t="inlineStr">
        <is>
          <t>Inpin</t>
        </is>
      </c>
      <c r="D173" t="n">
        <v>0</v>
      </c>
      <c r="E173" t="n">
        <v>0.144</v>
      </c>
      <c r="F173" t="n">
        <v>0.08799999999999999</v>
      </c>
      <c r="G173" t="n">
        <v>0.377</v>
      </c>
      <c r="H173" t="n">
        <v>0.209</v>
      </c>
    </row>
    <row r="174">
      <c r="A174" t="inlineStr">
        <is>
          <t>regReadDataA[3]: masterReg/readData1_reg[3]/Q to masterReg/register_reg_r1_0_31_0_5_i_45/I5 sum delays</t>
        </is>
      </c>
      <c r="E174">
        <f>(E2 + E4 + E27 + E53 + E106 + E114 + E139 + E168 + E171 + E173)</f>
        <v/>
      </c>
      <c r="F174">
        <f>(F2 + F4 + F27 + F53 + F106 + F114 + F139 + F168 + F171 + F173)</f>
        <v/>
      </c>
      <c r="G174">
        <f>(G2 + G4 + G27 + G53 + G106 + G114 + G139 + G168 + G171 + G173)</f>
        <v/>
      </c>
      <c r="H174">
        <f>(H2 + H4 + H27 + H53 + H106 + H114 + H139 + H168 + H171 + H173)</f>
        <v/>
      </c>
      <c r="J174">
        <f>(J2 + J3 + J4 + J6 + J27 + J36 + J53 + J54 + J106 + J113 + J114 + J116 + J139 + J141 + J168 + J170 + J171 + J172 + J173)</f>
        <v/>
      </c>
    </row>
    <row r="175">
      <c r="A175" t="inlineStr">
        <is>
          <t>regReadDataA[3]: masterReg/readData1_reg[3]/Q to masterReg/register_reg_r1_0_31_0_5_i_45/I5sum delays + cap delay</t>
        </is>
      </c>
      <c r="E175">
        <f>1000*(E174 + J174)</f>
        <v/>
      </c>
      <c r="F175">
        <f>1000*(F174 + J174)</f>
        <v/>
      </c>
      <c r="G175">
        <f>1000*(G174 + J174)</f>
        <v/>
      </c>
      <c r="H175">
        <f>1000*(H174 + J174)</f>
        <v/>
      </c>
    </row>
    <row r="177">
      <c r="A177" t="inlineStr">
        <is>
          <t>regReadDataA[3]: masterReg/readData1_reg[3]/Q to masterReg/register_reg_r1_0_31_0_5_i_45/I5Total delay (from Vivado)</t>
        </is>
      </c>
      <c r="E177" t="inlineStr">
        <is>
          <t>719</t>
        </is>
      </c>
      <c r="F177" t="inlineStr">
        <is>
          <t>600</t>
        </is>
      </c>
      <c r="G177" t="inlineStr">
        <is>
          <t>1194</t>
        </is>
      </c>
      <c r="H177" t="inlineStr">
        <is>
          <t>937</t>
        </is>
      </c>
    </row>
    <row r="179">
      <c r="A179" t="inlineStr">
        <is>
          <t>INT_R_X5Y46/INT_R.NL1BEG_N3-&gt;&gt;NW2BEG3</t>
        </is>
      </c>
      <c r="B179" t="inlineStr">
        <is>
          <t>Buffer</t>
        </is>
      </c>
      <c r="C179" t="n">
        <v>1.1851186875</v>
      </c>
      <c r="D179" t="n">
        <v>0.008473000000000001</v>
      </c>
      <c r="E179" t="n">
        <v>0.043</v>
      </c>
      <c r="F179" t="n">
        <v>0.035</v>
      </c>
      <c r="G179" t="n">
        <v>0.14</v>
      </c>
      <c r="H179" t="n">
        <v>0.116</v>
      </c>
      <c r="I179">
        <f>((D183 + D194) + (D180 + D181 + D182))</f>
        <v/>
      </c>
      <c r="J179">
        <f>(((D183 + D194) + (D180 + D181 + D182))*C179)</f>
        <v/>
      </c>
    </row>
    <row r="180">
      <c r="A180" t="inlineStr">
        <is>
          <t>INT_R_X5Y46/NW2BEG3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INT_L_X4Y47/NW2END3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INT_R_X5Y47/NW2A3</t>
        </is>
      </c>
      <c r="B182" t="inlineStr">
        <is>
          <t>Part of wire</t>
        </is>
      </c>
      <c r="C182" t="n">
        <v>0</v>
      </c>
      <c r="D182" t="n">
        <v>0</v>
      </c>
      <c r="I182">
        <f>(((D180 + D181 + D182)/2) + (D183 + D194))</f>
        <v/>
      </c>
      <c r="J182">
        <f>((C180 + C181 + C182)*(((D180 + D181 + D182)/2) + (D183 + D194)))</f>
        <v/>
      </c>
    </row>
    <row r="183">
      <c r="A183" t="inlineStr">
        <is>
          <t>INT_L_X4Y47/INT_L.NW2END3-&gt;&gt;IMUX_L22</t>
        </is>
      </c>
      <c r="B183" t="inlineStr">
        <is>
          <t>Buffer</t>
        </is>
      </c>
      <c r="C183" t="n">
        <v>1.6107141875</v>
      </c>
      <c r="D183" t="n">
        <v>0.007713</v>
      </c>
      <c r="E183" t="n">
        <v>0.047</v>
      </c>
      <c r="F183" t="n">
        <v>0.038</v>
      </c>
      <c r="G183" t="n">
        <v>0.138</v>
      </c>
      <c r="H183" t="n">
        <v>0.114</v>
      </c>
      <c r="I183">
        <f>((((D188) + (D187))) + (D184 + D185))</f>
        <v/>
      </c>
      <c r="J183">
        <f>(((((D188) + (D187))) + (D184 + D185))*C183)</f>
        <v/>
      </c>
    </row>
    <row r="184">
      <c r="A184" t="inlineStr">
        <is>
          <t>INT_L_X4Y47/IMUX_L22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CLBLL_L_X4Y47/CLBLL_IMUX22</t>
        </is>
      </c>
      <c r="B185" t="inlineStr">
        <is>
          <t>Part of wire</t>
        </is>
      </c>
      <c r="C185" t="n">
        <v>0</v>
      </c>
      <c r="D185" t="n">
        <v>0</v>
      </c>
      <c r="I185">
        <f>(((D184 + D185)/2) + (((D188) + (D187))))</f>
        <v/>
      </c>
      <c r="J185">
        <f>((C184 + C185)*(((D184 + D185)/2) + (((D188) + (D187)))))</f>
        <v/>
      </c>
    </row>
    <row r="186">
      <c r="A186" t="inlineStr">
        <is>
          <t>CLBLL_L_X4Y47/CLBLL_L.CLBLL_IMUX22-&gt;CLBLL_LL_C3</t>
        </is>
      </c>
      <c r="B186" t="inlineStr">
        <is>
          <t>PassTransistor</t>
        </is>
      </c>
      <c r="C186" t="n">
        <v>0</v>
      </c>
      <c r="E186" t="n">
        <v>0</v>
      </c>
      <c r="F186" t="n">
        <v>0</v>
      </c>
      <c r="G186" t="n">
        <v>0</v>
      </c>
      <c r="H186" t="n">
        <v>0</v>
      </c>
      <c r="I186">
        <f>((D188) + (D187))</f>
        <v/>
      </c>
      <c r="J186">
        <f>(((D188) + (D187))*C186)</f>
        <v/>
      </c>
    </row>
    <row r="187">
      <c r="A187" t="inlineStr">
        <is>
          <t>CLBLL_L_X4Y47/CLBLL_LL_C3</t>
        </is>
      </c>
      <c r="B187" t="inlineStr">
        <is>
          <t>Part of wire</t>
        </is>
      </c>
      <c r="C187" t="n">
        <v>0</v>
      </c>
      <c r="D187" t="n">
        <v>0.001136</v>
      </c>
      <c r="I187">
        <f>(((D187)/2) + (D188))</f>
        <v/>
      </c>
      <c r="J187">
        <f>((C187)*(((D187)/2) + (D188)))</f>
        <v/>
      </c>
    </row>
    <row r="188">
      <c r="A188" t="inlineStr">
        <is>
          <t>masterReg/readData2[28]_i_16/I3</t>
        </is>
      </c>
      <c r="B188" t="inlineStr">
        <is>
          <t>Inpin</t>
        </is>
      </c>
      <c r="D188" t="n">
        <v>0</v>
      </c>
      <c r="E188" t="n">
        <v>0.137</v>
      </c>
      <c r="F188" t="n">
        <v>0.11</v>
      </c>
      <c r="G188" t="n">
        <v>0.351</v>
      </c>
      <c r="H188" t="n">
        <v>0.283</v>
      </c>
    </row>
    <row r="189">
      <c r="A189" t="inlineStr">
        <is>
          <t>regReadDataA[3]: masterReg/readData1_reg[3]/Q to masterReg/readData2[28]_i_16/I3 sum delays</t>
        </is>
      </c>
      <c r="E189">
        <f>(E2 + E4 + E27 + E53 + E179 + E183 + E186 + E188)</f>
        <v/>
      </c>
      <c r="F189">
        <f>(F2 + F4 + F27 + F53 + F179 + F183 + F186 + F188)</f>
        <v/>
      </c>
      <c r="G189">
        <f>(G2 + G4 + G27 + G53 + G179 + G183 + G186 + G188)</f>
        <v/>
      </c>
      <c r="H189">
        <f>(H2 + H4 + H27 + H53 + H179 + H183 + H186 + H188)</f>
        <v/>
      </c>
      <c r="J189">
        <f>(J2 + J3 + J4 + J6 + J27 + J36 + J53 + J54 + J179 + J182 + J183 + J185 + J186 + J187 + J188)</f>
        <v/>
      </c>
    </row>
    <row r="190">
      <c r="A190" t="inlineStr">
        <is>
          <t>regReadDataA[3]: masterReg/readData1_reg[3]/Q to masterReg/readData2[28]_i_16/I3sum delays + cap delay</t>
        </is>
      </c>
      <c r="E190">
        <f>1000*(E189 + J189)</f>
        <v/>
      </c>
      <c r="F190">
        <f>1000*(F189 + J189)</f>
        <v/>
      </c>
      <c r="G190">
        <f>1000*(G189 + J189)</f>
        <v/>
      </c>
      <c r="H190">
        <f>1000*(H189 + J189)</f>
        <v/>
      </c>
    </row>
    <row r="192">
      <c r="A192" t="inlineStr">
        <is>
          <t>regReadDataA[3]: masterReg/readData1_reg[3]/Q to masterReg/readData2[28]_i_16/I3Total delay (from Vivado)</t>
        </is>
      </c>
      <c r="E192" t="inlineStr">
        <is>
          <t>468</t>
        </is>
      </c>
      <c r="F192" t="inlineStr">
        <is>
          <t>400</t>
        </is>
      </c>
      <c r="G192" t="inlineStr">
        <is>
          <t>859</t>
        </is>
      </c>
      <c r="H192" t="inlineStr">
        <is>
          <t>721</t>
        </is>
      </c>
    </row>
    <row r="194">
      <c r="A194" t="inlineStr">
        <is>
          <t>INT_L_X4Y47/INT_L.NW2END3-&gt;&gt;NL1BEG2</t>
        </is>
      </c>
      <c r="B194" t="inlineStr">
        <is>
          <t>Buffer</t>
        </is>
      </c>
      <c r="C194" t="n">
        <v>1.16220225</v>
      </c>
      <c r="D194" t="n">
        <v>0.008429000000000001</v>
      </c>
      <c r="E194" t="n">
        <v>0.054</v>
      </c>
      <c r="F194" t="n">
        <v>0.044</v>
      </c>
      <c r="G194" t="n">
        <v>0.131</v>
      </c>
      <c r="H194" t="n">
        <v>0.108</v>
      </c>
      <c r="I194">
        <f>((D197 + D214 + D225) + (D195 + D196))</f>
        <v/>
      </c>
      <c r="J194">
        <f>(((D197 + D214 + D225) + (D195 + D196))*C194)</f>
        <v/>
      </c>
    </row>
    <row r="195">
      <c r="A195" t="inlineStr">
        <is>
          <t>INT_L_X4Y47/NL1BEG2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INT_L_X4Y48/NL1END2</t>
        </is>
      </c>
      <c r="B196" t="inlineStr">
        <is>
          <t>Part of wire</t>
        </is>
      </c>
      <c r="C196" t="n">
        <v>0</v>
      </c>
      <c r="D196" t="n">
        <v>0</v>
      </c>
      <c r="I196">
        <f>(((D195 + D196)/2) + (D197 + D214 + D225))</f>
        <v/>
      </c>
      <c r="J196">
        <f>((C195 + C196)*(((D195 + D196)/2) + (D197 + D214 + D225)))</f>
        <v/>
      </c>
    </row>
    <row r="197">
      <c r="A197" t="inlineStr">
        <is>
          <t>INT_L_X4Y48/INT_L.NL1END2-&gt;&gt;NW2BEG2</t>
        </is>
      </c>
      <c r="B197" t="inlineStr">
        <is>
          <t>Buffer</t>
        </is>
      </c>
      <c r="C197" t="n">
        <v>1.1851186875</v>
      </c>
      <c r="D197" t="n">
        <v>0.008473000000000001</v>
      </c>
      <c r="E197" t="n">
        <v>0.043</v>
      </c>
      <c r="F197" t="n">
        <v>0.035</v>
      </c>
      <c r="G197" t="n">
        <v>0.14</v>
      </c>
      <c r="H197" t="n">
        <v>0.116</v>
      </c>
      <c r="I197">
        <f>((D203) + (D198 + D199 + D200 + D201 + D202))</f>
        <v/>
      </c>
      <c r="J197">
        <f>(((D203) + (D198 + D199 + D200 + D201 + D202))*C197)</f>
        <v/>
      </c>
    </row>
    <row r="198">
      <c r="A198" t="inlineStr">
        <is>
          <t>INT_L_X4Y48/NW2BEG2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INT_R_X3Y49/NW2END2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INT_L_X4Y49/NW2A2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CLBLL_L_X4Y49/CLBLL_NW2A2</t>
        </is>
      </c>
      <c r="B201" t="inlineStr">
        <is>
          <t>Part of wire</t>
        </is>
      </c>
      <c r="C201" t="n">
        <v>0.080091</v>
      </c>
      <c r="D201" t="n">
        <v>0.005884</v>
      </c>
    </row>
    <row r="202">
      <c r="A202" t="inlineStr">
        <is>
          <t>CLBLM_R_X3Y49/CLBLM_NW2A2</t>
        </is>
      </c>
      <c r="B202" t="inlineStr">
        <is>
          <t>Part of wire</t>
        </is>
      </c>
      <c r="C202" t="n">
        <v>0.091532</v>
      </c>
      <c r="D202" t="n">
        <v>0.005884</v>
      </c>
      <c r="I202">
        <f>(((D198 + D199 + D200 + D201 + D202)/2) + (D203))</f>
        <v/>
      </c>
      <c r="J202">
        <f>((C198 + C199 + C200 + C201 + C202)*(((D198 + D199 + D200 + D201 + D202)/2) + (D203)))</f>
        <v/>
      </c>
    </row>
    <row r="203">
      <c r="A203" t="inlineStr">
        <is>
          <t>INT_R_X3Y49/INT_R.NW2END2-&gt;&gt;IMUX11</t>
        </is>
      </c>
      <c r="B203" t="inlineStr">
        <is>
          <t>Buffer</t>
        </is>
      </c>
      <c r="C203" t="n">
        <v>1.6107141875</v>
      </c>
      <c r="D203" t="n">
        <v>0.007713</v>
      </c>
      <c r="E203" t="n">
        <v>0.047</v>
      </c>
      <c r="F203" t="n">
        <v>0.038</v>
      </c>
      <c r="G203" t="n">
        <v>0.138</v>
      </c>
      <c r="H203" t="n">
        <v>0.114</v>
      </c>
      <c r="I203">
        <f>((((D208) + (D207))) + (D204 + D205))</f>
        <v/>
      </c>
      <c r="J203">
        <f>(((((D208) + (D207))) + (D204 + D205))*C203)</f>
        <v/>
      </c>
    </row>
    <row r="204">
      <c r="A204" t="inlineStr">
        <is>
          <t>INT_R_X3Y49/IMUX11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CLBLM_R_X3Y49/CLBLM_IMUX11</t>
        </is>
      </c>
      <c r="B205" t="inlineStr">
        <is>
          <t>Part of wire</t>
        </is>
      </c>
      <c r="C205" t="n">
        <v>0</v>
      </c>
      <c r="D205" t="n">
        <v>0</v>
      </c>
      <c r="I205">
        <f>(((D204 + D205)/2) + (((D208) + (D207))))</f>
        <v/>
      </c>
      <c r="J205">
        <f>((C204 + C205)*(((D204 + D205)/2) + (((D208) + (D207)))))</f>
        <v/>
      </c>
    </row>
    <row r="206">
      <c r="A206" t="inlineStr">
        <is>
          <t>CLBLM_R_X3Y49/CLBLM_R.CLBLM_IMUX11-&gt;CLBLM_M_A4</t>
        </is>
      </c>
      <c r="B206" t="inlineStr">
        <is>
          <t>PassTransistor</t>
        </is>
      </c>
      <c r="C206" t="n">
        <v>0</v>
      </c>
      <c r="E206" t="n">
        <v>0</v>
      </c>
      <c r="F206" t="n">
        <v>0</v>
      </c>
      <c r="G206" t="n">
        <v>0</v>
      </c>
      <c r="H206" t="n">
        <v>0</v>
      </c>
      <c r="I206">
        <f>((D208) + (D207))</f>
        <v/>
      </c>
      <c r="J206">
        <f>(((D208) + (D207))*C206)</f>
        <v/>
      </c>
    </row>
    <row r="207">
      <c r="A207" t="inlineStr">
        <is>
          <t>CLBLM_R_X3Y49/CLBLM_M_A4</t>
        </is>
      </c>
      <c r="B207" t="inlineStr">
        <is>
          <t>Part of wire</t>
        </is>
      </c>
      <c r="C207" t="n">
        <v>0</v>
      </c>
      <c r="D207" t="n">
        <v>0</v>
      </c>
      <c r="I207">
        <f>(((D207)/2) + (D208))</f>
        <v/>
      </c>
      <c r="J207">
        <f>((C207)*(((D207)/2) + (D208)))</f>
        <v/>
      </c>
    </row>
    <row r="208">
      <c r="A208" t="inlineStr">
        <is>
          <t>masterReg/led_OBUF[3]_inst_i_1/I2</t>
        </is>
      </c>
      <c r="B208" t="inlineStr">
        <is>
          <t>Inpin</t>
        </is>
      </c>
      <c r="D208" t="n">
        <v>0</v>
      </c>
      <c r="E208" t="n">
        <v>0.113</v>
      </c>
      <c r="F208" t="n">
        <v>0.091</v>
      </c>
      <c r="G208" t="n">
        <v>0.303</v>
      </c>
      <c r="H208" t="n">
        <v>0.244</v>
      </c>
    </row>
    <row r="209">
      <c r="A209" t="inlineStr">
        <is>
          <t>regReadDataA[3]: masterReg/readData1_reg[3]/Q to masterReg/led_OBUF[3]_inst_i_1/I2 sum delays</t>
        </is>
      </c>
      <c r="E209">
        <f>(E2 + E4 + E27 + E53 + E179 + E194 + E197 + E203 + E206 + E208)</f>
        <v/>
      </c>
      <c r="F209">
        <f>(F2 + F4 + F27 + F53 + F179 + F194 + F197 + F203 + F206 + F208)</f>
        <v/>
      </c>
      <c r="G209">
        <f>(G2 + G4 + G27 + G53 + G179 + G194 + G197 + G203 + G206 + G208)</f>
        <v/>
      </c>
      <c r="H209">
        <f>(H2 + H4 + H27 + H53 + H179 + H194 + H197 + H203 + H206 + H208)</f>
        <v/>
      </c>
      <c r="J209">
        <f>(J2 + J3 + J4 + J6 + J27 + J36 + J53 + J54 + J179 + J182 + J194 + J196 + J197 + J202 + J203 + J205 + J206 + J207 + J208)</f>
        <v/>
      </c>
    </row>
    <row r="210">
      <c r="A210" t="inlineStr">
        <is>
          <t>regReadDataA[3]: masterReg/readData1_reg[3]/Q to masterReg/led_OBUF[3]_inst_i_1/I2sum delays + cap delay</t>
        </is>
      </c>
      <c r="E210">
        <f>1000*(E209 + J209)</f>
        <v/>
      </c>
      <c r="F210">
        <f>1000*(F209 + J209)</f>
        <v/>
      </c>
      <c r="G210">
        <f>1000*(G209 + J209)</f>
        <v/>
      </c>
      <c r="H210">
        <f>1000*(H209 + J209)</f>
        <v/>
      </c>
    </row>
    <row r="212">
      <c r="A212" t="inlineStr">
        <is>
          <t>regReadDataA[3]: masterReg/readData1_reg[3]/Q to masterReg/led_OBUF[3]_inst_i_1/I2Total delay (from Vivado)</t>
        </is>
      </c>
      <c r="E212" t="inlineStr">
        <is>
          <t>591</t>
        </is>
      </c>
      <c r="F212" t="inlineStr">
        <is>
          <t>510</t>
        </is>
      </c>
      <c r="G212" t="inlineStr">
        <is>
          <t>1086</t>
        </is>
      </c>
      <c r="H212" t="inlineStr">
        <is>
          <t>917</t>
        </is>
      </c>
    </row>
    <row r="214">
      <c r="A214" t="inlineStr">
        <is>
          <t>INT_L_X4Y48/INT_L.NL1END2-&gt;&gt;IMUX_L27</t>
        </is>
      </c>
      <c r="B214" t="inlineStr">
        <is>
          <t>Buffer</t>
        </is>
      </c>
      <c r="C214" t="n">
        <v>1.6107141875</v>
      </c>
      <c r="D214" t="n">
        <v>0.007713</v>
      </c>
      <c r="E214" t="n">
        <v>0.047</v>
      </c>
      <c r="F214" t="n">
        <v>0.038</v>
      </c>
      <c r="G214" t="n">
        <v>0.138</v>
      </c>
      <c r="H214" t="n">
        <v>0.114</v>
      </c>
      <c r="I214">
        <f>((((D219) + (D218))) + (D215 + D216))</f>
        <v/>
      </c>
      <c r="J214">
        <f>(((((D219) + (D218))) + (D215 + D216))*C214)</f>
        <v/>
      </c>
    </row>
    <row r="215">
      <c r="A215" t="inlineStr">
        <is>
          <t>INT_L_X4Y48/IMUX_L27</t>
        </is>
      </c>
      <c r="B215" t="inlineStr">
        <is>
          <t>Part of wire</t>
        </is>
      </c>
      <c r="C215" t="n">
        <v>0</v>
      </c>
      <c r="D215" t="n">
        <v>0</v>
      </c>
    </row>
    <row r="216">
      <c r="A216" t="inlineStr">
        <is>
          <t>CLBLL_L_X4Y48/CLBLL_IMUX27</t>
        </is>
      </c>
      <c r="B216" t="inlineStr">
        <is>
          <t>Part of wire</t>
        </is>
      </c>
      <c r="C216" t="n">
        <v>0</v>
      </c>
      <c r="D216" t="n">
        <v>0</v>
      </c>
      <c r="I216">
        <f>(((D215 + D216)/2) + (((D219) + (D218))))</f>
        <v/>
      </c>
      <c r="J216">
        <f>((C215 + C216)*(((D215 + D216)/2) + (((D219) + (D218)))))</f>
        <v/>
      </c>
    </row>
    <row r="217">
      <c r="A217" t="inlineStr">
        <is>
          <t>CLBLL_L_X4Y48/CLBLL_L.CLBLL_IMUX27-&gt;CLBLL_LL_B4</t>
        </is>
      </c>
      <c r="B217" t="inlineStr">
        <is>
          <t>PassTransistor</t>
        </is>
      </c>
      <c r="C217" t="n">
        <v>0</v>
      </c>
      <c r="E217" t="n">
        <v>0</v>
      </c>
      <c r="F217" t="n">
        <v>0</v>
      </c>
      <c r="G217" t="n">
        <v>0</v>
      </c>
      <c r="H217" t="n">
        <v>0</v>
      </c>
      <c r="I217">
        <f>((D219) + (D218))</f>
        <v/>
      </c>
      <c r="J217">
        <f>(((D219) + (D218))*C217)</f>
        <v/>
      </c>
    </row>
    <row r="218">
      <c r="A218" t="inlineStr">
        <is>
          <t>CLBLL_L_X4Y48/CLBLL_LL_B4</t>
        </is>
      </c>
      <c r="B218" t="inlineStr">
        <is>
          <t>Part of wire</t>
        </is>
      </c>
      <c r="C218" t="n">
        <v>0</v>
      </c>
      <c r="D218" t="n">
        <v>0.001136</v>
      </c>
      <c r="I218">
        <f>(((D218)/2) + (D219))</f>
        <v/>
      </c>
      <c r="J218">
        <f>((C218)*(((D218)/2) + (D219)))</f>
        <v/>
      </c>
    </row>
    <row r="219">
      <c r="A219" t="inlineStr">
        <is>
          <t>masterReg/i__carry_i_7/I3</t>
        </is>
      </c>
      <c r="B219" t="inlineStr">
        <is>
          <t>Inpin</t>
        </is>
      </c>
      <c r="D219" t="n">
        <v>0</v>
      </c>
      <c r="E219" t="n">
        <v>0.107</v>
      </c>
      <c r="F219" t="n">
        <v>0.08599999999999999</v>
      </c>
      <c r="G219" t="n">
        <v>0.282</v>
      </c>
      <c r="H219" t="n">
        <v>0.228</v>
      </c>
    </row>
    <row r="220">
      <c r="A220" t="inlineStr">
        <is>
          <t>regReadDataA[3]: masterReg/readData1_reg[3]/Q to masterReg/i__carry_i_7/I3 sum delays</t>
        </is>
      </c>
      <c r="E220">
        <f>(E2 + E4 + E27 + E53 + E179 + E194 + E214 + E217 + E219)</f>
        <v/>
      </c>
      <c r="F220">
        <f>(F2 + F4 + F27 + F53 + F179 + F194 + F214 + F217 + F219)</f>
        <v/>
      </c>
      <c r="G220">
        <f>(G2 + G4 + G27 + G53 + G179 + G194 + G214 + G217 + G219)</f>
        <v/>
      </c>
      <c r="H220">
        <f>(H2 + H4 + H27 + H53 + H179 + H194 + H214 + H217 + H219)</f>
        <v/>
      </c>
      <c r="J220">
        <f>(J2 + J3 + J4 + J6 + J27 + J36 + J53 + J54 + J179 + J182 + J194 + J196 + J214 + J216 + J217 + J218 + J219)</f>
        <v/>
      </c>
    </row>
    <row r="221">
      <c r="A221" t="inlineStr">
        <is>
          <t>regReadDataA[3]: masterReg/readData1_reg[3]/Q to masterReg/i__carry_i_7/I3sum delays + cap delay</t>
        </is>
      </c>
      <c r="E221">
        <f>1000*(E220 + J220)</f>
        <v/>
      </c>
      <c r="F221">
        <f>1000*(F220 + J220)</f>
        <v/>
      </c>
      <c r="G221">
        <f>1000*(G220 + J220)</f>
        <v/>
      </c>
      <c r="H221">
        <f>1000*(H220 + J220)</f>
        <v/>
      </c>
    </row>
    <row r="223">
      <c r="A223" t="inlineStr">
        <is>
          <t>regReadDataA[3]: masterReg/readData1_reg[3]/Q to masterReg/i__carry_i_7/I3Total delay (from Vivado)</t>
        </is>
      </c>
      <c r="E223" t="inlineStr">
        <is>
          <t>519</t>
        </is>
      </c>
      <c r="F223" t="inlineStr">
        <is>
          <t>447</t>
        </is>
      </c>
      <c r="G223" t="inlineStr">
        <is>
          <t>931</t>
        </is>
      </c>
      <c r="H223" t="inlineStr">
        <is>
          <t>785</t>
        </is>
      </c>
    </row>
    <row r="225">
      <c r="A225" t="inlineStr">
        <is>
          <t>INT_L_X4Y48/INT_L.NL1END2-&gt;&gt;WR1BEG3</t>
        </is>
      </c>
      <c r="B225" t="inlineStr">
        <is>
          <t>Buffer</t>
        </is>
      </c>
      <c r="C225" t="n">
        <v>1.16220225</v>
      </c>
      <c r="D225" t="n">
        <v>0.008429000000000001</v>
      </c>
      <c r="E225" t="n">
        <v>0.043</v>
      </c>
      <c r="F225" t="n">
        <v>0.035</v>
      </c>
      <c r="G225" t="n">
        <v>0.123</v>
      </c>
      <c r="H225" t="n">
        <v>0.102</v>
      </c>
      <c r="I225">
        <f>((D230) + (D226 + D227 + D228 + D229))</f>
        <v/>
      </c>
      <c r="J225">
        <f>(((D230) + (D226 + D227 + D228 + D229))*C225)</f>
        <v/>
      </c>
    </row>
    <row r="226">
      <c r="A226" t="inlineStr">
        <is>
          <t>INT_L_X4Y48/WR1BEG3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INT_R_X3Y48/WR1END3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CLBLL_L_X4Y48/CLBLL_WR1END3</t>
        </is>
      </c>
      <c r="B228" t="inlineStr">
        <is>
          <t>Part of wire</t>
        </is>
      </c>
      <c r="C228" t="n">
        <v>0.08269599999999999</v>
      </c>
      <c r="D228" t="n">
        <v>0.005801</v>
      </c>
    </row>
    <row r="229">
      <c r="A229" t="inlineStr">
        <is>
          <t>CLBLM_R_X3Y48/CLBLM_WR1END3</t>
        </is>
      </c>
      <c r="B229" t="inlineStr">
        <is>
          <t>Part of wire</t>
        </is>
      </c>
      <c r="C229" t="n">
        <v>0.09451000000000001</v>
      </c>
      <c r="D229" t="n">
        <v>0.005801</v>
      </c>
      <c r="I229">
        <f>(((D226 + D227 + D228 + D229)/2) + (D230))</f>
        <v/>
      </c>
      <c r="J229">
        <f>((C226 + C227 + C228 + C229)*(((D226 + D227 + D228 + D229)/2) + (D230)))</f>
        <v/>
      </c>
    </row>
    <row r="230">
      <c r="A230" t="inlineStr">
        <is>
          <t>INT_R_X3Y48/INT_R.WR1END3-&gt;&gt;IMUX46</t>
        </is>
      </c>
      <c r="B230" t="inlineStr">
        <is>
          <t>Buffer</t>
        </is>
      </c>
      <c r="C230" t="n">
        <v>1.6107141875</v>
      </c>
      <c r="D230" t="n">
        <v>0.007713</v>
      </c>
      <c r="E230" t="n">
        <v>0.047</v>
      </c>
      <c r="F230" t="n">
        <v>0.038</v>
      </c>
      <c r="G230" t="n">
        <v>0.138</v>
      </c>
      <c r="H230" t="n">
        <v>0.114</v>
      </c>
      <c r="I230">
        <f>((((D235) + (D234))) + (D231 + D232))</f>
        <v/>
      </c>
      <c r="J230">
        <f>(((((D235) + (D234))) + (D231 + D232))*C230)</f>
        <v/>
      </c>
    </row>
    <row r="231">
      <c r="A231" t="inlineStr">
        <is>
          <t>INT_R_X3Y48/IMUX46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CLBLM_R_X3Y48/CLBLM_IMUX46</t>
        </is>
      </c>
      <c r="B232" t="inlineStr">
        <is>
          <t>Part of wire</t>
        </is>
      </c>
      <c r="C232" t="n">
        <v>0</v>
      </c>
      <c r="D232" t="n">
        <v>0</v>
      </c>
      <c r="I232">
        <f>(((D231 + D232)/2) + (((D235) + (D234))))</f>
        <v/>
      </c>
      <c r="J232">
        <f>((C231 + C232)*(((D231 + D232)/2) + (((D235) + (D234)))))</f>
        <v/>
      </c>
    </row>
    <row r="233">
      <c r="A233" t="inlineStr">
        <is>
          <t>CLBLM_R_X3Y48/CLBLM_R.CLBLM_IMUX46-&gt;CLBLM_L_D5</t>
        </is>
      </c>
      <c r="B233" t="inlineStr">
        <is>
          <t>PassTransistor</t>
        </is>
      </c>
      <c r="C233" t="n">
        <v>0</v>
      </c>
      <c r="E233" t="n">
        <v>0</v>
      </c>
      <c r="F233" t="n">
        <v>0</v>
      </c>
      <c r="G233" t="n">
        <v>0</v>
      </c>
      <c r="H233" t="n">
        <v>0</v>
      </c>
      <c r="I233">
        <f>((D235) + (D234))</f>
        <v/>
      </c>
      <c r="J233">
        <f>(((D235) + (D234))*C233)</f>
        <v/>
      </c>
    </row>
    <row r="234">
      <c r="A234" t="inlineStr">
        <is>
          <t>CLBLM_R_X3Y48/CLBLM_L_D5</t>
        </is>
      </c>
      <c r="B234" t="inlineStr">
        <is>
          <t>Part of wire</t>
        </is>
      </c>
      <c r="C234" t="n">
        <v>0</v>
      </c>
      <c r="D234" t="n">
        <v>0</v>
      </c>
      <c r="I234">
        <f>(((D234)/2) + (D235))</f>
        <v/>
      </c>
      <c r="J234">
        <f>((C234)*(((D234)/2) + (D235)))</f>
        <v/>
      </c>
    </row>
    <row r="235">
      <c r="A235" t="inlineStr">
        <is>
          <t>masterReg/readData2[0]_i_11/I0</t>
        </is>
      </c>
      <c r="B235" t="inlineStr">
        <is>
          <t>Inpin</t>
        </is>
      </c>
      <c r="D235" t="n">
        <v>0</v>
      </c>
      <c r="E235" t="n">
        <v>0.042</v>
      </c>
      <c r="F235" t="n">
        <v>0.033</v>
      </c>
      <c r="G235" t="n">
        <v>0.113</v>
      </c>
      <c r="H235" t="n">
        <v>0.091</v>
      </c>
    </row>
    <row r="236">
      <c r="A236" t="inlineStr">
        <is>
          <t>regReadDataA[3]: masterReg/readData1_reg[3]/Q to masterReg/readData2[0]_i_11/I0 sum delays</t>
        </is>
      </c>
      <c r="E236">
        <f>(E2 + E4 + E27 + E53 + E179 + E194 + E225 + E230 + E233 + E235)</f>
        <v/>
      </c>
      <c r="F236">
        <f>(F2 + F4 + F27 + F53 + F179 + F194 + F225 + F230 + F233 + F235)</f>
        <v/>
      </c>
      <c r="G236">
        <f>(G2 + G4 + G27 + G53 + G179 + G194 + G225 + G230 + G233 + G235)</f>
        <v/>
      </c>
      <c r="H236">
        <f>(H2 + H4 + H27 + H53 + H179 + H194 + H225 + H230 + H233 + H235)</f>
        <v/>
      </c>
      <c r="J236">
        <f>(J2 + J3 + J4 + J6 + J27 + J36 + J53 + J54 + J179 + J182 + J194 + J196 + J225 + J229 + J230 + J232 + J233 + J234 + J235)</f>
        <v/>
      </c>
    </row>
    <row r="237">
      <c r="A237" t="inlineStr">
        <is>
          <t>regReadDataA[3]: masterReg/readData1_reg[3]/Q to masterReg/readData2[0]_i_11/I0sum delays + cap delay</t>
        </is>
      </c>
      <c r="E237">
        <f>1000*(E236 + J236)</f>
        <v/>
      </c>
      <c r="F237">
        <f>1000*(F236 + J236)</f>
        <v/>
      </c>
      <c r="G237">
        <f>1000*(G236 + J236)</f>
        <v/>
      </c>
      <c r="H237">
        <f>1000*(H236 + J236)</f>
        <v/>
      </c>
    </row>
    <row r="239">
      <c r="A239" t="inlineStr">
        <is>
          <t>regReadDataA[3]: masterReg/readData1_reg[3]/Q to masterReg/readData2[0]_i_11/I0Total delay (from Vivado)</t>
        </is>
      </c>
      <c r="E239" t="inlineStr">
        <is>
          <t>519</t>
        </is>
      </c>
      <c r="F239" t="inlineStr">
        <is>
          <t>451</t>
        </is>
      </c>
      <c r="G239" t="inlineStr">
        <is>
          <t>916</t>
        </is>
      </c>
      <c r="H239" t="inlineStr">
        <is>
          <t>779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CLBLM_R_X3Y43/CLBLM_L_BQ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D53) + (D5 + D6))) + (D3))</f>
        <v/>
      </c>
      <c r="J2">
        <f>(C2*((((D7 + D53) + (D5 + D6))) + (D3)))</f>
        <v/>
      </c>
    </row>
    <row r="3">
      <c r="A3" t="inlineStr">
        <is>
          <t>CLBLM_R_X3Y43/CLBLM_L_BQ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D53) + (D5 + D6))))</f>
        <v/>
      </c>
      <c r="J3">
        <f>((C3)*(((D3)/2) + (((D7 + D53) + (D5 + D6)))))</f>
        <v/>
      </c>
    </row>
    <row r="4">
      <c r="A4" t="inlineStr">
        <is>
          <t>CLBLM_R_X3Y43/CLBLM_R.CLBLM_L_BQ-&gt;CLBLM_LOGIC_OUTS1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D53) + (D5 + D6))</f>
        <v/>
      </c>
      <c r="J4">
        <f>(((D7 + D53) + (D5 + D6))*C4)</f>
        <v/>
      </c>
    </row>
    <row r="5">
      <c r="A5" t="inlineStr">
        <is>
          <t>CLBLM_R_X3Y43/CLBLM_LOGIC_OUTS1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INT_R_X3Y43/LOGIC_OUTS1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D53))</f>
        <v/>
      </c>
      <c r="J6">
        <f>((C5 + C6)*(((D5 + D6)/2) + (D7 + D53)))</f>
        <v/>
      </c>
    </row>
    <row r="7">
      <c r="A7" t="inlineStr">
        <is>
          <t>INT_R_X3Y43/INT_R.LOGIC_OUTS1-&gt;&gt;NE6BEG1</t>
        </is>
      </c>
      <c r="B7" t="inlineStr">
        <is>
          <t>Buffer</t>
        </is>
      </c>
      <c r="C7" t="n">
        <v>1.5845231875</v>
      </c>
      <c r="D7" t="n">
        <v>0.009979</v>
      </c>
      <c r="E7" t="n">
        <v>0.076</v>
      </c>
      <c r="F7" t="n">
        <v>0.062</v>
      </c>
      <c r="G7" t="n">
        <v>0.176</v>
      </c>
      <c r="H7" t="n">
        <v>0.145</v>
      </c>
      <c r="I7">
        <f>((D17) + (D8 + D9 + D10 + D11 + D12 + D13 + D14 + D15 + D16))</f>
        <v/>
      </c>
      <c r="J7">
        <f>(((D17) + (D8 + D9 + D10 + D11 + D12 + D13 + D14 + D15 + D16))*C7)</f>
        <v/>
      </c>
    </row>
    <row r="8">
      <c r="A8" t="inlineStr">
        <is>
          <t>INT_R_X3Y43/NE6BEG1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INT_R_X5Y47/NE6END1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CLBLM_R_X3Y43/CLBLM_NE4BEG1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CLBLL_L_X4Y43/CLBLL_NE4BEG1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INT_L_X4Y43/NE6A1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INT_L_X4Y44/NE6B1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INT_L_X4Y45/NE6C1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INT_L_X4Y46/NE6D1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INT_L_X4Y47/NE6E1</t>
        </is>
      </c>
      <c r="B16" t="inlineStr">
        <is>
          <t>Part of wire</t>
        </is>
      </c>
      <c r="C16" t="n">
        <v>0</v>
      </c>
      <c r="D16" t="n">
        <v>0</v>
      </c>
      <c r="I16">
        <f>(((D8 + D9 + D10 + D11 + D12 + D13 + D14 + D15 + D16)/2) + (D17))</f>
        <v/>
      </c>
      <c r="J16">
        <f>((C8 + C9 + C10 + C11 + C12 + C13 + C14 + C15 + C16)*(((D8 + D9 + D10 + D11 + D12 + D13 + D14 + D15 + D16)/2) + (D17)))</f>
        <v/>
      </c>
    </row>
    <row r="17">
      <c r="A17" t="inlineStr">
        <is>
          <t>INT_R_X5Y47/INT_R.NE6END1-&gt;&gt;WR1BEG2</t>
        </is>
      </c>
      <c r="B17" t="inlineStr">
        <is>
          <t>Buffer</t>
        </is>
      </c>
      <c r="C17" t="n">
        <v>1.16220225</v>
      </c>
      <c r="D17" t="n">
        <v>0.008429000000000001</v>
      </c>
      <c r="E17" t="n">
        <v>0.043</v>
      </c>
      <c r="F17" t="n">
        <v>0.035</v>
      </c>
      <c r="G17" t="n">
        <v>0.123</v>
      </c>
      <c r="H17" t="n">
        <v>0.102</v>
      </c>
      <c r="I17">
        <f>((D20 + D31 + D42) + (D18 + D19))</f>
        <v/>
      </c>
      <c r="J17">
        <f>(((D20 + D31 + D42) + (D18 + D19))*C17)</f>
        <v/>
      </c>
    </row>
    <row r="18">
      <c r="A18" t="inlineStr">
        <is>
          <t>INT_R_X5Y47/WR1BEG2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INT_L_X4Y47/WR1END2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(D20 + D31 + D42))</f>
        <v/>
      </c>
      <c r="J19">
        <f>((C18 + C19)*(((D18 + D19)/2) + (D20 + D31 + D42)))</f>
        <v/>
      </c>
    </row>
    <row r="20">
      <c r="A20" t="inlineStr">
        <is>
          <t>INT_L_X4Y47/INT_L.WR1END2-&gt;&gt;IMUX_L12</t>
        </is>
      </c>
      <c r="B20" t="inlineStr">
        <is>
          <t>Buffer</t>
        </is>
      </c>
      <c r="C20" t="n">
        <v>1.6107141875</v>
      </c>
      <c r="D20" t="n">
        <v>0.007713</v>
      </c>
      <c r="E20" t="n">
        <v>0.047</v>
      </c>
      <c r="F20" t="n">
        <v>0.038</v>
      </c>
      <c r="G20" t="n">
        <v>0.138</v>
      </c>
      <c r="H20" t="n">
        <v>0.114</v>
      </c>
      <c r="I20">
        <f>((((D25) + (D24))) + (D21 + D22))</f>
        <v/>
      </c>
      <c r="J20">
        <f>(((((D25) + (D24))) + (D21 + D22))*C20)</f>
        <v/>
      </c>
    </row>
    <row r="21">
      <c r="A21" t="inlineStr">
        <is>
          <t>INT_L_X4Y47/IMUX_L12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CLBLL_L_X4Y47/CLBLL_IMUX12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(((D25) + (D24))))</f>
        <v/>
      </c>
      <c r="J22">
        <f>((C21 + C22)*(((D21 + D22)/2) + (((D25) + (D24)))))</f>
        <v/>
      </c>
    </row>
    <row r="23">
      <c r="A23" t="inlineStr">
        <is>
          <t>CLBLL_L_X4Y47/CLBLL_L.CLBLL_IMUX12-&gt;CLBLL_LL_B6</t>
        </is>
      </c>
      <c r="B23" t="inlineStr">
        <is>
          <t>PassTransistor</t>
        </is>
      </c>
      <c r="C23" t="n">
        <v>0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CLBLL_L_X4Y47/CLBLL_LL_B6</t>
        </is>
      </c>
      <c r="B24" t="inlineStr">
        <is>
          <t>Part of wire</t>
        </is>
      </c>
      <c r="C24" t="n">
        <v>0</v>
      </c>
      <c r="D24" t="n">
        <v>0.004545</v>
      </c>
      <c r="I24">
        <f>(((D24)/2) + (D25))</f>
        <v/>
      </c>
      <c r="J24">
        <f>((C24)*(((D24)/2) + (D25)))</f>
        <v/>
      </c>
    </row>
    <row r="25">
      <c r="A25" t="inlineStr">
        <is>
          <t>masterReg/readData2[1]_i_18/I0</t>
        </is>
      </c>
      <c r="B25" t="inlineStr">
        <is>
          <t>Inpin</t>
        </is>
      </c>
      <c r="D25" t="n">
        <v>0</v>
      </c>
      <c r="E25" t="n">
        <v>0.001</v>
      </c>
      <c r="F25" t="n">
        <v>0.001</v>
      </c>
      <c r="G25" t="n">
        <v>0.002</v>
      </c>
      <c r="H25" t="n">
        <v>0.002</v>
      </c>
    </row>
    <row r="26">
      <c r="A26" t="inlineStr">
        <is>
          <t>regReadDataA[4]: masterReg/readData1_reg[4]/Q to masterReg/readData2[1]_i_18/I0 sum delays</t>
        </is>
      </c>
      <c r="E26">
        <f>(E2 + E4 + E7 + E17 + E20 + E23 + E25)</f>
        <v/>
      </c>
      <c r="F26">
        <f>(F2 + F4 + F7 + F17 + F20 + F23 + F25)</f>
        <v/>
      </c>
      <c r="G26">
        <f>(G2 + G4 + G7 + G17 + G20 + G23 + G25)</f>
        <v/>
      </c>
      <c r="H26">
        <f>(H2 + H4 + H7 + H17 + H20 + H23 + H25)</f>
        <v/>
      </c>
      <c r="J26">
        <f>(J2 + J3 + J4 + J6 + J7 + J16 + J17 + J19 + J20 + J22 + J23 + J24 + J25)</f>
        <v/>
      </c>
    </row>
    <row r="27">
      <c r="A27" t="inlineStr">
        <is>
          <t>regReadDataA[4]: masterReg/readData1_reg[4]/Q to masterReg/readData2[1]_i_18/I0sum delays + cap delay</t>
        </is>
      </c>
      <c r="E27">
        <f>1000*(E26 + J26)</f>
        <v/>
      </c>
      <c r="F27">
        <f>1000*(F26 + J26)</f>
        <v/>
      </c>
      <c r="G27">
        <f>1000*(G26 + J26)</f>
        <v/>
      </c>
      <c r="H27">
        <f>1000*(H26 + J26)</f>
        <v/>
      </c>
    </row>
    <row r="29">
      <c r="A29" t="inlineStr">
        <is>
          <t>regReadDataA[4]: masterReg/readData1_reg[4]/Q to masterReg/readData2[1]_i_18/I0Total delay (from Vivado)</t>
        </is>
      </c>
      <c r="E29" t="inlineStr">
        <is>
          <t>236</t>
        </is>
      </c>
      <c r="F29" t="inlineStr">
        <is>
          <t>205</t>
        </is>
      </c>
      <c r="G29" t="inlineStr">
        <is>
          <t>418</t>
        </is>
      </c>
      <c r="H29" t="inlineStr">
        <is>
          <t>356</t>
        </is>
      </c>
    </row>
    <row r="31">
      <c r="A31" t="inlineStr">
        <is>
          <t>INT_L_X4Y47/INT_L.WR1END2-&gt;&gt;IMUX_L35</t>
        </is>
      </c>
      <c r="B31" t="inlineStr">
        <is>
          <t>Buffer</t>
        </is>
      </c>
      <c r="C31" t="n">
        <v>1.6107141875</v>
      </c>
      <c r="D31" t="n">
        <v>0.007713</v>
      </c>
      <c r="E31" t="n">
        <v>0.047</v>
      </c>
      <c r="F31" t="n">
        <v>0.038</v>
      </c>
      <c r="G31" t="n">
        <v>0.138</v>
      </c>
      <c r="H31" t="n">
        <v>0.114</v>
      </c>
      <c r="I31">
        <f>((((D36) + (D35))) + (D32 + D33))</f>
        <v/>
      </c>
      <c r="J31">
        <f>(((((D36) + (D35))) + (D32 + D33))*C31)</f>
        <v/>
      </c>
    </row>
    <row r="32">
      <c r="A32" t="inlineStr">
        <is>
          <t>INT_L_X4Y47/IMUX_L35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CLBLL_L_X4Y47/CLBLL_IMUX35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(((D36) + (D35))))</f>
        <v/>
      </c>
      <c r="J33">
        <f>((C32 + C33)*(((D32 + D33)/2) + (((D36) + (D35)))))</f>
        <v/>
      </c>
    </row>
    <row r="34">
      <c r="A34" t="inlineStr">
        <is>
          <t>CLBLL_L_X4Y47/CLBLL_L.CLBLL_IMUX35-&gt;CLBLL_LL_C6</t>
        </is>
      </c>
      <c r="B34" t="inlineStr">
        <is>
          <t>PassTransistor</t>
        </is>
      </c>
      <c r="C34" t="n">
        <v>0</v>
      </c>
      <c r="E34" t="n">
        <v>0</v>
      </c>
      <c r="F34" t="n">
        <v>0</v>
      </c>
      <c r="G34" t="n">
        <v>0</v>
      </c>
      <c r="H34" t="n">
        <v>0</v>
      </c>
      <c r="I34">
        <f>((D36) + (D35))</f>
        <v/>
      </c>
      <c r="J34">
        <f>(((D36) + (D35))*C34)</f>
        <v/>
      </c>
    </row>
    <row r="35">
      <c r="A35" t="inlineStr">
        <is>
          <t>CLBLL_L_X4Y47/CLBLL_LL_C6</t>
        </is>
      </c>
      <c r="B35" t="inlineStr">
        <is>
          <t>Part of wire</t>
        </is>
      </c>
      <c r="C35" t="n">
        <v>0</v>
      </c>
      <c r="D35" t="n">
        <v>0.005682</v>
      </c>
      <c r="I35">
        <f>(((D35)/2) + (D36))</f>
        <v/>
      </c>
      <c r="J35">
        <f>((C35)*(((D35)/2) + (D36)))</f>
        <v/>
      </c>
    </row>
    <row r="36">
      <c r="A36" t="inlineStr">
        <is>
          <t>masterReg/readData2[28]_i_16/I5</t>
        </is>
      </c>
      <c r="B36" t="inlineStr">
        <is>
          <t>Inpin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inlineStr">
        <is>
          <t>regReadDataA[4]: masterReg/readData1_reg[4]/Q to masterReg/readData2[28]_i_16/I5 sum delays</t>
        </is>
      </c>
      <c r="E37">
        <f>(E2 + E4 + E7 + E17 + E31 + E34 + E36)</f>
        <v/>
      </c>
      <c r="F37">
        <f>(F2 + F4 + F7 + F17 + F31 + F34 + F36)</f>
        <v/>
      </c>
      <c r="G37">
        <f>(G2 + G4 + G7 + G17 + G31 + G34 + G36)</f>
        <v/>
      </c>
      <c r="H37">
        <f>(H2 + H4 + H7 + H17 + H31 + H34 + H36)</f>
        <v/>
      </c>
      <c r="J37">
        <f>(J2 + J3 + J4 + J6 + J7 + J16 + J17 + J19 + J31 + J33 + J34 + J35 + J36)</f>
        <v/>
      </c>
    </row>
    <row r="38">
      <c r="A38" t="inlineStr">
        <is>
          <t>regReadDataA[4]: masterReg/readData1_reg[4]/Q to masterReg/readData2[28]_i_16/I5sum delays + cap delay</t>
        </is>
      </c>
      <c r="E38">
        <f>1000*(E37 + J37)</f>
        <v/>
      </c>
      <c r="F38">
        <f>1000*(F37 + J37)</f>
        <v/>
      </c>
      <c r="G38">
        <f>1000*(G37 + J37)</f>
        <v/>
      </c>
      <c r="H38">
        <f>1000*(H37 + J37)</f>
        <v/>
      </c>
    </row>
    <row r="40">
      <c r="A40" t="inlineStr">
        <is>
          <t>regReadDataA[4]: masterReg/readData1_reg[4]/Q to masterReg/readData2[28]_i_16/I5Total delay (from Vivado)</t>
        </is>
      </c>
      <c r="E40" t="inlineStr">
        <is>
          <t>236</t>
        </is>
      </c>
      <c r="F40" t="inlineStr">
        <is>
          <t>205</t>
        </is>
      </c>
      <c r="G40" t="inlineStr">
        <is>
          <t>418</t>
        </is>
      </c>
      <c r="H40" t="inlineStr">
        <is>
          <t>356</t>
        </is>
      </c>
    </row>
    <row r="42">
      <c r="A42" t="inlineStr">
        <is>
          <t>INT_L_X4Y47/INT_L.WR1END2-&gt;&gt;IMUX_L43</t>
        </is>
      </c>
      <c r="B42" t="inlineStr">
        <is>
          <t>Buffer</t>
        </is>
      </c>
      <c r="C42" t="n">
        <v>1.6107141875</v>
      </c>
      <c r="D42" t="n">
        <v>0.007713</v>
      </c>
      <c r="E42" t="n">
        <v>0.047</v>
      </c>
      <c r="F42" t="n">
        <v>0.038</v>
      </c>
      <c r="G42" t="n">
        <v>0.138</v>
      </c>
      <c r="H42" t="n">
        <v>0.114</v>
      </c>
      <c r="I42">
        <f>((((D47) + (D46))) + (D43 + D44))</f>
        <v/>
      </c>
      <c r="J42">
        <f>(((((D47) + (D46))) + (D43 + D44))*C42)</f>
        <v/>
      </c>
    </row>
    <row r="43">
      <c r="A43" t="inlineStr">
        <is>
          <t>INT_L_X4Y47/IMUX_L43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CLBLL_L_X4Y47/CLBLL_IMUX43</t>
        </is>
      </c>
      <c r="B44" t="inlineStr">
        <is>
          <t>Part of wire</t>
        </is>
      </c>
      <c r="C44" t="n">
        <v>0</v>
      </c>
      <c r="D44" t="n">
        <v>0</v>
      </c>
      <c r="I44">
        <f>(((D43 + D44)/2) + (((D47) + (D46))))</f>
        <v/>
      </c>
      <c r="J44">
        <f>((C43 + C44)*(((D43 + D44)/2) + (((D47) + (D46)))))</f>
        <v/>
      </c>
    </row>
    <row r="45">
      <c r="A45" t="inlineStr">
        <is>
          <t>CLBLL_L_X4Y47/CLBLL_L.CLBLL_IMUX43-&gt;CLBLL_LL_D6</t>
        </is>
      </c>
      <c r="B45" t="inlineStr">
        <is>
          <t>PassTransistor</t>
        </is>
      </c>
      <c r="C45" t="n">
        <v>0</v>
      </c>
      <c r="E45" t="n">
        <v>0</v>
      </c>
      <c r="F45" t="n">
        <v>0</v>
      </c>
      <c r="G45" t="n">
        <v>0</v>
      </c>
      <c r="H45" t="n">
        <v>0</v>
      </c>
      <c r="I45">
        <f>((D47) + (D46))</f>
        <v/>
      </c>
      <c r="J45">
        <f>(((D47) + (D46))*C45)</f>
        <v/>
      </c>
    </row>
    <row r="46">
      <c r="A46" t="inlineStr">
        <is>
          <t>CLBLL_L_X4Y47/CLBLL_LL_D6</t>
        </is>
      </c>
      <c r="B46" t="inlineStr">
        <is>
          <t>Part of wire</t>
        </is>
      </c>
      <c r="C46" t="n">
        <v>0</v>
      </c>
      <c r="D46" t="n">
        <v>0.004545</v>
      </c>
      <c r="I46">
        <f>(((D46)/2) + (D47))</f>
        <v/>
      </c>
      <c r="J46">
        <f>((C46)*(((D46)/2) + (D47)))</f>
        <v/>
      </c>
    </row>
    <row r="47">
      <c r="A47" t="inlineStr">
        <is>
          <t>masterReg/readData2[31]_i_16/I0</t>
        </is>
      </c>
      <c r="B47" t="inlineStr">
        <is>
          <t>Inpin</t>
        </is>
      </c>
      <c r="D47" t="n">
        <v>0</v>
      </c>
      <c r="E47" t="n">
        <v>0.003</v>
      </c>
      <c r="F47" t="n">
        <v>0.003</v>
      </c>
      <c r="G47" t="n">
        <v>0.005</v>
      </c>
      <c r="H47" t="n">
        <v>0.004</v>
      </c>
    </row>
    <row r="48">
      <c r="A48" t="inlineStr">
        <is>
          <t>regReadDataA[4]: masterReg/readData1_reg[4]/Q to masterReg/readData2[31]_i_16/I0 sum delays</t>
        </is>
      </c>
      <c r="E48">
        <f>(E2 + E4 + E7 + E17 + E42 + E45 + E47)</f>
        <v/>
      </c>
      <c r="F48">
        <f>(F2 + F4 + F7 + F17 + F42 + F45 + F47)</f>
        <v/>
      </c>
      <c r="G48">
        <f>(G2 + G4 + G7 + G17 + G42 + G45 + G47)</f>
        <v/>
      </c>
      <c r="H48">
        <f>(H2 + H4 + H7 + H17 + H42 + H45 + H47)</f>
        <v/>
      </c>
      <c r="J48">
        <f>(J2 + J3 + J4 + J6 + J7 + J16 + J17 + J19 + J42 + J44 + J45 + J46 + J47)</f>
        <v/>
      </c>
    </row>
    <row r="49">
      <c r="A49" t="inlineStr">
        <is>
          <t>regReadDataA[4]: masterReg/readData1_reg[4]/Q to masterReg/readData2[31]_i_16/I0sum delays + cap delay</t>
        </is>
      </c>
      <c r="E49">
        <f>1000*(E48 + J48)</f>
        <v/>
      </c>
      <c r="F49">
        <f>1000*(F48 + J48)</f>
        <v/>
      </c>
      <c r="G49">
        <f>1000*(G48 + J48)</f>
        <v/>
      </c>
      <c r="H49">
        <f>1000*(H48 + J48)</f>
        <v/>
      </c>
    </row>
    <row r="51">
      <c r="A51" t="inlineStr">
        <is>
          <t>regReadDataA[4]: masterReg/readData1_reg[4]/Q to masterReg/readData2[31]_i_16/I0Total delay (from Vivado)</t>
        </is>
      </c>
      <c r="E51" t="inlineStr">
        <is>
          <t>239</t>
        </is>
      </c>
      <c r="F51" t="inlineStr">
        <is>
          <t>208</t>
        </is>
      </c>
      <c r="G51" t="inlineStr">
        <is>
          <t>422</t>
        </is>
      </c>
      <c r="H51" t="inlineStr">
        <is>
          <t>359</t>
        </is>
      </c>
    </row>
    <row r="53">
      <c r="A53" t="inlineStr">
        <is>
          <t>INT_R_X3Y43/INT_R.LOGIC_OUTS1-&gt;&gt;NR1BEG1</t>
        </is>
      </c>
      <c r="B53" t="inlineStr">
        <is>
          <t>Buffer</t>
        </is>
      </c>
      <c r="C53" t="n">
        <v>1.16220225</v>
      </c>
      <c r="D53" t="n">
        <v>0.008429000000000001</v>
      </c>
      <c r="E53" t="n">
        <v>0.056</v>
      </c>
      <c r="F53" t="n">
        <v>0.046</v>
      </c>
      <c r="G53" t="n">
        <v>0.132</v>
      </c>
      <c r="H53" t="n">
        <v>0.109</v>
      </c>
      <c r="I53">
        <f>((D56 + D67) + (D54 + D55))</f>
        <v/>
      </c>
      <c r="J53">
        <f>(((D56 + D67) + (D54 + D55))*C53)</f>
        <v/>
      </c>
    </row>
    <row r="54">
      <c r="A54" t="inlineStr">
        <is>
          <t>INT_R_X3Y43/NR1BEG1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INT_R_X3Y44/NR1END1</t>
        </is>
      </c>
      <c r="B55" t="inlineStr">
        <is>
          <t>Part of wire</t>
        </is>
      </c>
      <c r="C55" t="n">
        <v>0</v>
      </c>
      <c r="D55" t="n">
        <v>0</v>
      </c>
      <c r="I55">
        <f>(((D54 + D55)/2) + (D56 + D67))</f>
        <v/>
      </c>
      <c r="J55">
        <f>((C54 + C55)*(((D54 + D55)/2) + (D56 + D67)))</f>
        <v/>
      </c>
    </row>
    <row r="56">
      <c r="A56" t="inlineStr">
        <is>
          <t>INT_R_X3Y44/INT_R.NR1END1-&gt;&gt;IMUX10</t>
        </is>
      </c>
      <c r="B56" t="inlineStr">
        <is>
          <t>Buffer</t>
        </is>
      </c>
      <c r="C56" t="n">
        <v>1.6107141875</v>
      </c>
      <c r="D56" t="n">
        <v>0.007713</v>
      </c>
      <c r="E56" t="n">
        <v>0.047</v>
      </c>
      <c r="F56" t="n">
        <v>0.038</v>
      </c>
      <c r="G56" t="n">
        <v>0.138</v>
      </c>
      <c r="H56" t="n">
        <v>0.114</v>
      </c>
      <c r="I56">
        <f>((((D61) + (D60))) + (D57 + D58))</f>
        <v/>
      </c>
      <c r="J56">
        <f>(((((D61) + (D60))) + (D57 + D58))*C56)</f>
        <v/>
      </c>
    </row>
    <row r="57">
      <c r="A57" t="inlineStr">
        <is>
          <t>INT_R_X3Y44/IMUX10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CLBLM_R_X3Y44/CLBLM_IMUX10</t>
        </is>
      </c>
      <c r="B58" t="inlineStr">
        <is>
          <t>Part of wire</t>
        </is>
      </c>
      <c r="C58" t="n">
        <v>0</v>
      </c>
      <c r="D58" t="n">
        <v>0</v>
      </c>
      <c r="I58">
        <f>(((D57 + D58)/2) + (((D61) + (D60))))</f>
        <v/>
      </c>
      <c r="J58">
        <f>((C57 + C58)*(((D57 + D58)/2) + (((D61) + (D60)))))</f>
        <v/>
      </c>
    </row>
    <row r="59">
      <c r="A59" t="inlineStr">
        <is>
          <t>CLBLM_R_X3Y44/CLBLM_R.CLBLM_IMUX10-&gt;CLBLM_L_A4</t>
        </is>
      </c>
      <c r="B59" t="inlineStr">
        <is>
          <t>PassTransistor</t>
        </is>
      </c>
      <c r="C59" t="n">
        <v>0</v>
      </c>
      <c r="E59" t="n">
        <v>0</v>
      </c>
      <c r="F59" t="n">
        <v>0</v>
      </c>
      <c r="G59" t="n">
        <v>0</v>
      </c>
      <c r="H59" t="n">
        <v>0</v>
      </c>
      <c r="I59">
        <f>((D61) + (D60))</f>
        <v/>
      </c>
      <c r="J59">
        <f>(((D61) + (D60))*C59)</f>
        <v/>
      </c>
    </row>
    <row r="60">
      <c r="A60" t="inlineStr">
        <is>
          <t>CLBLM_R_X3Y44/CLBLM_L_A4</t>
        </is>
      </c>
      <c r="B60" t="inlineStr">
        <is>
          <t>Part of wire</t>
        </is>
      </c>
      <c r="C60" t="n">
        <v>0</v>
      </c>
      <c r="D60" t="n">
        <v>0</v>
      </c>
      <c r="I60">
        <f>(((D60)/2) + (D61))</f>
        <v/>
      </c>
      <c r="J60">
        <f>((C60)*(((D60)/2) + (D61)))</f>
        <v/>
      </c>
    </row>
    <row r="61">
      <c r="A61" t="inlineStr">
        <is>
          <t>masterReg/readData2[4]_i_4/I2</t>
        </is>
      </c>
      <c r="B61" t="inlineStr">
        <is>
          <t>Inpin</t>
        </is>
      </c>
      <c r="D61" t="n">
        <v>0</v>
      </c>
      <c r="E61" t="n">
        <v>0.107</v>
      </c>
      <c r="F61" t="n">
        <v>0.08599999999999999</v>
      </c>
      <c r="G61" t="n">
        <v>0.284</v>
      </c>
      <c r="H61" t="n">
        <v>0.229</v>
      </c>
    </row>
    <row r="62">
      <c r="A62" t="inlineStr">
        <is>
          <t>regReadDataA[4]: masterReg/readData1_reg[4]/Q to masterReg/readData2[4]_i_4/I2 sum delays</t>
        </is>
      </c>
      <c r="E62">
        <f>(E2 + E4 + E53 + E56 + E59 + E61)</f>
        <v/>
      </c>
      <c r="F62">
        <f>(F2 + F4 + F53 + F56 + F59 + F61)</f>
        <v/>
      </c>
      <c r="G62">
        <f>(G2 + G4 + G53 + G56 + G59 + G61)</f>
        <v/>
      </c>
      <c r="H62">
        <f>(H2 + H4 + H53 + H56 + H59 + H61)</f>
        <v/>
      </c>
      <c r="J62">
        <f>(J2 + J3 + J4 + J6 + J53 + J55 + J56 + J58 + J59 + J60 + J61)</f>
        <v/>
      </c>
    </row>
    <row r="63">
      <c r="A63" t="inlineStr">
        <is>
          <t>regReadDataA[4]: masterReg/readData1_reg[4]/Q to masterReg/readData2[4]_i_4/I2sum delays + cap delay</t>
        </is>
      </c>
      <c r="E63">
        <f>1000*(E62 + J62)</f>
        <v/>
      </c>
      <c r="F63">
        <f>1000*(F62 + J62)</f>
        <v/>
      </c>
      <c r="G63">
        <f>1000*(G62 + J62)</f>
        <v/>
      </c>
      <c r="H63">
        <f>1000*(H62 + J62)</f>
        <v/>
      </c>
    </row>
    <row r="65">
      <c r="A65" t="inlineStr">
        <is>
          <t>regReadDataA[4]: masterReg/readData1_reg[4]/Q to masterReg/readData2[4]_i_4/I2Total delay (from Vivado)</t>
        </is>
      </c>
      <c r="E65" t="inlineStr">
        <is>
          <t>252</t>
        </is>
      </c>
      <c r="F65" t="inlineStr">
        <is>
          <t>212</t>
        </is>
      </c>
      <c r="G65" t="inlineStr">
        <is>
          <t>478</t>
        </is>
      </c>
      <c r="H65" t="inlineStr">
        <is>
          <t>396</t>
        </is>
      </c>
    </row>
    <row r="67">
      <c r="A67" t="inlineStr">
        <is>
          <t>INT_R_X3Y44/INT_R.NR1END1-&gt;&gt;NR1BEG1</t>
        </is>
      </c>
      <c r="B67" t="inlineStr">
        <is>
          <t>Buffer</t>
        </is>
      </c>
      <c r="C67" t="n">
        <v>1.16220225</v>
      </c>
      <c r="D67" t="n">
        <v>0.008429000000000001</v>
      </c>
      <c r="E67" t="n">
        <v>0.056</v>
      </c>
      <c r="F67" t="n">
        <v>0.046</v>
      </c>
      <c r="G67" t="n">
        <v>0.132</v>
      </c>
      <c r="H67" t="n">
        <v>0.109</v>
      </c>
      <c r="I67">
        <f>((D70) + (D68 + D69))</f>
        <v/>
      </c>
      <c r="J67">
        <f>(((D70) + (D68 + D69))*C67)</f>
        <v/>
      </c>
    </row>
    <row r="68">
      <c r="A68" t="inlineStr">
        <is>
          <t>INT_R_X3Y44/NR1BEG1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INT_R_X3Y45/NR1END1</t>
        </is>
      </c>
      <c r="B69" t="inlineStr">
        <is>
          <t>Part of wire</t>
        </is>
      </c>
      <c r="C69" t="n">
        <v>0</v>
      </c>
      <c r="D69" t="n">
        <v>0</v>
      </c>
      <c r="I69">
        <f>(((D68 + D69)/2) + (D70))</f>
        <v/>
      </c>
      <c r="J69">
        <f>((C68 + C69)*(((D68 + D69)/2) + (D70)))</f>
        <v/>
      </c>
    </row>
    <row r="70">
      <c r="A70" t="inlineStr">
        <is>
          <t>INT_R_X3Y45/INT_R.NR1END1-&gt;&gt;NN2BEG1</t>
        </is>
      </c>
      <c r="B70" t="inlineStr">
        <is>
          <t>Buffer</t>
        </is>
      </c>
      <c r="C70" t="n">
        <v>1.1851186875</v>
      </c>
      <c r="D70" t="n">
        <v>0.008473000000000001</v>
      </c>
      <c r="E70" t="n">
        <v>0.06</v>
      </c>
      <c r="F70" t="n">
        <v>0.05</v>
      </c>
      <c r="G70" t="n">
        <v>0.132</v>
      </c>
      <c r="H70" t="n">
        <v>0.109</v>
      </c>
      <c r="I70">
        <f>((D74 + D85) + (D71 + D72 + D73))</f>
        <v/>
      </c>
      <c r="J70">
        <f>(((D74 + D85) + (D71 + D72 + D73))*C70)</f>
        <v/>
      </c>
    </row>
    <row r="71">
      <c r="A71" t="inlineStr">
        <is>
          <t>INT_R_X3Y45/NN2BEG1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INT_R_X3Y47/NN2END1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INT_R_X3Y46/NN2A1</t>
        </is>
      </c>
      <c r="B73" t="inlineStr">
        <is>
          <t>Part of wire</t>
        </is>
      </c>
      <c r="C73" t="n">
        <v>0</v>
      </c>
      <c r="D73" t="n">
        <v>0</v>
      </c>
      <c r="I73">
        <f>(((D71 + D72 + D73)/2) + (D74 + D85))</f>
        <v/>
      </c>
      <c r="J73">
        <f>((C71 + C72 + C73)*(((D71 + D72 + D73)/2) + (D74 + D85)))</f>
        <v/>
      </c>
    </row>
    <row r="74">
      <c r="A74" t="inlineStr">
        <is>
          <t>INT_R_X3Y47/INT_R.NN2END1-&gt;&gt;IMUX34</t>
        </is>
      </c>
      <c r="B74" t="inlineStr">
        <is>
          <t>Buffer</t>
        </is>
      </c>
      <c r="C74" t="n">
        <v>1.6107141875</v>
      </c>
      <c r="D74" t="n">
        <v>0.007713</v>
      </c>
      <c r="E74" t="n">
        <v>0.047</v>
      </c>
      <c r="F74" t="n">
        <v>0.038</v>
      </c>
      <c r="G74" t="n">
        <v>0.138</v>
      </c>
      <c r="H74" t="n">
        <v>0.114</v>
      </c>
      <c r="I74">
        <f>((((D79) + (D78))) + (D75 + D76))</f>
        <v/>
      </c>
      <c r="J74">
        <f>(((((D79) + (D78))) + (D75 + D76))*C74)</f>
        <v/>
      </c>
    </row>
    <row r="75">
      <c r="A75" t="inlineStr">
        <is>
          <t>INT_R_X3Y47/IMUX34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CLBLM_R_X3Y47/CLBLM_IMUX34</t>
        </is>
      </c>
      <c r="B76" t="inlineStr">
        <is>
          <t>Part of wire</t>
        </is>
      </c>
      <c r="C76" t="n">
        <v>0</v>
      </c>
      <c r="D76" t="n">
        <v>0</v>
      </c>
      <c r="I76">
        <f>(((D75 + D76)/2) + (((D79) + (D78))))</f>
        <v/>
      </c>
      <c r="J76">
        <f>((C75 + C76)*(((D75 + D76)/2) + (((D79) + (D78)))))</f>
        <v/>
      </c>
    </row>
    <row r="77">
      <c r="A77" t="inlineStr">
        <is>
          <t>CLBLM_R_X3Y47/CLBLM_R.CLBLM_IMUX34-&gt;CLBLM_L_C6</t>
        </is>
      </c>
      <c r="B77" t="inlineStr">
        <is>
          <t>PassTransistor</t>
        </is>
      </c>
      <c r="C77" t="n">
        <v>0</v>
      </c>
      <c r="E77" t="n">
        <v>0</v>
      </c>
      <c r="F77" t="n">
        <v>0</v>
      </c>
      <c r="G77" t="n">
        <v>0</v>
      </c>
      <c r="H77" t="n">
        <v>0</v>
      </c>
      <c r="I77">
        <f>((D79) + (D78))</f>
        <v/>
      </c>
      <c r="J77">
        <f>(((D79) + (D78))*C77)</f>
        <v/>
      </c>
    </row>
    <row r="78">
      <c r="A78" t="inlineStr">
        <is>
          <t>CLBLM_R_X3Y47/CLBLM_L_C6</t>
        </is>
      </c>
      <c r="B78" t="inlineStr">
        <is>
          <t>Part of wire</t>
        </is>
      </c>
      <c r="C78" t="n">
        <v>0</v>
      </c>
      <c r="D78" t="n">
        <v>0</v>
      </c>
      <c r="I78">
        <f>(((D78)/2) + (D79))</f>
        <v/>
      </c>
      <c r="J78">
        <f>((C78)*(((D78)/2) + (D79)))</f>
        <v/>
      </c>
    </row>
    <row r="79">
      <c r="A79" t="inlineStr">
        <is>
          <t>masterReg/readData2[4]_i_10/I5</t>
        </is>
      </c>
      <c r="B79" t="inlineStr">
        <is>
          <t>Inpin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inlineStr">
        <is>
          <t>regReadDataA[4]: masterReg/readData1_reg[4]/Q to masterReg/readData2[4]_i_10/I5 sum delays</t>
        </is>
      </c>
      <c r="E80">
        <f>(E2 + E4 + E53 + E67 + E70 + E74 + E77 + E79)</f>
        <v/>
      </c>
      <c r="F80">
        <f>(F2 + F4 + F53 + F67 + F70 + F74 + F77 + F79)</f>
        <v/>
      </c>
      <c r="G80">
        <f>(G2 + G4 + G53 + G67 + G70 + G74 + G77 + G79)</f>
        <v/>
      </c>
      <c r="H80">
        <f>(H2 + H4 + H53 + H67 + H70 + H74 + H77 + H79)</f>
        <v/>
      </c>
      <c r="J80">
        <f>(J2 + J3 + J4 + J6 + J53 + J55 + J67 + J69 + J70 + J73 + J74 + J76 + J77 + J78 + J79)</f>
        <v/>
      </c>
    </row>
    <row r="81">
      <c r="A81" t="inlineStr">
        <is>
          <t>regReadDataA[4]: masterReg/readData1_reg[4]/Q to masterReg/readData2[4]_i_10/I5sum delays + cap delay</t>
        </is>
      </c>
      <c r="E81">
        <f>1000*(E80 + J80)</f>
        <v/>
      </c>
      <c r="F81">
        <f>1000*(F80 + J80)</f>
        <v/>
      </c>
      <c r="G81">
        <f>1000*(G80 + J80)</f>
        <v/>
      </c>
      <c r="H81">
        <f>1000*(H80 + J80)</f>
        <v/>
      </c>
    </row>
    <row r="83">
      <c r="A83" t="inlineStr">
        <is>
          <t>regReadDataA[4]: masterReg/readData1_reg[4]/Q to masterReg/readData2[4]_i_10/I5Total delay (from Vivado)</t>
        </is>
      </c>
      <c r="E83" t="inlineStr">
        <is>
          <t>287</t>
        </is>
      </c>
      <c r="F83" t="inlineStr">
        <is>
          <t>248</t>
        </is>
      </c>
      <c r="G83" t="inlineStr">
        <is>
          <t>487</t>
        </is>
      </c>
      <c r="H83" t="inlineStr">
        <is>
          <t>413</t>
        </is>
      </c>
    </row>
    <row r="85">
      <c r="A85" t="inlineStr">
        <is>
          <t>INT_R_X3Y47/INT_R.NN2END1-&gt;&gt;EE2BEG1</t>
        </is>
      </c>
      <c r="B85" t="inlineStr">
        <is>
          <t>Buffer</t>
        </is>
      </c>
      <c r="C85" t="n">
        <v>1.1851186875</v>
      </c>
      <c r="D85" t="n">
        <v>0.008473000000000001</v>
      </c>
      <c r="E85" t="n">
        <v>0.061</v>
      </c>
      <c r="F85" t="n">
        <v>0.05</v>
      </c>
      <c r="G85" t="n">
        <v>0.139</v>
      </c>
      <c r="H85" t="n">
        <v>0.115</v>
      </c>
      <c r="I85">
        <f>((D91 + D109 + D127 + D138 + D149) + (D86 + D87 + D88 + D89 + D90))</f>
        <v/>
      </c>
      <c r="J85">
        <f>(((D91 + D109 + D127 + D138 + D149) + (D86 + D87 + D88 + D89 + D90))*C85)</f>
        <v/>
      </c>
    </row>
    <row r="86">
      <c r="A86" t="inlineStr">
        <is>
          <t>INT_R_X3Y47/EE2BEG1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INT_R_X5Y47/EE2END1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CLBLM_R_X3Y47/CLBLM_EE2BEG1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CLBLL_L_X4Y47/CLBLL_EE2BEG1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INT_L_X4Y47/EE2A1</t>
        </is>
      </c>
      <c r="B90" t="inlineStr">
        <is>
          <t>Part of wire</t>
        </is>
      </c>
      <c r="C90" t="n">
        <v>0</v>
      </c>
      <c r="D90" t="n">
        <v>0</v>
      </c>
      <c r="I90">
        <f>(((D86 + D87 + D88 + D89 + D90)/2) + (D91 + D109 + D127 + D138 + D149))</f>
        <v/>
      </c>
      <c r="J90">
        <f>((C86 + C87 + C88 + C89 + C90)*(((D86 + D87 + D88 + D89 + D90)/2) + (D91 + D109 + D127 + D138 + D149)))</f>
        <v/>
      </c>
    </row>
    <row r="91">
      <c r="A91" t="inlineStr">
        <is>
          <t>INT_R_X5Y47/INT_R.EE2END1-&gt;&gt;FAN_ALT2</t>
        </is>
      </c>
      <c r="B91" t="inlineStr">
        <is>
          <t>Buffer</t>
        </is>
      </c>
      <c r="C91" t="n">
        <v>0</v>
      </c>
      <c r="D91" t="n">
        <v>0.00757</v>
      </c>
      <c r="E91" t="n">
        <v>0</v>
      </c>
      <c r="F91" t="n">
        <v>0</v>
      </c>
      <c r="G91" t="n">
        <v>0</v>
      </c>
      <c r="H91" t="n">
        <v>0</v>
      </c>
      <c r="I91">
        <f>((D93) + (D92))</f>
        <v/>
      </c>
      <c r="J91">
        <f>(((D93) + (D92))*C91)</f>
        <v/>
      </c>
    </row>
    <row r="92">
      <c r="A92" t="inlineStr">
        <is>
          <t>INT_R_X5Y47/FAN_ALT2</t>
        </is>
      </c>
      <c r="B92" t="inlineStr">
        <is>
          <t>Part of wire</t>
        </is>
      </c>
      <c r="C92" t="n">
        <v>0</v>
      </c>
      <c r="D92" t="n">
        <v>0</v>
      </c>
      <c r="I92">
        <f>(((D92)/2) + (D93))</f>
        <v/>
      </c>
      <c r="J92">
        <f>((C92)*(((D92)/2) + (D93)))</f>
        <v/>
      </c>
    </row>
    <row r="93">
      <c r="A93" t="inlineStr">
        <is>
          <t>INT_R_X5Y47/INT_R.FAN_ALT2-&gt;&gt;FAN_BOUNCE2</t>
        </is>
      </c>
      <c r="B93" t="inlineStr">
        <is>
          <t>Buffer</t>
        </is>
      </c>
      <c r="C93" t="n">
        <v>1.4764880625</v>
      </c>
      <c r="D93" t="n">
        <v>0</v>
      </c>
      <c r="E93" t="n">
        <v>0.059</v>
      </c>
      <c r="F93" t="n">
        <v>0.049</v>
      </c>
      <c r="G93" t="n">
        <v>0.178</v>
      </c>
      <c r="H93" t="n">
        <v>0.147</v>
      </c>
      <c r="I93">
        <f>((D96) + (D94 + D95))</f>
        <v/>
      </c>
      <c r="J93">
        <f>(((D96) + (D94 + D95))*C93)</f>
        <v/>
      </c>
    </row>
    <row r="94">
      <c r="A94" t="inlineStr">
        <is>
          <t>INT_R_X5Y47/FAN_BOUNCE2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INT_R_X5Y46/FAN_BOUNCE_S3_2</t>
        </is>
      </c>
      <c r="B95" t="inlineStr">
        <is>
          <t>Part of wire</t>
        </is>
      </c>
      <c r="C95" t="n">
        <v>0</v>
      </c>
      <c r="D95" t="n">
        <v>0</v>
      </c>
      <c r="I95">
        <f>(((D94 + D95)/2) + (D96))</f>
        <v/>
      </c>
      <c r="J95">
        <f>((C94 + C95)*(((D94 + D95)/2) + (D96)))</f>
        <v/>
      </c>
    </row>
    <row r="96">
      <c r="A96" t="inlineStr">
        <is>
          <t>INT_R_X5Y47/INT_R.FAN_BOUNCE2-&gt;&gt;BYP_ALT0</t>
        </is>
      </c>
      <c r="B96" t="inlineStr">
        <is>
          <t>Buffer</t>
        </is>
      </c>
      <c r="C96" t="n">
        <v>0</v>
      </c>
      <c r="D96" t="n">
        <v>0.00757</v>
      </c>
      <c r="E96" t="n">
        <v>0</v>
      </c>
      <c r="F96" t="n">
        <v>0</v>
      </c>
      <c r="G96" t="n">
        <v>0</v>
      </c>
      <c r="H96" t="n">
        <v>0</v>
      </c>
      <c r="I96">
        <f>((D98) + (D97))</f>
        <v/>
      </c>
      <c r="J96">
        <f>(((D98) + (D97))*C96)</f>
        <v/>
      </c>
    </row>
    <row r="97">
      <c r="A97" t="inlineStr">
        <is>
          <t>INT_R_X5Y47/BYP_ALT0</t>
        </is>
      </c>
      <c r="B97" t="inlineStr">
        <is>
          <t>Part of wire</t>
        </is>
      </c>
      <c r="C97" t="n">
        <v>0</v>
      </c>
      <c r="D97" t="n">
        <v>0</v>
      </c>
      <c r="I97">
        <f>(((D97)/2) + (D98))</f>
        <v/>
      </c>
      <c r="J97">
        <f>((C97)*(((D97)/2) + (D98)))</f>
        <v/>
      </c>
    </row>
    <row r="98">
      <c r="A98" t="inlineStr">
        <is>
          <t>INT_R_X5Y47/INT_R.BYP_ALT0-&gt;&gt;BYP0</t>
        </is>
      </c>
      <c r="B98" t="inlineStr">
        <is>
          <t>Buffer</t>
        </is>
      </c>
      <c r="C98" t="n">
        <v>3.489880625</v>
      </c>
      <c r="D98" t="n">
        <v>0</v>
      </c>
      <c r="E98" t="n">
        <v>0.055</v>
      </c>
      <c r="F98" t="n">
        <v>0.045</v>
      </c>
      <c r="G98" t="n">
        <v>0.179</v>
      </c>
      <c r="H98" t="n">
        <v>0.148</v>
      </c>
      <c r="I98">
        <f>((((D103) + (D102))) + (D99 + D100))</f>
        <v/>
      </c>
      <c r="J98">
        <f>(((((D103) + (D102))) + (D99 + D100))*C98)</f>
        <v/>
      </c>
    </row>
    <row r="99">
      <c r="A99" t="inlineStr">
        <is>
          <t>INT_R_X5Y47/BYP0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CLBLM_R_X5Y47/CLBLM_BYP0</t>
        </is>
      </c>
      <c r="B100" t="inlineStr">
        <is>
          <t>Part of wire</t>
        </is>
      </c>
      <c r="C100" t="n">
        <v>0</v>
      </c>
      <c r="D100" t="n">
        <v>0</v>
      </c>
      <c r="I100">
        <f>(((D99 + D100)/2) + (((D103) + (D102))))</f>
        <v/>
      </c>
      <c r="J100">
        <f>((C99 + C100)*(((D99 + D100)/2) + (((D103) + (D102)))))</f>
        <v/>
      </c>
    </row>
    <row r="101">
      <c r="A101" t="inlineStr">
        <is>
          <t>CLBLM_R_X5Y47/CLBLM_R.CLBLM_BYP0-&gt;CLBLM_L_AX</t>
        </is>
      </c>
      <c r="B101" t="inlineStr">
        <is>
          <t>PassTransistor</t>
        </is>
      </c>
      <c r="C101" t="n">
        <v>0</v>
      </c>
      <c r="E101" t="n">
        <v>0</v>
      </c>
      <c r="F101" t="n">
        <v>0</v>
      </c>
      <c r="G101" t="n">
        <v>0</v>
      </c>
      <c r="H101" t="n">
        <v>0</v>
      </c>
      <c r="I101">
        <f>((D103) + (D102))</f>
        <v/>
      </c>
      <c r="J101">
        <f>(((D103) + (D102))*C101)</f>
        <v/>
      </c>
    </row>
    <row r="102">
      <c r="A102" t="inlineStr">
        <is>
          <t>CLBLM_R_X5Y47/CLBLM_L_AX</t>
        </is>
      </c>
      <c r="B102" t="inlineStr">
        <is>
          <t>Part of wire</t>
        </is>
      </c>
      <c r="C102" t="n">
        <v>0</v>
      </c>
      <c r="D102" t="n">
        <v>0</v>
      </c>
      <c r="I102">
        <f>(((D102)/2) + (D103))</f>
        <v/>
      </c>
      <c r="J102">
        <f>((C102)*(((D102)/2) + (D103)))</f>
        <v/>
      </c>
    </row>
    <row r="103">
      <c r="A103" t="inlineStr">
        <is>
          <t>ALU1/result0_carry__0/DI[0]</t>
        </is>
      </c>
      <c r="B103" t="inlineStr">
        <is>
          <t>Inpin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t="inlineStr">
        <is>
          <t>regReadDataA[4]: masterReg/readData1_reg[4]/Q to ALU1/result0_carry__0/DI[0] sum delays</t>
        </is>
      </c>
      <c r="E104">
        <f>(E2 + E4 + E53 + E67 + E70 + E85 + E91 + E93 + E96 + E98 + E101 + E103)</f>
        <v/>
      </c>
      <c r="F104">
        <f>(F2 + F4 + F53 + F67 + F70 + F85 + F91 + F93 + F96 + F98 + F101 + F103)</f>
        <v/>
      </c>
      <c r="G104">
        <f>(G2 + G4 + G53 + G67 + G70 + G85 + G91 + G93 + G96 + G98 + G101 + G103)</f>
        <v/>
      </c>
      <c r="H104">
        <f>(H2 + H4 + H53 + H67 + H70 + H85 + H91 + H93 + H96 + H98 + H101 + H103)</f>
        <v/>
      </c>
      <c r="J104">
        <f>(J2 + J3 + J4 + J6 + J53 + J55 + J67 + J69 + J70 + J73 + J85 + J90 + J91 + J92 + J93 + J95 + J96 + J97 + J98 + J100 + J101 + J102 + J103)</f>
        <v/>
      </c>
    </row>
    <row r="105">
      <c r="A105" t="inlineStr">
        <is>
          <t>regReadDataA[4]: masterReg/readData1_reg[4]/Q to ALU1/result0_carry__0/DI[0]sum delays + cap delay</t>
        </is>
      </c>
      <c r="E105">
        <f>1000*(E104 + J104)</f>
        <v/>
      </c>
      <c r="F105">
        <f>1000*(F104 + J104)</f>
        <v/>
      </c>
      <c r="G105">
        <f>1000*(G104 + J104)</f>
        <v/>
      </c>
      <c r="H105">
        <f>1000*(H104 + J104)</f>
        <v/>
      </c>
    </row>
    <row r="107">
      <c r="A107" t="inlineStr">
        <is>
          <t>regReadDataA[4]: masterReg/readData1_reg[4]/Q to ALU1/result0_carry__0/DI[0]Total delay (from Vivado)</t>
        </is>
      </c>
      <c r="E107" t="inlineStr">
        <is>
          <t>467</t>
        </is>
      </c>
      <c r="F107" t="inlineStr">
        <is>
          <t>406</t>
        </is>
      </c>
      <c r="G107" t="inlineStr">
        <is>
          <t>814</t>
        </is>
      </c>
      <c r="H107" t="inlineStr">
        <is>
          <t>691</t>
        </is>
      </c>
    </row>
    <row r="109">
      <c r="A109" t="inlineStr">
        <is>
          <t>INT_R_X5Y47/INT_R.EE2END1-&gt;&gt;FAN_ALT6</t>
        </is>
      </c>
      <c r="B109" t="inlineStr">
        <is>
          <t>Buffer</t>
        </is>
      </c>
      <c r="C109" t="n">
        <v>0</v>
      </c>
      <c r="D109" t="n">
        <v>0.00757</v>
      </c>
      <c r="E109" t="n">
        <v>0</v>
      </c>
      <c r="F109" t="n">
        <v>0</v>
      </c>
      <c r="G109" t="n">
        <v>0</v>
      </c>
      <c r="H109" t="n">
        <v>0</v>
      </c>
      <c r="I109">
        <f>((D111) + (D110))</f>
        <v/>
      </c>
      <c r="J109">
        <f>(((D111) + (D110))*C109)</f>
        <v/>
      </c>
    </row>
    <row r="110">
      <c r="A110" t="inlineStr">
        <is>
          <t>INT_R_X5Y47/FAN_ALT6</t>
        </is>
      </c>
      <c r="B110" t="inlineStr">
        <is>
          <t>Part of wire</t>
        </is>
      </c>
      <c r="C110" t="n">
        <v>0</v>
      </c>
      <c r="D110" t="n">
        <v>0</v>
      </c>
      <c r="I110">
        <f>(((D110)/2) + (D111))</f>
        <v/>
      </c>
      <c r="J110">
        <f>((C110)*(((D110)/2) + (D111)))</f>
        <v/>
      </c>
    </row>
    <row r="111">
      <c r="A111" t="inlineStr">
        <is>
          <t>INT_R_X5Y47/INT_R.FAN_ALT6-&gt;&gt;FAN_BOUNCE6</t>
        </is>
      </c>
      <c r="B111" t="inlineStr">
        <is>
          <t>Buffer</t>
        </is>
      </c>
      <c r="C111" t="n">
        <v>1.4764880625</v>
      </c>
      <c r="D111" t="n">
        <v>0</v>
      </c>
      <c r="E111" t="n">
        <v>0.059</v>
      </c>
      <c r="F111" t="n">
        <v>0.049</v>
      </c>
      <c r="G111" t="n">
        <v>0.178</v>
      </c>
      <c r="H111" t="n">
        <v>0.147</v>
      </c>
      <c r="I111">
        <f>((D114) + (D112 + D113))</f>
        <v/>
      </c>
      <c r="J111">
        <f>(((D114) + (D112 + D113))*C111)</f>
        <v/>
      </c>
    </row>
    <row r="112">
      <c r="A112" t="inlineStr">
        <is>
          <t>INT_R_X5Y47/FAN_BOUNCE6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INT_R_X5Y46/FAN_BOUNCE_S3_6</t>
        </is>
      </c>
      <c r="B113" t="inlineStr">
        <is>
          <t>Part of wire</t>
        </is>
      </c>
      <c r="C113" t="n">
        <v>0</v>
      </c>
      <c r="D113" t="n">
        <v>0</v>
      </c>
      <c r="I113">
        <f>(((D112 + D113)/2) + (D114))</f>
        <v/>
      </c>
      <c r="J113">
        <f>((C112 + C113)*(((D112 + D113)/2) + (D114)))</f>
        <v/>
      </c>
    </row>
    <row r="114">
      <c r="A114" t="inlineStr">
        <is>
          <t>INT_R_X5Y47/INT_R.FAN_BOUNCE6-&gt;&gt;BYP_ALT1</t>
        </is>
      </c>
      <c r="B114" t="inlineStr">
        <is>
          <t>Buffer</t>
        </is>
      </c>
      <c r="C114" t="n">
        <v>0</v>
      </c>
      <c r="D114" t="n">
        <v>0.00757</v>
      </c>
      <c r="E114" t="n">
        <v>0</v>
      </c>
      <c r="F114" t="n">
        <v>0</v>
      </c>
      <c r="G114" t="n">
        <v>0</v>
      </c>
      <c r="H114" t="n">
        <v>0</v>
      </c>
      <c r="I114">
        <f>((D116) + (D115))</f>
        <v/>
      </c>
      <c r="J114">
        <f>(((D116) + (D115))*C114)</f>
        <v/>
      </c>
    </row>
    <row r="115">
      <c r="A115" t="inlineStr">
        <is>
          <t>INT_R_X5Y47/BYP_ALT1</t>
        </is>
      </c>
      <c r="B115" t="inlineStr">
        <is>
          <t>Part of wire</t>
        </is>
      </c>
      <c r="C115" t="n">
        <v>0</v>
      </c>
      <c r="D115" t="n">
        <v>0</v>
      </c>
      <c r="I115">
        <f>(((D115)/2) + (D116))</f>
        <v/>
      </c>
      <c r="J115">
        <f>((C115)*(((D115)/2) + (D116)))</f>
        <v/>
      </c>
    </row>
    <row r="116">
      <c r="A116" t="inlineStr">
        <is>
          <t>INT_R_X5Y47/INT_R.BYP_ALT1-&gt;&gt;BYP1</t>
        </is>
      </c>
      <c r="B116" t="inlineStr">
        <is>
          <t>Buffer</t>
        </is>
      </c>
      <c r="C116" t="n">
        <v>3.489880625</v>
      </c>
      <c r="D116" t="n">
        <v>0</v>
      </c>
      <c r="E116" t="n">
        <v>0.055</v>
      </c>
      <c r="F116" t="n">
        <v>0.045</v>
      </c>
      <c r="G116" t="n">
        <v>0.179</v>
      </c>
      <c r="H116" t="n">
        <v>0.148</v>
      </c>
      <c r="I116">
        <f>((((D121) + (D120))) + (D117 + D118))</f>
        <v/>
      </c>
      <c r="J116">
        <f>(((((D121) + (D120))) + (D117 + D118))*C116)</f>
        <v/>
      </c>
    </row>
    <row r="117">
      <c r="A117" t="inlineStr">
        <is>
          <t>INT_R_X5Y47/BYP1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CLBLM_R_X5Y47/CLBLM_BYP1</t>
        </is>
      </c>
      <c r="B118" t="inlineStr">
        <is>
          <t>Part of wire</t>
        </is>
      </c>
      <c r="C118" t="n">
        <v>0</v>
      </c>
      <c r="D118" t="n">
        <v>0</v>
      </c>
      <c r="I118">
        <f>(((D117 + D118)/2) + (((D121) + (D120))))</f>
        <v/>
      </c>
      <c r="J118">
        <f>((C117 + C118)*(((D117 + D118)/2) + (((D121) + (D120)))))</f>
        <v/>
      </c>
    </row>
    <row r="119">
      <c r="A119" t="inlineStr">
        <is>
          <t>CLBLM_R_X5Y47/CLBLM_R.CLBLM_BYP1-&gt;CLBLM_M_AX</t>
        </is>
      </c>
      <c r="B119" t="inlineStr">
        <is>
          <t>PassTransistor</t>
        </is>
      </c>
      <c r="C119" t="n">
        <v>0</v>
      </c>
      <c r="E119" t="n">
        <v>0</v>
      </c>
      <c r="F119" t="n">
        <v>0</v>
      </c>
      <c r="G119" t="n">
        <v>0</v>
      </c>
      <c r="H119" t="n">
        <v>0</v>
      </c>
      <c r="I119">
        <f>((D121) + (D120))</f>
        <v/>
      </c>
      <c r="J119">
        <f>(((D121) + (D120))*C119)</f>
        <v/>
      </c>
    </row>
    <row r="120">
      <c r="A120" t="inlineStr">
        <is>
          <t>CLBLM_R_X5Y47/CLBLM_M_AX</t>
        </is>
      </c>
      <c r="B120" t="inlineStr">
        <is>
          <t>Part of wire</t>
        </is>
      </c>
      <c r="C120" t="n">
        <v>0</v>
      </c>
      <c r="D120" t="n">
        <v>0</v>
      </c>
      <c r="I120">
        <f>(((D120)/2) + (D121))</f>
        <v/>
      </c>
      <c r="J120">
        <f>((C120)*(((D120)/2) + (D121)))</f>
        <v/>
      </c>
    </row>
    <row r="121">
      <c r="A121" t="inlineStr">
        <is>
          <t>ALU1/result0_inferred__0/i__carry__0/DI[0]</t>
        </is>
      </c>
      <c r="B121" t="inlineStr">
        <is>
          <t>Inpin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t="inlineStr">
        <is>
          <t>regReadDataA[4]: masterReg/readData1_reg[4]/Q to ALU1/result0_inferred__0/i__carry__0/DI[0] sum delays</t>
        </is>
      </c>
      <c r="E122">
        <f>(E2 + E4 + E53 + E67 + E70 + E85 + E109 + E111 + E114 + E116 + E119 + E121)</f>
        <v/>
      </c>
      <c r="F122">
        <f>(F2 + F4 + F53 + F67 + F70 + F85 + F109 + F111 + F114 + F116 + F119 + F121)</f>
        <v/>
      </c>
      <c r="G122">
        <f>(G2 + G4 + G53 + G67 + G70 + G85 + G109 + G111 + G114 + G116 + G119 + G121)</f>
        <v/>
      </c>
      <c r="H122">
        <f>(H2 + H4 + H53 + H67 + H70 + H85 + H109 + H111 + H114 + H116 + H119 + H121)</f>
        <v/>
      </c>
      <c r="J122">
        <f>(J2 + J3 + J4 + J6 + J53 + J55 + J67 + J69 + J70 + J73 + J85 + J90 + J109 + J110 + J111 + J113 + J114 + J115 + J116 + J118 + J119 + J120 + J121)</f>
        <v/>
      </c>
    </row>
    <row r="123">
      <c r="A123" t="inlineStr">
        <is>
          <t>regReadDataA[4]: masterReg/readData1_reg[4]/Q to ALU1/result0_inferred__0/i__carry__0/DI[0]sum delays + cap delay</t>
        </is>
      </c>
      <c r="E123">
        <f>1000*(E122 + J122)</f>
        <v/>
      </c>
      <c r="F123">
        <f>1000*(F122 + J122)</f>
        <v/>
      </c>
      <c r="G123">
        <f>1000*(G122 + J122)</f>
        <v/>
      </c>
      <c r="H123">
        <f>1000*(H122 + J122)</f>
        <v/>
      </c>
    </row>
    <row r="125">
      <c r="A125" t="inlineStr">
        <is>
          <t>regReadDataA[4]: masterReg/readData1_reg[4]/Q to ALU1/result0_inferred__0/i__carry__0/DI[0]Total delay (from Vivado)</t>
        </is>
      </c>
      <c r="E125" t="inlineStr">
        <is>
          <t>467</t>
        </is>
      </c>
      <c r="F125" t="inlineStr">
        <is>
          <t>406</t>
        </is>
      </c>
      <c r="G125" t="inlineStr">
        <is>
          <t>814</t>
        </is>
      </c>
      <c r="H125" t="inlineStr">
        <is>
          <t>691</t>
        </is>
      </c>
    </row>
    <row r="127">
      <c r="A127" t="inlineStr">
        <is>
          <t>INT_R_X5Y47/INT_R.EE2END1-&gt;&gt;IMUX10</t>
        </is>
      </c>
      <c r="B127" t="inlineStr">
        <is>
          <t>Buffer</t>
        </is>
      </c>
      <c r="C127" t="n">
        <v>1.6107141875</v>
      </c>
      <c r="D127" t="n">
        <v>0.007713</v>
      </c>
      <c r="E127" t="n">
        <v>0.047</v>
      </c>
      <c r="F127" t="n">
        <v>0.038</v>
      </c>
      <c r="G127" t="n">
        <v>0.138</v>
      </c>
      <c r="H127" t="n">
        <v>0.114</v>
      </c>
      <c r="I127">
        <f>((((D132) + (D131))) + (D128 + D129))</f>
        <v/>
      </c>
      <c r="J127">
        <f>(((((D132) + (D131))) + (D128 + D129))*C127)</f>
        <v/>
      </c>
    </row>
    <row r="128">
      <c r="A128" t="inlineStr">
        <is>
          <t>INT_R_X5Y47/IMUX10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CLBLM_R_X5Y47/CLBLM_IMUX10</t>
        </is>
      </c>
      <c r="B129" t="inlineStr">
        <is>
          <t>Part of wire</t>
        </is>
      </c>
      <c r="C129" t="n">
        <v>0</v>
      </c>
      <c r="D129" t="n">
        <v>0</v>
      </c>
      <c r="I129">
        <f>(((D128 + D129)/2) + (((D132) + (D131))))</f>
        <v/>
      </c>
      <c r="J129">
        <f>((C128 + C129)*(((D128 + D129)/2) + (((D132) + (D131)))))</f>
        <v/>
      </c>
    </row>
    <row r="130">
      <c r="A130" t="inlineStr">
        <is>
          <t>CLBLM_R_X5Y47/CLBLM_R.CLBLM_IMUX10-&gt;CLBLM_L_A4</t>
        </is>
      </c>
      <c r="B130" t="inlineStr">
        <is>
          <t>PassTransistor</t>
        </is>
      </c>
      <c r="C130" t="n">
        <v>0</v>
      </c>
      <c r="E130" t="n">
        <v>0</v>
      </c>
      <c r="F130" t="n">
        <v>0</v>
      </c>
      <c r="G130" t="n">
        <v>0</v>
      </c>
      <c r="H130" t="n">
        <v>0</v>
      </c>
      <c r="I130">
        <f>((D132) + (D131))</f>
        <v/>
      </c>
      <c r="J130">
        <f>(((D132) + (D131))*C130)</f>
        <v/>
      </c>
    </row>
    <row r="131">
      <c r="A131" t="inlineStr">
        <is>
          <t>CLBLM_R_X5Y47/CLBLM_L_A4</t>
        </is>
      </c>
      <c r="B131" t="inlineStr">
        <is>
          <t>Part of wire</t>
        </is>
      </c>
      <c r="C131" t="n">
        <v>0</v>
      </c>
      <c r="D131" t="n">
        <v>0</v>
      </c>
      <c r="I131">
        <f>(((D131)/2) + (D132))</f>
        <v/>
      </c>
      <c r="J131">
        <f>((C131)*(((D131)/2) + (D132)))</f>
        <v/>
      </c>
    </row>
    <row r="132">
      <c r="A132" t="inlineStr">
        <is>
          <t>masterReg/result0_carry__0_i_4/I0</t>
        </is>
      </c>
      <c r="B132" t="inlineStr">
        <is>
          <t>Inpin</t>
        </is>
      </c>
      <c r="D132" t="n">
        <v>0</v>
      </c>
      <c r="E132" t="n">
        <v>0.107</v>
      </c>
      <c r="F132" t="n">
        <v>0.08599999999999999</v>
      </c>
      <c r="G132" t="n">
        <v>0.284</v>
      </c>
      <c r="H132" t="n">
        <v>0.229</v>
      </c>
    </row>
    <row r="133">
      <c r="A133" t="inlineStr">
        <is>
          <t>regReadDataA[4]: masterReg/readData1_reg[4]/Q to masterReg/result0_carry__0_i_4/I0 sum delays</t>
        </is>
      </c>
      <c r="E133">
        <f>(E2 + E4 + E53 + E67 + E70 + E85 + E127 + E130 + E132)</f>
        <v/>
      </c>
      <c r="F133">
        <f>(F2 + F4 + F53 + F67 + F70 + F85 + F127 + F130 + F132)</f>
        <v/>
      </c>
      <c r="G133">
        <f>(G2 + G4 + G53 + G67 + G70 + G85 + G127 + G130 + G132)</f>
        <v/>
      </c>
      <c r="H133">
        <f>(H2 + H4 + H53 + H67 + H70 + H85 + H127 + H130 + H132)</f>
        <v/>
      </c>
      <c r="J133">
        <f>(J2 + J3 + J4 + J6 + J53 + J55 + J67 + J69 + J70 + J73 + J85 + J90 + J127 + J129 + J130 + J131 + J132)</f>
        <v/>
      </c>
    </row>
    <row r="134">
      <c r="A134" t="inlineStr">
        <is>
          <t>regReadDataA[4]: masterReg/readData1_reg[4]/Q to masterReg/result0_carry__0_i_4/I0sum delays + cap delay</t>
        </is>
      </c>
      <c r="E134">
        <f>1000*(E133 + J133)</f>
        <v/>
      </c>
      <c r="F134">
        <f>1000*(F133 + J133)</f>
        <v/>
      </c>
      <c r="G134">
        <f>1000*(G133 + J133)</f>
        <v/>
      </c>
      <c r="H134">
        <f>1000*(H133 + J133)</f>
        <v/>
      </c>
    </row>
    <row r="136">
      <c r="A136" t="inlineStr">
        <is>
          <t>regReadDataA[4]: masterReg/readData1_reg[4]/Q to masterReg/result0_carry__0_i_4/I0Total delay (from Vivado)</t>
        </is>
      </c>
      <c r="E136" t="inlineStr">
        <is>
          <t>497</t>
        </is>
      </c>
      <c r="F136" t="inlineStr">
        <is>
          <t>426</t>
        </is>
      </c>
      <c r="G136" t="inlineStr">
        <is>
          <t>870</t>
        </is>
      </c>
      <c r="H136" t="inlineStr">
        <is>
          <t>731</t>
        </is>
      </c>
    </row>
    <row r="138">
      <c r="A138" t="inlineStr">
        <is>
          <t>INT_R_X5Y47/INT_R.EE2END1-&gt;&gt;IMUX11</t>
        </is>
      </c>
      <c r="B138" t="inlineStr">
        <is>
          <t>Buffer</t>
        </is>
      </c>
      <c r="C138" t="n">
        <v>1.6107141875</v>
      </c>
      <c r="D138" t="n">
        <v>0.007713</v>
      </c>
      <c r="E138" t="n">
        <v>0.047</v>
      </c>
      <c r="F138" t="n">
        <v>0.038</v>
      </c>
      <c r="G138" t="n">
        <v>0.138</v>
      </c>
      <c r="H138" t="n">
        <v>0.114</v>
      </c>
      <c r="I138">
        <f>((((D143) + (D142))) + (D139 + D140))</f>
        <v/>
      </c>
      <c r="J138">
        <f>(((((D143) + (D142))) + (D139 + D140))*C138)</f>
        <v/>
      </c>
    </row>
    <row r="139">
      <c r="A139" t="inlineStr">
        <is>
          <t>INT_R_X5Y47/IMUX11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CLBLM_R_X5Y47/CLBLM_IMUX11</t>
        </is>
      </c>
      <c r="B140" t="inlineStr">
        <is>
          <t>Part of wire</t>
        </is>
      </c>
      <c r="C140" t="n">
        <v>0</v>
      </c>
      <c r="D140" t="n">
        <v>0</v>
      </c>
      <c r="I140">
        <f>(((D139 + D140)/2) + (((D143) + (D142))))</f>
        <v/>
      </c>
      <c r="J140">
        <f>((C139 + C140)*(((D139 + D140)/2) + (((D143) + (D142)))))</f>
        <v/>
      </c>
    </row>
    <row r="141">
      <c r="A141" t="inlineStr">
        <is>
          <t>CLBLM_R_X5Y47/CLBLM_R.CLBLM_IMUX11-&gt;CLBLM_M_A4</t>
        </is>
      </c>
      <c r="B141" t="inlineStr">
        <is>
          <t>PassTransistor</t>
        </is>
      </c>
      <c r="C141" t="n">
        <v>0</v>
      </c>
      <c r="E141" t="n">
        <v>0</v>
      </c>
      <c r="F141" t="n">
        <v>0</v>
      </c>
      <c r="G141" t="n">
        <v>0</v>
      </c>
      <c r="H141" t="n">
        <v>0</v>
      </c>
      <c r="I141">
        <f>((D143) + (D142))</f>
        <v/>
      </c>
      <c r="J141">
        <f>(((D143) + (D142))*C141)</f>
        <v/>
      </c>
    </row>
    <row r="142">
      <c r="A142" t="inlineStr">
        <is>
          <t>CLBLM_R_X5Y47/CLBLM_M_A4</t>
        </is>
      </c>
      <c r="B142" t="inlineStr">
        <is>
          <t>Part of wire</t>
        </is>
      </c>
      <c r="C142" t="n">
        <v>0</v>
      </c>
      <c r="D142" t="n">
        <v>0</v>
      </c>
      <c r="I142">
        <f>(((D142)/2) + (D143))</f>
        <v/>
      </c>
      <c r="J142">
        <f>((C142)*(((D142)/2) + (D143)))</f>
        <v/>
      </c>
    </row>
    <row r="143">
      <c r="A143" t="inlineStr">
        <is>
          <t>masterReg/i__carry__0_i_4__0/I0</t>
        </is>
      </c>
      <c r="B143" t="inlineStr">
        <is>
          <t>Inpin</t>
        </is>
      </c>
      <c r="D143" t="n">
        <v>0</v>
      </c>
      <c r="E143" t="n">
        <v>0.113</v>
      </c>
      <c r="F143" t="n">
        <v>0.091</v>
      </c>
      <c r="G143" t="n">
        <v>0.303</v>
      </c>
      <c r="H143" t="n">
        <v>0.244</v>
      </c>
    </row>
    <row r="144">
      <c r="A144" t="inlineStr">
        <is>
          <t>regReadDataA[4]: masterReg/readData1_reg[4]/Q to masterReg/i__carry__0_i_4__0/I0 sum delays</t>
        </is>
      </c>
      <c r="E144">
        <f>(E2 + E4 + E53 + E67 + E70 + E85 + E138 + E141 + E143)</f>
        <v/>
      </c>
      <c r="F144">
        <f>(F2 + F4 + F53 + F67 + F70 + F85 + F138 + F141 + F143)</f>
        <v/>
      </c>
      <c r="G144">
        <f>(G2 + G4 + G53 + G67 + G70 + G85 + G138 + G141 + G143)</f>
        <v/>
      </c>
      <c r="H144">
        <f>(H2 + H4 + H53 + H67 + H70 + H85 + H138 + H141 + H143)</f>
        <v/>
      </c>
      <c r="J144">
        <f>(J2 + J3 + J4 + J6 + J53 + J55 + J67 + J69 + J70 + J73 + J85 + J90 + J138 + J140 + J141 + J142 + J143)</f>
        <v/>
      </c>
    </row>
    <row r="145">
      <c r="A145" t="inlineStr">
        <is>
          <t>regReadDataA[4]: masterReg/readData1_reg[4]/Q to masterReg/i__carry__0_i_4__0/I0sum delays + cap delay</t>
        </is>
      </c>
      <c r="E145">
        <f>1000*(E144 + J144)</f>
        <v/>
      </c>
      <c r="F145">
        <f>1000*(F144 + J144)</f>
        <v/>
      </c>
      <c r="G145">
        <f>1000*(G144 + J144)</f>
        <v/>
      </c>
      <c r="H145">
        <f>1000*(H144 + J144)</f>
        <v/>
      </c>
    </row>
    <row r="147">
      <c r="A147" t="inlineStr">
        <is>
          <t>regReadDataA[4]: masterReg/readData1_reg[4]/Q to masterReg/i__carry__0_i_4__0/I0Total delay (from Vivado)</t>
        </is>
      </c>
      <c r="E147" t="inlineStr">
        <is>
          <t>503</t>
        </is>
      </c>
      <c r="F147" t="inlineStr">
        <is>
          <t>431</t>
        </is>
      </c>
      <c r="G147" t="inlineStr">
        <is>
          <t>888</t>
        </is>
      </c>
      <c r="H147" t="inlineStr">
        <is>
          <t>746</t>
        </is>
      </c>
    </row>
    <row r="149">
      <c r="A149" t="inlineStr">
        <is>
          <t>INT_R_X5Y47/INT_R.EE2END1-&gt;&gt;EE2BEG1</t>
        </is>
      </c>
      <c r="B149" t="inlineStr">
        <is>
          <t>Buffer</t>
        </is>
      </c>
      <c r="C149" t="n">
        <v>1.1851186875</v>
      </c>
      <c r="D149" t="n">
        <v>0.008473000000000001</v>
      </c>
      <c r="E149" t="n">
        <v>0.061</v>
      </c>
      <c r="F149" t="n">
        <v>0.05</v>
      </c>
      <c r="G149" t="n">
        <v>0.139</v>
      </c>
      <c r="H149" t="n">
        <v>0.115</v>
      </c>
      <c r="I149">
        <f>((D157 + D172) + (D150 + D151 + D152 + D153 + D154 + D155 + D156))</f>
        <v/>
      </c>
      <c r="J149">
        <f>(((D157 + D172) + (D150 + D151 + D152 + D153 + D154 + D155 + D156))*C149)</f>
        <v/>
      </c>
    </row>
    <row r="150">
      <c r="A150" t="inlineStr">
        <is>
          <t>INT_R_X5Y47/EE2BEG1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INT_R_X7Y47/EE2END1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CLBLM_R_X5Y47/CLBLM_EE2BEG1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VBRK_X18Y49/VBRK_EE2BEG1</t>
        </is>
      </c>
      <c r="B153" t="inlineStr">
        <is>
          <t>Part of wire</t>
        </is>
      </c>
      <c r="C153" t="n">
        <v>0.01211</v>
      </c>
      <c r="D153" t="n">
        <v>0.00162</v>
      </c>
    </row>
    <row r="154">
      <c r="A154" t="inlineStr">
        <is>
          <t>BRAM_L_X6Y45/BRAM_EE2BEG1_2</t>
        </is>
      </c>
      <c r="B154" t="inlineStr">
        <is>
          <t>Part of wire</t>
        </is>
      </c>
      <c r="C154" t="n">
        <v>0.26892</v>
      </c>
      <c r="D154" t="n">
        <v>0.06043</v>
      </c>
    </row>
    <row r="155">
      <c r="A155" t="inlineStr">
        <is>
          <t>BRAM_INT_INTERFACE_L_X6Y47/INT_INTERFACE_EE2BEG1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INT_L_X6Y47/EE2A1</t>
        </is>
      </c>
      <c r="B156" t="inlineStr">
        <is>
          <t>Part of wire</t>
        </is>
      </c>
      <c r="C156" t="n">
        <v>0</v>
      </c>
      <c r="D156" t="n">
        <v>0</v>
      </c>
      <c r="I156">
        <f>(((D150 + D151 + D152 + D153 + D154 + D155 + D156)/2) + (D157 + D172))</f>
        <v/>
      </c>
      <c r="J156">
        <f>((C150 + C151 + C152 + C153 + C154 + C155 + C156)*(((D150 + D151 + D152 + D153 + D154 + D155 + D156)/2) + (D157 + D172)))</f>
        <v/>
      </c>
    </row>
    <row r="157">
      <c r="A157" t="inlineStr">
        <is>
          <t>INT_R_X7Y47/INT_R.EE2END1-&gt;&gt;SS2BEG1</t>
        </is>
      </c>
      <c r="B157" t="inlineStr">
        <is>
          <t>Buffer</t>
        </is>
      </c>
      <c r="C157" t="n">
        <v>1.1851186875</v>
      </c>
      <c r="D157" t="n">
        <v>0.008473000000000001</v>
      </c>
      <c r="E157" t="n">
        <v>0.06</v>
      </c>
      <c r="F157" t="n">
        <v>0.05</v>
      </c>
      <c r="G157" t="n">
        <v>0.134</v>
      </c>
      <c r="H157" t="n">
        <v>0.111</v>
      </c>
      <c r="I157">
        <f>((D161) + (D158 + D159 + D160))</f>
        <v/>
      </c>
      <c r="J157">
        <f>(((D161) + (D158 + D159 + D160))*C157)</f>
        <v/>
      </c>
    </row>
    <row r="158">
      <c r="A158" t="inlineStr">
        <is>
          <t>INT_R_X7Y47/SS2BEG1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INT_R_X7Y45/SS2END1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INT_R_X7Y46/SS2A1</t>
        </is>
      </c>
      <c r="B160" t="inlineStr">
        <is>
          <t>Part of wire</t>
        </is>
      </c>
      <c r="C160" t="n">
        <v>0</v>
      </c>
      <c r="D160" t="n">
        <v>0</v>
      </c>
      <c r="I160">
        <f>(((D158 + D159 + D160)/2) + (D161))</f>
        <v/>
      </c>
      <c r="J160">
        <f>((C158 + C159 + C160)*(((D158 + D159 + D160)/2) + (D161)))</f>
        <v/>
      </c>
    </row>
    <row r="161">
      <c r="A161" t="inlineStr">
        <is>
          <t>INT_R_X7Y45/INT_R.SS2END1-&gt;&gt;IMUX20</t>
        </is>
      </c>
      <c r="B161" t="inlineStr">
        <is>
          <t>Buffer</t>
        </is>
      </c>
      <c r="C161" t="n">
        <v>1.6107141875</v>
      </c>
      <c r="D161" t="n">
        <v>0.007713</v>
      </c>
      <c r="E161" t="n">
        <v>0.047</v>
      </c>
      <c r="F161" t="n">
        <v>0.038</v>
      </c>
      <c r="G161" t="n">
        <v>0.138</v>
      </c>
      <c r="H161" t="n">
        <v>0.114</v>
      </c>
      <c r="I161">
        <f>((((D166) + (D165))) + (D162 + D163))</f>
        <v/>
      </c>
      <c r="J161">
        <f>(((((D166) + (D165))) + (D162 + D163))*C161)</f>
        <v/>
      </c>
    </row>
    <row r="162">
      <c r="A162" t="inlineStr">
        <is>
          <t>INT_R_X7Y45/IMUX20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CLBLM_R_X7Y45/CLBLM_IMUX20</t>
        </is>
      </c>
      <c r="B163" t="inlineStr">
        <is>
          <t>Part of wire</t>
        </is>
      </c>
      <c r="C163" t="n">
        <v>0</v>
      </c>
      <c r="D163" t="n">
        <v>0</v>
      </c>
      <c r="I163">
        <f>(((D162 + D163)/2) + (((D166) + (D165))))</f>
        <v/>
      </c>
      <c r="J163">
        <f>((C162 + C163)*(((D162 + D163)/2) + (((D166) + (D165)))))</f>
        <v/>
      </c>
    </row>
    <row r="164">
      <c r="A164" t="inlineStr">
        <is>
          <t>CLBLM_R_X7Y45/CLBLM_R.CLBLM_IMUX20-&gt;CLBLM_L_C2</t>
        </is>
      </c>
      <c r="B164" t="inlineStr">
        <is>
          <t>PassTransistor</t>
        </is>
      </c>
      <c r="C164" t="n">
        <v>0</v>
      </c>
      <c r="E164" t="n">
        <v>0</v>
      </c>
      <c r="F164" t="n">
        <v>0</v>
      </c>
      <c r="G164" t="n">
        <v>0</v>
      </c>
      <c r="H164" t="n">
        <v>0</v>
      </c>
      <c r="I164">
        <f>((D166) + (D165))</f>
        <v/>
      </c>
      <c r="J164">
        <f>(((D166) + (D165))*C164)</f>
        <v/>
      </c>
    </row>
    <row r="165">
      <c r="A165" t="inlineStr">
        <is>
          <t>CLBLM_R_X7Y45/CLBLM_L_C2</t>
        </is>
      </c>
      <c r="B165" t="inlineStr">
        <is>
          <t>Part of wire</t>
        </is>
      </c>
      <c r="C165" t="n">
        <v>0</v>
      </c>
      <c r="D165" t="n">
        <v>0</v>
      </c>
      <c r="I165">
        <f>(((D165)/2) + (D166))</f>
        <v/>
      </c>
      <c r="J165">
        <f>((C165)*(((D165)/2) + (D166)))</f>
        <v/>
      </c>
    </row>
    <row r="166">
      <c r="A166" t="inlineStr">
        <is>
          <t>masterReg/register_reg_r1_0_31_0_5_i_35/I1</t>
        </is>
      </c>
      <c r="B166" t="inlineStr">
        <is>
          <t>Inpin</t>
        </is>
      </c>
      <c r="D166" t="n">
        <v>0</v>
      </c>
      <c r="E166" t="n">
        <v>0.213</v>
      </c>
      <c r="F166" t="n">
        <v>0.171</v>
      </c>
      <c r="G166" t="n">
        <v>0.507</v>
      </c>
      <c r="H166" t="n">
        <v>0.409</v>
      </c>
    </row>
    <row r="167">
      <c r="A167" t="inlineStr">
        <is>
          <t>regReadDataA[4]: masterReg/readData1_reg[4]/Q to masterReg/register_reg_r1_0_31_0_5_i_35/I1 sum delays</t>
        </is>
      </c>
      <c r="E167">
        <f>(E2 + E4 + E53 + E67 + E70 + E85 + E149 + E157 + E161 + E164 + E166)</f>
        <v/>
      </c>
      <c r="F167">
        <f>(F2 + F4 + F53 + F67 + F70 + F85 + F149 + F157 + F161 + F164 + F166)</f>
        <v/>
      </c>
      <c r="G167">
        <f>(G2 + G4 + G53 + G67 + G70 + G85 + G149 + G157 + G161 + G164 + G166)</f>
        <v/>
      </c>
      <c r="H167">
        <f>(H2 + H4 + H53 + H67 + H70 + H85 + H149 + H157 + H161 + H164 + H166)</f>
        <v/>
      </c>
      <c r="J167">
        <f>(J2 + J3 + J4 + J6 + J53 + J55 + J67 + J69 + J70 + J73 + J85 + J90 + J149 + J156 + J157 + J160 + J161 + J163 + J164 + J165 + J166)</f>
        <v/>
      </c>
    </row>
    <row r="168">
      <c r="A168" t="inlineStr">
        <is>
          <t>regReadDataA[4]: masterReg/readData1_reg[4]/Q to masterReg/register_reg_r1_0_31_0_5_i_35/I1sum delays + cap delay</t>
        </is>
      </c>
      <c r="E168">
        <f>1000*(E167 + J167)</f>
        <v/>
      </c>
      <c r="F168">
        <f>1000*(F167 + J167)</f>
        <v/>
      </c>
      <c r="G168">
        <f>1000*(G167 + J167)</f>
        <v/>
      </c>
      <c r="H168">
        <f>1000*(H167 + J167)</f>
        <v/>
      </c>
    </row>
    <row r="170">
      <c r="A170" t="inlineStr">
        <is>
          <t>regReadDataA[4]: masterReg/readData1_reg[4]/Q to masterReg/register_reg_r1_0_31_0_5_i_35/I1Total delay (from Vivado)</t>
        </is>
      </c>
      <c r="E170" t="inlineStr">
        <is>
          <t>829</t>
        </is>
      </c>
      <c r="F170" t="inlineStr">
        <is>
          <t>716</t>
        </is>
      </c>
      <c r="G170" t="inlineStr">
        <is>
          <t>1396</t>
        </is>
      </c>
      <c r="H170" t="inlineStr">
        <is>
          <t>1179</t>
        </is>
      </c>
    </row>
    <row r="172">
      <c r="A172" t="inlineStr">
        <is>
          <t>INT_R_X7Y47/INT_R.EE2END1-&gt;&gt;NN2BEG1</t>
        </is>
      </c>
      <c r="B172" t="inlineStr">
        <is>
          <t>Buffer</t>
        </is>
      </c>
      <c r="C172" t="n">
        <v>1.1851186875</v>
      </c>
      <c r="D172" t="n">
        <v>0.008473000000000001</v>
      </c>
      <c r="E172" t="n">
        <v>0.06</v>
      </c>
      <c r="F172" t="n">
        <v>0.05</v>
      </c>
      <c r="G172" t="n">
        <v>0.132</v>
      </c>
      <c r="H172" t="n">
        <v>0.109</v>
      </c>
      <c r="I172">
        <f>((D176) + (D173 + D174 + D175))</f>
        <v/>
      </c>
      <c r="J172">
        <f>(((D176) + (D173 + D174 + D175))*C172)</f>
        <v/>
      </c>
    </row>
    <row r="173">
      <c r="A173" t="inlineStr">
        <is>
          <t>INT_R_X7Y47/NN2BEG1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INT_R_X7Y49/NN2END1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INT_R_X7Y48/NN2A1</t>
        </is>
      </c>
      <c r="B175" t="inlineStr">
        <is>
          <t>Part of wire</t>
        </is>
      </c>
      <c r="C175" t="n">
        <v>0</v>
      </c>
      <c r="D175" t="n">
        <v>0</v>
      </c>
      <c r="I175">
        <f>(((D173 + D174 + D175)/2) + (D176))</f>
        <v/>
      </c>
      <c r="J175">
        <f>((C173 + C174 + C175)*(((D173 + D174 + D175)/2) + (D176)))</f>
        <v/>
      </c>
    </row>
    <row r="176">
      <c r="A176" t="inlineStr">
        <is>
          <t>INT_R_X7Y49/INT_R.NN2END1-&gt;&gt;SR1BEG1</t>
        </is>
      </c>
      <c r="B176" t="inlineStr">
        <is>
          <t>Buffer</t>
        </is>
      </c>
      <c r="C176" t="n">
        <v>1.16220225</v>
      </c>
      <c r="D176" t="n">
        <v>0.008429000000000001</v>
      </c>
      <c r="E176" t="n">
        <v>0.056</v>
      </c>
      <c r="F176" t="n">
        <v>0.046</v>
      </c>
      <c r="G176" t="n">
        <v>0.132</v>
      </c>
      <c r="H176" t="n">
        <v>0.109</v>
      </c>
      <c r="I176">
        <f>((D179 + D190 + D201 + D226) + (D177 + D178))</f>
        <v/>
      </c>
      <c r="J176">
        <f>(((D179 + D190 + D201 + D226) + (D177 + D178))*C176)</f>
        <v/>
      </c>
    </row>
    <row r="177">
      <c r="A177" t="inlineStr">
        <is>
          <t>INT_R_X7Y49/SR1BEG1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INT_R_X7Y48/SR1END1</t>
        </is>
      </c>
      <c r="B178" t="inlineStr">
        <is>
          <t>Part of wire</t>
        </is>
      </c>
      <c r="C178" t="n">
        <v>0</v>
      </c>
      <c r="D178" t="n">
        <v>0</v>
      </c>
      <c r="I178">
        <f>(((D177 + D178)/2) + (D179 + D190 + D201 + D226))</f>
        <v/>
      </c>
      <c r="J178">
        <f>((C177 + C178)*(((D177 + D178)/2) + (D179 + D190 + D201 + D226)))</f>
        <v/>
      </c>
    </row>
    <row r="179">
      <c r="A179" t="inlineStr">
        <is>
          <t>INT_R_X7Y48/INT_R.SR1END1-&gt;&gt;IMUX27</t>
        </is>
      </c>
      <c r="B179" t="inlineStr">
        <is>
          <t>Buffer</t>
        </is>
      </c>
      <c r="C179" t="n">
        <v>1.6107141875</v>
      </c>
      <c r="D179" t="n">
        <v>0.007713</v>
      </c>
      <c r="E179" t="n">
        <v>0.047</v>
      </c>
      <c r="F179" t="n">
        <v>0.038</v>
      </c>
      <c r="G179" t="n">
        <v>0.138</v>
      </c>
      <c r="H179" t="n">
        <v>0.114</v>
      </c>
      <c r="I179">
        <f>((((D184) + (D183))) + (D180 + D181))</f>
        <v/>
      </c>
      <c r="J179">
        <f>(((((D184) + (D183))) + (D180 + D181))*C179)</f>
        <v/>
      </c>
    </row>
    <row r="180">
      <c r="A180" t="inlineStr">
        <is>
          <t>INT_R_X7Y48/IMUX27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CLBLM_R_X7Y48/CLBLM_IMUX27</t>
        </is>
      </c>
      <c r="B181" t="inlineStr">
        <is>
          <t>Part of wire</t>
        </is>
      </c>
      <c r="C181" t="n">
        <v>0</v>
      </c>
      <c r="D181" t="n">
        <v>0</v>
      </c>
      <c r="I181">
        <f>(((D180 + D181)/2) + (((D184) + (D183))))</f>
        <v/>
      </c>
      <c r="J181">
        <f>((C180 + C181)*(((D180 + D181)/2) + (((D184) + (D183)))))</f>
        <v/>
      </c>
    </row>
    <row r="182">
      <c r="A182" t="inlineStr">
        <is>
          <t>CLBLM_R_X7Y48/CLBLM_R.CLBLM_IMUX27-&gt;CLBLM_M_B4</t>
        </is>
      </c>
      <c r="B182" t="inlineStr">
        <is>
          <t>PassTransistor</t>
        </is>
      </c>
      <c r="C182" t="n">
        <v>0</v>
      </c>
      <c r="E182" t="n">
        <v>0</v>
      </c>
      <c r="F182" t="n">
        <v>0</v>
      </c>
      <c r="G182" t="n">
        <v>0</v>
      </c>
      <c r="H182" t="n">
        <v>0</v>
      </c>
      <c r="I182">
        <f>((D184) + (D183))</f>
        <v/>
      </c>
      <c r="J182">
        <f>(((D184) + (D183))*C182)</f>
        <v/>
      </c>
    </row>
    <row r="183">
      <c r="A183" t="inlineStr">
        <is>
          <t>CLBLM_R_X7Y48/CLBLM_M_B4</t>
        </is>
      </c>
      <c r="B183" t="inlineStr">
        <is>
          <t>Part of wire</t>
        </is>
      </c>
      <c r="C183" t="n">
        <v>0</v>
      </c>
      <c r="D183" t="n">
        <v>0</v>
      </c>
      <c r="I183">
        <f>(((D183)/2) + (D184))</f>
        <v/>
      </c>
      <c r="J183">
        <f>((C183)*(((D183)/2) + (D184)))</f>
        <v/>
      </c>
    </row>
    <row r="184">
      <c r="A184" t="inlineStr">
        <is>
          <t>masterReg/readData2[29]_i_16/I3</t>
        </is>
      </c>
      <c r="B184" t="inlineStr">
        <is>
          <t>Inpin</t>
        </is>
      </c>
      <c r="D184" t="n">
        <v>0</v>
      </c>
      <c r="E184" t="n">
        <v>0.112</v>
      </c>
      <c r="F184" t="n">
        <v>0.09</v>
      </c>
      <c r="G184" t="n">
        <v>0.3</v>
      </c>
      <c r="H184" t="n">
        <v>0.242</v>
      </c>
    </row>
    <row r="185">
      <c r="A185" t="inlineStr">
        <is>
          <t>regReadDataA[4]: masterReg/readData1_reg[4]/Q to masterReg/readData2[29]_i_16/I3 sum delays</t>
        </is>
      </c>
      <c r="E185">
        <f>(E2 + E4 + E53 + E67 + E70 + E85 + E149 + E172 + E176 + E179 + E182 + E184)</f>
        <v/>
      </c>
      <c r="F185">
        <f>(F2 + F4 + F53 + F67 + F70 + F85 + F149 + F172 + F176 + F179 + F182 + F184)</f>
        <v/>
      </c>
      <c r="G185">
        <f>(G2 + G4 + G53 + G67 + G70 + G85 + G149 + G172 + G176 + G179 + G182 + G184)</f>
        <v/>
      </c>
      <c r="H185">
        <f>(H2 + H4 + H53 + H67 + H70 + H85 + H149 + H172 + H176 + H179 + H182 + H184)</f>
        <v/>
      </c>
      <c r="J185">
        <f>(J2 + J3 + J4 + J6 + J53 + J55 + J67 + J69 + J70 + J73 + J85 + J90 + J149 + J156 + J172 + J175 + J176 + J178 + J179 + J181 + J182 + J183 + J184)</f>
        <v/>
      </c>
    </row>
    <row r="186">
      <c r="A186" t="inlineStr">
        <is>
          <t>regReadDataA[4]: masterReg/readData1_reg[4]/Q to masterReg/readData2[29]_i_16/I3sum delays + cap delay</t>
        </is>
      </c>
      <c r="E186">
        <f>1000*(E185 + J185)</f>
        <v/>
      </c>
      <c r="F186">
        <f>1000*(F185 + J185)</f>
        <v/>
      </c>
      <c r="G186">
        <f>1000*(G185 + J185)</f>
        <v/>
      </c>
      <c r="H186">
        <f>1000*(H185 + J185)</f>
        <v/>
      </c>
    </row>
    <row r="188">
      <c r="A188" t="inlineStr">
        <is>
          <t>regReadDataA[4]: masterReg/readData1_reg[4]/Q to masterReg/readData2[29]_i_16/I3Total delay (from Vivado)</t>
        </is>
      </c>
      <c r="E188" t="inlineStr">
        <is>
          <t>818</t>
        </is>
      </c>
      <c r="F188" t="inlineStr">
        <is>
          <t>715</t>
        </is>
      </c>
      <c r="G188" t="inlineStr">
        <is>
          <t>1347</t>
        </is>
      </c>
      <c r="H188" t="inlineStr">
        <is>
          <t>1149</t>
        </is>
      </c>
    </row>
    <row r="190">
      <c r="A190" t="inlineStr">
        <is>
          <t>INT_R_X7Y48/INT_R.SR1END1-&gt;&gt;IMUX35</t>
        </is>
      </c>
      <c r="B190" t="inlineStr">
        <is>
          <t>Buffer</t>
        </is>
      </c>
      <c r="C190" t="n">
        <v>1.6107141875</v>
      </c>
      <c r="D190" t="n">
        <v>0.007713</v>
      </c>
      <c r="E190" t="n">
        <v>0.047</v>
      </c>
      <c r="F190" t="n">
        <v>0.038</v>
      </c>
      <c r="G190" t="n">
        <v>0.138</v>
      </c>
      <c r="H190" t="n">
        <v>0.114</v>
      </c>
      <c r="I190">
        <f>((((D195) + (D194))) + (D191 + D192))</f>
        <v/>
      </c>
      <c r="J190">
        <f>(((((D195) + (D194))) + (D191 + D192))*C190)</f>
        <v/>
      </c>
    </row>
    <row r="191">
      <c r="A191" t="inlineStr">
        <is>
          <t>INT_R_X7Y48/IMUX35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CLBLM_R_X7Y48/CLBLM_IMUX35</t>
        </is>
      </c>
      <c r="B192" t="inlineStr">
        <is>
          <t>Part of wire</t>
        </is>
      </c>
      <c r="C192" t="n">
        <v>0</v>
      </c>
      <c r="D192" t="n">
        <v>0</v>
      </c>
      <c r="I192">
        <f>(((D191 + D192)/2) + (((D195) + (D194))))</f>
        <v/>
      </c>
      <c r="J192">
        <f>((C191 + C192)*(((D191 + D192)/2) + (((D195) + (D194)))))</f>
        <v/>
      </c>
    </row>
    <row r="193">
      <c r="A193" t="inlineStr">
        <is>
          <t>CLBLM_R_X7Y48/CLBLM_R.CLBLM_IMUX35-&gt;CLBLM_M_C6</t>
        </is>
      </c>
      <c r="B193" t="inlineStr">
        <is>
          <t>PassTransistor</t>
        </is>
      </c>
      <c r="C193" t="n">
        <v>0</v>
      </c>
      <c r="E193" t="n">
        <v>0</v>
      </c>
      <c r="F193" t="n">
        <v>0</v>
      </c>
      <c r="G193" t="n">
        <v>0</v>
      </c>
      <c r="H193" t="n">
        <v>0</v>
      </c>
      <c r="I193">
        <f>((D195) + (D194))</f>
        <v/>
      </c>
      <c r="J193">
        <f>(((D195) + (D194))*C193)</f>
        <v/>
      </c>
    </row>
    <row r="194">
      <c r="A194" t="inlineStr">
        <is>
          <t>CLBLM_R_X7Y48/CLBLM_M_C6</t>
        </is>
      </c>
      <c r="B194" t="inlineStr">
        <is>
          <t>Part of wire</t>
        </is>
      </c>
      <c r="C194" t="n">
        <v>0</v>
      </c>
      <c r="D194" t="n">
        <v>0</v>
      </c>
      <c r="I194">
        <f>(((D194)/2) + (D195))</f>
        <v/>
      </c>
      <c r="J194">
        <f>((C194)*(((D194)/2) + (D195)))</f>
        <v/>
      </c>
    </row>
    <row r="195">
      <c r="A195" t="inlineStr">
        <is>
          <t>masterReg/readData2[30]_i_16/I1</t>
        </is>
      </c>
      <c r="B195" t="inlineStr">
        <is>
          <t>Inpin</t>
        </is>
      </c>
      <c r="D195" t="n">
        <v>0</v>
      </c>
      <c r="E195" t="n">
        <v>0.006</v>
      </c>
      <c r="F195" t="n">
        <v>0.005</v>
      </c>
      <c r="G195" t="n">
        <v>0.012</v>
      </c>
      <c r="H195" t="n">
        <v>0.01</v>
      </c>
    </row>
    <row r="196">
      <c r="A196" t="inlineStr">
        <is>
          <t>regReadDataA[4]: masterReg/readData1_reg[4]/Q to masterReg/readData2[30]_i_16/I1 sum delays</t>
        </is>
      </c>
      <c r="E196">
        <f>(E2 + E4 + E53 + E67 + E70 + E85 + E149 + E172 + E176 + E190 + E193 + E195)</f>
        <v/>
      </c>
      <c r="F196">
        <f>(F2 + F4 + F53 + F67 + F70 + F85 + F149 + F172 + F176 + F190 + F193 + F195)</f>
        <v/>
      </c>
      <c r="G196">
        <f>(G2 + G4 + G53 + G67 + G70 + G85 + G149 + G172 + G176 + G190 + G193 + G195)</f>
        <v/>
      </c>
      <c r="H196">
        <f>(H2 + H4 + H53 + H67 + H70 + H85 + H149 + H172 + H176 + H190 + H193 + H195)</f>
        <v/>
      </c>
      <c r="J196">
        <f>(J2 + J3 + J4 + J6 + J53 + J55 + J67 + J69 + J70 + J73 + J85 + J90 + J149 + J156 + J172 + J175 + J176 + J178 + J190 + J192 + J193 + J194 + J195)</f>
        <v/>
      </c>
    </row>
    <row r="197">
      <c r="A197" t="inlineStr">
        <is>
          <t>regReadDataA[4]: masterReg/readData1_reg[4]/Q to masterReg/readData2[30]_i_16/I1sum delays + cap delay</t>
        </is>
      </c>
      <c r="E197">
        <f>1000*(E196 + J196)</f>
        <v/>
      </c>
      <c r="F197">
        <f>1000*(F196 + J196)</f>
        <v/>
      </c>
      <c r="G197">
        <f>1000*(G196 + J196)</f>
        <v/>
      </c>
      <c r="H197">
        <f>1000*(H196 + J196)</f>
        <v/>
      </c>
    </row>
    <row r="199">
      <c r="A199" t="inlineStr">
        <is>
          <t>regReadDataA[4]: masterReg/readData1_reg[4]/Q to masterReg/readData2[30]_i_16/I1Total delay (from Vivado)</t>
        </is>
      </c>
      <c r="E199" t="inlineStr">
        <is>
          <t>712</t>
        </is>
      </c>
      <c r="F199" t="inlineStr">
        <is>
          <t>630</t>
        </is>
      </c>
      <c r="G199" t="inlineStr">
        <is>
          <t>1112</t>
        </is>
      </c>
      <c r="H199" t="inlineStr">
        <is>
          <t>960</t>
        </is>
      </c>
    </row>
    <row r="201">
      <c r="A201" t="inlineStr">
        <is>
          <t>INT_R_X7Y48/INT_R.SR1END1-&gt;&gt;SR1BEG2</t>
        </is>
      </c>
      <c r="B201" t="inlineStr">
        <is>
          <t>Buffer</t>
        </is>
      </c>
      <c r="C201" t="n">
        <v>1.16220225</v>
      </c>
      <c r="D201" t="n">
        <v>0.008429000000000001</v>
      </c>
      <c r="E201" t="n">
        <v>0.057</v>
      </c>
      <c r="F201" t="n">
        <v>0.047</v>
      </c>
      <c r="G201" t="n">
        <v>0.14</v>
      </c>
      <c r="H201" t="n">
        <v>0.116</v>
      </c>
      <c r="I201">
        <f>((D204 + D215) + (D202 + D203))</f>
        <v/>
      </c>
      <c r="J201">
        <f>(((D204 + D215) + (D202 + D203))*C201)</f>
        <v/>
      </c>
    </row>
    <row r="202">
      <c r="A202" t="inlineStr">
        <is>
          <t>INT_R_X7Y48/SR1BEG2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INT_R_X7Y47/SR1END2</t>
        </is>
      </c>
      <c r="B203" t="inlineStr">
        <is>
          <t>Part of wire</t>
        </is>
      </c>
      <c r="C203" t="n">
        <v>0</v>
      </c>
      <c r="D203" t="n">
        <v>0</v>
      </c>
      <c r="I203">
        <f>(((D202 + D203)/2) + (D204 + D215))</f>
        <v/>
      </c>
      <c r="J203">
        <f>((C202 + C203)*(((D202 + D203)/2) + (D204 + D215)))</f>
        <v/>
      </c>
    </row>
    <row r="204">
      <c r="A204" t="inlineStr">
        <is>
          <t>INT_R_X7Y47/INT_R.SR1END2-&gt;&gt;IMUX29</t>
        </is>
      </c>
      <c r="B204" t="inlineStr">
        <is>
          <t>Buffer</t>
        </is>
      </c>
      <c r="C204" t="n">
        <v>1.6107141875</v>
      </c>
      <c r="D204" t="n">
        <v>0.007713</v>
      </c>
      <c r="E204" t="n">
        <v>0.047</v>
      </c>
      <c r="F204" t="n">
        <v>0.038</v>
      </c>
      <c r="G204" t="n">
        <v>0.138</v>
      </c>
      <c r="H204" t="n">
        <v>0.114</v>
      </c>
      <c r="I204">
        <f>((((D209) + (D208))) + (D205 + D206))</f>
        <v/>
      </c>
      <c r="J204">
        <f>(((((D209) + (D208))) + (D205 + D206))*C204)</f>
        <v/>
      </c>
    </row>
    <row r="205">
      <c r="A205" t="inlineStr">
        <is>
          <t>INT_R_X7Y47/IMUX29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CLBLM_R_X7Y47/CLBLM_IMUX29</t>
        </is>
      </c>
      <c r="B206" t="inlineStr">
        <is>
          <t>Part of wire</t>
        </is>
      </c>
      <c r="C206" t="n">
        <v>0</v>
      </c>
      <c r="D206" t="n">
        <v>0</v>
      </c>
      <c r="I206">
        <f>(((D205 + D206)/2) + (((D209) + (D208))))</f>
        <v/>
      </c>
      <c r="J206">
        <f>((C205 + C206)*(((D205 + D206)/2) + (((D209) + (D208)))))</f>
        <v/>
      </c>
    </row>
    <row r="207">
      <c r="A207" t="inlineStr">
        <is>
          <t>CLBLM_R_X7Y47/CLBLM_R.CLBLM_IMUX29-&gt;CLBLM_M_C2</t>
        </is>
      </c>
      <c r="B207" t="inlineStr">
        <is>
          <t>PassTransistor</t>
        </is>
      </c>
      <c r="C207" t="n">
        <v>0</v>
      </c>
      <c r="E207" t="n">
        <v>0</v>
      </c>
      <c r="F207" t="n">
        <v>0</v>
      </c>
      <c r="G207" t="n">
        <v>0</v>
      </c>
      <c r="H207" t="n">
        <v>0</v>
      </c>
      <c r="I207">
        <f>((D209) + (D208))</f>
        <v/>
      </c>
      <c r="J207">
        <f>(((D209) + (D208))*C207)</f>
        <v/>
      </c>
    </row>
    <row r="208">
      <c r="A208" t="inlineStr">
        <is>
          <t>CLBLM_R_X7Y47/CLBLM_M_C2</t>
        </is>
      </c>
      <c r="B208" t="inlineStr">
        <is>
          <t>Part of wire</t>
        </is>
      </c>
      <c r="C208" t="n">
        <v>0</v>
      </c>
      <c r="D208" t="n">
        <v>0</v>
      </c>
      <c r="I208">
        <f>(((D208)/2) + (D209))</f>
        <v/>
      </c>
      <c r="J208">
        <f>((C208)*(((D208)/2) + (D209)))</f>
        <v/>
      </c>
    </row>
    <row r="209">
      <c r="A209" t="inlineStr">
        <is>
          <t>masterReg/register_reg_r1_0_31_0_5_i_53/I3</t>
        </is>
      </c>
      <c r="B209" t="inlineStr">
        <is>
          <t>Inpin</t>
        </is>
      </c>
      <c r="D209" t="n">
        <v>0</v>
      </c>
      <c r="E209" t="n">
        <v>0.214</v>
      </c>
      <c r="F209" t="n">
        <v>0.172</v>
      </c>
      <c r="G209" t="n">
        <v>0.506</v>
      </c>
      <c r="H209" t="n">
        <v>0.408</v>
      </c>
    </row>
    <row r="210">
      <c r="A210" t="inlineStr">
        <is>
          <t>regReadDataA[4]: masterReg/readData1_reg[4]/Q to masterReg/register_reg_r1_0_31_0_5_i_53/I3 sum delays</t>
        </is>
      </c>
      <c r="E210">
        <f>(E2 + E4 + E53 + E67 + E70 + E85 + E149 + E172 + E176 + E201 + E204 + E207 + E209)</f>
        <v/>
      </c>
      <c r="F210">
        <f>(F2 + F4 + F53 + F67 + F70 + F85 + F149 + F172 + F176 + F201 + F204 + F207 + F209)</f>
        <v/>
      </c>
      <c r="G210">
        <f>(G2 + G4 + G53 + G67 + G70 + G85 + G149 + G172 + G176 + G201 + G204 + G207 + G209)</f>
        <v/>
      </c>
      <c r="H210">
        <f>(H2 + H4 + H53 + H67 + H70 + H85 + H149 + H172 + H176 + H201 + H204 + H207 + H209)</f>
        <v/>
      </c>
      <c r="J210">
        <f>(J2 + J3 + J4 + J6 + J53 + J55 + J67 + J69 + J70 + J73 + J85 + J90 + J149 + J156 + J172 + J175 + J176 + J178 + J201 + J203 + J204 + J206 + J207 + J208 + J209)</f>
        <v/>
      </c>
    </row>
    <row r="211">
      <c r="A211" t="inlineStr">
        <is>
          <t>regReadDataA[4]: masterReg/readData1_reg[4]/Q to masterReg/register_reg_r1_0_31_0_5_i_53/I3sum delays + cap delay</t>
        </is>
      </c>
      <c r="E211">
        <f>1000*(E210 + J210)</f>
        <v/>
      </c>
      <c r="F211">
        <f>1000*(F210 + J210)</f>
        <v/>
      </c>
      <c r="G211">
        <f>1000*(G210 + J210)</f>
        <v/>
      </c>
      <c r="H211">
        <f>1000*(H210 + J210)</f>
        <v/>
      </c>
    </row>
    <row r="213">
      <c r="A213" t="inlineStr">
        <is>
          <t>regReadDataA[4]: masterReg/readData1_reg[4]/Q to masterReg/register_reg_r1_0_31_0_5_i_53/I3Total delay (from Vivado)</t>
        </is>
      </c>
      <c r="E213" t="inlineStr">
        <is>
          <t>993</t>
        </is>
      </c>
      <c r="F213" t="inlineStr">
        <is>
          <t>860</t>
        </is>
      </c>
      <c r="G213" t="inlineStr">
        <is>
          <t>1655</t>
        </is>
      </c>
      <c r="H213" t="inlineStr">
        <is>
          <t>1401</t>
        </is>
      </c>
    </row>
    <row r="215">
      <c r="A215" t="inlineStr">
        <is>
          <t>INT_R_X7Y47/INT_R.SR1END2-&gt;&gt;IMUX45</t>
        </is>
      </c>
      <c r="B215" t="inlineStr">
        <is>
          <t>Buffer</t>
        </is>
      </c>
      <c r="C215" t="n">
        <v>1.6107141875</v>
      </c>
      <c r="D215" t="n">
        <v>0.007713</v>
      </c>
      <c r="E215" t="n">
        <v>0.047</v>
      </c>
      <c r="F215" t="n">
        <v>0.038</v>
      </c>
      <c r="G215" t="n">
        <v>0.138</v>
      </c>
      <c r="H215" t="n">
        <v>0.114</v>
      </c>
      <c r="I215">
        <f>((((D220) + (D219))) + (D216 + D217))</f>
        <v/>
      </c>
      <c r="J215">
        <f>(((((D220) + (D219))) + (D216 + D217))*C215)</f>
        <v/>
      </c>
    </row>
    <row r="216">
      <c r="A216" t="inlineStr">
        <is>
          <t>INT_R_X7Y47/IMUX45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CLBLM_R_X7Y47/CLBLM_IMUX45</t>
        </is>
      </c>
      <c r="B217" t="inlineStr">
        <is>
          <t>Part of wire</t>
        </is>
      </c>
      <c r="C217" t="n">
        <v>0</v>
      </c>
      <c r="D217" t="n">
        <v>0</v>
      </c>
      <c r="I217">
        <f>(((D216 + D217)/2) + (((D220) + (D219))))</f>
        <v/>
      </c>
      <c r="J217">
        <f>((C216 + C217)*(((D216 + D217)/2) + (((D220) + (D219)))))</f>
        <v/>
      </c>
    </row>
    <row r="218">
      <c r="A218" t="inlineStr">
        <is>
          <t>CLBLM_R_X7Y47/CLBLM_R.CLBLM_IMUX45-&gt;CLBLM_M_D2</t>
        </is>
      </c>
      <c r="B218" t="inlineStr">
        <is>
          <t>PassTransistor</t>
        </is>
      </c>
      <c r="C218" t="n">
        <v>0</v>
      </c>
      <c r="E218" t="n">
        <v>0</v>
      </c>
      <c r="F218" t="n">
        <v>0</v>
      </c>
      <c r="G218" t="n">
        <v>0</v>
      </c>
      <c r="H218" t="n">
        <v>0</v>
      </c>
      <c r="I218">
        <f>((D220) + (D219))</f>
        <v/>
      </c>
      <c r="J218">
        <f>(((D220) + (D219))*C218)</f>
        <v/>
      </c>
    </row>
    <row r="219">
      <c r="A219" t="inlineStr">
        <is>
          <t>CLBLM_R_X7Y47/CLBLM_M_D2</t>
        </is>
      </c>
      <c r="B219" t="inlineStr">
        <is>
          <t>Part of wire</t>
        </is>
      </c>
      <c r="C219" t="n">
        <v>0</v>
      </c>
      <c r="D219" t="n">
        <v>0</v>
      </c>
      <c r="I219">
        <f>(((D219)/2) + (D220))</f>
        <v/>
      </c>
      <c r="J219">
        <f>((C219)*(((D219)/2) + (D220)))</f>
        <v/>
      </c>
    </row>
    <row r="220">
      <c r="A220" t="inlineStr">
        <is>
          <t>masterReg/register_reg_r1_0_31_0_5_i_61/I1</t>
        </is>
      </c>
      <c r="B220" t="inlineStr">
        <is>
          <t>Inpin</t>
        </is>
      </c>
      <c r="D220" t="n">
        <v>0</v>
      </c>
      <c r="E220" t="n">
        <v>0.219</v>
      </c>
      <c r="F220" t="n">
        <v>0.141</v>
      </c>
      <c r="G220" t="n">
        <v>0.52</v>
      </c>
      <c r="H220" t="n">
        <v>0.293</v>
      </c>
    </row>
    <row r="221">
      <c r="A221" t="inlineStr">
        <is>
          <t>regReadDataA[4]: masterReg/readData1_reg[4]/Q to masterReg/register_reg_r1_0_31_0_5_i_61/I1 sum delays</t>
        </is>
      </c>
      <c r="E221">
        <f>(E2 + E4 + E53 + E67 + E70 + E85 + E149 + E172 + E176 + E201 + E215 + E218 + E220)</f>
        <v/>
      </c>
      <c r="F221">
        <f>(F2 + F4 + F53 + F67 + F70 + F85 + F149 + F172 + F176 + F201 + F215 + F218 + F220)</f>
        <v/>
      </c>
      <c r="G221">
        <f>(G2 + G4 + G53 + G67 + G70 + G85 + G149 + G172 + G176 + G201 + G215 + G218 + G220)</f>
        <v/>
      </c>
      <c r="H221">
        <f>(H2 + H4 + H53 + H67 + H70 + H85 + H149 + H172 + H176 + H201 + H215 + H218 + H220)</f>
        <v/>
      </c>
      <c r="J221">
        <f>(J2 + J3 + J4 + J6 + J53 + J55 + J67 + J69 + J70 + J73 + J85 + J90 + J149 + J156 + J172 + J175 + J176 + J178 + J201 + J203 + J215 + J217 + J218 + J219 + J220)</f>
        <v/>
      </c>
    </row>
    <row r="222">
      <c r="A222" t="inlineStr">
        <is>
          <t>regReadDataA[4]: masterReg/readData1_reg[4]/Q to masterReg/register_reg_r1_0_31_0_5_i_61/I1sum delays + cap delay</t>
        </is>
      </c>
      <c r="E222">
        <f>1000*(E221 + J221)</f>
        <v/>
      </c>
      <c r="F222">
        <f>1000*(F221 + J221)</f>
        <v/>
      </c>
      <c r="G222">
        <f>1000*(G221 + J221)</f>
        <v/>
      </c>
      <c r="H222">
        <f>1000*(H221 + J221)</f>
        <v/>
      </c>
    </row>
    <row r="224">
      <c r="A224" t="inlineStr">
        <is>
          <t>regReadDataA[4]: masterReg/readData1_reg[4]/Q to masterReg/register_reg_r1_0_31_0_5_i_61/I1Total delay (from Vivado)</t>
        </is>
      </c>
      <c r="E224" t="inlineStr">
        <is>
          <t>998</t>
        </is>
      </c>
      <c r="F224" t="inlineStr">
        <is>
          <t>829</t>
        </is>
      </c>
      <c r="G224" t="inlineStr">
        <is>
          <t>1666</t>
        </is>
      </c>
      <c r="H224" t="inlineStr">
        <is>
          <t>1306</t>
        </is>
      </c>
    </row>
    <row r="226">
      <c r="A226" t="inlineStr">
        <is>
          <t>INT_R_X7Y48/INT_R.SR1END1-&gt;&gt;WW2BEG1</t>
        </is>
      </c>
      <c r="B226" t="inlineStr">
        <is>
          <t>Buffer</t>
        </is>
      </c>
      <c r="C226" t="n">
        <v>1.1851186875</v>
      </c>
      <c r="D226" t="n">
        <v>0.008473000000000001</v>
      </c>
      <c r="E226" t="n">
        <v>0.063</v>
      </c>
      <c r="F226" t="n">
        <v>0.052</v>
      </c>
      <c r="G226" t="n">
        <v>0.143</v>
      </c>
      <c r="H226" t="n">
        <v>0.118</v>
      </c>
      <c r="I226">
        <f>((D234) + (D227 + D228 + D229 + D230 + D231 + D232 + D233))</f>
        <v/>
      </c>
      <c r="J226">
        <f>(((D234) + (D227 + D228 + D229 + D230 + D231 + D232 + D233))*C226)</f>
        <v/>
      </c>
    </row>
    <row r="227">
      <c r="A227" t="inlineStr">
        <is>
          <t>INT_R_X7Y48/WW2BEG1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INT_R_X5Y48/WW2END1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INT_L_X6Y48/WW2A1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BRAM_INT_INTERFACE_L_X6Y48/INT_INTERFACE_WW2END1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BRAM_L_X6Y45/BRAM_WW2END1_3</t>
        </is>
      </c>
      <c r="B231" t="inlineStr">
        <is>
          <t>Part of wire</t>
        </is>
      </c>
      <c r="C231" t="n">
        <v>0.26892</v>
      </c>
      <c r="D231" t="n">
        <v>0.06043</v>
      </c>
    </row>
    <row r="232">
      <c r="A232" t="inlineStr">
        <is>
          <t>VBRK_X18Y50/VBRK_WW2END1</t>
        </is>
      </c>
      <c r="B232" t="inlineStr">
        <is>
          <t>Part of wire</t>
        </is>
      </c>
      <c r="C232" t="n">
        <v>0.01211</v>
      </c>
      <c r="D232" t="n">
        <v>0.00162</v>
      </c>
    </row>
    <row r="233">
      <c r="A233" t="inlineStr">
        <is>
          <t>CLBLM_R_X5Y48/CLBLM_WW2END1</t>
        </is>
      </c>
      <c r="B233" t="inlineStr">
        <is>
          <t>Part of wire</t>
        </is>
      </c>
      <c r="C233" t="n">
        <v>0</v>
      </c>
      <c r="D233" t="n">
        <v>0</v>
      </c>
      <c r="I233">
        <f>(((D227 + D228 + D229 + D230 + D231 + D232 + D233)/2) + (D234))</f>
        <v/>
      </c>
      <c r="J233">
        <f>((C227 + C228 + C229 + C230 + C231 + C232 + C233)*(((D227 + D228 + D229 + D230 + D231 + D232 + D233)/2) + (D234)))</f>
        <v/>
      </c>
    </row>
    <row r="234">
      <c r="A234" t="inlineStr">
        <is>
          <t>INT_R_X5Y48/INT_R.WW2END1-&gt;&gt;WL1BEG0</t>
        </is>
      </c>
      <c r="B234" t="inlineStr">
        <is>
          <t>Buffer</t>
        </is>
      </c>
      <c r="C234" t="n">
        <v>1.16220225</v>
      </c>
      <c r="D234" t="n">
        <v>0.008429000000000001</v>
      </c>
      <c r="E234" t="n">
        <v>0.042</v>
      </c>
      <c r="F234" t="n">
        <v>0.034</v>
      </c>
      <c r="G234" t="n">
        <v>0.123</v>
      </c>
      <c r="H234" t="n">
        <v>0.102</v>
      </c>
      <c r="I234">
        <f>((D237 + D254) + (D235 + D236))</f>
        <v/>
      </c>
      <c r="J234">
        <f>(((D237 + D254) + (D235 + D236))*C234)</f>
        <v/>
      </c>
    </row>
    <row r="235">
      <c r="A235" t="inlineStr">
        <is>
          <t>INT_R_X5Y48/WL1BEG0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INT_L_X4Y48/WL1END0</t>
        </is>
      </c>
      <c r="B236" t="inlineStr">
        <is>
          <t>Part of wire</t>
        </is>
      </c>
      <c r="C236" t="n">
        <v>0</v>
      </c>
      <c r="D236" t="n">
        <v>0</v>
      </c>
      <c r="I236">
        <f>(((D235 + D236)/2) + (D237 + D254))</f>
        <v/>
      </c>
      <c r="J236">
        <f>((C235 + C236)*(((D235 + D236)/2) + (D237 + D254)))</f>
        <v/>
      </c>
    </row>
    <row r="237">
      <c r="A237" t="inlineStr">
        <is>
          <t>INT_L_X4Y48/INT_L.WL1END0-&gt;&gt;NW2BEG1</t>
        </is>
      </c>
      <c r="B237" t="inlineStr">
        <is>
          <t>Buffer</t>
        </is>
      </c>
      <c r="C237" t="n">
        <v>1.1851186875</v>
      </c>
      <c r="D237" t="n">
        <v>0.008473000000000001</v>
      </c>
      <c r="E237" t="n">
        <v>0.041</v>
      </c>
      <c r="F237" t="n">
        <v>0.033</v>
      </c>
      <c r="G237" t="n">
        <v>0.137</v>
      </c>
      <c r="H237" t="n">
        <v>0.113</v>
      </c>
      <c r="I237">
        <f>((D243) + (D238 + D239 + D240 + D241 + D242))</f>
        <v/>
      </c>
      <c r="J237">
        <f>(((D243) + (D238 + D239 + D240 + D241 + D242))*C237)</f>
        <v/>
      </c>
    </row>
    <row r="238">
      <c r="A238" t="inlineStr">
        <is>
          <t>INT_L_X4Y48/NW2BEG1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INT_R_X3Y49/NW2END1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INT_L_X4Y49/NW2A1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CLBLL_L_X4Y49/CLBLL_NW2A1</t>
        </is>
      </c>
      <c r="B241" t="inlineStr">
        <is>
          <t>Part of wire</t>
        </is>
      </c>
      <c r="C241" t="n">
        <v>0.080091</v>
      </c>
      <c r="D241" t="n">
        <v>0.005884</v>
      </c>
    </row>
    <row r="242">
      <c r="A242" t="inlineStr">
        <is>
          <t>CLBLM_R_X3Y49/CLBLM_NW2A1</t>
        </is>
      </c>
      <c r="B242" t="inlineStr">
        <is>
          <t>Part of wire</t>
        </is>
      </c>
      <c r="C242" t="n">
        <v>0.091532</v>
      </c>
      <c r="D242" t="n">
        <v>0.005884</v>
      </c>
      <c r="I242">
        <f>(((D238 + D239 + D240 + D241 + D242)/2) + (D243))</f>
        <v/>
      </c>
      <c r="J242">
        <f>((C238 + C239 + C240 + C241 + C242)*(((D238 + D239 + D240 + D241 + D242)/2) + (D243)))</f>
        <v/>
      </c>
    </row>
    <row r="243">
      <c r="A243" t="inlineStr">
        <is>
          <t>INT_R_X3Y49/INT_R.NW2END1-&gt;&gt;IMUX9</t>
        </is>
      </c>
      <c r="B243" t="inlineStr">
        <is>
          <t>Buffer</t>
        </is>
      </c>
      <c r="C243" t="n">
        <v>1.6107141875</v>
      </c>
      <c r="D243" t="n">
        <v>0.007713</v>
      </c>
      <c r="E243" t="n">
        <v>0.047</v>
      </c>
      <c r="F243" t="n">
        <v>0.038</v>
      </c>
      <c r="G243" t="n">
        <v>0.138</v>
      </c>
      <c r="H243" t="n">
        <v>0.114</v>
      </c>
      <c r="I243">
        <f>((((D248) + (D247))) + (D244 + D245))</f>
        <v/>
      </c>
      <c r="J243">
        <f>(((((D248) + (D247))) + (D244 + D245))*C243)</f>
        <v/>
      </c>
    </row>
    <row r="244">
      <c r="A244" t="inlineStr">
        <is>
          <t>INT_R_X3Y49/IMUX9</t>
        </is>
      </c>
      <c r="B244" t="inlineStr">
        <is>
          <t>Part of wire</t>
        </is>
      </c>
      <c r="C244" t="n">
        <v>0</v>
      </c>
      <c r="D244" t="n">
        <v>0</v>
      </c>
    </row>
    <row r="245">
      <c r="A245" t="inlineStr">
        <is>
          <t>CLBLM_R_X3Y49/CLBLM_IMUX9</t>
        </is>
      </c>
      <c r="B245" t="inlineStr">
        <is>
          <t>Part of wire</t>
        </is>
      </c>
      <c r="C245" t="n">
        <v>0</v>
      </c>
      <c r="D245" t="n">
        <v>0</v>
      </c>
      <c r="I245">
        <f>(((D244 + D245)/2) + (((D248) + (D247))))</f>
        <v/>
      </c>
      <c r="J245">
        <f>((C244 + C245)*(((D244 + D245)/2) + (((D248) + (D247)))))</f>
        <v/>
      </c>
    </row>
    <row r="246">
      <c r="A246" t="inlineStr">
        <is>
          <t>CLBLM_R_X3Y49/CLBLM_R.CLBLM_IMUX9-&gt;CLBLM_L_A5</t>
        </is>
      </c>
      <c r="B246" t="inlineStr">
        <is>
          <t>PassTransistor</t>
        </is>
      </c>
      <c r="C246" t="n">
        <v>0</v>
      </c>
      <c r="E246" t="n">
        <v>0</v>
      </c>
      <c r="F246" t="n">
        <v>0</v>
      </c>
      <c r="G246" t="n">
        <v>0</v>
      </c>
      <c r="H246" t="n">
        <v>0</v>
      </c>
      <c r="I246">
        <f>((D248) + (D247))</f>
        <v/>
      </c>
      <c r="J246">
        <f>(((D248) + (D247))*C246)</f>
        <v/>
      </c>
    </row>
    <row r="247">
      <c r="A247" t="inlineStr">
        <is>
          <t>CLBLM_R_X3Y49/CLBLM_L_A5</t>
        </is>
      </c>
      <c r="B247" t="inlineStr">
        <is>
          <t>Part of wire</t>
        </is>
      </c>
      <c r="C247" t="n">
        <v>0</v>
      </c>
      <c r="D247" t="n">
        <v>0</v>
      </c>
      <c r="I247">
        <f>(((D247)/2) + (D248))</f>
        <v/>
      </c>
      <c r="J247">
        <f>((C247)*(((D247)/2) + (D248)))</f>
        <v/>
      </c>
    </row>
    <row r="248">
      <c r="A248" t="inlineStr">
        <is>
          <t>masterReg/led_OBUF[4]_inst_i_1/I2</t>
        </is>
      </c>
      <c r="B248" t="inlineStr">
        <is>
          <t>Inpin</t>
        </is>
      </c>
      <c r="D248" t="n">
        <v>0</v>
      </c>
      <c r="E248" t="n">
        <v>0.042</v>
      </c>
      <c r="F248" t="n">
        <v>0.033</v>
      </c>
      <c r="G248" t="n">
        <v>0.112</v>
      </c>
      <c r="H248" t="n">
        <v>0.091</v>
      </c>
    </row>
    <row r="249">
      <c r="A249" t="inlineStr">
        <is>
          <t>regReadDataA[4]: masterReg/readData1_reg[4]/Q to masterReg/led_OBUF[4]_inst_i_1/I2 sum delays</t>
        </is>
      </c>
      <c r="E249">
        <f>(E2 + E4 + E53 + E67 + E70 + E85 + E149 + E172 + E176 + E226 + E234 + E237 + E243 + E246 + E248)</f>
        <v/>
      </c>
      <c r="F249">
        <f>(F2 + F4 + F53 + F67 + F70 + F85 + F149 + F172 + F176 + F226 + F234 + F237 + F243 + F246 + F248)</f>
        <v/>
      </c>
      <c r="G249">
        <f>(G2 + G4 + G53 + G67 + G70 + G85 + G149 + G172 + G176 + G226 + G234 + G237 + G243 + G246 + G248)</f>
        <v/>
      </c>
      <c r="H249">
        <f>(H2 + H4 + H53 + H67 + H70 + H85 + H149 + H172 + H176 + H226 + H234 + H237 + H243 + H246 + H248)</f>
        <v/>
      </c>
      <c r="J249">
        <f>(J2 + J3 + J4 + J6 + J53 + J55 + J67 + J69 + J70 + J73 + J85 + J90 + J149 + J156 + J172 + J175 + J176 + J178 + J226 + J233 + J234 + J236 + J237 + J242 + J243 + J245 + J246 + J247 + J248)</f>
        <v/>
      </c>
    </row>
    <row r="250">
      <c r="A250" t="inlineStr">
        <is>
          <t>regReadDataA[4]: masterReg/readData1_reg[4]/Q to masterReg/led_OBUF[4]_inst_i_1/I2sum delays + cap delay</t>
        </is>
      </c>
      <c r="E250">
        <f>1000*(E249 + J249)</f>
        <v/>
      </c>
      <c r="F250">
        <f>1000*(F249 + J249)</f>
        <v/>
      </c>
      <c r="G250">
        <f>1000*(G249 + J249)</f>
        <v/>
      </c>
      <c r="H250">
        <f>1000*(H249 + J249)</f>
        <v/>
      </c>
    </row>
    <row r="252">
      <c r="A252" t="inlineStr">
        <is>
          <t>regReadDataA[4]: masterReg/readData1_reg[4]/Q to masterReg/led_OBUF[4]_inst_i_1/I2Total delay (from Vivado)</t>
        </is>
      </c>
      <c r="E252" t="inlineStr">
        <is>
          <t>1023</t>
        </is>
      </c>
      <c r="F252" t="inlineStr">
        <is>
          <t>906</t>
        </is>
      </c>
      <c r="G252" t="inlineStr">
        <is>
          <t>1647</t>
        </is>
      </c>
      <c r="H252" t="inlineStr">
        <is>
          <t>1422</t>
        </is>
      </c>
    </row>
    <row r="254">
      <c r="A254" t="inlineStr">
        <is>
          <t>INT_L_X4Y48/INT_L.WL1END0-&gt;&gt;IMUX_L32</t>
        </is>
      </c>
      <c r="B254" t="inlineStr">
        <is>
          <t>Buffer</t>
        </is>
      </c>
      <c r="C254" t="n">
        <v>1.6107141875</v>
      </c>
      <c r="D254" t="n">
        <v>0.007713</v>
      </c>
      <c r="E254" t="n">
        <v>0.047</v>
      </c>
      <c r="F254" t="n">
        <v>0.038</v>
      </c>
      <c r="G254" t="n">
        <v>0.138</v>
      </c>
      <c r="H254" t="n">
        <v>0.114</v>
      </c>
      <c r="I254">
        <f>((((D259) + (D258))) + (D255 + D256))</f>
        <v/>
      </c>
      <c r="J254">
        <f>(((((D259) + (D258))) + (D255 + D256))*C254)</f>
        <v/>
      </c>
    </row>
    <row r="255">
      <c r="A255" t="inlineStr">
        <is>
          <t>INT_L_X4Y48/IMUX_L32</t>
        </is>
      </c>
      <c r="B255" t="inlineStr">
        <is>
          <t>Part of wire</t>
        </is>
      </c>
      <c r="C255" t="n">
        <v>0</v>
      </c>
      <c r="D255" t="n">
        <v>0</v>
      </c>
    </row>
    <row r="256">
      <c r="A256" t="inlineStr">
        <is>
          <t>CLBLL_L_X4Y48/CLBLL_IMUX32</t>
        </is>
      </c>
      <c r="B256" t="inlineStr">
        <is>
          <t>Part of wire</t>
        </is>
      </c>
      <c r="C256" t="n">
        <v>0</v>
      </c>
      <c r="D256" t="n">
        <v>0</v>
      </c>
      <c r="I256">
        <f>(((D255 + D256)/2) + (((D259) + (D258))))</f>
        <v/>
      </c>
      <c r="J256">
        <f>((C255 + C256)*(((D255 + D256)/2) + (((D259) + (D258)))))</f>
        <v/>
      </c>
    </row>
    <row r="257">
      <c r="A257" t="inlineStr">
        <is>
          <t>CLBLL_L_X4Y48/CLBLL_L.CLBLL_IMUX32-&gt;CLBLL_LL_C1</t>
        </is>
      </c>
      <c r="B257" t="inlineStr">
        <is>
          <t>PassTransistor</t>
        </is>
      </c>
      <c r="C257" t="n">
        <v>0</v>
      </c>
      <c r="E257" t="n">
        <v>0</v>
      </c>
      <c r="F257" t="n">
        <v>0</v>
      </c>
      <c r="G257" t="n">
        <v>0</v>
      </c>
      <c r="H257" t="n">
        <v>0</v>
      </c>
      <c r="I257">
        <f>((D259) + (D258))</f>
        <v/>
      </c>
      <c r="J257">
        <f>(((D259) + (D258))*C257)</f>
        <v/>
      </c>
    </row>
    <row r="258">
      <c r="A258" t="inlineStr">
        <is>
          <t>CLBLL_L_X4Y48/CLBLL_LL_C1</t>
        </is>
      </c>
      <c r="B258" t="inlineStr">
        <is>
          <t>Part of wire</t>
        </is>
      </c>
      <c r="C258" t="n">
        <v>0</v>
      </c>
      <c r="D258" t="n">
        <v>0.002273</v>
      </c>
      <c r="I258">
        <f>(((D258)/2) + (D259))</f>
        <v/>
      </c>
      <c r="J258">
        <f>((C258)*(((D258)/2) + (D259)))</f>
        <v/>
      </c>
    </row>
    <row r="259">
      <c r="A259" t="inlineStr">
        <is>
          <t>masterReg/i__carry_i_2/I2</t>
        </is>
      </c>
      <c r="B259" t="inlineStr">
        <is>
          <t>Inpin</t>
        </is>
      </c>
      <c r="D259" t="n">
        <v>0</v>
      </c>
      <c r="E259" t="n">
        <v>0.215</v>
      </c>
      <c r="F259" t="n">
        <v>0.173</v>
      </c>
      <c r="G259" t="n">
        <v>0.517</v>
      </c>
      <c r="H259" t="n">
        <v>0.417</v>
      </c>
    </row>
    <row r="260">
      <c r="A260" t="inlineStr">
        <is>
          <t>regReadDataA[4]: masterReg/readData1_reg[4]/Q to masterReg/i__carry_i_2/I2 sum delays</t>
        </is>
      </c>
      <c r="E260">
        <f>(E2 + E4 + E53 + E67 + E70 + E85 + E149 + E172 + E176 + E226 + E234 + E254 + E257 + E259)</f>
        <v/>
      </c>
      <c r="F260">
        <f>(F2 + F4 + F53 + F67 + F70 + F85 + F149 + F172 + F176 + F226 + F234 + F254 + F257 + F259)</f>
        <v/>
      </c>
      <c r="G260">
        <f>(G2 + G4 + G53 + G67 + G70 + G85 + G149 + G172 + G176 + G226 + G234 + G254 + G257 + G259)</f>
        <v/>
      </c>
      <c r="H260">
        <f>(H2 + H4 + H53 + H67 + H70 + H85 + H149 + H172 + H176 + H226 + H234 + H254 + H257 + H259)</f>
        <v/>
      </c>
      <c r="J260">
        <f>(J2 + J3 + J4 + J6 + J53 + J55 + J67 + J69 + J70 + J73 + J85 + J90 + J149 + J156 + J172 + J175 + J176 + J178 + J226 + J233 + J234 + J236 + J254 + J256 + J257 + J258 + J259)</f>
        <v/>
      </c>
    </row>
    <row r="261">
      <c r="A261" t="inlineStr">
        <is>
          <t>regReadDataA[4]: masterReg/readData1_reg[4]/Q to masterReg/i__carry_i_2/I2sum delays + cap delay</t>
        </is>
      </c>
      <c r="E261">
        <f>1000*(E260 + J260)</f>
        <v/>
      </c>
      <c r="F261">
        <f>1000*(F260 + J260)</f>
        <v/>
      </c>
      <c r="G261">
        <f>1000*(G260 + J260)</f>
        <v/>
      </c>
      <c r="H261">
        <f>1000*(H260 + J260)</f>
        <v/>
      </c>
    </row>
    <row r="263">
      <c r="A263" t="inlineStr">
        <is>
          <t>regReadDataA[4]: masterReg/readData1_reg[4]/Q to masterReg/i__carry_i_2/I2Total delay (from Vivado)</t>
        </is>
      </c>
      <c r="E263" t="inlineStr">
        <is>
          <t>1134</t>
        </is>
      </c>
      <c r="F263" t="inlineStr">
        <is>
          <t>992</t>
        </is>
      </c>
      <c r="G263" t="inlineStr">
        <is>
          <t>1861</t>
        </is>
      </c>
      <c r="H263" t="inlineStr">
        <is>
          <t>1587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CLBLL_L_X4Y43/CLBLL_L_AQ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CLBLL_L_X4Y43/CLBLL_L_AQ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CLBLL_L_X4Y43/CLBLL_L.CLBLL_L_AQ-&gt;CLBLL_LOGIC_OUTS0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CLBLL_L_X4Y43/CLBLL_LOGIC_OUTS0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INT_L_X4Y43/LOGIC_OUTS_L0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INT_L_X4Y43/INT_L.LOGIC_OUTS_L0-&gt;&gt;NL1BEG_N3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0.054</v>
      </c>
      <c r="F7" t="n">
        <v>0.044</v>
      </c>
      <c r="G7" t="n">
        <v>0.131</v>
      </c>
      <c r="H7" t="n">
        <v>0.108</v>
      </c>
      <c r="I7">
        <f>((D9 + D23) + (D8))</f>
        <v/>
      </c>
      <c r="J7">
        <f>(((D9 + D23) + (D8))*C7)</f>
        <v/>
      </c>
    </row>
    <row r="8">
      <c r="A8" t="inlineStr">
        <is>
          <t>INT_L_X4Y43/NL1BEG_N3</t>
        </is>
      </c>
      <c r="B8" t="inlineStr">
        <is>
          <t>Part of wire</t>
        </is>
      </c>
      <c r="C8" t="n">
        <v>0</v>
      </c>
      <c r="D8" t="n">
        <v>0</v>
      </c>
      <c r="I8">
        <f>(((D8)/2) + (D9 + D23))</f>
        <v/>
      </c>
      <c r="J8">
        <f>((C8)*(((D8)/2) + (D9 + D23)))</f>
        <v/>
      </c>
    </row>
    <row r="9">
      <c r="A9" t="inlineStr">
        <is>
          <t>INT_L_X4Y43/INT_L.NL1BEG_N3-&gt;&gt;NR1BEG3</t>
        </is>
      </c>
      <c r="B9" t="inlineStr">
        <is>
          <t>Buffer</t>
        </is>
      </c>
      <c r="C9" t="n">
        <v>1.16220225</v>
      </c>
      <c r="D9" t="n">
        <v>0.008429000000000001</v>
      </c>
      <c r="E9" t="n">
        <v>0.056</v>
      </c>
      <c r="F9" t="n">
        <v>0.046</v>
      </c>
      <c r="G9" t="n">
        <v>0.131</v>
      </c>
      <c r="H9" t="n">
        <v>0.108</v>
      </c>
      <c r="I9">
        <f>((D12) + (D10 + D11))</f>
        <v/>
      </c>
      <c r="J9">
        <f>(((D12) + (D10 + D11))*C9)</f>
        <v/>
      </c>
    </row>
    <row r="10">
      <c r="A10" t="inlineStr">
        <is>
          <t>INT_L_X4Y43/NR1BEG3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INT_L_X4Y44/NR1END3</t>
        </is>
      </c>
      <c r="B11" t="inlineStr">
        <is>
          <t>Part of wire</t>
        </is>
      </c>
      <c r="C11" t="n">
        <v>0</v>
      </c>
      <c r="D11" t="n">
        <v>0</v>
      </c>
      <c r="I11">
        <f>(((D10 + D11)/2) + (D12))</f>
        <v/>
      </c>
      <c r="J11">
        <f>((C10 + C11)*(((D10 + D11)/2) + (D12)))</f>
        <v/>
      </c>
    </row>
    <row r="12">
      <c r="A12" t="inlineStr">
        <is>
          <t>INT_L_X4Y44/INT_L.NR1END3-&gt;&gt;IMUX_L6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INT_L_X4Y44/IMUX_L6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CLBLL_L_X4Y44/CLBLL_IMUX6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CLBLL_L_X4Y44/CLBLL_L.CLBLL_IMUX6-&gt;CLBLL_L_A1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CLBLL_L_X4Y44/CLBLL_L_A1</t>
        </is>
      </c>
      <c r="B16" t="inlineStr">
        <is>
          <t>Part of wire</t>
        </is>
      </c>
      <c r="C16" t="n">
        <v>0</v>
      </c>
      <c r="D16" t="n">
        <v>0</v>
      </c>
      <c r="I16">
        <f>(((D16)/2) + (D17))</f>
        <v/>
      </c>
      <c r="J16">
        <f>((C16)*(((D16)/2) + (D17)))</f>
        <v/>
      </c>
    </row>
    <row r="17">
      <c r="A17" t="inlineStr">
        <is>
          <t>masterReg/register_reg_r1_0_31_0_5_i_34/I2</t>
        </is>
      </c>
      <c r="B17" t="inlineStr">
        <is>
          <t>Inpin</t>
        </is>
      </c>
      <c r="D17" t="n">
        <v>0</v>
      </c>
      <c r="E17" t="n">
        <v>0.214</v>
      </c>
      <c r="F17" t="n">
        <v>0.172</v>
      </c>
      <c r="G17" t="n">
        <v>0.516</v>
      </c>
      <c r="H17" t="n">
        <v>0.416</v>
      </c>
    </row>
    <row r="18">
      <c r="A18" t="inlineStr">
        <is>
          <t>regReadDataA[5]: masterReg/readData1_reg[5]/Q to masterReg/register_reg_r1_0_31_0_5_i_34/I2 sum delays</t>
        </is>
      </c>
      <c r="E18">
        <f>(E2 + E4 + E7 + E9 + E12 + E15 + E17)</f>
        <v/>
      </c>
      <c r="F18">
        <f>(F2 + F4 + F7 + F9 + F12 + F15 + F17)</f>
        <v/>
      </c>
      <c r="G18">
        <f>(G2 + G4 + G7 + G9 + G12 + G15 + G17)</f>
        <v/>
      </c>
      <c r="H18">
        <f>(H2 + H4 + H7 + H9 + H12 + H15 + H17)</f>
        <v/>
      </c>
      <c r="J18">
        <f>(J2 + J3 + J4 + J6 + J7 + J8 + J9 + J11 + J12 + J14 + J15 + J16 + J17)</f>
        <v/>
      </c>
    </row>
    <row r="19">
      <c r="A19" t="inlineStr">
        <is>
          <t>regReadDataA[5]: masterReg/readData1_reg[5]/Q to masterReg/register_reg_r1_0_31_0_5_i_34/I2sum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regReadDataA[5]: masterReg/readData1_reg[5]/Q to masterReg/register_reg_r1_0_31_0_5_i_34/I2Total delay (from Vivado)</t>
        </is>
      </c>
      <c r="E21" t="inlineStr">
        <is>
          <t>408</t>
        </is>
      </c>
      <c r="F21" t="inlineStr">
        <is>
          <t>337</t>
        </is>
      </c>
      <c r="G21" t="inlineStr">
        <is>
          <t>777</t>
        </is>
      </c>
      <c r="H21" t="inlineStr">
        <is>
          <t>637</t>
        </is>
      </c>
    </row>
    <row r="23">
      <c r="A23" t="inlineStr">
        <is>
          <t>INT_L_X4Y43/INT_L.NL1BEG_N3-&gt;&gt;NL1BEG2</t>
        </is>
      </c>
      <c r="B23" t="inlineStr">
        <is>
          <t>Buffer</t>
        </is>
      </c>
      <c r="C23" t="n">
        <v>1.16220225</v>
      </c>
      <c r="D23" t="n">
        <v>0.008429000000000001</v>
      </c>
      <c r="E23" t="n">
        <v>0.054</v>
      </c>
      <c r="F23" t="n">
        <v>0.044</v>
      </c>
      <c r="G23" t="n">
        <v>0.131</v>
      </c>
      <c r="H23" t="n">
        <v>0.108</v>
      </c>
      <c r="I23">
        <f>((D26 + D37) + (D24 + D25))</f>
        <v/>
      </c>
      <c r="J23">
        <f>(((D26 + D37) + (D24 + D25))*C23)</f>
        <v/>
      </c>
    </row>
    <row r="24">
      <c r="A24" t="inlineStr">
        <is>
          <t>INT_L_X4Y43/NL1BEG2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INT_L_X4Y44/NL1END2</t>
        </is>
      </c>
      <c r="B25" t="inlineStr">
        <is>
          <t>Part of wire</t>
        </is>
      </c>
      <c r="C25" t="n">
        <v>0</v>
      </c>
      <c r="D25" t="n">
        <v>0</v>
      </c>
      <c r="I25">
        <f>(((D24 + D25)/2) + (D26 + D37))</f>
        <v/>
      </c>
      <c r="J25">
        <f>((C24 + C25)*(((D24 + D25)/2) + (D26 + D37)))</f>
        <v/>
      </c>
    </row>
    <row r="26">
      <c r="A26" t="inlineStr">
        <is>
          <t>INT_L_X4Y44/INT_L.NL1END2-&gt;&gt;IMUX_L36</t>
        </is>
      </c>
      <c r="B26" t="inlineStr">
        <is>
          <t>Buffer</t>
        </is>
      </c>
      <c r="C26" t="n">
        <v>1.6107141875</v>
      </c>
      <c r="D26" t="n">
        <v>0.007713</v>
      </c>
      <c r="E26" t="n">
        <v>0.047</v>
      </c>
      <c r="F26" t="n">
        <v>0.038</v>
      </c>
      <c r="G26" t="n">
        <v>0.138</v>
      </c>
      <c r="H26" t="n">
        <v>0.114</v>
      </c>
      <c r="I26">
        <f>((((D31) + (D30))) + (D27 + D28))</f>
        <v/>
      </c>
      <c r="J26">
        <f>(((((D31) + (D30))) + (D27 + D28))*C26)</f>
        <v/>
      </c>
    </row>
    <row r="27">
      <c r="A27" t="inlineStr">
        <is>
          <t>INT_L_X4Y44/IMUX_L36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CLBLL_L_X4Y44/CLBLL_IMUX36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(((D31) + (D30))))</f>
        <v/>
      </c>
      <c r="J28">
        <f>((C27 + C28)*(((D27 + D28)/2) + (((D31) + (D30)))))</f>
        <v/>
      </c>
    </row>
    <row r="29">
      <c r="A29" t="inlineStr">
        <is>
          <t>CLBLL_L_X4Y44/CLBLL_L.CLBLL_IMUX36-&gt;CLBLL_L_D2</t>
        </is>
      </c>
      <c r="B29" t="inlineStr">
        <is>
          <t>PassTransistor</t>
        </is>
      </c>
      <c r="C29" t="n">
        <v>0</v>
      </c>
      <c r="E29" t="n">
        <v>0</v>
      </c>
      <c r="F29" t="n">
        <v>0</v>
      </c>
      <c r="G29" t="n">
        <v>0</v>
      </c>
      <c r="H29" t="n">
        <v>0</v>
      </c>
      <c r="I29">
        <f>((D31) + (D30))</f>
        <v/>
      </c>
      <c r="J29">
        <f>(((D31) + (D30))*C29)</f>
        <v/>
      </c>
    </row>
    <row r="30">
      <c r="A30" t="inlineStr">
        <is>
          <t>CLBLL_L_X4Y44/CLBLL_L_D2</t>
        </is>
      </c>
      <c r="B30" t="inlineStr">
        <is>
          <t>Part of wire</t>
        </is>
      </c>
      <c r="C30" t="n">
        <v>0</v>
      </c>
      <c r="D30" t="n">
        <v>0</v>
      </c>
      <c r="I30">
        <f>(((D30)/2) + (D31))</f>
        <v/>
      </c>
      <c r="J30">
        <f>((C30)*(((D30)/2) + (D31)))</f>
        <v/>
      </c>
    </row>
    <row r="31">
      <c r="A31" t="inlineStr">
        <is>
          <t>masterReg/register_reg_r1_0_31_0_5_i_33/I0</t>
        </is>
      </c>
      <c r="B31" t="inlineStr">
        <is>
          <t>Inpin</t>
        </is>
      </c>
      <c r="D31" t="n">
        <v>0</v>
      </c>
      <c r="E31" t="n">
        <v>0.213</v>
      </c>
      <c r="F31" t="n">
        <v>0.171</v>
      </c>
      <c r="G31" t="n">
        <v>0.509</v>
      </c>
      <c r="H31" t="n">
        <v>0.41</v>
      </c>
    </row>
    <row r="32">
      <c r="A32" t="inlineStr">
        <is>
          <t>regReadDataA[5]: masterReg/readData1_reg[5]/Q to masterReg/register_reg_r1_0_31_0_5_i_33/I0 sum delays</t>
        </is>
      </c>
      <c r="E32">
        <f>(E2 + E4 + E7 + E23 + E26 + E29 + E31)</f>
        <v/>
      </c>
      <c r="F32">
        <f>(F2 + F4 + F7 + F23 + F26 + F29 + F31)</f>
        <v/>
      </c>
      <c r="G32">
        <f>(G2 + G4 + G7 + G23 + G26 + G29 + G31)</f>
        <v/>
      </c>
      <c r="H32">
        <f>(H2 + H4 + H7 + H23 + H26 + H29 + H31)</f>
        <v/>
      </c>
      <c r="J32">
        <f>(J2 + J3 + J4 + J6 + J7 + J8 + J23 + J25 + J26 + J28 + J29 + J30 + J31)</f>
        <v/>
      </c>
    </row>
    <row r="33">
      <c r="A33" t="inlineStr">
        <is>
          <t>regReadDataA[5]: masterReg/readData1_reg[5]/Q to masterReg/register_reg_r1_0_31_0_5_i_33/I0sum delays + cap delay</t>
        </is>
      </c>
      <c r="E33">
        <f>1000*(E32 + J32)</f>
        <v/>
      </c>
      <c r="F33">
        <f>1000*(F32 + J32)</f>
        <v/>
      </c>
      <c r="G33">
        <f>1000*(G32 + J32)</f>
        <v/>
      </c>
      <c r="H33">
        <f>1000*(H32 + J32)</f>
        <v/>
      </c>
    </row>
    <row r="35">
      <c r="A35" t="inlineStr">
        <is>
          <t>regReadDataA[5]: masterReg/readData1_reg[5]/Q to masterReg/register_reg_r1_0_31_0_5_i_33/I0Total delay (from Vivado)</t>
        </is>
      </c>
      <c r="E35" t="inlineStr">
        <is>
          <t>414</t>
        </is>
      </c>
      <c r="F35" t="inlineStr">
        <is>
          <t>343</t>
        </is>
      </c>
      <c r="G35" t="inlineStr">
        <is>
          <t>782</t>
        </is>
      </c>
      <c r="H35" t="inlineStr">
        <is>
          <t>643</t>
        </is>
      </c>
    </row>
    <row r="37">
      <c r="A37" t="inlineStr">
        <is>
          <t>INT_L_X4Y44/INT_L.NL1END2-&gt;&gt;NN2BEG2</t>
        </is>
      </c>
      <c r="B37" t="inlineStr">
        <is>
          <t>Buffer</t>
        </is>
      </c>
      <c r="C37" t="n">
        <v>1.1851186875</v>
      </c>
      <c r="D37" t="n">
        <v>0.008473000000000001</v>
      </c>
      <c r="E37" t="n">
        <v>0.06</v>
      </c>
      <c r="F37" t="n">
        <v>0.05</v>
      </c>
      <c r="G37" t="n">
        <v>0.133</v>
      </c>
      <c r="H37" t="n">
        <v>0.11</v>
      </c>
      <c r="I37">
        <f>((D41 + D61 + D72) + (D38 + D39 + D40))</f>
        <v/>
      </c>
      <c r="J37">
        <f>(((D41 + D61 + D72) + (D38 + D39 + D40))*C37)</f>
        <v/>
      </c>
    </row>
    <row r="38">
      <c r="A38" t="inlineStr">
        <is>
          <t>INT_L_X4Y44/NN2BEG2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INT_L_X4Y46/NN2END2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INT_L_X4Y45/NN2A2</t>
        </is>
      </c>
      <c r="B40" t="inlineStr">
        <is>
          <t>Part of wire</t>
        </is>
      </c>
      <c r="C40" t="n">
        <v>0</v>
      </c>
      <c r="D40" t="n">
        <v>0</v>
      </c>
      <c r="I40">
        <f>(((D38 + D39 + D40)/2) + (D41 + D61 + D72))</f>
        <v/>
      </c>
      <c r="J40">
        <f>((C38 + C39 + C40)*(((D38 + D39 + D40)/2) + (D41 + D61 + D72)))</f>
        <v/>
      </c>
    </row>
    <row r="41">
      <c r="A41" t="inlineStr">
        <is>
          <t>INT_L_X4Y46/INT_L.NN2END2-&gt;&gt;WW2BEG1</t>
        </is>
      </c>
      <c r="B41" t="inlineStr">
        <is>
          <t>Buffer</t>
        </is>
      </c>
      <c r="C41" t="n">
        <v>1.1851186875</v>
      </c>
      <c r="D41" t="n">
        <v>0.008473000000000001</v>
      </c>
      <c r="E41" t="n">
        <v>0.063</v>
      </c>
      <c r="F41" t="n">
        <v>0.052</v>
      </c>
      <c r="G41" t="n">
        <v>0.143</v>
      </c>
      <c r="H41" t="n">
        <v>0.118</v>
      </c>
      <c r="I41">
        <f>((D47) + (D42 + D43 + D44 + D45 + D46))</f>
        <v/>
      </c>
      <c r="J41">
        <f>(((D47) + (D42 + D43 + D44 + D45 + D46))*C41)</f>
        <v/>
      </c>
    </row>
    <row r="42">
      <c r="A42" t="inlineStr">
        <is>
          <t>INT_L_X4Y46/WW2BEG1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INT_L_X2Y46/WW2END1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CLBLL_L_X4Y46/CLBLL_WW2A1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CLBLM_R_X3Y46/CLBLM_WW2A1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INT_R_X3Y46/WW2A1</t>
        </is>
      </c>
      <c r="B46" t="inlineStr">
        <is>
          <t>Part of wire</t>
        </is>
      </c>
      <c r="C46" t="n">
        <v>0</v>
      </c>
      <c r="D46" t="n">
        <v>0</v>
      </c>
      <c r="I46">
        <f>(((D42 + D43 + D44 + D45 + D46)/2) + (D47))</f>
        <v/>
      </c>
      <c r="J46">
        <f>((C42 + C43 + C44 + C45 + C46)*(((D42 + D43 + D44 + D45 + D46)/2) + (D47)))</f>
        <v/>
      </c>
    </row>
    <row r="47">
      <c r="A47" t="inlineStr">
        <is>
          <t>INT_L_X2Y46/INT_L.WW2END1-&gt;&gt;ER1BEG2</t>
        </is>
      </c>
      <c r="B47" t="inlineStr">
        <is>
          <t>Buffer</t>
        </is>
      </c>
      <c r="C47" t="n">
        <v>1.16220225</v>
      </c>
      <c r="D47" t="n">
        <v>0.008429000000000001</v>
      </c>
      <c r="E47" t="n">
        <v>0.044</v>
      </c>
      <c r="F47" t="n">
        <v>0.036</v>
      </c>
      <c r="G47" t="n">
        <v>0.122</v>
      </c>
      <c r="H47" t="n">
        <v>0.101</v>
      </c>
      <c r="I47">
        <f>((D50) + (D48 + D49))</f>
        <v/>
      </c>
      <c r="J47">
        <f>(((D50) + (D48 + D49))*C47)</f>
        <v/>
      </c>
    </row>
    <row r="48">
      <c r="A48" t="inlineStr">
        <is>
          <t>INT_L_X2Y46/ER1BEG2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INT_R_X3Y46/ER1END2</t>
        </is>
      </c>
      <c r="B49" t="inlineStr">
        <is>
          <t>Part of wire</t>
        </is>
      </c>
      <c r="C49" t="n">
        <v>0</v>
      </c>
      <c r="D49" t="n">
        <v>0</v>
      </c>
      <c r="I49">
        <f>(((D48 + D49)/2) + (D50))</f>
        <v/>
      </c>
      <c r="J49">
        <f>((C48 + C49)*(((D48 + D49)/2) + (D50)))</f>
        <v/>
      </c>
    </row>
    <row r="50">
      <c r="A50" t="inlineStr">
        <is>
          <t>INT_R_X3Y46/INT_R.ER1END2-&gt;&gt;IMUX6</t>
        </is>
      </c>
      <c r="B50" t="inlineStr">
        <is>
          <t>Buffer</t>
        </is>
      </c>
      <c r="C50" t="n">
        <v>1.6107141875</v>
      </c>
      <c r="D50" t="n">
        <v>0.007713</v>
      </c>
      <c r="E50" t="n">
        <v>0.047</v>
      </c>
      <c r="F50" t="n">
        <v>0.038</v>
      </c>
      <c r="G50" t="n">
        <v>0.138</v>
      </c>
      <c r="H50" t="n">
        <v>0.114</v>
      </c>
      <c r="I50">
        <f>((((D55) + (D54))) + (D51 + D52))</f>
        <v/>
      </c>
      <c r="J50">
        <f>(((((D55) + (D54))) + (D51 + D52))*C50)</f>
        <v/>
      </c>
    </row>
    <row r="51">
      <c r="A51" t="inlineStr">
        <is>
          <t>INT_R_X3Y46/IMUX6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CLBLM_R_X3Y46/CLBLM_IMUX6</t>
        </is>
      </c>
      <c r="B52" t="inlineStr">
        <is>
          <t>Part of wire</t>
        </is>
      </c>
      <c r="C52" t="n">
        <v>0</v>
      </c>
      <c r="D52" t="n">
        <v>0</v>
      </c>
      <c r="I52">
        <f>(((D51 + D52)/2) + (((D55) + (D54))))</f>
        <v/>
      </c>
      <c r="J52">
        <f>((C51 + C52)*(((D51 + D52)/2) + (((D55) + (D54)))))</f>
        <v/>
      </c>
    </row>
    <row r="53">
      <c r="A53" t="inlineStr">
        <is>
          <t>CLBLM_R_X3Y46/CLBLM_R.CLBLM_IMUX6-&gt;CLBLM_L_A1</t>
        </is>
      </c>
      <c r="B53" t="inlineStr">
        <is>
          <t>PassTransistor</t>
        </is>
      </c>
      <c r="C53" t="n">
        <v>0</v>
      </c>
      <c r="E53" t="n">
        <v>0</v>
      </c>
      <c r="F53" t="n">
        <v>0</v>
      </c>
      <c r="G53" t="n">
        <v>0</v>
      </c>
      <c r="H53" t="n">
        <v>0</v>
      </c>
      <c r="I53">
        <f>((D55) + (D54))</f>
        <v/>
      </c>
      <c r="J53">
        <f>(((D55) + (D54))*C53)</f>
        <v/>
      </c>
    </row>
    <row r="54">
      <c r="A54" t="inlineStr">
        <is>
          <t>CLBLM_R_X3Y46/CLBLM_L_A1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masterReg/readData2[28]_i_13/I0</t>
        </is>
      </c>
      <c r="B55" t="inlineStr">
        <is>
          <t>Inpin</t>
        </is>
      </c>
      <c r="D55" t="n">
        <v>0</v>
      </c>
      <c r="E55" t="n">
        <v>0.214</v>
      </c>
      <c r="F55" t="n">
        <v>0.172</v>
      </c>
      <c r="G55" t="n">
        <v>0.516</v>
      </c>
      <c r="H55" t="n">
        <v>0.416</v>
      </c>
    </row>
    <row r="56">
      <c r="A56" t="inlineStr">
        <is>
          <t>regReadDataA[5]: masterReg/readData1_reg[5]/Q to masterReg/readData2[28]_i_13/I0 sum delays</t>
        </is>
      </c>
      <c r="E56">
        <f>(E2 + E4 + E7 + E23 + E37 + E41 + E47 + E50 + E53 + E55)</f>
        <v/>
      </c>
      <c r="F56">
        <f>(F2 + F4 + F7 + F23 + F37 + F41 + F47 + F50 + F53 + F55)</f>
        <v/>
      </c>
      <c r="G56">
        <f>(G2 + G4 + G7 + G23 + G37 + G41 + G47 + G50 + G53 + G55)</f>
        <v/>
      </c>
      <c r="H56">
        <f>(H2 + H4 + H7 + H23 + H37 + H41 + H47 + H50 + H53 + H55)</f>
        <v/>
      </c>
      <c r="J56">
        <f>(J2 + J3 + J4 + J6 + J7 + J8 + J23 + J25 + J37 + J40 + J41 + J46 + J47 + J49 + J50 + J52 + J53 + J54 + J55)</f>
        <v/>
      </c>
    </row>
    <row r="57">
      <c r="A57" t="inlineStr">
        <is>
          <t>regReadDataA[5]: masterReg/readData1_reg[5]/Q to masterReg/readData2[28]_i_13/I0sum delays + cap delay</t>
        </is>
      </c>
      <c r="E57">
        <f>1000*(E56 + J56)</f>
        <v/>
      </c>
      <c r="F57">
        <f>1000*(F56 + J56)</f>
        <v/>
      </c>
      <c r="G57">
        <f>1000*(G56 + J56)</f>
        <v/>
      </c>
      <c r="H57">
        <f>1000*(H56 + J56)</f>
        <v/>
      </c>
    </row>
    <row r="59">
      <c r="A59" t="inlineStr">
        <is>
          <t>regReadDataA[5]: masterReg/readData1_reg[5]/Q to masterReg/readData2[28]_i_13/I0Total delay (from Vivado)</t>
        </is>
      </c>
      <c r="E59" t="inlineStr">
        <is>
          <t>626</t>
        </is>
      </c>
      <c r="F59" t="inlineStr">
        <is>
          <t>526</t>
        </is>
      </c>
      <c r="G59" t="inlineStr">
        <is>
          <t>1157</t>
        </is>
      </c>
      <c r="H59" t="inlineStr">
        <is>
          <t>959</t>
        </is>
      </c>
    </row>
    <row r="61">
      <c r="A61" t="inlineStr">
        <is>
          <t>INT_L_X4Y46/INT_L.NN2END2-&gt;&gt;IMUX_L27</t>
        </is>
      </c>
      <c r="B61" t="inlineStr">
        <is>
          <t>Buffer</t>
        </is>
      </c>
      <c r="C61" t="n">
        <v>1.6107141875</v>
      </c>
      <c r="D61" t="n">
        <v>0.007713</v>
      </c>
      <c r="E61" t="n">
        <v>0.047</v>
      </c>
      <c r="F61" t="n">
        <v>0.038</v>
      </c>
      <c r="G61" t="n">
        <v>0.138</v>
      </c>
      <c r="H61" t="n">
        <v>0.114</v>
      </c>
      <c r="I61">
        <f>((((D66) + (D65))) + (D62 + D63))</f>
        <v/>
      </c>
      <c r="J61">
        <f>(((((D66) + (D65))) + (D62 + D63))*C61)</f>
        <v/>
      </c>
    </row>
    <row r="62">
      <c r="A62" t="inlineStr">
        <is>
          <t>INT_L_X4Y46/IMUX_L27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CLBLL_L_X4Y46/CLBLL_IMUX27</t>
        </is>
      </c>
      <c r="B63" t="inlineStr">
        <is>
          <t>Part of wire</t>
        </is>
      </c>
      <c r="C63" t="n">
        <v>0</v>
      </c>
      <c r="D63" t="n">
        <v>0</v>
      </c>
      <c r="I63">
        <f>(((D62 + D63)/2) + (((D66) + (D65))))</f>
        <v/>
      </c>
      <c r="J63">
        <f>((C62 + C63)*(((D62 + D63)/2) + (((D66) + (D65)))))</f>
        <v/>
      </c>
    </row>
    <row r="64">
      <c r="A64" t="inlineStr">
        <is>
          <t>CLBLL_L_X4Y46/CLBLL_L.CLBLL_IMUX27-&gt;CLBLL_LL_B4</t>
        </is>
      </c>
      <c r="B64" t="inlineStr">
        <is>
          <t>PassTransistor</t>
        </is>
      </c>
      <c r="C64" t="n">
        <v>0</v>
      </c>
      <c r="E64" t="n">
        <v>0</v>
      </c>
      <c r="F64" t="n">
        <v>0</v>
      </c>
      <c r="G64" t="n">
        <v>0</v>
      </c>
      <c r="H64" t="n">
        <v>0</v>
      </c>
      <c r="I64">
        <f>((D66) + (D65))</f>
        <v/>
      </c>
      <c r="J64">
        <f>(((D66) + (D65))*C64)</f>
        <v/>
      </c>
    </row>
    <row r="65">
      <c r="A65" t="inlineStr">
        <is>
          <t>CLBLL_L_X4Y46/CLBLL_LL_B4</t>
        </is>
      </c>
      <c r="B65" t="inlineStr">
        <is>
          <t>Part of wire</t>
        </is>
      </c>
      <c r="C65" t="n">
        <v>0</v>
      </c>
      <c r="D65" t="n">
        <v>0.001136</v>
      </c>
      <c r="I65">
        <f>(((D65)/2) + (D66))</f>
        <v/>
      </c>
      <c r="J65">
        <f>((C65)*(((D65)/2) + (D66)))</f>
        <v/>
      </c>
    </row>
    <row r="66">
      <c r="A66" t="inlineStr">
        <is>
          <t>masterReg/readData2[1]_i_14/I5</t>
        </is>
      </c>
      <c r="B66" t="inlineStr">
        <is>
          <t>Inpin</t>
        </is>
      </c>
      <c r="D66" t="n">
        <v>0</v>
      </c>
      <c r="E66" t="n">
        <v>0.107</v>
      </c>
      <c r="F66" t="n">
        <v>0.08599999999999999</v>
      </c>
      <c r="G66" t="n">
        <v>0.282</v>
      </c>
      <c r="H66" t="n">
        <v>0.228</v>
      </c>
    </row>
    <row r="67">
      <c r="A67" t="inlineStr">
        <is>
          <t>regReadDataA[5]: masterReg/readData1_reg[5]/Q to masterReg/readData2[1]_i_14/I5 sum delays</t>
        </is>
      </c>
      <c r="E67">
        <f>(E2 + E4 + E7 + E23 + E37 + E61 + E64 + E66)</f>
        <v/>
      </c>
      <c r="F67">
        <f>(F2 + F4 + F7 + F23 + F37 + F61 + F64 + F66)</f>
        <v/>
      </c>
      <c r="G67">
        <f>(G2 + G4 + G7 + G23 + G37 + G61 + G64 + G66)</f>
        <v/>
      </c>
      <c r="H67">
        <f>(H2 + H4 + H7 + H23 + H37 + H61 + H64 + H66)</f>
        <v/>
      </c>
      <c r="J67">
        <f>(J2 + J3 + J4 + J6 + J7 + J8 + J23 + J25 + J37 + J40 + J61 + J63 + J64 + J65 + J66)</f>
        <v/>
      </c>
    </row>
    <row r="68">
      <c r="A68" t="inlineStr">
        <is>
          <t>regReadDataA[5]: masterReg/readData1_reg[5]/Q to masterReg/readData2[1]_i_14/I5sum delays + cap delay</t>
        </is>
      </c>
      <c r="E68">
        <f>1000*(E67 + J67)</f>
        <v/>
      </c>
      <c r="F68">
        <f>1000*(F67 + J67)</f>
        <v/>
      </c>
      <c r="G68">
        <f>1000*(G67 + J67)</f>
        <v/>
      </c>
      <c r="H68">
        <f>1000*(H67 + J67)</f>
        <v/>
      </c>
    </row>
    <row r="70">
      <c r="A70" t="inlineStr">
        <is>
          <t>regReadDataA[5]: masterReg/readData1_reg[5]/Q to masterReg/readData2[1]_i_14/I5Total delay (from Vivado)</t>
        </is>
      </c>
      <c r="E70" t="inlineStr">
        <is>
          <t>398</t>
        </is>
      </c>
      <c r="F70" t="inlineStr">
        <is>
          <t>338</t>
        </is>
      </c>
      <c r="G70" t="inlineStr">
        <is>
          <t>723</t>
        </is>
      </c>
      <c r="H70" t="inlineStr">
        <is>
          <t>603</t>
        </is>
      </c>
    </row>
    <row r="72">
      <c r="A72" t="inlineStr">
        <is>
          <t>INT_L_X4Y46/INT_L.NN2END2-&gt;&gt;NR1BEG2</t>
        </is>
      </c>
      <c r="B72" t="inlineStr">
        <is>
          <t>Buffer</t>
        </is>
      </c>
      <c r="C72" t="n">
        <v>1.16220225</v>
      </c>
      <c r="D72" t="n">
        <v>0.008429000000000001</v>
      </c>
      <c r="E72" t="n">
        <v>0.056</v>
      </c>
      <c r="F72" t="n">
        <v>0.046</v>
      </c>
      <c r="G72" t="n">
        <v>0.131</v>
      </c>
      <c r="H72" t="n">
        <v>0.108</v>
      </c>
      <c r="I72">
        <f>((D75 + D91 + D102 + D168 + D202) + (D73 + D74))</f>
        <v/>
      </c>
      <c r="J72">
        <f>(((D75 + D91 + D102 + D168 + D202) + (D73 + D74))*C72)</f>
        <v/>
      </c>
    </row>
    <row r="73">
      <c r="A73" t="inlineStr">
        <is>
          <t>INT_L_X4Y46/NR1BEG2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INT_L_X4Y47/NR1END2</t>
        </is>
      </c>
      <c r="B74" t="inlineStr">
        <is>
          <t>Part of wire</t>
        </is>
      </c>
      <c r="C74" t="n">
        <v>0</v>
      </c>
      <c r="D74" t="n">
        <v>0</v>
      </c>
      <c r="I74">
        <f>(((D73 + D74)/2) + (D75 + D91 + D102 + D168 + D202))</f>
        <v/>
      </c>
      <c r="J74">
        <f>((C73 + C74)*(((D73 + D74)/2) + (D75 + D91 + D102 + D168 + D202)))</f>
        <v/>
      </c>
    </row>
    <row r="75">
      <c r="A75" t="inlineStr">
        <is>
          <t>INT_L_X4Y47/INT_L.NR1END2-&gt;&gt;WR1BEG3</t>
        </is>
      </c>
      <c r="B75" t="inlineStr">
        <is>
          <t>Buffer</t>
        </is>
      </c>
      <c r="C75" t="n">
        <v>1.16220225</v>
      </c>
      <c r="D75" t="n">
        <v>0.008429000000000001</v>
      </c>
      <c r="E75" t="n">
        <v>0.043</v>
      </c>
      <c r="F75" t="n">
        <v>0.035</v>
      </c>
      <c r="G75" t="n">
        <v>0.123</v>
      </c>
      <c r="H75" t="n">
        <v>0.102</v>
      </c>
      <c r="I75">
        <f>((D80) + (D76 + D77 + D78 + D79))</f>
        <v/>
      </c>
      <c r="J75">
        <f>(((D80) + (D76 + D77 + D78 + D79))*C75)</f>
        <v/>
      </c>
    </row>
    <row r="76">
      <c r="A76" t="inlineStr">
        <is>
          <t>INT_L_X4Y47/WR1BEG3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INT_R_X3Y47/WR1END3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CLBLL_L_X4Y47/CLBLL_WR1END3</t>
        </is>
      </c>
      <c r="B78" t="inlineStr">
        <is>
          <t>Part of wire</t>
        </is>
      </c>
      <c r="C78" t="n">
        <v>0.08269599999999999</v>
      </c>
      <c r="D78" t="n">
        <v>0.005801</v>
      </c>
    </row>
    <row r="79">
      <c r="A79" t="inlineStr">
        <is>
          <t>CLBLM_R_X3Y47/CLBLM_WR1END3</t>
        </is>
      </c>
      <c r="B79" t="inlineStr">
        <is>
          <t>Part of wire</t>
        </is>
      </c>
      <c r="C79" t="n">
        <v>0.09451000000000001</v>
      </c>
      <c r="D79" t="n">
        <v>0.005801</v>
      </c>
      <c r="I79">
        <f>(((D76 + D77 + D78 + D79)/2) + (D80))</f>
        <v/>
      </c>
      <c r="J79">
        <f>((C76 + C77 + C78 + C79)*(((D76 + D77 + D78 + D79)/2) + (D80)))</f>
        <v/>
      </c>
    </row>
    <row r="80">
      <c r="A80" t="inlineStr">
        <is>
          <t>INT_R_X3Y47/INT_R.WR1END3-&gt;&gt;IMUX23</t>
        </is>
      </c>
      <c r="B80" t="inlineStr">
        <is>
          <t>Buffer</t>
        </is>
      </c>
      <c r="C80" t="n">
        <v>1.6107141875</v>
      </c>
      <c r="D80" t="n">
        <v>0.007713</v>
      </c>
      <c r="E80" t="n">
        <v>0.047</v>
      </c>
      <c r="F80" t="n">
        <v>0.038</v>
      </c>
      <c r="G80" t="n">
        <v>0.138</v>
      </c>
      <c r="H80" t="n">
        <v>0.114</v>
      </c>
      <c r="I80">
        <f>((((D85) + (D84))) + (D81 + D82))</f>
        <v/>
      </c>
      <c r="J80">
        <f>(((((D85) + (D84))) + (D81 + D82))*C80)</f>
        <v/>
      </c>
    </row>
    <row r="81">
      <c r="A81" t="inlineStr">
        <is>
          <t>INT_R_X3Y47/IMUX23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CLBLM_R_X3Y47/CLBLM_IMUX23</t>
        </is>
      </c>
      <c r="B82" t="inlineStr">
        <is>
          <t>Part of wire</t>
        </is>
      </c>
      <c r="C82" t="n">
        <v>0</v>
      </c>
      <c r="D82" t="n">
        <v>0</v>
      </c>
      <c r="I82">
        <f>(((D81 + D82)/2) + (((D85) + (D84))))</f>
        <v/>
      </c>
      <c r="J82">
        <f>((C81 + C82)*(((D81 + D82)/2) + (((D85) + (D84)))))</f>
        <v/>
      </c>
    </row>
    <row r="83">
      <c r="A83" t="inlineStr">
        <is>
          <t>CLBLM_R_X3Y47/CLBLM_R.CLBLM_IMUX23-&gt;CLBLM_L_C3</t>
        </is>
      </c>
      <c r="B83" t="inlineStr">
        <is>
          <t>PassTransistor</t>
        </is>
      </c>
      <c r="C83" t="n">
        <v>0</v>
      </c>
      <c r="E83" t="n">
        <v>0</v>
      </c>
      <c r="F83" t="n">
        <v>0</v>
      </c>
      <c r="G83" t="n">
        <v>0</v>
      </c>
      <c r="H83" t="n">
        <v>0</v>
      </c>
      <c r="I83">
        <f>((D85) + (D84))</f>
        <v/>
      </c>
      <c r="J83">
        <f>(((D85) + (D84))*C83)</f>
        <v/>
      </c>
    </row>
    <row r="84">
      <c r="A84" t="inlineStr">
        <is>
          <t>CLBLM_R_X3Y47/CLBLM_L_C3</t>
        </is>
      </c>
      <c r="B84" t="inlineStr">
        <is>
          <t>Part of wire</t>
        </is>
      </c>
      <c r="C84" t="n">
        <v>0</v>
      </c>
      <c r="D84" t="n">
        <v>0</v>
      </c>
      <c r="I84">
        <f>(((D84)/2) + (D85))</f>
        <v/>
      </c>
      <c r="J84">
        <f>((C84)*(((D84)/2) + (D85)))</f>
        <v/>
      </c>
    </row>
    <row r="85">
      <c r="A85" t="inlineStr">
        <is>
          <t>masterReg/readData2[4]_i_10/I3</t>
        </is>
      </c>
      <c r="B85" t="inlineStr">
        <is>
          <t>Inpin</t>
        </is>
      </c>
      <c r="D85" t="n">
        <v>0</v>
      </c>
      <c r="E85" t="n">
        <v>0.137</v>
      </c>
      <c r="F85" t="n">
        <v>0.11</v>
      </c>
      <c r="G85" t="n">
        <v>0.351</v>
      </c>
      <c r="H85" t="n">
        <v>0.283</v>
      </c>
    </row>
    <row r="86">
      <c r="A86" t="inlineStr">
        <is>
          <t>regReadDataA[5]: masterReg/readData1_reg[5]/Q to masterReg/readData2[4]_i_10/I3 sum delays</t>
        </is>
      </c>
      <c r="E86">
        <f>(E2 + E4 + E7 + E23 + E37 + E72 + E75 + E80 + E83 + E85)</f>
        <v/>
      </c>
      <c r="F86">
        <f>(F2 + F4 + F7 + F23 + F37 + F72 + F75 + F80 + F83 + F85)</f>
        <v/>
      </c>
      <c r="G86">
        <f>(G2 + G4 + G7 + G23 + G37 + G72 + G75 + G80 + G83 + G85)</f>
        <v/>
      </c>
      <c r="H86">
        <f>(H2 + H4 + H7 + H23 + H37 + H72 + H75 + H80 + H83 + H85)</f>
        <v/>
      </c>
      <c r="J86">
        <f>(J2 + J3 + J4 + J6 + J7 + J8 + J23 + J25 + J37 + J40 + J72 + J74 + J75 + J79 + J80 + J82 + J83 + J84 + J85)</f>
        <v/>
      </c>
    </row>
    <row r="87">
      <c r="A87" t="inlineStr">
        <is>
          <t>regReadDataA[5]: masterReg/readData1_reg[5]/Q to masterReg/readData2[4]_i_10/I3sum delays + cap delay</t>
        </is>
      </c>
      <c r="E87">
        <f>1000*(E86 + J86)</f>
        <v/>
      </c>
      <c r="F87">
        <f>1000*(F86 + J86)</f>
        <v/>
      </c>
      <c r="G87">
        <f>1000*(G86 + J86)</f>
        <v/>
      </c>
      <c r="H87">
        <f>1000*(H86 + J86)</f>
        <v/>
      </c>
    </row>
    <row r="89">
      <c r="A89" t="inlineStr">
        <is>
          <t>regReadDataA[5]: masterReg/readData1_reg[5]/Q to masterReg/readData2[4]_i_10/I3Total delay (from Vivado)</t>
        </is>
      </c>
      <c r="E89" t="inlineStr">
        <is>
          <t>592</t>
        </is>
      </c>
      <c r="F89" t="inlineStr">
        <is>
          <t>508</t>
        </is>
      </c>
      <c r="G89" t="inlineStr">
        <is>
          <t>1048</t>
        </is>
      </c>
      <c r="H89" t="inlineStr">
        <is>
          <t>882</t>
        </is>
      </c>
    </row>
    <row r="91">
      <c r="A91" t="inlineStr">
        <is>
          <t>INT_L_X4Y47/INT_L.NR1END2-&gt;&gt;IMUX_L45</t>
        </is>
      </c>
      <c r="B91" t="inlineStr">
        <is>
          <t>Buffer</t>
        </is>
      </c>
      <c r="C91" t="n">
        <v>1.6107141875</v>
      </c>
      <c r="D91" t="n">
        <v>0.007713</v>
      </c>
      <c r="E91" t="n">
        <v>0.047</v>
      </c>
      <c r="F91" t="n">
        <v>0.038</v>
      </c>
      <c r="G91" t="n">
        <v>0.138</v>
      </c>
      <c r="H91" t="n">
        <v>0.114</v>
      </c>
      <c r="I91">
        <f>((((D96) + (D95))) + (D92 + D93))</f>
        <v/>
      </c>
      <c r="J91">
        <f>(((((D96) + (D95))) + (D92 + D93))*C91)</f>
        <v/>
      </c>
    </row>
    <row r="92">
      <c r="A92" t="inlineStr">
        <is>
          <t>INT_L_X4Y47/IMUX_L45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CLBLL_L_X4Y47/CLBLL_IMUX45</t>
        </is>
      </c>
      <c r="B93" t="inlineStr">
        <is>
          <t>Part of wire</t>
        </is>
      </c>
      <c r="C93" t="n">
        <v>0</v>
      </c>
      <c r="D93" t="n">
        <v>0</v>
      </c>
      <c r="I93">
        <f>(((D92 + D93)/2) + (((D96) + (D95))))</f>
        <v/>
      </c>
      <c r="J93">
        <f>((C92 + C93)*(((D92 + D93)/2) + (((D96) + (D95)))))</f>
        <v/>
      </c>
    </row>
    <row r="94">
      <c r="A94" t="inlineStr">
        <is>
          <t>CLBLL_L_X4Y47/CLBLL_L.CLBLL_IMUX45-&gt;CLBLL_LL_D2</t>
        </is>
      </c>
      <c r="B94" t="inlineStr">
        <is>
          <t>PassTransistor</t>
        </is>
      </c>
      <c r="C94" t="n">
        <v>0</v>
      </c>
      <c r="E94" t="n">
        <v>0</v>
      </c>
      <c r="F94" t="n">
        <v>0</v>
      </c>
      <c r="G94" t="n">
        <v>0</v>
      </c>
      <c r="H94" t="n">
        <v>0</v>
      </c>
      <c r="I94">
        <f>((D96) + (D95))</f>
        <v/>
      </c>
      <c r="J94">
        <f>(((D96) + (D95))*C94)</f>
        <v/>
      </c>
    </row>
    <row r="95">
      <c r="A95" t="inlineStr">
        <is>
          <t>CLBLL_L_X4Y47/CLBLL_LL_D2</t>
        </is>
      </c>
      <c r="B95" t="inlineStr">
        <is>
          <t>Part of wire</t>
        </is>
      </c>
      <c r="C95" t="n">
        <v>0</v>
      </c>
      <c r="D95" t="n">
        <v>0</v>
      </c>
      <c r="I95">
        <f>(((D95)/2) + (D96))</f>
        <v/>
      </c>
      <c r="J95">
        <f>((C95)*(((D95)/2) + (D96)))</f>
        <v/>
      </c>
    </row>
    <row r="96">
      <c r="A96" t="inlineStr">
        <is>
          <t>masterReg/readData2[31]_i_16/I1</t>
        </is>
      </c>
      <c r="B96" t="inlineStr">
        <is>
          <t>Inpin</t>
        </is>
      </c>
      <c r="D96" t="n">
        <v>0</v>
      </c>
      <c r="E96" t="n">
        <v>0.213</v>
      </c>
      <c r="F96" t="n">
        <v>0.171</v>
      </c>
      <c r="G96" t="n">
        <v>0.509</v>
      </c>
      <c r="H96" t="n">
        <v>0.41</v>
      </c>
    </row>
    <row r="97">
      <c r="A97" t="inlineStr">
        <is>
          <t>regReadDataA[5]: masterReg/readData1_reg[5]/Q to masterReg/readData2[31]_i_16/I1 sum delays</t>
        </is>
      </c>
      <c r="E97">
        <f>(E2 + E4 + E7 + E23 + E37 + E72 + E91 + E94 + E96)</f>
        <v/>
      </c>
      <c r="F97">
        <f>(F2 + F4 + F7 + F23 + F37 + F72 + F91 + F94 + F96)</f>
        <v/>
      </c>
      <c r="G97">
        <f>(G2 + G4 + G7 + G23 + G37 + G72 + G91 + G94 + G96)</f>
        <v/>
      </c>
      <c r="H97">
        <f>(H2 + H4 + H7 + H23 + H37 + H72 + H91 + H94 + H96)</f>
        <v/>
      </c>
      <c r="J97">
        <f>(J2 + J3 + J4 + J6 + J7 + J8 + J23 + J25 + J37 + J40 + J72 + J74 + J91 + J93 + J94 + J95 + J96)</f>
        <v/>
      </c>
    </row>
    <row r="98">
      <c r="A98" t="inlineStr">
        <is>
          <t>regReadDataA[5]: masterReg/readData1_reg[5]/Q to masterReg/readData2[31]_i_16/I1sum delays + cap delay</t>
        </is>
      </c>
      <c r="E98">
        <f>1000*(E97 + J97)</f>
        <v/>
      </c>
      <c r="F98">
        <f>1000*(F97 + J97)</f>
        <v/>
      </c>
      <c r="G98">
        <f>1000*(G97 + J97)</f>
        <v/>
      </c>
      <c r="H98">
        <f>1000*(H97 + J97)</f>
        <v/>
      </c>
    </row>
    <row r="100">
      <c r="A100" t="inlineStr">
        <is>
          <t>regReadDataA[5]: masterReg/readData1_reg[5]/Q to masterReg/readData2[31]_i_16/I1Total delay (from Vivado)</t>
        </is>
      </c>
      <c r="E100" t="inlineStr">
        <is>
          <t>600</t>
        </is>
      </c>
      <c r="F100" t="inlineStr">
        <is>
          <t>509</t>
        </is>
      </c>
      <c r="G100" t="inlineStr">
        <is>
          <t>1066</t>
        </is>
      </c>
      <c r="H100" t="inlineStr">
        <is>
          <t>889</t>
        </is>
      </c>
    </row>
    <row r="102">
      <c r="A102" t="inlineStr">
        <is>
          <t>INT_L_X4Y47/INT_L.NR1END2-&gt;&gt;NE2BEG2</t>
        </is>
      </c>
      <c r="B102" t="inlineStr">
        <is>
          <t>Buffer</t>
        </is>
      </c>
      <c r="C102" t="n">
        <v>1.1851186875</v>
      </c>
      <c r="D102" t="n">
        <v>0.008473000000000001</v>
      </c>
      <c r="E102" t="n">
        <v>0.042</v>
      </c>
      <c r="F102" t="n">
        <v>0.034</v>
      </c>
      <c r="G102" t="n">
        <v>0.139</v>
      </c>
      <c r="H102" t="n">
        <v>0.115</v>
      </c>
      <c r="I102">
        <f>((D106 + D138) + (D103 + D104 + D105))</f>
        <v/>
      </c>
      <c r="J102">
        <f>(((D106 + D138) + (D103 + D104 + D105))*C102)</f>
        <v/>
      </c>
    </row>
    <row r="103">
      <c r="A103" t="inlineStr">
        <is>
          <t>INT_L_X4Y47/NE2BEG2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INT_R_X5Y48/NE2END2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INT_L_X4Y48/NE2A2</t>
        </is>
      </c>
      <c r="B105" t="inlineStr">
        <is>
          <t>Part of wire</t>
        </is>
      </c>
      <c r="C105" t="n">
        <v>0</v>
      </c>
      <c r="D105" t="n">
        <v>0</v>
      </c>
      <c r="I105">
        <f>(((D103 + D104 + D105)/2) + (D106 + D138))</f>
        <v/>
      </c>
      <c r="J105">
        <f>((C103 + C104 + C105)*(((D103 + D104 + D105)/2) + (D106 + D138)))</f>
        <v/>
      </c>
    </row>
    <row r="106">
      <c r="A106" t="inlineStr">
        <is>
          <t>INT_R_X5Y48/INT_R.NE2END2-&gt;&gt;WR1BEG3</t>
        </is>
      </c>
      <c r="B106" t="inlineStr">
        <is>
          <t>Buffer</t>
        </is>
      </c>
      <c r="C106" t="n">
        <v>1.16220225</v>
      </c>
      <c r="D106" t="n">
        <v>0.008429000000000001</v>
      </c>
      <c r="E106" t="n">
        <v>0.043</v>
      </c>
      <c r="F106" t="n">
        <v>0.035</v>
      </c>
      <c r="G106" t="n">
        <v>0.123</v>
      </c>
      <c r="H106" t="n">
        <v>0.102</v>
      </c>
      <c r="I106">
        <f>((D109 + D127) + (D107 + D108))</f>
        <v/>
      </c>
      <c r="J106">
        <f>(((D109 + D127) + (D107 + D108))*C106)</f>
        <v/>
      </c>
    </row>
    <row r="107">
      <c r="A107" t="inlineStr">
        <is>
          <t>INT_R_X5Y48/WR1BEG3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INT_L_X4Y48/WR1END3</t>
        </is>
      </c>
      <c r="B108" t="inlineStr">
        <is>
          <t>Part of wire</t>
        </is>
      </c>
      <c r="C108" t="n">
        <v>0</v>
      </c>
      <c r="D108" t="n">
        <v>0</v>
      </c>
      <c r="I108">
        <f>(((D107 + D108)/2) + (D109 + D127))</f>
        <v/>
      </c>
      <c r="J108">
        <f>((C107 + C108)*(((D107 + D108)/2) + (D109 + D127)))</f>
        <v/>
      </c>
    </row>
    <row r="109">
      <c r="A109" t="inlineStr">
        <is>
          <t>INT_L_X4Y48/INT_L.WR1END3-&gt;&gt;WR1BEG_S0</t>
        </is>
      </c>
      <c r="B109" t="inlineStr">
        <is>
          <t>Buffer</t>
        </is>
      </c>
      <c r="C109" t="n">
        <v>1.16220225</v>
      </c>
      <c r="D109" t="n">
        <v>0.008429000000000001</v>
      </c>
      <c r="E109" t="n">
        <v>0.043</v>
      </c>
      <c r="F109" t="n">
        <v>0.035</v>
      </c>
      <c r="G109" t="n">
        <v>0.124</v>
      </c>
      <c r="H109" t="n">
        <v>0.103</v>
      </c>
      <c r="I109">
        <f>((D116) + (D110 + D111 + D112 + D113 + D114 + D115))</f>
        <v/>
      </c>
      <c r="J109">
        <f>(((D116) + (D110 + D111 + D112 + D113 + D114 + D115))*C109)</f>
        <v/>
      </c>
    </row>
    <row r="110">
      <c r="A110" t="inlineStr">
        <is>
          <t>INT_L_X4Y48/WR1BEG_S0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INT_R_X3Y49/WR1END0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INT_R_X3Y48/WR1END_S1_0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INT_L_X4Y49/WR1BEG0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CLBLL_L_X4Y49/CLBLL_WR1END0</t>
        </is>
      </c>
      <c r="B114" t="inlineStr">
        <is>
          <t>Part of wire</t>
        </is>
      </c>
      <c r="C114" t="n">
        <v>0.08269599999999999</v>
      </c>
      <c r="D114" t="n">
        <v>0.005801</v>
      </c>
    </row>
    <row r="115">
      <c r="A115" t="inlineStr">
        <is>
          <t>CLBLM_R_X3Y49/CLBLM_WR1END0</t>
        </is>
      </c>
      <c r="B115" t="inlineStr">
        <is>
          <t>Part of wire</t>
        </is>
      </c>
      <c r="C115" t="n">
        <v>0.09451000000000001</v>
      </c>
      <c r="D115" t="n">
        <v>0.005801</v>
      </c>
      <c r="I115">
        <f>(((D110 + D111 + D112 + D113 + D114 + D115)/2) + (D116))</f>
        <v/>
      </c>
      <c r="J115">
        <f>((C110 + C111 + C112 + C113 + C114 + C115)*(((D110 + D111 + D112 + D113 + D114 + D115)/2) + (D116)))</f>
        <v/>
      </c>
    </row>
    <row r="116">
      <c r="A116" t="inlineStr">
        <is>
          <t>INT_R_X3Y49/INT_R.WR1END0-&gt;&gt;IMUX16</t>
        </is>
      </c>
      <c r="B116" t="inlineStr">
        <is>
          <t>Buffer</t>
        </is>
      </c>
      <c r="C116" t="n">
        <v>1.6107141875</v>
      </c>
      <c r="D116" t="n">
        <v>0.007713</v>
      </c>
      <c r="E116" t="n">
        <v>0.047</v>
      </c>
      <c r="F116" t="n">
        <v>0.038</v>
      </c>
      <c r="G116" t="n">
        <v>0.138</v>
      </c>
      <c r="H116" t="n">
        <v>0.114</v>
      </c>
      <c r="I116">
        <f>((((D121) + (D120))) + (D117 + D118))</f>
        <v/>
      </c>
      <c r="J116">
        <f>(((((D121) + (D120))) + (D117 + D118))*C116)</f>
        <v/>
      </c>
    </row>
    <row r="117">
      <c r="A117" t="inlineStr">
        <is>
          <t>INT_R_X3Y49/IMUX16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CLBLM_R_X3Y49/CLBLM_IMUX16</t>
        </is>
      </c>
      <c r="B118" t="inlineStr">
        <is>
          <t>Part of wire</t>
        </is>
      </c>
      <c r="C118" t="n">
        <v>0</v>
      </c>
      <c r="D118" t="n">
        <v>0</v>
      </c>
      <c r="I118">
        <f>(((D117 + D118)/2) + (((D121) + (D120))))</f>
        <v/>
      </c>
      <c r="J118">
        <f>((C117 + C118)*(((D117 + D118)/2) + (((D121) + (D120)))))</f>
        <v/>
      </c>
    </row>
    <row r="119">
      <c r="A119" t="inlineStr">
        <is>
          <t>CLBLM_R_X3Y49/CLBLM_R.CLBLM_IMUX16-&gt;CLBLM_L_B3</t>
        </is>
      </c>
      <c r="B119" t="inlineStr">
        <is>
          <t>PassTransistor</t>
        </is>
      </c>
      <c r="C119" t="n">
        <v>0</v>
      </c>
      <c r="E119" t="n">
        <v>0</v>
      </c>
      <c r="F119" t="n">
        <v>0</v>
      </c>
      <c r="G119" t="n">
        <v>0</v>
      </c>
      <c r="H119" t="n">
        <v>0</v>
      </c>
      <c r="I119">
        <f>((D121) + (D120))</f>
        <v/>
      </c>
      <c r="J119">
        <f>(((D121) + (D120))*C119)</f>
        <v/>
      </c>
    </row>
    <row r="120">
      <c r="A120" t="inlineStr">
        <is>
          <t>CLBLM_R_X3Y49/CLBLM_L_B3</t>
        </is>
      </c>
      <c r="B120" t="inlineStr">
        <is>
          <t>Part of wire</t>
        </is>
      </c>
      <c r="C120" t="n">
        <v>0</v>
      </c>
      <c r="D120" t="n">
        <v>0</v>
      </c>
      <c r="I120">
        <f>(((D120)/2) + (D121))</f>
        <v/>
      </c>
      <c r="J120">
        <f>((C120)*(((D120)/2) + (D121)))</f>
        <v/>
      </c>
    </row>
    <row r="121">
      <c r="A121" t="inlineStr">
        <is>
          <t>masterReg/led_OBUF[5]_inst_i_1/I2</t>
        </is>
      </c>
      <c r="B121" t="inlineStr">
        <is>
          <t>Inpin</t>
        </is>
      </c>
      <c r="D121" t="n">
        <v>0</v>
      </c>
      <c r="E121" t="n">
        <v>0.136</v>
      </c>
      <c r="F121" t="n">
        <v>0.109</v>
      </c>
      <c r="G121" t="n">
        <v>0.349</v>
      </c>
      <c r="H121" t="n">
        <v>0.281</v>
      </c>
    </row>
    <row r="122">
      <c r="A122" t="inlineStr">
        <is>
          <t>regReadDataA[5]: masterReg/readData1_reg[5]/Q to masterReg/led_OBUF[5]_inst_i_1/I2 sum delays</t>
        </is>
      </c>
      <c r="E122">
        <f>(E2 + E4 + E7 + E23 + E37 + E72 + E102 + E106 + E109 + E116 + E119 + E121)</f>
        <v/>
      </c>
      <c r="F122">
        <f>(F2 + F4 + F7 + F23 + F37 + F72 + F102 + F106 + F109 + F116 + F119 + F121)</f>
        <v/>
      </c>
      <c r="G122">
        <f>(G2 + G4 + G7 + G23 + G37 + G72 + G102 + G106 + G109 + G116 + G119 + G121)</f>
        <v/>
      </c>
      <c r="H122">
        <f>(H2 + H4 + H7 + H23 + H37 + H72 + H102 + H106 + H109 + H116 + H119 + H121)</f>
        <v/>
      </c>
      <c r="J122">
        <f>(J2 + J3 + J4 + J6 + J7 + J8 + J23 + J25 + J37 + J40 + J72 + J74 + J102 + J105 + J106 + J108 + J109 + J115 + J116 + J118 + J119 + J120 + J121)</f>
        <v/>
      </c>
    </row>
    <row r="123">
      <c r="A123" t="inlineStr">
        <is>
          <t>regReadDataA[5]: masterReg/readData1_reg[5]/Q to masterReg/led_OBUF[5]_inst_i_1/I2sum delays + cap delay</t>
        </is>
      </c>
      <c r="E123">
        <f>1000*(E122 + J122)</f>
        <v/>
      </c>
      <c r="F123">
        <f>1000*(F122 + J122)</f>
        <v/>
      </c>
      <c r="G123">
        <f>1000*(G122 + J122)</f>
        <v/>
      </c>
      <c r="H123">
        <f>1000*(H122 + J122)</f>
        <v/>
      </c>
    </row>
    <row r="125">
      <c r="A125" t="inlineStr">
        <is>
          <t>regReadDataA[5]: masterReg/readData1_reg[5]/Q to masterReg/led_OBUF[5]_inst_i_1/I2Total delay (from Vivado)</t>
        </is>
      </c>
      <c r="E125" t="inlineStr">
        <is>
          <t>711</t>
        </is>
      </c>
      <c r="F125" t="inlineStr">
        <is>
          <t>611</t>
        </is>
      </c>
      <c r="G125" t="inlineStr">
        <is>
          <t>1299</t>
        </is>
      </c>
      <c r="H125" t="inlineStr">
        <is>
          <t>1095</t>
        </is>
      </c>
    </row>
    <row r="127">
      <c r="A127" t="inlineStr">
        <is>
          <t>INT_L_X4Y48/INT_L.WR1END3-&gt;&gt;IMUX_L29</t>
        </is>
      </c>
      <c r="B127" t="inlineStr">
        <is>
          <t>Buffer</t>
        </is>
      </c>
      <c r="C127" t="n">
        <v>1.6107141875</v>
      </c>
      <c r="D127" t="n">
        <v>0.007713</v>
      </c>
      <c r="E127" t="n">
        <v>0.047</v>
      </c>
      <c r="F127" t="n">
        <v>0.038</v>
      </c>
      <c r="G127" t="n">
        <v>0.138</v>
      </c>
      <c r="H127" t="n">
        <v>0.114</v>
      </c>
      <c r="I127">
        <f>((((D132) + (D131))) + (D128 + D129))</f>
        <v/>
      </c>
      <c r="J127">
        <f>(((((D132) + (D131))) + (D128 + D129))*C127)</f>
        <v/>
      </c>
    </row>
    <row r="128">
      <c r="A128" t="inlineStr">
        <is>
          <t>INT_L_X4Y48/IMUX_L29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CLBLL_L_X4Y48/CLBLL_IMUX29</t>
        </is>
      </c>
      <c r="B129" t="inlineStr">
        <is>
          <t>Part of wire</t>
        </is>
      </c>
      <c r="C129" t="n">
        <v>0</v>
      </c>
      <c r="D129" t="n">
        <v>0</v>
      </c>
      <c r="I129">
        <f>(((D128 + D129)/2) + (((D132) + (D131))))</f>
        <v/>
      </c>
      <c r="J129">
        <f>((C128 + C129)*(((D128 + D129)/2) + (((D132) + (D131)))))</f>
        <v/>
      </c>
    </row>
    <row r="130">
      <c r="A130" t="inlineStr">
        <is>
          <t>CLBLL_L_X4Y48/CLBLL_L.CLBLL_IMUX29-&gt;CLBLL_LL_C2</t>
        </is>
      </c>
      <c r="B130" t="inlineStr">
        <is>
          <t>PassTransistor</t>
        </is>
      </c>
      <c r="C130" t="n">
        <v>0</v>
      </c>
      <c r="E130" t="n">
        <v>0</v>
      </c>
      <c r="F130" t="n">
        <v>0</v>
      </c>
      <c r="G130" t="n">
        <v>0</v>
      </c>
      <c r="H130" t="n">
        <v>0</v>
      </c>
      <c r="I130">
        <f>((D132) + (D131))</f>
        <v/>
      </c>
      <c r="J130">
        <f>(((D132) + (D131))*C130)</f>
        <v/>
      </c>
    </row>
    <row r="131">
      <c r="A131" t="inlineStr">
        <is>
          <t>CLBLL_L_X4Y48/CLBLL_LL_C2</t>
        </is>
      </c>
      <c r="B131" t="inlineStr">
        <is>
          <t>Part of wire</t>
        </is>
      </c>
      <c r="C131" t="n">
        <v>0</v>
      </c>
      <c r="D131" t="n">
        <v>0.004545</v>
      </c>
      <c r="I131">
        <f>(((D131)/2) + (D132))</f>
        <v/>
      </c>
      <c r="J131">
        <f>((C131)*(((D131)/2) + (D132)))</f>
        <v/>
      </c>
    </row>
    <row r="132">
      <c r="A132" t="inlineStr">
        <is>
          <t>masterReg/i__carry_i_6/I3</t>
        </is>
      </c>
      <c r="B132" t="inlineStr">
        <is>
          <t>Inpin</t>
        </is>
      </c>
      <c r="D132" t="n">
        <v>0</v>
      </c>
      <c r="E132" t="n">
        <v>0.213</v>
      </c>
      <c r="F132" t="n">
        <v>0.171</v>
      </c>
      <c r="G132" t="n">
        <v>0.507</v>
      </c>
      <c r="H132" t="n">
        <v>0.409</v>
      </c>
    </row>
    <row r="133">
      <c r="A133" t="inlineStr">
        <is>
          <t>regReadDataA[5]: masterReg/readData1_reg[5]/Q to masterReg/i__carry_i_6/I3 sum delays</t>
        </is>
      </c>
      <c r="E133">
        <f>(E2 + E4 + E7 + E23 + E37 + E72 + E102 + E106 + E127 + E130 + E132)</f>
        <v/>
      </c>
      <c r="F133">
        <f>(F2 + F4 + F7 + F23 + F37 + F72 + F102 + F106 + F127 + F130 + F132)</f>
        <v/>
      </c>
      <c r="G133">
        <f>(G2 + G4 + G7 + G23 + G37 + G72 + G102 + G106 + G127 + G130 + G132)</f>
        <v/>
      </c>
      <c r="H133">
        <f>(H2 + H4 + H7 + H23 + H37 + H72 + H102 + H106 + H127 + H130 + H132)</f>
        <v/>
      </c>
      <c r="J133">
        <f>(J2 + J3 + J4 + J6 + J7 + J8 + J23 + J25 + J37 + J40 + J72 + J74 + J102 + J105 + J106 + J108 + J127 + J129 + J130 + J131 + J132)</f>
        <v/>
      </c>
    </row>
    <row r="134">
      <c r="A134" t="inlineStr">
        <is>
          <t>regReadDataA[5]: masterReg/readData1_reg[5]/Q to masterReg/i__carry_i_6/I3sum delays + cap delay</t>
        </is>
      </c>
      <c r="E134">
        <f>1000*(E133 + J133)</f>
        <v/>
      </c>
      <c r="F134">
        <f>1000*(F133 + J133)</f>
        <v/>
      </c>
      <c r="G134">
        <f>1000*(G133 + J133)</f>
        <v/>
      </c>
      <c r="H134">
        <f>1000*(H133 + J133)</f>
        <v/>
      </c>
    </row>
    <row r="136">
      <c r="A136" t="inlineStr">
        <is>
          <t>regReadDataA[5]: masterReg/readData1_reg[5]/Q to masterReg/i__carry_i_6/I3Total delay (from Vivado)</t>
        </is>
      </c>
      <c r="E136" t="inlineStr">
        <is>
          <t>725</t>
        </is>
      </c>
      <c r="F136" t="inlineStr">
        <is>
          <t>618</t>
        </is>
      </c>
      <c r="G136" t="inlineStr">
        <is>
          <t>1319</t>
        </is>
      </c>
      <c r="H136" t="inlineStr">
        <is>
          <t>1104</t>
        </is>
      </c>
    </row>
    <row r="138">
      <c r="A138" t="inlineStr">
        <is>
          <t>INT_R_X5Y48/INT_R.NE2END2-&gt;&gt;EE2BEG2</t>
        </is>
      </c>
      <c r="B138" t="inlineStr">
        <is>
          <t>Buffer</t>
        </is>
      </c>
      <c r="C138" t="n">
        <v>1.1851186875</v>
      </c>
      <c r="D138" t="n">
        <v>0.008473000000000001</v>
      </c>
      <c r="E138" t="n">
        <v>0.06</v>
      </c>
      <c r="F138" t="n">
        <v>0.05</v>
      </c>
      <c r="G138" t="n">
        <v>0.134</v>
      </c>
      <c r="H138" t="n">
        <v>0.111</v>
      </c>
      <c r="I138">
        <f>((D146 + D157) + (D139 + D140 + D141 + D142 + D143 + D144 + D145))</f>
        <v/>
      </c>
      <c r="J138">
        <f>(((D146 + D157) + (D139 + D140 + D141 + D142 + D143 + D144 + D145))*C138)</f>
        <v/>
      </c>
    </row>
    <row r="139">
      <c r="A139" t="inlineStr">
        <is>
          <t>INT_R_X5Y48/EE2BEG2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INT_R_X7Y48/EE2END2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CLBLM_R_X5Y48/CLBLM_EE2BEG2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VBRK_X18Y50/VBRK_EE2BEG2</t>
        </is>
      </c>
      <c r="B142" t="inlineStr">
        <is>
          <t>Part of wire</t>
        </is>
      </c>
      <c r="C142" t="n">
        <v>0.01211</v>
      </c>
      <c r="D142" t="n">
        <v>0.00162</v>
      </c>
    </row>
    <row r="143">
      <c r="A143" t="inlineStr">
        <is>
          <t>BRAM_L_X6Y45/BRAM_EE2BEG2_3</t>
        </is>
      </c>
      <c r="B143" t="inlineStr">
        <is>
          <t>Part of wire</t>
        </is>
      </c>
      <c r="C143" t="n">
        <v>0.26892</v>
      </c>
      <c r="D143" t="n">
        <v>0.06043</v>
      </c>
    </row>
    <row r="144">
      <c r="A144" t="inlineStr">
        <is>
          <t>BRAM_INT_INTERFACE_L_X6Y48/INT_INTERFACE_EE2BEG2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INT_L_X6Y48/EE2A2</t>
        </is>
      </c>
      <c r="B145" t="inlineStr">
        <is>
          <t>Part of wire</t>
        </is>
      </c>
      <c r="C145" t="n">
        <v>0</v>
      </c>
      <c r="D145" t="n">
        <v>0</v>
      </c>
      <c r="I145">
        <f>(((D139 + D140 + D141 + D142 + D143 + D144 + D145)/2) + (D146 + D157))</f>
        <v/>
      </c>
      <c r="J145">
        <f>((C139 + C140 + C141 + C142 + C143 + C144 + C145)*(((D139 + D140 + D141 + D142 + D143 + D144 + D145)/2) + (D146 + D157)))</f>
        <v/>
      </c>
    </row>
    <row r="146">
      <c r="A146" t="inlineStr">
        <is>
          <t>INT_R_X7Y48/INT_R.EE2END2-&gt;&gt;IMUX12</t>
        </is>
      </c>
      <c r="B146" t="inlineStr">
        <is>
          <t>Buffer</t>
        </is>
      </c>
      <c r="C146" t="n">
        <v>1.6107141875</v>
      </c>
      <c r="D146" t="n">
        <v>0.007713</v>
      </c>
      <c r="E146" t="n">
        <v>0.047</v>
      </c>
      <c r="F146" t="n">
        <v>0.038</v>
      </c>
      <c r="G146" t="n">
        <v>0.138</v>
      </c>
      <c r="H146" t="n">
        <v>0.114</v>
      </c>
      <c r="I146">
        <f>((((D151) + (D150))) + (D147 + D148))</f>
        <v/>
      </c>
      <c r="J146">
        <f>(((((D151) + (D150))) + (D147 + D148))*C146)</f>
        <v/>
      </c>
    </row>
    <row r="147">
      <c r="A147" t="inlineStr">
        <is>
          <t>INT_R_X7Y48/IMUX12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CLBLM_R_X7Y48/CLBLM_IMUX12</t>
        </is>
      </c>
      <c r="B148" t="inlineStr">
        <is>
          <t>Part of wire</t>
        </is>
      </c>
      <c r="C148" t="n">
        <v>0</v>
      </c>
      <c r="D148" t="n">
        <v>0</v>
      </c>
      <c r="I148">
        <f>(((D147 + D148)/2) + (((D151) + (D150))))</f>
        <v/>
      </c>
      <c r="J148">
        <f>((C147 + C148)*(((D147 + D148)/2) + (((D151) + (D150)))))</f>
        <v/>
      </c>
    </row>
    <row r="149">
      <c r="A149" t="inlineStr">
        <is>
          <t>CLBLM_R_X7Y48/CLBLM_R.CLBLM_IMUX12-&gt;CLBLM_M_B6</t>
        </is>
      </c>
      <c r="B149" t="inlineStr">
        <is>
          <t>PassTransistor</t>
        </is>
      </c>
      <c r="C149" t="n">
        <v>0</v>
      </c>
      <c r="E149" t="n">
        <v>0</v>
      </c>
      <c r="F149" t="n">
        <v>0</v>
      </c>
      <c r="G149" t="n">
        <v>0</v>
      </c>
      <c r="H149" t="n">
        <v>0</v>
      </c>
      <c r="I149">
        <f>((D151) + (D150))</f>
        <v/>
      </c>
      <c r="J149">
        <f>(((D151) + (D150))*C149)</f>
        <v/>
      </c>
    </row>
    <row r="150">
      <c r="A150" t="inlineStr">
        <is>
          <t>CLBLM_R_X7Y48/CLBLM_M_B6</t>
        </is>
      </c>
      <c r="B150" t="inlineStr">
        <is>
          <t>Part of wire</t>
        </is>
      </c>
      <c r="C150" t="n">
        <v>0</v>
      </c>
      <c r="D150" t="n">
        <v>0</v>
      </c>
      <c r="I150">
        <f>(((D150)/2) + (D151))</f>
        <v/>
      </c>
      <c r="J150">
        <f>((C150)*(((D150)/2) + (D151)))</f>
        <v/>
      </c>
    </row>
    <row r="151">
      <c r="A151" t="inlineStr">
        <is>
          <t>masterReg/readData2[29]_i_16/I5</t>
        </is>
      </c>
      <c r="B151" t="inlineStr">
        <is>
          <t>Inpin</t>
        </is>
      </c>
      <c r="D151" t="n">
        <v>0</v>
      </c>
      <c r="E151" t="n">
        <v>0.006</v>
      </c>
      <c r="F151" t="n">
        <v>0.005</v>
      </c>
      <c r="G151" t="n">
        <v>0.013</v>
      </c>
      <c r="H151" t="n">
        <v>0.011</v>
      </c>
    </row>
    <row r="152">
      <c r="A152" t="inlineStr">
        <is>
          <t>regReadDataA[5]: masterReg/readData1_reg[5]/Q to masterReg/readData2[29]_i_16/I5 sum delays</t>
        </is>
      </c>
      <c r="E152">
        <f>(E2 + E4 + E7 + E23 + E37 + E72 + E102 + E138 + E146 + E149 + E151)</f>
        <v/>
      </c>
      <c r="F152">
        <f>(F2 + F4 + F7 + F23 + F37 + F72 + F102 + F138 + F146 + F149 + F151)</f>
        <v/>
      </c>
      <c r="G152">
        <f>(G2 + G4 + G7 + G23 + G37 + G72 + G102 + G138 + G146 + G149 + G151)</f>
        <v/>
      </c>
      <c r="H152">
        <f>(H2 + H4 + H7 + H23 + H37 + H72 + H102 + H138 + H146 + H149 + H151)</f>
        <v/>
      </c>
      <c r="J152">
        <f>(J2 + J3 + J4 + J6 + J7 + J8 + J23 + J25 + J37 + J40 + J72 + J74 + J102 + J105 + J138 + J145 + J146 + J148 + J149 + J150 + J151)</f>
        <v/>
      </c>
    </row>
    <row r="153">
      <c r="A153" t="inlineStr">
        <is>
          <t>regReadDataA[5]: masterReg/readData1_reg[5]/Q to masterReg/readData2[29]_i_16/I5sum delays + cap delay</t>
        </is>
      </c>
      <c r="E153">
        <f>1000*(E152 + J152)</f>
        <v/>
      </c>
      <c r="F153">
        <f>1000*(F152 + J152)</f>
        <v/>
      </c>
      <c r="G153">
        <f>1000*(G152 + J152)</f>
        <v/>
      </c>
      <c r="H153">
        <f>1000*(H152 + J152)</f>
        <v/>
      </c>
    </row>
    <row r="155">
      <c r="A155" t="inlineStr">
        <is>
          <t>regReadDataA[5]: masterReg/readData1_reg[5]/Q to masterReg/readData2[29]_i_16/I5Total delay (from Vivado)</t>
        </is>
      </c>
      <c r="E155" t="inlineStr">
        <is>
          <t>608</t>
        </is>
      </c>
      <c r="F155" t="inlineStr">
        <is>
          <t>540</t>
        </is>
      </c>
      <c r="G155" t="inlineStr">
        <is>
          <t>977</t>
        </is>
      </c>
      <c r="H155" t="inlineStr">
        <is>
          <t>844</t>
        </is>
      </c>
    </row>
    <row r="157">
      <c r="A157" t="inlineStr">
        <is>
          <t>INT_R_X7Y48/INT_R.EE2END2-&gt;&gt;IMUX29</t>
        </is>
      </c>
      <c r="B157" t="inlineStr">
        <is>
          <t>Buffer</t>
        </is>
      </c>
      <c r="C157" t="n">
        <v>1.6107141875</v>
      </c>
      <c r="D157" t="n">
        <v>0.007713</v>
      </c>
      <c r="E157" t="n">
        <v>0.047</v>
      </c>
      <c r="F157" t="n">
        <v>0.038</v>
      </c>
      <c r="G157" t="n">
        <v>0.138</v>
      </c>
      <c r="H157" t="n">
        <v>0.114</v>
      </c>
      <c r="I157">
        <f>((((D162) + (D161))) + (D158 + D159))</f>
        <v/>
      </c>
      <c r="J157">
        <f>(((((D162) + (D161))) + (D158 + D159))*C157)</f>
        <v/>
      </c>
    </row>
    <row r="158">
      <c r="A158" t="inlineStr">
        <is>
          <t>INT_R_X7Y48/IMUX29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CLBLM_R_X7Y48/CLBLM_IMUX29</t>
        </is>
      </c>
      <c r="B159" t="inlineStr">
        <is>
          <t>Part of wire</t>
        </is>
      </c>
      <c r="C159" t="n">
        <v>0</v>
      </c>
      <c r="D159" t="n">
        <v>0</v>
      </c>
      <c r="I159">
        <f>(((D158 + D159)/2) + (((D162) + (D161))))</f>
        <v/>
      </c>
      <c r="J159">
        <f>((C158 + C159)*(((D158 + D159)/2) + (((D162) + (D161)))))</f>
        <v/>
      </c>
    </row>
    <row r="160">
      <c r="A160" t="inlineStr">
        <is>
          <t>CLBLM_R_X7Y48/CLBLM_R.CLBLM_IMUX29-&gt;CLBLM_M_C2</t>
        </is>
      </c>
      <c r="B160" t="inlineStr">
        <is>
          <t>PassTransistor</t>
        </is>
      </c>
      <c r="C160" t="n">
        <v>0</v>
      </c>
      <c r="E160" t="n">
        <v>0</v>
      </c>
      <c r="F160" t="n">
        <v>0</v>
      </c>
      <c r="G160" t="n">
        <v>0</v>
      </c>
      <c r="H160" t="n">
        <v>0</v>
      </c>
      <c r="I160">
        <f>((D162) + (D161))</f>
        <v/>
      </c>
      <c r="J160">
        <f>(((D162) + (D161))*C160)</f>
        <v/>
      </c>
    </row>
    <row r="161">
      <c r="A161" t="inlineStr">
        <is>
          <t>CLBLM_R_X7Y48/CLBLM_M_C2</t>
        </is>
      </c>
      <c r="B161" t="inlineStr">
        <is>
          <t>Part of wire</t>
        </is>
      </c>
      <c r="C161" t="n">
        <v>0</v>
      </c>
      <c r="D161" t="n">
        <v>0</v>
      </c>
      <c r="I161">
        <f>(((D161)/2) + (D162))</f>
        <v/>
      </c>
      <c r="J161">
        <f>((C161)*(((D161)/2) + (D162)))</f>
        <v/>
      </c>
    </row>
    <row r="162">
      <c r="A162" t="inlineStr">
        <is>
          <t>masterReg/readData2[30]_i_16/I3</t>
        </is>
      </c>
      <c r="B162" t="inlineStr">
        <is>
          <t>Inpin</t>
        </is>
      </c>
      <c r="D162" t="n">
        <v>0</v>
      </c>
      <c r="E162" t="n">
        <v>0.214</v>
      </c>
      <c r="F162" t="n">
        <v>0.172</v>
      </c>
      <c r="G162" t="n">
        <v>0.506</v>
      </c>
      <c r="H162" t="n">
        <v>0.408</v>
      </c>
    </row>
    <row r="163">
      <c r="A163" t="inlineStr">
        <is>
          <t>regReadDataA[5]: masterReg/readData1_reg[5]/Q to masterReg/readData2[30]_i_16/I3 sum delays</t>
        </is>
      </c>
      <c r="E163">
        <f>(E2 + E4 + E7 + E23 + E37 + E72 + E102 + E138 + E157 + E160 + E162)</f>
        <v/>
      </c>
      <c r="F163">
        <f>(F2 + F4 + F7 + F23 + F37 + F72 + F102 + F138 + F157 + F160 + F162)</f>
        <v/>
      </c>
      <c r="G163">
        <f>(G2 + G4 + G7 + G23 + G37 + G72 + G102 + G138 + G157 + G160 + G162)</f>
        <v/>
      </c>
      <c r="H163">
        <f>(H2 + H4 + H7 + H23 + H37 + H72 + H102 + H138 + H157 + H160 + H162)</f>
        <v/>
      </c>
      <c r="J163">
        <f>(J2 + J3 + J4 + J6 + J7 + J8 + J23 + J25 + J37 + J40 + J72 + J74 + J102 + J105 + J138 + J145 + J157 + J159 + J160 + J161 + J162)</f>
        <v/>
      </c>
    </row>
    <row r="164">
      <c r="A164" t="inlineStr">
        <is>
          <t>regReadDataA[5]: masterReg/readData1_reg[5]/Q to masterReg/readData2[30]_i_16/I3sum delays + cap delay</t>
        </is>
      </c>
      <c r="E164">
        <f>1000*(E163 + J163)</f>
        <v/>
      </c>
      <c r="F164">
        <f>1000*(F163 + J163)</f>
        <v/>
      </c>
      <c r="G164">
        <f>1000*(G163 + J163)</f>
        <v/>
      </c>
      <c r="H164">
        <f>1000*(H163 + J163)</f>
        <v/>
      </c>
    </row>
    <row r="166">
      <c r="A166" t="inlineStr">
        <is>
          <t>regReadDataA[5]: masterReg/readData1_reg[5]/Q to masterReg/readData2[30]_i_16/I3Total delay (from Vivado)</t>
        </is>
      </c>
      <c r="E166" t="inlineStr">
        <is>
          <t>816</t>
        </is>
      </c>
      <c r="F166" t="inlineStr">
        <is>
          <t>707</t>
        </is>
      </c>
      <c r="G166" t="inlineStr">
        <is>
          <t>1397</t>
        </is>
      </c>
      <c r="H166" t="inlineStr">
        <is>
          <t>1181</t>
        </is>
      </c>
    </row>
    <row r="168">
      <c r="A168" t="inlineStr">
        <is>
          <t>INT_L_X4Y47/INT_L.NR1END2-&gt;&gt;EE2BEG2</t>
        </is>
      </c>
      <c r="B168" t="inlineStr">
        <is>
          <t>Buffer</t>
        </is>
      </c>
      <c r="C168" t="n">
        <v>1.1851186875</v>
      </c>
      <c r="D168" t="n">
        <v>0.008473000000000001</v>
      </c>
      <c r="E168" t="n">
        <v>0.06</v>
      </c>
      <c r="F168" t="n">
        <v>0.05</v>
      </c>
      <c r="G168" t="n">
        <v>0.134</v>
      </c>
      <c r="H168" t="n">
        <v>0.111</v>
      </c>
      <c r="I168">
        <f>((D176) + (D169 + D170 + D171 + D172 + D173 + D174 + D175))</f>
        <v/>
      </c>
      <c r="J168">
        <f>(((D176) + (D169 + D170 + D171 + D172 + D173 + D174 + D175))*C168)</f>
        <v/>
      </c>
    </row>
    <row r="169">
      <c r="A169" t="inlineStr">
        <is>
          <t>INT_L_X4Y47/EE2BEG2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INT_L_X6Y47/EE2END2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INT_R_X5Y47/EE2A2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CLBLM_R_X5Y47/CLBLM_EE2A2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VBRK_X18Y49/VBRK_EE2A2</t>
        </is>
      </c>
      <c r="B173" t="inlineStr">
        <is>
          <t>Part of wire</t>
        </is>
      </c>
      <c r="C173" t="n">
        <v>0.01211</v>
      </c>
      <c r="D173" t="n">
        <v>0.00162</v>
      </c>
    </row>
    <row r="174">
      <c r="A174" t="inlineStr">
        <is>
          <t>BRAM_L_X6Y45/BRAM_EE2A2_2</t>
        </is>
      </c>
      <c r="B174" t="inlineStr">
        <is>
          <t>Part of wire</t>
        </is>
      </c>
      <c r="C174" t="n">
        <v>0.26892</v>
      </c>
      <c r="D174" t="n">
        <v>0.06043</v>
      </c>
    </row>
    <row r="175">
      <c r="A175" t="inlineStr">
        <is>
          <t>BRAM_INT_INTERFACE_L_X6Y47/INT_INTERFACE_EE2A2</t>
        </is>
      </c>
      <c r="B175" t="inlineStr">
        <is>
          <t>Part of wire</t>
        </is>
      </c>
      <c r="C175" t="n">
        <v>0</v>
      </c>
      <c r="D175" t="n">
        <v>0</v>
      </c>
      <c r="I175">
        <f>(((D169 + D170 + D171 + D172 + D173 + D174 + D175)/2) + (D176))</f>
        <v/>
      </c>
      <c r="J175">
        <f>((C169 + C170 + C171 + C172 + C173 + C174 + C175)*(((D169 + D170 + D171 + D172 + D173 + D174 + D175)/2) + (D176)))</f>
        <v/>
      </c>
    </row>
    <row r="176">
      <c r="A176" t="inlineStr">
        <is>
          <t>INT_L_X6Y47/INT_L.EE2END2-&gt;&gt;ER1BEG3</t>
        </is>
      </c>
      <c r="B176" t="inlineStr">
        <is>
          <t>Buffer</t>
        </is>
      </c>
      <c r="C176" t="n">
        <v>1.16220225</v>
      </c>
      <c r="D176" t="n">
        <v>0.008429000000000001</v>
      </c>
      <c r="E176" t="n">
        <v>0.044</v>
      </c>
      <c r="F176" t="n">
        <v>0.036</v>
      </c>
      <c r="G176" t="n">
        <v>0.122</v>
      </c>
      <c r="H176" t="n">
        <v>0.101</v>
      </c>
      <c r="I176">
        <f>((D180 + D191) + (D177 + D178 + D179))</f>
        <v/>
      </c>
      <c r="J176">
        <f>(((D180 + D191) + (D177 + D178 + D179))*C176)</f>
        <v/>
      </c>
    </row>
    <row r="177">
      <c r="A177" t="inlineStr">
        <is>
          <t>INT_L_X6Y47/ER1BEG3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INT_R_X7Y47/ER1END3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INT_R_X7Y48/ER1END_N3_3</t>
        </is>
      </c>
      <c r="B179" t="inlineStr">
        <is>
          <t>Part of wire</t>
        </is>
      </c>
      <c r="C179" t="n">
        <v>0</v>
      </c>
      <c r="D179" t="n">
        <v>0</v>
      </c>
      <c r="I179">
        <f>(((D177 + D178 + D179)/2) + (D180 + D191))</f>
        <v/>
      </c>
      <c r="J179">
        <f>((C177 + C178 + C179)*(((D177 + D178 + D179)/2) + (D180 + D191)))</f>
        <v/>
      </c>
    </row>
    <row r="180">
      <c r="A180" t="inlineStr">
        <is>
          <t>INT_R_X7Y47/INT_R.ER1END3-&gt;&gt;IMUX31</t>
        </is>
      </c>
      <c r="B180" t="inlineStr">
        <is>
          <t>Buffer</t>
        </is>
      </c>
      <c r="C180" t="n">
        <v>1.6107141875</v>
      </c>
      <c r="D180" t="n">
        <v>0.007713</v>
      </c>
      <c r="E180" t="n">
        <v>0.047</v>
      </c>
      <c r="F180" t="n">
        <v>0.038</v>
      </c>
      <c r="G180" t="n">
        <v>0.138</v>
      </c>
      <c r="H180" t="n">
        <v>0.114</v>
      </c>
      <c r="I180">
        <f>((((D185) + (D184))) + (D181 + D182))</f>
        <v/>
      </c>
      <c r="J180">
        <f>(((((D185) + (D184))) + (D181 + D182))*C180)</f>
        <v/>
      </c>
    </row>
    <row r="181">
      <c r="A181" t="inlineStr">
        <is>
          <t>INT_R_X7Y47/IMUX31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CLBLM_R_X7Y47/CLBLM_IMUX31</t>
        </is>
      </c>
      <c r="B182" t="inlineStr">
        <is>
          <t>Part of wire</t>
        </is>
      </c>
      <c r="C182" t="n">
        <v>0</v>
      </c>
      <c r="D182" t="n">
        <v>0</v>
      </c>
      <c r="I182">
        <f>(((D181 + D182)/2) + (((D185) + (D184))))</f>
        <v/>
      </c>
      <c r="J182">
        <f>((C181 + C182)*(((D181 + D182)/2) + (((D185) + (D184)))))</f>
        <v/>
      </c>
    </row>
    <row r="183">
      <c r="A183" t="inlineStr">
        <is>
          <t>CLBLM_R_X7Y47/CLBLM_R.CLBLM_IMUX31-&gt;CLBLM_M_C5</t>
        </is>
      </c>
      <c r="B183" t="inlineStr">
        <is>
          <t>PassTransistor</t>
        </is>
      </c>
      <c r="C183" t="n">
        <v>0</v>
      </c>
      <c r="E183" t="n">
        <v>0</v>
      </c>
      <c r="F183" t="n">
        <v>0</v>
      </c>
      <c r="G183" t="n">
        <v>0</v>
      </c>
      <c r="H183" t="n">
        <v>0</v>
      </c>
      <c r="I183">
        <f>((D185) + (D184))</f>
        <v/>
      </c>
      <c r="J183">
        <f>(((D185) + (D184))*C183)</f>
        <v/>
      </c>
    </row>
    <row r="184">
      <c r="A184" t="inlineStr">
        <is>
          <t>CLBLM_R_X7Y47/CLBLM_M_C5</t>
        </is>
      </c>
      <c r="B184" t="inlineStr">
        <is>
          <t>Part of wire</t>
        </is>
      </c>
      <c r="C184" t="n">
        <v>0</v>
      </c>
      <c r="D184" t="n">
        <v>0</v>
      </c>
      <c r="I184">
        <f>(((D184)/2) + (D185))</f>
        <v/>
      </c>
      <c r="J184">
        <f>((C184)*(((D184)/2) + (D185)))</f>
        <v/>
      </c>
    </row>
    <row r="185">
      <c r="A185" t="inlineStr">
        <is>
          <t>masterReg/register_reg_r1_0_31_0_5_i_53/I1</t>
        </is>
      </c>
      <c r="B185" t="inlineStr">
        <is>
          <t>Inpin</t>
        </is>
      </c>
      <c r="D185" t="n">
        <v>0</v>
      </c>
      <c r="E185" t="n">
        <v>0.05</v>
      </c>
      <c r="F185" t="n">
        <v>0.04</v>
      </c>
      <c r="G185" t="n">
        <v>0.133</v>
      </c>
      <c r="H185" t="n">
        <v>0.107</v>
      </c>
    </row>
    <row r="186">
      <c r="A186" t="inlineStr">
        <is>
          <t>regReadDataA[5]: masterReg/readData1_reg[5]/Q to masterReg/register_reg_r1_0_31_0_5_i_53/I1 sum delays</t>
        </is>
      </c>
      <c r="E186">
        <f>(E2 + E4 + E7 + E23 + E37 + E72 + E168 + E176 + E180 + E183 + E185)</f>
        <v/>
      </c>
      <c r="F186">
        <f>(F2 + F4 + F7 + F23 + F37 + F72 + F168 + F176 + F180 + F183 + F185)</f>
        <v/>
      </c>
      <c r="G186">
        <f>(G2 + G4 + G7 + G23 + G37 + G72 + G168 + G176 + G180 + G183 + G185)</f>
        <v/>
      </c>
      <c r="H186">
        <f>(H2 + H4 + H7 + H23 + H37 + H72 + H168 + H176 + H180 + H183 + H185)</f>
        <v/>
      </c>
      <c r="J186">
        <f>(J2 + J3 + J4 + J6 + J7 + J8 + J23 + J25 + J37 + J40 + J72 + J74 + J168 + J175 + J176 + J179 + J180 + J182 + J183 + J184 + J185)</f>
        <v/>
      </c>
    </row>
    <row r="187">
      <c r="A187" t="inlineStr">
        <is>
          <t>regReadDataA[5]: masterReg/readData1_reg[5]/Q to masterReg/register_reg_r1_0_31_0_5_i_53/I1sum delays + cap delay</t>
        </is>
      </c>
      <c r="E187">
        <f>1000*(E186 + J186)</f>
        <v/>
      </c>
      <c r="F187">
        <f>1000*(F186 + J186)</f>
        <v/>
      </c>
      <c r="G187">
        <f>1000*(G186 + J186)</f>
        <v/>
      </c>
      <c r="H187">
        <f>1000*(H186 + J186)</f>
        <v/>
      </c>
    </row>
    <row r="189">
      <c r="A189" t="inlineStr">
        <is>
          <t>regReadDataA[5]: masterReg/readData1_reg[5]/Q to masterReg/register_reg_r1_0_31_0_5_i_53/I1Total delay (from Vivado)</t>
        </is>
      </c>
      <c r="E189" t="inlineStr">
        <is>
          <t>643</t>
        </is>
      </c>
      <c r="F189" t="inlineStr">
        <is>
          <t>566</t>
        </is>
      </c>
      <c r="G189" t="inlineStr">
        <is>
          <t>1053</t>
        </is>
      </c>
      <c r="H189" t="inlineStr">
        <is>
          <t>903</t>
        </is>
      </c>
    </row>
    <row r="191">
      <c r="A191" t="inlineStr">
        <is>
          <t>INT_R_X7Y47/INT_R.ER1END3-&gt;&gt;IMUX47</t>
        </is>
      </c>
      <c r="B191" t="inlineStr">
        <is>
          <t>Buffer</t>
        </is>
      </c>
      <c r="C191" t="n">
        <v>1.6107141875</v>
      </c>
      <c r="D191" t="n">
        <v>0.007713</v>
      </c>
      <c r="E191" t="n">
        <v>0.047</v>
      </c>
      <c r="F191" t="n">
        <v>0.038</v>
      </c>
      <c r="G191" t="n">
        <v>0.138</v>
      </c>
      <c r="H191" t="n">
        <v>0.114</v>
      </c>
      <c r="I191">
        <f>((((D196) + (D195))) + (D192 + D193))</f>
        <v/>
      </c>
      <c r="J191">
        <f>(((((D196) + (D195))) + (D192 + D193))*C191)</f>
        <v/>
      </c>
    </row>
    <row r="192">
      <c r="A192" t="inlineStr">
        <is>
          <t>INT_R_X7Y47/IMUX47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CLBLM_R_X7Y47/CLBLM_IMUX47</t>
        </is>
      </c>
      <c r="B193" t="inlineStr">
        <is>
          <t>Part of wire</t>
        </is>
      </c>
      <c r="C193" t="n">
        <v>0</v>
      </c>
      <c r="D193" t="n">
        <v>0</v>
      </c>
      <c r="I193">
        <f>(((D192 + D193)/2) + (((D196) + (D195))))</f>
        <v/>
      </c>
      <c r="J193">
        <f>((C192 + C193)*(((D192 + D193)/2) + (((D196) + (D195)))))</f>
        <v/>
      </c>
    </row>
    <row r="194">
      <c r="A194" t="inlineStr">
        <is>
          <t>CLBLM_R_X7Y47/CLBLM_R.CLBLM_IMUX47-&gt;CLBLM_M_D5</t>
        </is>
      </c>
      <c r="B194" t="inlineStr">
        <is>
          <t>PassTransistor</t>
        </is>
      </c>
      <c r="C194" t="n">
        <v>0</v>
      </c>
      <c r="E194" t="n">
        <v>0</v>
      </c>
      <c r="F194" t="n">
        <v>0</v>
      </c>
      <c r="G194" t="n">
        <v>0</v>
      </c>
      <c r="H194" t="n">
        <v>0</v>
      </c>
      <c r="I194">
        <f>((D196) + (D195))</f>
        <v/>
      </c>
      <c r="J194">
        <f>(((D196) + (D195))*C194)</f>
        <v/>
      </c>
    </row>
    <row r="195">
      <c r="A195" t="inlineStr">
        <is>
          <t>CLBLM_R_X7Y47/CLBLM_M_D5</t>
        </is>
      </c>
      <c r="B195" t="inlineStr">
        <is>
          <t>Part of wire</t>
        </is>
      </c>
      <c r="C195" t="n">
        <v>0</v>
      </c>
      <c r="D195" t="n">
        <v>0</v>
      </c>
      <c r="I195">
        <f>(((D195)/2) + (D196))</f>
        <v/>
      </c>
      <c r="J195">
        <f>((C195)*(((D195)/2) + (D196)))</f>
        <v/>
      </c>
    </row>
    <row r="196">
      <c r="A196" t="inlineStr">
        <is>
          <t>masterReg/register_reg_r1_0_31_0_5_i_61/I0</t>
        </is>
      </c>
      <c r="B196" t="inlineStr">
        <is>
          <t>Inpin</t>
        </is>
      </c>
      <c r="D196" t="n">
        <v>0</v>
      </c>
      <c r="E196" t="n">
        <v>0.052</v>
      </c>
      <c r="F196" t="n">
        <v>0.031</v>
      </c>
      <c r="G196" t="n">
        <v>0.137</v>
      </c>
      <c r="H196" t="n">
        <v>0.07199999999999999</v>
      </c>
    </row>
    <row r="197">
      <c r="A197" t="inlineStr">
        <is>
          <t>regReadDataA[5]: masterReg/readData1_reg[5]/Q to masterReg/register_reg_r1_0_31_0_5_i_61/I0 sum delays</t>
        </is>
      </c>
      <c r="E197">
        <f>(E2 + E4 + E7 + E23 + E37 + E72 + E168 + E176 + E191 + E194 + E196)</f>
        <v/>
      </c>
      <c r="F197">
        <f>(F2 + F4 + F7 + F23 + F37 + F72 + F168 + F176 + F191 + F194 + F196)</f>
        <v/>
      </c>
      <c r="G197">
        <f>(G2 + G4 + G7 + G23 + G37 + G72 + G168 + G176 + G191 + G194 + G196)</f>
        <v/>
      </c>
      <c r="H197">
        <f>(H2 + H4 + H7 + H23 + H37 + H72 + H168 + H176 + H191 + H194 + H196)</f>
        <v/>
      </c>
      <c r="J197">
        <f>(J2 + J3 + J4 + J6 + J7 + J8 + J23 + J25 + J37 + J40 + J72 + J74 + J168 + J175 + J176 + J179 + J191 + J193 + J194 + J195 + J196)</f>
        <v/>
      </c>
    </row>
    <row r="198">
      <c r="A198" t="inlineStr">
        <is>
          <t>regReadDataA[5]: masterReg/readData1_reg[5]/Q to masterReg/register_reg_r1_0_31_0_5_i_61/I0sum delays + cap delay</t>
        </is>
      </c>
      <c r="E198">
        <f>1000*(E197 + J197)</f>
        <v/>
      </c>
      <c r="F198">
        <f>1000*(F197 + J197)</f>
        <v/>
      </c>
      <c r="G198">
        <f>1000*(G197 + J197)</f>
        <v/>
      </c>
      <c r="H198">
        <f>1000*(H197 + J197)</f>
        <v/>
      </c>
    </row>
    <row r="200">
      <c r="A200" t="inlineStr">
        <is>
          <t>regReadDataA[5]: masterReg/readData1_reg[5]/Q to masterReg/register_reg_r1_0_31_0_5_i_61/I0Total delay (from Vivado)</t>
        </is>
      </c>
      <c r="E200" t="inlineStr">
        <is>
          <t>645</t>
        </is>
      </c>
      <c r="F200" t="inlineStr">
        <is>
          <t>557</t>
        </is>
      </c>
      <c r="G200" t="inlineStr">
        <is>
          <t>1057</t>
        </is>
      </c>
      <c r="H200" t="inlineStr">
        <is>
          <t>876</t>
        </is>
      </c>
    </row>
    <row r="202">
      <c r="A202" t="inlineStr">
        <is>
          <t>INT_L_X4Y47/INT_L.NR1END2-&gt;&gt;EL1BEG1</t>
        </is>
      </c>
      <c r="B202" t="inlineStr">
        <is>
          <t>Buffer</t>
        </is>
      </c>
      <c r="C202" t="n">
        <v>1.16220225</v>
      </c>
      <c r="D202" t="n">
        <v>0.008429000000000001</v>
      </c>
      <c r="E202" t="n">
        <v>0.043</v>
      </c>
      <c r="F202" t="n">
        <v>0.035</v>
      </c>
      <c r="G202" t="n">
        <v>0.124</v>
      </c>
      <c r="H202" t="n">
        <v>0.103</v>
      </c>
      <c r="I202">
        <f>((D205 + D244) + (D203 + D204))</f>
        <v/>
      </c>
      <c r="J202">
        <f>(((D205 + D244) + (D203 + D204))*C202)</f>
        <v/>
      </c>
    </row>
    <row r="203">
      <c r="A203" t="inlineStr">
        <is>
          <t>INT_L_X4Y47/EL1BEG1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INT_R_X5Y47/EL1END1</t>
        </is>
      </c>
      <c r="B204" t="inlineStr">
        <is>
          <t>Part of wire</t>
        </is>
      </c>
      <c r="C204" t="n">
        <v>0</v>
      </c>
      <c r="D204" t="n">
        <v>0</v>
      </c>
      <c r="I204">
        <f>(((D203 + D204)/2) + (D205 + D244))</f>
        <v/>
      </c>
      <c r="J204">
        <f>((C203 + C204)*(((D203 + D204)/2) + (D205 + D244)))</f>
        <v/>
      </c>
    </row>
    <row r="205">
      <c r="A205" t="inlineStr">
        <is>
          <t>INT_R_X5Y47/INT_R.EL1END1-&gt;&gt;BYP_ALT4</t>
        </is>
      </c>
      <c r="B205" t="inlineStr">
        <is>
          <t>Buffer</t>
        </is>
      </c>
      <c r="C205" t="n">
        <v>0</v>
      </c>
      <c r="D205" t="n">
        <v>0.00757</v>
      </c>
      <c r="E205" t="n">
        <v>0</v>
      </c>
      <c r="F205" t="n">
        <v>0</v>
      </c>
      <c r="G205" t="n">
        <v>0</v>
      </c>
      <c r="H205" t="n">
        <v>0</v>
      </c>
      <c r="I205">
        <f>((D207 + D233) + (D206))</f>
        <v/>
      </c>
      <c r="J205">
        <f>(((D207 + D233) + (D206))*C205)</f>
        <v/>
      </c>
    </row>
    <row r="206">
      <c r="A206" t="inlineStr">
        <is>
          <t>INT_R_X5Y47/BYP_ALT4</t>
        </is>
      </c>
      <c r="B206" t="inlineStr">
        <is>
          <t>Part of wire</t>
        </is>
      </c>
      <c r="C206" t="n">
        <v>0</v>
      </c>
      <c r="D206" t="n">
        <v>0</v>
      </c>
      <c r="I206">
        <f>(((D206)/2) + (D207 + D233))</f>
        <v/>
      </c>
      <c r="J206">
        <f>((C206)*(((D206)/2) + (D207 + D233)))</f>
        <v/>
      </c>
    </row>
    <row r="207">
      <c r="A207" t="inlineStr">
        <is>
          <t>INT_R_X5Y47/INT_R.BYP_ALT4-&gt;&gt;BYP_BOUNCE4</t>
        </is>
      </c>
      <c r="B207" t="inlineStr">
        <is>
          <t>Buffer</t>
        </is>
      </c>
      <c r="C207" t="n">
        <v>1.4764880625</v>
      </c>
      <c r="D207" t="n">
        <v>0</v>
      </c>
      <c r="E207" t="n">
        <v>0.059</v>
      </c>
      <c r="F207" t="n">
        <v>0.049</v>
      </c>
      <c r="G207" t="n">
        <v>0.178</v>
      </c>
      <c r="H207" t="n">
        <v>0.147</v>
      </c>
      <c r="I207">
        <f>((D209 + D222) + (D208))</f>
        <v/>
      </c>
      <c r="J207">
        <f>(((D209 + D222) + (D208))*C207)</f>
        <v/>
      </c>
    </row>
    <row r="208">
      <c r="A208" t="inlineStr">
        <is>
          <t>INT_R_X5Y47/BYP_BOUNCE4</t>
        </is>
      </c>
      <c r="B208" t="inlineStr">
        <is>
          <t>Part of wire</t>
        </is>
      </c>
      <c r="C208" t="n">
        <v>0</v>
      </c>
      <c r="D208" t="n">
        <v>0</v>
      </c>
      <c r="I208">
        <f>(((D208)/2) + (D209 + D222))</f>
        <v/>
      </c>
      <c r="J208">
        <f>((C208)*(((D208)/2) + (D209 + D222)))</f>
        <v/>
      </c>
    </row>
    <row r="209">
      <c r="A209" t="inlineStr">
        <is>
          <t>INT_R_X5Y47/INT_R.BYP_BOUNCE4-&gt;&gt;BYP_ALT5</t>
        </is>
      </c>
      <c r="B209" t="inlineStr">
        <is>
          <t>Buffer</t>
        </is>
      </c>
      <c r="C209" t="n">
        <v>0</v>
      </c>
      <c r="D209" t="n">
        <v>0.00757</v>
      </c>
      <c r="E209" t="n">
        <v>0</v>
      </c>
      <c r="F209" t="n">
        <v>0</v>
      </c>
      <c r="G209" t="n">
        <v>0</v>
      </c>
      <c r="H209" t="n">
        <v>0</v>
      </c>
      <c r="I209">
        <f>((D211) + (D210))</f>
        <v/>
      </c>
      <c r="J209">
        <f>(((D211) + (D210))*C209)</f>
        <v/>
      </c>
    </row>
    <row r="210">
      <c r="A210" t="inlineStr">
        <is>
          <t>INT_R_X5Y47/BYP_ALT5</t>
        </is>
      </c>
      <c r="B210" t="inlineStr">
        <is>
          <t>Part of wire</t>
        </is>
      </c>
      <c r="C210" t="n">
        <v>0</v>
      </c>
      <c r="D210" t="n">
        <v>0</v>
      </c>
      <c r="I210">
        <f>(((D210)/2) + (D211))</f>
        <v/>
      </c>
      <c r="J210">
        <f>((C210)*(((D210)/2) + (D211)))</f>
        <v/>
      </c>
    </row>
    <row r="211">
      <c r="A211" t="inlineStr">
        <is>
          <t>INT_R_X5Y47/INT_R.BYP_ALT5-&gt;&gt;BYP5</t>
        </is>
      </c>
      <c r="B211" t="inlineStr">
        <is>
          <t>Buffer</t>
        </is>
      </c>
      <c r="C211" t="n">
        <v>3.489880625</v>
      </c>
      <c r="D211" t="n">
        <v>0</v>
      </c>
      <c r="E211" t="n">
        <v>0.055</v>
      </c>
      <c r="F211" t="n">
        <v>0.045</v>
      </c>
      <c r="G211" t="n">
        <v>0.179</v>
      </c>
      <c r="H211" t="n">
        <v>0.148</v>
      </c>
      <c r="I211">
        <f>((((D216) + (D215))) + (D212 + D213))</f>
        <v/>
      </c>
      <c r="J211">
        <f>(((((D216) + (D215))) + (D212 + D213))*C211)</f>
        <v/>
      </c>
    </row>
    <row r="212">
      <c r="A212" t="inlineStr">
        <is>
          <t>INT_R_X5Y47/BYP5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CLBLM_R_X5Y47/CLBLM_BYP5</t>
        </is>
      </c>
      <c r="B213" t="inlineStr">
        <is>
          <t>Part of wire</t>
        </is>
      </c>
      <c r="C213" t="n">
        <v>0</v>
      </c>
      <c r="D213" t="n">
        <v>0</v>
      </c>
      <c r="I213">
        <f>(((D212 + D213)/2) + (((D216) + (D215))))</f>
        <v/>
      </c>
      <c r="J213">
        <f>((C212 + C213)*(((D212 + D213)/2) + (((D216) + (D215)))))</f>
        <v/>
      </c>
    </row>
    <row r="214">
      <c r="A214" t="inlineStr">
        <is>
          <t>CLBLM_R_X5Y47/CLBLM_R.CLBLM_BYP5-&gt;CLBLM_L_BX</t>
        </is>
      </c>
      <c r="B214" t="inlineStr">
        <is>
          <t>PassTransistor</t>
        </is>
      </c>
      <c r="C214" t="n">
        <v>0</v>
      </c>
      <c r="E214" t="n">
        <v>0</v>
      </c>
      <c r="F214" t="n">
        <v>0</v>
      </c>
      <c r="G214" t="n">
        <v>0</v>
      </c>
      <c r="H214" t="n">
        <v>0</v>
      </c>
      <c r="I214">
        <f>((D216) + (D215))</f>
        <v/>
      </c>
      <c r="J214">
        <f>(((D216) + (D215))*C214)</f>
        <v/>
      </c>
    </row>
    <row r="215">
      <c r="A215" t="inlineStr">
        <is>
          <t>CLBLM_R_X5Y47/CLBLM_L_BX</t>
        </is>
      </c>
      <c r="B215" t="inlineStr">
        <is>
          <t>Part of wire</t>
        </is>
      </c>
      <c r="C215" t="n">
        <v>0</v>
      </c>
      <c r="D215" t="n">
        <v>0</v>
      </c>
      <c r="I215">
        <f>(((D215)/2) + (D216))</f>
        <v/>
      </c>
      <c r="J215">
        <f>((C215)*(((D215)/2) + (D216)))</f>
        <v/>
      </c>
    </row>
    <row r="216">
      <c r="A216" t="inlineStr">
        <is>
          <t>ALU1/result0_carry__0/DI[1]</t>
        </is>
      </c>
      <c r="B216" t="inlineStr">
        <is>
          <t>Inpin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t="inlineStr">
        <is>
          <t>regReadDataA[5]: masterReg/readData1_reg[5]/Q to ALU1/result0_carry__0/DI[1] sum delays</t>
        </is>
      </c>
      <c r="E217">
        <f>(E2 + E4 + E7 + E23 + E37 + E72 + E202 + E205 + E207 + E209 + E211 + E214 + E216)</f>
        <v/>
      </c>
      <c r="F217">
        <f>(F2 + F4 + F7 + F23 + F37 + F72 + F202 + F205 + F207 + F209 + F211 + F214 + F216)</f>
        <v/>
      </c>
      <c r="G217">
        <f>(G2 + G4 + G7 + G23 + G37 + G72 + G202 + G205 + G207 + G209 + G211 + G214 + G216)</f>
        <v/>
      </c>
      <c r="H217">
        <f>(H2 + H4 + H7 + H23 + H37 + H72 + H202 + H205 + H207 + H209 + H211 + H214 + H216)</f>
        <v/>
      </c>
      <c r="J217">
        <f>(J2 + J3 + J4 + J6 + J7 + J8 + J23 + J25 + J37 + J40 + J72 + J74 + J202 + J204 + J205 + J206 + J207 + J208 + J209 + J210 + J211 + J213 + J214 + J215 + J216)</f>
        <v/>
      </c>
    </row>
    <row r="218">
      <c r="A218" t="inlineStr">
        <is>
          <t>regReadDataA[5]: masterReg/readData1_reg[5]/Q to ALU1/result0_carry__0/DI[1]sum delays + cap delay</t>
        </is>
      </c>
      <c r="E218">
        <f>1000*(E217 + J217)</f>
        <v/>
      </c>
      <c r="F218">
        <f>1000*(F217 + J217)</f>
        <v/>
      </c>
      <c r="G218">
        <f>1000*(G217 + J217)</f>
        <v/>
      </c>
      <c r="H218">
        <f>1000*(H217 + J217)</f>
        <v/>
      </c>
    </row>
    <row r="220">
      <c r="A220" t="inlineStr">
        <is>
          <t>regReadDataA[5]: masterReg/readData1_reg[5]/Q to ALU1/result0_carry__0/DI[1]Total delay (from Vivado)</t>
        </is>
      </c>
      <c r="E220" t="inlineStr">
        <is>
          <t>532</t>
        </is>
      </c>
      <c r="F220" t="inlineStr">
        <is>
          <t>464</t>
        </is>
      </c>
      <c r="G220" t="inlineStr">
        <is>
          <t>937</t>
        </is>
      </c>
      <c r="H220" t="inlineStr">
        <is>
          <t>797</t>
        </is>
      </c>
    </row>
    <row r="222">
      <c r="A222" t="inlineStr">
        <is>
          <t>INT_R_X5Y47/INT_R.BYP_BOUNCE4-&gt;&gt;IMUX12</t>
        </is>
      </c>
      <c r="B222" t="inlineStr">
        <is>
          <t>Buffer</t>
        </is>
      </c>
      <c r="C222" t="n">
        <v>1.6107141875</v>
      </c>
      <c r="D222" t="n">
        <v>0.007713</v>
      </c>
      <c r="E222" t="n">
        <v>0.047</v>
      </c>
      <c r="F222" t="n">
        <v>0.038</v>
      </c>
      <c r="G222" t="n">
        <v>0.138</v>
      </c>
      <c r="H222" t="n">
        <v>0.114</v>
      </c>
      <c r="I222">
        <f>((((D227) + (D226))) + (D223 + D224))</f>
        <v/>
      </c>
      <c r="J222">
        <f>(((((D227) + (D226))) + (D223 + D224))*C222)</f>
        <v/>
      </c>
    </row>
    <row r="223">
      <c r="A223" t="inlineStr">
        <is>
          <t>INT_R_X5Y47/IMUX12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CLBLM_R_X5Y47/CLBLM_IMUX12</t>
        </is>
      </c>
      <c r="B224" t="inlineStr">
        <is>
          <t>Part of wire</t>
        </is>
      </c>
      <c r="C224" t="n">
        <v>0</v>
      </c>
      <c r="D224" t="n">
        <v>0</v>
      </c>
      <c r="I224">
        <f>(((D223 + D224)/2) + (((D227) + (D226))))</f>
        <v/>
      </c>
      <c r="J224">
        <f>((C223 + C224)*(((D223 + D224)/2) + (((D227) + (D226)))))</f>
        <v/>
      </c>
    </row>
    <row r="225">
      <c r="A225" t="inlineStr">
        <is>
          <t>CLBLM_R_X5Y47/CLBLM_R.CLBLM_IMUX12-&gt;CLBLM_M_B6</t>
        </is>
      </c>
      <c r="B225" t="inlineStr">
        <is>
          <t>PassTransistor</t>
        </is>
      </c>
      <c r="C225" t="n">
        <v>0</v>
      </c>
      <c r="E225" t="n">
        <v>0</v>
      </c>
      <c r="F225" t="n">
        <v>0</v>
      </c>
      <c r="G225" t="n">
        <v>0</v>
      </c>
      <c r="H225" t="n">
        <v>0</v>
      </c>
      <c r="I225">
        <f>((D227) + (D226))</f>
        <v/>
      </c>
      <c r="J225">
        <f>(((D227) + (D226))*C225)</f>
        <v/>
      </c>
    </row>
    <row r="226">
      <c r="A226" t="inlineStr">
        <is>
          <t>CLBLM_R_X5Y47/CLBLM_M_B6</t>
        </is>
      </c>
      <c r="B226" t="inlineStr">
        <is>
          <t>Part of wire</t>
        </is>
      </c>
      <c r="C226" t="n">
        <v>0</v>
      </c>
      <c r="D226" t="n">
        <v>0</v>
      </c>
      <c r="I226">
        <f>(((D226)/2) + (D227))</f>
        <v/>
      </c>
      <c r="J226">
        <f>((C226)*(((D226)/2) + (D227)))</f>
        <v/>
      </c>
    </row>
    <row r="227">
      <c r="A227" t="inlineStr">
        <is>
          <t>masterReg/i__carry__0_i_3__0/I1</t>
        </is>
      </c>
      <c r="B227" t="inlineStr">
        <is>
          <t>Inpin</t>
        </is>
      </c>
      <c r="D227" t="n">
        <v>0</v>
      </c>
      <c r="E227" t="n">
        <v>0.006</v>
      </c>
      <c r="F227" t="n">
        <v>0.005</v>
      </c>
      <c r="G227" t="n">
        <v>0.013</v>
      </c>
      <c r="H227" t="n">
        <v>0.011</v>
      </c>
    </row>
    <row r="228">
      <c r="A228" t="inlineStr">
        <is>
          <t>regReadDataA[5]: masterReg/readData1_reg[5]/Q to masterReg/i__carry__0_i_3__0/I1 sum delays</t>
        </is>
      </c>
      <c r="E228">
        <f>(E2 + E4 + E7 + E23 + E37 + E72 + E202 + E205 + E207 + E222 + E225 + E227)</f>
        <v/>
      </c>
      <c r="F228">
        <f>(F2 + F4 + F7 + F23 + F37 + F72 + F202 + F205 + F207 + F222 + F225 + F227)</f>
        <v/>
      </c>
      <c r="G228">
        <f>(G2 + G4 + G7 + G23 + G37 + G72 + G202 + G205 + G207 + G222 + G225 + G227)</f>
        <v/>
      </c>
      <c r="H228">
        <f>(H2 + H4 + H7 + H23 + H37 + H72 + H202 + H205 + H207 + H222 + H225 + H227)</f>
        <v/>
      </c>
      <c r="J228">
        <f>(J2 + J3 + J4 + J6 + J7 + J8 + J23 + J25 + J37 + J40 + J72 + J74 + J202 + J204 + J205 + J206 + J207 + J208 + J222 + J224 + J225 + J226 + J227)</f>
        <v/>
      </c>
    </row>
    <row r="229">
      <c r="A229" t="inlineStr">
        <is>
          <t>regReadDataA[5]: masterReg/readData1_reg[5]/Q to masterReg/i__carry__0_i_3__0/I1sum delays + cap delay</t>
        </is>
      </c>
      <c r="E229">
        <f>1000*(E228 + J228)</f>
        <v/>
      </c>
      <c r="F229">
        <f>1000*(F228 + J228)</f>
        <v/>
      </c>
      <c r="G229">
        <f>1000*(G228 + J228)</f>
        <v/>
      </c>
      <c r="H229">
        <f>1000*(H228 + J228)</f>
        <v/>
      </c>
    </row>
    <row r="231">
      <c r="A231" t="inlineStr">
        <is>
          <t>regReadDataA[5]: masterReg/readData1_reg[5]/Q to masterReg/i__carry__0_i_3__0/I1Total delay (from Vivado)</t>
        </is>
      </c>
      <c r="E231" t="inlineStr">
        <is>
          <t>530</t>
        </is>
      </c>
      <c r="F231" t="inlineStr">
        <is>
          <t>462</t>
        </is>
      </c>
      <c r="G231" t="inlineStr">
        <is>
          <t>915</t>
        </is>
      </c>
      <c r="H231" t="inlineStr">
        <is>
          <t>779</t>
        </is>
      </c>
    </row>
    <row r="233">
      <c r="A233" t="inlineStr">
        <is>
          <t>INT_R_X5Y47/INT_R.BYP_ALT4-&gt;&gt;BYP4</t>
        </is>
      </c>
      <c r="B233" t="inlineStr">
        <is>
          <t>Buffer</t>
        </is>
      </c>
      <c r="C233" t="n">
        <v>3.489880625</v>
      </c>
      <c r="D233" t="n">
        <v>0</v>
      </c>
      <c r="E233" t="n">
        <v>0.055</v>
      </c>
      <c r="F233" t="n">
        <v>0.045</v>
      </c>
      <c r="G233" t="n">
        <v>0.179</v>
      </c>
      <c r="H233" t="n">
        <v>0.148</v>
      </c>
      <c r="I233">
        <f>((((D238) + (D237))) + (D234 + D235))</f>
        <v/>
      </c>
      <c r="J233">
        <f>(((((D238) + (D237))) + (D234 + D235))*C233)</f>
        <v/>
      </c>
    </row>
    <row r="234">
      <c r="A234" t="inlineStr">
        <is>
          <t>INT_R_X5Y47/BYP4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CLBLM_R_X5Y47/CLBLM_BYP4</t>
        </is>
      </c>
      <c r="B235" t="inlineStr">
        <is>
          <t>Part of wire</t>
        </is>
      </c>
      <c r="C235" t="n">
        <v>0</v>
      </c>
      <c r="D235" t="n">
        <v>0</v>
      </c>
      <c r="I235">
        <f>(((D234 + D235)/2) + (((D238) + (D237))))</f>
        <v/>
      </c>
      <c r="J235">
        <f>((C234 + C235)*(((D234 + D235)/2) + (((D238) + (D237)))))</f>
        <v/>
      </c>
    </row>
    <row r="236">
      <c r="A236" t="inlineStr">
        <is>
          <t>CLBLM_R_X5Y47/CLBLM_R.CLBLM_BYP4-&gt;CLBLM_M_BX</t>
        </is>
      </c>
      <c r="B236" t="inlineStr">
        <is>
          <t>PassTransistor</t>
        </is>
      </c>
      <c r="C236" t="n">
        <v>0</v>
      </c>
      <c r="E236" t="n">
        <v>0</v>
      </c>
      <c r="F236" t="n">
        <v>0</v>
      </c>
      <c r="G236" t="n">
        <v>0</v>
      </c>
      <c r="H236" t="n">
        <v>0</v>
      </c>
      <c r="I236">
        <f>((D238) + (D237))</f>
        <v/>
      </c>
      <c r="J236">
        <f>(((D238) + (D237))*C236)</f>
        <v/>
      </c>
    </row>
    <row r="237">
      <c r="A237" t="inlineStr">
        <is>
          <t>CLBLM_R_X5Y47/CLBLM_M_BX</t>
        </is>
      </c>
      <c r="B237" t="inlineStr">
        <is>
          <t>Part of wire</t>
        </is>
      </c>
      <c r="C237" t="n">
        <v>0</v>
      </c>
      <c r="D237" t="n">
        <v>0</v>
      </c>
      <c r="I237">
        <f>(((D237)/2) + (D238))</f>
        <v/>
      </c>
      <c r="J237">
        <f>((C237)*(((D237)/2) + (D238)))</f>
        <v/>
      </c>
    </row>
    <row r="238">
      <c r="A238" t="inlineStr">
        <is>
          <t>ALU1/result0_inferred__0/i__carry__0/DI[1]</t>
        </is>
      </c>
      <c r="B238" t="inlineStr">
        <is>
          <t>Inpin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t="inlineStr">
        <is>
          <t>regReadDataA[5]: masterReg/readData1_reg[5]/Q to ALU1/result0_inferred__0/i__carry__0/DI[1] sum delays</t>
        </is>
      </c>
      <c r="E239">
        <f>(E2 + E4 + E7 + E23 + E37 + E72 + E202 + E205 + E233 + E236 + E238)</f>
        <v/>
      </c>
      <c r="F239">
        <f>(F2 + F4 + F7 + F23 + F37 + F72 + F202 + F205 + F233 + F236 + F238)</f>
        <v/>
      </c>
      <c r="G239">
        <f>(G2 + G4 + G7 + G23 + G37 + G72 + G202 + G205 + G233 + G236 + G238)</f>
        <v/>
      </c>
      <c r="H239">
        <f>(H2 + H4 + H7 + H23 + H37 + H72 + H202 + H205 + H233 + H236 + H238)</f>
        <v/>
      </c>
      <c r="J239">
        <f>(J2 + J3 + J4 + J6 + J7 + J8 + J23 + J25 + J37 + J40 + J72 + J74 + J202 + J204 + J205 + J206 + J233 + J235 + J236 + J237 + J238)</f>
        <v/>
      </c>
    </row>
    <row r="240">
      <c r="A240" t="inlineStr">
        <is>
          <t>regReadDataA[5]: masterReg/readData1_reg[5]/Q to ALU1/result0_inferred__0/i__carry__0/DI[1]sum delays + cap delay</t>
        </is>
      </c>
      <c r="E240">
        <f>1000*(E239 + J239)</f>
        <v/>
      </c>
      <c r="F240">
        <f>1000*(F239 + J239)</f>
        <v/>
      </c>
      <c r="G240">
        <f>1000*(G239 + J239)</f>
        <v/>
      </c>
      <c r="H240">
        <f>1000*(H239 + J239)</f>
        <v/>
      </c>
    </row>
    <row r="242">
      <c r="A242" t="inlineStr">
        <is>
          <t>regReadDataA[5]: masterReg/readData1_reg[5]/Q to ALU1/result0_inferred__0/i__carry__0/DI[1]Total delay (from Vivado)</t>
        </is>
      </c>
      <c r="E242" t="inlineStr">
        <is>
          <t>454</t>
        </is>
      </c>
      <c r="F242" t="inlineStr">
        <is>
          <t>396</t>
        </is>
      </c>
      <c r="G242" t="inlineStr">
        <is>
          <t>785</t>
        </is>
      </c>
      <c r="H242" t="inlineStr">
        <is>
          <t>669</t>
        </is>
      </c>
    </row>
    <row r="244">
      <c r="A244" t="inlineStr">
        <is>
          <t>INT_R_X5Y47/INT_R.EL1END1-&gt;&gt;IMUX25</t>
        </is>
      </c>
      <c r="B244" t="inlineStr">
        <is>
          <t>Buffer</t>
        </is>
      </c>
      <c r="C244" t="n">
        <v>1.6107141875</v>
      </c>
      <c r="D244" t="n">
        <v>0.007713</v>
      </c>
      <c r="E244" t="n">
        <v>0.047</v>
      </c>
      <c r="F244" t="n">
        <v>0.038</v>
      </c>
      <c r="G244" t="n">
        <v>0.138</v>
      </c>
      <c r="H244" t="n">
        <v>0.114</v>
      </c>
      <c r="I244">
        <f>((((D249) + (D248))) + (D245 + D246))</f>
        <v/>
      </c>
      <c r="J244">
        <f>(((((D249) + (D248))) + (D245 + D246))*C244)</f>
        <v/>
      </c>
    </row>
    <row r="245">
      <c r="A245" t="inlineStr">
        <is>
          <t>INT_R_X5Y47/IMUX25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CLBLM_R_X5Y47/CLBLM_IMUX25</t>
        </is>
      </c>
      <c r="B246" t="inlineStr">
        <is>
          <t>Part of wire</t>
        </is>
      </c>
      <c r="C246" t="n">
        <v>0</v>
      </c>
      <c r="D246" t="n">
        <v>0</v>
      </c>
      <c r="I246">
        <f>(((D245 + D246)/2) + (((D249) + (D248))))</f>
        <v/>
      </c>
      <c r="J246">
        <f>((C245 + C246)*(((D245 + D246)/2) + (((D249) + (D248)))))</f>
        <v/>
      </c>
    </row>
    <row r="247">
      <c r="A247" t="inlineStr">
        <is>
          <t>CLBLM_R_X5Y47/CLBLM_R.CLBLM_IMUX25-&gt;CLBLM_L_B5</t>
        </is>
      </c>
      <c r="B247" t="inlineStr">
        <is>
          <t>PassTransistor</t>
        </is>
      </c>
      <c r="C247" t="n">
        <v>0</v>
      </c>
      <c r="E247" t="n">
        <v>0</v>
      </c>
      <c r="F247" t="n">
        <v>0</v>
      </c>
      <c r="G247" t="n">
        <v>0</v>
      </c>
      <c r="H247" t="n">
        <v>0</v>
      </c>
      <c r="I247">
        <f>((D249) + (D248))</f>
        <v/>
      </c>
      <c r="J247">
        <f>(((D249) + (D248))*C247)</f>
        <v/>
      </c>
    </row>
    <row r="248">
      <c r="A248" t="inlineStr">
        <is>
          <t>CLBLM_R_X5Y47/CLBLM_L_B5</t>
        </is>
      </c>
      <c r="B248" t="inlineStr">
        <is>
          <t>Part of wire</t>
        </is>
      </c>
      <c r="C248" t="n">
        <v>0</v>
      </c>
      <c r="D248" t="n">
        <v>0</v>
      </c>
      <c r="I248">
        <f>(((D248)/2) + (D249))</f>
        <v/>
      </c>
      <c r="J248">
        <f>((C248)*(((D248)/2) + (D249)))</f>
        <v/>
      </c>
    </row>
    <row r="249">
      <c r="A249" t="inlineStr">
        <is>
          <t>masterReg/result0_carry__0_i_3/I0</t>
        </is>
      </c>
      <c r="B249" t="inlineStr">
        <is>
          <t>Inpin</t>
        </is>
      </c>
      <c r="D249" t="n">
        <v>0</v>
      </c>
      <c r="E249" t="n">
        <v>0.043</v>
      </c>
      <c r="F249" t="n">
        <v>0.034</v>
      </c>
      <c r="G249" t="n">
        <v>0.116</v>
      </c>
      <c r="H249" t="n">
        <v>0.093</v>
      </c>
    </row>
    <row r="250">
      <c r="A250" t="inlineStr">
        <is>
          <t>regReadDataA[5]: masterReg/readData1_reg[5]/Q to masterReg/result0_carry__0_i_3/I0 sum delays</t>
        </is>
      </c>
      <c r="E250">
        <f>(E2 + E4 + E7 + E23 + E37 + E72 + E202 + E244 + E247 + E249)</f>
        <v/>
      </c>
      <c r="F250">
        <f>(F2 + F4 + F7 + F23 + F37 + F72 + F202 + F244 + F247 + F249)</f>
        <v/>
      </c>
      <c r="G250">
        <f>(G2 + G4 + G7 + G23 + G37 + G72 + G202 + G244 + G247 + G249)</f>
        <v/>
      </c>
      <c r="H250">
        <f>(H2 + H4 + H7 + H23 + H37 + H72 + H202 + H244 + H247 + H249)</f>
        <v/>
      </c>
      <c r="J250">
        <f>(J2 + J3 + J4 + J6 + J7 + J8 + J23 + J25 + J37 + J40 + J72 + J74 + J202 + J204 + J244 + J246 + J247 + J248 + J249)</f>
        <v/>
      </c>
    </row>
    <row r="251">
      <c r="A251" t="inlineStr">
        <is>
          <t>regReadDataA[5]: masterReg/readData1_reg[5]/Q to masterReg/result0_carry__0_i_3/I0sum delays + cap delay</t>
        </is>
      </c>
      <c r="E251">
        <f>1000*(E250 + J250)</f>
        <v/>
      </c>
      <c r="F251">
        <f>1000*(F250 + J250)</f>
        <v/>
      </c>
      <c r="G251">
        <f>1000*(G250 + J250)</f>
        <v/>
      </c>
      <c r="H251">
        <f>1000*(H250 + J250)</f>
        <v/>
      </c>
    </row>
    <row r="253">
      <c r="A253" t="inlineStr">
        <is>
          <t>regReadDataA[5]: masterReg/readData1_reg[5]/Q to masterReg/result0_carry__0_i_3/I0Total delay (from Vivado)</t>
        </is>
      </c>
      <c r="E253" t="inlineStr">
        <is>
          <t>489</t>
        </is>
      </c>
      <c r="F253" t="inlineStr">
        <is>
          <t>423</t>
        </is>
      </c>
      <c r="G253" t="inlineStr">
        <is>
          <t>847</t>
        </is>
      </c>
      <c r="H253" t="inlineStr">
        <is>
          <t>718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2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CLBLM_R_X7Y44/CLBLM_M_AQ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D25) + (D5 + D6))) + (D3))</f>
        <v/>
      </c>
      <c r="J2">
        <f>(C2*((((D7 + D25) + (D5 + D6))) + (D3)))</f>
        <v/>
      </c>
    </row>
    <row r="3">
      <c r="A3" t="inlineStr">
        <is>
          <t>CLBLM_R_X7Y44/CLBLM_M_AQ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D25) + (D5 + D6))))</f>
        <v/>
      </c>
      <c r="J3">
        <f>((C3)*(((D3)/2) + (((D7 + D25) + (D5 + D6)))))</f>
        <v/>
      </c>
    </row>
    <row r="4">
      <c r="A4" t="inlineStr">
        <is>
          <t>CLBLM_R_X7Y44/CLBLM_R.CLBLM_M_AQ-&gt;CLBLM_LOGIC_OUTS4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D25) + (D5 + D6))</f>
        <v/>
      </c>
      <c r="J4">
        <f>(((D7 + D25) + (D5 + D6))*C4)</f>
        <v/>
      </c>
    </row>
    <row r="5">
      <c r="A5" t="inlineStr">
        <is>
          <t>CLBLM_R_X7Y44/CLBLM_LOGIC_OUTS4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INT_R_X7Y44/LOGIC_OUTS4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D25))</f>
        <v/>
      </c>
      <c r="J6">
        <f>((C5 + C6)*(((D5 + D6)/2) + (D7 + D25)))</f>
        <v/>
      </c>
    </row>
    <row r="7">
      <c r="A7" t="inlineStr">
        <is>
          <t>INT_R_X7Y44/INT_R.LOGIC_OUTS4-&gt;&gt;NE2BEG0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0.134</v>
      </c>
      <c r="H7" t="n">
        <v>0.111</v>
      </c>
      <c r="I7">
        <f>((D14) + (D8 + D9 + D10 + D11 + D12 + D13))</f>
        <v/>
      </c>
      <c r="J7">
        <f>(((D14) + (D8 + D9 + D10 + D11 + D12 + D13))*C7)</f>
        <v/>
      </c>
    </row>
    <row r="8">
      <c r="A8" t="inlineStr">
        <is>
          <t>INT_R_X7Y44/NE2BEG0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INT_L_X8Y45/NE2END0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INT_L_X8Y44/NE2END_S3_0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INT_R_X7Y45/NE2A0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CLBLM_R_X7Y45/CLBLM_NE2A0</t>
        </is>
      </c>
      <c r="B12" t="inlineStr">
        <is>
          <t>Part of wire</t>
        </is>
      </c>
      <c r="C12" t="n">
        <v>0.100092</v>
      </c>
      <c r="D12" t="n">
        <v>0.005469</v>
      </c>
    </row>
    <row r="13">
      <c r="A13" t="inlineStr">
        <is>
          <t>CLBLM_L_X8Y45/CLBLM_NE2A0</t>
        </is>
      </c>
      <c r="B13" t="inlineStr">
        <is>
          <t>Part of wire</t>
        </is>
      </c>
      <c r="C13" t="n">
        <v>0.100092</v>
      </c>
      <c r="D13" t="n">
        <v>0.005469</v>
      </c>
      <c r="I13">
        <f>(((D8 + D9 + D10 + D11 + D12 + D13)/2) + (D14))</f>
        <v/>
      </c>
      <c r="J13">
        <f>((C8 + C9 + C10 + C11 + C12 + C13)*(((D8 + D9 + D10 + D11 + D12 + D13)/2) + (D14)))</f>
        <v/>
      </c>
    </row>
    <row r="14">
      <c r="A14" t="inlineStr">
        <is>
          <t>INT_L_X8Y45/INT_L.NE2END0-&gt;&gt;IMUX_L1</t>
        </is>
      </c>
      <c r="B14" t="inlineStr">
        <is>
          <t>Buffer</t>
        </is>
      </c>
      <c r="C14" t="n">
        <v>1.6107141875</v>
      </c>
      <c r="D14" t="n">
        <v>0.007713</v>
      </c>
      <c r="E14" t="n">
        <v>0.047</v>
      </c>
      <c r="F14" t="n">
        <v>0.038</v>
      </c>
      <c r="G14" t="n">
        <v>0.138</v>
      </c>
      <c r="H14" t="n">
        <v>0.114</v>
      </c>
      <c r="I14">
        <f>((((D19) + (D18))) + (D15 + D16))</f>
        <v/>
      </c>
      <c r="J14">
        <f>(((((D19) + (D18))) + (D15 + D16))*C14)</f>
        <v/>
      </c>
    </row>
    <row r="15">
      <c r="A15" t="inlineStr">
        <is>
          <t>INT_L_X8Y45/IMUX_L1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CLBLM_L_X8Y45/CLBLM_IMUX1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(((D19) + (D18))))</f>
        <v/>
      </c>
      <c r="J16">
        <f>((C15 + C16)*(((D15 + D16)/2) + (((D19) + (D18)))))</f>
        <v/>
      </c>
    </row>
    <row r="17">
      <c r="A17" t="inlineStr">
        <is>
          <t>CLBLM_L_X8Y45/CLBLM_L.CLBLM_IMUX1-&gt;CLBLM_M_A3</t>
        </is>
      </c>
      <c r="B17" t="inlineStr">
        <is>
          <t>PassTransistor</t>
        </is>
      </c>
      <c r="C17" t="n">
        <v>0</v>
      </c>
      <c r="E17" t="n">
        <v>0</v>
      </c>
      <c r="F17" t="n">
        <v>0</v>
      </c>
      <c r="G17" t="n">
        <v>0</v>
      </c>
      <c r="H17" t="n">
        <v>0</v>
      </c>
      <c r="I17">
        <f>((D19) + (D18))</f>
        <v/>
      </c>
      <c r="J17">
        <f>(((D19) + (D18))*C17)</f>
        <v/>
      </c>
    </row>
    <row r="18">
      <c r="A18" t="inlineStr">
        <is>
          <t>CLBLM_L_X8Y45/CLBLM_M_A3</t>
        </is>
      </c>
      <c r="B18" t="inlineStr">
        <is>
          <t>Part of wire</t>
        </is>
      </c>
      <c r="C18" t="n">
        <v>0</v>
      </c>
      <c r="D18" t="n">
        <v>0</v>
      </c>
      <c r="I18">
        <f>(((D18)/2) + (D19))</f>
        <v/>
      </c>
      <c r="J18">
        <f>((C18)*(((D18)/2) + (D19)))</f>
        <v/>
      </c>
    </row>
    <row r="19">
      <c r="A19" t="inlineStr">
        <is>
          <t>masterReg/register_reg_r1_0_31_0_5_i_57/I5</t>
        </is>
      </c>
      <c r="B19" t="inlineStr">
        <is>
          <t>Inpin</t>
        </is>
      </c>
      <c r="D19" t="n">
        <v>0</v>
      </c>
      <c r="E19" t="n">
        <v>0.141</v>
      </c>
      <c r="F19" t="n">
        <v>0.114</v>
      </c>
      <c r="G19" t="n">
        <v>0.372</v>
      </c>
      <c r="H19" t="n">
        <v>0.3</v>
      </c>
    </row>
    <row r="20">
      <c r="A20" t="inlineStr">
        <is>
          <t>regReadDataA[6]: masterReg/readData1_reg[6]/Q to masterReg/register_reg_r1_0_31_0_5_i_57/I5 sum delays</t>
        </is>
      </c>
      <c r="E20">
        <f>(E2 + E4 + E7 + E14 + E17 + E19)</f>
        <v/>
      </c>
      <c r="F20">
        <f>(F2 + F4 + F7 + F14 + F17 + F19)</f>
        <v/>
      </c>
      <c r="G20">
        <f>(G2 + G4 + G7 + G14 + G17 + G19)</f>
        <v/>
      </c>
      <c r="H20">
        <f>(H2 + H4 + H7 + H14 + H17 + H19)</f>
        <v/>
      </c>
      <c r="J20">
        <f>(J2 + J3 + J4 + J6 + J7 + J13 + J14 + J16 + J17 + J18 + J19)</f>
        <v/>
      </c>
    </row>
    <row r="21">
      <c r="A21" t="inlineStr">
        <is>
          <t>regReadDataA[6]: masterReg/readData1_reg[6]/Q to masterReg/register_reg_r1_0_31_0_5_i_57/I5sum delays + cap delay</t>
        </is>
      </c>
      <c r="E21">
        <f>1000*(E20 + J20)</f>
        <v/>
      </c>
      <c r="F21">
        <f>1000*(F20 + J20)</f>
        <v/>
      </c>
      <c r="G21">
        <f>1000*(G20 + J20)</f>
        <v/>
      </c>
      <c r="H21">
        <f>1000*(H20 + J20)</f>
        <v/>
      </c>
    </row>
    <row r="23">
      <c r="A23" t="inlineStr">
        <is>
          <t>regReadDataA[6]: masterReg/readData1_reg[6]/Q to masterReg/register_reg_r1_0_31_0_5_i_57/I5Total delay (from Vivado)</t>
        </is>
      </c>
      <c r="E23" t="inlineStr">
        <is>
          <t>279</t>
        </is>
      </c>
      <c r="F23" t="inlineStr">
        <is>
          <t>235</t>
        </is>
      </c>
      <c r="G23" t="inlineStr">
        <is>
          <t>565</t>
        </is>
      </c>
      <c r="H23" t="inlineStr">
        <is>
          <t>468</t>
        </is>
      </c>
    </row>
    <row r="25">
      <c r="A25" t="inlineStr">
        <is>
          <t>INT_R_X7Y44/INT_R.LOGIC_OUTS4-&gt;&gt;NL1BEG_N3</t>
        </is>
      </c>
      <c r="B25" t="inlineStr">
        <is>
          <t>Buffer</t>
        </is>
      </c>
      <c r="C25" t="n">
        <v>1.16220225</v>
      </c>
      <c r="D25" t="n">
        <v>0.008429000000000001</v>
      </c>
      <c r="E25" t="n">
        <v>0.054</v>
      </c>
      <c r="F25" t="n">
        <v>0.044</v>
      </c>
      <c r="G25" t="n">
        <v>0.131</v>
      </c>
      <c r="H25" t="n">
        <v>0.108</v>
      </c>
      <c r="I25">
        <f>((D27) + (D26))</f>
        <v/>
      </c>
      <c r="J25">
        <f>(((D27) + (D26))*C25)</f>
        <v/>
      </c>
    </row>
    <row r="26">
      <c r="A26" t="inlineStr">
        <is>
          <t>INT_R_X7Y44/NL1BEG_N3</t>
        </is>
      </c>
      <c r="B26" t="inlineStr">
        <is>
          <t>Part of wire</t>
        </is>
      </c>
      <c r="C26" t="n">
        <v>0</v>
      </c>
      <c r="D26" t="n">
        <v>0</v>
      </c>
      <c r="I26">
        <f>(((D26)/2) + (D27))</f>
        <v/>
      </c>
      <c r="J26">
        <f>((C26)*(((D26)/2) + (D27)))</f>
        <v/>
      </c>
    </row>
    <row r="27">
      <c r="A27" t="inlineStr">
        <is>
          <t>INT_R_X7Y44/INT_R.NL1BEG_N3-&gt;&gt;NL1BEG2</t>
        </is>
      </c>
      <c r="B27" t="inlineStr">
        <is>
          <t>Buffer</t>
        </is>
      </c>
      <c r="C27" t="n">
        <v>1.16220225</v>
      </c>
      <c r="D27" t="n">
        <v>0.008429000000000001</v>
      </c>
      <c r="E27" t="n">
        <v>0.054</v>
      </c>
      <c r="F27" t="n">
        <v>0.044</v>
      </c>
      <c r="G27" t="n">
        <v>0.131</v>
      </c>
      <c r="H27" t="n">
        <v>0.108</v>
      </c>
      <c r="I27">
        <f>((D30 + D41 + D52) + (D28 + D29))</f>
        <v/>
      </c>
      <c r="J27">
        <f>(((D30 + D41 + D52) + (D28 + D29))*C27)</f>
        <v/>
      </c>
    </row>
    <row r="28">
      <c r="A28" t="inlineStr">
        <is>
          <t>INT_R_X7Y44/NL1BEG2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INT_R_X7Y45/NL1END2</t>
        </is>
      </c>
      <c r="B29" t="inlineStr">
        <is>
          <t>Part of wire</t>
        </is>
      </c>
      <c r="C29" t="n">
        <v>0</v>
      </c>
      <c r="D29" t="n">
        <v>0</v>
      </c>
      <c r="I29">
        <f>(((D28 + D29)/2) + (D30 + D41 + D52))</f>
        <v/>
      </c>
      <c r="J29">
        <f>((C28 + C29)*(((D28 + D29)/2) + (D30 + D41 + D52)))</f>
        <v/>
      </c>
    </row>
    <row r="30">
      <c r="A30" t="inlineStr">
        <is>
          <t>INT_R_X7Y45/INT_R.NL1END2-&gt;&gt;IMUX11</t>
        </is>
      </c>
      <c r="B30" t="inlineStr">
        <is>
          <t>Buffer</t>
        </is>
      </c>
      <c r="C30" t="n">
        <v>1.6107141875</v>
      </c>
      <c r="D30" t="n">
        <v>0.007713</v>
      </c>
      <c r="E30" t="n">
        <v>0.047</v>
      </c>
      <c r="F30" t="n">
        <v>0.038</v>
      </c>
      <c r="G30" t="n">
        <v>0.138</v>
      </c>
      <c r="H30" t="n">
        <v>0.114</v>
      </c>
      <c r="I30">
        <f>((((D35) + (D34))) + (D31 + D32))</f>
        <v/>
      </c>
      <c r="J30">
        <f>(((((D35) + (D34))) + (D31 + D32))*C30)</f>
        <v/>
      </c>
    </row>
    <row r="31">
      <c r="A31" t="inlineStr">
        <is>
          <t>INT_R_X7Y45/IMUX11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CLBLM_R_X7Y45/CLBLM_IMUX11</t>
        </is>
      </c>
      <c r="B32" t="inlineStr">
        <is>
          <t>Part of wire</t>
        </is>
      </c>
      <c r="C32" t="n">
        <v>0</v>
      </c>
      <c r="D32" t="n">
        <v>0</v>
      </c>
      <c r="I32">
        <f>(((D31 + D32)/2) + (((D35) + (D34))))</f>
        <v/>
      </c>
      <c r="J32">
        <f>((C31 + C32)*(((D31 + D32)/2) + (((D35) + (D34)))))</f>
        <v/>
      </c>
    </row>
    <row r="33">
      <c r="A33" t="inlineStr">
        <is>
          <t>CLBLM_R_X7Y45/CLBLM_R.CLBLM_IMUX11-&gt;CLBLM_M_A4</t>
        </is>
      </c>
      <c r="B33" t="inlineStr">
        <is>
          <t>PassTransistor</t>
        </is>
      </c>
      <c r="C33" t="n">
        <v>0</v>
      </c>
      <c r="E33" t="n">
        <v>0</v>
      </c>
      <c r="F33" t="n">
        <v>0</v>
      </c>
      <c r="G33" t="n">
        <v>0</v>
      </c>
      <c r="H33" t="n">
        <v>0</v>
      </c>
      <c r="I33">
        <f>((D35) + (D34))</f>
        <v/>
      </c>
      <c r="J33">
        <f>(((D35) + (D34))*C33)</f>
        <v/>
      </c>
    </row>
    <row r="34">
      <c r="A34" t="inlineStr">
        <is>
          <t>CLBLM_R_X7Y45/CLBLM_M_A4</t>
        </is>
      </c>
      <c r="B34" t="inlineStr">
        <is>
          <t>Part of wire</t>
        </is>
      </c>
      <c r="C34" t="n">
        <v>0</v>
      </c>
      <c r="D34" t="n">
        <v>0</v>
      </c>
      <c r="I34">
        <f>(((D34)/2) + (D35))</f>
        <v/>
      </c>
      <c r="J34">
        <f>((C34)*(((D34)/2) + (D35)))</f>
        <v/>
      </c>
    </row>
    <row r="35">
      <c r="A35" t="inlineStr">
        <is>
          <t>masterReg/register_reg_r1_0_31_6_11_i_22/I2</t>
        </is>
      </c>
      <c r="B35" t="inlineStr">
        <is>
          <t>Inpin</t>
        </is>
      </c>
      <c r="D35" t="n">
        <v>0</v>
      </c>
      <c r="E35" t="n">
        <v>0.113</v>
      </c>
      <c r="F35" t="n">
        <v>0.091</v>
      </c>
      <c r="G35" t="n">
        <v>0.303</v>
      </c>
      <c r="H35" t="n">
        <v>0.244</v>
      </c>
    </row>
    <row r="36">
      <c r="A36" t="inlineStr">
        <is>
          <t>regReadDataA[6]: masterReg/readData1_reg[6]/Q to masterReg/register_reg_r1_0_31_6_11_i_22/I2 sum delays</t>
        </is>
      </c>
      <c r="E36">
        <f>(E2 + E4 + E25 + E27 + E30 + E33 + E35)</f>
        <v/>
      </c>
      <c r="F36">
        <f>(F2 + F4 + F25 + F27 + F30 + F33 + F35)</f>
        <v/>
      </c>
      <c r="G36">
        <f>(G2 + G4 + G25 + G27 + G30 + G33 + G35)</f>
        <v/>
      </c>
      <c r="H36">
        <f>(H2 + H4 + H25 + H27 + H30 + H33 + H35)</f>
        <v/>
      </c>
      <c r="J36">
        <f>(J2 + J3 + J4 + J6 + J25 + J26 + J27 + J29 + J30 + J32 + J33 + J34 + J35)</f>
        <v/>
      </c>
    </row>
    <row r="37">
      <c r="A37" t="inlineStr">
        <is>
          <t>regReadDataA[6]: masterReg/readData1_reg[6]/Q to masterReg/register_reg_r1_0_31_6_11_i_22/I2sum delays + cap delay</t>
        </is>
      </c>
      <c r="E37">
        <f>1000*(E36 + J36)</f>
        <v/>
      </c>
      <c r="F37">
        <f>1000*(F36 + J36)</f>
        <v/>
      </c>
      <c r="G37">
        <f>1000*(G36 + J36)</f>
        <v/>
      </c>
      <c r="H37">
        <f>1000*(H36 + J36)</f>
        <v/>
      </c>
    </row>
    <row r="39">
      <c r="A39" t="inlineStr">
        <is>
          <t>regReadDataA[6]: masterReg/readData1_reg[6]/Q to masterReg/register_reg_r1_0_31_6_11_i_22/I2Total delay (from Vivado)</t>
        </is>
      </c>
      <c r="E39" t="inlineStr">
        <is>
          <t>325</t>
        </is>
      </c>
      <c r="F39" t="inlineStr">
        <is>
          <t>274</t>
        </is>
      </c>
      <c r="G39" t="inlineStr">
        <is>
          <t>610</t>
        </is>
      </c>
      <c r="H39" t="inlineStr">
        <is>
          <t>507</t>
        </is>
      </c>
    </row>
    <row r="41">
      <c r="A41" t="inlineStr">
        <is>
          <t>INT_R_X7Y45/INT_R.NL1END2-&gt;&gt;IMUX43</t>
        </is>
      </c>
      <c r="B41" t="inlineStr">
        <is>
          <t>Buffer</t>
        </is>
      </c>
      <c r="C41" t="n">
        <v>1.6107141875</v>
      </c>
      <c r="D41" t="n">
        <v>0.007713</v>
      </c>
      <c r="E41" t="n">
        <v>0.047</v>
      </c>
      <c r="F41" t="n">
        <v>0.038</v>
      </c>
      <c r="G41" t="n">
        <v>0.138</v>
      </c>
      <c r="H41" t="n">
        <v>0.114</v>
      </c>
      <c r="I41">
        <f>((((D46) + (D45))) + (D42 + D43))</f>
        <v/>
      </c>
      <c r="J41">
        <f>(((((D46) + (D45))) + (D42 + D43))*C41)</f>
        <v/>
      </c>
    </row>
    <row r="42">
      <c r="A42" t="inlineStr">
        <is>
          <t>INT_R_X7Y45/IMUX43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CLBLM_R_X7Y45/CLBLM_IMUX43</t>
        </is>
      </c>
      <c r="B43" t="inlineStr">
        <is>
          <t>Part of wire</t>
        </is>
      </c>
      <c r="C43" t="n">
        <v>0</v>
      </c>
      <c r="D43" t="n">
        <v>0</v>
      </c>
      <c r="I43">
        <f>(((D42 + D43)/2) + (((D46) + (D45))))</f>
        <v/>
      </c>
      <c r="J43">
        <f>((C42 + C43)*(((D42 + D43)/2) + (((D46) + (D45)))))</f>
        <v/>
      </c>
    </row>
    <row r="44">
      <c r="A44" t="inlineStr">
        <is>
          <t>CLBLM_R_X7Y45/CLBLM_R.CLBLM_IMUX43-&gt;CLBLM_M_D6</t>
        </is>
      </c>
      <c r="B44" t="inlineStr">
        <is>
          <t>PassTransistor</t>
        </is>
      </c>
      <c r="C44" t="n">
        <v>0</v>
      </c>
      <c r="E44" t="n">
        <v>0</v>
      </c>
      <c r="F44" t="n">
        <v>0</v>
      </c>
      <c r="G44" t="n">
        <v>0</v>
      </c>
      <c r="H44" t="n">
        <v>0</v>
      </c>
      <c r="I44">
        <f>((D46) + (D45))</f>
        <v/>
      </c>
      <c r="J44">
        <f>(((D46) + (D45))*C44)</f>
        <v/>
      </c>
    </row>
    <row r="45">
      <c r="A45" t="inlineStr">
        <is>
          <t>CLBLM_R_X7Y45/CLBLM_M_D6</t>
        </is>
      </c>
      <c r="B45" t="inlineStr">
        <is>
          <t>Part of wire</t>
        </is>
      </c>
      <c r="C45" t="n">
        <v>0</v>
      </c>
      <c r="D45" t="n">
        <v>0</v>
      </c>
      <c r="I45">
        <f>(((D45)/2) + (D46))</f>
        <v/>
      </c>
      <c r="J45">
        <f>((C45)*(((D45)/2) + (D46)))</f>
        <v/>
      </c>
    </row>
    <row r="46">
      <c r="A46" t="inlineStr">
        <is>
          <t>masterReg/register_reg_r1_0_31_6_11_i_21/I0</t>
        </is>
      </c>
      <c r="B46" t="inlineStr">
        <is>
          <t>Inpin</t>
        </is>
      </c>
      <c r="D46" t="n">
        <v>0</v>
      </c>
      <c r="E46" t="n">
        <v>0.01</v>
      </c>
      <c r="F46" t="n">
        <v>0.003</v>
      </c>
      <c r="G46" t="n">
        <v>0.022</v>
      </c>
      <c r="H46" t="n">
        <v>0.007</v>
      </c>
    </row>
    <row r="47">
      <c r="A47" t="inlineStr">
        <is>
          <t>regReadDataA[6]: masterReg/readData1_reg[6]/Q to masterReg/register_reg_r1_0_31_6_11_i_21/I0 sum delays</t>
        </is>
      </c>
      <c r="E47">
        <f>(E2 + E4 + E25 + E27 + E41 + E44 + E46)</f>
        <v/>
      </c>
      <c r="F47">
        <f>(F2 + F4 + F25 + F27 + F41 + F44 + F46)</f>
        <v/>
      </c>
      <c r="G47">
        <f>(G2 + G4 + G25 + G27 + G41 + G44 + G46)</f>
        <v/>
      </c>
      <c r="H47">
        <f>(H2 + H4 + H25 + H27 + H41 + H44 + H46)</f>
        <v/>
      </c>
      <c r="J47">
        <f>(J2 + J3 + J4 + J6 + J25 + J26 + J27 + J29 + J41 + J43 + J44 + J45 + J46)</f>
        <v/>
      </c>
    </row>
    <row r="48">
      <c r="A48" t="inlineStr">
        <is>
          <t>regReadDataA[6]: masterReg/readData1_reg[6]/Q to masterReg/register_reg_r1_0_31_6_11_i_21/I0sum delays + cap delay</t>
        </is>
      </c>
      <c r="E48">
        <f>1000*(E47 + J47)</f>
        <v/>
      </c>
      <c r="F48">
        <f>1000*(F47 + J47)</f>
        <v/>
      </c>
      <c r="G48">
        <f>1000*(G47 + J47)</f>
        <v/>
      </c>
      <c r="H48">
        <f>1000*(H47 + J47)</f>
        <v/>
      </c>
    </row>
    <row r="50">
      <c r="A50" t="inlineStr">
        <is>
          <t>regReadDataA[6]: masterReg/readData1_reg[6]/Q to masterReg/register_reg_r1_0_31_6_11_i_21/I0Total delay (from Vivado)</t>
        </is>
      </c>
      <c r="E50" t="inlineStr">
        <is>
          <t>222</t>
        </is>
      </c>
      <c r="F50" t="inlineStr">
        <is>
          <t>186</t>
        </is>
      </c>
      <c r="G50" t="inlineStr">
        <is>
          <t>379</t>
        </is>
      </c>
      <c r="H50" t="inlineStr">
        <is>
          <t>316</t>
        </is>
      </c>
    </row>
    <row r="52">
      <c r="A52" t="inlineStr">
        <is>
          <t>INT_R_X7Y45/INT_R.NL1END2-&gt;&gt;NN2BEG2</t>
        </is>
      </c>
      <c r="B52" t="inlineStr">
        <is>
          <t>Buffer</t>
        </is>
      </c>
      <c r="C52" t="n">
        <v>1.1851186875</v>
      </c>
      <c r="D52" t="n">
        <v>0.008473000000000001</v>
      </c>
      <c r="E52" t="n">
        <v>0.06</v>
      </c>
      <c r="F52" t="n">
        <v>0.05</v>
      </c>
      <c r="G52" t="n">
        <v>0.133</v>
      </c>
      <c r="H52" t="n">
        <v>0.11</v>
      </c>
      <c r="I52">
        <f>((D56 + D70 + D81 + D131) + (D53 + D54 + D55))</f>
        <v/>
      </c>
      <c r="J52">
        <f>(((D56 + D70 + D81 + D131) + (D53 + D54 + D55))*C52)</f>
        <v/>
      </c>
    </row>
    <row r="53">
      <c r="A53" t="inlineStr">
        <is>
          <t>INT_R_X7Y45/NN2BEG2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INT_R_X7Y47/NN2END2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INT_R_X7Y46/NN2A2</t>
        </is>
      </c>
      <c r="B55" t="inlineStr">
        <is>
          <t>Part of wire</t>
        </is>
      </c>
      <c r="C55" t="n">
        <v>0</v>
      </c>
      <c r="D55" t="n">
        <v>0</v>
      </c>
      <c r="I55">
        <f>(((D53 + D54 + D55)/2) + (D56 + D70 + D81 + D131))</f>
        <v/>
      </c>
      <c r="J55">
        <f>((C53 + C54 + C55)*(((D53 + D54 + D55)/2) + (D56 + D70 + D81 + D131)))</f>
        <v/>
      </c>
    </row>
    <row r="56">
      <c r="A56" t="inlineStr">
        <is>
          <t>INT_R_X7Y47/INT_R.NN2END2-&gt;&gt;NR1BEG2</t>
        </is>
      </c>
      <c r="B56" t="inlineStr">
        <is>
          <t>Buffer</t>
        </is>
      </c>
      <c r="C56" t="n">
        <v>1.16220225</v>
      </c>
      <c r="D56" t="n">
        <v>0.008429000000000001</v>
      </c>
      <c r="E56" t="n">
        <v>0.056</v>
      </c>
      <c r="F56" t="n">
        <v>0.046</v>
      </c>
      <c r="G56" t="n">
        <v>0.131</v>
      </c>
      <c r="H56" t="n">
        <v>0.108</v>
      </c>
      <c r="I56">
        <f>((D59) + (D57 + D58))</f>
        <v/>
      </c>
      <c r="J56">
        <f>(((D59) + (D57 + D58))*C56)</f>
        <v/>
      </c>
    </row>
    <row r="57">
      <c r="A57" t="inlineStr">
        <is>
          <t>INT_R_X7Y47/NR1BEG2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INT_R_X7Y48/NR1END2</t>
        </is>
      </c>
      <c r="B58" t="inlineStr">
        <is>
          <t>Part of wire</t>
        </is>
      </c>
      <c r="C58" t="n">
        <v>0</v>
      </c>
      <c r="D58" t="n">
        <v>0</v>
      </c>
      <c r="I58">
        <f>(((D57 + D58)/2) + (D59))</f>
        <v/>
      </c>
      <c r="J58">
        <f>((C57 + C58)*(((D57 + D58)/2) + (D59)))</f>
        <v/>
      </c>
    </row>
    <row r="59">
      <c r="A59" t="inlineStr">
        <is>
          <t>INT_R_X7Y48/INT_R.NR1END2-&gt;&gt;IMUX28</t>
        </is>
      </c>
      <c r="B59" t="inlineStr">
        <is>
          <t>Buffer</t>
        </is>
      </c>
      <c r="C59" t="n">
        <v>1.6107141875</v>
      </c>
      <c r="D59" t="n">
        <v>0.007713</v>
      </c>
      <c r="E59" t="n">
        <v>0.047</v>
      </c>
      <c r="F59" t="n">
        <v>0.038</v>
      </c>
      <c r="G59" t="n">
        <v>0.138</v>
      </c>
      <c r="H59" t="n">
        <v>0.114</v>
      </c>
      <c r="I59">
        <f>((((D64) + (D63))) + (D60 + D61))</f>
        <v/>
      </c>
      <c r="J59">
        <f>(((((D64) + (D63))) + (D60 + D61))*C59)</f>
        <v/>
      </c>
    </row>
    <row r="60">
      <c r="A60" t="inlineStr">
        <is>
          <t>INT_R_X7Y48/IMUX28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CLBLM_R_X7Y48/CLBLM_IMUX28</t>
        </is>
      </c>
      <c r="B61" t="inlineStr">
        <is>
          <t>Part of wire</t>
        </is>
      </c>
      <c r="C61" t="n">
        <v>0</v>
      </c>
      <c r="D61" t="n">
        <v>0</v>
      </c>
      <c r="I61">
        <f>(((D60 + D61)/2) + (((D64) + (D63))))</f>
        <v/>
      </c>
      <c r="J61">
        <f>((C60 + C61)*(((D60 + D61)/2) + (((D64) + (D63)))))</f>
        <v/>
      </c>
    </row>
    <row r="62">
      <c r="A62" t="inlineStr">
        <is>
          <t>CLBLM_R_X7Y48/CLBLM_R.CLBLM_IMUX28-&gt;CLBLM_M_C4</t>
        </is>
      </c>
      <c r="B62" t="inlineStr">
        <is>
          <t>PassTransistor</t>
        </is>
      </c>
      <c r="C62" t="n">
        <v>0</v>
      </c>
      <c r="E62" t="n">
        <v>0</v>
      </c>
      <c r="F62" t="n">
        <v>0</v>
      </c>
      <c r="G62" t="n">
        <v>0</v>
      </c>
      <c r="H62" t="n">
        <v>0</v>
      </c>
      <c r="I62">
        <f>((D64) + (D63))</f>
        <v/>
      </c>
      <c r="J62">
        <f>(((D64) + (D63))*C62)</f>
        <v/>
      </c>
    </row>
    <row r="63">
      <c r="A63" t="inlineStr">
        <is>
          <t>CLBLM_R_X7Y48/CLBLM_M_C4</t>
        </is>
      </c>
      <c r="B63" t="inlineStr">
        <is>
          <t>Part of wire</t>
        </is>
      </c>
      <c r="C63" t="n">
        <v>0</v>
      </c>
      <c r="D63" t="n">
        <v>0</v>
      </c>
      <c r="I63">
        <f>(((D63)/2) + (D64))</f>
        <v/>
      </c>
      <c r="J63">
        <f>((C63)*(((D63)/2) + (D64)))</f>
        <v/>
      </c>
    </row>
    <row r="64">
      <c r="A64" t="inlineStr">
        <is>
          <t>masterReg/readData2[30]_i_16/I5</t>
        </is>
      </c>
      <c r="B64" t="inlineStr">
        <is>
          <t>Inpin</t>
        </is>
      </c>
      <c r="D64" t="n">
        <v>0</v>
      </c>
      <c r="E64" t="n">
        <v>0.111</v>
      </c>
      <c r="F64" t="n">
        <v>0.089</v>
      </c>
      <c r="G64" t="n">
        <v>0.3</v>
      </c>
      <c r="H64" t="n">
        <v>0.242</v>
      </c>
    </row>
    <row r="65">
      <c r="A65" t="inlineStr">
        <is>
          <t>regReadDataA[6]: masterReg/readData1_reg[6]/Q to masterReg/readData2[30]_i_16/I5 sum delays</t>
        </is>
      </c>
      <c r="E65">
        <f>(E2 + E4 + E25 + E27 + E52 + E56 + E59 + E62 + E64)</f>
        <v/>
      </c>
      <c r="F65">
        <f>(F2 + F4 + F25 + F27 + F52 + F56 + F59 + F62 + F64)</f>
        <v/>
      </c>
      <c r="G65">
        <f>(G2 + G4 + G25 + G27 + G52 + G56 + G59 + G62 + G64)</f>
        <v/>
      </c>
      <c r="H65">
        <f>(H2 + H4 + H25 + H27 + H52 + H56 + H59 + H62 + H64)</f>
        <v/>
      </c>
      <c r="J65">
        <f>(J2 + J3 + J4 + J6 + J25 + J26 + J27 + J29 + J52 + J55 + J56 + J58 + J59 + J61 + J62 + J63 + J64)</f>
        <v/>
      </c>
    </row>
    <row r="66">
      <c r="A66" t="inlineStr">
        <is>
          <t>regReadDataA[6]: masterReg/readData1_reg[6]/Q to masterReg/readData2[30]_i_16/I5sum delays + cap delay</t>
        </is>
      </c>
      <c r="E66">
        <f>1000*(E65 + J65)</f>
        <v/>
      </c>
      <c r="F66">
        <f>1000*(F65 + J65)</f>
        <v/>
      </c>
      <c r="G66">
        <f>1000*(G65 + J65)</f>
        <v/>
      </c>
      <c r="H66">
        <f>1000*(H65 + J65)</f>
        <v/>
      </c>
    </row>
    <row r="68">
      <c r="A68" t="inlineStr">
        <is>
          <t>regReadDataA[6]: masterReg/readData1_reg[6]/Q to masterReg/readData2[30]_i_16/I5Total delay (from Vivado)</t>
        </is>
      </c>
      <c r="E68" t="inlineStr">
        <is>
          <t>484</t>
        </is>
      </c>
      <c r="F68" t="inlineStr">
        <is>
          <t>413</t>
        </is>
      </c>
      <c r="G68" t="inlineStr">
        <is>
          <t>865</t>
        </is>
      </c>
      <c r="H68" t="inlineStr">
        <is>
          <t>725</t>
        </is>
      </c>
    </row>
    <row r="70">
      <c r="A70" t="inlineStr">
        <is>
          <t>INT_R_X7Y47/INT_R.NN2END2-&gt;&gt;IMUX28</t>
        </is>
      </c>
      <c r="B70" t="inlineStr">
        <is>
          <t>Buffer</t>
        </is>
      </c>
      <c r="C70" t="n">
        <v>1.6107141875</v>
      </c>
      <c r="D70" t="n">
        <v>0.007713</v>
      </c>
      <c r="E70" t="n">
        <v>0.047</v>
      </c>
      <c r="F70" t="n">
        <v>0.038</v>
      </c>
      <c r="G70" t="n">
        <v>0.138</v>
      </c>
      <c r="H70" t="n">
        <v>0.114</v>
      </c>
      <c r="I70">
        <f>((((D75) + (D74))) + (D71 + D72))</f>
        <v/>
      </c>
      <c r="J70">
        <f>(((((D75) + (D74))) + (D71 + D72))*C70)</f>
        <v/>
      </c>
    </row>
    <row r="71">
      <c r="A71" t="inlineStr">
        <is>
          <t>INT_R_X7Y47/IMUX28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CLBLM_R_X7Y47/CLBLM_IMUX28</t>
        </is>
      </c>
      <c r="B72" t="inlineStr">
        <is>
          <t>Part of wire</t>
        </is>
      </c>
      <c r="C72" t="n">
        <v>0</v>
      </c>
      <c r="D72" t="n">
        <v>0</v>
      </c>
      <c r="I72">
        <f>(((D71 + D72)/2) + (((D75) + (D74))))</f>
        <v/>
      </c>
      <c r="J72">
        <f>((C71 + C72)*(((D71 + D72)/2) + (((D75) + (D74)))))</f>
        <v/>
      </c>
    </row>
    <row r="73">
      <c r="A73" t="inlineStr">
        <is>
          <t>CLBLM_R_X7Y47/CLBLM_R.CLBLM_IMUX28-&gt;CLBLM_M_C4</t>
        </is>
      </c>
      <c r="B73" t="inlineStr">
        <is>
          <t>PassTransistor</t>
        </is>
      </c>
      <c r="C73" t="n">
        <v>0</v>
      </c>
      <c r="E73" t="n">
        <v>0</v>
      </c>
      <c r="F73" t="n">
        <v>0</v>
      </c>
      <c r="G73" t="n">
        <v>0</v>
      </c>
      <c r="H73" t="n">
        <v>0</v>
      </c>
      <c r="I73">
        <f>((D75) + (D74))</f>
        <v/>
      </c>
      <c r="J73">
        <f>(((D75) + (D74))*C73)</f>
        <v/>
      </c>
    </row>
    <row r="74">
      <c r="A74" t="inlineStr">
        <is>
          <t>CLBLM_R_X7Y47/CLBLM_M_C4</t>
        </is>
      </c>
      <c r="B74" t="inlineStr">
        <is>
          <t>Part of wire</t>
        </is>
      </c>
      <c r="C74" t="n">
        <v>0</v>
      </c>
      <c r="D74" t="n">
        <v>0</v>
      </c>
      <c r="I74">
        <f>(((D74)/2) + (D75))</f>
        <v/>
      </c>
      <c r="J74">
        <f>((C74)*(((D74)/2) + (D75)))</f>
        <v/>
      </c>
    </row>
    <row r="75">
      <c r="A75" t="inlineStr">
        <is>
          <t>masterReg/register_reg_r1_0_31_0_5_i_53/I0</t>
        </is>
      </c>
      <c r="B75" t="inlineStr">
        <is>
          <t>Inpin</t>
        </is>
      </c>
      <c r="D75" t="n">
        <v>0</v>
      </c>
      <c r="E75" t="n">
        <v>0.111</v>
      </c>
      <c r="F75" t="n">
        <v>0.089</v>
      </c>
      <c r="G75" t="n">
        <v>0.3</v>
      </c>
      <c r="H75" t="n">
        <v>0.242</v>
      </c>
    </row>
    <row r="76">
      <c r="A76" t="inlineStr">
        <is>
          <t>regReadDataA[6]: masterReg/readData1_reg[6]/Q to masterReg/register_reg_r1_0_31_0_5_i_53/I0 sum delays</t>
        </is>
      </c>
      <c r="E76">
        <f>(E2 + E4 + E25 + E27 + E52 + E70 + E73 + E75)</f>
        <v/>
      </c>
      <c r="F76">
        <f>(F2 + F4 + F25 + F27 + F52 + F70 + F73 + F75)</f>
        <v/>
      </c>
      <c r="G76">
        <f>(G2 + G4 + G25 + G27 + G52 + G70 + G73 + G75)</f>
        <v/>
      </c>
      <c r="H76">
        <f>(H2 + H4 + H25 + H27 + H52 + H70 + H73 + H75)</f>
        <v/>
      </c>
      <c r="J76">
        <f>(J2 + J3 + J4 + J6 + J25 + J26 + J27 + J29 + J52 + J55 + J70 + J72 + J73 + J74 + J75)</f>
        <v/>
      </c>
    </row>
    <row r="77">
      <c r="A77" t="inlineStr">
        <is>
          <t>regReadDataA[6]: masterReg/readData1_reg[6]/Q to masterReg/register_reg_r1_0_31_0_5_i_53/I0sum delays + cap delay</t>
        </is>
      </c>
      <c r="E77">
        <f>1000*(E76 + J76)</f>
        <v/>
      </c>
      <c r="F77">
        <f>1000*(F76 + J76)</f>
        <v/>
      </c>
      <c r="G77">
        <f>1000*(G76 + J76)</f>
        <v/>
      </c>
      <c r="H77">
        <f>1000*(H76 + J76)</f>
        <v/>
      </c>
    </row>
    <row r="79">
      <c r="A79" t="inlineStr">
        <is>
          <t>regReadDataA[6]: masterReg/readData1_reg[6]/Q to masterReg/register_reg_r1_0_31_0_5_i_53/I0Total delay (from Vivado)</t>
        </is>
      </c>
      <c r="E79" t="inlineStr">
        <is>
          <t>420</t>
        </is>
      </c>
      <c r="F79" t="inlineStr">
        <is>
          <t>359</t>
        </is>
      </c>
      <c r="G79" t="inlineStr">
        <is>
          <t>755</t>
        </is>
      </c>
      <c r="H79" t="inlineStr">
        <is>
          <t>633</t>
        </is>
      </c>
    </row>
    <row r="81">
      <c r="A81" t="inlineStr">
        <is>
          <t>INT_R_X7Y47/INT_R.NN2END2-&gt;&gt;NW6BEG2</t>
        </is>
      </c>
      <c r="B81" t="inlineStr">
        <is>
          <t>Buffer</t>
        </is>
      </c>
      <c r="C81" t="n">
        <v>1.5845231875</v>
      </c>
      <c r="D81" t="n">
        <v>0.009979</v>
      </c>
      <c r="E81" t="n">
        <v>0.078</v>
      </c>
      <c r="F81" t="n">
        <v>0.064</v>
      </c>
      <c r="G81" t="n">
        <v>0.178</v>
      </c>
      <c r="H81" t="n">
        <v>0.147</v>
      </c>
      <c r="I81">
        <f>((D94) + (D82 + D83 + D84 + D85 + D86 + D87 + D88 + D89 + D90 + D91 + D92 + D93))</f>
        <v/>
      </c>
      <c r="J81">
        <f>(((D94) + (D82 + D83 + D84 + D85 + D86 + D87 + D88 + D89 + D90 + D91 + D92 + D93))*C81)</f>
        <v/>
      </c>
    </row>
    <row r="82">
      <c r="A82" t="inlineStr">
        <is>
          <t>INT_R_X7Y47/NW6BEG2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INT_R_X5Y51/NW6END2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INT_L_X6Y47/NW6A2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INT_L_X6Y48/NW6B2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INT_L_X6Y49/NW6C2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BRKH_INT_X6Y49/BRKH_INT_NW6C2</t>
        </is>
      </c>
      <c r="B87" t="inlineStr">
        <is>
          <t>Part of wire</t>
        </is>
      </c>
      <c r="C87" t="n">
        <v>0.00523</v>
      </c>
      <c r="D87" t="n">
        <v>0.001</v>
      </c>
    </row>
    <row r="88">
      <c r="A88" t="inlineStr">
        <is>
          <t>INT_L_X6Y50/NW6D2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INT_L_X6Y51/NW6E2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BRAM_INT_INTERFACE_L_X6Y51/INT_INTERFACE_NW4END2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BRAM_L_X6Y50/BRAM_NW4END2_1</t>
        </is>
      </c>
      <c r="B91" t="inlineStr">
        <is>
          <t>Part of wire</t>
        </is>
      </c>
      <c r="C91" t="n">
        <v>0.26892</v>
      </c>
      <c r="D91" t="n">
        <v>0.05565999999999999</v>
      </c>
    </row>
    <row r="92">
      <c r="A92" t="inlineStr">
        <is>
          <t>VBRK_X18Y54/VBRK_NW4END2</t>
        </is>
      </c>
      <c r="B92" t="inlineStr">
        <is>
          <t>Part of wire</t>
        </is>
      </c>
      <c r="C92" t="n">
        <v>0.01211</v>
      </c>
      <c r="D92" t="n">
        <v>0.00162</v>
      </c>
    </row>
    <row r="93">
      <c r="A93" t="inlineStr">
        <is>
          <t>CLBLM_R_X5Y51/CLBLM_NW4END2</t>
        </is>
      </c>
      <c r="B93" t="inlineStr">
        <is>
          <t>Part of wire</t>
        </is>
      </c>
      <c r="C93" t="n">
        <v>0</v>
      </c>
      <c r="D93" t="n">
        <v>0</v>
      </c>
      <c r="I93">
        <f>(((D82 + D83 + D84 + D85 + D86 + D87 + D88 + D89 + D90 + D91 + D92 + D93)/2) + (D94))</f>
        <v/>
      </c>
      <c r="J93">
        <f>((C82 + C83 + C84 + C85 + C86 + C87 + C88 + C89 + C90 + C91 + C92 + C93)*(((D82 + D83 + D84 + D85 + D86 + D87 + D88 + D89 + D90 + D91 + D92 + D93)/2) + (D94)))</f>
        <v/>
      </c>
    </row>
    <row r="94">
      <c r="A94" t="inlineStr">
        <is>
          <t>INT_R_X5Y51/INT_R.NW6END2-&gt;&gt;WW2BEG1</t>
        </is>
      </c>
      <c r="B94" t="inlineStr">
        <is>
          <t>Buffer</t>
        </is>
      </c>
      <c r="C94" t="n">
        <v>1.1851186875</v>
      </c>
      <c r="D94" t="n">
        <v>0.008473000000000001</v>
      </c>
      <c r="E94" t="n">
        <v>0.063</v>
      </c>
      <c r="F94" t="n">
        <v>0.052</v>
      </c>
      <c r="G94" t="n">
        <v>0.143</v>
      </c>
      <c r="H94" t="n">
        <v>0.118</v>
      </c>
      <c r="I94">
        <f>((D100 + D115) + (D95 + D96 + D97 + D98 + D99))</f>
        <v/>
      </c>
      <c r="J94">
        <f>(((D100 + D115) + (D95 + D96 + D97 + D98 + D99))*C94)</f>
        <v/>
      </c>
    </row>
    <row r="95">
      <c r="A95" t="inlineStr">
        <is>
          <t>INT_R_X5Y51/WW2BEG1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INT_R_X3Y51/WW2END1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INT_L_X4Y51/WW2A1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CLBLL_L_X4Y51/CLBLL_WW2END1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CLBLM_R_X3Y51/CLBLM_WW2END1</t>
        </is>
      </c>
      <c r="B99" t="inlineStr">
        <is>
          <t>Part of wire</t>
        </is>
      </c>
      <c r="C99" t="n">
        <v>0</v>
      </c>
      <c r="D99" t="n">
        <v>0</v>
      </c>
      <c r="I99">
        <f>(((D95 + D96 + D97 + D98 + D99)/2) + (D100 + D115))</f>
        <v/>
      </c>
      <c r="J99">
        <f>((C95 + C96 + C97 + C98 + C99)*(((D95 + D96 + D97 + D98 + D99)/2) + (D100 + D115)))</f>
        <v/>
      </c>
    </row>
    <row r="100">
      <c r="A100" t="inlineStr">
        <is>
          <t>INT_R_X3Y51/INT_R.WW2END1-&gt;&gt;FAN_ALT7</t>
        </is>
      </c>
      <c r="B100" t="inlineStr">
        <is>
          <t>Buffer</t>
        </is>
      </c>
      <c r="C100" t="n">
        <v>0</v>
      </c>
      <c r="D100" t="n">
        <v>0.00757</v>
      </c>
      <c r="E100" t="n">
        <v>0</v>
      </c>
      <c r="F100" t="n">
        <v>0</v>
      </c>
      <c r="G100" t="n">
        <v>0</v>
      </c>
      <c r="H100" t="n">
        <v>0</v>
      </c>
      <c r="I100">
        <f>((D102) + (D101))</f>
        <v/>
      </c>
      <c r="J100">
        <f>(((D102) + (D101))*C100)</f>
        <v/>
      </c>
    </row>
    <row r="101">
      <c r="A101" t="inlineStr">
        <is>
          <t>INT_R_X3Y51/FAN_ALT7</t>
        </is>
      </c>
      <c r="B101" t="inlineStr">
        <is>
          <t>Part of wire</t>
        </is>
      </c>
      <c r="C101" t="n">
        <v>0</v>
      </c>
      <c r="D101" t="n">
        <v>0</v>
      </c>
      <c r="I101">
        <f>(((D101)/2) + (D102))</f>
        <v/>
      </c>
      <c r="J101">
        <f>((C101)*(((D101)/2) + (D102)))</f>
        <v/>
      </c>
    </row>
    <row r="102">
      <c r="A102" t="inlineStr">
        <is>
          <t>INT_R_X3Y51/INT_R.FAN_ALT7-&gt;&gt;FAN_BOUNCE7</t>
        </is>
      </c>
      <c r="B102" t="inlineStr">
        <is>
          <t>Buffer</t>
        </is>
      </c>
      <c r="C102" t="n">
        <v>1.4764880625</v>
      </c>
      <c r="D102" t="n">
        <v>0</v>
      </c>
      <c r="E102" t="n">
        <v>0.059</v>
      </c>
      <c r="F102" t="n">
        <v>0.049</v>
      </c>
      <c r="G102" t="n">
        <v>0.178</v>
      </c>
      <c r="H102" t="n">
        <v>0.147</v>
      </c>
      <c r="I102">
        <f>((D104) + (D103))</f>
        <v/>
      </c>
      <c r="J102">
        <f>(((D104) + (D103))*C102)</f>
        <v/>
      </c>
    </row>
    <row r="103">
      <c r="A103" t="inlineStr">
        <is>
          <t>INT_R_X3Y51/FAN_BOUNCE7</t>
        </is>
      </c>
      <c r="B103" t="inlineStr">
        <is>
          <t>Part of wire</t>
        </is>
      </c>
      <c r="C103" t="n">
        <v>0</v>
      </c>
      <c r="D103" t="n">
        <v>0</v>
      </c>
      <c r="I103">
        <f>(((D103)/2) + (D104))</f>
        <v/>
      </c>
      <c r="J103">
        <f>((C103)*(((D103)/2) + (D104)))</f>
        <v/>
      </c>
    </row>
    <row r="104">
      <c r="A104" t="inlineStr">
        <is>
          <t>INT_R_X3Y51/INT_R.FAN_BOUNCE7-&gt;&gt;IMUX0</t>
        </is>
      </c>
      <c r="B104" t="inlineStr">
        <is>
          <t>Buffer</t>
        </is>
      </c>
      <c r="C104" t="n">
        <v>1.6107141875</v>
      </c>
      <c r="D104" t="n">
        <v>0.007713</v>
      </c>
      <c r="E104" t="n">
        <v>0.047</v>
      </c>
      <c r="F104" t="n">
        <v>0.038</v>
      </c>
      <c r="G104" t="n">
        <v>0.138</v>
      </c>
      <c r="H104" t="n">
        <v>0.114</v>
      </c>
      <c r="I104">
        <f>((((D109) + (D108))) + (D105 + D106))</f>
        <v/>
      </c>
      <c r="J104">
        <f>(((((D109) + (D108))) + (D105 + D106))*C104)</f>
        <v/>
      </c>
    </row>
    <row r="105">
      <c r="A105" t="inlineStr">
        <is>
          <t>INT_R_X3Y51/IMUX0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CLBLM_R_X3Y51/CLBLM_IMUX0</t>
        </is>
      </c>
      <c r="B106" t="inlineStr">
        <is>
          <t>Part of wire</t>
        </is>
      </c>
      <c r="C106" t="n">
        <v>0</v>
      </c>
      <c r="D106" t="n">
        <v>0</v>
      </c>
      <c r="I106">
        <f>(((D105 + D106)/2) + (((D109) + (D108))))</f>
        <v/>
      </c>
      <c r="J106">
        <f>((C105 + C106)*(((D105 + D106)/2) + (((D109) + (D108)))))</f>
        <v/>
      </c>
    </row>
    <row r="107">
      <c r="A107" t="inlineStr">
        <is>
          <t>CLBLM_R_X3Y51/CLBLM_R.CLBLM_IMUX0-&gt;CLBLM_L_A3</t>
        </is>
      </c>
      <c r="B107" t="inlineStr">
        <is>
          <t>PassTransistor</t>
        </is>
      </c>
      <c r="C107" t="n">
        <v>0</v>
      </c>
      <c r="E107" t="n">
        <v>0</v>
      </c>
      <c r="F107" t="n">
        <v>0</v>
      </c>
      <c r="G107" t="n">
        <v>0</v>
      </c>
      <c r="H107" t="n">
        <v>0</v>
      </c>
      <c r="I107">
        <f>((D109) + (D108))</f>
        <v/>
      </c>
      <c r="J107">
        <f>(((D109) + (D108))*C107)</f>
        <v/>
      </c>
    </row>
    <row r="108">
      <c r="A108" t="inlineStr">
        <is>
          <t>CLBLM_R_X3Y51/CLBLM_L_A3</t>
        </is>
      </c>
      <c r="B108" t="inlineStr">
        <is>
          <t>Part of wire</t>
        </is>
      </c>
      <c r="C108" t="n">
        <v>0</v>
      </c>
      <c r="D108" t="n">
        <v>0</v>
      </c>
      <c r="I108">
        <f>(((D108)/2) + (D109))</f>
        <v/>
      </c>
      <c r="J108">
        <f>((C108)*(((D108)/2) + (D109)))</f>
        <v/>
      </c>
    </row>
    <row r="109">
      <c r="A109" t="inlineStr">
        <is>
          <t>masterReg/led_OBUF[6]_inst_i_1/I2</t>
        </is>
      </c>
      <c r="B109" t="inlineStr">
        <is>
          <t>Inpin</t>
        </is>
      </c>
      <c r="D109" t="n">
        <v>0</v>
      </c>
      <c r="E109" t="n">
        <v>0.133</v>
      </c>
      <c r="F109" t="n">
        <v>0.107</v>
      </c>
      <c r="G109" t="n">
        <v>0.344</v>
      </c>
      <c r="H109" t="n">
        <v>0.278</v>
      </c>
    </row>
    <row r="110">
      <c r="A110" t="inlineStr">
        <is>
          <t>regReadDataA[6]: masterReg/readData1_reg[6]/Q to masterReg/led_OBUF[6]_inst_i_1/I2 sum delays</t>
        </is>
      </c>
      <c r="E110">
        <f>(E2 + E4 + E25 + E27 + E52 + E81 + E94 + E100 + E102 + E104 + E107 + E109)</f>
        <v/>
      </c>
      <c r="F110">
        <f>(F2 + F4 + F25 + F27 + F52 + F81 + F94 + F100 + F102 + F104 + F107 + F109)</f>
        <v/>
      </c>
      <c r="G110">
        <f>(G2 + G4 + G25 + G27 + G52 + G81 + G94 + G100 + G102 + G104 + G107 + G109)</f>
        <v/>
      </c>
      <c r="H110">
        <f>(H2 + H4 + H25 + H27 + H52 + H81 + H94 + H100 + H102 + H104 + H107 + H109)</f>
        <v/>
      </c>
      <c r="J110">
        <f>(J2 + J3 + J4 + J6 + J25 + J26 + J27 + J29 + J52 + J55 + J81 + J93 + J94 + J99 + J100 + J101 + J102 + J103 + J104 + J106 + J107 + J108 + J109)</f>
        <v/>
      </c>
    </row>
    <row r="111">
      <c r="A111" t="inlineStr">
        <is>
          <t>regReadDataA[6]: masterReg/readData1_reg[6]/Q to masterReg/led_OBUF[6]_inst_i_1/I2sum delays + cap delay</t>
        </is>
      </c>
      <c r="E111">
        <f>1000*(E110 + J110)</f>
        <v/>
      </c>
      <c r="F111">
        <f>1000*(F110 + J110)</f>
        <v/>
      </c>
      <c r="G111">
        <f>1000*(G110 + J110)</f>
        <v/>
      </c>
      <c r="H111">
        <f>1000*(H110 + J110)</f>
        <v/>
      </c>
    </row>
    <row r="113">
      <c r="A113" t="inlineStr">
        <is>
          <t>regReadDataA[6]: masterReg/readData1_reg[6]/Q to masterReg/led_OBUF[6]_inst_i_1/I2Total delay (from Vivado)</t>
        </is>
      </c>
      <c r="E113" t="inlineStr">
        <is>
          <t>778</t>
        </is>
      </c>
      <c r="F113" t="inlineStr">
        <is>
          <t>678</t>
        </is>
      </c>
      <c r="G113" t="inlineStr">
        <is>
          <t>1323</t>
        </is>
      </c>
      <c r="H113" t="inlineStr">
        <is>
          <t>1122</t>
        </is>
      </c>
    </row>
    <row r="115">
      <c r="A115" t="inlineStr">
        <is>
          <t>INT_R_X3Y51/INT_R.WW2END1-&gt;&gt;ER1BEG2</t>
        </is>
      </c>
      <c r="B115" t="inlineStr">
        <is>
          <t>Buffer</t>
        </is>
      </c>
      <c r="C115" t="n">
        <v>1.16220225</v>
      </c>
      <c r="D115" t="n">
        <v>0.008429000000000001</v>
      </c>
      <c r="E115" t="n">
        <v>0.044</v>
      </c>
      <c r="F115" t="n">
        <v>0.036</v>
      </c>
      <c r="G115" t="n">
        <v>0.122</v>
      </c>
      <c r="H115" t="n">
        <v>0.101</v>
      </c>
      <c r="I115">
        <f>((D120) + (D116 + D117 + D118 + D119))</f>
        <v/>
      </c>
      <c r="J115">
        <f>(((D120) + (D116 + D117 + D118 + D119))*C115)</f>
        <v/>
      </c>
    </row>
    <row r="116">
      <c r="A116" t="inlineStr">
        <is>
          <t>INT_R_X3Y51/ER1BEG2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INT_L_X4Y51/ER1END2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CLBLM_R_X3Y51/CLBLM_ER1BEG2</t>
        </is>
      </c>
      <c r="B118" t="inlineStr">
        <is>
          <t>Part of wire</t>
        </is>
      </c>
      <c r="C118" t="n">
        <v>0.09049599999999999</v>
      </c>
      <c r="D118" t="n">
        <v>0.005564</v>
      </c>
    </row>
    <row r="119">
      <c r="A119" t="inlineStr">
        <is>
          <t>CLBLL_L_X4Y51/CLBLL_ER1BEG2</t>
        </is>
      </c>
      <c r="B119" t="inlineStr">
        <is>
          <t>Part of wire</t>
        </is>
      </c>
      <c r="C119" t="n">
        <v>0.079184</v>
      </c>
      <c r="D119" t="n">
        <v>0.005564</v>
      </c>
      <c r="I119">
        <f>(((D116 + D117 + D118 + D119)/2) + (D120))</f>
        <v/>
      </c>
      <c r="J119">
        <f>((C116 + C117 + C118 + C119)*(((D116 + D117 + D118 + D119)/2) + (D120)))</f>
        <v/>
      </c>
    </row>
    <row r="120">
      <c r="A120" t="inlineStr">
        <is>
          <t>INT_L_X4Y51/INT_L.ER1END2-&gt;&gt;IMUX_L14</t>
        </is>
      </c>
      <c r="B120" t="inlineStr">
        <is>
          <t>Buffer</t>
        </is>
      </c>
      <c r="C120" t="n">
        <v>1.6107141875</v>
      </c>
      <c r="D120" t="n">
        <v>0.007713</v>
      </c>
      <c r="E120" t="n">
        <v>0.047</v>
      </c>
      <c r="F120" t="n">
        <v>0.038</v>
      </c>
      <c r="G120" t="n">
        <v>0.138</v>
      </c>
      <c r="H120" t="n">
        <v>0.114</v>
      </c>
      <c r="I120">
        <f>((((D125) + (D124))) + (D121 + D122))</f>
        <v/>
      </c>
      <c r="J120">
        <f>(((((D125) + (D124))) + (D121 + D122))*C120)</f>
        <v/>
      </c>
    </row>
    <row r="121">
      <c r="A121" t="inlineStr">
        <is>
          <t>INT_L_X4Y51/IMUX_L14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CLBLL_L_X4Y51/CLBLL_IMUX14</t>
        </is>
      </c>
      <c r="B122" t="inlineStr">
        <is>
          <t>Part of wire</t>
        </is>
      </c>
      <c r="C122" t="n">
        <v>0</v>
      </c>
      <c r="D122" t="n">
        <v>0</v>
      </c>
      <c r="I122">
        <f>(((D121 + D122)/2) + (((D125) + (D124))))</f>
        <v/>
      </c>
      <c r="J122">
        <f>((C121 + C122)*(((D121 + D122)/2) + (((D125) + (D124)))))</f>
        <v/>
      </c>
    </row>
    <row r="123">
      <c r="A123" t="inlineStr">
        <is>
          <t>CLBLL_L_X4Y51/CLBLL_L.CLBLL_IMUX14-&gt;CLBLL_L_B1</t>
        </is>
      </c>
      <c r="B123" t="inlineStr">
        <is>
          <t>PassTransistor</t>
        </is>
      </c>
      <c r="C123" t="n">
        <v>0</v>
      </c>
      <c r="E123" t="n">
        <v>0</v>
      </c>
      <c r="F123" t="n">
        <v>0</v>
      </c>
      <c r="G123" t="n">
        <v>0</v>
      </c>
      <c r="H123" t="n">
        <v>0</v>
      </c>
      <c r="I123">
        <f>((D125) + (D124))</f>
        <v/>
      </c>
      <c r="J123">
        <f>(((D125) + (D124))*C123)</f>
        <v/>
      </c>
    </row>
    <row r="124">
      <c r="A124" t="inlineStr">
        <is>
          <t>CLBLL_L_X4Y51/CLBLL_L_B1</t>
        </is>
      </c>
      <c r="B124" t="inlineStr">
        <is>
          <t>Part of wire</t>
        </is>
      </c>
      <c r="C124" t="n">
        <v>0</v>
      </c>
      <c r="D124" t="n">
        <v>0</v>
      </c>
      <c r="I124">
        <f>(((D124)/2) + (D125))</f>
        <v/>
      </c>
      <c r="J124">
        <f>((C124)*(((D124)/2) + (D125)))</f>
        <v/>
      </c>
    </row>
    <row r="125">
      <c r="A125" t="inlineStr">
        <is>
          <t>masterReg/readData2[29]_i_13/I0</t>
        </is>
      </c>
      <c r="B125" t="inlineStr">
        <is>
          <t>Inpin</t>
        </is>
      </c>
      <c r="D125" t="n">
        <v>0</v>
      </c>
      <c r="E125" t="n">
        <v>0.213</v>
      </c>
      <c r="F125" t="n">
        <v>0.171</v>
      </c>
      <c r="G125" t="n">
        <v>0.518</v>
      </c>
      <c r="H125" t="n">
        <v>0.417</v>
      </c>
    </row>
    <row r="126">
      <c r="A126" t="inlineStr">
        <is>
          <t>regReadDataA[6]: masterReg/readData1_reg[6]/Q to masterReg/readData2[29]_i_13/I0 sum delays</t>
        </is>
      </c>
      <c r="E126">
        <f>(E2 + E4 + E25 + E27 + E52 + E81 + E94 + E115 + E120 + E123 + E125)</f>
        <v/>
      </c>
      <c r="F126">
        <f>(F2 + F4 + F25 + F27 + F52 + F81 + F94 + F115 + F120 + F123 + F125)</f>
        <v/>
      </c>
      <c r="G126">
        <f>(G2 + G4 + G25 + G27 + G52 + G81 + G94 + G115 + G120 + G123 + G125)</f>
        <v/>
      </c>
      <c r="H126">
        <f>(H2 + H4 + H25 + H27 + H52 + H81 + H94 + H115 + H120 + H123 + H125)</f>
        <v/>
      </c>
      <c r="J126">
        <f>(J2 + J3 + J4 + J6 + J25 + J26 + J27 + J29 + J52 + J55 + J81 + J93 + J94 + J99 + J115 + J119 + J120 + J122 + J123 + J124 + J125)</f>
        <v/>
      </c>
    </row>
    <row r="127">
      <c r="A127" t="inlineStr">
        <is>
          <t>regReadDataA[6]: masterReg/readData1_reg[6]/Q to masterReg/readData2[29]_i_13/I0sum delays + cap delay</t>
        </is>
      </c>
      <c r="E127">
        <f>1000*(E126 + J126)</f>
        <v/>
      </c>
      <c r="F127">
        <f>1000*(F126 + J126)</f>
        <v/>
      </c>
      <c r="G127">
        <f>1000*(G126 + J126)</f>
        <v/>
      </c>
      <c r="H127">
        <f>1000*(H126 + J126)</f>
        <v/>
      </c>
    </row>
    <row r="129">
      <c r="A129" t="inlineStr">
        <is>
          <t>regReadDataA[6]: masterReg/readData1_reg[6]/Q to masterReg/readData2[29]_i_13/I0Total delay (from Vivado)</t>
        </is>
      </c>
      <c r="E129" t="inlineStr">
        <is>
          <t>858</t>
        </is>
      </c>
      <c r="F129" t="inlineStr">
        <is>
          <t>744</t>
        </is>
      </c>
      <c r="G129" t="inlineStr">
        <is>
          <t>1459</t>
        </is>
      </c>
      <c r="H129" t="inlineStr">
        <is>
          <t>1234</t>
        </is>
      </c>
    </row>
    <row r="131">
      <c r="A131" t="inlineStr">
        <is>
          <t>INT_R_X7Y47/INT_R.NN2END2-&gt;&gt;WW2BEG1</t>
        </is>
      </c>
      <c r="B131" t="inlineStr">
        <is>
          <t>Buffer</t>
        </is>
      </c>
      <c r="C131" t="n">
        <v>1.1851186875</v>
      </c>
      <c r="D131" t="n">
        <v>0.008473000000000001</v>
      </c>
      <c r="E131" t="n">
        <v>0.063</v>
      </c>
      <c r="F131" t="n">
        <v>0.052</v>
      </c>
      <c r="G131" t="n">
        <v>0.143</v>
      </c>
      <c r="H131" t="n">
        <v>0.118</v>
      </c>
      <c r="I131">
        <f>((D139 + D168 + D185 + D196 + D207 + D241) + (D132 + D133 + D134 + D135 + D136 + D137 + D138))</f>
        <v/>
      </c>
      <c r="J131">
        <f>(((D139 + D168 + D185 + D196 + D207 + D241) + (D132 + D133 + D134 + D135 + D136 + D137 + D138))*C131)</f>
        <v/>
      </c>
    </row>
    <row r="132">
      <c r="A132" t="inlineStr">
        <is>
          <t>INT_R_X7Y47/WW2BEG1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INT_R_X5Y47/WW2END1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INT_L_X6Y47/WW2A1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BRAM_INT_INTERFACE_L_X6Y47/INT_INTERFACE_WW2END1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BRAM_L_X6Y45/BRAM_WW2END1_2</t>
        </is>
      </c>
      <c r="B136" t="inlineStr">
        <is>
          <t>Part of wire</t>
        </is>
      </c>
      <c r="C136" t="n">
        <v>0.26892</v>
      </c>
      <c r="D136" t="n">
        <v>0.06043</v>
      </c>
    </row>
    <row r="137">
      <c r="A137" t="inlineStr">
        <is>
          <t>VBRK_X18Y49/VBRK_WW2END1</t>
        </is>
      </c>
      <c r="B137" t="inlineStr">
        <is>
          <t>Part of wire</t>
        </is>
      </c>
      <c r="C137" t="n">
        <v>0.01211</v>
      </c>
      <c r="D137" t="n">
        <v>0.00162</v>
      </c>
    </row>
    <row r="138">
      <c r="A138" t="inlineStr">
        <is>
          <t>CLBLM_R_X5Y47/CLBLM_WW2END1</t>
        </is>
      </c>
      <c r="B138" t="inlineStr">
        <is>
          <t>Part of wire</t>
        </is>
      </c>
      <c r="C138" t="n">
        <v>0</v>
      </c>
      <c r="D138" t="n">
        <v>0</v>
      </c>
      <c r="I138">
        <f>(((D132 + D133 + D134 + D135 + D136 + D137 + D138)/2) + (D139 + D168 + D185 + D196 + D207 + D241))</f>
        <v/>
      </c>
      <c r="J138">
        <f>((C132 + C133 + C134 + C135 + C136 + C137 + C138)*(((D132 + D133 + D134 + D135 + D136 + D137 + D138)/2) + (D139 + D168 + D185 + D196 + D207 + D241)))</f>
        <v/>
      </c>
    </row>
    <row r="139">
      <c r="A139" t="inlineStr">
        <is>
          <t>INT_R_X5Y47/INT_R.WW2END1-&gt;&gt;BYP_ALT2</t>
        </is>
      </c>
      <c r="B139" t="inlineStr">
        <is>
          <t>Buffer</t>
        </is>
      </c>
      <c r="C139" t="n">
        <v>0</v>
      </c>
      <c r="D139" t="n">
        <v>0.00757</v>
      </c>
      <c r="E139" t="n">
        <v>0</v>
      </c>
      <c r="F139" t="n">
        <v>0</v>
      </c>
      <c r="G139" t="n">
        <v>0</v>
      </c>
      <c r="H139" t="n">
        <v>0</v>
      </c>
      <c r="I139">
        <f>((D141 + D152) + (D140))</f>
        <v/>
      </c>
      <c r="J139">
        <f>(((D141 + D152) + (D140))*C139)</f>
        <v/>
      </c>
    </row>
    <row r="140">
      <c r="A140" t="inlineStr">
        <is>
          <t>INT_R_X5Y47/BYP_ALT2</t>
        </is>
      </c>
      <c r="B140" t="inlineStr">
        <is>
          <t>Part of wire</t>
        </is>
      </c>
      <c r="C140" t="n">
        <v>0</v>
      </c>
      <c r="D140" t="n">
        <v>0</v>
      </c>
      <c r="I140">
        <f>(((D140)/2) + (D141 + D152))</f>
        <v/>
      </c>
      <c r="J140">
        <f>((C140)*(((D140)/2) + (D141 + D152)))</f>
        <v/>
      </c>
    </row>
    <row r="141">
      <c r="A141" t="inlineStr">
        <is>
          <t>INT_R_X5Y47/INT_R.BYP_ALT2-&gt;&gt;BYP2</t>
        </is>
      </c>
      <c r="B141" t="inlineStr">
        <is>
          <t>Buffer</t>
        </is>
      </c>
      <c r="C141" t="n">
        <v>3.489880625</v>
      </c>
      <c r="D141" t="n">
        <v>0</v>
      </c>
      <c r="E141" t="n">
        <v>0.055</v>
      </c>
      <c r="F141" t="n">
        <v>0.045</v>
      </c>
      <c r="G141" t="n">
        <v>0.179</v>
      </c>
      <c r="H141" t="n">
        <v>0.148</v>
      </c>
      <c r="I141">
        <f>((((D146) + (D145))) + (D142 + D143))</f>
        <v/>
      </c>
      <c r="J141">
        <f>(((((D146) + (D145))) + (D142 + D143))*C141)</f>
        <v/>
      </c>
    </row>
    <row r="142">
      <c r="A142" t="inlineStr">
        <is>
          <t>INT_R_X5Y47/BYP2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CLBLM_R_X5Y47/CLBLM_BYP2</t>
        </is>
      </c>
      <c r="B143" t="inlineStr">
        <is>
          <t>Part of wire</t>
        </is>
      </c>
      <c r="C143" t="n">
        <v>0</v>
      </c>
      <c r="D143" t="n">
        <v>0</v>
      </c>
      <c r="I143">
        <f>(((D142 + D143)/2) + (((D146) + (D145))))</f>
        <v/>
      </c>
      <c r="J143">
        <f>((C142 + C143)*(((D142 + D143)/2) + (((D146) + (D145)))))</f>
        <v/>
      </c>
    </row>
    <row r="144">
      <c r="A144" t="inlineStr">
        <is>
          <t>CLBLM_R_X5Y47/CLBLM_R.CLBLM_BYP2-&gt;CLBLM_L_CX</t>
        </is>
      </c>
      <c r="B144" t="inlineStr">
        <is>
          <t>PassTransistor</t>
        </is>
      </c>
      <c r="C144" t="n">
        <v>0</v>
      </c>
      <c r="E144" t="n">
        <v>0</v>
      </c>
      <c r="F144" t="n">
        <v>0</v>
      </c>
      <c r="G144" t="n">
        <v>0</v>
      </c>
      <c r="H144" t="n">
        <v>0</v>
      </c>
      <c r="I144">
        <f>((D146) + (D145))</f>
        <v/>
      </c>
      <c r="J144">
        <f>(((D146) + (D145))*C144)</f>
        <v/>
      </c>
    </row>
    <row r="145">
      <c r="A145" t="inlineStr">
        <is>
          <t>CLBLM_R_X5Y47/CLBLM_L_CX</t>
        </is>
      </c>
      <c r="B145" t="inlineStr">
        <is>
          <t>Part of wire</t>
        </is>
      </c>
      <c r="C145" t="n">
        <v>0</v>
      </c>
      <c r="D145" t="n">
        <v>0</v>
      </c>
      <c r="I145">
        <f>(((D145)/2) + (D146))</f>
        <v/>
      </c>
      <c r="J145">
        <f>((C145)*(((D145)/2) + (D146)))</f>
        <v/>
      </c>
    </row>
    <row r="146">
      <c r="A146" t="inlineStr">
        <is>
          <t>ALU1/result0_carry__0/DI[2]</t>
        </is>
      </c>
      <c r="B146" t="inlineStr">
        <is>
          <t>Inpin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t="inlineStr">
        <is>
          <t>regReadDataA[6]: masterReg/readData1_reg[6]/Q to ALU1/result0_carry__0/DI[2] sum delays</t>
        </is>
      </c>
      <c r="E147">
        <f>(E2 + E4 + E25 + E27 + E52 + E131 + E139 + E141 + E144 + E146)</f>
        <v/>
      </c>
      <c r="F147">
        <f>(F2 + F4 + F25 + F27 + F52 + F131 + F139 + F141 + F144 + F146)</f>
        <v/>
      </c>
      <c r="G147">
        <f>(G2 + G4 + G25 + G27 + G52 + G131 + G139 + G141 + G144 + G146)</f>
        <v/>
      </c>
      <c r="H147">
        <f>(H2 + H4 + H25 + H27 + H52 + H131 + H139 + H141 + H144 + H146)</f>
        <v/>
      </c>
      <c r="J147">
        <f>(J2 + J3 + J4 + J6 + J25 + J26 + J27 + J29 + J52 + J55 + J131 + J138 + J139 + J140 + J141 + J143 + J144 + J145 + J146)</f>
        <v/>
      </c>
    </row>
    <row r="148">
      <c r="A148" t="inlineStr">
        <is>
          <t>regReadDataA[6]: masterReg/readData1_reg[6]/Q to ALU1/result0_carry__0/DI[2]sum delays + cap delay</t>
        </is>
      </c>
      <c r="E148">
        <f>1000*(E147 + J147)</f>
        <v/>
      </c>
      <c r="F148">
        <f>1000*(F147 + J147)</f>
        <v/>
      </c>
      <c r="G148">
        <f>1000*(G147 + J147)</f>
        <v/>
      </c>
      <c r="H148">
        <f>1000*(H147 + J147)</f>
        <v/>
      </c>
    </row>
    <row r="150">
      <c r="A150" t="inlineStr">
        <is>
          <t>regReadDataA[6]: masterReg/readData1_reg[6]/Q to ALU1/result0_carry__0/DI[2]Total delay (from Vivado)</t>
        </is>
      </c>
      <c r="E150" t="inlineStr">
        <is>
          <t>516</t>
        </is>
      </c>
      <c r="F150" t="inlineStr">
        <is>
          <t>465</t>
        </is>
      </c>
      <c r="G150" t="inlineStr">
        <is>
          <t>792</t>
        </is>
      </c>
      <c r="H150" t="inlineStr">
        <is>
          <t>692</t>
        </is>
      </c>
    </row>
    <row r="152">
      <c r="A152" t="inlineStr">
        <is>
          <t>INT_R_X5Y47/INT_R.BYP_ALT2-&gt;&gt;BYP_BOUNCE2</t>
        </is>
      </c>
      <c r="B152" t="inlineStr">
        <is>
          <t>Buffer</t>
        </is>
      </c>
      <c r="C152" t="n">
        <v>1.4764880625</v>
      </c>
      <c r="D152" t="n">
        <v>0</v>
      </c>
      <c r="E152" t="n">
        <v>0.059</v>
      </c>
      <c r="F152" t="n">
        <v>0.049</v>
      </c>
      <c r="G152" t="n">
        <v>0.178</v>
      </c>
      <c r="H152" t="n">
        <v>0.147</v>
      </c>
      <c r="I152">
        <f>((D155) + (D153 + D154))</f>
        <v/>
      </c>
      <c r="J152">
        <f>(((D155) + (D153 + D154))*C152)</f>
        <v/>
      </c>
    </row>
    <row r="153">
      <c r="A153" t="inlineStr">
        <is>
          <t>INT_R_X5Y47/BYP_BOUNCE2</t>
        </is>
      </c>
      <c r="B153" t="inlineStr">
        <is>
          <t>Part of wire</t>
        </is>
      </c>
      <c r="C153" t="n">
        <v>0</v>
      </c>
      <c r="D153" t="n">
        <v>0</v>
      </c>
    </row>
    <row r="154">
      <c r="A154" t="inlineStr">
        <is>
          <t>INT_R_X5Y48/BYP_BOUNCE_N3_2</t>
        </is>
      </c>
      <c r="B154" t="inlineStr">
        <is>
          <t>Part of wire</t>
        </is>
      </c>
      <c r="C154" t="n">
        <v>0</v>
      </c>
      <c r="D154" t="n">
        <v>0</v>
      </c>
      <c r="I154">
        <f>(((D153 + D154)/2) + (D155))</f>
        <v/>
      </c>
      <c r="J154">
        <f>((C153 + C154)*(((D153 + D154)/2) + (D155)))</f>
        <v/>
      </c>
    </row>
    <row r="155">
      <c r="A155" t="inlineStr">
        <is>
          <t>INT_R_X5Y47/INT_R.BYP_BOUNCE2-&gt;&gt;BYP_ALT3</t>
        </is>
      </c>
      <c r="B155" t="inlineStr">
        <is>
          <t>Buffer</t>
        </is>
      </c>
      <c r="C155" t="n">
        <v>0</v>
      </c>
      <c r="D155" t="n">
        <v>0.00757</v>
      </c>
      <c r="E155" t="n">
        <v>0</v>
      </c>
      <c r="F155" t="n">
        <v>0</v>
      </c>
      <c r="G155" t="n">
        <v>0</v>
      </c>
      <c r="H155" t="n">
        <v>0</v>
      </c>
      <c r="I155">
        <f>((D157) + (D156))</f>
        <v/>
      </c>
      <c r="J155">
        <f>(((D157) + (D156))*C155)</f>
        <v/>
      </c>
    </row>
    <row r="156">
      <c r="A156" t="inlineStr">
        <is>
          <t>INT_R_X5Y47/BYP_ALT3</t>
        </is>
      </c>
      <c r="B156" t="inlineStr">
        <is>
          <t>Part of wire</t>
        </is>
      </c>
      <c r="C156" t="n">
        <v>0</v>
      </c>
      <c r="D156" t="n">
        <v>0</v>
      </c>
      <c r="I156">
        <f>(((D156)/2) + (D157))</f>
        <v/>
      </c>
      <c r="J156">
        <f>((C156)*(((D156)/2) + (D157)))</f>
        <v/>
      </c>
    </row>
    <row r="157">
      <c r="A157" t="inlineStr">
        <is>
          <t>INT_R_X5Y47/INT_R.BYP_ALT3-&gt;&gt;BYP3</t>
        </is>
      </c>
      <c r="B157" t="inlineStr">
        <is>
          <t>Buffer</t>
        </is>
      </c>
      <c r="C157" t="n">
        <v>3.489880625</v>
      </c>
      <c r="D157" t="n">
        <v>0</v>
      </c>
      <c r="E157" t="n">
        <v>0.055</v>
      </c>
      <c r="F157" t="n">
        <v>0.045</v>
      </c>
      <c r="G157" t="n">
        <v>0.179</v>
      </c>
      <c r="H157" t="n">
        <v>0.148</v>
      </c>
      <c r="I157">
        <f>((((D162) + (D161))) + (D158 + D159))</f>
        <v/>
      </c>
      <c r="J157">
        <f>(((((D162) + (D161))) + (D158 + D159))*C157)</f>
        <v/>
      </c>
    </row>
    <row r="158">
      <c r="A158" t="inlineStr">
        <is>
          <t>INT_R_X5Y47/BYP3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CLBLM_R_X5Y47/CLBLM_BYP3</t>
        </is>
      </c>
      <c r="B159" t="inlineStr">
        <is>
          <t>Part of wire</t>
        </is>
      </c>
      <c r="C159" t="n">
        <v>0</v>
      </c>
      <c r="D159" t="n">
        <v>0</v>
      </c>
      <c r="I159">
        <f>(((D158 + D159)/2) + (((D162) + (D161))))</f>
        <v/>
      </c>
      <c r="J159">
        <f>((C158 + C159)*(((D158 + D159)/2) + (((D162) + (D161)))))</f>
        <v/>
      </c>
    </row>
    <row r="160">
      <c r="A160" t="inlineStr">
        <is>
          <t>CLBLM_R_X5Y47/CLBLM_R.CLBLM_BYP3-&gt;CLBLM_M_CX</t>
        </is>
      </c>
      <c r="B160" t="inlineStr">
        <is>
          <t>PassTransistor</t>
        </is>
      </c>
      <c r="C160" t="n">
        <v>0</v>
      </c>
      <c r="E160" t="n">
        <v>0</v>
      </c>
      <c r="F160" t="n">
        <v>0</v>
      </c>
      <c r="G160" t="n">
        <v>0</v>
      </c>
      <c r="H160" t="n">
        <v>0</v>
      </c>
      <c r="I160">
        <f>((D162) + (D161))</f>
        <v/>
      </c>
      <c r="J160">
        <f>(((D162) + (D161))*C160)</f>
        <v/>
      </c>
    </row>
    <row r="161">
      <c r="A161" t="inlineStr">
        <is>
          <t>CLBLM_R_X5Y47/CLBLM_M_CX</t>
        </is>
      </c>
      <c r="B161" t="inlineStr">
        <is>
          <t>Part of wire</t>
        </is>
      </c>
      <c r="C161" t="n">
        <v>0</v>
      </c>
      <c r="D161" t="n">
        <v>0</v>
      </c>
      <c r="I161">
        <f>(((D161)/2) + (D162))</f>
        <v/>
      </c>
      <c r="J161">
        <f>((C161)*(((D161)/2) + (D162)))</f>
        <v/>
      </c>
    </row>
    <row r="162">
      <c r="A162" t="inlineStr">
        <is>
          <t>ALU1/result0_inferred__0/i__carry__0/DI[2]</t>
        </is>
      </c>
      <c r="B162" t="inlineStr">
        <is>
          <t>Inpin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t="inlineStr">
        <is>
          <t>regReadDataA[6]: masterReg/readData1_reg[6]/Q to ALU1/result0_inferred__0/i__carry__0/DI[2] sum delays</t>
        </is>
      </c>
      <c r="E163">
        <f>(E2 + E4 + E25 + E27 + E52 + E131 + E139 + E152 + E155 + E157 + E160 + E162)</f>
        <v/>
      </c>
      <c r="F163">
        <f>(F2 + F4 + F25 + F27 + F52 + F131 + F139 + F152 + F155 + F157 + F160 + F162)</f>
        <v/>
      </c>
      <c r="G163">
        <f>(G2 + G4 + G25 + G27 + G52 + G131 + G139 + G152 + G155 + G157 + G160 + G162)</f>
        <v/>
      </c>
      <c r="H163">
        <f>(H2 + H4 + H25 + H27 + H52 + H131 + H139 + H152 + H155 + H157 + H160 + H162)</f>
        <v/>
      </c>
      <c r="J163">
        <f>(J2 + J3 + J4 + J6 + J25 + J26 + J27 + J29 + J52 + J55 + J131 + J138 + J139 + J140 + J152 + J154 + J155 + J156 + J157 + J159 + J160 + J161 + J162)</f>
        <v/>
      </c>
    </row>
    <row r="164">
      <c r="A164" t="inlineStr">
        <is>
          <t>regReadDataA[6]: masterReg/readData1_reg[6]/Q to ALU1/result0_inferred__0/i__carry__0/DI[2]sum delays + cap delay</t>
        </is>
      </c>
      <c r="E164">
        <f>1000*(E163 + J163)</f>
        <v/>
      </c>
      <c r="F164">
        <f>1000*(F163 + J163)</f>
        <v/>
      </c>
      <c r="G164">
        <f>1000*(G163 + J163)</f>
        <v/>
      </c>
      <c r="H164">
        <f>1000*(H163 + J163)</f>
        <v/>
      </c>
    </row>
    <row r="166">
      <c r="A166" t="inlineStr">
        <is>
          <t>regReadDataA[6]: masterReg/readData1_reg[6]/Q to ALU1/result0_inferred__0/i__carry__0/DI[2]Total delay (from Vivado)</t>
        </is>
      </c>
      <c r="E166" t="inlineStr">
        <is>
          <t>585</t>
        </is>
      </c>
      <c r="F166" t="inlineStr">
        <is>
          <t>524</t>
        </is>
      </c>
      <c r="G166" t="inlineStr">
        <is>
          <t>935</t>
        </is>
      </c>
      <c r="H166" t="inlineStr">
        <is>
          <t>811</t>
        </is>
      </c>
    </row>
    <row r="168">
      <c r="A168" t="inlineStr">
        <is>
          <t>INT_R_X5Y47/INT_R.WW2END1-&gt;&gt;WW2BEG1</t>
        </is>
      </c>
      <c r="B168" t="inlineStr">
        <is>
          <t>Buffer</t>
        </is>
      </c>
      <c r="C168" t="n">
        <v>1.1851186875</v>
      </c>
      <c r="D168" t="n">
        <v>0.008473000000000001</v>
      </c>
      <c r="E168" t="n">
        <v>0.063</v>
      </c>
      <c r="F168" t="n">
        <v>0.052</v>
      </c>
      <c r="G168" t="n">
        <v>0.143</v>
      </c>
      <c r="H168" t="n">
        <v>0.118</v>
      </c>
      <c r="I168">
        <f>((D174) + (D169 + D170 + D171 + D172 + D173))</f>
        <v/>
      </c>
      <c r="J168">
        <f>(((D174) + (D169 + D170 + D171 + D172 + D173))*C168)</f>
        <v/>
      </c>
    </row>
    <row r="169">
      <c r="A169" t="inlineStr">
        <is>
          <t>INT_R_X5Y47/WW2BEG1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INT_R_X3Y47/WW2END1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INT_L_X4Y47/WW2A1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CLBLL_L_X4Y47/CLBLL_WW2END1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CLBLM_R_X3Y47/CLBLM_WW2END1</t>
        </is>
      </c>
      <c r="B173" t="inlineStr">
        <is>
          <t>Part of wire</t>
        </is>
      </c>
      <c r="C173" t="n">
        <v>0</v>
      </c>
      <c r="D173" t="n">
        <v>0</v>
      </c>
      <c r="I173">
        <f>(((D169 + D170 + D171 + D172 + D173)/2) + (D174))</f>
        <v/>
      </c>
      <c r="J173">
        <f>((C169 + C170 + C171 + C172 + C173)*(((D169 + D170 + D171 + D172 + D173)/2) + (D174)))</f>
        <v/>
      </c>
    </row>
    <row r="174">
      <c r="A174" t="inlineStr">
        <is>
          <t>INT_R_X3Y47/INT_R.WW2END1-&gt;&gt;IMUX20</t>
        </is>
      </c>
      <c r="B174" t="inlineStr">
        <is>
          <t>Buffer</t>
        </is>
      </c>
      <c r="C174" t="n">
        <v>1.6107141875</v>
      </c>
      <c r="D174" t="n">
        <v>0.007713</v>
      </c>
      <c r="E174" t="n">
        <v>0.047</v>
      </c>
      <c r="F174" t="n">
        <v>0.038</v>
      </c>
      <c r="G174" t="n">
        <v>0.138</v>
      </c>
      <c r="H174" t="n">
        <v>0.114</v>
      </c>
      <c r="I174">
        <f>((((D179) + (D178))) + (D175 + D176))</f>
        <v/>
      </c>
      <c r="J174">
        <f>(((((D179) + (D178))) + (D175 + D176))*C174)</f>
        <v/>
      </c>
    </row>
    <row r="175">
      <c r="A175" t="inlineStr">
        <is>
          <t>INT_R_X3Y47/IMUX20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CLBLM_R_X3Y47/CLBLM_IMUX20</t>
        </is>
      </c>
      <c r="B176" t="inlineStr">
        <is>
          <t>Part of wire</t>
        </is>
      </c>
      <c r="C176" t="n">
        <v>0</v>
      </c>
      <c r="D176" t="n">
        <v>0</v>
      </c>
      <c r="I176">
        <f>(((D175 + D176)/2) + (((D179) + (D178))))</f>
        <v/>
      </c>
      <c r="J176">
        <f>((C175 + C176)*(((D175 + D176)/2) + (((D179) + (D178)))))</f>
        <v/>
      </c>
    </row>
    <row r="177">
      <c r="A177" t="inlineStr">
        <is>
          <t>CLBLM_R_X3Y47/CLBLM_R.CLBLM_IMUX20-&gt;CLBLM_L_C2</t>
        </is>
      </c>
      <c r="B177" t="inlineStr">
        <is>
          <t>PassTransistor</t>
        </is>
      </c>
      <c r="C177" t="n">
        <v>0</v>
      </c>
      <c r="E177" t="n">
        <v>0</v>
      </c>
      <c r="F177" t="n">
        <v>0</v>
      </c>
      <c r="G177" t="n">
        <v>0</v>
      </c>
      <c r="H177" t="n">
        <v>0</v>
      </c>
      <c r="I177">
        <f>((D179) + (D178))</f>
        <v/>
      </c>
      <c r="J177">
        <f>(((D179) + (D178))*C177)</f>
        <v/>
      </c>
    </row>
    <row r="178">
      <c r="A178" t="inlineStr">
        <is>
          <t>CLBLM_R_X3Y47/CLBLM_L_C2</t>
        </is>
      </c>
      <c r="B178" t="inlineStr">
        <is>
          <t>Part of wire</t>
        </is>
      </c>
      <c r="C178" t="n">
        <v>0</v>
      </c>
      <c r="D178" t="n">
        <v>0</v>
      </c>
      <c r="I178">
        <f>(((D178)/2) + (D179))</f>
        <v/>
      </c>
      <c r="J178">
        <f>((C178)*(((D178)/2) + (D179)))</f>
        <v/>
      </c>
    </row>
    <row r="179">
      <c r="A179" t="inlineStr">
        <is>
          <t>masterReg/readData2[4]_i_10/I1</t>
        </is>
      </c>
      <c r="B179" t="inlineStr">
        <is>
          <t>Inpin</t>
        </is>
      </c>
      <c r="D179" t="n">
        <v>0</v>
      </c>
      <c r="E179" t="n">
        <v>0.213</v>
      </c>
      <c r="F179" t="n">
        <v>0.171</v>
      </c>
      <c r="G179" t="n">
        <v>0.507</v>
      </c>
      <c r="H179" t="n">
        <v>0.409</v>
      </c>
    </row>
    <row r="180">
      <c r="A180" t="inlineStr">
        <is>
          <t>regReadDataA[6]: masterReg/readData1_reg[6]/Q to masterReg/readData2[4]_i_10/I1 sum delays</t>
        </is>
      </c>
      <c r="E180">
        <f>(E2 + E4 + E25 + E27 + E52 + E131 + E168 + E174 + E177 + E179)</f>
        <v/>
      </c>
      <c r="F180">
        <f>(F2 + F4 + F25 + F27 + F52 + F131 + F168 + F174 + F177 + F179)</f>
        <v/>
      </c>
      <c r="G180">
        <f>(G2 + G4 + G25 + G27 + G52 + G131 + G168 + G174 + G177 + G179)</f>
        <v/>
      </c>
      <c r="H180">
        <f>(H2 + H4 + H25 + H27 + H52 + H131 + H168 + H174 + H177 + H179)</f>
        <v/>
      </c>
      <c r="J180">
        <f>(J2 + J3 + J4 + J6 + J25 + J26 + J27 + J29 + J52 + J55 + J131 + J138 + J168 + J173 + J174 + J176 + J177 + J178 + J179)</f>
        <v/>
      </c>
    </row>
    <row r="181">
      <c r="A181" t="inlineStr">
        <is>
          <t>regReadDataA[6]: masterReg/readData1_reg[6]/Q to masterReg/readData2[4]_i_10/I1sum delays + cap delay</t>
        </is>
      </c>
      <c r="E181">
        <f>1000*(E180 + J180)</f>
        <v/>
      </c>
      <c r="F181">
        <f>1000*(F180 + J180)</f>
        <v/>
      </c>
      <c r="G181">
        <f>1000*(G180 + J180)</f>
        <v/>
      </c>
      <c r="H181">
        <f>1000*(H180 + J180)</f>
        <v/>
      </c>
    </row>
    <row r="183">
      <c r="A183" t="inlineStr">
        <is>
          <t>regReadDataA[6]: masterReg/readData1_reg[6]/Q to masterReg/readData2[4]_i_10/I1Total delay (from Vivado)</t>
        </is>
      </c>
      <c r="E183" t="inlineStr">
        <is>
          <t>792</t>
        </is>
      </c>
      <c r="F183" t="inlineStr">
        <is>
          <t>689</t>
        </is>
      </c>
      <c r="G183" t="inlineStr">
        <is>
          <t>1312</t>
        </is>
      </c>
      <c r="H183" t="inlineStr">
        <is>
          <t>1113</t>
        </is>
      </c>
    </row>
    <row r="185">
      <c r="A185" t="inlineStr">
        <is>
          <t>INT_R_X5Y47/INT_R.WW2END1-&gt;&gt;IMUX20</t>
        </is>
      </c>
      <c r="B185" t="inlineStr">
        <is>
          <t>Buffer</t>
        </is>
      </c>
      <c r="C185" t="n">
        <v>1.6107141875</v>
      </c>
      <c r="D185" t="n">
        <v>0.007713</v>
      </c>
      <c r="E185" t="n">
        <v>0.047</v>
      </c>
      <c r="F185" t="n">
        <v>0.038</v>
      </c>
      <c r="G185" t="n">
        <v>0.138</v>
      </c>
      <c r="H185" t="n">
        <v>0.114</v>
      </c>
      <c r="I185">
        <f>((((D190) + (D189))) + (D186 + D187))</f>
        <v/>
      </c>
      <c r="J185">
        <f>(((((D190) + (D189))) + (D186 + D187))*C185)</f>
        <v/>
      </c>
    </row>
    <row r="186">
      <c r="A186" t="inlineStr">
        <is>
          <t>INT_R_X5Y47/IMUX20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CLBLM_R_X5Y47/CLBLM_IMUX20</t>
        </is>
      </c>
      <c r="B187" t="inlineStr">
        <is>
          <t>Part of wire</t>
        </is>
      </c>
      <c r="C187" t="n">
        <v>0</v>
      </c>
      <c r="D187" t="n">
        <v>0</v>
      </c>
      <c r="I187">
        <f>(((D186 + D187)/2) + (((D190) + (D189))))</f>
        <v/>
      </c>
      <c r="J187">
        <f>((C186 + C187)*(((D186 + D187)/2) + (((D190) + (D189)))))</f>
        <v/>
      </c>
    </row>
    <row r="188">
      <c r="A188" t="inlineStr">
        <is>
          <t>CLBLM_R_X5Y47/CLBLM_R.CLBLM_IMUX20-&gt;CLBLM_L_C2</t>
        </is>
      </c>
      <c r="B188" t="inlineStr">
        <is>
          <t>PassTransistor</t>
        </is>
      </c>
      <c r="C188" t="n">
        <v>0</v>
      </c>
      <c r="E188" t="n">
        <v>0</v>
      </c>
      <c r="F188" t="n">
        <v>0</v>
      </c>
      <c r="G188" t="n">
        <v>0</v>
      </c>
      <c r="H188" t="n">
        <v>0</v>
      </c>
      <c r="I188">
        <f>((D190) + (D189))</f>
        <v/>
      </c>
      <c r="J188">
        <f>(((D190) + (D189))*C188)</f>
        <v/>
      </c>
    </row>
    <row r="189">
      <c r="A189" t="inlineStr">
        <is>
          <t>CLBLM_R_X5Y47/CLBLM_L_C2</t>
        </is>
      </c>
      <c r="B189" t="inlineStr">
        <is>
          <t>Part of wire</t>
        </is>
      </c>
      <c r="C189" t="n">
        <v>0</v>
      </c>
      <c r="D189" t="n">
        <v>0</v>
      </c>
      <c r="I189">
        <f>(((D189)/2) + (D190))</f>
        <v/>
      </c>
      <c r="J189">
        <f>((C189)*(((D189)/2) + (D190)))</f>
        <v/>
      </c>
    </row>
    <row r="190">
      <c r="A190" t="inlineStr">
        <is>
          <t>masterReg/result0_carry__0_i_2/I0</t>
        </is>
      </c>
      <c r="B190" t="inlineStr">
        <is>
          <t>Inpin</t>
        </is>
      </c>
      <c r="D190" t="n">
        <v>0</v>
      </c>
      <c r="E190" t="n">
        <v>0.213</v>
      </c>
      <c r="F190" t="n">
        <v>0.171</v>
      </c>
      <c r="G190" t="n">
        <v>0.507</v>
      </c>
      <c r="H190" t="n">
        <v>0.409</v>
      </c>
    </row>
    <row r="191">
      <c r="A191" t="inlineStr">
        <is>
          <t>regReadDataA[6]: masterReg/readData1_reg[6]/Q to masterReg/result0_carry__0_i_2/I0 sum delays</t>
        </is>
      </c>
      <c r="E191">
        <f>(E2 + E4 + E25 + E27 + E52 + E131 + E185 + E188 + E190)</f>
        <v/>
      </c>
      <c r="F191">
        <f>(F2 + F4 + F25 + F27 + F52 + F131 + F185 + F188 + F190)</f>
        <v/>
      </c>
      <c r="G191">
        <f>(G2 + G4 + G25 + G27 + G52 + G131 + G185 + G188 + G190)</f>
        <v/>
      </c>
      <c r="H191">
        <f>(H2 + H4 + H25 + H27 + H52 + H131 + H185 + H188 + H190)</f>
        <v/>
      </c>
      <c r="J191">
        <f>(J2 + J3 + J4 + J6 + J25 + J26 + J27 + J29 + J52 + J55 + J131 + J138 + J185 + J187 + J188 + J189 + J190)</f>
        <v/>
      </c>
    </row>
    <row r="192">
      <c r="A192" t="inlineStr">
        <is>
          <t>regReadDataA[6]: masterReg/readData1_reg[6]/Q to masterReg/result0_carry__0_i_2/I0sum delays + cap delay</t>
        </is>
      </c>
      <c r="E192">
        <f>1000*(E191 + J191)</f>
        <v/>
      </c>
      <c r="F192">
        <f>1000*(F191 + J191)</f>
        <v/>
      </c>
      <c r="G192">
        <f>1000*(G191 + J191)</f>
        <v/>
      </c>
      <c r="H192">
        <f>1000*(H191 + J191)</f>
        <v/>
      </c>
    </row>
    <row r="194">
      <c r="A194" t="inlineStr">
        <is>
          <t>regReadDataA[6]: masterReg/readData1_reg[6]/Q to masterReg/result0_carry__0_i_2/I0Total delay (from Vivado)</t>
        </is>
      </c>
      <c r="E194" t="inlineStr">
        <is>
          <t>721</t>
        </is>
      </c>
      <c r="F194" t="inlineStr">
        <is>
          <t>629</t>
        </is>
      </c>
      <c r="G194" t="inlineStr">
        <is>
          <t>1190</t>
        </is>
      </c>
      <c r="H194" t="inlineStr">
        <is>
          <t>1011</t>
        </is>
      </c>
    </row>
    <row r="196">
      <c r="A196" t="inlineStr">
        <is>
          <t>INT_R_X5Y47/INT_R.WW2END1-&gt;&gt;IMUX28</t>
        </is>
      </c>
      <c r="B196" t="inlineStr">
        <is>
          <t>Buffer</t>
        </is>
      </c>
      <c r="C196" t="n">
        <v>1.6107141875</v>
      </c>
      <c r="D196" t="n">
        <v>0.007713</v>
      </c>
      <c r="E196" t="n">
        <v>0.047</v>
      </c>
      <c r="F196" t="n">
        <v>0.038</v>
      </c>
      <c r="G196" t="n">
        <v>0.138</v>
      </c>
      <c r="H196" t="n">
        <v>0.114</v>
      </c>
      <c r="I196">
        <f>((((D201) + (D200))) + (D197 + D198))</f>
        <v/>
      </c>
      <c r="J196">
        <f>(((((D201) + (D200))) + (D197 + D198))*C196)</f>
        <v/>
      </c>
    </row>
    <row r="197">
      <c r="A197" t="inlineStr">
        <is>
          <t>INT_R_X5Y47/IMUX28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CLBLM_R_X5Y47/CLBLM_IMUX28</t>
        </is>
      </c>
      <c r="B198" t="inlineStr">
        <is>
          <t>Part of wire</t>
        </is>
      </c>
      <c r="C198" t="n">
        <v>0</v>
      </c>
      <c r="D198" t="n">
        <v>0</v>
      </c>
      <c r="I198">
        <f>(((D197 + D198)/2) + (((D201) + (D200))))</f>
        <v/>
      </c>
      <c r="J198">
        <f>((C197 + C198)*(((D197 + D198)/2) + (((D201) + (D200)))))</f>
        <v/>
      </c>
    </row>
    <row r="199">
      <c r="A199" t="inlineStr">
        <is>
          <t>CLBLM_R_X5Y47/CLBLM_R.CLBLM_IMUX28-&gt;CLBLM_M_C4</t>
        </is>
      </c>
      <c r="B199" t="inlineStr">
        <is>
          <t>PassTransistor</t>
        </is>
      </c>
      <c r="C199" t="n">
        <v>0</v>
      </c>
      <c r="E199" t="n">
        <v>0</v>
      </c>
      <c r="F199" t="n">
        <v>0</v>
      </c>
      <c r="G199" t="n">
        <v>0</v>
      </c>
      <c r="H199" t="n">
        <v>0</v>
      </c>
      <c r="I199">
        <f>((D201) + (D200))</f>
        <v/>
      </c>
      <c r="J199">
        <f>(((D201) + (D200))*C199)</f>
        <v/>
      </c>
    </row>
    <row r="200">
      <c r="A200" t="inlineStr">
        <is>
          <t>CLBLM_R_X5Y47/CLBLM_M_C4</t>
        </is>
      </c>
      <c r="B200" t="inlineStr">
        <is>
          <t>Part of wire</t>
        </is>
      </c>
      <c r="C200" t="n">
        <v>0</v>
      </c>
      <c r="D200" t="n">
        <v>0</v>
      </c>
      <c r="I200">
        <f>(((D200)/2) + (D201))</f>
        <v/>
      </c>
      <c r="J200">
        <f>((C200)*(((D200)/2) + (D201)))</f>
        <v/>
      </c>
    </row>
    <row r="201">
      <c r="A201" t="inlineStr">
        <is>
          <t>masterReg/i__carry__0_i_2__0/I1</t>
        </is>
      </c>
      <c r="B201" t="inlineStr">
        <is>
          <t>Inpin</t>
        </is>
      </c>
      <c r="D201" t="n">
        <v>0</v>
      </c>
      <c r="E201" t="n">
        <v>0.111</v>
      </c>
      <c r="F201" t="n">
        <v>0.089</v>
      </c>
      <c r="G201" t="n">
        <v>0.3</v>
      </c>
      <c r="H201" t="n">
        <v>0.242</v>
      </c>
    </row>
    <row r="202">
      <c r="A202" t="inlineStr">
        <is>
          <t>regReadDataA[6]: masterReg/readData1_reg[6]/Q to masterReg/i__carry__0_i_2__0/I1 sum delays</t>
        </is>
      </c>
      <c r="E202">
        <f>(E2 + E4 + E25 + E27 + E52 + E131 + E196 + E199 + E201)</f>
        <v/>
      </c>
      <c r="F202">
        <f>(F2 + F4 + F25 + F27 + F52 + F131 + F196 + F199 + F201)</f>
        <v/>
      </c>
      <c r="G202">
        <f>(G2 + G4 + G25 + G27 + G52 + G131 + G196 + G199 + G201)</f>
        <v/>
      </c>
      <c r="H202">
        <f>(H2 + H4 + H25 + H27 + H52 + H131 + H196 + H199 + H201)</f>
        <v/>
      </c>
      <c r="J202">
        <f>(J2 + J3 + J4 + J6 + J25 + J26 + J27 + J29 + J52 + J55 + J131 + J138 + J196 + J198 + J199 + J200 + J201)</f>
        <v/>
      </c>
    </row>
    <row r="203">
      <c r="A203" t="inlineStr">
        <is>
          <t>regReadDataA[6]: masterReg/readData1_reg[6]/Q to masterReg/i__carry__0_i_2__0/I1sum delays + cap delay</t>
        </is>
      </c>
      <c r="E203">
        <f>1000*(E202 + J202)</f>
        <v/>
      </c>
      <c r="F203">
        <f>1000*(F202 + J202)</f>
        <v/>
      </c>
      <c r="G203">
        <f>1000*(G202 + J202)</f>
        <v/>
      </c>
      <c r="H203">
        <f>1000*(H202 + J202)</f>
        <v/>
      </c>
    </row>
    <row r="205">
      <c r="A205" t="inlineStr">
        <is>
          <t>regReadDataA[6]: masterReg/readData1_reg[6]/Q to masterReg/i__carry__0_i_2__0/I1Total delay (from Vivado)</t>
        </is>
      </c>
      <c r="E205" t="inlineStr">
        <is>
          <t>619</t>
        </is>
      </c>
      <c r="F205" t="inlineStr">
        <is>
          <t>547</t>
        </is>
      </c>
      <c r="G205" t="inlineStr">
        <is>
          <t>1005</t>
        </is>
      </c>
      <c r="H205" t="inlineStr">
        <is>
          <t>863</t>
        </is>
      </c>
    </row>
    <row r="207">
      <c r="A207" t="inlineStr">
        <is>
          <t>INT_R_X5Y47/INT_R.WW2END1-&gt;&gt;WR1BEG3</t>
        </is>
      </c>
      <c r="B207" t="inlineStr">
        <is>
          <t>Buffer</t>
        </is>
      </c>
      <c r="C207" t="n">
        <v>1.16220225</v>
      </c>
      <c r="D207" t="n">
        <v>0.008429000000000001</v>
      </c>
      <c r="E207" t="n">
        <v>0.043</v>
      </c>
      <c r="F207" t="n">
        <v>0.035</v>
      </c>
      <c r="G207" t="n">
        <v>0.123</v>
      </c>
      <c r="H207" t="n">
        <v>0.102</v>
      </c>
      <c r="I207">
        <f>((D210 + D221) + (D208 + D209))</f>
        <v/>
      </c>
      <c r="J207">
        <f>(((D210 + D221) + (D208 + D209))*C207)</f>
        <v/>
      </c>
    </row>
    <row r="208">
      <c r="A208" t="inlineStr">
        <is>
          <t>INT_R_X5Y47/WR1BEG3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INT_L_X4Y47/WR1END3</t>
        </is>
      </c>
      <c r="B209" t="inlineStr">
        <is>
          <t>Part of wire</t>
        </is>
      </c>
      <c r="C209" t="n">
        <v>0</v>
      </c>
      <c r="D209" t="n">
        <v>0</v>
      </c>
      <c r="I209">
        <f>(((D208 + D209)/2) + (D210 + D221))</f>
        <v/>
      </c>
      <c r="J209">
        <f>((C208 + C209)*(((D208 + D209)/2) + (D210 + D221)))</f>
        <v/>
      </c>
    </row>
    <row r="210">
      <c r="A210" t="inlineStr">
        <is>
          <t>INT_L_X4Y47/INT_L.WR1END3-&gt;&gt;IMUX_L38</t>
        </is>
      </c>
      <c r="B210" t="inlineStr">
        <is>
          <t>Buffer</t>
        </is>
      </c>
      <c r="C210" t="n">
        <v>1.6107141875</v>
      </c>
      <c r="D210" t="n">
        <v>0.007713</v>
      </c>
      <c r="E210" t="n">
        <v>0.047</v>
      </c>
      <c r="F210" t="n">
        <v>0.038</v>
      </c>
      <c r="G210" t="n">
        <v>0.138</v>
      </c>
      <c r="H210" t="n">
        <v>0.114</v>
      </c>
      <c r="I210">
        <f>((((D215) + (D214))) + (D211 + D212))</f>
        <v/>
      </c>
      <c r="J210">
        <f>(((((D215) + (D214))) + (D211 + D212))*C210)</f>
        <v/>
      </c>
    </row>
    <row r="211">
      <c r="A211" t="inlineStr">
        <is>
          <t>INT_L_X4Y47/IMUX_L38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CLBLL_L_X4Y47/CLBLL_IMUX38</t>
        </is>
      </c>
      <c r="B212" t="inlineStr">
        <is>
          <t>Part of wire</t>
        </is>
      </c>
      <c r="C212" t="n">
        <v>0</v>
      </c>
      <c r="D212" t="n">
        <v>0</v>
      </c>
      <c r="I212">
        <f>(((D211 + D212)/2) + (((D215) + (D214))))</f>
        <v/>
      </c>
      <c r="J212">
        <f>((C211 + C212)*(((D211 + D212)/2) + (((D215) + (D214)))))</f>
        <v/>
      </c>
    </row>
    <row r="213">
      <c r="A213" t="inlineStr">
        <is>
          <t>CLBLL_L_X4Y47/CLBLL_L.CLBLL_IMUX38-&gt;CLBLL_LL_D3</t>
        </is>
      </c>
      <c r="B213" t="inlineStr">
        <is>
          <t>PassTransistor</t>
        </is>
      </c>
      <c r="C213" t="n">
        <v>0</v>
      </c>
      <c r="E213" t="n">
        <v>0</v>
      </c>
      <c r="F213" t="n">
        <v>0</v>
      </c>
      <c r="G213" t="n">
        <v>0</v>
      </c>
      <c r="H213" t="n">
        <v>0</v>
      </c>
      <c r="I213">
        <f>((D215) + (D214))</f>
        <v/>
      </c>
      <c r="J213">
        <f>(((D215) + (D214))*C213)</f>
        <v/>
      </c>
    </row>
    <row r="214">
      <c r="A214" t="inlineStr">
        <is>
          <t>CLBLL_L_X4Y47/CLBLL_LL_D3</t>
        </is>
      </c>
      <c r="B214" t="inlineStr">
        <is>
          <t>Part of wire</t>
        </is>
      </c>
      <c r="C214" t="n">
        <v>0</v>
      </c>
      <c r="D214" t="n">
        <v>0</v>
      </c>
      <c r="I214">
        <f>(((D214)/2) + (D215))</f>
        <v/>
      </c>
      <c r="J214">
        <f>((C214)*(((D214)/2) + (D215)))</f>
        <v/>
      </c>
    </row>
    <row r="215">
      <c r="A215" t="inlineStr">
        <is>
          <t>masterReg/readData2[31]_i_16/I3</t>
        </is>
      </c>
      <c r="B215" t="inlineStr">
        <is>
          <t>Inpin</t>
        </is>
      </c>
      <c r="D215" t="n">
        <v>0</v>
      </c>
      <c r="E215" t="n">
        <v>0.136</v>
      </c>
      <c r="F215" t="n">
        <v>0.109</v>
      </c>
      <c r="G215" t="n">
        <v>0.346</v>
      </c>
      <c r="H215" t="n">
        <v>0.279</v>
      </c>
    </row>
    <row r="216">
      <c r="A216" t="inlineStr">
        <is>
          <t>regReadDataA[6]: masterReg/readData1_reg[6]/Q to masterReg/readData2[31]_i_16/I3 sum delays</t>
        </is>
      </c>
      <c r="E216">
        <f>(E2 + E4 + E25 + E27 + E52 + E131 + E207 + E210 + E213 + E215)</f>
        <v/>
      </c>
      <c r="F216">
        <f>(F2 + F4 + F25 + F27 + F52 + F131 + F207 + F210 + F213 + F215)</f>
        <v/>
      </c>
      <c r="G216">
        <f>(G2 + G4 + G25 + G27 + G52 + G131 + G207 + G210 + G213 + G215)</f>
        <v/>
      </c>
      <c r="H216">
        <f>(H2 + H4 + H25 + H27 + H52 + H131 + H207 + H210 + H213 + H215)</f>
        <v/>
      </c>
      <c r="J216">
        <f>(J2 + J3 + J4 + J6 + J25 + J26 + J27 + J29 + J52 + J55 + J131 + J138 + J207 + J209 + J210 + J212 + J213 + J214 + J215)</f>
        <v/>
      </c>
    </row>
    <row r="217">
      <c r="A217" t="inlineStr">
        <is>
          <t>regReadDataA[6]: masterReg/readData1_reg[6]/Q to masterReg/readData2[31]_i_16/I3sum delays + cap delay</t>
        </is>
      </c>
      <c r="E217">
        <f>1000*(E216 + J216)</f>
        <v/>
      </c>
      <c r="F217">
        <f>1000*(F216 + J216)</f>
        <v/>
      </c>
      <c r="G217">
        <f>1000*(G216 + J216)</f>
        <v/>
      </c>
      <c r="H217">
        <f>1000*(H216 + J216)</f>
        <v/>
      </c>
    </row>
    <row r="219">
      <c r="A219" t="inlineStr">
        <is>
          <t>regReadDataA[6]: masterReg/readData1_reg[6]/Q to masterReg/readData2[31]_i_16/I3Total delay (from Vivado)</t>
        </is>
      </c>
      <c r="E219" t="inlineStr">
        <is>
          <t>703</t>
        </is>
      </c>
      <c r="F219" t="inlineStr">
        <is>
          <t>618</t>
        </is>
      </c>
      <c r="G219" t="inlineStr">
        <is>
          <t>1163</t>
        </is>
      </c>
      <c r="H219" t="inlineStr">
        <is>
          <t>995</t>
        </is>
      </c>
    </row>
    <row r="221">
      <c r="A221" t="inlineStr">
        <is>
          <t>INT_L_X4Y47/INT_L.WR1END3-&gt;&gt;BYP_ALT6</t>
        </is>
      </c>
      <c r="B221" t="inlineStr">
        <is>
          <t>Buffer</t>
        </is>
      </c>
      <c r="C221" t="n">
        <v>0</v>
      </c>
      <c r="D221" t="n">
        <v>0.00757</v>
      </c>
      <c r="E221" t="n">
        <v>0</v>
      </c>
      <c r="F221" t="n">
        <v>0</v>
      </c>
      <c r="G221" t="n">
        <v>0</v>
      </c>
      <c r="H221" t="n">
        <v>0</v>
      </c>
      <c r="I221">
        <f>((D223) + (D222))</f>
        <v/>
      </c>
      <c r="J221">
        <f>(((D223) + (D222))*C221)</f>
        <v/>
      </c>
    </row>
    <row r="222">
      <c r="A222" t="inlineStr">
        <is>
          <t>INT_L_X4Y47/BYP_ALT6</t>
        </is>
      </c>
      <c r="B222" t="inlineStr">
        <is>
          <t>Part of wire</t>
        </is>
      </c>
      <c r="C222" t="n">
        <v>0</v>
      </c>
      <c r="D222" t="n">
        <v>0</v>
      </c>
      <c r="I222">
        <f>(((D222)/2) + (D223))</f>
        <v/>
      </c>
      <c r="J222">
        <f>((C222)*(((D222)/2) + (D223)))</f>
        <v/>
      </c>
    </row>
    <row r="223">
      <c r="A223" t="inlineStr">
        <is>
          <t>INT_L_X4Y47/INT_L.BYP_ALT6-&gt;&gt;BYP_BOUNCE6</t>
        </is>
      </c>
      <c r="B223" t="inlineStr">
        <is>
          <t>Buffer</t>
        </is>
      </c>
      <c r="C223" t="n">
        <v>1.4764880625</v>
      </c>
      <c r="D223" t="n">
        <v>0</v>
      </c>
      <c r="E223" t="n">
        <v>0.059</v>
      </c>
      <c r="F223" t="n">
        <v>0.049</v>
      </c>
      <c r="G223" t="n">
        <v>0.178</v>
      </c>
      <c r="H223" t="n">
        <v>0.147</v>
      </c>
      <c r="I223">
        <f>((D226) + (D224 + D225))</f>
        <v/>
      </c>
      <c r="J223">
        <f>(((D226) + (D224 + D225))*C223)</f>
        <v/>
      </c>
    </row>
    <row r="224">
      <c r="A224" t="inlineStr">
        <is>
          <t>INT_L_X4Y47/BYP_BOUNCE6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INT_L_X4Y48/BYP_BOUNCE_N3_6</t>
        </is>
      </c>
      <c r="B225" t="inlineStr">
        <is>
          <t>Part of wire</t>
        </is>
      </c>
      <c r="C225" t="n">
        <v>0</v>
      </c>
      <c r="D225" t="n">
        <v>0</v>
      </c>
      <c r="I225">
        <f>(((D224 + D225)/2) + (D226))</f>
        <v/>
      </c>
      <c r="J225">
        <f>((C224 + C225)*(((D224 + D225)/2) + (D226)))</f>
        <v/>
      </c>
    </row>
    <row r="226">
      <c r="A226" t="inlineStr">
        <is>
          <t>INT_L_X4Y48/INT_L.BYP_BOUNCE_N3_6-&gt;&gt;BYP_ALT1</t>
        </is>
      </c>
      <c r="B226" t="inlineStr">
        <is>
          <t>Buffer</t>
        </is>
      </c>
      <c r="C226" t="n">
        <v>0</v>
      </c>
      <c r="D226" t="n">
        <v>0.00757</v>
      </c>
      <c r="E226" t="n">
        <v>0</v>
      </c>
      <c r="F226" t="n">
        <v>0</v>
      </c>
      <c r="G226" t="n">
        <v>0</v>
      </c>
      <c r="H226" t="n">
        <v>0</v>
      </c>
      <c r="I226">
        <f>((D228) + (D227))</f>
        <v/>
      </c>
      <c r="J226">
        <f>(((D228) + (D227))*C226)</f>
        <v/>
      </c>
    </row>
    <row r="227">
      <c r="A227" t="inlineStr">
        <is>
          <t>INT_L_X4Y48/BYP_ALT1</t>
        </is>
      </c>
      <c r="B227" t="inlineStr">
        <is>
          <t>Part of wire</t>
        </is>
      </c>
      <c r="C227" t="n">
        <v>0</v>
      </c>
      <c r="D227" t="n">
        <v>0</v>
      </c>
      <c r="I227">
        <f>(((D227)/2) + (D228))</f>
        <v/>
      </c>
      <c r="J227">
        <f>((C227)*(((D227)/2) + (D228)))</f>
        <v/>
      </c>
    </row>
    <row r="228">
      <c r="A228" t="inlineStr">
        <is>
          <t>INT_L_X4Y48/INT_L.BYP_ALT1-&gt;&gt;BYP_BOUNCE1</t>
        </is>
      </c>
      <c r="B228" t="inlineStr">
        <is>
          <t>Buffer</t>
        </is>
      </c>
      <c r="C228" t="n">
        <v>1.4764880625</v>
      </c>
      <c r="D228" t="n">
        <v>0</v>
      </c>
      <c r="E228" t="n">
        <v>0.059</v>
      </c>
      <c r="F228" t="n">
        <v>0.049</v>
      </c>
      <c r="G228" t="n">
        <v>0.178</v>
      </c>
      <c r="H228" t="n">
        <v>0.147</v>
      </c>
      <c r="I228">
        <f>((D230) + (D229))</f>
        <v/>
      </c>
      <c r="J228">
        <f>(((D230) + (D229))*C228)</f>
        <v/>
      </c>
    </row>
    <row r="229">
      <c r="A229" t="inlineStr">
        <is>
          <t>INT_L_X4Y48/BYP_BOUNCE1</t>
        </is>
      </c>
      <c r="B229" t="inlineStr">
        <is>
          <t>Part of wire</t>
        </is>
      </c>
      <c r="C229" t="n">
        <v>0</v>
      </c>
      <c r="D229" t="n">
        <v>0</v>
      </c>
      <c r="I229">
        <f>(((D229)/2) + (D230))</f>
        <v/>
      </c>
      <c r="J229">
        <f>((C229)*(((D229)/2) + (D230)))</f>
        <v/>
      </c>
    </row>
    <row r="230">
      <c r="A230" t="inlineStr">
        <is>
          <t>INT_L_X4Y48/INT_L.BYP_BOUNCE1-&gt;&gt;IMUX_L45</t>
        </is>
      </c>
      <c r="B230" t="inlineStr">
        <is>
          <t>Buffer</t>
        </is>
      </c>
      <c r="C230" t="n">
        <v>1.6107141875</v>
      </c>
      <c r="D230" t="n">
        <v>0.007713</v>
      </c>
      <c r="E230" t="n">
        <v>0.047</v>
      </c>
      <c r="F230" t="n">
        <v>0.038</v>
      </c>
      <c r="G230" t="n">
        <v>0.138</v>
      </c>
      <c r="H230" t="n">
        <v>0.114</v>
      </c>
      <c r="I230">
        <f>((((D235) + (D234))) + (D231 + D232))</f>
        <v/>
      </c>
      <c r="J230">
        <f>(((((D235) + (D234))) + (D231 + D232))*C230)</f>
        <v/>
      </c>
    </row>
    <row r="231">
      <c r="A231" t="inlineStr">
        <is>
          <t>INT_L_X4Y48/IMUX_L45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CLBLL_L_X4Y48/CLBLL_IMUX45</t>
        </is>
      </c>
      <c r="B232" t="inlineStr">
        <is>
          <t>Part of wire</t>
        </is>
      </c>
      <c r="C232" t="n">
        <v>0</v>
      </c>
      <c r="D232" t="n">
        <v>0</v>
      </c>
      <c r="I232">
        <f>(((D231 + D232)/2) + (((D235) + (D234))))</f>
        <v/>
      </c>
      <c r="J232">
        <f>((C231 + C232)*(((D231 + D232)/2) + (((D235) + (D234)))))</f>
        <v/>
      </c>
    </row>
    <row r="233">
      <c r="A233" t="inlineStr">
        <is>
          <t>CLBLL_L_X4Y48/CLBLL_L.CLBLL_IMUX45-&gt;CLBLL_LL_D2</t>
        </is>
      </c>
      <c r="B233" t="inlineStr">
        <is>
          <t>PassTransistor</t>
        </is>
      </c>
      <c r="C233" t="n">
        <v>0</v>
      </c>
      <c r="E233" t="n">
        <v>0</v>
      </c>
      <c r="F233" t="n">
        <v>0</v>
      </c>
      <c r="G233" t="n">
        <v>0</v>
      </c>
      <c r="H233" t="n">
        <v>0</v>
      </c>
      <c r="I233">
        <f>((D235) + (D234))</f>
        <v/>
      </c>
      <c r="J233">
        <f>(((D235) + (D234))*C233)</f>
        <v/>
      </c>
    </row>
    <row r="234">
      <c r="A234" t="inlineStr">
        <is>
          <t>CLBLL_L_X4Y48/CLBLL_LL_D2</t>
        </is>
      </c>
      <c r="B234" t="inlineStr">
        <is>
          <t>Part of wire</t>
        </is>
      </c>
      <c r="C234" t="n">
        <v>0</v>
      </c>
      <c r="D234" t="n">
        <v>0</v>
      </c>
      <c r="I234">
        <f>(((D234)/2) + (D235))</f>
        <v/>
      </c>
      <c r="J234">
        <f>((C234)*(((D234)/2) + (D235)))</f>
        <v/>
      </c>
    </row>
    <row r="235">
      <c r="A235" t="inlineStr">
        <is>
          <t>masterReg/i__carry_i_1/I2</t>
        </is>
      </c>
      <c r="B235" t="inlineStr">
        <is>
          <t>Inpin</t>
        </is>
      </c>
      <c r="D235" t="n">
        <v>0</v>
      </c>
      <c r="E235" t="n">
        <v>0.213</v>
      </c>
      <c r="F235" t="n">
        <v>0.171</v>
      </c>
      <c r="G235" t="n">
        <v>0.509</v>
      </c>
      <c r="H235" t="n">
        <v>0.41</v>
      </c>
    </row>
    <row r="236">
      <c r="A236" t="inlineStr">
        <is>
          <t>regReadDataA[6]: masterReg/readData1_reg[6]/Q to masterReg/i__carry_i_1/I2 sum delays</t>
        </is>
      </c>
      <c r="E236">
        <f>(E2 + E4 + E25 + E27 + E52 + E131 + E207 + E221 + E223 + E226 + E228 + E230 + E233 + E235)</f>
        <v/>
      </c>
      <c r="F236">
        <f>(F2 + F4 + F25 + F27 + F52 + F131 + F207 + F221 + F223 + F226 + F228 + F230 + F233 + F235)</f>
        <v/>
      </c>
      <c r="G236">
        <f>(G2 + G4 + G25 + G27 + G52 + G131 + G207 + G221 + G223 + G226 + G228 + G230 + G233 + G235)</f>
        <v/>
      </c>
      <c r="H236">
        <f>(H2 + H4 + H25 + H27 + H52 + H131 + H207 + H221 + H223 + H226 + H228 + H230 + H233 + H235)</f>
        <v/>
      </c>
      <c r="J236">
        <f>(J2 + J3 + J4 + J6 + J25 + J26 + J27 + J29 + J52 + J55 + J131 + J138 + J207 + J209 + J221 + J222 + J223 + J225 + J226 + J227 + J228 + J229 + J230 + J232 + J233 + J234 + J235)</f>
        <v/>
      </c>
    </row>
    <row r="237">
      <c r="A237" t="inlineStr">
        <is>
          <t>regReadDataA[6]: masterReg/readData1_reg[6]/Q to masterReg/i__carry_i_1/I2sum delays + cap delay</t>
        </is>
      </c>
      <c r="E237">
        <f>1000*(E236 + J236)</f>
        <v/>
      </c>
      <c r="F237">
        <f>1000*(F236 + J236)</f>
        <v/>
      </c>
      <c r="G237">
        <f>1000*(G236 + J236)</f>
        <v/>
      </c>
      <c r="H237">
        <f>1000*(H236 + J236)</f>
        <v/>
      </c>
    </row>
    <row r="239">
      <c r="A239" t="inlineStr">
        <is>
          <t>regReadDataA[6]: masterReg/readData1_reg[6]/Q to masterReg/i__carry_i_1/I2Total delay (from Vivado)</t>
        </is>
      </c>
      <c r="E239" t="inlineStr">
        <is>
          <t>917</t>
        </is>
      </c>
      <c r="F239" t="inlineStr">
        <is>
          <t>797</t>
        </is>
      </c>
      <c r="G239" t="inlineStr">
        <is>
          <t>1595</t>
        </is>
      </c>
      <c r="H239" t="inlineStr">
        <is>
          <t>1350</t>
        </is>
      </c>
    </row>
    <row r="241">
      <c r="A241" t="inlineStr">
        <is>
          <t>INT_R_X5Y47/INT_R.WW2END1-&gt;&gt;SW2BEG1</t>
        </is>
      </c>
      <c r="B241" t="inlineStr">
        <is>
          <t>Buffer</t>
        </is>
      </c>
      <c r="C241" t="n">
        <v>1.1851186875</v>
      </c>
      <c r="D241" t="n">
        <v>0.008473000000000001</v>
      </c>
      <c r="E241" t="n">
        <v>0.041</v>
      </c>
      <c r="F241" t="n">
        <v>0.033</v>
      </c>
      <c r="G241" t="n">
        <v>0.132</v>
      </c>
      <c r="H241" t="n">
        <v>0.109</v>
      </c>
      <c r="I241">
        <f>((D245 + D261) + (D242 + D243 + D244))</f>
        <v/>
      </c>
      <c r="J241">
        <f>(((D245 + D261) + (D242 + D243 + D244))*C241)</f>
        <v/>
      </c>
    </row>
    <row r="242">
      <c r="A242" t="inlineStr">
        <is>
          <t>INT_R_X5Y47/SW2BEG1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INT_L_X4Y46/SW2END1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INT_R_X5Y46/SW2A1</t>
        </is>
      </c>
      <c r="B244" t="inlineStr">
        <is>
          <t>Part of wire</t>
        </is>
      </c>
      <c r="C244" t="n">
        <v>0</v>
      </c>
      <c r="D244" t="n">
        <v>0</v>
      </c>
      <c r="I244">
        <f>(((D242 + D243 + D244)/2) + (D245 + D261))</f>
        <v/>
      </c>
      <c r="J244">
        <f>((C242 + C243 + C244)*(((D242 + D243 + D244)/2) + (D245 + D261)))</f>
        <v/>
      </c>
    </row>
    <row r="245">
      <c r="A245" t="inlineStr">
        <is>
          <t>INT_L_X4Y46/INT_L.SW2END1-&gt;&gt;WL1BEG0</t>
        </is>
      </c>
      <c r="B245" t="inlineStr">
        <is>
          <t>Buffer</t>
        </is>
      </c>
      <c r="C245" t="n">
        <v>1.16220225</v>
      </c>
      <c r="D245" t="n">
        <v>0.008429000000000001</v>
      </c>
      <c r="E245" t="n">
        <v>0.042</v>
      </c>
      <c r="F245" t="n">
        <v>0.034</v>
      </c>
      <c r="G245" t="n">
        <v>0.123</v>
      </c>
      <c r="H245" t="n">
        <v>0.102</v>
      </c>
      <c r="I245">
        <f>((D250) + (D246 + D247 + D248 + D249))</f>
        <v/>
      </c>
      <c r="J245">
        <f>(((D250) + (D246 + D247 + D248 + D249))*C245)</f>
        <v/>
      </c>
    </row>
    <row r="246">
      <c r="A246" t="inlineStr">
        <is>
          <t>INT_L_X4Y46/WL1BEG0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INT_R_X3Y46/WL1END0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CLBLL_L_X4Y46/CLBLL_WL1END0</t>
        </is>
      </c>
      <c r="B248" t="inlineStr">
        <is>
          <t>Part of wire</t>
        </is>
      </c>
      <c r="C248" t="n">
        <v>0.051272</v>
      </c>
      <c r="D248" t="n">
        <v>0.006105</v>
      </c>
    </row>
    <row r="249">
      <c r="A249" t="inlineStr">
        <is>
          <t>CLBLM_R_X3Y46/CLBLM_WL1END0</t>
        </is>
      </c>
      <c r="B249" t="inlineStr">
        <is>
          <t>Part of wire</t>
        </is>
      </c>
      <c r="C249" t="n">
        <v>0.058596</v>
      </c>
      <c r="D249" t="n">
        <v>0.006105</v>
      </c>
      <c r="I249">
        <f>(((D246 + D247 + D248 + D249)/2) + (D250))</f>
        <v/>
      </c>
      <c r="J249">
        <f>((C246 + C247 + C248 + C249)*(((D246 + D247 + D248 + D249)/2) + (D250)))</f>
        <v/>
      </c>
    </row>
    <row r="250">
      <c r="A250" t="inlineStr">
        <is>
          <t>INT_R_X3Y46/INT_R.WL1END0-&gt;&gt;IMUX10</t>
        </is>
      </c>
      <c r="B250" t="inlineStr">
        <is>
          <t>Buffer</t>
        </is>
      </c>
      <c r="C250" t="n">
        <v>1.6107141875</v>
      </c>
      <c r="D250" t="n">
        <v>0.007713</v>
      </c>
      <c r="E250" t="n">
        <v>0.047</v>
      </c>
      <c r="F250" t="n">
        <v>0.038</v>
      </c>
      <c r="G250" t="n">
        <v>0.138</v>
      </c>
      <c r="H250" t="n">
        <v>0.114</v>
      </c>
      <c r="I250">
        <f>((((D255) + (D254))) + (D251 + D252))</f>
        <v/>
      </c>
      <c r="J250">
        <f>(((((D255) + (D254))) + (D251 + D252))*C250)</f>
        <v/>
      </c>
    </row>
    <row r="251">
      <c r="A251" t="inlineStr">
        <is>
          <t>INT_R_X3Y46/IMUX10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CLBLM_R_X3Y46/CLBLM_IMUX10</t>
        </is>
      </c>
      <c r="B252" t="inlineStr">
        <is>
          <t>Part of wire</t>
        </is>
      </c>
      <c r="C252" t="n">
        <v>0</v>
      </c>
      <c r="D252" t="n">
        <v>0</v>
      </c>
      <c r="I252">
        <f>(((D251 + D252)/2) + (((D255) + (D254))))</f>
        <v/>
      </c>
      <c r="J252">
        <f>((C251 + C252)*(((D251 + D252)/2) + (((D255) + (D254)))))</f>
        <v/>
      </c>
    </row>
    <row r="253">
      <c r="A253" t="inlineStr">
        <is>
          <t>CLBLM_R_X3Y46/CLBLM_R.CLBLM_IMUX10-&gt;CLBLM_L_A4</t>
        </is>
      </c>
      <c r="B253" t="inlineStr">
        <is>
          <t>PassTransistor</t>
        </is>
      </c>
      <c r="C253" t="n">
        <v>0</v>
      </c>
      <c r="E253" t="n">
        <v>0</v>
      </c>
      <c r="F253" t="n">
        <v>0</v>
      </c>
      <c r="G253" t="n">
        <v>0</v>
      </c>
      <c r="H253" t="n">
        <v>0</v>
      </c>
      <c r="I253">
        <f>((D255) + (D254))</f>
        <v/>
      </c>
      <c r="J253">
        <f>(((D255) + (D254))*C253)</f>
        <v/>
      </c>
    </row>
    <row r="254">
      <c r="A254" t="inlineStr">
        <is>
          <t>CLBLM_R_X3Y46/CLBLM_L_A4</t>
        </is>
      </c>
      <c r="B254" t="inlineStr">
        <is>
          <t>Part of wire</t>
        </is>
      </c>
      <c r="C254" t="n">
        <v>0</v>
      </c>
      <c r="D254" t="n">
        <v>0</v>
      </c>
      <c r="I254">
        <f>(((D254)/2) + (D255))</f>
        <v/>
      </c>
      <c r="J254">
        <f>((C254)*(((D254)/2) + (D255)))</f>
        <v/>
      </c>
    </row>
    <row r="255">
      <c r="A255" t="inlineStr">
        <is>
          <t>masterReg/readData2[28]_i_13/I1</t>
        </is>
      </c>
      <c r="B255" t="inlineStr">
        <is>
          <t>Inpin</t>
        </is>
      </c>
      <c r="D255" t="n">
        <v>0</v>
      </c>
      <c r="E255" t="n">
        <v>0.107</v>
      </c>
      <c r="F255" t="n">
        <v>0.08599999999999999</v>
      </c>
      <c r="G255" t="n">
        <v>0.284</v>
      </c>
      <c r="H255" t="n">
        <v>0.229</v>
      </c>
    </row>
    <row r="256">
      <c r="A256" t="inlineStr">
        <is>
          <t>regReadDataA[6]: masterReg/readData1_reg[6]/Q to masterReg/readData2[28]_i_13/I1 sum delays</t>
        </is>
      </c>
      <c r="E256">
        <f>(E2 + E4 + E25 + E27 + E52 + E131 + E241 + E245 + E250 + E253 + E255)</f>
        <v/>
      </c>
      <c r="F256">
        <f>(F2 + F4 + F25 + F27 + F52 + F131 + F241 + F245 + F250 + F253 + F255)</f>
        <v/>
      </c>
      <c r="G256">
        <f>(G2 + G4 + G25 + G27 + G52 + G131 + G241 + G245 + G250 + G253 + G255)</f>
        <v/>
      </c>
      <c r="H256">
        <f>(H2 + H4 + H25 + H27 + H52 + H131 + H241 + H245 + H250 + H253 + H255)</f>
        <v/>
      </c>
      <c r="J256">
        <f>(J2 + J3 + J4 + J6 + J25 + J26 + J27 + J29 + J52 + J55 + J131 + J138 + J241 + J244 + J245 + J249 + J250 + J252 + J253 + J254 + J255)</f>
        <v/>
      </c>
    </row>
    <row r="257">
      <c r="A257" t="inlineStr">
        <is>
          <t>regReadDataA[6]: masterReg/readData1_reg[6]/Q to masterReg/readData2[28]_i_13/I1sum delays + cap delay</t>
        </is>
      </c>
      <c r="E257">
        <f>1000*(E256 + J256)</f>
        <v/>
      </c>
      <c r="F257">
        <f>1000*(F256 + J256)</f>
        <v/>
      </c>
      <c r="G257">
        <f>1000*(G256 + J256)</f>
        <v/>
      </c>
      <c r="H257">
        <f>1000*(H256 + J256)</f>
        <v/>
      </c>
    </row>
    <row r="259">
      <c r="A259" t="inlineStr">
        <is>
          <t>regReadDataA[6]: masterReg/readData1_reg[6]/Q to masterReg/readData2[28]_i_13/I1Total delay (from Vivado)</t>
        </is>
      </c>
      <c r="E259" t="inlineStr">
        <is>
          <t>740</t>
        </is>
      </c>
      <c r="F259" t="inlineStr">
        <is>
          <t>653</t>
        </is>
      </c>
      <c r="G259" t="inlineStr">
        <is>
          <t>1245</t>
        </is>
      </c>
      <c r="H259" t="inlineStr">
        <is>
          <t>1067</t>
        </is>
      </c>
    </row>
    <row r="261">
      <c r="A261" t="inlineStr">
        <is>
          <t>INT_L_X4Y46/INT_L.SW2END1-&gt;&gt;IMUX_L12</t>
        </is>
      </c>
      <c r="B261" t="inlineStr">
        <is>
          <t>Buffer</t>
        </is>
      </c>
      <c r="C261" t="n">
        <v>1.6107141875</v>
      </c>
      <c r="D261" t="n">
        <v>0.007713</v>
      </c>
      <c r="E261" t="n">
        <v>0.047</v>
      </c>
      <c r="F261" t="n">
        <v>0.038</v>
      </c>
      <c r="G261" t="n">
        <v>0.138</v>
      </c>
      <c r="H261" t="n">
        <v>0.114</v>
      </c>
      <c r="I261">
        <f>((((D266) + (D265))) + (D262 + D263))</f>
        <v/>
      </c>
      <c r="J261">
        <f>(((((D266) + (D265))) + (D262 + D263))*C261)</f>
        <v/>
      </c>
    </row>
    <row r="262">
      <c r="A262" t="inlineStr">
        <is>
          <t>INT_L_X4Y46/IMUX_L12</t>
        </is>
      </c>
      <c r="B262" t="inlineStr">
        <is>
          <t>Part of wire</t>
        </is>
      </c>
      <c r="C262" t="n">
        <v>0</v>
      </c>
      <c r="D262" t="n">
        <v>0</v>
      </c>
    </row>
    <row r="263">
      <c r="A263" t="inlineStr">
        <is>
          <t>CLBLL_L_X4Y46/CLBLL_IMUX12</t>
        </is>
      </c>
      <c r="B263" t="inlineStr">
        <is>
          <t>Part of wire</t>
        </is>
      </c>
      <c r="C263" t="n">
        <v>0</v>
      </c>
      <c r="D263" t="n">
        <v>0</v>
      </c>
      <c r="I263">
        <f>(((D262 + D263)/2) + (((D266) + (D265))))</f>
        <v/>
      </c>
      <c r="J263">
        <f>((C262 + C263)*(((D262 + D263)/2) + (((D266) + (D265)))))</f>
        <v/>
      </c>
    </row>
    <row r="264">
      <c r="A264" t="inlineStr">
        <is>
          <t>CLBLL_L_X4Y46/CLBLL_L.CLBLL_IMUX12-&gt;CLBLL_LL_B6</t>
        </is>
      </c>
      <c r="B264" t="inlineStr">
        <is>
          <t>PassTransistor</t>
        </is>
      </c>
      <c r="C264" t="n">
        <v>0</v>
      </c>
      <c r="E264" t="n">
        <v>0</v>
      </c>
      <c r="F264" t="n">
        <v>0</v>
      </c>
      <c r="G264" t="n">
        <v>0</v>
      </c>
      <c r="H264" t="n">
        <v>0</v>
      </c>
      <c r="I264">
        <f>((D266) + (D265))</f>
        <v/>
      </c>
      <c r="J264">
        <f>(((D266) + (D265))*C264)</f>
        <v/>
      </c>
    </row>
    <row r="265">
      <c r="A265" t="inlineStr">
        <is>
          <t>CLBLL_L_X4Y46/CLBLL_LL_B6</t>
        </is>
      </c>
      <c r="B265" t="inlineStr">
        <is>
          <t>Part of wire</t>
        </is>
      </c>
      <c r="C265" t="n">
        <v>0</v>
      </c>
      <c r="D265" t="n">
        <v>0.004545</v>
      </c>
      <c r="I265">
        <f>(((D265)/2) + (D266))</f>
        <v/>
      </c>
      <c r="J265">
        <f>((C265)*(((D265)/2) + (D266)))</f>
        <v/>
      </c>
    </row>
    <row r="266">
      <c r="A266" t="inlineStr">
        <is>
          <t>masterReg/readData2[1]_i_14/I3</t>
        </is>
      </c>
      <c r="B266" t="inlineStr">
        <is>
          <t>Inpin</t>
        </is>
      </c>
      <c r="D266" t="n">
        <v>0</v>
      </c>
      <c r="E266" t="n">
        <v>0.001</v>
      </c>
      <c r="F266" t="n">
        <v>0.001</v>
      </c>
      <c r="G266" t="n">
        <v>0.002</v>
      </c>
      <c r="H266" t="n">
        <v>0.002</v>
      </c>
    </row>
    <row r="267">
      <c r="A267" t="inlineStr">
        <is>
          <t>regReadDataA[6]: masterReg/readData1_reg[6]/Q to masterReg/readData2[1]_i_14/I3 sum delays</t>
        </is>
      </c>
      <c r="E267">
        <f>(E2 + E4 + E25 + E27 + E52 + E131 + E241 + E261 + E264 + E266)</f>
        <v/>
      </c>
      <c r="F267">
        <f>(F2 + F4 + F25 + F27 + F52 + F131 + F241 + F261 + F264 + F266)</f>
        <v/>
      </c>
      <c r="G267">
        <f>(G2 + G4 + G25 + G27 + G52 + G131 + G241 + G261 + G264 + G266)</f>
        <v/>
      </c>
      <c r="H267">
        <f>(H2 + H4 + H25 + H27 + H52 + H131 + H241 + H261 + H264 + H266)</f>
        <v/>
      </c>
      <c r="J267">
        <f>(J2 + J3 + J4 + J6 + J25 + J26 + J27 + J29 + J52 + J55 + J131 + J138 + J241 + J244 + J261 + J263 + J264 + J265 + J266)</f>
        <v/>
      </c>
    </row>
    <row r="268">
      <c r="A268" t="inlineStr">
        <is>
          <t>regReadDataA[6]: masterReg/readData1_reg[6]/Q to masterReg/readData2[1]_i_14/I3sum delays + cap delay</t>
        </is>
      </c>
      <c r="E268">
        <f>1000*(E267 + J267)</f>
        <v/>
      </c>
      <c r="F268">
        <f>1000*(F267 + J267)</f>
        <v/>
      </c>
      <c r="G268">
        <f>1000*(G267 + J267)</f>
        <v/>
      </c>
      <c r="H268">
        <f>1000*(H267 + J267)</f>
        <v/>
      </c>
    </row>
    <row r="270">
      <c r="A270" t="inlineStr">
        <is>
          <t>regReadDataA[6]: masterReg/readData1_reg[6]/Q to masterReg/readData2[1]_i_14/I3Total delay (from Vivado)</t>
        </is>
      </c>
      <c r="E270" t="inlineStr">
        <is>
          <t>575</t>
        </is>
      </c>
      <c r="F270" t="inlineStr">
        <is>
          <t>517</t>
        </is>
      </c>
      <c r="G270" t="inlineStr">
        <is>
          <t>897</t>
        </is>
      </c>
      <c r="H270" t="inlineStr">
        <is>
          <t>783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2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CLBLM_R_X5Y42/CLBLM_M_AQ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((((D7) + (D5 + D6))) + (D3))</f>
        <v/>
      </c>
      <c r="J2">
        <f>(C2*((((D7) + (D5 + D6))) + (D3)))</f>
        <v/>
      </c>
    </row>
    <row r="3">
      <c r="A3" t="inlineStr">
        <is>
          <t>CLBLM_R_X5Y42/CLBLM_M_AQ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(((D7) + (D5 + D6))))</f>
        <v/>
      </c>
      <c r="J3">
        <f>((C3)*(((D3)/2) + (((D7) + (D5 + D6)))))</f>
        <v/>
      </c>
    </row>
    <row r="4">
      <c r="A4" t="inlineStr">
        <is>
          <t>CLBLM_R_X5Y42/CLBLM_R.CLBLM_M_AQ-&gt;CLBLM_LOGIC_OUTS4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((D7) + (D5 + D6))</f>
        <v/>
      </c>
      <c r="J4">
        <f>(((D7) + (D5 + D6))*C4)</f>
        <v/>
      </c>
    </row>
    <row r="5">
      <c r="A5" t="inlineStr">
        <is>
          <t>CLBLM_R_X5Y42/CLBLM_LOGIC_OUTS4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INT_R_X5Y42/LOGIC_OUTS4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(D7))</f>
        <v/>
      </c>
      <c r="J6">
        <f>((C5 + C6)*(((D5 + D6)/2) + (D7)))</f>
        <v/>
      </c>
    </row>
    <row r="7">
      <c r="A7" t="inlineStr">
        <is>
          <t>INT_R_X5Y42/INT_R.LOGIC_OUTS4-&gt;&gt;NN2BEG0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0.132</v>
      </c>
      <c r="H7" t="n">
        <v>0.109</v>
      </c>
      <c r="I7">
        <f>((D12 + D23 + D36 + D208) + (D8 + D9 + D10 + D11))</f>
        <v/>
      </c>
      <c r="J7">
        <f>(((D12 + D23 + D36 + D208) + (D8 + D9 + D10 + D11))*C7)</f>
        <v/>
      </c>
    </row>
    <row r="8">
      <c r="A8" t="inlineStr">
        <is>
          <t>INT_R_X5Y42/NN2BEG0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INT_R_X5Y44/NN2END0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INT_R_X5Y43/NN2END_S2_0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INT_R_X5Y43/NN2A0</t>
        </is>
      </c>
      <c r="B11" t="inlineStr">
        <is>
          <t>Part of wire</t>
        </is>
      </c>
      <c r="C11" t="n">
        <v>0</v>
      </c>
      <c r="D11" t="n">
        <v>0</v>
      </c>
      <c r="I11">
        <f>(((D8 + D9 + D10 + D11)/2) + (D12 + D23 + D36 + D208))</f>
        <v/>
      </c>
      <c r="J11">
        <f>((C8 + C9 + C10 + C11)*(((D8 + D9 + D10 + D11)/2) + (D12 + D23 + D36 + D208)))</f>
        <v/>
      </c>
    </row>
    <row r="12">
      <c r="A12" t="inlineStr">
        <is>
          <t>INT_R_X5Y44/INT_R.NN2END0-&gt;&gt;IMUX0</t>
        </is>
      </c>
      <c r="B12" t="inlineStr">
        <is>
          <t>Buffer</t>
        </is>
      </c>
      <c r="C12" t="n">
        <v>1.6107141875</v>
      </c>
      <c r="D12" t="n">
        <v>0.007713</v>
      </c>
      <c r="E12" t="n">
        <v>0.047</v>
      </c>
      <c r="F12" t="n">
        <v>0.038</v>
      </c>
      <c r="G12" t="n">
        <v>0.138</v>
      </c>
      <c r="H12" t="n">
        <v>0.114</v>
      </c>
      <c r="I12">
        <f>((((D17) + (D16))) + (D13 + D14))</f>
        <v/>
      </c>
      <c r="J12">
        <f>(((((D17) + (D16))) + (D13 + D14))*C12)</f>
        <v/>
      </c>
    </row>
    <row r="13">
      <c r="A13" t="inlineStr">
        <is>
          <t>INT_R_X5Y44/IMUX0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CLBLM_R_X5Y44/CLBLM_IMUX0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(((D17) + (D16))))</f>
        <v/>
      </c>
      <c r="J14">
        <f>((C13 + C14)*(((D13 + D14)/2) + (((D17) + (D16)))))</f>
        <v/>
      </c>
    </row>
    <row r="15">
      <c r="A15" t="inlineStr">
        <is>
          <t>CLBLM_R_X5Y44/CLBLM_R.CLBLM_IMUX0-&gt;CLBLM_L_A3</t>
        </is>
      </c>
      <c r="B15" t="inlineStr">
        <is>
          <t>PassTransistor</t>
        </is>
      </c>
      <c r="C15" t="n">
        <v>0</v>
      </c>
      <c r="E15" t="n">
        <v>0</v>
      </c>
      <c r="F15" t="n">
        <v>0</v>
      </c>
      <c r="G15" t="n">
        <v>0</v>
      </c>
      <c r="H15" t="n">
        <v>0</v>
      </c>
      <c r="I15">
        <f>((D17) + (D16))</f>
        <v/>
      </c>
      <c r="J15">
        <f>(((D17) + (D16))*C15)</f>
        <v/>
      </c>
    </row>
    <row r="16">
      <c r="A16" t="inlineStr">
        <is>
          <t>CLBLM_R_X5Y44/CLBLM_L_A3</t>
        </is>
      </c>
      <c r="B16" t="inlineStr">
        <is>
          <t>Part of wire</t>
        </is>
      </c>
      <c r="C16" t="n">
        <v>0</v>
      </c>
      <c r="D16" t="n">
        <v>0</v>
      </c>
      <c r="I16">
        <f>(((D16)/2) + (D17))</f>
        <v/>
      </c>
      <c r="J16">
        <f>((C16)*(((D16)/2) + (D17)))</f>
        <v/>
      </c>
    </row>
    <row r="17">
      <c r="A17" t="inlineStr">
        <is>
          <t>masterReg/register_reg_r1_0_31_6_11_i_20/I2</t>
        </is>
      </c>
      <c r="B17" t="inlineStr">
        <is>
          <t>Inpin</t>
        </is>
      </c>
      <c r="D17" t="n">
        <v>0</v>
      </c>
      <c r="E17" t="n">
        <v>0.133</v>
      </c>
      <c r="F17" t="n">
        <v>0.107</v>
      </c>
      <c r="G17" t="n">
        <v>0.344</v>
      </c>
      <c r="H17" t="n">
        <v>0.278</v>
      </c>
    </row>
    <row r="18">
      <c r="A18" t="inlineStr">
        <is>
          <t>regReadDataA[7]: masterReg/readData1_reg[7]/Q to masterReg/register_reg_r1_0_31_6_11_i_20/I2 sum delays</t>
        </is>
      </c>
      <c r="E18">
        <f>(E2 + E4 + E7 + E12 + E15 + E17)</f>
        <v/>
      </c>
      <c r="F18">
        <f>(F2 + F4 + F7 + F12 + F15 + F17)</f>
        <v/>
      </c>
      <c r="G18">
        <f>(G2 + G4 + G7 + G12 + G15 + G17)</f>
        <v/>
      </c>
      <c r="H18">
        <f>(H2 + H4 + H7 + H12 + H15 + H17)</f>
        <v/>
      </c>
      <c r="J18">
        <f>(J2 + J3 + J4 + J6 + J7 + J11 + J12 + J14 + J15 + J16 + J17)</f>
        <v/>
      </c>
    </row>
    <row r="19">
      <c r="A19" t="inlineStr">
        <is>
          <t>regReadDataA[7]: masterReg/readData1_reg[7]/Q to masterReg/register_reg_r1_0_31_6_11_i_20/I2sum delays + cap delay</t>
        </is>
      </c>
      <c r="E19">
        <f>1000*(E18 + J18)</f>
        <v/>
      </c>
      <c r="F19">
        <f>1000*(F18 + J18)</f>
        <v/>
      </c>
      <c r="G19">
        <f>1000*(G18 + J18)</f>
        <v/>
      </c>
      <c r="H19">
        <f>1000*(H18 + J18)</f>
        <v/>
      </c>
    </row>
    <row r="21">
      <c r="A21" t="inlineStr">
        <is>
          <t>regReadDataA[7]: masterReg/readData1_reg[7]/Q to masterReg/register_reg_r1_0_31_6_11_i_20/I2Total delay (from Vivado)</t>
        </is>
      </c>
      <c r="E21" t="inlineStr">
        <is>
          <t>287</t>
        </is>
      </c>
      <c r="F21" t="inlineStr">
        <is>
          <t>242</t>
        </is>
      </c>
      <c r="G21" t="inlineStr">
        <is>
          <t>543</t>
        </is>
      </c>
      <c r="H21" t="inlineStr">
        <is>
          <t>449</t>
        </is>
      </c>
    </row>
    <row r="23">
      <c r="A23" t="inlineStr">
        <is>
          <t>INT_R_X5Y44/INT_R.NN2END0-&gt;&gt;NL1BEG_N3</t>
        </is>
      </c>
      <c r="B23" t="inlineStr">
        <is>
          <t>Buffer</t>
        </is>
      </c>
      <c r="C23" t="n">
        <v>1.16220225</v>
      </c>
      <c r="D23" t="n">
        <v>0.008429000000000001</v>
      </c>
      <c r="E23" t="n">
        <v>0.054</v>
      </c>
      <c r="F23" t="n">
        <v>0.044</v>
      </c>
      <c r="G23" t="n">
        <v>0.131</v>
      </c>
      <c r="H23" t="n">
        <v>0.108</v>
      </c>
      <c r="I23">
        <f>((D25) + (D24))</f>
        <v/>
      </c>
      <c r="J23">
        <f>(((D25) + (D24))*C23)</f>
        <v/>
      </c>
    </row>
    <row r="24">
      <c r="A24" t="inlineStr">
        <is>
          <t>INT_R_X5Y44/NL1BEG_N3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INT_R_X5Y44/INT_R.NL1BEG_N3-&gt;&gt;IMUX46</t>
        </is>
      </c>
      <c r="B25" t="inlineStr">
        <is>
          <t>Buffer</t>
        </is>
      </c>
      <c r="C25" t="n">
        <v>1.6107141875</v>
      </c>
      <c r="D25" t="n">
        <v>0.007713</v>
      </c>
      <c r="E25" t="n">
        <v>0.047</v>
      </c>
      <c r="F25" t="n">
        <v>0.038</v>
      </c>
      <c r="G25" t="n">
        <v>0.138</v>
      </c>
      <c r="H25" t="n">
        <v>0.114</v>
      </c>
      <c r="I25">
        <f>((((D30) + (D29))) + (D26 + D27))</f>
        <v/>
      </c>
      <c r="J25">
        <f>(((((D30) + (D29))) + (D26 + D27))*C25)</f>
        <v/>
      </c>
    </row>
    <row r="26">
      <c r="A26" t="inlineStr">
        <is>
          <t>INT_R_X5Y44/IMUX46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CLBLM_R_X5Y44/CLBLM_IMUX46</t>
        </is>
      </c>
      <c r="B27" t="inlineStr">
        <is>
          <t>Part of wire</t>
        </is>
      </c>
      <c r="C27" t="n">
        <v>0</v>
      </c>
      <c r="D27" t="n">
        <v>0</v>
      </c>
      <c r="I27">
        <f>(((D26 + D27)/2) + (((D30) + (D29))))</f>
        <v/>
      </c>
      <c r="J27">
        <f>((C26 + C27)*(((D26 + D27)/2) + (((D30) + (D29)))))</f>
        <v/>
      </c>
    </row>
    <row r="28">
      <c r="A28" t="inlineStr">
        <is>
          <t>CLBLM_R_X5Y44/CLBLM_R.CLBLM_IMUX46-&gt;CLBLM_L_D5</t>
        </is>
      </c>
      <c r="B28" t="inlineStr">
        <is>
          <t>PassTransistor</t>
        </is>
      </c>
      <c r="C28" t="n">
        <v>0</v>
      </c>
      <c r="E28" t="n">
        <v>0</v>
      </c>
      <c r="F28" t="n">
        <v>0</v>
      </c>
      <c r="G28" t="n">
        <v>0</v>
      </c>
      <c r="H28" t="n">
        <v>0</v>
      </c>
      <c r="I28">
        <f>((D30) + (D29))</f>
        <v/>
      </c>
      <c r="J28">
        <f>(((D30) + (D29))*C28)</f>
        <v/>
      </c>
    </row>
    <row r="29">
      <c r="A29" t="inlineStr">
        <is>
          <t>CLBLM_R_X5Y44/CLBLM_L_D5</t>
        </is>
      </c>
      <c r="B29" t="inlineStr">
        <is>
          <t>Part of wire</t>
        </is>
      </c>
      <c r="C29" t="n">
        <v>0</v>
      </c>
      <c r="D29" t="n">
        <v>0</v>
      </c>
      <c r="I29">
        <f>(((D29)/2) + (D30))</f>
        <v/>
      </c>
      <c r="J29">
        <f>((C29)*(((D29)/2) + (D30)))</f>
        <v/>
      </c>
    </row>
    <row r="30">
      <c r="A30" t="inlineStr">
        <is>
          <t>masterReg/register_reg_r1_0_31_6_11_i_19/I0</t>
        </is>
      </c>
      <c r="B30" t="inlineStr">
        <is>
          <t>Inpin</t>
        </is>
      </c>
      <c r="D30" t="n">
        <v>0</v>
      </c>
      <c r="E30" t="n">
        <v>0.042</v>
      </c>
      <c r="F30" t="n">
        <v>0.033</v>
      </c>
      <c r="G30" t="n">
        <v>0.113</v>
      </c>
      <c r="H30" t="n">
        <v>0.091</v>
      </c>
    </row>
    <row r="31">
      <c r="A31" t="inlineStr">
        <is>
          <t>regReadDataA[7]: masterReg/readData1_reg[7]/Q to masterReg/register_reg_r1_0_31_6_11_i_19/I0 sum delays</t>
        </is>
      </c>
      <c r="E31">
        <f>(E2 + E4 + E7 + E23 + E25 + E28 + E30)</f>
        <v/>
      </c>
      <c r="F31">
        <f>(F2 + F4 + F7 + F23 + F25 + F28 + F30)</f>
        <v/>
      </c>
      <c r="G31">
        <f>(G2 + G4 + G7 + G23 + G25 + G28 + G30)</f>
        <v/>
      </c>
      <c r="H31">
        <f>(H2 + H4 + H7 + H23 + H25 + H28 + H30)</f>
        <v/>
      </c>
      <c r="J31">
        <f>(J2 + J3 + J4 + J6 + J7 + J11 + J23 + J24 + J25 + J27 + J28 + J29 + J30)</f>
        <v/>
      </c>
    </row>
    <row r="32">
      <c r="A32" t="inlineStr">
        <is>
          <t>regReadDataA[7]: masterReg/readData1_reg[7]/Q to masterReg/register_reg_r1_0_31_6_11_i_19/I0sum delays + cap delay</t>
        </is>
      </c>
      <c r="E32">
        <f>1000*(E31 + J31)</f>
        <v/>
      </c>
      <c r="F32">
        <f>1000*(F31 + J31)</f>
        <v/>
      </c>
      <c r="G32">
        <f>1000*(G31 + J31)</f>
        <v/>
      </c>
      <c r="H32">
        <f>1000*(H31 + J31)</f>
        <v/>
      </c>
    </row>
    <row r="34">
      <c r="A34" t="inlineStr">
        <is>
          <t>regReadDataA[7]: masterReg/readData1_reg[7]/Q to masterReg/register_reg_r1_0_31_6_11_i_19/I0Total delay (from Vivado)</t>
        </is>
      </c>
      <c r="E34" t="inlineStr">
        <is>
          <t>258</t>
        </is>
      </c>
      <c r="F34" t="inlineStr">
        <is>
          <t>220</t>
        </is>
      </c>
      <c r="G34" t="inlineStr">
        <is>
          <t>461</t>
        </is>
      </c>
      <c r="H34" t="inlineStr">
        <is>
          <t>386</t>
        </is>
      </c>
    </row>
    <row r="36">
      <c r="A36" t="inlineStr">
        <is>
          <t>INT_R_X5Y44/INT_R.NN2END0-&gt;&gt;NN2BEG0</t>
        </is>
      </c>
      <c r="B36" t="inlineStr">
        <is>
          <t>Buffer</t>
        </is>
      </c>
      <c r="C36" t="n">
        <v>1.1851186875</v>
      </c>
      <c r="D36" t="n">
        <v>0.008473000000000001</v>
      </c>
      <c r="E36" t="n">
        <v>0.06</v>
      </c>
      <c r="F36" t="n">
        <v>0.05</v>
      </c>
      <c r="G36" t="n">
        <v>0.132</v>
      </c>
      <c r="H36" t="n">
        <v>0.109</v>
      </c>
      <c r="I36">
        <f>((D41 + D125) + (D37 + D38 + D39 + D40))</f>
        <v/>
      </c>
      <c r="J36">
        <f>(((D41 + D125) + (D37 + D38 + D39 + D40))*C36)</f>
        <v/>
      </c>
    </row>
    <row r="37">
      <c r="A37" t="inlineStr">
        <is>
          <t>INT_R_X5Y44/NN2BEG0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INT_R_X5Y46/NN2END0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INT_R_X5Y45/NN2END_S2_0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INT_R_X5Y45/NN2A0</t>
        </is>
      </c>
      <c r="B40" t="inlineStr">
        <is>
          <t>Part of wire</t>
        </is>
      </c>
      <c r="C40" t="n">
        <v>0</v>
      </c>
      <c r="D40" t="n">
        <v>0</v>
      </c>
      <c r="I40">
        <f>(((D37 + D38 + D39 + D40)/2) + (D41 + D125))</f>
        <v/>
      </c>
      <c r="J40">
        <f>((C37 + C38 + C39 + C40)*(((D37 + D38 + D39 + D40)/2) + (D41 + D125)))</f>
        <v/>
      </c>
    </row>
    <row r="41">
      <c r="A41" t="inlineStr">
        <is>
          <t>INT_R_X5Y46/INT_R.NN2END0-&gt;&gt;WR1BEG1</t>
        </is>
      </c>
      <c r="B41" t="inlineStr">
        <is>
          <t>Buffer</t>
        </is>
      </c>
      <c r="C41" t="n">
        <v>1.16220225</v>
      </c>
      <c r="D41" t="n">
        <v>0.008429000000000001</v>
      </c>
      <c r="E41" t="n">
        <v>0.043</v>
      </c>
      <c r="F41" t="n">
        <v>0.035</v>
      </c>
      <c r="G41" t="n">
        <v>0.124</v>
      </c>
      <c r="H41" t="n">
        <v>0.103</v>
      </c>
      <c r="I41">
        <f>((D44 + D55) + (D42 + D43))</f>
        <v/>
      </c>
      <c r="J41">
        <f>(((D44 + D55) + (D42 + D43))*C41)</f>
        <v/>
      </c>
    </row>
    <row r="42">
      <c r="A42" t="inlineStr">
        <is>
          <t>INT_R_X5Y46/WR1BEG1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INT_L_X4Y46/WR1END1</t>
        </is>
      </c>
      <c r="B43" t="inlineStr">
        <is>
          <t>Part of wire</t>
        </is>
      </c>
      <c r="C43" t="n">
        <v>0</v>
      </c>
      <c r="D43" t="n">
        <v>0</v>
      </c>
      <c r="I43">
        <f>(((D42 + D43)/2) + (D44 + D55))</f>
        <v/>
      </c>
      <c r="J43">
        <f>((C42 + C43)*(((D42 + D43)/2) + (D44 + D55)))</f>
        <v/>
      </c>
    </row>
    <row r="44">
      <c r="A44" t="inlineStr">
        <is>
          <t>INT_L_X4Y46/INT_L.WR1END1-&gt;&gt;IMUX_L18</t>
        </is>
      </c>
      <c r="B44" t="inlineStr">
        <is>
          <t>Buffer</t>
        </is>
      </c>
      <c r="C44" t="n">
        <v>1.6107141875</v>
      </c>
      <c r="D44" t="n">
        <v>0.007713</v>
      </c>
      <c r="E44" t="n">
        <v>0.047</v>
      </c>
      <c r="F44" t="n">
        <v>0.038</v>
      </c>
      <c r="G44" t="n">
        <v>0.138</v>
      </c>
      <c r="H44" t="n">
        <v>0.114</v>
      </c>
      <c r="I44">
        <f>((((D49) + (D48))) + (D45 + D46))</f>
        <v/>
      </c>
      <c r="J44">
        <f>(((((D49) + (D48))) + (D45 + D46))*C44)</f>
        <v/>
      </c>
    </row>
    <row r="45">
      <c r="A45" t="inlineStr">
        <is>
          <t>INT_L_X4Y46/IMUX_L18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CLBLL_L_X4Y46/CLBLL_IMUX18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(((D49) + (D48))))</f>
        <v/>
      </c>
      <c r="J46">
        <f>((C45 + C46)*(((D45 + D46)/2) + (((D49) + (D48)))))</f>
        <v/>
      </c>
    </row>
    <row r="47">
      <c r="A47" t="inlineStr">
        <is>
          <t>CLBLL_L_X4Y46/CLBLL_L.CLBLL_IMUX18-&gt;CLBLL_LL_B2</t>
        </is>
      </c>
      <c r="B47" t="inlineStr">
        <is>
          <t>PassTransistor</t>
        </is>
      </c>
      <c r="C47" t="n">
        <v>0</v>
      </c>
      <c r="E47" t="n">
        <v>0</v>
      </c>
      <c r="F47" t="n">
        <v>0</v>
      </c>
      <c r="G47" t="n">
        <v>0</v>
      </c>
      <c r="H47" t="n">
        <v>0</v>
      </c>
      <c r="I47">
        <f>((D49) + (D48))</f>
        <v/>
      </c>
      <c r="J47">
        <f>(((D49) + (D48))*C47)</f>
        <v/>
      </c>
    </row>
    <row r="48">
      <c r="A48" t="inlineStr">
        <is>
          <t>CLBLL_L_X4Y46/CLBLL_LL_B2</t>
        </is>
      </c>
      <c r="B48" t="inlineStr">
        <is>
          <t>Part of wire</t>
        </is>
      </c>
      <c r="C48" t="n">
        <v>0</v>
      </c>
      <c r="D48" t="n">
        <v>0.002273</v>
      </c>
      <c r="I48">
        <f>(((D48)/2) + (D49))</f>
        <v/>
      </c>
      <c r="J48">
        <f>((C48)*(((D48)/2) + (D49)))</f>
        <v/>
      </c>
    </row>
    <row r="49">
      <c r="A49" t="inlineStr">
        <is>
          <t>masterReg/readData2[1]_i_14/I1</t>
        </is>
      </c>
      <c r="B49" t="inlineStr">
        <is>
          <t>Inpin</t>
        </is>
      </c>
      <c r="D49" t="n">
        <v>0</v>
      </c>
      <c r="E49" t="n">
        <v>0.212</v>
      </c>
      <c r="F49" t="n">
        <v>0.17</v>
      </c>
      <c r="G49" t="n">
        <v>0.506</v>
      </c>
      <c r="H49" t="n">
        <v>0.408</v>
      </c>
    </row>
    <row r="50">
      <c r="A50" t="inlineStr">
        <is>
          <t>regReadDataA[7]: masterReg/readData1_reg[7]/Q to masterReg/readData2[1]_i_14/I1 sum delays</t>
        </is>
      </c>
      <c r="E50">
        <f>(E2 + E4 + E7 + E36 + E41 + E44 + E47 + E49)</f>
        <v/>
      </c>
      <c r="F50">
        <f>(F2 + F4 + F7 + F36 + F41 + F44 + F47 + F49)</f>
        <v/>
      </c>
      <c r="G50">
        <f>(G2 + G4 + G7 + G36 + G41 + G44 + G47 + G49)</f>
        <v/>
      </c>
      <c r="H50">
        <f>(H2 + H4 + H7 + H36 + H41 + H44 + H47 + H49)</f>
        <v/>
      </c>
      <c r="J50">
        <f>(J2 + J3 + J4 + J6 + J7 + J11 + J36 + J40 + J41 + J43 + J44 + J46 + J47 + J48 + J49)</f>
        <v/>
      </c>
    </row>
    <row r="51">
      <c r="A51" t="inlineStr">
        <is>
          <t>regReadDataA[7]: masterReg/readData1_reg[7]/Q to masterReg/readData2[1]_i_14/I1sum delays + cap delay</t>
        </is>
      </c>
      <c r="E51">
        <f>1000*(E50 + J50)</f>
        <v/>
      </c>
      <c r="F51">
        <f>1000*(F50 + J50)</f>
        <v/>
      </c>
      <c r="G51">
        <f>1000*(G50 + J50)</f>
        <v/>
      </c>
      <c r="H51">
        <f>1000*(H50 + J50)</f>
        <v/>
      </c>
    </row>
    <row r="53">
      <c r="A53" t="inlineStr">
        <is>
          <t>regReadDataA[7]: masterReg/readData1_reg[7]/Q to masterReg/readData2[1]_i_14/I1Total delay (from Vivado)</t>
        </is>
      </c>
      <c r="E53" t="inlineStr">
        <is>
          <t>511</t>
        </is>
      </c>
      <c r="F53" t="inlineStr">
        <is>
          <t>432</t>
        </is>
      </c>
      <c r="G53" t="inlineStr">
        <is>
          <t>944</t>
        </is>
      </c>
      <c r="H53" t="inlineStr">
        <is>
          <t>784</t>
        </is>
      </c>
    </row>
    <row r="55">
      <c r="A55" t="inlineStr">
        <is>
          <t>INT_L_X4Y46/INT_L.WR1END1-&gt;&gt;WR1BEG2</t>
        </is>
      </c>
      <c r="B55" t="inlineStr">
        <is>
          <t>Buffer</t>
        </is>
      </c>
      <c r="C55" t="n">
        <v>1.16220225</v>
      </c>
      <c r="D55" t="n">
        <v>0.008429000000000001</v>
      </c>
      <c r="E55" t="n">
        <v>0.043</v>
      </c>
      <c r="F55" t="n">
        <v>0.035</v>
      </c>
      <c r="G55" t="n">
        <v>0.123</v>
      </c>
      <c r="H55" t="n">
        <v>0.102</v>
      </c>
      <c r="I55">
        <f>((D60 + D71) + (D56 + D57 + D58 + D59))</f>
        <v/>
      </c>
      <c r="J55">
        <f>(((D60 + D71) + (D56 + D57 + D58 + D59))*C55)</f>
        <v/>
      </c>
    </row>
    <row r="56">
      <c r="A56" t="inlineStr">
        <is>
          <t>INT_L_X4Y46/WR1BEG2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INT_R_X3Y46/WR1END2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CLBLL_L_X4Y46/CLBLL_WR1END2</t>
        </is>
      </c>
      <c r="B58" t="inlineStr">
        <is>
          <t>Part of wire</t>
        </is>
      </c>
      <c r="C58" t="n">
        <v>0.08269599999999999</v>
      </c>
      <c r="D58" t="n">
        <v>0.005801</v>
      </c>
    </row>
    <row r="59">
      <c r="A59" t="inlineStr">
        <is>
          <t>CLBLM_R_X3Y46/CLBLM_WR1END2</t>
        </is>
      </c>
      <c r="B59" t="inlineStr">
        <is>
          <t>Part of wire</t>
        </is>
      </c>
      <c r="C59" t="n">
        <v>0.09451000000000001</v>
      </c>
      <c r="D59" t="n">
        <v>0.005801</v>
      </c>
      <c r="I59">
        <f>(((D56 + D57 + D58 + D59)/2) + (D60 + D71))</f>
        <v/>
      </c>
      <c r="J59">
        <f>((C56 + C57 + C58 + C59)*(((D56 + D57 + D58 + D59)/2) + (D60 + D71)))</f>
        <v/>
      </c>
    </row>
    <row r="60">
      <c r="A60" t="inlineStr">
        <is>
          <t>INT_R_X3Y46/INT_R.WR1END2-&gt;&gt;IMUX5</t>
        </is>
      </c>
      <c r="B60" t="inlineStr">
        <is>
          <t>Buffer</t>
        </is>
      </c>
      <c r="C60" t="n">
        <v>1.6107141875</v>
      </c>
      <c r="D60" t="n">
        <v>0.007713</v>
      </c>
      <c r="E60" t="n">
        <v>0.047</v>
      </c>
      <c r="F60" t="n">
        <v>0.038</v>
      </c>
      <c r="G60" t="n">
        <v>0.138</v>
      </c>
      <c r="H60" t="n">
        <v>0.114</v>
      </c>
      <c r="I60">
        <f>((((D65) + (D64))) + (D61 + D62))</f>
        <v/>
      </c>
      <c r="J60">
        <f>(((((D65) + (D64))) + (D61 + D62))*C60)</f>
        <v/>
      </c>
    </row>
    <row r="61">
      <c r="A61" t="inlineStr">
        <is>
          <t>INT_R_X3Y46/IMUX5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CLBLM_R_X3Y46/CLBLM_IMUX5</t>
        </is>
      </c>
      <c r="B62" t="inlineStr">
        <is>
          <t>Part of wire</t>
        </is>
      </c>
      <c r="C62" t="n">
        <v>0</v>
      </c>
      <c r="D62" t="n">
        <v>0</v>
      </c>
      <c r="I62">
        <f>(((D61 + D62)/2) + (((D65) + (D64))))</f>
        <v/>
      </c>
      <c r="J62">
        <f>((C61 + C62)*(((D61 + D62)/2) + (((D65) + (D64)))))</f>
        <v/>
      </c>
    </row>
    <row r="63">
      <c r="A63" t="inlineStr">
        <is>
          <t>CLBLM_R_X3Y46/CLBLM_R.CLBLM_IMUX5-&gt;CLBLM_L_A6</t>
        </is>
      </c>
      <c r="B63" t="inlineStr">
        <is>
          <t>PassTransistor</t>
        </is>
      </c>
      <c r="C63" t="n">
        <v>0</v>
      </c>
      <c r="E63" t="n">
        <v>0</v>
      </c>
      <c r="F63" t="n">
        <v>0</v>
      </c>
      <c r="G63" t="n">
        <v>0</v>
      </c>
      <c r="H63" t="n">
        <v>0</v>
      </c>
      <c r="I63">
        <f>((D65) + (D64))</f>
        <v/>
      </c>
      <c r="J63">
        <f>(((D65) + (D64))*C63)</f>
        <v/>
      </c>
    </row>
    <row r="64">
      <c r="A64" t="inlineStr">
        <is>
          <t>CLBLM_R_X3Y46/CLBLM_L_A6</t>
        </is>
      </c>
      <c r="B64" t="inlineStr">
        <is>
          <t>Part of wire</t>
        </is>
      </c>
      <c r="C64" t="n">
        <v>0</v>
      </c>
      <c r="D64" t="n">
        <v>0</v>
      </c>
      <c r="I64">
        <f>(((D64)/2) + (D65))</f>
        <v/>
      </c>
      <c r="J64">
        <f>((C64)*(((D64)/2) + (D65)))</f>
        <v/>
      </c>
    </row>
    <row r="65">
      <c r="A65" t="inlineStr">
        <is>
          <t>masterReg/readData2[28]_i_13/I3</t>
        </is>
      </c>
      <c r="B65" t="inlineStr">
        <is>
          <t>Inpin</t>
        </is>
      </c>
      <c r="D65" t="n">
        <v>0</v>
      </c>
      <c r="E65" t="n">
        <v>0.002</v>
      </c>
      <c r="F65" t="n">
        <v>0.002</v>
      </c>
      <c r="G65" t="n">
        <v>0.005</v>
      </c>
      <c r="H65" t="n">
        <v>0.004</v>
      </c>
    </row>
    <row r="66">
      <c r="A66" t="inlineStr">
        <is>
          <t>regReadDataA[7]: masterReg/readData1_reg[7]/Q to masterReg/readData2[28]_i_13/I3 sum delays</t>
        </is>
      </c>
      <c r="E66">
        <f>(E2 + E4 + E7 + E36 + E41 + E55 + E60 + E63 + E65)</f>
        <v/>
      </c>
      <c r="F66">
        <f>(F2 + F4 + F7 + F36 + F41 + F55 + F60 + F63 + F65)</f>
        <v/>
      </c>
      <c r="G66">
        <f>(G2 + G4 + G7 + G36 + G41 + G55 + G60 + G63 + G65)</f>
        <v/>
      </c>
      <c r="H66">
        <f>(H2 + H4 + H7 + H36 + H41 + H55 + H60 + H63 + H65)</f>
        <v/>
      </c>
      <c r="J66">
        <f>(J2 + J3 + J4 + J6 + J7 + J11 + J36 + J40 + J41 + J43 + J55 + J59 + J60 + J62 + J63 + J64 + J65)</f>
        <v/>
      </c>
    </row>
    <row r="67">
      <c r="A67" t="inlineStr">
        <is>
          <t>regReadDataA[7]: masterReg/readData1_reg[7]/Q to masterReg/readData2[28]_i_13/I3sum delays + cap delay</t>
        </is>
      </c>
      <c r="E67">
        <f>1000*(E66 + J66)</f>
        <v/>
      </c>
      <c r="F67">
        <f>1000*(F66 + J66)</f>
        <v/>
      </c>
      <c r="G67">
        <f>1000*(G66 + J66)</f>
        <v/>
      </c>
      <c r="H67">
        <f>1000*(H66 + J66)</f>
        <v/>
      </c>
    </row>
    <row r="69">
      <c r="A69" t="inlineStr">
        <is>
          <t>regReadDataA[7]: masterReg/readData1_reg[7]/Q to masterReg/readData2[28]_i_13/I3Total delay (from Vivado)</t>
        </is>
      </c>
      <c r="E69" t="inlineStr">
        <is>
          <t>372</t>
        </is>
      </c>
      <c r="F69" t="inlineStr">
        <is>
          <t>327</t>
        </is>
      </c>
      <c r="G69" t="inlineStr">
        <is>
          <t>650</t>
        </is>
      </c>
      <c r="H69" t="inlineStr">
        <is>
          <t>555</t>
        </is>
      </c>
    </row>
    <row r="71">
      <c r="A71" t="inlineStr">
        <is>
          <t>INT_R_X3Y46/INT_R.WR1END2-&gt;&gt;NL1BEG1</t>
        </is>
      </c>
      <c r="B71" t="inlineStr">
        <is>
          <t>Buffer</t>
        </is>
      </c>
      <c r="C71" t="n">
        <v>1.16220225</v>
      </c>
      <c r="D71" t="n">
        <v>0.008429000000000001</v>
      </c>
      <c r="E71" t="n">
        <v>0.053</v>
      </c>
      <c r="F71" t="n">
        <v>0.044</v>
      </c>
      <c r="G71" t="n">
        <v>0.13</v>
      </c>
      <c r="H71" t="n">
        <v>0.107</v>
      </c>
      <c r="I71">
        <f>((D74 + D85) + (D72 + D73))</f>
        <v/>
      </c>
      <c r="J71">
        <f>(((D74 + D85) + (D72 + D73))*C71)</f>
        <v/>
      </c>
    </row>
    <row r="72">
      <c r="A72" t="inlineStr">
        <is>
          <t>INT_R_X3Y46/NL1BEG1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INT_R_X3Y47/NL1END1</t>
        </is>
      </c>
      <c r="B73" t="inlineStr">
        <is>
          <t>Part of wire</t>
        </is>
      </c>
      <c r="C73" t="n">
        <v>0</v>
      </c>
      <c r="D73" t="n">
        <v>0</v>
      </c>
      <c r="I73">
        <f>(((D72 + D73)/2) + (D74 + D85))</f>
        <v/>
      </c>
      <c r="J73">
        <f>((C72 + C73)*(((D72 + D73)/2) + (D74 + D85)))</f>
        <v/>
      </c>
    </row>
    <row r="74">
      <c r="A74" t="inlineStr">
        <is>
          <t>INT_R_X3Y47/INT_R.NL1END1-&gt;&gt;IMUX33</t>
        </is>
      </c>
      <c r="B74" t="inlineStr">
        <is>
          <t>Buffer</t>
        </is>
      </c>
      <c r="C74" t="n">
        <v>1.6107141875</v>
      </c>
      <c r="D74" t="n">
        <v>0.007713</v>
      </c>
      <c r="E74" t="n">
        <v>0.047</v>
      </c>
      <c r="F74" t="n">
        <v>0.038</v>
      </c>
      <c r="G74" t="n">
        <v>0.138</v>
      </c>
      <c r="H74" t="n">
        <v>0.114</v>
      </c>
      <c r="I74">
        <f>((((D79) + (D78))) + (D75 + D76))</f>
        <v/>
      </c>
      <c r="J74">
        <f>(((((D79) + (D78))) + (D75 + D76))*C74)</f>
        <v/>
      </c>
    </row>
    <row r="75">
      <c r="A75" t="inlineStr">
        <is>
          <t>INT_R_X3Y47/IMUX33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CLBLM_R_X3Y47/CLBLM_IMUX33</t>
        </is>
      </c>
      <c r="B76" t="inlineStr">
        <is>
          <t>Part of wire</t>
        </is>
      </c>
      <c r="C76" t="n">
        <v>0</v>
      </c>
      <c r="D76" t="n">
        <v>0</v>
      </c>
      <c r="I76">
        <f>(((D75 + D76)/2) + (((D79) + (D78))))</f>
        <v/>
      </c>
      <c r="J76">
        <f>((C75 + C76)*(((D75 + D76)/2) + (((D79) + (D78)))))</f>
        <v/>
      </c>
    </row>
    <row r="77">
      <c r="A77" t="inlineStr">
        <is>
          <t>CLBLM_R_X3Y47/CLBLM_R.CLBLM_IMUX33-&gt;CLBLM_L_C1</t>
        </is>
      </c>
      <c r="B77" t="inlineStr">
        <is>
          <t>PassTransistor</t>
        </is>
      </c>
      <c r="C77" t="n">
        <v>0</v>
      </c>
      <c r="E77" t="n">
        <v>0</v>
      </c>
      <c r="F77" t="n">
        <v>0</v>
      </c>
      <c r="G77" t="n">
        <v>0</v>
      </c>
      <c r="H77" t="n">
        <v>0</v>
      </c>
      <c r="I77">
        <f>((D79) + (D78))</f>
        <v/>
      </c>
      <c r="J77">
        <f>(((D79) + (D78))*C77)</f>
        <v/>
      </c>
    </row>
    <row r="78">
      <c r="A78" t="inlineStr">
        <is>
          <t>CLBLM_R_X3Y47/CLBLM_L_C1</t>
        </is>
      </c>
      <c r="B78" t="inlineStr">
        <is>
          <t>Part of wire</t>
        </is>
      </c>
      <c r="C78" t="n">
        <v>0</v>
      </c>
      <c r="D78" t="n">
        <v>0</v>
      </c>
      <c r="I78">
        <f>(((D78)/2) + (D79))</f>
        <v/>
      </c>
      <c r="J78">
        <f>((C78)*(((D78)/2) + (D79)))</f>
        <v/>
      </c>
    </row>
    <row r="79">
      <c r="A79" t="inlineStr">
        <is>
          <t>masterReg/readData2[4]_i_10/I0</t>
        </is>
      </c>
      <c r="B79" t="inlineStr">
        <is>
          <t>Inpin</t>
        </is>
      </c>
      <c r="D79" t="n">
        <v>0</v>
      </c>
      <c r="E79" t="n">
        <v>0.215</v>
      </c>
      <c r="F79" t="n">
        <v>0.173</v>
      </c>
      <c r="G79" t="n">
        <v>0.517</v>
      </c>
      <c r="H79" t="n">
        <v>0.417</v>
      </c>
    </row>
    <row r="80">
      <c r="A80" t="inlineStr">
        <is>
          <t>regReadDataA[7]: masterReg/readData1_reg[7]/Q to masterReg/readData2[4]_i_10/I0 sum delays</t>
        </is>
      </c>
      <c r="E80">
        <f>(E2 + E4 + E7 + E36 + E41 + E55 + E71 + E74 + E77 + E79)</f>
        <v/>
      </c>
      <c r="F80">
        <f>(F2 + F4 + F7 + F36 + F41 + F55 + F71 + F74 + F77 + F79)</f>
        <v/>
      </c>
      <c r="G80">
        <f>(G2 + G4 + G7 + G36 + G41 + G55 + G71 + G74 + G77 + G79)</f>
        <v/>
      </c>
      <c r="H80">
        <f>(H2 + H4 + H7 + H36 + H41 + H55 + H71 + H74 + H77 + H79)</f>
        <v/>
      </c>
      <c r="J80">
        <f>(J2 + J3 + J4 + J6 + J7 + J11 + J36 + J40 + J41 + J43 + J55 + J59 + J71 + J73 + J74 + J76 + J77 + J78 + J79)</f>
        <v/>
      </c>
    </row>
    <row r="81">
      <c r="A81" t="inlineStr">
        <is>
          <t>regReadDataA[7]: masterReg/readData1_reg[7]/Q to masterReg/readData2[4]_i_10/I0sum delays + cap delay</t>
        </is>
      </c>
      <c r="E81">
        <f>1000*(E80 + J80)</f>
        <v/>
      </c>
      <c r="F81">
        <f>1000*(F80 + J80)</f>
        <v/>
      </c>
      <c r="G81">
        <f>1000*(G80 + J80)</f>
        <v/>
      </c>
      <c r="H81">
        <f>1000*(H80 + J80)</f>
        <v/>
      </c>
    </row>
    <row r="83">
      <c r="A83" t="inlineStr">
        <is>
          <t>regReadDataA[7]: masterReg/readData1_reg[7]/Q to masterReg/readData2[4]_i_10/I0Total delay (from Vivado)</t>
        </is>
      </c>
      <c r="E83" t="inlineStr">
        <is>
          <t>655</t>
        </is>
      </c>
      <c r="F83" t="inlineStr">
        <is>
          <t>559</t>
        </is>
      </c>
      <c r="G83" t="inlineStr">
        <is>
          <t>1198</t>
        </is>
      </c>
      <c r="H83" t="inlineStr">
        <is>
          <t>1000</t>
        </is>
      </c>
    </row>
    <row r="85">
      <c r="A85" t="inlineStr">
        <is>
          <t>INT_R_X3Y47/INT_R.NL1END1-&gt;&gt;NN2BEG1</t>
        </is>
      </c>
      <c r="B85" t="inlineStr">
        <is>
          <t>Buffer</t>
        </is>
      </c>
      <c r="C85" t="n">
        <v>1.1851186875</v>
      </c>
      <c r="D85" t="n">
        <v>0.008473000000000001</v>
      </c>
      <c r="E85" t="n">
        <v>0.06</v>
      </c>
      <c r="F85" t="n">
        <v>0.05</v>
      </c>
      <c r="G85" t="n">
        <v>0.132</v>
      </c>
      <c r="H85" t="n">
        <v>0.109</v>
      </c>
      <c r="I85">
        <f>((D89) + (D86 + D87 + D88))</f>
        <v/>
      </c>
      <c r="J85">
        <f>(((D89) + (D86 + D87 + D88))*C85)</f>
        <v/>
      </c>
    </row>
    <row r="86">
      <c r="A86" t="inlineStr">
        <is>
          <t>INT_R_X3Y47/NN2BEG1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INT_R_X3Y49/NN2END1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INT_R_X3Y48/NN2A1</t>
        </is>
      </c>
      <c r="B88" t="inlineStr">
        <is>
          <t>Part of wire</t>
        </is>
      </c>
      <c r="C88" t="n">
        <v>0</v>
      </c>
      <c r="D88" t="n">
        <v>0</v>
      </c>
      <c r="I88">
        <f>(((D86 + D87 + D88)/2) + (D89))</f>
        <v/>
      </c>
      <c r="J88">
        <f>((C86 + C87 + C88)*(((D86 + D87 + D88)/2) + (D89)))</f>
        <v/>
      </c>
    </row>
    <row r="89">
      <c r="A89" t="inlineStr">
        <is>
          <t>INT_R_X3Y49/INT_R.NN2END1-&gt;&gt;NN2BEG1</t>
        </is>
      </c>
      <c r="B89" t="inlineStr">
        <is>
          <t>Buffer</t>
        </is>
      </c>
      <c r="C89" t="n">
        <v>1.1851186875</v>
      </c>
      <c r="D89" t="n">
        <v>0.008473000000000001</v>
      </c>
      <c r="E89" t="n">
        <v>0.06</v>
      </c>
      <c r="F89" t="n">
        <v>0.05</v>
      </c>
      <c r="G89" t="n">
        <v>0.132</v>
      </c>
      <c r="H89" t="n">
        <v>0.109</v>
      </c>
      <c r="I89">
        <f>((D94 + D114) + (D90 + D91 + D92 + D93))</f>
        <v/>
      </c>
      <c r="J89">
        <f>(((D94 + D114) + (D90 + D91 + D92 + D93))*C89)</f>
        <v/>
      </c>
    </row>
    <row r="90">
      <c r="A90" t="inlineStr">
        <is>
          <t>INT_R_X3Y49/NN2BEG1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INT_R_X3Y51/NN2END1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BRKH_INT_X3Y49/BRKH_INT_NN2BEG1</t>
        </is>
      </c>
      <c r="B92" t="inlineStr">
        <is>
          <t>Part of wire</t>
        </is>
      </c>
      <c r="C92" t="n">
        <v>0.00523</v>
      </c>
      <c r="D92" t="n">
        <v>0.001</v>
      </c>
    </row>
    <row r="93">
      <c r="A93" t="inlineStr">
        <is>
          <t>INT_R_X3Y50/NN2A1</t>
        </is>
      </c>
      <c r="B93" t="inlineStr">
        <is>
          <t>Part of wire</t>
        </is>
      </c>
      <c r="C93" t="n">
        <v>0</v>
      </c>
      <c r="D93" t="n">
        <v>0</v>
      </c>
      <c r="I93">
        <f>(((D90 + D91 + D92 + D93)/2) + (D94 + D114))</f>
        <v/>
      </c>
      <c r="J93">
        <f>((C90 + C91 + C92 + C93)*(((D90 + D91 + D92 + D93)/2) + (D94 + D114)))</f>
        <v/>
      </c>
    </row>
    <row r="94">
      <c r="A94" t="inlineStr">
        <is>
          <t>INT_R_X3Y51/INT_R.NN2END1-&gt;&gt;EE2BEG1</t>
        </is>
      </c>
      <c r="B94" t="inlineStr">
        <is>
          <t>Buffer</t>
        </is>
      </c>
      <c r="C94" t="n">
        <v>1.1851186875</v>
      </c>
      <c r="D94" t="n">
        <v>0.008473000000000001</v>
      </c>
      <c r="E94" t="n">
        <v>0.061</v>
      </c>
      <c r="F94" t="n">
        <v>0.05</v>
      </c>
      <c r="G94" t="n">
        <v>0.139</v>
      </c>
      <c r="H94" t="n">
        <v>0.115</v>
      </c>
      <c r="I94">
        <f>((D100) + (D95 + D96 + D97 + D98 + D99))</f>
        <v/>
      </c>
      <c r="J94">
        <f>(((D100) + (D95 + D96 + D97 + D98 + D99))*C94)</f>
        <v/>
      </c>
    </row>
    <row r="95">
      <c r="A95" t="inlineStr">
        <is>
          <t>INT_R_X3Y51/EE2BEG1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INT_R_X5Y51/EE2END1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CLBLM_R_X3Y51/CLBLM_EE2BEG1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CLBLL_L_X4Y51/CLBLL_EE2BEG1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INT_L_X4Y51/EE2A1</t>
        </is>
      </c>
      <c r="B99" t="inlineStr">
        <is>
          <t>Part of wire</t>
        </is>
      </c>
      <c r="C99" t="n">
        <v>0</v>
      </c>
      <c r="D99" t="n">
        <v>0</v>
      </c>
      <c r="I99">
        <f>(((D95 + D96 + D97 + D98 + D99)/2) + (D100))</f>
        <v/>
      </c>
      <c r="J99">
        <f>((C95 + C96 + C97 + C98 + C99)*(((D95 + D96 + D97 + D98 + D99)/2) + (D100)))</f>
        <v/>
      </c>
    </row>
    <row r="100">
      <c r="A100" t="inlineStr">
        <is>
          <t>INT_R_X5Y51/INT_R.EE2END1-&gt;&gt;WR1BEG2</t>
        </is>
      </c>
      <c r="B100" t="inlineStr">
        <is>
          <t>Buffer</t>
        </is>
      </c>
      <c r="C100" t="n">
        <v>1.16220225</v>
      </c>
      <c r="D100" t="n">
        <v>0.008429000000000001</v>
      </c>
      <c r="E100" t="n">
        <v>0.043</v>
      </c>
      <c r="F100" t="n">
        <v>0.035</v>
      </c>
      <c r="G100" t="n">
        <v>0.123</v>
      </c>
      <c r="H100" t="n">
        <v>0.102</v>
      </c>
      <c r="I100">
        <f>((D103) + (D101 + D102))</f>
        <v/>
      </c>
      <c r="J100">
        <f>(((D103) + (D101 + D102))*C100)</f>
        <v/>
      </c>
    </row>
    <row r="101">
      <c r="A101" t="inlineStr">
        <is>
          <t>INT_R_X5Y51/WR1BEG2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INT_L_X4Y51/WR1END2</t>
        </is>
      </c>
      <c r="B102" t="inlineStr">
        <is>
          <t>Part of wire</t>
        </is>
      </c>
      <c r="C102" t="n">
        <v>0</v>
      </c>
      <c r="D102" t="n">
        <v>0</v>
      </c>
      <c r="I102">
        <f>(((D101 + D102)/2) + (D103))</f>
        <v/>
      </c>
      <c r="J102">
        <f>((C101 + C102)*(((D101 + D102)/2) + (D103)))</f>
        <v/>
      </c>
    </row>
    <row r="103">
      <c r="A103" t="inlineStr">
        <is>
          <t>INT_L_X4Y51/INT_L.WR1END2-&gt;&gt;IMUX_L13</t>
        </is>
      </c>
      <c r="B103" t="inlineStr">
        <is>
          <t>Buffer</t>
        </is>
      </c>
      <c r="C103" t="n">
        <v>1.6107141875</v>
      </c>
      <c r="D103" t="n">
        <v>0.007713</v>
      </c>
      <c r="E103" t="n">
        <v>0.047</v>
      </c>
      <c r="F103" t="n">
        <v>0.038</v>
      </c>
      <c r="G103" t="n">
        <v>0.138</v>
      </c>
      <c r="H103" t="n">
        <v>0.114</v>
      </c>
      <c r="I103">
        <f>((((D108) + (D107))) + (D104 + D105))</f>
        <v/>
      </c>
      <c r="J103">
        <f>(((((D108) + (D107))) + (D104 + D105))*C103)</f>
        <v/>
      </c>
    </row>
    <row r="104">
      <c r="A104" t="inlineStr">
        <is>
          <t>INT_L_X4Y51/IMUX_L13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CLBLL_L_X4Y51/CLBLL_IMUX13</t>
        </is>
      </c>
      <c r="B105" t="inlineStr">
        <is>
          <t>Part of wire</t>
        </is>
      </c>
      <c r="C105" t="n">
        <v>0</v>
      </c>
      <c r="D105" t="n">
        <v>0</v>
      </c>
      <c r="I105">
        <f>(((D104 + D105)/2) + (((D108) + (D107))))</f>
        <v/>
      </c>
      <c r="J105">
        <f>((C104 + C105)*(((D104 + D105)/2) + (((D108) + (D107)))))</f>
        <v/>
      </c>
    </row>
    <row r="106">
      <c r="A106" t="inlineStr">
        <is>
          <t>CLBLL_L_X4Y51/CLBLL_L.CLBLL_IMUX13-&gt;CLBLL_L_B6</t>
        </is>
      </c>
      <c r="B106" t="inlineStr">
        <is>
          <t>PassTransistor</t>
        </is>
      </c>
      <c r="C106" t="n">
        <v>0</v>
      </c>
      <c r="E106" t="n">
        <v>0</v>
      </c>
      <c r="F106" t="n">
        <v>0</v>
      </c>
      <c r="G106" t="n">
        <v>0</v>
      </c>
      <c r="H106" t="n">
        <v>0</v>
      </c>
      <c r="I106">
        <f>((D108) + (D107))</f>
        <v/>
      </c>
      <c r="J106">
        <f>(((D108) + (D107))*C106)</f>
        <v/>
      </c>
    </row>
    <row r="107">
      <c r="A107" t="inlineStr">
        <is>
          <t>CLBLL_L_X4Y51/CLBLL_L_B6</t>
        </is>
      </c>
      <c r="B107" t="inlineStr">
        <is>
          <t>Part of wire</t>
        </is>
      </c>
      <c r="C107" t="n">
        <v>0</v>
      </c>
      <c r="D107" t="n">
        <v>0</v>
      </c>
      <c r="I107">
        <f>(((D107)/2) + (D108))</f>
        <v/>
      </c>
      <c r="J107">
        <f>((C107)*(((D107)/2) + (D108)))</f>
        <v/>
      </c>
    </row>
    <row r="108">
      <c r="A108" t="inlineStr">
        <is>
          <t>masterReg/readData2[29]_i_13/I1</t>
        </is>
      </c>
      <c r="B108" t="inlineStr">
        <is>
          <t>Inpin</t>
        </is>
      </c>
      <c r="D108" t="n">
        <v>0</v>
      </c>
      <c r="E108" t="n">
        <v>0.001</v>
      </c>
      <c r="F108" t="n">
        <v>0.001</v>
      </c>
      <c r="G108" t="n">
        <v>0.002</v>
      </c>
      <c r="H108" t="n">
        <v>0.002</v>
      </c>
    </row>
    <row r="109">
      <c r="A109" t="inlineStr">
        <is>
          <t>regReadDataA[7]: masterReg/readData1_reg[7]/Q to masterReg/readData2[29]_i_13/I1 sum delays</t>
        </is>
      </c>
      <c r="E109">
        <f>(E2 + E4 + E7 + E36 + E41 + E55 + E71 + E85 + E89 + E94 + E100 + E103 + E106 + E108)</f>
        <v/>
      </c>
      <c r="F109">
        <f>(F2 + F4 + F7 + F36 + F41 + F55 + F71 + F85 + F89 + F94 + F100 + F103 + F106 + F108)</f>
        <v/>
      </c>
      <c r="G109">
        <f>(G2 + G4 + G7 + G36 + G41 + G55 + G71 + G85 + G89 + G94 + G100 + G103 + G106 + G108)</f>
        <v/>
      </c>
      <c r="H109">
        <f>(H2 + H4 + H7 + H36 + H41 + H55 + H71 + H85 + H89 + H94 + H100 + H103 + H106 + H108)</f>
        <v/>
      </c>
      <c r="J109">
        <f>(J2 + J3 + J4 + J6 + J7 + J11 + J36 + J40 + J41 + J43 + J55 + J59 + J71 + J73 + J85 + J88 + J89 + J93 + J94 + J99 + J100 + J102 + J103 + J105 + J106 + J107 + J108)</f>
        <v/>
      </c>
    </row>
    <row r="110">
      <c r="A110" t="inlineStr">
        <is>
          <t>regReadDataA[7]: masterReg/readData1_reg[7]/Q to masterReg/readData2[29]_i_13/I1sum delays + cap delay</t>
        </is>
      </c>
      <c r="E110">
        <f>1000*(E109 + J109)</f>
        <v/>
      </c>
      <c r="F110">
        <f>1000*(F109 + J109)</f>
        <v/>
      </c>
      <c r="G110">
        <f>1000*(G109 + J109)</f>
        <v/>
      </c>
      <c r="H110">
        <f>1000*(H109 + J109)</f>
        <v/>
      </c>
    </row>
    <row r="112">
      <c r="A112" t="inlineStr">
        <is>
          <t>regReadDataA[7]: masterReg/readData1_reg[7]/Q to masterReg/readData2[29]_i_13/I1Total delay (from Vivado)</t>
        </is>
      </c>
      <c r="E112" t="inlineStr">
        <is>
          <t>710</t>
        </is>
      </c>
      <c r="F112" t="inlineStr">
        <is>
          <t>617</t>
        </is>
      </c>
      <c r="G112" t="inlineStr">
        <is>
          <t>1242</t>
        </is>
      </c>
      <c r="H112" t="inlineStr">
        <is>
          <t>1053</t>
        </is>
      </c>
    </row>
    <row r="114">
      <c r="A114" t="inlineStr">
        <is>
          <t>INT_R_X3Y51/INT_R.NN2END1-&gt;&gt;IMUX25</t>
        </is>
      </c>
      <c r="B114" t="inlineStr">
        <is>
          <t>Buffer</t>
        </is>
      </c>
      <c r="C114" t="n">
        <v>1.6107141875</v>
      </c>
      <c r="D114" t="n">
        <v>0.007713</v>
      </c>
      <c r="E114" t="n">
        <v>0.047</v>
      </c>
      <c r="F114" t="n">
        <v>0.038</v>
      </c>
      <c r="G114" t="n">
        <v>0.138</v>
      </c>
      <c r="H114" t="n">
        <v>0.114</v>
      </c>
      <c r="I114">
        <f>((((D119) + (D118))) + (D115 + D116))</f>
        <v/>
      </c>
      <c r="J114">
        <f>(((((D119) + (D118))) + (D115 + D116))*C114)</f>
        <v/>
      </c>
    </row>
    <row r="115">
      <c r="A115" t="inlineStr">
        <is>
          <t>INT_R_X3Y51/IMUX25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CLBLM_R_X3Y51/CLBLM_IMUX25</t>
        </is>
      </c>
      <c r="B116" t="inlineStr">
        <is>
          <t>Part of wire</t>
        </is>
      </c>
      <c r="C116" t="n">
        <v>0</v>
      </c>
      <c r="D116" t="n">
        <v>0</v>
      </c>
      <c r="I116">
        <f>(((D115 + D116)/2) + (((D119) + (D118))))</f>
        <v/>
      </c>
      <c r="J116">
        <f>((C115 + C116)*(((D115 + D116)/2) + (((D119) + (D118)))))</f>
        <v/>
      </c>
    </row>
    <row r="117">
      <c r="A117" t="inlineStr">
        <is>
          <t>CLBLM_R_X3Y51/CLBLM_R.CLBLM_IMUX25-&gt;CLBLM_L_B5</t>
        </is>
      </c>
      <c r="B117" t="inlineStr">
        <is>
          <t>PassTransistor</t>
        </is>
      </c>
      <c r="C117" t="n">
        <v>0</v>
      </c>
      <c r="E117" t="n">
        <v>0</v>
      </c>
      <c r="F117" t="n">
        <v>0</v>
      </c>
      <c r="G117" t="n">
        <v>0</v>
      </c>
      <c r="H117" t="n">
        <v>0</v>
      </c>
      <c r="I117">
        <f>((D119) + (D118))</f>
        <v/>
      </c>
      <c r="J117">
        <f>(((D119) + (D118))*C117)</f>
        <v/>
      </c>
    </row>
    <row r="118">
      <c r="A118" t="inlineStr">
        <is>
          <t>CLBLM_R_X3Y51/CLBLM_L_B5</t>
        </is>
      </c>
      <c r="B118" t="inlineStr">
        <is>
          <t>Part of wire</t>
        </is>
      </c>
      <c r="C118" t="n">
        <v>0</v>
      </c>
      <c r="D118" t="n">
        <v>0</v>
      </c>
      <c r="I118">
        <f>(((D118)/2) + (D119))</f>
        <v/>
      </c>
      <c r="J118">
        <f>((C118)*(((D118)/2) + (D119)))</f>
        <v/>
      </c>
    </row>
    <row r="119">
      <c r="A119" t="inlineStr">
        <is>
          <t>masterReg/led_OBUF[7]_inst_i_1/I2</t>
        </is>
      </c>
      <c r="B119" t="inlineStr">
        <is>
          <t>Inpin</t>
        </is>
      </c>
      <c r="D119" t="n">
        <v>0</v>
      </c>
      <c r="E119" t="n">
        <v>0.043</v>
      </c>
      <c r="F119" t="n">
        <v>0.034</v>
      </c>
      <c r="G119" t="n">
        <v>0.116</v>
      </c>
      <c r="H119" t="n">
        <v>0.093</v>
      </c>
    </row>
    <row r="120">
      <c r="A120" t="inlineStr">
        <is>
          <t>regReadDataA[7]: masterReg/readData1_reg[7]/Q to masterReg/led_OBUF[7]_inst_i_1/I2 sum delays</t>
        </is>
      </c>
      <c r="E120">
        <f>(E2 + E4 + E7 + E36 + E41 + E55 + E71 + E85 + E89 + E114 + E117 + E119)</f>
        <v/>
      </c>
      <c r="F120">
        <f>(F2 + F4 + F7 + F36 + F41 + F55 + F71 + F85 + F89 + F114 + F117 + F119)</f>
        <v/>
      </c>
      <c r="G120">
        <f>(G2 + G4 + G7 + G36 + G41 + G55 + G71 + G85 + G89 + G114 + G117 + G119)</f>
        <v/>
      </c>
      <c r="H120">
        <f>(H2 + H4 + H7 + H36 + H41 + H55 + H71 + H85 + H89 + H114 + H117 + H119)</f>
        <v/>
      </c>
      <c r="J120">
        <f>(J2 + J3 + J4 + J6 + J7 + J11 + J36 + J40 + J41 + J43 + J55 + J59 + J71 + J73 + J85 + J88 + J89 + J93 + J114 + J116 + J117 + J118 + J119)</f>
        <v/>
      </c>
    </row>
    <row r="121">
      <c r="A121" t="inlineStr">
        <is>
          <t>regReadDataA[7]: masterReg/readData1_reg[7]/Q to masterReg/led_OBUF[7]_inst_i_1/I2sum delays + cap delay</t>
        </is>
      </c>
      <c r="E121">
        <f>1000*(E120 + J120)</f>
        <v/>
      </c>
      <c r="F121">
        <f>1000*(F120 + J120)</f>
        <v/>
      </c>
      <c r="G121">
        <f>1000*(G120 + J120)</f>
        <v/>
      </c>
      <c r="H121">
        <f>1000*(H120 + J120)</f>
        <v/>
      </c>
    </row>
    <row r="123">
      <c r="A123" t="inlineStr">
        <is>
          <t>regReadDataA[7]: masterReg/readData1_reg[7]/Q to masterReg/led_OBUF[7]_inst_i_1/I2Total delay (from Vivado)</t>
        </is>
      </c>
      <c r="E123" t="inlineStr">
        <is>
          <t>631</t>
        </is>
      </c>
      <c r="F123" t="inlineStr">
        <is>
          <t>548</t>
        </is>
      </c>
      <c r="G123" t="inlineStr">
        <is>
          <t>1106</t>
        </is>
      </c>
      <c r="H123" t="inlineStr">
        <is>
          <t>935</t>
        </is>
      </c>
    </row>
    <row r="125">
      <c r="A125" t="inlineStr">
        <is>
          <t>INT_R_X5Y46/INT_R.NN2END0-&gt;&gt;NR1BEG0</t>
        </is>
      </c>
      <c r="B125" t="inlineStr">
        <is>
          <t>Buffer</t>
        </is>
      </c>
      <c r="C125" t="n">
        <v>1.16220225</v>
      </c>
      <c r="D125" t="n">
        <v>0.008429000000000001</v>
      </c>
      <c r="E125" t="n">
        <v>0.056</v>
      </c>
      <c r="F125" t="n">
        <v>0.046</v>
      </c>
      <c r="G125" t="n">
        <v>0.132</v>
      </c>
      <c r="H125" t="n">
        <v>0.109</v>
      </c>
      <c r="I125">
        <f>((D128 + D139 + D181) + (D126 + D127))</f>
        <v/>
      </c>
      <c r="J125">
        <f>(((D128 + D139 + D181) + (D126 + D127))*C125)</f>
        <v/>
      </c>
    </row>
    <row r="126">
      <c r="A126" t="inlineStr">
        <is>
          <t>INT_R_X5Y46/NR1BEG0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INT_R_X5Y47/NR1END0</t>
        </is>
      </c>
      <c r="B127" t="inlineStr">
        <is>
          <t>Part of wire</t>
        </is>
      </c>
      <c r="C127" t="n">
        <v>0</v>
      </c>
      <c r="D127" t="n">
        <v>0</v>
      </c>
      <c r="I127">
        <f>(((D126 + D127)/2) + (D128 + D139 + D181))</f>
        <v/>
      </c>
      <c r="J127">
        <f>((C126 + C127)*(((D126 + D127)/2) + (D128 + D139 + D181)))</f>
        <v/>
      </c>
    </row>
    <row r="128">
      <c r="A128" t="inlineStr">
        <is>
          <t>INT_R_X5Y47/INT_R.NR1END0-&gt;&gt;IMUX41</t>
        </is>
      </c>
      <c r="B128" t="inlineStr">
        <is>
          <t>Buffer</t>
        </is>
      </c>
      <c r="C128" t="n">
        <v>1.6107141875</v>
      </c>
      <c r="D128" t="n">
        <v>0.007713</v>
      </c>
      <c r="E128" t="n">
        <v>0.047</v>
      </c>
      <c r="F128" t="n">
        <v>0.038</v>
      </c>
      <c r="G128" t="n">
        <v>0.138</v>
      </c>
      <c r="H128" t="n">
        <v>0.114</v>
      </c>
      <c r="I128">
        <f>((((D133) + (D132))) + (D129 + D130))</f>
        <v/>
      </c>
      <c r="J128">
        <f>(((((D133) + (D132))) + (D129 + D130))*C128)</f>
        <v/>
      </c>
    </row>
    <row r="129">
      <c r="A129" t="inlineStr">
        <is>
          <t>INT_R_X5Y47/IMUX41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CLBLM_R_X5Y47/CLBLM_IMUX41</t>
        </is>
      </c>
      <c r="B130" t="inlineStr">
        <is>
          <t>Part of wire</t>
        </is>
      </c>
      <c r="C130" t="n">
        <v>0</v>
      </c>
      <c r="D130" t="n">
        <v>0</v>
      </c>
      <c r="I130">
        <f>(((D129 + D130)/2) + (((D133) + (D132))))</f>
        <v/>
      </c>
      <c r="J130">
        <f>((C129 + C130)*(((D129 + D130)/2) + (((D133) + (D132)))))</f>
        <v/>
      </c>
    </row>
    <row r="131">
      <c r="A131" t="inlineStr">
        <is>
          <t>CLBLM_R_X5Y47/CLBLM_R.CLBLM_IMUX41-&gt;CLBLM_L_D1</t>
        </is>
      </c>
      <c r="B131" t="inlineStr">
        <is>
          <t>PassTransistor</t>
        </is>
      </c>
      <c r="C131" t="n">
        <v>0</v>
      </c>
      <c r="E131" t="n">
        <v>0</v>
      </c>
      <c r="F131" t="n">
        <v>0</v>
      </c>
      <c r="G131" t="n">
        <v>0</v>
      </c>
      <c r="H131" t="n">
        <v>0</v>
      </c>
      <c r="I131">
        <f>((D133) + (D132))</f>
        <v/>
      </c>
      <c r="J131">
        <f>(((D133) + (D132))*C131)</f>
        <v/>
      </c>
    </row>
    <row r="132">
      <c r="A132" t="inlineStr">
        <is>
          <t>CLBLM_R_X5Y47/CLBLM_L_D1</t>
        </is>
      </c>
      <c r="B132" t="inlineStr">
        <is>
          <t>Part of wire</t>
        </is>
      </c>
      <c r="C132" t="n">
        <v>0</v>
      </c>
      <c r="D132" t="n">
        <v>0</v>
      </c>
      <c r="I132">
        <f>(((D132)/2) + (D133))</f>
        <v/>
      </c>
      <c r="J132">
        <f>((C132)*(((D132)/2) + (D133)))</f>
        <v/>
      </c>
    </row>
    <row r="133">
      <c r="A133" t="inlineStr">
        <is>
          <t>masterReg/result0_carry__0_i_1/I0</t>
        </is>
      </c>
      <c r="B133" t="inlineStr">
        <is>
          <t>Inpin</t>
        </is>
      </c>
      <c r="D133" t="n">
        <v>0</v>
      </c>
      <c r="E133" t="n">
        <v>0.216</v>
      </c>
      <c r="F133" t="n">
        <v>0.174</v>
      </c>
      <c r="G133" t="n">
        <v>0.522</v>
      </c>
      <c r="H133" t="n">
        <v>0.421</v>
      </c>
    </row>
    <row r="134">
      <c r="A134" t="inlineStr">
        <is>
          <t>regReadDataA[7]: masterReg/readData1_reg[7]/Q to masterReg/result0_carry__0_i_1/I0 sum delays</t>
        </is>
      </c>
      <c r="E134">
        <f>(E2 + E4 + E7 + E36 + E125 + E128 + E131 + E133)</f>
        <v/>
      </c>
      <c r="F134">
        <f>(F2 + F4 + F7 + F36 + F125 + F128 + F131 + F133)</f>
        <v/>
      </c>
      <c r="G134">
        <f>(G2 + G4 + G7 + G36 + G125 + G128 + G131 + G133)</f>
        <v/>
      </c>
      <c r="H134">
        <f>(H2 + H4 + H7 + H36 + H125 + H128 + H131 + H133)</f>
        <v/>
      </c>
      <c r="J134">
        <f>(J2 + J3 + J4 + J6 + J7 + J11 + J36 + J40 + J125 + J127 + J128 + J130 + J131 + J132 + J133)</f>
        <v/>
      </c>
    </row>
    <row r="135">
      <c r="A135" t="inlineStr">
        <is>
          <t>regReadDataA[7]: masterReg/readData1_reg[7]/Q to masterReg/result0_carry__0_i_1/I0sum delays + cap delay</t>
        </is>
      </c>
      <c r="E135">
        <f>1000*(E134 + J134)</f>
        <v/>
      </c>
      <c r="F135">
        <f>1000*(F134 + J134)</f>
        <v/>
      </c>
      <c r="G135">
        <f>1000*(G134 + J134)</f>
        <v/>
      </c>
      <c r="H135">
        <f>1000*(H134 + J134)</f>
        <v/>
      </c>
    </row>
    <row r="137">
      <c r="A137" t="inlineStr">
        <is>
          <t>regReadDataA[7]: masterReg/readData1_reg[7]/Q to masterReg/result0_carry__0_i_1/I0Total delay (from Vivado)</t>
        </is>
      </c>
      <c r="E137" t="inlineStr">
        <is>
          <t>530</t>
        </is>
      </c>
      <c r="F137" t="inlineStr">
        <is>
          <t>449</t>
        </is>
      </c>
      <c r="G137" t="inlineStr">
        <is>
          <t>958</t>
        </is>
      </c>
      <c r="H137" t="inlineStr">
        <is>
          <t>795</t>
        </is>
      </c>
    </row>
    <row r="139">
      <c r="A139" t="inlineStr">
        <is>
          <t>INT_R_X5Y47/INT_R.NR1END0-&gt;&gt;NL1BEG_N3</t>
        </is>
      </c>
      <c r="B139" t="inlineStr">
        <is>
          <t>Buffer</t>
        </is>
      </c>
      <c r="C139" t="n">
        <v>1.16220225</v>
      </c>
      <c r="D139" t="n">
        <v>0.008429000000000001</v>
      </c>
      <c r="E139" t="n">
        <v>0.054</v>
      </c>
      <c r="F139" t="n">
        <v>0.044</v>
      </c>
      <c r="G139" t="n">
        <v>0.131</v>
      </c>
      <c r="H139" t="n">
        <v>0.108</v>
      </c>
      <c r="I139">
        <f>((D141 + D170) + (D140))</f>
        <v/>
      </c>
      <c r="J139">
        <f>(((D141 + D170) + (D140))*C139)</f>
        <v/>
      </c>
    </row>
    <row r="140">
      <c r="A140" t="inlineStr">
        <is>
          <t>INT_R_X5Y47/NL1BEG_N3</t>
        </is>
      </c>
      <c r="B140" t="inlineStr">
        <is>
          <t>Part of wire</t>
        </is>
      </c>
      <c r="C140" t="n">
        <v>0</v>
      </c>
      <c r="D140" t="n">
        <v>0</v>
      </c>
      <c r="I140">
        <f>(((D140)/2) + (D141 + D170))</f>
        <v/>
      </c>
      <c r="J140">
        <f>((C140)*(((D140)/2) + (D141 + D170)))</f>
        <v/>
      </c>
    </row>
    <row r="141">
      <c r="A141" t="inlineStr">
        <is>
          <t>INT_R_X5Y47/INT_R.NL1BEG_N3-&gt;&gt;BYP_ALT6</t>
        </is>
      </c>
      <c r="B141" t="inlineStr">
        <is>
          <t>Buffer</t>
        </is>
      </c>
      <c r="C141" t="n">
        <v>0</v>
      </c>
      <c r="D141" t="n">
        <v>0.00757</v>
      </c>
      <c r="E141" t="n">
        <v>0</v>
      </c>
      <c r="F141" t="n">
        <v>0</v>
      </c>
      <c r="G141" t="n">
        <v>0</v>
      </c>
      <c r="H141" t="n">
        <v>0</v>
      </c>
      <c r="I141">
        <f>((D143 + D154) + (D142))</f>
        <v/>
      </c>
      <c r="J141">
        <f>(((D143 + D154) + (D142))*C141)</f>
        <v/>
      </c>
    </row>
    <row r="142">
      <c r="A142" t="inlineStr">
        <is>
          <t>INT_R_X5Y47/BYP_ALT6</t>
        </is>
      </c>
      <c r="B142" t="inlineStr">
        <is>
          <t>Part of wire</t>
        </is>
      </c>
      <c r="C142" t="n">
        <v>0</v>
      </c>
      <c r="D142" t="n">
        <v>0</v>
      </c>
      <c r="I142">
        <f>(((D142)/2) + (D143 + D154))</f>
        <v/>
      </c>
      <c r="J142">
        <f>((C142)*(((D142)/2) + (D143 + D154)))</f>
        <v/>
      </c>
    </row>
    <row r="143">
      <c r="A143" t="inlineStr">
        <is>
          <t>INT_R_X5Y47/INT_R.BYP_ALT6-&gt;&gt;BYP6</t>
        </is>
      </c>
      <c r="B143" t="inlineStr">
        <is>
          <t>Buffer</t>
        </is>
      </c>
      <c r="C143" t="n">
        <v>3.489880625</v>
      </c>
      <c r="D143" t="n">
        <v>0</v>
      </c>
      <c r="E143" t="n">
        <v>0.055</v>
      </c>
      <c r="F143" t="n">
        <v>0.045</v>
      </c>
      <c r="G143" t="n">
        <v>0.179</v>
      </c>
      <c r="H143" t="n">
        <v>0.148</v>
      </c>
      <c r="I143">
        <f>((((D148) + (D147))) + (D144 + D145))</f>
        <v/>
      </c>
      <c r="J143">
        <f>(((((D148) + (D147))) + (D144 + D145))*C143)</f>
        <v/>
      </c>
    </row>
    <row r="144">
      <c r="A144" t="inlineStr">
        <is>
          <t>INT_R_X5Y47/BYP6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CLBLM_R_X5Y47/CLBLM_BYP6</t>
        </is>
      </c>
      <c r="B145" t="inlineStr">
        <is>
          <t>Part of wire</t>
        </is>
      </c>
      <c r="C145" t="n">
        <v>0</v>
      </c>
      <c r="D145" t="n">
        <v>0</v>
      </c>
      <c r="I145">
        <f>(((D144 + D145)/2) + (((D148) + (D147))))</f>
        <v/>
      </c>
      <c r="J145">
        <f>((C144 + C145)*(((D144 + D145)/2) + (((D148) + (D147)))))</f>
        <v/>
      </c>
    </row>
    <row r="146">
      <c r="A146" t="inlineStr">
        <is>
          <t>CLBLM_R_X5Y47/CLBLM_R.CLBLM_BYP6-&gt;CLBLM_M_DX</t>
        </is>
      </c>
      <c r="B146" t="inlineStr">
        <is>
          <t>PassTransistor</t>
        </is>
      </c>
      <c r="C146" t="n">
        <v>0</v>
      </c>
      <c r="E146" t="n">
        <v>0</v>
      </c>
      <c r="F146" t="n">
        <v>0</v>
      </c>
      <c r="G146" t="n">
        <v>0</v>
      </c>
      <c r="H146" t="n">
        <v>0</v>
      </c>
      <c r="I146">
        <f>((D148) + (D147))</f>
        <v/>
      </c>
      <c r="J146">
        <f>(((D148) + (D147))*C146)</f>
        <v/>
      </c>
    </row>
    <row r="147">
      <c r="A147" t="inlineStr">
        <is>
          <t>CLBLM_R_X5Y47/CLBLM_M_DX</t>
        </is>
      </c>
      <c r="B147" t="inlineStr">
        <is>
          <t>Part of wire</t>
        </is>
      </c>
      <c r="C147" t="n">
        <v>0</v>
      </c>
      <c r="D147" t="n">
        <v>0</v>
      </c>
      <c r="I147">
        <f>(((D147)/2) + (D148))</f>
        <v/>
      </c>
      <c r="J147">
        <f>((C147)*(((D147)/2) + (D148)))</f>
        <v/>
      </c>
    </row>
    <row r="148">
      <c r="A148" t="inlineStr">
        <is>
          <t>ALU1/result0_inferred__0/i__carry__0/DI[3]</t>
        </is>
      </c>
      <c r="B148" t="inlineStr">
        <is>
          <t>Inpin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t="inlineStr">
        <is>
          <t>regReadDataA[7]: masterReg/readData1_reg[7]/Q to ALU1/result0_inferred__0/i__carry__0/DI[3] sum delays</t>
        </is>
      </c>
      <c r="E149">
        <f>(E2 + E4 + E7 + E36 + E125 + E139 + E141 + E143 + E146 + E148)</f>
        <v/>
      </c>
      <c r="F149">
        <f>(F2 + F4 + F7 + F36 + F125 + F139 + F141 + F143 + F146 + F148)</f>
        <v/>
      </c>
      <c r="G149">
        <f>(G2 + G4 + G7 + G36 + G125 + G139 + G141 + G143 + G146 + G148)</f>
        <v/>
      </c>
      <c r="H149">
        <f>(H2 + H4 + H7 + H36 + H125 + H139 + H141 + H143 + H146 + H148)</f>
        <v/>
      </c>
      <c r="J149">
        <f>(J2 + J3 + J4 + J6 + J7 + J11 + J36 + J40 + J125 + J127 + J139 + J140 + J141 + J142 + J143 + J145 + J146 + J147 + J148)</f>
        <v/>
      </c>
    </row>
    <row r="150">
      <c r="A150" t="inlineStr">
        <is>
          <t>regReadDataA[7]: masterReg/readData1_reg[7]/Q to ALU1/result0_inferred__0/i__carry__0/DI[3]sum delays + cap delay</t>
        </is>
      </c>
      <c r="E150">
        <f>1000*(E149 + J149)</f>
        <v/>
      </c>
      <c r="F150">
        <f>1000*(F149 + J149)</f>
        <v/>
      </c>
      <c r="G150">
        <f>1000*(G149 + J149)</f>
        <v/>
      </c>
      <c r="H150">
        <f>1000*(H149 + J149)</f>
        <v/>
      </c>
    </row>
    <row r="152">
      <c r="A152" t="inlineStr">
        <is>
          <t>regReadDataA[7]: masterReg/readData1_reg[7]/Q to ALU1/result0_inferred__0/i__carry__0/DI[3]Total delay (from Vivado)</t>
        </is>
      </c>
      <c r="E152" t="inlineStr">
        <is>
          <t>392</t>
        </is>
      </c>
      <c r="F152" t="inlineStr">
        <is>
          <t>342</t>
        </is>
      </c>
      <c r="G152" t="inlineStr">
        <is>
          <t>667</t>
        </is>
      </c>
      <c r="H152" t="inlineStr">
        <is>
          <t>567</t>
        </is>
      </c>
    </row>
    <row r="154">
      <c r="A154" t="inlineStr">
        <is>
          <t>INT_R_X5Y47/INT_R.BYP_ALT6-&gt;&gt;BYP_BOUNCE6</t>
        </is>
      </c>
      <c r="B154" t="inlineStr">
        <is>
          <t>Buffer</t>
        </is>
      </c>
      <c r="C154" t="n">
        <v>1.4764880625</v>
      </c>
      <c r="D154" t="n">
        <v>0</v>
      </c>
      <c r="E154" t="n">
        <v>0.059</v>
      </c>
      <c r="F154" t="n">
        <v>0.049</v>
      </c>
      <c r="G154" t="n">
        <v>0.178</v>
      </c>
      <c r="H154" t="n">
        <v>0.147</v>
      </c>
      <c r="I154">
        <f>((D157) + (D155 + D156))</f>
        <v/>
      </c>
      <c r="J154">
        <f>(((D157) + (D155 + D156))*C154)</f>
        <v/>
      </c>
    </row>
    <row r="155">
      <c r="A155" t="inlineStr">
        <is>
          <t>INT_R_X5Y47/BYP_BOUNCE6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INT_R_X5Y48/BYP_BOUNCE_N3_6</t>
        </is>
      </c>
      <c r="B156" t="inlineStr">
        <is>
          <t>Part of wire</t>
        </is>
      </c>
      <c r="C156" t="n">
        <v>0</v>
      </c>
      <c r="D156" t="n">
        <v>0</v>
      </c>
      <c r="I156">
        <f>(((D155 + D156)/2) + (D157))</f>
        <v/>
      </c>
      <c r="J156">
        <f>((C155 + C156)*(((D155 + D156)/2) + (D157)))</f>
        <v/>
      </c>
    </row>
    <row r="157">
      <c r="A157" t="inlineStr">
        <is>
          <t>INT_R_X5Y47/INT_R.BYP_BOUNCE6-&gt;&gt;BYP_ALT7</t>
        </is>
      </c>
      <c r="B157" t="inlineStr">
        <is>
          <t>Buffer</t>
        </is>
      </c>
      <c r="C157" t="n">
        <v>0</v>
      </c>
      <c r="D157" t="n">
        <v>0.00757</v>
      </c>
      <c r="E157" t="n">
        <v>0</v>
      </c>
      <c r="F157" t="n">
        <v>0</v>
      </c>
      <c r="G157" t="n">
        <v>0</v>
      </c>
      <c r="H157" t="n">
        <v>0</v>
      </c>
      <c r="I157">
        <f>((D159) + (D158))</f>
        <v/>
      </c>
      <c r="J157">
        <f>(((D159) + (D158))*C157)</f>
        <v/>
      </c>
    </row>
    <row r="158">
      <c r="A158" t="inlineStr">
        <is>
          <t>INT_R_X5Y47/BYP_ALT7</t>
        </is>
      </c>
      <c r="B158" t="inlineStr">
        <is>
          <t>Part of wire</t>
        </is>
      </c>
      <c r="C158" t="n">
        <v>0</v>
      </c>
      <c r="D158" t="n">
        <v>0</v>
      </c>
      <c r="I158">
        <f>(((D158)/2) + (D159))</f>
        <v/>
      </c>
      <c r="J158">
        <f>((C158)*(((D158)/2) + (D159)))</f>
        <v/>
      </c>
    </row>
    <row r="159">
      <c r="A159" t="inlineStr">
        <is>
          <t>INT_R_X5Y47/INT_R.BYP_ALT7-&gt;&gt;BYP7</t>
        </is>
      </c>
      <c r="B159" t="inlineStr">
        <is>
          <t>Buffer</t>
        </is>
      </c>
      <c r="C159" t="n">
        <v>3.489880625</v>
      </c>
      <c r="D159" t="n">
        <v>0</v>
      </c>
      <c r="E159" t="n">
        <v>0.055</v>
      </c>
      <c r="F159" t="n">
        <v>0.045</v>
      </c>
      <c r="G159" t="n">
        <v>0.179</v>
      </c>
      <c r="H159" t="n">
        <v>0.148</v>
      </c>
      <c r="I159">
        <f>((((D164) + (D163))) + (D160 + D161))</f>
        <v/>
      </c>
      <c r="J159">
        <f>(((((D164) + (D163))) + (D160 + D161))*C159)</f>
        <v/>
      </c>
    </row>
    <row r="160">
      <c r="A160" t="inlineStr">
        <is>
          <t>INT_R_X5Y47/BYP7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CLBLM_R_X5Y47/CLBLM_BYP7</t>
        </is>
      </c>
      <c r="B161" t="inlineStr">
        <is>
          <t>Part of wire</t>
        </is>
      </c>
      <c r="C161" t="n">
        <v>0</v>
      </c>
      <c r="D161" t="n">
        <v>0</v>
      </c>
      <c r="I161">
        <f>(((D160 + D161)/2) + (((D164) + (D163))))</f>
        <v/>
      </c>
      <c r="J161">
        <f>((C160 + C161)*(((D160 + D161)/2) + (((D164) + (D163)))))</f>
        <v/>
      </c>
    </row>
    <row r="162">
      <c r="A162" t="inlineStr">
        <is>
          <t>CLBLM_R_X5Y47/CLBLM_R.CLBLM_BYP7-&gt;CLBLM_L_DX</t>
        </is>
      </c>
      <c r="B162" t="inlineStr">
        <is>
          <t>PassTransistor</t>
        </is>
      </c>
      <c r="C162" t="n">
        <v>0</v>
      </c>
      <c r="E162" t="n">
        <v>0</v>
      </c>
      <c r="F162" t="n">
        <v>0</v>
      </c>
      <c r="G162" t="n">
        <v>0</v>
      </c>
      <c r="H162" t="n">
        <v>0</v>
      </c>
      <c r="I162">
        <f>((D164) + (D163))</f>
        <v/>
      </c>
      <c r="J162">
        <f>(((D164) + (D163))*C162)</f>
        <v/>
      </c>
    </row>
    <row r="163">
      <c r="A163" t="inlineStr">
        <is>
          <t>CLBLM_R_X5Y47/CLBLM_L_DX</t>
        </is>
      </c>
      <c r="B163" t="inlineStr">
        <is>
          <t>Part of wire</t>
        </is>
      </c>
      <c r="C163" t="n">
        <v>0</v>
      </c>
      <c r="D163" t="n">
        <v>0</v>
      </c>
      <c r="I163">
        <f>(((D163)/2) + (D164))</f>
        <v/>
      </c>
      <c r="J163">
        <f>((C163)*(((D163)/2) + (D164)))</f>
        <v/>
      </c>
    </row>
    <row r="164">
      <c r="A164" t="inlineStr">
        <is>
          <t>ALU1/result0_carry__0/DI[3]</t>
        </is>
      </c>
      <c r="B164" t="inlineStr">
        <is>
          <t>Inpin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t="inlineStr">
        <is>
          <t>regReadDataA[7]: masterReg/readData1_reg[7]/Q to ALU1/result0_carry__0/DI[3] sum delays</t>
        </is>
      </c>
      <c r="E165">
        <f>(E2 + E4 + E7 + E36 + E125 + E139 + E141 + E154 + E157 + E159 + E162 + E164)</f>
        <v/>
      </c>
      <c r="F165">
        <f>(F2 + F4 + F7 + F36 + F125 + F139 + F141 + F154 + F157 + F159 + F162 + F164)</f>
        <v/>
      </c>
      <c r="G165">
        <f>(G2 + G4 + G7 + G36 + G125 + G139 + G141 + G154 + G157 + G159 + G162 + G164)</f>
        <v/>
      </c>
      <c r="H165">
        <f>(H2 + H4 + H7 + H36 + H125 + H139 + H141 + H154 + H157 + H159 + H162 + H164)</f>
        <v/>
      </c>
      <c r="J165">
        <f>(J2 + J3 + J4 + J6 + J7 + J11 + J36 + J40 + J125 + J127 + J139 + J140 + J141 + J142 + J154 + J156 + J157 + J158 + J159 + J161 + J162 + J163 + J164)</f>
        <v/>
      </c>
    </row>
    <row r="166">
      <c r="A166" t="inlineStr">
        <is>
          <t>regReadDataA[7]: masterReg/readData1_reg[7]/Q to ALU1/result0_carry__0/DI[3]sum delays + cap delay</t>
        </is>
      </c>
      <c r="E166">
        <f>1000*(E165 + J165)</f>
        <v/>
      </c>
      <c r="F166">
        <f>1000*(F165 + J165)</f>
        <v/>
      </c>
      <c r="G166">
        <f>1000*(G165 + J165)</f>
        <v/>
      </c>
      <c r="H166">
        <f>1000*(H165 + J165)</f>
        <v/>
      </c>
    </row>
    <row r="168">
      <c r="A168" t="inlineStr">
        <is>
          <t>regReadDataA[7]: masterReg/readData1_reg[7]/Q to ALU1/result0_carry__0/DI[3]Total delay (from Vivado)</t>
        </is>
      </c>
      <c r="E168" t="inlineStr">
        <is>
          <t>461</t>
        </is>
      </c>
      <c r="F168" t="inlineStr">
        <is>
          <t>401</t>
        </is>
      </c>
      <c r="G168" t="inlineStr">
        <is>
          <t>810</t>
        </is>
      </c>
      <c r="H168" t="inlineStr">
        <is>
          <t>686</t>
        </is>
      </c>
    </row>
    <row r="170">
      <c r="A170" t="inlineStr">
        <is>
          <t>INT_R_X5Y47/INT_R.NL1BEG_N3-&gt;&gt;IMUX38</t>
        </is>
      </c>
      <c r="B170" t="inlineStr">
        <is>
          <t>Buffer</t>
        </is>
      </c>
      <c r="C170" t="n">
        <v>1.6107141875</v>
      </c>
      <c r="D170" t="n">
        <v>0.007713</v>
      </c>
      <c r="E170" t="n">
        <v>0.047</v>
      </c>
      <c r="F170" t="n">
        <v>0.038</v>
      </c>
      <c r="G170" t="n">
        <v>0.138</v>
      </c>
      <c r="H170" t="n">
        <v>0.114</v>
      </c>
      <c r="I170">
        <f>((((D175) + (D174))) + (D171 + D172))</f>
        <v/>
      </c>
      <c r="J170">
        <f>(((((D175) + (D174))) + (D171 + D172))*C170)</f>
        <v/>
      </c>
    </row>
    <row r="171">
      <c r="A171" t="inlineStr">
        <is>
          <t>INT_R_X5Y47/IMUX38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CLBLM_R_X5Y47/CLBLM_IMUX38</t>
        </is>
      </c>
      <c r="B172" t="inlineStr">
        <is>
          <t>Part of wire</t>
        </is>
      </c>
      <c r="C172" t="n">
        <v>0</v>
      </c>
      <c r="D172" t="n">
        <v>0</v>
      </c>
      <c r="I172">
        <f>(((D171 + D172)/2) + (((D175) + (D174))))</f>
        <v/>
      </c>
      <c r="J172">
        <f>((C171 + C172)*(((D171 + D172)/2) + (((D175) + (D174)))))</f>
        <v/>
      </c>
    </row>
    <row r="173">
      <c r="A173" t="inlineStr">
        <is>
          <t>CLBLM_R_X5Y47/CLBLM_R.CLBLM_IMUX38-&gt;CLBLM_M_D3</t>
        </is>
      </c>
      <c r="B173" t="inlineStr">
        <is>
          <t>PassTransistor</t>
        </is>
      </c>
      <c r="C173" t="n">
        <v>0</v>
      </c>
      <c r="E173" t="n">
        <v>0</v>
      </c>
      <c r="F173" t="n">
        <v>0</v>
      </c>
      <c r="G173" t="n">
        <v>0</v>
      </c>
      <c r="H173" t="n">
        <v>0</v>
      </c>
      <c r="I173">
        <f>((D175) + (D174))</f>
        <v/>
      </c>
      <c r="J173">
        <f>(((D175) + (D174))*C173)</f>
        <v/>
      </c>
    </row>
    <row r="174">
      <c r="A174" t="inlineStr">
        <is>
          <t>CLBLM_R_X5Y47/CLBLM_M_D3</t>
        </is>
      </c>
      <c r="B174" t="inlineStr">
        <is>
          <t>Part of wire</t>
        </is>
      </c>
      <c r="C174" t="n">
        <v>0</v>
      </c>
      <c r="D174" t="n">
        <v>0</v>
      </c>
      <c r="I174">
        <f>(((D174)/2) + (D175))</f>
        <v/>
      </c>
      <c r="J174">
        <f>((C174)*(((D174)/2) + (D175)))</f>
        <v/>
      </c>
    </row>
    <row r="175">
      <c r="A175" t="inlineStr">
        <is>
          <t>masterReg/i__carry__0_i_1__0/I1</t>
        </is>
      </c>
      <c r="B175" t="inlineStr">
        <is>
          <t>Inpin</t>
        </is>
      </c>
      <c r="D175" t="n">
        <v>0</v>
      </c>
      <c r="E175" t="n">
        <v>0.144</v>
      </c>
      <c r="F175" t="n">
        <v>0.08799999999999999</v>
      </c>
      <c r="G175" t="n">
        <v>0.377</v>
      </c>
      <c r="H175" t="n">
        <v>0.209</v>
      </c>
    </row>
    <row r="176">
      <c r="A176" t="inlineStr">
        <is>
          <t>regReadDataA[7]: masterReg/readData1_reg[7]/Q to masterReg/i__carry__0_i_1__0/I1 sum delays</t>
        </is>
      </c>
      <c r="E176">
        <f>(E2 + E4 + E7 + E36 + E125 + E139 + E170 + E173 + E175)</f>
        <v/>
      </c>
      <c r="F176">
        <f>(F2 + F4 + F7 + F36 + F125 + F139 + F170 + F173 + F175)</f>
        <v/>
      </c>
      <c r="G176">
        <f>(G2 + G4 + G7 + G36 + G125 + G139 + G170 + G173 + G175)</f>
        <v/>
      </c>
      <c r="H176">
        <f>(H2 + H4 + H7 + H36 + H125 + H139 + H170 + H173 + H175)</f>
        <v/>
      </c>
      <c r="J176">
        <f>(J2 + J3 + J4 + J6 + J7 + J11 + J36 + J40 + J125 + J127 + J139 + J140 + J170 + J172 + J173 + J174 + J175)</f>
        <v/>
      </c>
    </row>
    <row r="177">
      <c r="A177" t="inlineStr">
        <is>
          <t>regReadDataA[7]: masterReg/readData1_reg[7]/Q to masterReg/i__carry__0_i_1__0/I1sum delays + cap delay</t>
        </is>
      </c>
      <c r="E177">
        <f>1000*(E176 + J176)</f>
        <v/>
      </c>
      <c r="F177">
        <f>1000*(F176 + J176)</f>
        <v/>
      </c>
      <c r="G177">
        <f>1000*(G176 + J176)</f>
        <v/>
      </c>
      <c r="H177">
        <f>1000*(H176 + J176)</f>
        <v/>
      </c>
    </row>
    <row r="179">
      <c r="A179" t="inlineStr">
        <is>
          <t>regReadDataA[7]: masterReg/readData1_reg[7]/Q to masterReg/i__carry__0_i_1__0/I1Total delay (from Vivado)</t>
        </is>
      </c>
      <c r="E179" t="inlineStr">
        <is>
          <t>528</t>
        </is>
      </c>
      <c r="F179" t="inlineStr">
        <is>
          <t>423</t>
        </is>
      </c>
      <c r="G179" t="inlineStr">
        <is>
          <t>945</t>
        </is>
      </c>
      <c r="H179" t="inlineStr">
        <is>
          <t>711</t>
        </is>
      </c>
    </row>
    <row r="181">
      <c r="A181" t="inlineStr">
        <is>
          <t>INT_R_X5Y47/INT_R.NR1END0-&gt;&gt;NW2BEG0</t>
        </is>
      </c>
      <c r="B181" t="inlineStr">
        <is>
          <t>Buffer</t>
        </is>
      </c>
      <c r="C181" t="n">
        <v>1.1851186875</v>
      </c>
      <c r="D181" t="n">
        <v>0.008473000000000001</v>
      </c>
      <c r="E181" t="n">
        <v>0.041</v>
      </c>
      <c r="F181" t="n">
        <v>0.033</v>
      </c>
      <c r="G181" t="n">
        <v>0.137</v>
      </c>
      <c r="H181" t="n">
        <v>0.113</v>
      </c>
      <c r="I181">
        <f>((D186 + D197) + (D182 + D183 + D184 + D185))</f>
        <v/>
      </c>
      <c r="J181">
        <f>(((D186 + D197) + (D182 + D183 + D184 + D185))*C181)</f>
        <v/>
      </c>
    </row>
    <row r="182">
      <c r="A182" t="inlineStr">
        <is>
          <t>INT_R_X5Y47/NW2BEG0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INT_L_X4Y48/NW2END0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INT_L_X4Y47/NW2END_S0_0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INT_R_X5Y48/NW2A0</t>
        </is>
      </c>
      <c r="B185" t="inlineStr">
        <is>
          <t>Part of wire</t>
        </is>
      </c>
      <c r="C185" t="n">
        <v>0</v>
      </c>
      <c r="D185" t="n">
        <v>0</v>
      </c>
      <c r="I185">
        <f>(((D182 + D183 + D184 + D185)/2) + (D186 + D197))</f>
        <v/>
      </c>
      <c r="J185">
        <f>((C182 + C183 + C184 + C185)*(((D182 + D183 + D184 + D185)/2) + (D186 + D197)))</f>
        <v/>
      </c>
    </row>
    <row r="186">
      <c r="A186" t="inlineStr">
        <is>
          <t>INT_L_X4Y48/INT_L.NW2END0-&gt;&gt;IMUX_L40</t>
        </is>
      </c>
      <c r="B186" t="inlineStr">
        <is>
          <t>Buffer</t>
        </is>
      </c>
      <c r="C186" t="n">
        <v>1.6107141875</v>
      </c>
      <c r="D186" t="n">
        <v>0.007713</v>
      </c>
      <c r="E186" t="n">
        <v>0.047</v>
      </c>
      <c r="F186" t="n">
        <v>0.038</v>
      </c>
      <c r="G186" t="n">
        <v>0.138</v>
      </c>
      <c r="H186" t="n">
        <v>0.114</v>
      </c>
      <c r="I186">
        <f>((((D191) + (D190))) + (D187 + D188))</f>
        <v/>
      </c>
      <c r="J186">
        <f>(((((D191) + (D190))) + (D187 + D188))*C186)</f>
        <v/>
      </c>
    </row>
    <row r="187">
      <c r="A187" t="inlineStr">
        <is>
          <t>INT_L_X4Y48/IMUX_L40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CLBLL_L_X4Y48/CLBLL_IMUX40</t>
        </is>
      </c>
      <c r="B188" t="inlineStr">
        <is>
          <t>Part of wire</t>
        </is>
      </c>
      <c r="C188" t="n">
        <v>0</v>
      </c>
      <c r="D188" t="n">
        <v>0</v>
      </c>
      <c r="I188">
        <f>(((D187 + D188)/2) + (((D191) + (D190))))</f>
        <v/>
      </c>
      <c r="J188">
        <f>((C187 + C188)*(((D187 + D188)/2) + (((D191) + (D190)))))</f>
        <v/>
      </c>
    </row>
    <row r="189">
      <c r="A189" t="inlineStr">
        <is>
          <t>CLBLL_L_X4Y48/CLBLL_L.CLBLL_IMUX40-&gt;CLBLL_LL_D1</t>
        </is>
      </c>
      <c r="B189" t="inlineStr">
        <is>
          <t>PassTransistor</t>
        </is>
      </c>
      <c r="C189" t="n">
        <v>0</v>
      </c>
      <c r="E189" t="n">
        <v>0</v>
      </c>
      <c r="F189" t="n">
        <v>0</v>
      </c>
      <c r="G189" t="n">
        <v>0</v>
      </c>
      <c r="H189" t="n">
        <v>0</v>
      </c>
      <c r="I189">
        <f>((D191) + (D190))</f>
        <v/>
      </c>
      <c r="J189">
        <f>(((D191) + (D190))*C189)</f>
        <v/>
      </c>
    </row>
    <row r="190">
      <c r="A190" t="inlineStr">
        <is>
          <t>CLBLL_L_X4Y48/CLBLL_LL_D1</t>
        </is>
      </c>
      <c r="B190" t="inlineStr">
        <is>
          <t>Part of wire</t>
        </is>
      </c>
      <c r="C190" t="n">
        <v>0</v>
      </c>
      <c r="D190" t="n">
        <v>0</v>
      </c>
      <c r="I190">
        <f>(((D190)/2) + (D191))</f>
        <v/>
      </c>
      <c r="J190">
        <f>((C190)*(((D190)/2) + (D191)))</f>
        <v/>
      </c>
    </row>
    <row r="191">
      <c r="A191" t="inlineStr">
        <is>
          <t>masterReg/i__carry_i_5/I3</t>
        </is>
      </c>
      <c r="B191" t="inlineStr">
        <is>
          <t>Inpin</t>
        </is>
      </c>
      <c r="D191" t="n">
        <v>0</v>
      </c>
      <c r="E191" t="n">
        <v>0.216</v>
      </c>
      <c r="F191" t="n">
        <v>0.174</v>
      </c>
      <c r="G191" t="n">
        <v>0.522</v>
      </c>
      <c r="H191" t="n">
        <v>0.421</v>
      </c>
    </row>
    <row r="192">
      <c r="A192" t="inlineStr">
        <is>
          <t>regReadDataA[7]: masterReg/readData1_reg[7]/Q to masterReg/i__carry_i_5/I3 sum delays</t>
        </is>
      </c>
      <c r="E192">
        <f>(E2 + E4 + E7 + E36 + E125 + E181 + E186 + E189 + E191)</f>
        <v/>
      </c>
      <c r="F192">
        <f>(F2 + F4 + F7 + F36 + F125 + F181 + F186 + F189 + F191)</f>
        <v/>
      </c>
      <c r="G192">
        <f>(G2 + G4 + G7 + G36 + G125 + G181 + G186 + G189 + G191)</f>
        <v/>
      </c>
      <c r="H192">
        <f>(H2 + H4 + H7 + H36 + H125 + H181 + H186 + H189 + H191)</f>
        <v/>
      </c>
      <c r="J192">
        <f>(J2 + J3 + J4 + J6 + J7 + J11 + J36 + J40 + J125 + J127 + J181 + J185 + J186 + J188 + J189 + J190 + J191)</f>
        <v/>
      </c>
    </row>
    <row r="193">
      <c r="A193" t="inlineStr">
        <is>
          <t>regReadDataA[7]: masterReg/readData1_reg[7]/Q to masterReg/i__carry_i_5/I3sum delays + cap delay</t>
        </is>
      </c>
      <c r="E193">
        <f>1000*(E192 + J192)</f>
        <v/>
      </c>
      <c r="F193">
        <f>1000*(F192 + J192)</f>
        <v/>
      </c>
      <c r="G193">
        <f>1000*(G192 + J192)</f>
        <v/>
      </c>
      <c r="H193">
        <f>1000*(H192 + J192)</f>
        <v/>
      </c>
    </row>
    <row r="195">
      <c r="A195" t="inlineStr">
        <is>
          <t>regReadDataA[7]: masterReg/readData1_reg[7]/Q to masterReg/i__carry_i_5/I3Total delay (from Vivado)</t>
        </is>
      </c>
      <c r="E195" t="inlineStr">
        <is>
          <t>588</t>
        </is>
      </c>
      <c r="F195" t="inlineStr">
        <is>
          <t>499</t>
        </is>
      </c>
      <c r="G195" t="inlineStr">
        <is>
          <t>1086</t>
        </is>
      </c>
      <c r="H195" t="inlineStr">
        <is>
          <t>903</t>
        </is>
      </c>
    </row>
    <row r="197">
      <c r="A197" t="inlineStr">
        <is>
          <t>INT_L_X4Y47/INT_L.NW2END_S0_0-&gt;&gt;IMUX_L47</t>
        </is>
      </c>
      <c r="B197" t="inlineStr">
        <is>
          <t>Buffer</t>
        </is>
      </c>
      <c r="C197" t="n">
        <v>1.6107141875</v>
      </c>
      <c r="D197" t="n">
        <v>0.007713</v>
      </c>
      <c r="E197" t="n">
        <v>0.047</v>
      </c>
      <c r="F197" t="n">
        <v>0.038</v>
      </c>
      <c r="G197" t="n">
        <v>0.138</v>
      </c>
      <c r="H197" t="n">
        <v>0.114</v>
      </c>
      <c r="I197">
        <f>((((D202) + (D201))) + (D198 + D199))</f>
        <v/>
      </c>
      <c r="J197">
        <f>(((((D202) + (D201))) + (D198 + D199))*C197)</f>
        <v/>
      </c>
    </row>
    <row r="198">
      <c r="A198" t="inlineStr">
        <is>
          <t>INT_L_X4Y47/IMUX_L47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CLBLL_L_X4Y47/CLBLL_IMUX47</t>
        </is>
      </c>
      <c r="B199" t="inlineStr">
        <is>
          <t>Part of wire</t>
        </is>
      </c>
      <c r="C199" t="n">
        <v>0</v>
      </c>
      <c r="D199" t="n">
        <v>0</v>
      </c>
      <c r="I199">
        <f>(((D198 + D199)/2) + (((D202) + (D201))))</f>
        <v/>
      </c>
      <c r="J199">
        <f>((C198 + C199)*(((D198 + D199)/2) + (((D202) + (D201)))))</f>
        <v/>
      </c>
    </row>
    <row r="200">
      <c r="A200" t="inlineStr">
        <is>
          <t>CLBLL_L_X4Y47/CLBLL_L.CLBLL_IMUX47-&gt;CLBLL_LL_D5</t>
        </is>
      </c>
      <c r="B200" t="inlineStr">
        <is>
          <t>PassTransistor</t>
        </is>
      </c>
      <c r="C200" t="n">
        <v>0</v>
      </c>
      <c r="E200" t="n">
        <v>0</v>
      </c>
      <c r="F200" t="n">
        <v>0</v>
      </c>
      <c r="G200" t="n">
        <v>0</v>
      </c>
      <c r="H200" t="n">
        <v>0</v>
      </c>
      <c r="I200">
        <f>((D202) + (D201))</f>
        <v/>
      </c>
      <c r="J200">
        <f>(((D202) + (D201))*C200)</f>
        <v/>
      </c>
    </row>
    <row r="201">
      <c r="A201" t="inlineStr">
        <is>
          <t>CLBLL_L_X4Y47/CLBLL_LL_D5</t>
        </is>
      </c>
      <c r="B201" t="inlineStr">
        <is>
          <t>Part of wire</t>
        </is>
      </c>
      <c r="C201" t="n">
        <v>0</v>
      </c>
      <c r="D201" t="n">
        <v>0.007955</v>
      </c>
      <c r="I201">
        <f>(((D201)/2) + (D202))</f>
        <v/>
      </c>
      <c r="J201">
        <f>((C201)*(((D201)/2) + (D202)))</f>
        <v/>
      </c>
    </row>
    <row r="202">
      <c r="A202" t="inlineStr">
        <is>
          <t>masterReg/readData2[31]_i_16/I5</t>
        </is>
      </c>
      <c r="B202" t="inlineStr">
        <is>
          <t>Inpin</t>
        </is>
      </c>
      <c r="D202" t="n">
        <v>0</v>
      </c>
      <c r="E202" t="n">
        <v>0.042</v>
      </c>
      <c r="F202" t="n">
        <v>0.033</v>
      </c>
      <c r="G202" t="n">
        <v>0.113</v>
      </c>
      <c r="H202" t="n">
        <v>0.091</v>
      </c>
    </row>
    <row r="203">
      <c r="A203" t="inlineStr">
        <is>
          <t>regReadDataA[7]: masterReg/readData1_reg[7]/Q to masterReg/readData2[31]_i_16/I5 sum delays</t>
        </is>
      </c>
      <c r="E203">
        <f>(E2 + E4 + E7 + E36 + E125 + E181 + E197 + E200 + E202)</f>
        <v/>
      </c>
      <c r="F203">
        <f>(F2 + F4 + F7 + F36 + F125 + F181 + F197 + F200 + F202)</f>
        <v/>
      </c>
      <c r="G203">
        <f>(G2 + G4 + G7 + G36 + G125 + G181 + G197 + G200 + G202)</f>
        <v/>
      </c>
      <c r="H203">
        <f>(H2 + H4 + H7 + H36 + H125 + H181 + H197 + H200 + H202)</f>
        <v/>
      </c>
      <c r="J203">
        <f>(J2 + J3 + J4 + J6 + J7 + J11 + J36 + J40 + J125 + J127 + J181 + J185 + J197 + J199 + J200 + J201 + J202)</f>
        <v/>
      </c>
    </row>
    <row r="204">
      <c r="A204" t="inlineStr">
        <is>
          <t>regReadDataA[7]: masterReg/readData1_reg[7]/Q to masterReg/readData2[31]_i_16/I5sum delays + cap delay</t>
        </is>
      </c>
      <c r="E204">
        <f>1000*(E203 + J203)</f>
        <v/>
      </c>
      <c r="F204">
        <f>1000*(F203 + J203)</f>
        <v/>
      </c>
      <c r="G204">
        <f>1000*(G203 + J203)</f>
        <v/>
      </c>
      <c r="H204">
        <f>1000*(H203 + J203)</f>
        <v/>
      </c>
    </row>
    <row r="206">
      <c r="A206" t="inlineStr">
        <is>
          <t>regReadDataA[7]: masterReg/readData1_reg[7]/Q to masterReg/readData2[31]_i_16/I5Total delay (from Vivado)</t>
        </is>
      </c>
      <c r="E206" t="inlineStr">
        <is>
          <t>424</t>
        </is>
      </c>
      <c r="F206" t="inlineStr">
        <is>
          <t>368</t>
        </is>
      </c>
      <c r="G206" t="inlineStr">
        <is>
          <t>748</t>
        </is>
      </c>
      <c r="H206" t="inlineStr">
        <is>
          <t>633</t>
        </is>
      </c>
    </row>
    <row r="208">
      <c r="A208" t="inlineStr">
        <is>
          <t>INT_R_X5Y44/INT_R.NN2END0-&gt;&gt;NE2BEG0</t>
        </is>
      </c>
      <c r="B208" t="inlineStr">
        <is>
          <t>Buffer</t>
        </is>
      </c>
      <c r="C208" t="n">
        <v>1.1851186875</v>
      </c>
      <c r="D208" t="n">
        <v>0.008473000000000001</v>
      </c>
      <c r="E208" t="n">
        <v>0.041</v>
      </c>
      <c r="F208" t="n">
        <v>0.033</v>
      </c>
      <c r="G208" t="n">
        <v>0.134</v>
      </c>
      <c r="H208" t="n">
        <v>0.111</v>
      </c>
      <c r="I208">
        <f>((D217 + D234) + (D209 + D210 + D211 + D212 + D213 + D214 + D215 + D216))</f>
        <v/>
      </c>
      <c r="J208">
        <f>(((D217 + D234) + (D209 + D210 + D211 + D212 + D213 + D214 + D215 + D216))*C208)</f>
        <v/>
      </c>
    </row>
    <row r="209">
      <c r="A209" t="inlineStr">
        <is>
          <t>INT_R_X5Y44/NE2BEG0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INT_L_X6Y45/NE2END0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INT_L_X6Y44/NE2END_S3_0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INT_R_X5Y45/NE2A0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CLBLM_R_X5Y45/CLBLM_NE2A0</t>
        </is>
      </c>
      <c r="B213" t="inlineStr">
        <is>
          <t>Part of wire</t>
        </is>
      </c>
      <c r="C213" t="n">
        <v>0.100092</v>
      </c>
      <c r="D213" t="n">
        <v>0.005469</v>
      </c>
    </row>
    <row r="214">
      <c r="A214" t="inlineStr">
        <is>
          <t>VBRK_X18Y47/VBRK_NE2A0</t>
        </is>
      </c>
      <c r="B214" t="inlineStr">
        <is>
          <t>Part of wire</t>
        </is>
      </c>
      <c r="C214" t="n">
        <v>0.01211</v>
      </c>
      <c r="D214" t="n">
        <v>0.00162</v>
      </c>
    </row>
    <row r="215">
      <c r="A215" t="inlineStr">
        <is>
          <t>BRAM_L_X6Y45/BRAM_NE2A0_0</t>
        </is>
      </c>
      <c r="B215" t="inlineStr">
        <is>
          <t>Part of wire</t>
        </is>
      </c>
      <c r="C215" t="n">
        <v>0.26892</v>
      </c>
      <c r="D215" t="n">
        <v>0.06043</v>
      </c>
    </row>
    <row r="216">
      <c r="A216" t="inlineStr">
        <is>
          <t>BRAM_INT_INTERFACE_L_X6Y45/INT_INTERFACE_NE2A0</t>
        </is>
      </c>
      <c r="B216" t="inlineStr">
        <is>
          <t>Part of wire</t>
        </is>
      </c>
      <c r="C216" t="n">
        <v>0</v>
      </c>
      <c r="D216" t="n">
        <v>0</v>
      </c>
      <c r="I216">
        <f>(((D209 + D210 + D211 + D212 + D213 + D214 + D215 + D216)/2) + (D217 + D234))</f>
        <v/>
      </c>
      <c r="J216">
        <f>((C209 + C210 + C211 + C212 + C213 + C214 + C215 + C216)*(((D209 + D210 + D211 + D212 + D213 + D214 + D215 + D216)/2) + (D217 + D234)))</f>
        <v/>
      </c>
    </row>
    <row r="217">
      <c r="A217" t="inlineStr">
        <is>
          <t>INT_L_X6Y45/INT_L.NE2END0-&gt;&gt;EE2BEG0</t>
        </is>
      </c>
      <c r="B217" t="inlineStr">
        <is>
          <t>Buffer</t>
        </is>
      </c>
      <c r="C217" t="n">
        <v>1.1851186875</v>
      </c>
      <c r="D217" t="n">
        <v>0.008473000000000001</v>
      </c>
      <c r="E217" t="n">
        <v>0.061</v>
      </c>
      <c r="F217" t="n">
        <v>0.05</v>
      </c>
      <c r="G217" t="n">
        <v>0.139</v>
      </c>
      <c r="H217" t="n">
        <v>0.115</v>
      </c>
      <c r="I217">
        <f>((D223) + (D218 + D219 + D220 + D221 + D222))</f>
        <v/>
      </c>
      <c r="J217">
        <f>(((D223) + (D218 + D219 + D220 + D221 + D222))*C217)</f>
        <v/>
      </c>
    </row>
    <row r="218">
      <c r="A218" t="inlineStr">
        <is>
          <t>INT_L_X6Y45/EE2BEG0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INT_L_X8Y45/EE2END0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INT_R_X7Y45/EE2A0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CLBLM_R_X7Y45/CLBLM_EE2A0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CLBLM_L_X8Y45/CLBLM_EE2A0</t>
        </is>
      </c>
      <c r="B222" t="inlineStr">
        <is>
          <t>Part of wire</t>
        </is>
      </c>
      <c r="C222" t="n">
        <v>0</v>
      </c>
      <c r="D222" t="n">
        <v>0</v>
      </c>
      <c r="I222">
        <f>(((D218 + D219 + D220 + D221 + D222)/2) + (D223))</f>
        <v/>
      </c>
      <c r="J222">
        <f>((C218 + C219 + C220 + C221 + C222)*(((D218 + D219 + D220 + D221 + D222)/2) + (D223)))</f>
        <v/>
      </c>
    </row>
    <row r="223">
      <c r="A223" t="inlineStr">
        <is>
          <t>INT_L_X8Y45/INT_L.EE2END0-&gt;&gt;IMUX_L8</t>
        </is>
      </c>
      <c r="B223" t="inlineStr">
        <is>
          <t>Buffer</t>
        </is>
      </c>
      <c r="C223" t="n">
        <v>1.6107141875</v>
      </c>
      <c r="D223" t="n">
        <v>0.007713</v>
      </c>
      <c r="E223" t="n">
        <v>0.047</v>
      </c>
      <c r="F223" t="n">
        <v>0.038</v>
      </c>
      <c r="G223" t="n">
        <v>0.138</v>
      </c>
      <c r="H223" t="n">
        <v>0.114</v>
      </c>
      <c r="I223">
        <f>((((D228) + (D227))) + (D224 + D225))</f>
        <v/>
      </c>
      <c r="J223">
        <f>(((((D228) + (D227))) + (D224 + D225))*C223)</f>
        <v/>
      </c>
    </row>
    <row r="224">
      <c r="A224" t="inlineStr">
        <is>
          <t>INT_L_X8Y45/IMUX_L8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CLBLM_L_X8Y45/CLBLM_IMUX8</t>
        </is>
      </c>
      <c r="B225" t="inlineStr">
        <is>
          <t>Part of wire</t>
        </is>
      </c>
      <c r="C225" t="n">
        <v>0</v>
      </c>
      <c r="D225" t="n">
        <v>0</v>
      </c>
      <c r="I225">
        <f>(((D224 + D225)/2) + (((D228) + (D227))))</f>
        <v/>
      </c>
      <c r="J225">
        <f>((C224 + C225)*(((D224 + D225)/2) + (((D228) + (D227)))))</f>
        <v/>
      </c>
    </row>
    <row r="226">
      <c r="A226" t="inlineStr">
        <is>
          <t>CLBLM_L_X8Y45/CLBLM_L.CLBLM_IMUX8-&gt;CLBLM_M_A5</t>
        </is>
      </c>
      <c r="B226" t="inlineStr">
        <is>
          <t>PassTransistor</t>
        </is>
      </c>
      <c r="C226" t="n">
        <v>0</v>
      </c>
      <c r="E226" t="n">
        <v>0</v>
      </c>
      <c r="F226" t="n">
        <v>0</v>
      </c>
      <c r="G226" t="n">
        <v>0</v>
      </c>
      <c r="H226" t="n">
        <v>0</v>
      </c>
      <c r="I226">
        <f>((D228) + (D227))</f>
        <v/>
      </c>
      <c r="J226">
        <f>(((D228) + (D227))*C226)</f>
        <v/>
      </c>
    </row>
    <row r="227">
      <c r="A227" t="inlineStr">
        <is>
          <t>CLBLM_L_X8Y45/CLBLM_M_A5</t>
        </is>
      </c>
      <c r="B227" t="inlineStr">
        <is>
          <t>Part of wire</t>
        </is>
      </c>
      <c r="C227" t="n">
        <v>0</v>
      </c>
      <c r="D227" t="n">
        <v>0</v>
      </c>
      <c r="I227">
        <f>(((D227)/2) + (D228))</f>
        <v/>
      </c>
      <c r="J227">
        <f>((C227)*(((D227)/2) + (D228)))</f>
        <v/>
      </c>
    </row>
    <row r="228">
      <c r="A228" t="inlineStr">
        <is>
          <t>masterReg/register_reg_r1_0_31_0_5_i_57/I3</t>
        </is>
      </c>
      <c r="B228" t="inlineStr">
        <is>
          <t>Inpin</t>
        </is>
      </c>
      <c r="D228" t="n">
        <v>0</v>
      </c>
      <c r="E228" t="n">
        <v>0.048</v>
      </c>
      <c r="F228" t="n">
        <v>0.038</v>
      </c>
      <c r="G228" t="n">
        <v>0.126</v>
      </c>
      <c r="H228" t="n">
        <v>0.102</v>
      </c>
    </row>
    <row r="229">
      <c r="A229" t="inlineStr">
        <is>
          <t>regReadDataA[7]: masterReg/readData1_reg[7]/Q to masterReg/register_reg_r1_0_31_0_5_i_57/I3 sum delays</t>
        </is>
      </c>
      <c r="E229">
        <f>(E2 + E4 + E7 + E208 + E217 + E223 + E226 + E228)</f>
        <v/>
      </c>
      <c r="F229">
        <f>(F2 + F4 + F7 + F208 + F217 + F223 + F226 + F228)</f>
        <v/>
      </c>
      <c r="G229">
        <f>(G2 + G4 + G7 + G208 + G217 + G223 + G226 + G228)</f>
        <v/>
      </c>
      <c r="H229">
        <f>(H2 + H4 + H7 + H208 + H217 + H223 + H226 + H228)</f>
        <v/>
      </c>
      <c r="J229">
        <f>(J2 + J3 + J4 + J6 + J7 + J11 + J208 + J216 + J217 + J222 + J223 + J225 + J226 + J227 + J228)</f>
        <v/>
      </c>
    </row>
    <row r="230">
      <c r="A230" t="inlineStr">
        <is>
          <t>regReadDataA[7]: masterReg/readData1_reg[7]/Q to masterReg/register_reg_r1_0_31_0_5_i_57/I3sum delays + cap delay</t>
        </is>
      </c>
      <c r="E230">
        <f>1000*(E229 + J229)</f>
        <v/>
      </c>
      <c r="F230">
        <f>1000*(F229 + J229)</f>
        <v/>
      </c>
      <c r="G230">
        <f>1000*(G229 + J229)</f>
        <v/>
      </c>
      <c r="H230">
        <f>1000*(H229 + J229)</f>
        <v/>
      </c>
    </row>
    <row r="232">
      <c r="A232" t="inlineStr">
        <is>
          <t>regReadDataA[7]: masterReg/readData1_reg[7]/Q to masterReg/register_reg_r1_0_31_0_5_i_57/I3Total delay (from Vivado)</t>
        </is>
      </c>
      <c r="E232" t="inlineStr">
        <is>
          <t>423</t>
        </is>
      </c>
      <c r="F232" t="inlineStr">
        <is>
          <t>375</t>
        </is>
      </c>
      <c r="G232" t="inlineStr">
        <is>
          <t>702</t>
        </is>
      </c>
      <c r="H232" t="inlineStr">
        <is>
          <t>606</t>
        </is>
      </c>
    </row>
    <row r="234">
      <c r="A234" t="inlineStr">
        <is>
          <t>INT_L_X6Y45/INT_L.NE2END0-&gt;&gt;NN2BEG0</t>
        </is>
      </c>
      <c r="B234" t="inlineStr">
        <is>
          <t>Buffer</t>
        </is>
      </c>
      <c r="C234" t="n">
        <v>1.1851186875</v>
      </c>
      <c r="D234" t="n">
        <v>0.008473000000000001</v>
      </c>
      <c r="E234" t="n">
        <v>0.06</v>
      </c>
      <c r="F234" t="n">
        <v>0.05</v>
      </c>
      <c r="G234" t="n">
        <v>0.132</v>
      </c>
      <c r="H234" t="n">
        <v>0.109</v>
      </c>
      <c r="I234">
        <f>((D239) + (D235 + D236 + D237 + D238))</f>
        <v/>
      </c>
      <c r="J234">
        <f>(((D239) + (D235 + D236 + D237 + D238))*C234)</f>
        <v/>
      </c>
    </row>
    <row r="235">
      <c r="A235" t="inlineStr">
        <is>
          <t>INT_L_X6Y45/NN2BEG0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INT_L_X6Y47/NN2END0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INT_L_X6Y46/NN2END_S2_0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INT_L_X6Y46/NN2A0</t>
        </is>
      </c>
      <c r="B238" t="inlineStr">
        <is>
          <t>Part of wire</t>
        </is>
      </c>
      <c r="C238" t="n">
        <v>0</v>
      </c>
      <c r="D238" t="n">
        <v>0</v>
      </c>
      <c r="I238">
        <f>(((D235 + D236 + D237 + D238)/2) + (D239))</f>
        <v/>
      </c>
      <c r="J238">
        <f>((C235 + C236 + C237 + C238)*(((D235 + D236 + D237 + D238)/2) + (D239)))</f>
        <v/>
      </c>
    </row>
    <row r="239">
      <c r="A239" t="inlineStr">
        <is>
          <t>INT_L_X6Y47/INT_L.NN2END0-&gt;&gt;EE2BEG0</t>
        </is>
      </c>
      <c r="B239" t="inlineStr">
        <is>
          <t>Buffer</t>
        </is>
      </c>
      <c r="C239" t="n">
        <v>1.1851186875</v>
      </c>
      <c r="D239" t="n">
        <v>0.008473000000000001</v>
      </c>
      <c r="E239" t="n">
        <v>0.061</v>
      </c>
      <c r="F239" t="n">
        <v>0.05</v>
      </c>
      <c r="G239" t="n">
        <v>0.139</v>
      </c>
      <c r="H239" t="n">
        <v>0.115</v>
      </c>
      <c r="I239">
        <f>((D245 + D256) + (D240 + D241 + D242 + D243 + D244))</f>
        <v/>
      </c>
      <c r="J239">
        <f>(((D245 + D256) + (D240 + D241 + D242 + D243 + D244))*C239)</f>
        <v/>
      </c>
    </row>
    <row r="240">
      <c r="A240" t="inlineStr">
        <is>
          <t>INT_L_X6Y47/EE2BEG0</t>
        </is>
      </c>
      <c r="B240" t="inlineStr">
        <is>
          <t>Part of wire</t>
        </is>
      </c>
      <c r="C240" t="n">
        <v>0</v>
      </c>
      <c r="D240" t="n">
        <v>0</v>
      </c>
    </row>
    <row r="241">
      <c r="A241" t="inlineStr">
        <is>
          <t>INT_L_X8Y47/EE2END0</t>
        </is>
      </c>
      <c r="B241" t="inlineStr">
        <is>
          <t>Part of wire</t>
        </is>
      </c>
      <c r="C241" t="n">
        <v>0</v>
      </c>
      <c r="D241" t="n">
        <v>0</v>
      </c>
    </row>
    <row r="242">
      <c r="A242" t="inlineStr">
        <is>
          <t>INT_R_X7Y47/EE2A0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CLBLM_R_X7Y47/CLBLM_EE2A0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CLBLM_L_X8Y47/CLBLM_EE2A0</t>
        </is>
      </c>
      <c r="B244" t="inlineStr">
        <is>
          <t>Part of wire</t>
        </is>
      </c>
      <c r="C244" t="n">
        <v>0</v>
      </c>
      <c r="D244" t="n">
        <v>0</v>
      </c>
      <c r="I244">
        <f>(((D240 + D241 + D242 + D243 + D244)/2) + (D245 + D256))</f>
        <v/>
      </c>
      <c r="J244">
        <f>((C240 + C241 + C242 + C243 + C244)*(((D240 + D241 + D242 + D243 + D244)/2) + (D245 + D256)))</f>
        <v/>
      </c>
    </row>
    <row r="245">
      <c r="A245" t="inlineStr">
        <is>
          <t>INT_L_X8Y47/INT_L.EE2END0-&gt;&gt;IMUX_L33</t>
        </is>
      </c>
      <c r="B245" t="inlineStr">
        <is>
          <t>Buffer</t>
        </is>
      </c>
      <c r="C245" t="n">
        <v>1.6107141875</v>
      </c>
      <c r="D245" t="n">
        <v>0.007713</v>
      </c>
      <c r="E245" t="n">
        <v>0.047</v>
      </c>
      <c r="F245" t="n">
        <v>0.038</v>
      </c>
      <c r="G245" t="n">
        <v>0.138</v>
      </c>
      <c r="H245" t="n">
        <v>0.114</v>
      </c>
      <c r="I245">
        <f>((((D250) + (D249))) + (D246 + D247))</f>
        <v/>
      </c>
      <c r="J245">
        <f>(((((D250) + (D249))) + (D246 + D247))*C245)</f>
        <v/>
      </c>
    </row>
    <row r="246">
      <c r="A246" t="inlineStr">
        <is>
          <t>INT_L_X8Y47/IMUX_L33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CLBLM_L_X8Y47/CLBLM_IMUX33</t>
        </is>
      </c>
      <c r="B247" t="inlineStr">
        <is>
          <t>Part of wire</t>
        </is>
      </c>
      <c r="C247" t="n">
        <v>0</v>
      </c>
      <c r="D247" t="n">
        <v>0</v>
      </c>
      <c r="I247">
        <f>(((D246 + D247)/2) + (((D250) + (D249))))</f>
        <v/>
      </c>
      <c r="J247">
        <f>((C246 + C247)*(((D246 + D247)/2) + (((D250) + (D249)))))</f>
        <v/>
      </c>
    </row>
    <row r="248">
      <c r="A248" t="inlineStr">
        <is>
          <t>CLBLM_L_X8Y47/CLBLM_L.CLBLM_IMUX33-&gt;CLBLM_L_C1</t>
        </is>
      </c>
      <c r="B248" t="inlineStr">
        <is>
          <t>PassTransistor</t>
        </is>
      </c>
      <c r="C248" t="n">
        <v>0</v>
      </c>
      <c r="E248" t="n">
        <v>0</v>
      </c>
      <c r="F248" t="n">
        <v>0</v>
      </c>
      <c r="G248" t="n">
        <v>0</v>
      </c>
      <c r="H248" t="n">
        <v>0</v>
      </c>
      <c r="I248">
        <f>((D250) + (D249))</f>
        <v/>
      </c>
      <c r="J248">
        <f>(((D250) + (D249))*C248)</f>
        <v/>
      </c>
    </row>
    <row r="249">
      <c r="A249" t="inlineStr">
        <is>
          <t>CLBLM_L_X8Y47/CLBLM_L_C1</t>
        </is>
      </c>
      <c r="B249" t="inlineStr">
        <is>
          <t>Part of wire</t>
        </is>
      </c>
      <c r="C249" t="n">
        <v>0</v>
      </c>
      <c r="D249" t="n">
        <v>0</v>
      </c>
      <c r="I249">
        <f>(((D249)/2) + (D250))</f>
        <v/>
      </c>
      <c r="J249">
        <f>((C249)*(((D249)/2) + (D250)))</f>
        <v/>
      </c>
    </row>
    <row r="250">
      <c r="A250" t="inlineStr">
        <is>
          <t>masterReg/register_reg_r1_0_31_0_5_i_49/I5</t>
        </is>
      </c>
      <c r="B250" t="inlineStr">
        <is>
          <t>Inpin</t>
        </is>
      </c>
      <c r="D250" t="n">
        <v>0</v>
      </c>
      <c r="E250" t="n">
        <v>0.215</v>
      </c>
      <c r="F250" t="n">
        <v>0.173</v>
      </c>
      <c r="G250" t="n">
        <v>0.517</v>
      </c>
      <c r="H250" t="n">
        <v>0.417</v>
      </c>
    </row>
    <row r="251">
      <c r="A251" t="inlineStr">
        <is>
          <t>regReadDataA[7]: masterReg/readData1_reg[7]/Q to masterReg/register_reg_r1_0_31_0_5_i_49/I5 sum delays</t>
        </is>
      </c>
      <c r="E251">
        <f>(E2 + E4 + E7 + E208 + E234 + E239 + E245 + E248 + E250)</f>
        <v/>
      </c>
      <c r="F251">
        <f>(F2 + F4 + F7 + F208 + F234 + F239 + F245 + F248 + F250)</f>
        <v/>
      </c>
      <c r="G251">
        <f>(G2 + G4 + G7 + G208 + G234 + G239 + G245 + G248 + G250)</f>
        <v/>
      </c>
      <c r="H251">
        <f>(H2 + H4 + H7 + H208 + H234 + H239 + H245 + H248 + H250)</f>
        <v/>
      </c>
      <c r="J251">
        <f>(J2 + J3 + J4 + J6 + J7 + J11 + J208 + J216 + J234 + J238 + J239 + J244 + J245 + J247 + J248 + J249 + J250)</f>
        <v/>
      </c>
    </row>
    <row r="252">
      <c r="A252" t="inlineStr">
        <is>
          <t>regReadDataA[7]: masterReg/readData1_reg[7]/Q to masterReg/register_reg_r1_0_31_0_5_i_49/I5sum delays + cap delay</t>
        </is>
      </c>
      <c r="E252">
        <f>1000*(E251 + J251)</f>
        <v/>
      </c>
      <c r="F252">
        <f>1000*(F251 + J251)</f>
        <v/>
      </c>
      <c r="G252">
        <f>1000*(G251 + J251)</f>
        <v/>
      </c>
      <c r="H252">
        <f>1000*(H251 + J251)</f>
        <v/>
      </c>
    </row>
    <row r="254">
      <c r="A254" t="inlineStr">
        <is>
          <t>regReadDataA[7]: masterReg/readData1_reg[7]/Q to masterReg/register_reg_r1_0_31_0_5_i_49/I5Total delay (from Vivado)</t>
        </is>
      </c>
      <c r="E254" t="inlineStr">
        <is>
          <t>668</t>
        </is>
      </c>
      <c r="F254" t="inlineStr">
        <is>
          <t>578</t>
        </is>
      </c>
      <c r="G254" t="inlineStr">
        <is>
          <t>1164</t>
        </is>
      </c>
      <c r="H254" t="inlineStr">
        <is>
          <t>982</t>
        </is>
      </c>
    </row>
    <row r="256">
      <c r="A256" t="inlineStr">
        <is>
          <t>INT_L_X8Y47/INT_L.EE2END0-&gt;&gt;NR1BEG0</t>
        </is>
      </c>
      <c r="B256" t="inlineStr">
        <is>
          <t>Buffer</t>
        </is>
      </c>
      <c r="C256" t="n">
        <v>1.16220225</v>
      </c>
      <c r="D256" t="n">
        <v>0.008429000000000001</v>
      </c>
      <c r="E256" t="n">
        <v>0.056</v>
      </c>
      <c r="F256" t="n">
        <v>0.046</v>
      </c>
      <c r="G256" t="n">
        <v>0.132</v>
      </c>
      <c r="H256" t="n">
        <v>0.109</v>
      </c>
      <c r="I256">
        <f>((D259) + (D257 + D258))</f>
        <v/>
      </c>
      <c r="J256">
        <f>(((D259) + (D257 + D258))*C256)</f>
        <v/>
      </c>
    </row>
    <row r="257">
      <c r="A257" t="inlineStr">
        <is>
          <t>INT_L_X8Y47/NR1BEG0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INT_L_X8Y48/NR1END0</t>
        </is>
      </c>
      <c r="B258" t="inlineStr">
        <is>
          <t>Part of wire</t>
        </is>
      </c>
      <c r="C258" t="n">
        <v>0</v>
      </c>
      <c r="D258" t="n">
        <v>0</v>
      </c>
      <c r="I258">
        <f>(((D257 + D258)/2) + (D259))</f>
        <v/>
      </c>
      <c r="J258">
        <f>((C257 + C258)*(((D257 + D258)/2) + (D259)))</f>
        <v/>
      </c>
    </row>
    <row r="259">
      <c r="A259" t="inlineStr">
        <is>
          <t>INT_L_X8Y48/INT_L.NR1END0-&gt;&gt;BYP_ALT0</t>
        </is>
      </c>
      <c r="B259" t="inlineStr">
        <is>
          <t>Buffer</t>
        </is>
      </c>
      <c r="C259" t="n">
        <v>0</v>
      </c>
      <c r="D259" t="n">
        <v>0.00757</v>
      </c>
      <c r="E259" t="n">
        <v>0</v>
      </c>
      <c r="F259" t="n">
        <v>0</v>
      </c>
      <c r="G259" t="n">
        <v>0</v>
      </c>
      <c r="H259" t="n">
        <v>0</v>
      </c>
      <c r="I259">
        <f>((D261) + (D260))</f>
        <v/>
      </c>
      <c r="J259">
        <f>(((D261) + (D260))*C259)</f>
        <v/>
      </c>
    </row>
    <row r="260">
      <c r="A260" t="inlineStr">
        <is>
          <t>INT_L_X8Y48/BYP_ALT0</t>
        </is>
      </c>
      <c r="B260" t="inlineStr">
        <is>
          <t>Part of wire</t>
        </is>
      </c>
      <c r="C260" t="n">
        <v>0</v>
      </c>
      <c r="D260" t="n">
        <v>0</v>
      </c>
      <c r="I260">
        <f>(((D260)/2) + (D261))</f>
        <v/>
      </c>
      <c r="J260">
        <f>((C260)*(((D260)/2) + (D261)))</f>
        <v/>
      </c>
    </row>
    <row r="261">
      <c r="A261" t="inlineStr">
        <is>
          <t>INT_L_X8Y48/INT_L.BYP_ALT0-&gt;&gt;BYP_BOUNCE0</t>
        </is>
      </c>
      <c r="B261" t="inlineStr">
        <is>
          <t>Buffer</t>
        </is>
      </c>
      <c r="C261" t="n">
        <v>1.4764880625</v>
      </c>
      <c r="D261" t="n">
        <v>0</v>
      </c>
      <c r="E261" t="n">
        <v>0.059</v>
      </c>
      <c r="F261" t="n">
        <v>0.049</v>
      </c>
      <c r="G261" t="n">
        <v>0.178</v>
      </c>
      <c r="H261" t="n">
        <v>0.147</v>
      </c>
      <c r="I261">
        <f>((D263) + (D262))</f>
        <v/>
      </c>
      <c r="J261">
        <f>(((D263) + (D262))*C261)</f>
        <v/>
      </c>
    </row>
    <row r="262">
      <c r="A262" t="inlineStr">
        <is>
          <t>INT_L_X8Y48/BYP_BOUNCE0</t>
        </is>
      </c>
      <c r="B262" t="inlineStr">
        <is>
          <t>Part of wire</t>
        </is>
      </c>
      <c r="C262" t="n">
        <v>0</v>
      </c>
      <c r="D262" t="n">
        <v>0</v>
      </c>
      <c r="I262">
        <f>(((D262)/2) + (D263))</f>
        <v/>
      </c>
      <c r="J262">
        <f>((C262)*(((D262)/2) + (D263)))</f>
        <v/>
      </c>
    </row>
    <row r="263">
      <c r="A263" t="inlineStr">
        <is>
          <t>INT_L_X8Y48/INT_L.BYP_BOUNCE0-&gt;&gt;IMUX_L36</t>
        </is>
      </c>
      <c r="B263" t="inlineStr">
        <is>
          <t>Buffer</t>
        </is>
      </c>
      <c r="C263" t="n">
        <v>1.6107141875</v>
      </c>
      <c r="D263" t="n">
        <v>0.007713</v>
      </c>
      <c r="E263" t="n">
        <v>0.047</v>
      </c>
      <c r="F263" t="n">
        <v>0.038</v>
      </c>
      <c r="G263" t="n">
        <v>0.138</v>
      </c>
      <c r="H263" t="n">
        <v>0.114</v>
      </c>
      <c r="I263">
        <f>((((D268) + (D267))) + (D264 + D265))</f>
        <v/>
      </c>
      <c r="J263">
        <f>(((((D268) + (D267))) + (D264 + D265))*C263)</f>
        <v/>
      </c>
    </row>
    <row r="264">
      <c r="A264" t="inlineStr">
        <is>
          <t>INT_L_X8Y48/IMUX_L36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CLBLM_L_X8Y48/CLBLM_IMUX36</t>
        </is>
      </c>
      <c r="B265" t="inlineStr">
        <is>
          <t>Part of wire</t>
        </is>
      </c>
      <c r="C265" t="n">
        <v>0</v>
      </c>
      <c r="D265" t="n">
        <v>0</v>
      </c>
      <c r="I265">
        <f>(((D264 + D265)/2) + (((D268) + (D267))))</f>
        <v/>
      </c>
      <c r="J265">
        <f>((C264 + C265)*(((D264 + D265)/2) + (((D268) + (D267)))))</f>
        <v/>
      </c>
    </row>
    <row r="266">
      <c r="A266" t="inlineStr">
        <is>
          <t>CLBLM_L_X8Y48/CLBLM_L.CLBLM_IMUX36-&gt;CLBLM_L_D2</t>
        </is>
      </c>
      <c r="B266" t="inlineStr">
        <is>
          <t>PassTransistor</t>
        </is>
      </c>
      <c r="C266" t="n">
        <v>0</v>
      </c>
      <c r="E266" t="n">
        <v>0</v>
      </c>
      <c r="F266" t="n">
        <v>0</v>
      </c>
      <c r="G266" t="n">
        <v>0</v>
      </c>
      <c r="H266" t="n">
        <v>0</v>
      </c>
      <c r="I266">
        <f>((D268) + (D267))</f>
        <v/>
      </c>
      <c r="J266">
        <f>(((D268) + (D267))*C266)</f>
        <v/>
      </c>
    </row>
    <row r="267">
      <c r="A267" t="inlineStr">
        <is>
          <t>CLBLM_L_X8Y48/CLBLM_L_D2</t>
        </is>
      </c>
      <c r="B267" t="inlineStr">
        <is>
          <t>Part of wire</t>
        </is>
      </c>
      <c r="C267" t="n">
        <v>0</v>
      </c>
      <c r="D267" t="n">
        <v>0</v>
      </c>
      <c r="I267">
        <f>(((D267)/2) + (D268))</f>
        <v/>
      </c>
      <c r="J267">
        <f>((C267)*(((D267)/2) + (D268)))</f>
        <v/>
      </c>
    </row>
    <row r="268">
      <c r="A268" t="inlineStr">
        <is>
          <t>masterReg/readData2[30]_i_13/I0</t>
        </is>
      </c>
      <c r="B268" t="inlineStr">
        <is>
          <t>Inpin</t>
        </is>
      </c>
      <c r="D268" t="n">
        <v>0</v>
      </c>
      <c r="E268" t="n">
        <v>0.213</v>
      </c>
      <c r="F268" t="n">
        <v>0.171</v>
      </c>
      <c r="G268" t="n">
        <v>0.509</v>
      </c>
      <c r="H268" t="n">
        <v>0.41</v>
      </c>
    </row>
    <row r="269">
      <c r="A269" t="inlineStr">
        <is>
          <t>regReadDataA[7]: masterReg/readData1_reg[7]/Q to masterReg/readData2[30]_i_13/I0 sum delays</t>
        </is>
      </c>
      <c r="E269">
        <f>(E2 + E4 + E7 + E208 + E234 + E239 + E256 + E259 + E261 + E263 + E266 + E268)</f>
        <v/>
      </c>
      <c r="F269">
        <f>(F2 + F4 + F7 + F208 + F234 + F239 + F256 + F259 + F261 + F263 + F266 + F268)</f>
        <v/>
      </c>
      <c r="G269">
        <f>(G2 + G4 + G7 + G208 + G234 + G239 + G256 + G259 + G261 + G263 + G266 + G268)</f>
        <v/>
      </c>
      <c r="H269">
        <f>(H2 + H4 + H7 + H208 + H234 + H239 + H256 + H259 + H261 + H263 + H266 + H268)</f>
        <v/>
      </c>
      <c r="J269">
        <f>(J2 + J3 + J4 + J6 + J7 + J11 + J208 + J216 + J234 + J238 + J239 + J244 + J256 + J258 + J259 + J260 + J261 + J262 + J263 + J265 + J266 + J267 + J268)</f>
        <v/>
      </c>
    </row>
    <row r="270">
      <c r="A270" t="inlineStr">
        <is>
          <t>regReadDataA[7]: masterReg/readData1_reg[7]/Q to masterReg/readData2[30]_i_13/I0sum delays + cap delay</t>
        </is>
      </c>
      <c r="E270">
        <f>1000*(E269 + J269)</f>
        <v/>
      </c>
      <c r="F270">
        <f>1000*(F269 + J269)</f>
        <v/>
      </c>
      <c r="G270">
        <f>1000*(G269 + J269)</f>
        <v/>
      </c>
      <c r="H270">
        <f>1000*(H269 + J269)</f>
        <v/>
      </c>
    </row>
    <row r="272">
      <c r="A272" t="inlineStr">
        <is>
          <t>regReadDataA[7]: masterReg/readData1_reg[7]/Q to masterReg/readData2[30]_i_13/I0Total delay (from Vivado)</t>
        </is>
      </c>
      <c r="E272" t="inlineStr">
        <is>
          <t>799</t>
        </is>
      </c>
      <c r="F272" t="inlineStr">
        <is>
          <t>689</t>
        </is>
      </c>
      <c r="G272" t="inlineStr">
        <is>
          <t>1414</t>
        </is>
      </c>
      <c r="H272" t="inlineStr">
        <is>
          <t>1191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CLBLM_L_X8Y42/CLBLM_M_AQ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D43) + (D5 + D6))) + (D3))</f>
        <v/>
      </c>
      <c r="J2">
        <f>(C2*((((D7 + D43) + (D5 + D6))) + (D3)))</f>
        <v/>
      </c>
    </row>
    <row r="3">
      <c r="A3" t="inlineStr">
        <is>
          <t>CLBLM_L_X8Y42/CLBLM_M_AQ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D43) + (D5 + D6))))</f>
        <v/>
      </c>
      <c r="J3">
        <f>((C3)*(((D3)/2) + (((D7 + D43) + (D5 + D6)))))</f>
        <v/>
      </c>
    </row>
    <row r="4">
      <c r="A4" t="inlineStr">
        <is>
          <t>CLBLM_L_X8Y42/CLBLM_L.CLBLM_M_AQ-&gt;CLBLM_LOGIC_OUTS4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D43) + (D5 + D6))</f>
        <v/>
      </c>
      <c r="J4">
        <f>(((D7 + D43) + (D5 + D6))*C4)</f>
        <v/>
      </c>
    </row>
    <row r="5">
      <c r="A5" t="inlineStr">
        <is>
          <t>CLBLM_L_X8Y42/CLBLM_LOGIC_OUTS4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INT_L_X8Y42/LOGIC_OUTS_L4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D43))</f>
        <v/>
      </c>
      <c r="J6">
        <f>((C5 + C6)*(((D5 + D6)/2) + (D7 + D43)))</f>
        <v/>
      </c>
    </row>
    <row r="7">
      <c r="A7" t="inlineStr">
        <is>
          <t>INT_L_X8Y42/INT_L.LOGIC_OUTS_L4-&gt;&gt;WW2BEG0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0.063</v>
      </c>
      <c r="F7" t="n">
        <v>0.052</v>
      </c>
      <c r="G7" t="n">
        <v>0.143</v>
      </c>
      <c r="H7" t="n">
        <v>0.118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INT_L_X8Y42/WW2BEG0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INT_L_X6Y42/WW2END0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CLBLM_L_X8Y42/CLBLM_WW2A0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CLBLM_R_X7Y42/CLBLM_WW2A0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INT_R_X7Y42/WW2A0</t>
        </is>
      </c>
      <c r="B12" t="inlineStr">
        <is>
          <t>Part of wire</t>
        </is>
      </c>
      <c r="C12" t="n">
        <v>0</v>
      </c>
      <c r="D12" t="n">
        <v>0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INT_L_X6Y42/INT_L.WW2END0-&gt;&gt;NW6BEG1</t>
        </is>
      </c>
      <c r="B13" t="inlineStr">
        <is>
          <t>Buffer</t>
        </is>
      </c>
      <c r="C13" t="n">
        <v>1.5845231875</v>
      </c>
      <c r="D13" t="n">
        <v>0.009979</v>
      </c>
      <c r="E13" t="n">
        <v>0.075</v>
      </c>
      <c r="F13" t="n">
        <v>0.062</v>
      </c>
      <c r="G13" t="n">
        <v>0.175</v>
      </c>
      <c r="H13" t="n">
        <v>0.144</v>
      </c>
      <c r="I13">
        <f>((D25) + (D14 + D15 + D16 + D17 + D18 + D19 + D20 + D21 + D22 + D23 + D24))</f>
        <v/>
      </c>
      <c r="J13">
        <f>(((D25) + (D14 + D15 + D16 + D17 + D18 + D19 + D20 + D21 + D22 + D23 + D24))*C13)</f>
        <v/>
      </c>
    </row>
    <row r="14">
      <c r="A14" t="inlineStr">
        <is>
          <t>INT_L_X6Y42/NW6BEG1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INT_L_X4Y46/NW6END1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BRAM_INT_INTERFACE_L_X6Y42/INT_INTERFACE_NW4A1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BRAM_L_X6Y40/BRAM_NW4A1_2</t>
        </is>
      </c>
      <c r="B17" t="inlineStr">
        <is>
          <t>Part of wire</t>
        </is>
      </c>
      <c r="C17" t="n">
        <v>0.26892</v>
      </c>
      <c r="D17" t="n">
        <v>0.05565999999999999</v>
      </c>
    </row>
    <row r="18">
      <c r="A18" t="inlineStr">
        <is>
          <t>VBRK_X18Y44/VBRK_NW4A1</t>
        </is>
      </c>
      <c r="B18" t="inlineStr">
        <is>
          <t>Part of wire</t>
        </is>
      </c>
      <c r="C18" t="n">
        <v>0.01211</v>
      </c>
      <c r="D18" t="n">
        <v>0.00162</v>
      </c>
    </row>
    <row r="19">
      <c r="A19" t="inlineStr">
        <is>
          <t>CLBLM_R_X5Y42/CLBLM_NW4A1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INT_R_X5Y42/NW6A1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INT_R_X5Y43/NW6B1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INT_R_X5Y44/NW6C1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INT_R_X5Y45/NW6D1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INT_R_X5Y46/NW6E1</t>
        </is>
      </c>
      <c r="B24" t="inlineStr">
        <is>
          <t>Part of wire</t>
        </is>
      </c>
      <c r="C24" t="n">
        <v>0</v>
      </c>
      <c r="D24" t="n">
        <v>0</v>
      </c>
      <c r="I24">
        <f>(((D14 + D15 + D16 + D17 + D18 + D19 + D20 + D21 + D22 + D23 + D24)/2) + (D25))</f>
        <v/>
      </c>
      <c r="J24">
        <f>((C14 + C15 + C16 + C17 + C18 + C19 + C20 + C21 + C22 + C23 + C24)*(((D14 + D15 + D16 + D17 + D18 + D19 + D20 + D21 + D22 + D23 + D24)/2) + (D25)))</f>
        <v/>
      </c>
    </row>
    <row r="25">
      <c r="A25" t="inlineStr">
        <is>
          <t>INT_L_X4Y46/INT_L.NW6END1-&gt;&gt;WL1BEG_N3</t>
        </is>
      </c>
      <c r="B25" t="inlineStr">
        <is>
          <t>Buffer</t>
        </is>
      </c>
      <c r="C25" t="n">
        <v>1.16220225</v>
      </c>
      <c r="D25" t="n">
        <v>0.008429000000000001</v>
      </c>
      <c r="E25" t="n">
        <v>0.042</v>
      </c>
      <c r="F25" t="n">
        <v>0.034</v>
      </c>
      <c r="G25" t="n">
        <v>0.124</v>
      </c>
      <c r="H25" t="n">
        <v>0.103</v>
      </c>
      <c r="I25">
        <f>((D32) + (D26 + D27 + D28 + D29 + D30 + D31))</f>
        <v/>
      </c>
      <c r="J25">
        <f>(((D32) + (D26 + D27 + D28 + D29 + D30 + D31))*C25)</f>
        <v/>
      </c>
    </row>
    <row r="26">
      <c r="A26" t="inlineStr">
        <is>
          <t>INT_L_X4Y46/WL1BEG_N3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INT_R_X3Y45/WL1END3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INT_R_X3Y46/WL1END_N1_3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INT_L_X4Y45/WL1BEG3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CLBLL_L_X4Y45/CLBLL_WL1END3</t>
        </is>
      </c>
      <c r="B30" t="inlineStr">
        <is>
          <t>Part of wire</t>
        </is>
      </c>
      <c r="C30" t="n">
        <v>0.051272</v>
      </c>
      <c r="D30" t="n">
        <v>0.006105</v>
      </c>
    </row>
    <row r="31">
      <c r="A31" t="inlineStr">
        <is>
          <t>CLBLM_R_X3Y45/CLBLM_WL1END3</t>
        </is>
      </c>
      <c r="B31" t="inlineStr">
        <is>
          <t>Part of wire</t>
        </is>
      </c>
      <c r="C31" t="n">
        <v>0.058596</v>
      </c>
      <c r="D31" t="n">
        <v>0.006105</v>
      </c>
      <c r="I31">
        <f>(((D26 + D27 + D28 + D29 + D30 + D31)/2) + (D32))</f>
        <v/>
      </c>
      <c r="J31">
        <f>((C26 + C27 + C28 + C29 + C30 + C31)*(((D26 + D27 + D28 + D29 + D30 + D31)/2) + (D32)))</f>
        <v/>
      </c>
    </row>
    <row r="32">
      <c r="A32" t="inlineStr">
        <is>
          <t>INT_R_X3Y46/INT_R.WL1END_N1_3-&gt;&gt;IMUX0</t>
        </is>
      </c>
      <c r="B32" t="inlineStr">
        <is>
          <t>Buffer</t>
        </is>
      </c>
      <c r="C32" t="n">
        <v>1.6107141875</v>
      </c>
      <c r="D32" t="n">
        <v>0.007713</v>
      </c>
      <c r="E32" t="n">
        <v>0.047</v>
      </c>
      <c r="F32" t="n">
        <v>0.038</v>
      </c>
      <c r="G32" t="n">
        <v>0.138</v>
      </c>
      <c r="H32" t="n">
        <v>0.114</v>
      </c>
      <c r="I32">
        <f>((((D37) + (D36))) + (D33 + D34))</f>
        <v/>
      </c>
      <c r="J32">
        <f>(((((D37) + (D36))) + (D33 + D34))*C32)</f>
        <v/>
      </c>
    </row>
    <row r="33">
      <c r="A33" t="inlineStr">
        <is>
          <t>INT_R_X3Y46/IMUX0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CLBLM_R_X3Y46/CLBLM_IMUX0</t>
        </is>
      </c>
      <c r="B34" t="inlineStr">
        <is>
          <t>Part of wire</t>
        </is>
      </c>
      <c r="C34" t="n">
        <v>0</v>
      </c>
      <c r="D34" t="n">
        <v>0</v>
      </c>
      <c r="I34">
        <f>(((D33 + D34)/2) + (((D37) + (D36))))</f>
        <v/>
      </c>
      <c r="J34">
        <f>((C33 + C34)*(((D33 + D34)/2) + (((D37) + (D36)))))</f>
        <v/>
      </c>
    </row>
    <row r="35">
      <c r="A35" t="inlineStr">
        <is>
          <t>CLBLM_R_X3Y46/CLBLM_R.CLBLM_IMUX0-&gt;CLBLM_L_A3</t>
        </is>
      </c>
      <c r="B35" t="inlineStr">
        <is>
          <t>PassTransistor</t>
        </is>
      </c>
      <c r="C35" t="n">
        <v>0</v>
      </c>
      <c r="E35" t="n">
        <v>0</v>
      </c>
      <c r="F35" t="n">
        <v>0</v>
      </c>
      <c r="G35" t="n">
        <v>0</v>
      </c>
      <c r="H35" t="n">
        <v>0</v>
      </c>
      <c r="I35">
        <f>((D37) + (D36))</f>
        <v/>
      </c>
      <c r="J35">
        <f>(((D37) + (D36))*C35)</f>
        <v/>
      </c>
    </row>
    <row r="36">
      <c r="A36" t="inlineStr">
        <is>
          <t>CLBLM_R_X3Y46/CLBLM_L_A3</t>
        </is>
      </c>
      <c r="B36" t="inlineStr">
        <is>
          <t>Part of wire</t>
        </is>
      </c>
      <c r="C36" t="n">
        <v>0</v>
      </c>
      <c r="D36" t="n">
        <v>0</v>
      </c>
      <c r="I36">
        <f>(((D36)/2) + (D37))</f>
        <v/>
      </c>
      <c r="J36">
        <f>((C36)*(((D36)/2) + (D37)))</f>
        <v/>
      </c>
    </row>
    <row r="37">
      <c r="A37" t="inlineStr">
        <is>
          <t>masterReg/readData2[28]_i_13/I5</t>
        </is>
      </c>
      <c r="B37" t="inlineStr">
        <is>
          <t>Inpin</t>
        </is>
      </c>
      <c r="D37" t="n">
        <v>0</v>
      </c>
      <c r="E37" t="n">
        <v>0.133</v>
      </c>
      <c r="F37" t="n">
        <v>0.107</v>
      </c>
      <c r="G37" t="n">
        <v>0.344</v>
      </c>
      <c r="H37" t="n">
        <v>0.278</v>
      </c>
    </row>
    <row r="38">
      <c r="A38" t="inlineStr">
        <is>
          <t>regReadDataA[8]: masterReg/readData1_reg[8]/Q to masterReg/readData2[28]_i_13/I5 sum delays</t>
        </is>
      </c>
      <c r="E38">
        <f>(E2 + E4 + E7 + E13 + E25 + E32 + E35 + E37)</f>
        <v/>
      </c>
      <c r="F38">
        <f>(F2 + F4 + F7 + F13 + F25 + F32 + F35 + F37)</f>
        <v/>
      </c>
      <c r="G38">
        <f>(G2 + G4 + G7 + G13 + G25 + G32 + G35 + G37)</f>
        <v/>
      </c>
      <c r="H38">
        <f>(H2 + H4 + H7 + H13 + H25 + H32 + H35 + H37)</f>
        <v/>
      </c>
      <c r="J38">
        <f>(J2 + J3 + J4 + J6 + J7 + J12 + J13 + J24 + J25 + J31 + J32 + J34 + J35 + J36 + J37)</f>
        <v/>
      </c>
    </row>
    <row r="39">
      <c r="A39" t="inlineStr">
        <is>
          <t>regReadDataA[8]: masterReg/readData1_reg[8]/Q to masterReg/readData2[28]_i_13/I5sum delays + cap delay</t>
        </is>
      </c>
      <c r="E39">
        <f>1000*(E38 + J38)</f>
        <v/>
      </c>
      <c r="F39">
        <f>1000*(F38 + J38)</f>
        <v/>
      </c>
      <c r="G39">
        <f>1000*(G38 + J38)</f>
        <v/>
      </c>
      <c r="H39">
        <f>1000*(H38 + J38)</f>
        <v/>
      </c>
    </row>
    <row r="41">
      <c r="A41" t="inlineStr">
        <is>
          <t>regReadDataA[8]: masterReg/readData1_reg[8]/Q to masterReg/readData2[28]_i_13/I5Total delay (from Vivado)</t>
        </is>
      </c>
      <c r="E41" t="inlineStr">
        <is>
          <t>526</t>
        </is>
      </c>
      <c r="F41" t="inlineStr">
        <is>
          <t>459</t>
        </is>
      </c>
      <c r="G41" t="inlineStr">
        <is>
          <t>908</t>
        </is>
      </c>
      <c r="H41" t="inlineStr">
        <is>
          <t>771</t>
        </is>
      </c>
    </row>
    <row r="43">
      <c r="A43" t="inlineStr">
        <is>
          <t>INT_L_X8Y42/INT_L.LOGIC_OUTS_L4-&gt;&gt;NN2BEG0</t>
        </is>
      </c>
      <c r="B43" t="inlineStr">
        <is>
          <t>Buffer</t>
        </is>
      </c>
      <c r="C43" t="n">
        <v>1.1851186875</v>
      </c>
      <c r="D43" t="n">
        <v>0.008473000000000001</v>
      </c>
      <c r="E43" t="n">
        <v>0.06</v>
      </c>
      <c r="F43" t="n">
        <v>0.05</v>
      </c>
      <c r="G43" t="n">
        <v>0.132</v>
      </c>
      <c r="H43" t="n">
        <v>0.109</v>
      </c>
      <c r="I43">
        <f>((D48 + D132) + (D44 + D45 + D46 + D47))</f>
        <v/>
      </c>
      <c r="J43">
        <f>(((D48 + D132) + (D44 + D45 + D46 + D47))*C43)</f>
        <v/>
      </c>
    </row>
    <row r="44">
      <c r="A44" t="inlineStr">
        <is>
          <t>INT_L_X8Y42/NN2BEG0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INT_L_X8Y44/NN2END0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INT_L_X8Y43/NN2END_S2_0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INT_L_X8Y43/NN2A0</t>
        </is>
      </c>
      <c r="B47" t="inlineStr">
        <is>
          <t>Part of wire</t>
        </is>
      </c>
      <c r="C47" t="n">
        <v>0</v>
      </c>
      <c r="D47" t="n">
        <v>0</v>
      </c>
      <c r="I47">
        <f>(((D44 + D45 + D46 + D47)/2) + (D48 + D132))</f>
        <v/>
      </c>
      <c r="J47">
        <f>((C44 + C45 + C46 + C47)*(((D44 + D45 + D46 + D47)/2) + (D48 + D132)))</f>
        <v/>
      </c>
    </row>
    <row r="48">
      <c r="A48" t="inlineStr">
        <is>
          <t>INT_L_X8Y44/INT_L.NN2END0-&gt;&gt;WR1BEG1</t>
        </is>
      </c>
      <c r="B48" t="inlineStr">
        <is>
          <t>Buffer</t>
        </is>
      </c>
      <c r="C48" t="n">
        <v>1.16220225</v>
      </c>
      <c r="D48" t="n">
        <v>0.008429000000000001</v>
      </c>
      <c r="E48" t="n">
        <v>0.043</v>
      </c>
      <c r="F48" t="n">
        <v>0.035</v>
      </c>
      <c r="G48" t="n">
        <v>0.124</v>
      </c>
      <c r="H48" t="n">
        <v>0.103</v>
      </c>
      <c r="I48">
        <f>((D53 + D64 + D75) + (D49 + D50 + D51 + D52))</f>
        <v/>
      </c>
      <c r="J48">
        <f>(((D53 + D64 + D75) + (D49 + D50 + D51 + D52))*C48)</f>
        <v/>
      </c>
    </row>
    <row r="49">
      <c r="A49" t="inlineStr">
        <is>
          <t>INT_L_X8Y44/WR1BEG1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INT_R_X7Y44/WR1END1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CLBLM_L_X8Y44/CLBLM_WR1END1</t>
        </is>
      </c>
      <c r="B51" t="inlineStr">
        <is>
          <t>Part of wire</t>
        </is>
      </c>
      <c r="C51" t="n">
        <v>0.09451000000000001</v>
      </c>
      <c r="D51" t="n">
        <v>0.005801</v>
      </c>
    </row>
    <row r="52">
      <c r="A52" t="inlineStr">
        <is>
          <t>CLBLM_R_X7Y44/CLBLM_WR1END1</t>
        </is>
      </c>
      <c r="B52" t="inlineStr">
        <is>
          <t>Part of wire</t>
        </is>
      </c>
      <c r="C52" t="n">
        <v>0.09451000000000001</v>
      </c>
      <c r="D52" t="n">
        <v>0.005801</v>
      </c>
      <c r="I52">
        <f>(((D49 + D50 + D51 + D52)/2) + (D53 + D64 + D75))</f>
        <v/>
      </c>
      <c r="J52">
        <f>((C49 + C50 + C51 + C52)*(((D49 + D50 + D51 + D52)/2) + (D53 + D64 + D75)))</f>
        <v/>
      </c>
    </row>
    <row r="53">
      <c r="A53" t="inlineStr">
        <is>
          <t>INT_R_X7Y44/INT_R.WR1END1-&gt;&gt;IMUX10</t>
        </is>
      </c>
      <c r="B53" t="inlineStr">
        <is>
          <t>Buffer</t>
        </is>
      </c>
      <c r="C53" t="n">
        <v>1.6107141875</v>
      </c>
      <c r="D53" t="n">
        <v>0.007713</v>
      </c>
      <c r="E53" t="n">
        <v>0.047</v>
      </c>
      <c r="F53" t="n">
        <v>0.038</v>
      </c>
      <c r="G53" t="n">
        <v>0.138</v>
      </c>
      <c r="H53" t="n">
        <v>0.114</v>
      </c>
      <c r="I53">
        <f>((((D58) + (D57))) + (D54 + D55))</f>
        <v/>
      </c>
      <c r="J53">
        <f>(((((D58) + (D57))) + (D54 + D55))*C53)</f>
        <v/>
      </c>
    </row>
    <row r="54">
      <c r="A54" t="inlineStr">
        <is>
          <t>INT_R_X7Y44/IMUX10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CLBLM_R_X7Y44/CLBLM_IMUX10</t>
        </is>
      </c>
      <c r="B55" t="inlineStr">
        <is>
          <t>Part of wire</t>
        </is>
      </c>
      <c r="C55" t="n">
        <v>0</v>
      </c>
      <c r="D55" t="n">
        <v>0</v>
      </c>
      <c r="I55">
        <f>(((D54 + D55)/2) + (((D58) + (D57))))</f>
        <v/>
      </c>
      <c r="J55">
        <f>((C54 + C55)*(((D54 + D55)/2) + (((D58) + (D57)))))</f>
        <v/>
      </c>
    </row>
    <row r="56">
      <c r="A56" t="inlineStr">
        <is>
          <t>CLBLM_R_X7Y44/CLBLM_R.CLBLM_IMUX10-&gt;CLBLM_L_A4</t>
        </is>
      </c>
      <c r="B56" t="inlineStr">
        <is>
          <t>PassTransistor</t>
        </is>
      </c>
      <c r="C56" t="n">
        <v>0</v>
      </c>
      <c r="E56" t="n">
        <v>0</v>
      </c>
      <c r="F56" t="n">
        <v>0</v>
      </c>
      <c r="G56" t="n">
        <v>0</v>
      </c>
      <c r="H56" t="n">
        <v>0</v>
      </c>
      <c r="I56">
        <f>((D58) + (D57))</f>
        <v/>
      </c>
      <c r="J56">
        <f>(((D58) + (D57))*C56)</f>
        <v/>
      </c>
    </row>
    <row r="57">
      <c r="A57" t="inlineStr">
        <is>
          <t>CLBLM_R_X7Y44/CLBLM_L_A4</t>
        </is>
      </c>
      <c r="B57" t="inlineStr">
        <is>
          <t>Part of wire</t>
        </is>
      </c>
      <c r="C57" t="n">
        <v>0</v>
      </c>
      <c r="D57" t="n">
        <v>0</v>
      </c>
      <c r="I57">
        <f>(((D57)/2) + (D58))</f>
        <v/>
      </c>
      <c r="J57">
        <f>((C57)*(((D57)/2) + (D58)))</f>
        <v/>
      </c>
    </row>
    <row r="58">
      <c r="A58" t="inlineStr">
        <is>
          <t>masterReg/register_reg_r1_0_31_6_11_i_26/I2</t>
        </is>
      </c>
      <c r="B58" t="inlineStr">
        <is>
          <t>Inpin</t>
        </is>
      </c>
      <c r="D58" t="n">
        <v>0</v>
      </c>
      <c r="E58" t="n">
        <v>0.107</v>
      </c>
      <c r="F58" t="n">
        <v>0.08599999999999999</v>
      </c>
      <c r="G58" t="n">
        <v>0.284</v>
      </c>
      <c r="H58" t="n">
        <v>0.229</v>
      </c>
    </row>
    <row r="59">
      <c r="A59" t="inlineStr">
        <is>
          <t>regReadDataA[8]: masterReg/readData1_reg[8]/Q to masterReg/register_reg_r1_0_31_6_11_i_26/I2 sum delays</t>
        </is>
      </c>
      <c r="E59">
        <f>(E2 + E4 + E43 + E48 + E53 + E56 + E58)</f>
        <v/>
      </c>
      <c r="F59">
        <f>(F2 + F4 + F43 + F48 + F53 + F56 + F58)</f>
        <v/>
      </c>
      <c r="G59">
        <f>(G2 + G4 + G43 + G48 + G53 + G56 + G58)</f>
        <v/>
      </c>
      <c r="H59">
        <f>(H2 + H4 + H43 + H48 + H53 + H56 + H58)</f>
        <v/>
      </c>
      <c r="J59">
        <f>(J2 + J3 + J4 + J6 + J43 + J47 + J48 + J52 + J53 + J55 + J56 + J57 + J58)</f>
        <v/>
      </c>
    </row>
    <row r="60">
      <c r="A60" t="inlineStr">
        <is>
          <t>regReadDataA[8]: masterReg/readData1_reg[8]/Q to masterReg/register_reg_r1_0_31_6_11_i_26/I2sum delays + cap delay</t>
        </is>
      </c>
      <c r="E60">
        <f>1000*(E59 + J59)</f>
        <v/>
      </c>
      <c r="F60">
        <f>1000*(F59 + J59)</f>
        <v/>
      </c>
      <c r="G60">
        <f>1000*(G59 + J59)</f>
        <v/>
      </c>
      <c r="H60">
        <f>1000*(H59 + J59)</f>
        <v/>
      </c>
    </row>
    <row r="62">
      <c r="A62" t="inlineStr">
        <is>
          <t>regReadDataA[8]: masterReg/readData1_reg[8]/Q to masterReg/register_reg_r1_0_31_6_11_i_26/I2Total delay (from Vivado)</t>
        </is>
      </c>
      <c r="E62" t="inlineStr">
        <is>
          <t>343</t>
        </is>
      </c>
      <c r="F62" t="inlineStr">
        <is>
          <t>295</t>
        </is>
      </c>
      <c r="G62" t="inlineStr">
        <is>
          <t>633</t>
        </is>
      </c>
      <c r="H62" t="inlineStr">
        <is>
          <t>531</t>
        </is>
      </c>
    </row>
    <row r="64">
      <c r="A64" t="inlineStr">
        <is>
          <t>INT_R_X7Y44/INT_R.WR1END1-&gt;&gt;IMUX41</t>
        </is>
      </c>
      <c r="B64" t="inlineStr">
        <is>
          <t>Buffer</t>
        </is>
      </c>
      <c r="C64" t="n">
        <v>1.6107141875</v>
      </c>
      <c r="D64" t="n">
        <v>0.007713</v>
      </c>
      <c r="E64" t="n">
        <v>0.047</v>
      </c>
      <c r="F64" t="n">
        <v>0.038</v>
      </c>
      <c r="G64" t="n">
        <v>0.138</v>
      </c>
      <c r="H64" t="n">
        <v>0.114</v>
      </c>
      <c r="I64">
        <f>((((D69) + (D68))) + (D65 + D66))</f>
        <v/>
      </c>
      <c r="J64">
        <f>(((((D69) + (D68))) + (D65 + D66))*C64)</f>
        <v/>
      </c>
    </row>
    <row r="65">
      <c r="A65" t="inlineStr">
        <is>
          <t>INT_R_X7Y44/IMUX41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CLBLM_R_X7Y44/CLBLM_IMUX41</t>
        </is>
      </c>
      <c r="B66" t="inlineStr">
        <is>
          <t>Part of wire</t>
        </is>
      </c>
      <c r="C66" t="n">
        <v>0</v>
      </c>
      <c r="D66" t="n">
        <v>0</v>
      </c>
      <c r="I66">
        <f>(((D65 + D66)/2) + (((D69) + (D68))))</f>
        <v/>
      </c>
      <c r="J66">
        <f>((C65 + C66)*(((D65 + D66)/2) + (((D69) + (D68)))))</f>
        <v/>
      </c>
    </row>
    <row r="67">
      <c r="A67" t="inlineStr">
        <is>
          <t>CLBLM_R_X7Y44/CLBLM_R.CLBLM_IMUX41-&gt;CLBLM_L_D1</t>
        </is>
      </c>
      <c r="B67" t="inlineStr">
        <is>
          <t>PassTransistor</t>
        </is>
      </c>
      <c r="C67" t="n">
        <v>0</v>
      </c>
      <c r="E67" t="n">
        <v>0</v>
      </c>
      <c r="F67" t="n">
        <v>0</v>
      </c>
      <c r="G67" t="n">
        <v>0</v>
      </c>
      <c r="H67" t="n">
        <v>0</v>
      </c>
      <c r="I67">
        <f>((D69) + (D68))</f>
        <v/>
      </c>
      <c r="J67">
        <f>(((D69) + (D68))*C67)</f>
        <v/>
      </c>
    </row>
    <row r="68">
      <c r="A68" t="inlineStr">
        <is>
          <t>CLBLM_R_X7Y44/CLBLM_L_D1</t>
        </is>
      </c>
      <c r="B68" t="inlineStr">
        <is>
          <t>Part of wire</t>
        </is>
      </c>
      <c r="C68" t="n">
        <v>0</v>
      </c>
      <c r="D68" t="n">
        <v>0</v>
      </c>
      <c r="I68">
        <f>(((D68)/2) + (D69))</f>
        <v/>
      </c>
      <c r="J68">
        <f>((C68)*(((D68)/2) + (D69)))</f>
        <v/>
      </c>
    </row>
    <row r="69">
      <c r="A69" t="inlineStr">
        <is>
          <t>masterReg/register_reg_r1_0_31_6_11_i_25/I0</t>
        </is>
      </c>
      <c r="B69" t="inlineStr">
        <is>
          <t>Inpin</t>
        </is>
      </c>
      <c r="D69" t="n">
        <v>0</v>
      </c>
      <c r="E69" t="n">
        <v>0.216</v>
      </c>
      <c r="F69" t="n">
        <v>0.174</v>
      </c>
      <c r="G69" t="n">
        <v>0.522</v>
      </c>
      <c r="H69" t="n">
        <v>0.421</v>
      </c>
    </row>
    <row r="70">
      <c r="A70" t="inlineStr">
        <is>
          <t>regReadDataA[8]: masterReg/readData1_reg[8]/Q to masterReg/register_reg_r1_0_31_6_11_i_25/I0 sum delays</t>
        </is>
      </c>
      <c r="E70">
        <f>(E2 + E4 + E43 + E48 + E64 + E67 + E69)</f>
        <v/>
      </c>
      <c r="F70">
        <f>(F2 + F4 + F43 + F48 + F64 + F67 + F69)</f>
        <v/>
      </c>
      <c r="G70">
        <f>(G2 + G4 + G43 + G48 + G64 + G67 + G69)</f>
        <v/>
      </c>
      <c r="H70">
        <f>(H2 + H4 + H43 + H48 + H64 + H67 + H69)</f>
        <v/>
      </c>
      <c r="J70">
        <f>(J2 + J3 + J4 + J6 + J43 + J47 + J48 + J52 + J64 + J66 + J67 + J68 + J69)</f>
        <v/>
      </c>
    </row>
    <row r="71">
      <c r="A71" t="inlineStr">
        <is>
          <t>regReadDataA[8]: masterReg/readData1_reg[8]/Q to masterReg/register_reg_r1_0_31_6_11_i_25/I0sum delays + cap delay</t>
        </is>
      </c>
      <c r="E71">
        <f>1000*(E70 + J70)</f>
        <v/>
      </c>
      <c r="F71">
        <f>1000*(F70 + J70)</f>
        <v/>
      </c>
      <c r="G71">
        <f>1000*(G70 + J70)</f>
        <v/>
      </c>
      <c r="H71">
        <f>1000*(H70 + J70)</f>
        <v/>
      </c>
    </row>
    <row r="73">
      <c r="A73" t="inlineStr">
        <is>
          <t>regReadDataA[8]: masterReg/readData1_reg[8]/Q to masterReg/register_reg_r1_0_31_6_11_i_25/I0Total delay (from Vivado)</t>
        </is>
      </c>
      <c r="E73" t="inlineStr">
        <is>
          <t>452</t>
        </is>
      </c>
      <c r="F73" t="inlineStr">
        <is>
          <t>383</t>
        </is>
      </c>
      <c r="G73" t="inlineStr">
        <is>
          <t>842</t>
        </is>
      </c>
      <c r="H73" t="inlineStr">
        <is>
          <t>699</t>
        </is>
      </c>
    </row>
    <row r="75">
      <c r="A75" t="inlineStr">
        <is>
          <t>INT_R_X7Y44/INT_R.WR1END1-&gt;&gt;NW2BEG1</t>
        </is>
      </c>
      <c r="B75" t="inlineStr">
        <is>
          <t>Buffer</t>
        </is>
      </c>
      <c r="C75" t="n">
        <v>1.1851186875</v>
      </c>
      <c r="D75" t="n">
        <v>0.008473000000000001</v>
      </c>
      <c r="E75" t="n">
        <v>0.041</v>
      </c>
      <c r="F75" t="n">
        <v>0.033</v>
      </c>
      <c r="G75" t="n">
        <v>0.137</v>
      </c>
      <c r="H75" t="n">
        <v>0.113</v>
      </c>
      <c r="I75">
        <f>((D79) + (D76 + D77 + D78))</f>
        <v/>
      </c>
      <c r="J75">
        <f>(((D79) + (D76 + D77 + D78))*C75)</f>
        <v/>
      </c>
    </row>
    <row r="76">
      <c r="A76" t="inlineStr">
        <is>
          <t>INT_R_X7Y44/NW2BEG1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INT_L_X6Y45/NW2END1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INT_R_X7Y45/NW2A1</t>
        </is>
      </c>
      <c r="B78" t="inlineStr">
        <is>
          <t>Part of wire</t>
        </is>
      </c>
      <c r="C78" t="n">
        <v>0</v>
      </c>
      <c r="D78" t="n">
        <v>0</v>
      </c>
      <c r="I78">
        <f>(((D76 + D77 + D78)/2) + (D79))</f>
        <v/>
      </c>
      <c r="J78">
        <f>((C76 + C77 + C78)*(((D76 + D77 + D78)/2) + (D79)))</f>
        <v/>
      </c>
    </row>
    <row r="79">
      <c r="A79" t="inlineStr">
        <is>
          <t>INT_L_X6Y45/INT_L.NW2END1-&gt;&gt;WR1BEG2</t>
        </is>
      </c>
      <c r="B79" t="inlineStr">
        <is>
          <t>Buffer</t>
        </is>
      </c>
      <c r="C79" t="n">
        <v>1.16220225</v>
      </c>
      <c r="D79" t="n">
        <v>0.008429000000000001</v>
      </c>
      <c r="E79" t="n">
        <v>0.043</v>
      </c>
      <c r="F79" t="n">
        <v>0.035</v>
      </c>
      <c r="G79" t="n">
        <v>0.123</v>
      </c>
      <c r="H79" t="n">
        <v>0.102</v>
      </c>
      <c r="I79">
        <f>((D86 + D117) + (D80 + D81 + D82 + D83 + D84 + D85))</f>
        <v/>
      </c>
      <c r="J79">
        <f>(((D86 + D117) + (D80 + D81 + D82 + D83 + D84 + D85))*C79)</f>
        <v/>
      </c>
    </row>
    <row r="80">
      <c r="A80" t="inlineStr">
        <is>
          <t>INT_L_X6Y45/WR1BEG2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INT_R_X5Y45/WR1END2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BRAM_INT_INTERFACE_L_X6Y45/INT_INTERFACE_WR1END2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BRAM_L_X6Y45/BRAM_WR1END2_0</t>
        </is>
      </c>
      <c r="B83" t="inlineStr">
        <is>
          <t>Part of wire</t>
        </is>
      </c>
      <c r="C83" t="n">
        <v>0.26892</v>
      </c>
      <c r="D83" t="n">
        <v>0.064292</v>
      </c>
    </row>
    <row r="84">
      <c r="A84" t="inlineStr">
        <is>
          <t>VBRK_X18Y47/VBRK_WR1END2</t>
        </is>
      </c>
      <c r="B84" t="inlineStr">
        <is>
          <t>Part of wire</t>
        </is>
      </c>
      <c r="C84" t="n">
        <v>0.01211</v>
      </c>
      <c r="D84" t="n">
        <v>0.00162</v>
      </c>
    </row>
    <row r="85">
      <c r="A85" t="inlineStr">
        <is>
          <t>CLBLM_R_X5Y45/CLBLM_WR1END2</t>
        </is>
      </c>
      <c r="B85" t="inlineStr">
        <is>
          <t>Part of wire</t>
        </is>
      </c>
      <c r="C85" t="n">
        <v>0.09451000000000001</v>
      </c>
      <c r="D85" t="n">
        <v>0.005801</v>
      </c>
      <c r="I85">
        <f>(((D80 + D81 + D82 + D83 + D84 + D85)/2) + (D86 + D117))</f>
        <v/>
      </c>
      <c r="J85">
        <f>((C80 + C81 + C82 + C83 + C84 + C85)*(((D80 + D81 + D82 + D83 + D84 + D85)/2) + (D86 + D117)))</f>
        <v/>
      </c>
    </row>
    <row r="86">
      <c r="A86" t="inlineStr">
        <is>
          <t>INT_R_X5Y45/INT_R.WR1END2-&gt;&gt;WW2BEG1</t>
        </is>
      </c>
      <c r="B86" t="inlineStr">
        <is>
          <t>Buffer</t>
        </is>
      </c>
      <c r="C86" t="n">
        <v>1.1851186875</v>
      </c>
      <c r="D86" t="n">
        <v>0.008473000000000001</v>
      </c>
      <c r="E86" t="n">
        <v>0.063</v>
      </c>
      <c r="F86" t="n">
        <v>0.052</v>
      </c>
      <c r="G86" t="n">
        <v>0.143</v>
      </c>
      <c r="H86" t="n">
        <v>0.118</v>
      </c>
      <c r="I86">
        <f>((D92) + (D87 + D88 + D89 + D90 + D91))</f>
        <v/>
      </c>
      <c r="J86">
        <f>(((D92) + (D87 + D88 + D89 + D90 + D91))*C86)</f>
        <v/>
      </c>
    </row>
    <row r="87">
      <c r="A87" t="inlineStr">
        <is>
          <t>INT_R_X5Y45/WW2BEG1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INT_R_X3Y45/WW2END1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INT_L_X4Y45/WW2A1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CLBLL_L_X4Y45/CLBLL_WW2END1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CLBLM_R_X3Y45/CLBLM_WW2END1</t>
        </is>
      </c>
      <c r="B91" t="inlineStr">
        <is>
          <t>Part of wire</t>
        </is>
      </c>
      <c r="C91" t="n">
        <v>0</v>
      </c>
      <c r="D91" t="n">
        <v>0</v>
      </c>
      <c r="I91">
        <f>(((D87 + D88 + D89 + D90 + D91)/2) + (D92))</f>
        <v/>
      </c>
      <c r="J91">
        <f>((C87 + C88 + C89 + C90 + C91)*(((D87 + D88 + D89 + D90 + D91)/2) + (D92)))</f>
        <v/>
      </c>
    </row>
    <row r="92">
      <c r="A92" t="inlineStr">
        <is>
          <t>INT_R_X3Y45/INT_R.WW2END1-&gt;&gt;NN6BEG2</t>
        </is>
      </c>
      <c r="B92" t="inlineStr">
        <is>
          <t>Buffer</t>
        </is>
      </c>
      <c r="C92" t="n">
        <v>1.5845231875</v>
      </c>
      <c r="D92" t="n">
        <v>0.009979</v>
      </c>
      <c r="E92" t="n">
        <v>0.08400000000000001</v>
      </c>
      <c r="F92" t="n">
        <v>0.06900000000000001</v>
      </c>
      <c r="G92" t="n">
        <v>0.185</v>
      </c>
      <c r="H92" t="n">
        <v>0.153</v>
      </c>
      <c r="I92">
        <f>((D101) + (D93 + D94 + D95 + D96 + D97 + D98 + D99 + D100))</f>
        <v/>
      </c>
      <c r="J92">
        <f>(((D101) + (D93 + D94 + D95 + D96 + D97 + D98 + D99 + D100))*C92)</f>
        <v/>
      </c>
    </row>
    <row r="93">
      <c r="A93" t="inlineStr">
        <is>
          <t>INT_R_X3Y45/NN6BEG2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INT_R_X3Y51/NN6END2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INT_R_X3Y46/NN6A2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INT_R_X3Y47/NN6B2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INT_R_X3Y48/NN6C2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INT_R_X3Y49/NN6D2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BRKH_INT_X3Y49/BRKH_INT_NN6D2</t>
        </is>
      </c>
      <c r="B99" t="inlineStr">
        <is>
          <t>Part of wire</t>
        </is>
      </c>
      <c r="C99" t="n">
        <v>0.00523</v>
      </c>
      <c r="D99" t="n">
        <v>0.001</v>
      </c>
    </row>
    <row r="100">
      <c r="A100" t="inlineStr">
        <is>
          <t>INT_R_X3Y50/NN6E2</t>
        </is>
      </c>
      <c r="B100" t="inlineStr">
        <is>
          <t>Part of wire</t>
        </is>
      </c>
      <c r="C100" t="n">
        <v>0</v>
      </c>
      <c r="D100" t="n">
        <v>0</v>
      </c>
      <c r="I100">
        <f>(((D93 + D94 + D95 + D96 + D97 + D98 + D99 + D100)/2) + (D101))</f>
        <v/>
      </c>
      <c r="J100">
        <f>((C93 + C94 + C95 + C96 + C97 + C98 + C99 + C100)*(((D93 + D94 + D95 + D96 + D97 + D98 + D99 + D100)/2) + (D101)))</f>
        <v/>
      </c>
    </row>
    <row r="101">
      <c r="A101" t="inlineStr">
        <is>
          <t>INT_R_X3Y51/INT_R.NN6END2-&gt;&gt;EL1BEG1</t>
        </is>
      </c>
      <c r="B101" t="inlineStr">
        <is>
          <t>Buffer</t>
        </is>
      </c>
      <c r="C101" t="n">
        <v>1.16220225</v>
      </c>
      <c r="D101" t="n">
        <v>0.008429000000000001</v>
      </c>
      <c r="E101" t="n">
        <v>0.043</v>
      </c>
      <c r="F101" t="n">
        <v>0.035</v>
      </c>
      <c r="G101" t="n">
        <v>0.124</v>
      </c>
      <c r="H101" t="n">
        <v>0.103</v>
      </c>
      <c r="I101">
        <f>((D106) + (D102 + D103 + D104 + D105))</f>
        <v/>
      </c>
      <c r="J101">
        <f>(((D106) + (D102 + D103 + D104 + D105))*C101)</f>
        <v/>
      </c>
    </row>
    <row r="102">
      <c r="A102" t="inlineStr">
        <is>
          <t>INT_R_X3Y51/EL1BEG1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INT_L_X4Y51/EL1END1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CLBLM_R_X3Y51/CLBLM_EL1BEG1</t>
        </is>
      </c>
      <c r="B104" t="inlineStr">
        <is>
          <t>Part of wire</t>
        </is>
      </c>
      <c r="C104" t="n">
        <v>0.052151</v>
      </c>
      <c r="D104" t="n">
        <v>0.004690000000000001</v>
      </c>
    </row>
    <row r="105">
      <c r="A105" t="inlineStr">
        <is>
          <t>CLBLL_L_X4Y51/CLBLL_EL1BEG1</t>
        </is>
      </c>
      <c r="B105" t="inlineStr">
        <is>
          <t>Part of wire</t>
        </is>
      </c>
      <c r="C105" t="n">
        <v>0.045632</v>
      </c>
      <c r="D105" t="n">
        <v>0.004690000000000001</v>
      </c>
      <c r="I105">
        <f>(((D102 + D103 + D104 + D105)/2) + (D106))</f>
        <v/>
      </c>
      <c r="J105">
        <f>((C102 + C103 + C104 + C105)*(((D102 + D103 + D104 + D105)/2) + (D106)))</f>
        <v/>
      </c>
    </row>
    <row r="106">
      <c r="A106" t="inlineStr">
        <is>
          <t>INT_L_X4Y51/INT_L.EL1END1-&gt;&gt;IMUX_L25</t>
        </is>
      </c>
      <c r="B106" t="inlineStr">
        <is>
          <t>Buffer</t>
        </is>
      </c>
      <c r="C106" t="n">
        <v>1.6107141875</v>
      </c>
      <c r="D106" t="n">
        <v>0.007713</v>
      </c>
      <c r="E106" t="n">
        <v>0.047</v>
      </c>
      <c r="F106" t="n">
        <v>0.038</v>
      </c>
      <c r="G106" t="n">
        <v>0.138</v>
      </c>
      <c r="H106" t="n">
        <v>0.114</v>
      </c>
      <c r="I106">
        <f>((((D111) + (D110))) + (D107 + D108))</f>
        <v/>
      </c>
      <c r="J106">
        <f>(((((D111) + (D110))) + (D107 + D108))*C106)</f>
        <v/>
      </c>
    </row>
    <row r="107">
      <c r="A107" t="inlineStr">
        <is>
          <t>INT_L_X4Y51/IMUX_L25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CLBLL_L_X4Y51/CLBLL_IMUX25</t>
        </is>
      </c>
      <c r="B108" t="inlineStr">
        <is>
          <t>Part of wire</t>
        </is>
      </c>
      <c r="C108" t="n">
        <v>0</v>
      </c>
      <c r="D108" t="n">
        <v>0</v>
      </c>
      <c r="I108">
        <f>(((D107 + D108)/2) + (((D111) + (D110))))</f>
        <v/>
      </c>
      <c r="J108">
        <f>((C107 + C108)*(((D107 + D108)/2) + (((D111) + (D110)))))</f>
        <v/>
      </c>
    </row>
    <row r="109">
      <c r="A109" t="inlineStr">
        <is>
          <t>CLBLL_L_X4Y51/CLBLL_L.CLBLL_IMUX25-&gt;CLBLL_L_B5</t>
        </is>
      </c>
      <c r="B109" t="inlineStr">
        <is>
          <t>PassTransistor</t>
        </is>
      </c>
      <c r="C109" t="n">
        <v>0</v>
      </c>
      <c r="E109" t="n">
        <v>0</v>
      </c>
      <c r="F109" t="n">
        <v>0</v>
      </c>
      <c r="G109" t="n">
        <v>0</v>
      </c>
      <c r="H109" t="n">
        <v>0</v>
      </c>
      <c r="I109">
        <f>((D111) + (D110))</f>
        <v/>
      </c>
      <c r="J109">
        <f>(((D111) + (D110))*C109)</f>
        <v/>
      </c>
    </row>
    <row r="110">
      <c r="A110" t="inlineStr">
        <is>
          <t>CLBLL_L_X4Y51/CLBLL_L_B5</t>
        </is>
      </c>
      <c r="B110" t="inlineStr">
        <is>
          <t>Part of wire</t>
        </is>
      </c>
      <c r="C110" t="n">
        <v>0</v>
      </c>
      <c r="D110" t="n">
        <v>0</v>
      </c>
      <c r="I110">
        <f>(((D110)/2) + (D111))</f>
        <v/>
      </c>
      <c r="J110">
        <f>((C110)*(((D110)/2) + (D111)))</f>
        <v/>
      </c>
    </row>
    <row r="111">
      <c r="A111" t="inlineStr">
        <is>
          <t>masterReg/readData2[29]_i_13/I3</t>
        </is>
      </c>
      <c r="B111" t="inlineStr">
        <is>
          <t>Inpin</t>
        </is>
      </c>
      <c r="D111" t="n">
        <v>0</v>
      </c>
      <c r="E111" t="n">
        <v>0.043</v>
      </c>
      <c r="F111" t="n">
        <v>0.034</v>
      </c>
      <c r="G111" t="n">
        <v>0.116</v>
      </c>
      <c r="H111" t="n">
        <v>0.093</v>
      </c>
    </row>
    <row r="112">
      <c r="A112" t="inlineStr">
        <is>
          <t>regReadDataA[8]: masterReg/readData1_reg[8]/Q to masterReg/readData2[29]_i_13/I3 sum delays</t>
        </is>
      </c>
      <c r="E112">
        <f>(E2 + E4 + E43 + E48 + E75 + E79 + E86 + E92 + E101 + E106 + E109 + E111)</f>
        <v/>
      </c>
      <c r="F112">
        <f>(F2 + F4 + F43 + F48 + F75 + F79 + F86 + F92 + F101 + F106 + F109 + F111)</f>
        <v/>
      </c>
      <c r="G112">
        <f>(G2 + G4 + G43 + G48 + G75 + G79 + G86 + G92 + G101 + G106 + G109 + G111)</f>
        <v/>
      </c>
      <c r="H112">
        <f>(H2 + H4 + H43 + H48 + H75 + H79 + H86 + H92 + H101 + H106 + H109 + H111)</f>
        <v/>
      </c>
      <c r="J112">
        <f>(J2 + J3 + J4 + J6 + J43 + J47 + J48 + J52 + J75 + J78 + J79 + J85 + J86 + J91 + J92 + J100 + J101 + J105 + J106 + J108 + J109 + J110 + J111)</f>
        <v/>
      </c>
    </row>
    <row r="113">
      <c r="A113" t="inlineStr">
        <is>
          <t>regReadDataA[8]: masterReg/readData1_reg[8]/Q to masterReg/readData2[29]_i_13/I3sum delays + cap delay</t>
        </is>
      </c>
      <c r="E113">
        <f>1000*(E112 + J112)</f>
        <v/>
      </c>
      <c r="F113">
        <f>1000*(F112 + J112)</f>
        <v/>
      </c>
      <c r="G113">
        <f>1000*(G112 + J112)</f>
        <v/>
      </c>
      <c r="H113">
        <f>1000*(H112 + J112)</f>
        <v/>
      </c>
    </row>
    <row r="115">
      <c r="A115" t="inlineStr">
        <is>
          <t>regReadDataA[8]: masterReg/readData1_reg[8]/Q to masterReg/readData2[29]_i_13/I3Total delay (from Vivado)</t>
        </is>
      </c>
      <c r="E115" t="inlineStr">
        <is>
          <t>718</t>
        </is>
      </c>
      <c r="F115" t="inlineStr">
        <is>
          <t>632</t>
        </is>
      </c>
      <c r="G115" t="inlineStr">
        <is>
          <t>1245</t>
        </is>
      </c>
      <c r="H115" t="inlineStr">
        <is>
          <t>1066</t>
        </is>
      </c>
    </row>
    <row r="117">
      <c r="A117" t="inlineStr">
        <is>
          <t>INT_R_X5Y45/INT_R.WR1END2-&gt;&gt;NW2BEG2</t>
        </is>
      </c>
      <c r="B117" t="inlineStr">
        <is>
          <t>Buffer</t>
        </is>
      </c>
      <c r="C117" t="n">
        <v>1.1851186875</v>
      </c>
      <c r="D117" t="n">
        <v>0.008473000000000001</v>
      </c>
      <c r="E117" t="n">
        <v>0.043</v>
      </c>
      <c r="F117" t="n">
        <v>0.035</v>
      </c>
      <c r="G117" t="n">
        <v>0.14</v>
      </c>
      <c r="H117" t="n">
        <v>0.116</v>
      </c>
      <c r="I117">
        <f>((D121) + (D118 + D119 + D120))</f>
        <v/>
      </c>
      <c r="J117">
        <f>(((D121) + (D118 + D119 + D120))*C117)</f>
        <v/>
      </c>
    </row>
    <row r="118">
      <c r="A118" t="inlineStr">
        <is>
          <t>INT_R_X5Y45/NW2BEG2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INT_L_X4Y46/NW2END2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INT_R_X5Y46/NW2A2</t>
        </is>
      </c>
      <c r="B120" t="inlineStr">
        <is>
          <t>Part of wire</t>
        </is>
      </c>
      <c r="C120" t="n">
        <v>0</v>
      </c>
      <c r="D120" t="n">
        <v>0</v>
      </c>
      <c r="I120">
        <f>(((D118 + D119 + D120)/2) + (D121))</f>
        <v/>
      </c>
      <c r="J120">
        <f>((C118 + C119 + C120)*(((D118 + D119 + D120)/2) + (D121)))</f>
        <v/>
      </c>
    </row>
    <row r="121">
      <c r="A121" t="inlineStr">
        <is>
          <t>INT_L_X4Y46/INT_L.NW2END2-&gt;&gt;IMUX_L43</t>
        </is>
      </c>
      <c r="B121" t="inlineStr">
        <is>
          <t>Buffer</t>
        </is>
      </c>
      <c r="C121" t="n">
        <v>1.6107141875</v>
      </c>
      <c r="D121" t="n">
        <v>0.007713</v>
      </c>
      <c r="E121" t="n">
        <v>0.047</v>
      </c>
      <c r="F121" t="n">
        <v>0.038</v>
      </c>
      <c r="G121" t="n">
        <v>0.138</v>
      </c>
      <c r="H121" t="n">
        <v>0.114</v>
      </c>
      <c r="I121">
        <f>((((D126) + (D125))) + (D122 + D123))</f>
        <v/>
      </c>
      <c r="J121">
        <f>(((((D126) + (D125))) + (D122 + D123))*C121)</f>
        <v/>
      </c>
    </row>
    <row r="122">
      <c r="A122" t="inlineStr">
        <is>
          <t>INT_L_X4Y46/IMUX_L43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CLBLL_L_X4Y46/CLBLL_IMUX43</t>
        </is>
      </c>
      <c r="B123" t="inlineStr">
        <is>
          <t>Part of wire</t>
        </is>
      </c>
      <c r="C123" t="n">
        <v>0</v>
      </c>
      <c r="D123" t="n">
        <v>0</v>
      </c>
      <c r="I123">
        <f>(((D122 + D123)/2) + (((D126) + (D125))))</f>
        <v/>
      </c>
      <c r="J123">
        <f>((C122 + C123)*(((D122 + D123)/2) + (((D126) + (D125)))))</f>
        <v/>
      </c>
    </row>
    <row r="124">
      <c r="A124" t="inlineStr">
        <is>
          <t>CLBLL_L_X4Y46/CLBLL_L.CLBLL_IMUX43-&gt;CLBLL_LL_D6</t>
        </is>
      </c>
      <c r="B124" t="inlineStr">
        <is>
          <t>PassTransistor</t>
        </is>
      </c>
      <c r="C124" t="n">
        <v>0</v>
      </c>
      <c r="E124" t="n">
        <v>0</v>
      </c>
      <c r="F124" t="n">
        <v>0</v>
      </c>
      <c r="G124" t="n">
        <v>0</v>
      </c>
      <c r="H124" t="n">
        <v>0</v>
      </c>
      <c r="I124">
        <f>((D126) + (D125))</f>
        <v/>
      </c>
      <c r="J124">
        <f>(((D126) + (D125))*C124)</f>
        <v/>
      </c>
    </row>
    <row r="125">
      <c r="A125" t="inlineStr">
        <is>
          <t>CLBLL_L_X4Y46/CLBLL_LL_D6</t>
        </is>
      </c>
      <c r="B125" t="inlineStr">
        <is>
          <t>Part of wire</t>
        </is>
      </c>
      <c r="C125" t="n">
        <v>0</v>
      </c>
      <c r="D125" t="n">
        <v>0.004545</v>
      </c>
      <c r="I125">
        <f>(((D125)/2) + (D126))</f>
        <v/>
      </c>
      <c r="J125">
        <f>((C125)*(((D125)/2) + (D126)))</f>
        <v/>
      </c>
    </row>
    <row r="126">
      <c r="A126" t="inlineStr">
        <is>
          <t>masterReg/readData2[8]_i_11/I5</t>
        </is>
      </c>
      <c r="B126" t="inlineStr">
        <is>
          <t>Inpin</t>
        </is>
      </c>
      <c r="D126" t="n">
        <v>0</v>
      </c>
      <c r="E126" t="n">
        <v>0.003</v>
      </c>
      <c r="F126" t="n">
        <v>0.003</v>
      </c>
      <c r="G126" t="n">
        <v>0.005</v>
      </c>
      <c r="H126" t="n">
        <v>0.004</v>
      </c>
    </row>
    <row r="127">
      <c r="A127" t="inlineStr">
        <is>
          <t>regReadDataA[8]: masterReg/readData1_reg[8]/Q to masterReg/readData2[8]_i_11/I5 sum delays</t>
        </is>
      </c>
      <c r="E127">
        <f>(E2 + E4 + E43 + E48 + E75 + E79 + E117 + E121 + E124 + E126)</f>
        <v/>
      </c>
      <c r="F127">
        <f>(F2 + F4 + F43 + F48 + F75 + F79 + F117 + F121 + F124 + F126)</f>
        <v/>
      </c>
      <c r="G127">
        <f>(G2 + G4 + G43 + G48 + G75 + G79 + G117 + G121 + G124 + G126)</f>
        <v/>
      </c>
      <c r="H127">
        <f>(H2 + H4 + H43 + H48 + H75 + H79 + H117 + H121 + H124 + H126)</f>
        <v/>
      </c>
      <c r="J127">
        <f>(J2 + J3 + J4 + J6 + J43 + J47 + J48 + J52 + J75 + J78 + J79 + J85 + J117 + J120 + J121 + J123 + J124 + J125 + J126)</f>
        <v/>
      </c>
    </row>
    <row r="128">
      <c r="A128" t="inlineStr">
        <is>
          <t>regReadDataA[8]: masterReg/readData1_reg[8]/Q to masterReg/readData2[8]_i_11/I5sum delays + cap delay</t>
        </is>
      </c>
      <c r="E128">
        <f>1000*(E127 + J127)</f>
        <v/>
      </c>
      <c r="F128">
        <f>1000*(F127 + J127)</f>
        <v/>
      </c>
      <c r="G128">
        <f>1000*(G127 + J127)</f>
        <v/>
      </c>
      <c r="H128">
        <f>1000*(H127 + J127)</f>
        <v/>
      </c>
    </row>
    <row r="130">
      <c r="A130" t="inlineStr">
        <is>
          <t>regReadDataA[8]: masterReg/readData1_reg[8]/Q to masterReg/readData2[8]_i_11/I5Total delay (from Vivado)</t>
        </is>
      </c>
      <c r="E130" t="inlineStr">
        <is>
          <t>501</t>
        </is>
      </c>
      <c r="F130" t="inlineStr">
        <is>
          <t>450</t>
        </is>
      </c>
      <c r="G130" t="inlineStr">
        <is>
          <t>868</t>
        </is>
      </c>
      <c r="H130" t="inlineStr">
        <is>
          <t>753</t>
        </is>
      </c>
    </row>
    <row r="132">
      <c r="A132" t="inlineStr">
        <is>
          <t>INT_L_X8Y44/INT_L.NN2END0-&gt;&gt;NL1BEG_N3</t>
        </is>
      </c>
      <c r="B132" t="inlineStr">
        <is>
          <t>Buffer</t>
        </is>
      </c>
      <c r="C132" t="n">
        <v>1.16220225</v>
      </c>
      <c r="D132" t="n">
        <v>0.008429000000000001</v>
      </c>
      <c r="E132" t="n">
        <v>0.054</v>
      </c>
      <c r="F132" t="n">
        <v>0.044</v>
      </c>
      <c r="G132" t="n">
        <v>0.131</v>
      </c>
      <c r="H132" t="n">
        <v>0.108</v>
      </c>
      <c r="I132">
        <f>((D134) + (D133))</f>
        <v/>
      </c>
      <c r="J132">
        <f>(((D134) + (D133))*C132)</f>
        <v/>
      </c>
    </row>
    <row r="133">
      <c r="A133" t="inlineStr">
        <is>
          <t>INT_L_X8Y44/NL1BEG_N3</t>
        </is>
      </c>
      <c r="B133" t="inlineStr">
        <is>
          <t>Part of wire</t>
        </is>
      </c>
      <c r="C133" t="n">
        <v>0</v>
      </c>
      <c r="D133" t="n">
        <v>0</v>
      </c>
      <c r="I133">
        <f>(((D133)/2) + (D134))</f>
        <v/>
      </c>
      <c r="J133">
        <f>((C133)*(((D133)/2) + (D134)))</f>
        <v/>
      </c>
    </row>
    <row r="134">
      <c r="A134" t="inlineStr">
        <is>
          <t>INT_L_X8Y44/INT_L.NL1BEG_N3-&gt;&gt;NR1BEG3</t>
        </is>
      </c>
      <c r="B134" t="inlineStr">
        <is>
          <t>Buffer</t>
        </is>
      </c>
      <c r="C134" t="n">
        <v>1.16220225</v>
      </c>
      <c r="D134" t="n">
        <v>0.008429000000000001</v>
      </c>
      <c r="E134" t="n">
        <v>0.056</v>
      </c>
      <c r="F134" t="n">
        <v>0.046</v>
      </c>
      <c r="G134" t="n">
        <v>0.131</v>
      </c>
      <c r="H134" t="n">
        <v>0.108</v>
      </c>
      <c r="I134">
        <f>((D137 + D148 + D271) + (D135 + D136))</f>
        <v/>
      </c>
      <c r="J134">
        <f>(((D137 + D148 + D271) + (D135 + D136))*C134)</f>
        <v/>
      </c>
    </row>
    <row r="135">
      <c r="A135" t="inlineStr">
        <is>
          <t>INT_L_X8Y44/NR1BEG3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INT_L_X8Y45/NR1END3</t>
        </is>
      </c>
      <c r="B136" t="inlineStr">
        <is>
          <t>Part of wire</t>
        </is>
      </c>
      <c r="C136" t="n">
        <v>0</v>
      </c>
      <c r="D136" t="n">
        <v>0</v>
      </c>
      <c r="I136">
        <f>(((D135 + D136)/2) + (D137 + D148 + D271))</f>
        <v/>
      </c>
      <c r="J136">
        <f>((C135 + C136)*(((D135 + D136)/2) + (D137 + D148 + D271)))</f>
        <v/>
      </c>
    </row>
    <row r="137">
      <c r="A137" t="inlineStr">
        <is>
          <t>INT_L_X8Y45/INT_L.NR1END3-&gt;&gt;IMUX_L7</t>
        </is>
      </c>
      <c r="B137" t="inlineStr">
        <is>
          <t>Buffer</t>
        </is>
      </c>
      <c r="C137" t="n">
        <v>1.6107141875</v>
      </c>
      <c r="D137" t="n">
        <v>0.007713</v>
      </c>
      <c r="E137" t="n">
        <v>0.047</v>
      </c>
      <c r="F137" t="n">
        <v>0.038</v>
      </c>
      <c r="G137" t="n">
        <v>0.138</v>
      </c>
      <c r="H137" t="n">
        <v>0.114</v>
      </c>
      <c r="I137">
        <f>((((D142) + (D141))) + (D138 + D139))</f>
        <v/>
      </c>
      <c r="J137">
        <f>(((((D142) + (D141))) + (D138 + D139))*C137)</f>
        <v/>
      </c>
    </row>
    <row r="138">
      <c r="A138" t="inlineStr">
        <is>
          <t>INT_L_X8Y45/IMUX_L7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CLBLM_L_X8Y45/CLBLM_IMUX7</t>
        </is>
      </c>
      <c r="B139" t="inlineStr">
        <is>
          <t>Part of wire</t>
        </is>
      </c>
      <c r="C139" t="n">
        <v>0</v>
      </c>
      <c r="D139" t="n">
        <v>0</v>
      </c>
      <c r="I139">
        <f>(((D138 + D139)/2) + (((D142) + (D141))))</f>
        <v/>
      </c>
      <c r="J139">
        <f>((C138 + C139)*(((D138 + D139)/2) + (((D142) + (D141)))))</f>
        <v/>
      </c>
    </row>
    <row r="140">
      <c r="A140" t="inlineStr">
        <is>
          <t>CLBLM_L_X8Y45/CLBLM_L.CLBLM_IMUX7-&gt;CLBLM_M_A1</t>
        </is>
      </c>
      <c r="B140" t="inlineStr">
        <is>
          <t>PassTransistor</t>
        </is>
      </c>
      <c r="C140" t="n">
        <v>0</v>
      </c>
      <c r="E140" t="n">
        <v>0</v>
      </c>
      <c r="F140" t="n">
        <v>0</v>
      </c>
      <c r="G140" t="n">
        <v>0</v>
      </c>
      <c r="H140" t="n">
        <v>0</v>
      </c>
      <c r="I140">
        <f>((D142) + (D141))</f>
        <v/>
      </c>
      <c r="J140">
        <f>(((D142) + (D141))*C140)</f>
        <v/>
      </c>
    </row>
    <row r="141">
      <c r="A141" t="inlineStr">
        <is>
          <t>CLBLM_L_X8Y45/CLBLM_M_A1</t>
        </is>
      </c>
      <c r="B141" t="inlineStr">
        <is>
          <t>Part of wire</t>
        </is>
      </c>
      <c r="C141" t="n">
        <v>0</v>
      </c>
      <c r="D141" t="n">
        <v>0</v>
      </c>
      <c r="I141">
        <f>(((D141)/2) + (D142))</f>
        <v/>
      </c>
      <c r="J141">
        <f>((C141)*(((D141)/2) + (D142)))</f>
        <v/>
      </c>
    </row>
    <row r="142">
      <c r="A142" t="inlineStr">
        <is>
          <t>masterReg/register_reg_r1_0_31_0_5_i_57/I1</t>
        </is>
      </c>
      <c r="B142" t="inlineStr">
        <is>
          <t>Inpin</t>
        </is>
      </c>
      <c r="D142" t="n">
        <v>0</v>
      </c>
      <c r="E142" t="n">
        <v>0.225</v>
      </c>
      <c r="F142" t="n">
        <v>0.18</v>
      </c>
      <c r="G142" t="n">
        <v>0.531</v>
      </c>
      <c r="H142" t="n">
        <v>0.428</v>
      </c>
    </row>
    <row r="143">
      <c r="A143" t="inlineStr">
        <is>
          <t>regReadDataA[8]: masterReg/readData1_reg[8]/Q to masterReg/register_reg_r1_0_31_0_5_i_57/I1 sum delays</t>
        </is>
      </c>
      <c r="E143">
        <f>(E2 + E4 + E43 + E132 + E134 + E137 + E140 + E142)</f>
        <v/>
      </c>
      <c r="F143">
        <f>(F2 + F4 + F43 + F132 + F134 + F137 + F140 + F142)</f>
        <v/>
      </c>
      <c r="G143">
        <f>(G2 + G4 + G43 + G132 + G134 + G137 + G140 + G142)</f>
        <v/>
      </c>
      <c r="H143">
        <f>(H2 + H4 + H43 + H132 + H134 + H137 + H140 + H142)</f>
        <v/>
      </c>
      <c r="J143">
        <f>(J2 + J3 + J4 + J6 + J43 + J47 + J132 + J133 + J134 + J136 + J137 + J139 + J140 + J141 + J142)</f>
        <v/>
      </c>
    </row>
    <row r="144">
      <c r="A144" t="inlineStr">
        <is>
          <t>regReadDataA[8]: masterReg/readData1_reg[8]/Q to masterReg/register_reg_r1_0_31_0_5_i_57/I1sum delays + cap delay</t>
        </is>
      </c>
      <c r="E144">
        <f>1000*(E143 + J143)</f>
        <v/>
      </c>
      <c r="F144">
        <f>1000*(F143 + J143)</f>
        <v/>
      </c>
      <c r="G144">
        <f>1000*(G143 + J143)</f>
        <v/>
      </c>
      <c r="H144">
        <f>1000*(H143 + J143)</f>
        <v/>
      </c>
    </row>
    <row r="146">
      <c r="A146" t="inlineStr">
        <is>
          <t>regReadDataA[8]: masterReg/readData1_reg[8]/Q to masterReg/register_reg_r1_0_31_0_5_i_57/I1Total delay (from Vivado)</t>
        </is>
      </c>
      <c r="E146" t="inlineStr">
        <is>
          <t>518</t>
        </is>
      </c>
      <c r="F146" t="inlineStr">
        <is>
          <t>434</t>
        </is>
      </c>
      <c r="G146" t="inlineStr">
        <is>
          <t>940</t>
        </is>
      </c>
      <c r="H146" t="inlineStr">
        <is>
          <t>778</t>
        </is>
      </c>
    </row>
    <row r="148">
      <c r="A148" t="inlineStr">
        <is>
          <t>INT_L_X8Y45/INT_L.NR1END3-&gt;&gt;WR1BEG_S0</t>
        </is>
      </c>
      <c r="B148" t="inlineStr">
        <is>
          <t>Buffer</t>
        </is>
      </c>
      <c r="C148" t="n">
        <v>1.16220225</v>
      </c>
      <c r="D148" t="n">
        <v>0.008429000000000001</v>
      </c>
      <c r="E148" t="n">
        <v>0.043</v>
      </c>
      <c r="F148" t="n">
        <v>0.035</v>
      </c>
      <c r="G148" t="n">
        <v>0.124</v>
      </c>
      <c r="H148" t="n">
        <v>0.103</v>
      </c>
      <c r="I148">
        <f>((D155) + (D149 + D150 + D151 + D152 + D153 + D154))</f>
        <v/>
      </c>
      <c r="J148">
        <f>(((D155) + (D149 + D150 + D151 + D152 + D153 + D154))*C148)</f>
        <v/>
      </c>
    </row>
    <row r="149">
      <c r="A149" t="inlineStr">
        <is>
          <t>INT_L_X8Y45/WR1BEG_S0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INT_R_X7Y46/WR1END0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INT_R_X7Y45/WR1END_S1_0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INT_L_X8Y46/WR1BEG0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CLBLM_L_X8Y46/CLBLM_WR1END0</t>
        </is>
      </c>
      <c r="B153" t="inlineStr">
        <is>
          <t>Part of wire</t>
        </is>
      </c>
      <c r="C153" t="n">
        <v>0.09451000000000001</v>
      </c>
      <c r="D153" t="n">
        <v>0.005801</v>
      </c>
    </row>
    <row r="154">
      <c r="A154" t="inlineStr">
        <is>
          <t>CLBLM_R_X7Y46/CLBLM_WR1END0</t>
        </is>
      </c>
      <c r="B154" t="inlineStr">
        <is>
          <t>Part of wire</t>
        </is>
      </c>
      <c r="C154" t="n">
        <v>0.09451000000000001</v>
      </c>
      <c r="D154" t="n">
        <v>0.005801</v>
      </c>
      <c r="I154">
        <f>(((D149 + D150 + D151 + D152 + D153 + D154)/2) + (D155))</f>
        <v/>
      </c>
      <c r="J154">
        <f>((C149 + C150 + C151 + C152 + C153 + C154)*(((D149 + D150 + D151 + D152 + D153 + D154)/2) + (D155)))</f>
        <v/>
      </c>
    </row>
    <row r="155">
      <c r="A155" t="inlineStr">
        <is>
          <t>INT_R_X7Y46/INT_R.WR1END0-&gt;&gt;WR1BEG1</t>
        </is>
      </c>
      <c r="B155" t="inlineStr">
        <is>
          <t>Buffer</t>
        </is>
      </c>
      <c r="C155" t="n">
        <v>1.16220225</v>
      </c>
      <c r="D155" t="n">
        <v>0.008429000000000001</v>
      </c>
      <c r="E155" t="n">
        <v>0.043</v>
      </c>
      <c r="F155" t="n">
        <v>0.035</v>
      </c>
      <c r="G155" t="n">
        <v>0.124</v>
      </c>
      <c r="H155" t="n">
        <v>0.103</v>
      </c>
      <c r="I155">
        <f>((D158 + D177) + (D156 + D157))</f>
        <v/>
      </c>
      <c r="J155">
        <f>(((D158 + D177) + (D156 + D157))*C155)</f>
        <v/>
      </c>
    </row>
    <row r="156">
      <c r="A156" t="inlineStr">
        <is>
          <t>INT_R_X7Y46/WR1BEG1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INT_L_X6Y46/WR1END1</t>
        </is>
      </c>
      <c r="B157" t="inlineStr">
        <is>
          <t>Part of wire</t>
        </is>
      </c>
      <c r="C157" t="n">
        <v>0</v>
      </c>
      <c r="D157" t="n">
        <v>0</v>
      </c>
      <c r="I157">
        <f>(((D156 + D157)/2) + (D158 + D177))</f>
        <v/>
      </c>
      <c r="J157">
        <f>((C156 + C157)*(((D156 + D157)/2) + (D158 + D177)))</f>
        <v/>
      </c>
    </row>
    <row r="158">
      <c r="A158" t="inlineStr">
        <is>
          <t>INT_L_X6Y46/INT_L.WR1END1-&gt;&gt;WW2BEG0</t>
        </is>
      </c>
      <c r="B158" t="inlineStr">
        <is>
          <t>Buffer</t>
        </is>
      </c>
      <c r="C158" t="n">
        <v>1.1851186875</v>
      </c>
      <c r="D158" t="n">
        <v>0.008473000000000001</v>
      </c>
      <c r="E158" t="n">
        <v>0.063</v>
      </c>
      <c r="F158" t="n">
        <v>0.052</v>
      </c>
      <c r="G158" t="n">
        <v>0.143</v>
      </c>
      <c r="H158" t="n">
        <v>0.118</v>
      </c>
      <c r="I158">
        <f>((D166) + (D159 + D160 + D161 + D162 + D163 + D164 + D165))</f>
        <v/>
      </c>
      <c r="J158">
        <f>(((D166) + (D159 + D160 + D161 + D162 + D163 + D164 + D165))*C158)</f>
        <v/>
      </c>
    </row>
    <row r="159">
      <c r="A159" t="inlineStr">
        <is>
          <t>INT_L_X6Y46/WW2BEG0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INT_L_X4Y46/WW2END0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BRAM_INT_INTERFACE_L_X6Y46/INT_INTERFACE_WW2A0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BRAM_L_X6Y45/BRAM_WW2A0_1</t>
        </is>
      </c>
      <c r="B162" t="inlineStr">
        <is>
          <t>Part of wire</t>
        </is>
      </c>
      <c r="C162" t="n">
        <v>0.26892</v>
      </c>
      <c r="D162" t="n">
        <v>0.06043</v>
      </c>
    </row>
    <row r="163">
      <c r="A163" t="inlineStr">
        <is>
          <t>VBRK_X18Y48/VBRK_WW2A0</t>
        </is>
      </c>
      <c r="B163" t="inlineStr">
        <is>
          <t>Part of wire</t>
        </is>
      </c>
      <c r="C163" t="n">
        <v>0.01211</v>
      </c>
      <c r="D163" t="n">
        <v>0.00162</v>
      </c>
    </row>
    <row r="164">
      <c r="A164" t="inlineStr">
        <is>
          <t>CLBLM_R_X5Y46/CLBLM_WW2A0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INT_R_X5Y46/WW2A0</t>
        </is>
      </c>
      <c r="B165" t="inlineStr">
        <is>
          <t>Part of wire</t>
        </is>
      </c>
      <c r="C165" t="n">
        <v>0</v>
      </c>
      <c r="D165" t="n">
        <v>0</v>
      </c>
      <c r="I165">
        <f>(((D159 + D160 + D161 + D162 + D163 + D164 + D165)/2) + (D166))</f>
        <v/>
      </c>
      <c r="J165">
        <f>((C159 + C160 + C161 + C162 + C163 + C164 + C165)*(((D159 + D160 + D161 + D162 + D163 + D164 + D165)/2) + (D166)))</f>
        <v/>
      </c>
    </row>
    <row r="166">
      <c r="A166" t="inlineStr">
        <is>
          <t>INT_L_X4Y46/INT_L.WW2END0-&gt;&gt;IMUX_L17</t>
        </is>
      </c>
      <c r="B166" t="inlineStr">
        <is>
          <t>Buffer</t>
        </is>
      </c>
      <c r="C166" t="n">
        <v>1.6107141875</v>
      </c>
      <c r="D166" t="n">
        <v>0.007713</v>
      </c>
      <c r="E166" t="n">
        <v>0.047</v>
      </c>
      <c r="F166" t="n">
        <v>0.038</v>
      </c>
      <c r="G166" t="n">
        <v>0.138</v>
      </c>
      <c r="H166" t="n">
        <v>0.114</v>
      </c>
      <c r="I166">
        <f>((((D171) + (D170))) + (D167 + D168))</f>
        <v/>
      </c>
      <c r="J166">
        <f>(((((D171) + (D170))) + (D167 + D168))*C166)</f>
        <v/>
      </c>
    </row>
    <row r="167">
      <c r="A167" t="inlineStr">
        <is>
          <t>INT_L_X4Y46/IMUX_L17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CLBLL_L_X4Y46/CLBLL_IMUX17</t>
        </is>
      </c>
      <c r="B168" t="inlineStr">
        <is>
          <t>Part of wire</t>
        </is>
      </c>
      <c r="C168" t="n">
        <v>0</v>
      </c>
      <c r="D168" t="n">
        <v>0</v>
      </c>
      <c r="I168">
        <f>(((D167 + D168)/2) + (((D171) + (D170))))</f>
        <v/>
      </c>
      <c r="J168">
        <f>((C167 + C168)*(((D167 + D168)/2) + (((D171) + (D170)))))</f>
        <v/>
      </c>
    </row>
    <row r="169">
      <c r="A169" t="inlineStr">
        <is>
          <t>CLBLL_L_X4Y46/CLBLL_L.CLBLL_IMUX17-&gt;CLBLL_LL_B3</t>
        </is>
      </c>
      <c r="B169" t="inlineStr">
        <is>
          <t>PassTransistor</t>
        </is>
      </c>
      <c r="C169" t="n">
        <v>0</v>
      </c>
      <c r="E169" t="n">
        <v>0</v>
      </c>
      <c r="F169" t="n">
        <v>0</v>
      </c>
      <c r="G169" t="n">
        <v>0</v>
      </c>
      <c r="H169" t="n">
        <v>0</v>
      </c>
      <c r="I169">
        <f>((D171) + (D170))</f>
        <v/>
      </c>
      <c r="J169">
        <f>(((D171) + (D170))*C169)</f>
        <v/>
      </c>
    </row>
    <row r="170">
      <c r="A170" t="inlineStr">
        <is>
          <t>CLBLL_L_X4Y46/CLBLL_LL_B3</t>
        </is>
      </c>
      <c r="B170" t="inlineStr">
        <is>
          <t>Part of wire</t>
        </is>
      </c>
      <c r="C170" t="n">
        <v>0</v>
      </c>
      <c r="D170" t="n">
        <v>0</v>
      </c>
      <c r="I170">
        <f>(((D170)/2) + (D171))</f>
        <v/>
      </c>
      <c r="J170">
        <f>((C170)*(((D170)/2) + (D171)))</f>
        <v/>
      </c>
    </row>
    <row r="171">
      <c r="A171" t="inlineStr">
        <is>
          <t>masterReg/readData2[1]_i_14/I0</t>
        </is>
      </c>
      <c r="B171" t="inlineStr">
        <is>
          <t>Inpin</t>
        </is>
      </c>
      <c r="D171" t="n">
        <v>0</v>
      </c>
      <c r="E171" t="n">
        <v>0.136</v>
      </c>
      <c r="F171" t="n">
        <v>0.109</v>
      </c>
      <c r="G171" t="n">
        <v>0.349</v>
      </c>
      <c r="H171" t="n">
        <v>0.281</v>
      </c>
    </row>
    <row r="172">
      <c r="A172" t="inlineStr">
        <is>
          <t>regReadDataA[8]: masterReg/readData1_reg[8]/Q to masterReg/readData2[1]_i_14/I0 sum delays</t>
        </is>
      </c>
      <c r="E172">
        <f>(E2 + E4 + E43 + E132 + E134 + E148 + E155 + E158 + E166 + E169 + E171)</f>
        <v/>
      </c>
      <c r="F172">
        <f>(F2 + F4 + F43 + F132 + F134 + F148 + F155 + F158 + F166 + F169 + F171)</f>
        <v/>
      </c>
      <c r="G172">
        <f>(G2 + G4 + G43 + G132 + G134 + G148 + G155 + G158 + G166 + G169 + G171)</f>
        <v/>
      </c>
      <c r="H172">
        <f>(H2 + H4 + H43 + H132 + H134 + H148 + H155 + H158 + H166 + H169 + H171)</f>
        <v/>
      </c>
      <c r="J172">
        <f>(J2 + J3 + J4 + J6 + J43 + J47 + J132 + J133 + J134 + J136 + J148 + J154 + J155 + J157 + J158 + J165 + J166 + J168 + J169 + J170 + J171)</f>
        <v/>
      </c>
    </row>
    <row r="173">
      <c r="A173" t="inlineStr">
        <is>
          <t>regReadDataA[8]: masterReg/readData1_reg[8]/Q to masterReg/readData2[1]_i_14/I0sum delays + cap delay</t>
        </is>
      </c>
      <c r="E173">
        <f>1000*(E172 + J172)</f>
        <v/>
      </c>
      <c r="F173">
        <f>1000*(F172 + J172)</f>
        <v/>
      </c>
      <c r="G173">
        <f>1000*(G172 + J172)</f>
        <v/>
      </c>
      <c r="H173">
        <f>1000*(H172 + J172)</f>
        <v/>
      </c>
    </row>
    <row r="175">
      <c r="A175" t="inlineStr">
        <is>
          <t>regReadDataA[8]: masterReg/readData1_reg[8]/Q to masterReg/readData2[1]_i_14/I0Total delay (from Vivado)</t>
        </is>
      </c>
      <c r="E175" t="inlineStr">
        <is>
          <t>707</t>
        </is>
      </c>
      <c r="F175" t="inlineStr">
        <is>
          <t>614</t>
        </is>
      </c>
      <c r="G175" t="inlineStr">
        <is>
          <t>1228</t>
        </is>
      </c>
      <c r="H175" t="inlineStr">
        <is>
          <t>1042</t>
        </is>
      </c>
    </row>
    <row r="177">
      <c r="A177" t="inlineStr">
        <is>
          <t>INT_L_X6Y46/INT_L.WR1END1-&gt;&gt;NL1BEG0</t>
        </is>
      </c>
      <c r="B177" t="inlineStr">
        <is>
          <t>Buffer</t>
        </is>
      </c>
      <c r="C177" t="n">
        <v>1.16220225</v>
      </c>
      <c r="D177" t="n">
        <v>0.008429000000000001</v>
      </c>
      <c r="E177" t="n">
        <v>0.053</v>
      </c>
      <c r="F177" t="n">
        <v>0.044</v>
      </c>
      <c r="G177" t="n">
        <v>0.13</v>
      </c>
      <c r="H177" t="n">
        <v>0.107</v>
      </c>
      <c r="I177">
        <f>((D181) + (D178 + D179 + D180))</f>
        <v/>
      </c>
      <c r="J177">
        <f>(((D181) + (D178 + D179 + D180))*C177)</f>
        <v/>
      </c>
    </row>
    <row r="178">
      <c r="A178" t="inlineStr">
        <is>
          <t>INT_L_X6Y46/NL1BEG0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INT_L_X6Y47/NL1END0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INT_L_X6Y46/NL1END_S3_0</t>
        </is>
      </c>
      <c r="B180" t="inlineStr">
        <is>
          <t>Part of wire</t>
        </is>
      </c>
      <c r="C180" t="n">
        <v>0</v>
      </c>
      <c r="D180" t="n">
        <v>0</v>
      </c>
      <c r="I180">
        <f>(((D178 + D179 + D180)/2) + (D181))</f>
        <v/>
      </c>
      <c r="J180">
        <f>((C178 + C179 + C180)*(((D178 + D179 + D180)/2) + (D181)))</f>
        <v/>
      </c>
    </row>
    <row r="181">
      <c r="A181" t="inlineStr">
        <is>
          <t>INT_L_X6Y47/INT_L.NL1END0-&gt;&gt;NW2BEG0</t>
        </is>
      </c>
      <c r="B181" t="inlineStr">
        <is>
          <t>Buffer</t>
        </is>
      </c>
      <c r="C181" t="n">
        <v>1.1851186875</v>
      </c>
      <c r="D181" t="n">
        <v>0.008473000000000001</v>
      </c>
      <c r="E181" t="n">
        <v>0.041</v>
      </c>
      <c r="F181" t="n">
        <v>0.033</v>
      </c>
      <c r="G181" t="n">
        <v>0.137</v>
      </c>
      <c r="H181" t="n">
        <v>0.113</v>
      </c>
      <c r="I181">
        <f>((D190 + D201 + D217 + D243) + (D182 + D183 + D184 + D185 + D186 + D187 + D188 + D189))</f>
        <v/>
      </c>
      <c r="J181">
        <f>(((D190 + D201 + D217 + D243) + (D182 + D183 + D184 + D185 + D186 + D187 + D188 + D189))*C181)</f>
        <v/>
      </c>
    </row>
    <row r="182">
      <c r="A182" t="inlineStr">
        <is>
          <t>INT_L_X6Y47/NW2BEG0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INT_R_X5Y48/NW2END0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INT_R_X5Y47/NW2END_S0_0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INT_L_X6Y48/NW2A0</t>
        </is>
      </c>
      <c r="B185" t="inlineStr">
        <is>
          <t>Part of wire</t>
        </is>
      </c>
      <c r="C185" t="n">
        <v>0</v>
      </c>
      <c r="D185" t="n">
        <v>0</v>
      </c>
    </row>
    <row r="186">
      <c r="A186" t="inlineStr">
        <is>
          <t>BRAM_INT_INTERFACE_L_X6Y48/INT_INTERFACE_NW2A0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BRAM_L_X6Y45/BRAM_NW2A0_3</t>
        </is>
      </c>
      <c r="B187" t="inlineStr">
        <is>
          <t>Part of wire</t>
        </is>
      </c>
      <c r="C187" t="n">
        <v>0.26892</v>
      </c>
      <c r="D187" t="n">
        <v>0.06043</v>
      </c>
    </row>
    <row r="188">
      <c r="A188" t="inlineStr">
        <is>
          <t>VBRK_X18Y50/VBRK_NW2A0</t>
        </is>
      </c>
      <c r="B188" t="inlineStr">
        <is>
          <t>Part of wire</t>
        </is>
      </c>
      <c r="C188" t="n">
        <v>0.01211</v>
      </c>
      <c r="D188" t="n">
        <v>0.00162</v>
      </c>
    </row>
    <row r="189">
      <c r="A189" t="inlineStr">
        <is>
          <t>CLBLM_R_X5Y48/CLBLM_NW2A0</t>
        </is>
      </c>
      <c r="B189" t="inlineStr">
        <is>
          <t>Part of wire</t>
        </is>
      </c>
      <c r="C189" t="n">
        <v>0.091532</v>
      </c>
      <c r="D189" t="n">
        <v>0.005884</v>
      </c>
      <c r="I189">
        <f>(((D182 + D183 + D184 + D185 + D186 + D187 + D188 + D189)/2) + (D190 + D201 + D217 + D243))</f>
        <v/>
      </c>
      <c r="J189">
        <f>((C182 + C183 + C184 + C185 + C186 + C187 + C188 + C189)*(((D182 + D183 + D184 + D185 + D186 + D187 + D188 + D189)/2) + (D190 + D201 + D217 + D243)))</f>
        <v/>
      </c>
    </row>
    <row r="190">
      <c r="A190" t="inlineStr">
        <is>
          <t>INT_R_X5Y48/INT_R.NW2END0-&gt;&gt;IMUX0</t>
        </is>
      </c>
      <c r="B190" t="inlineStr">
        <is>
          <t>Buffer</t>
        </is>
      </c>
      <c r="C190" t="n">
        <v>1.6107141875</v>
      </c>
      <c r="D190" t="n">
        <v>0.007713</v>
      </c>
      <c r="E190" t="n">
        <v>0.047</v>
      </c>
      <c r="F190" t="n">
        <v>0.038</v>
      </c>
      <c r="G190" t="n">
        <v>0.138</v>
      </c>
      <c r="H190" t="n">
        <v>0.114</v>
      </c>
      <c r="I190">
        <f>((((D195) + (D194))) + (D191 + D192))</f>
        <v/>
      </c>
      <c r="J190">
        <f>(((((D195) + (D194))) + (D191 + D192))*C190)</f>
        <v/>
      </c>
    </row>
    <row r="191">
      <c r="A191" t="inlineStr">
        <is>
          <t>INT_R_X5Y48/IMUX0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CLBLM_R_X5Y48/CLBLM_IMUX0</t>
        </is>
      </c>
      <c r="B192" t="inlineStr">
        <is>
          <t>Part of wire</t>
        </is>
      </c>
      <c r="C192" t="n">
        <v>0</v>
      </c>
      <c r="D192" t="n">
        <v>0</v>
      </c>
      <c r="I192">
        <f>(((D191 + D192)/2) + (((D195) + (D194))))</f>
        <v/>
      </c>
      <c r="J192">
        <f>((C191 + C192)*(((D191 + D192)/2) + (((D195) + (D194)))))</f>
        <v/>
      </c>
    </row>
    <row r="193">
      <c r="A193" t="inlineStr">
        <is>
          <t>CLBLM_R_X5Y48/CLBLM_R.CLBLM_IMUX0-&gt;CLBLM_L_A3</t>
        </is>
      </c>
      <c r="B193" t="inlineStr">
        <is>
          <t>PassTransistor</t>
        </is>
      </c>
      <c r="C193" t="n">
        <v>0</v>
      </c>
      <c r="E193" t="n">
        <v>0</v>
      </c>
      <c r="F193" t="n">
        <v>0</v>
      </c>
      <c r="G193" t="n">
        <v>0</v>
      </c>
      <c r="H193" t="n">
        <v>0</v>
      </c>
      <c r="I193">
        <f>((D195) + (D194))</f>
        <v/>
      </c>
      <c r="J193">
        <f>(((D195) + (D194))*C193)</f>
        <v/>
      </c>
    </row>
    <row r="194">
      <c r="A194" t="inlineStr">
        <is>
          <t>CLBLM_R_X5Y48/CLBLM_L_A3</t>
        </is>
      </c>
      <c r="B194" t="inlineStr">
        <is>
          <t>Part of wire</t>
        </is>
      </c>
      <c r="C194" t="n">
        <v>0</v>
      </c>
      <c r="D194" t="n">
        <v>0</v>
      </c>
      <c r="I194">
        <f>(((D194)/2) + (D195))</f>
        <v/>
      </c>
      <c r="J194">
        <f>((C194)*(((D194)/2) + (D195)))</f>
        <v/>
      </c>
    </row>
    <row r="195">
      <c r="A195" t="inlineStr">
        <is>
          <t>masterReg/result0_carry__1_i_4/I0</t>
        </is>
      </c>
      <c r="B195" t="inlineStr">
        <is>
          <t>Inpin</t>
        </is>
      </c>
      <c r="D195" t="n">
        <v>0</v>
      </c>
      <c r="E195" t="n">
        <v>0.133</v>
      </c>
      <c r="F195" t="n">
        <v>0.107</v>
      </c>
      <c r="G195" t="n">
        <v>0.344</v>
      </c>
      <c r="H195" t="n">
        <v>0.278</v>
      </c>
    </row>
    <row r="196">
      <c r="A196" t="inlineStr">
        <is>
          <t>regReadDataA[8]: masterReg/readData1_reg[8]/Q to masterReg/result0_carry__1_i_4/I0 sum delays</t>
        </is>
      </c>
      <c r="E196">
        <f>(E2 + E4 + E43 + E132 + E134 + E148 + E155 + E177 + E181 + E190 + E193 + E195)</f>
        <v/>
      </c>
      <c r="F196">
        <f>(F2 + F4 + F43 + F132 + F134 + F148 + F155 + F177 + F181 + F190 + F193 + F195)</f>
        <v/>
      </c>
      <c r="G196">
        <f>(G2 + G4 + G43 + G132 + G134 + G148 + G155 + G177 + G181 + G190 + G193 + G195)</f>
        <v/>
      </c>
      <c r="H196">
        <f>(H2 + H4 + H43 + H132 + H134 + H148 + H155 + H177 + H181 + H190 + H193 + H195)</f>
        <v/>
      </c>
      <c r="J196">
        <f>(J2 + J3 + J4 + J6 + J43 + J47 + J132 + J133 + J134 + J136 + J148 + J154 + J155 + J157 + J177 + J180 + J181 + J189 + J190 + J192 + J193 + J194 + J195)</f>
        <v/>
      </c>
    </row>
    <row r="197">
      <c r="A197" t="inlineStr">
        <is>
          <t>regReadDataA[8]: masterReg/readData1_reg[8]/Q to masterReg/result0_carry__1_i_4/I0sum delays + cap delay</t>
        </is>
      </c>
      <c r="E197">
        <f>1000*(E196 + J196)</f>
        <v/>
      </c>
      <c r="F197">
        <f>1000*(F196 + J196)</f>
        <v/>
      </c>
      <c r="G197">
        <f>1000*(G196 + J196)</f>
        <v/>
      </c>
      <c r="H197">
        <f>1000*(H196 + J196)</f>
        <v/>
      </c>
    </row>
    <row r="199">
      <c r="A199" t="inlineStr">
        <is>
          <t>regReadDataA[8]: masterReg/readData1_reg[8]/Q to masterReg/result0_carry__1_i_4/I0Total delay (from Vivado)</t>
        </is>
      </c>
      <c r="E199" t="inlineStr">
        <is>
          <t>789</t>
        </is>
      </c>
      <c r="F199" t="inlineStr">
        <is>
          <t>691</t>
        </is>
      </c>
      <c r="G199" t="inlineStr">
        <is>
          <t>1374</t>
        </is>
      </c>
      <c r="H199" t="inlineStr">
        <is>
          <t>1170</t>
        </is>
      </c>
    </row>
    <row r="201">
      <c r="A201" t="inlineStr">
        <is>
          <t>INT_R_X5Y48/INT_R.NW2END0-&gt;&gt;NW2BEG0</t>
        </is>
      </c>
      <c r="B201" t="inlineStr">
        <is>
          <t>Buffer</t>
        </is>
      </c>
      <c r="C201" t="n">
        <v>1.1851186875</v>
      </c>
      <c r="D201" t="n">
        <v>0.008473000000000001</v>
      </c>
      <c r="E201" t="n">
        <v>0.041</v>
      </c>
      <c r="F201" t="n">
        <v>0.033</v>
      </c>
      <c r="G201" t="n">
        <v>0.137</v>
      </c>
      <c r="H201" t="n">
        <v>0.113</v>
      </c>
      <c r="I201">
        <f>((D206) + (D202 + D203 + D204 + D205))</f>
        <v/>
      </c>
      <c r="J201">
        <f>(((D206) + (D202 + D203 + D204 + D205))*C201)</f>
        <v/>
      </c>
    </row>
    <row r="202">
      <c r="A202" t="inlineStr">
        <is>
          <t>INT_R_X5Y48/NW2BEG0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INT_L_X4Y49/NW2END0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INT_L_X4Y48/NW2END_S0_0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INT_R_X5Y49/NW2A0</t>
        </is>
      </c>
      <c r="B205" t="inlineStr">
        <is>
          <t>Part of wire</t>
        </is>
      </c>
      <c r="C205" t="n">
        <v>0</v>
      </c>
      <c r="D205" t="n">
        <v>0</v>
      </c>
      <c r="I205">
        <f>(((D202 + D203 + D204 + D205)/2) + (D206))</f>
        <v/>
      </c>
      <c r="J205">
        <f>((C202 + C203 + C204 + C205)*(((D202 + D203 + D204 + D205)/2) + (D206)))</f>
        <v/>
      </c>
    </row>
    <row r="206">
      <c r="A206" t="inlineStr">
        <is>
          <t>INT_L_X4Y49/INT_L.NW2END0-&gt;&gt;IMUX_L8</t>
        </is>
      </c>
      <c r="B206" t="inlineStr">
        <is>
          <t>Buffer</t>
        </is>
      </c>
      <c r="C206" t="n">
        <v>1.6107141875</v>
      </c>
      <c r="D206" t="n">
        <v>0.007713</v>
      </c>
      <c r="E206" t="n">
        <v>0.047</v>
      </c>
      <c r="F206" t="n">
        <v>0.038</v>
      </c>
      <c r="G206" t="n">
        <v>0.138</v>
      </c>
      <c r="H206" t="n">
        <v>0.114</v>
      </c>
      <c r="I206">
        <f>((((D211) + (D210))) + (D207 + D208))</f>
        <v/>
      </c>
      <c r="J206">
        <f>(((((D211) + (D210))) + (D207 + D208))*C206)</f>
        <v/>
      </c>
    </row>
    <row r="207">
      <c r="A207" t="inlineStr">
        <is>
          <t>INT_L_X4Y49/IMUX_L8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CLBLL_L_X4Y49/CLBLL_IMUX8</t>
        </is>
      </c>
      <c r="B208" t="inlineStr">
        <is>
          <t>Part of wire</t>
        </is>
      </c>
      <c r="C208" t="n">
        <v>0</v>
      </c>
      <c r="D208" t="n">
        <v>0</v>
      </c>
      <c r="I208">
        <f>(((D207 + D208)/2) + (((D211) + (D210))))</f>
        <v/>
      </c>
      <c r="J208">
        <f>((C207 + C208)*(((D207 + D208)/2) + (((D211) + (D210)))))</f>
        <v/>
      </c>
    </row>
    <row r="209">
      <c r="A209" t="inlineStr">
        <is>
          <t>CLBLL_L_X4Y49/CLBLL_L.CLBLL_IMUX8-&gt;CLBLL_LL_A5</t>
        </is>
      </c>
      <c r="B209" t="inlineStr">
        <is>
          <t>PassTransistor</t>
        </is>
      </c>
      <c r="C209" t="n">
        <v>0</v>
      </c>
      <c r="E209" t="n">
        <v>0</v>
      </c>
      <c r="F209" t="n">
        <v>0</v>
      </c>
      <c r="G209" t="n">
        <v>0</v>
      </c>
      <c r="H209" t="n">
        <v>0</v>
      </c>
      <c r="I209">
        <f>((D211) + (D210))</f>
        <v/>
      </c>
      <c r="J209">
        <f>(((D211) + (D210))*C209)</f>
        <v/>
      </c>
    </row>
    <row r="210">
      <c r="A210" t="inlineStr">
        <is>
          <t>CLBLL_L_X4Y49/CLBLL_LL_A5</t>
        </is>
      </c>
      <c r="B210" t="inlineStr">
        <is>
          <t>Part of wire</t>
        </is>
      </c>
      <c r="C210" t="n">
        <v>0</v>
      </c>
      <c r="D210" t="n">
        <v>0.009091</v>
      </c>
      <c r="I210">
        <f>(((D210)/2) + (D211))</f>
        <v/>
      </c>
      <c r="J210">
        <f>((C210)*(((D210)/2) + (D211)))</f>
        <v/>
      </c>
    </row>
    <row r="211">
      <c r="A211" t="inlineStr">
        <is>
          <t>masterReg/i__carry__0_i_4/I2</t>
        </is>
      </c>
      <c r="B211" t="inlineStr">
        <is>
          <t>Inpin</t>
        </is>
      </c>
      <c r="D211" t="n">
        <v>0</v>
      </c>
      <c r="E211" t="n">
        <v>0.042</v>
      </c>
      <c r="F211" t="n">
        <v>0.033</v>
      </c>
      <c r="G211" t="n">
        <v>0.112</v>
      </c>
      <c r="H211" t="n">
        <v>0.091</v>
      </c>
    </row>
    <row r="212">
      <c r="A212" t="inlineStr">
        <is>
          <t>regReadDataA[8]: masterReg/readData1_reg[8]/Q to masterReg/i__carry__0_i_4/I2 sum delays</t>
        </is>
      </c>
      <c r="E212">
        <f>(E2 + E4 + E43 + E132 + E134 + E148 + E155 + E177 + E181 + E201 + E206 + E209 + E211)</f>
        <v/>
      </c>
      <c r="F212">
        <f>(F2 + F4 + F43 + F132 + F134 + F148 + F155 + F177 + F181 + F201 + F206 + F209 + F211)</f>
        <v/>
      </c>
      <c r="G212">
        <f>(G2 + G4 + G43 + G132 + G134 + G148 + G155 + G177 + G181 + G201 + G206 + G209 + G211)</f>
        <v/>
      </c>
      <c r="H212">
        <f>(H2 + H4 + H43 + H132 + H134 + H148 + H155 + H177 + H181 + H201 + H206 + H209 + H211)</f>
        <v/>
      </c>
      <c r="J212">
        <f>(J2 + J3 + J4 + J6 + J43 + J47 + J132 + J133 + J134 + J136 + J148 + J154 + J155 + J157 + J177 + J180 + J181 + J189 + J201 + J205 + J206 + J208 + J209 + J210 + J211)</f>
        <v/>
      </c>
    </row>
    <row r="213">
      <c r="A213" t="inlineStr">
        <is>
          <t>regReadDataA[8]: masterReg/readData1_reg[8]/Q to masterReg/i__carry__0_i_4/I2sum delays + cap delay</t>
        </is>
      </c>
      <c r="E213">
        <f>1000*(E212 + J212)</f>
        <v/>
      </c>
      <c r="F213">
        <f>1000*(F212 + J212)</f>
        <v/>
      </c>
      <c r="G213">
        <f>1000*(G212 + J212)</f>
        <v/>
      </c>
      <c r="H213">
        <f>1000*(H212 + J212)</f>
        <v/>
      </c>
    </row>
    <row r="215">
      <c r="A215" t="inlineStr">
        <is>
          <t>regReadDataA[8]: masterReg/readData1_reg[8]/Q to masterReg/i__carry__0_i_4/I2Total delay (from Vivado)</t>
        </is>
      </c>
      <c r="E215" t="inlineStr">
        <is>
          <t>758</t>
        </is>
      </c>
      <c r="F215" t="inlineStr">
        <is>
          <t>669</t>
        </is>
      </c>
      <c r="G215" t="inlineStr">
        <is>
          <t>1311</t>
        </is>
      </c>
      <c r="H215" t="inlineStr">
        <is>
          <t>1126</t>
        </is>
      </c>
    </row>
    <row r="217">
      <c r="A217" t="inlineStr">
        <is>
          <t>INT_R_X5Y48/INT_R.NW2END0-&gt;&gt;NN6BEG0</t>
        </is>
      </c>
      <c r="B217" t="inlineStr">
        <is>
          <t>Buffer</t>
        </is>
      </c>
      <c r="C217" t="n">
        <v>1.5845231875</v>
      </c>
      <c r="D217" t="n">
        <v>0.009979</v>
      </c>
      <c r="E217" t="n">
        <v>0.081</v>
      </c>
      <c r="F217" t="n">
        <v>0.067</v>
      </c>
      <c r="G217" t="n">
        <v>0.18</v>
      </c>
      <c r="H217" t="n">
        <v>0.149</v>
      </c>
      <c r="I217">
        <f>((D227) + (D218 + D219 + D220 + D221 + D222 + D223 + D224 + D225 + D226))</f>
        <v/>
      </c>
      <c r="J217">
        <f>(((D227) + (D218 + D219 + D220 + D221 + D222 + D223 + D224 + D225 + D226))*C217)</f>
        <v/>
      </c>
    </row>
    <row r="218">
      <c r="A218" t="inlineStr">
        <is>
          <t>INT_R_X5Y48/NN6BEG0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INT_R_X5Y54/NN6END0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INT_R_X5Y53/NN6END_S1_0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INT_R_X5Y49/NN6A0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BRKH_INT_X5Y49/BRKH_INT_NN6A0</t>
        </is>
      </c>
      <c r="B222" t="inlineStr">
        <is>
          <t>Part of wire</t>
        </is>
      </c>
      <c r="C222" t="n">
        <v>0.00523</v>
      </c>
      <c r="D222" t="n">
        <v>0.001</v>
      </c>
    </row>
    <row r="223">
      <c r="A223" t="inlineStr">
        <is>
          <t>INT_R_X5Y50/NN6B0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INT_R_X5Y51/NN6C0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INT_R_X5Y52/NN6D0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INT_R_X5Y53/NN6E0</t>
        </is>
      </c>
      <c r="B226" t="inlineStr">
        <is>
          <t>Part of wire</t>
        </is>
      </c>
      <c r="C226" t="n">
        <v>0</v>
      </c>
      <c r="D226" t="n">
        <v>0</v>
      </c>
      <c r="I226">
        <f>(((D218 + D219 + D220 + D221 + D222 + D223 + D224 + D225 + D226)/2) + (D227))</f>
        <v/>
      </c>
      <c r="J226">
        <f>((C218 + C219 + C220 + C221 + C222 + C223 + C224 + C225 + C226)*(((D218 + D219 + D220 + D221 + D222 + D223 + D224 + D225 + D226)/2) + (D227)))</f>
        <v/>
      </c>
    </row>
    <row r="227">
      <c r="A227" t="inlineStr">
        <is>
          <t>INT_R_X5Y54/INT_R.NN6END0-&gt;&gt;NW2BEG0</t>
        </is>
      </c>
      <c r="B227" t="inlineStr">
        <is>
          <t>Buffer</t>
        </is>
      </c>
      <c r="C227" t="n">
        <v>1.1851186875</v>
      </c>
      <c r="D227" t="n">
        <v>0.008473000000000001</v>
      </c>
      <c r="E227" t="n">
        <v>0.041</v>
      </c>
      <c r="F227" t="n">
        <v>0.033</v>
      </c>
      <c r="G227" t="n">
        <v>0.137</v>
      </c>
      <c r="H227" t="n">
        <v>0.113</v>
      </c>
      <c r="I227">
        <f>((D232) + (D228 + D229 + D230 + D231))</f>
        <v/>
      </c>
      <c r="J227">
        <f>(((D232) + (D228 + D229 + D230 + D231))*C227)</f>
        <v/>
      </c>
    </row>
    <row r="228">
      <c r="A228" t="inlineStr">
        <is>
          <t>INT_R_X5Y54/NW2BEG0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INT_L_X4Y55/NW2END0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INT_L_X4Y54/NW2END_S0_0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INT_R_X5Y55/NW2A0</t>
        </is>
      </c>
      <c r="B231" t="inlineStr">
        <is>
          <t>Part of wire</t>
        </is>
      </c>
      <c r="C231" t="n">
        <v>0</v>
      </c>
      <c r="D231" t="n">
        <v>0</v>
      </c>
      <c r="I231">
        <f>(((D228 + D229 + D230 + D231)/2) + (D232))</f>
        <v/>
      </c>
      <c r="J231">
        <f>((C228 + C229 + C230 + C231)*(((D228 + D229 + D230 + D231)/2) + (D232)))</f>
        <v/>
      </c>
    </row>
    <row r="232">
      <c r="A232" t="inlineStr">
        <is>
          <t>INT_L_X4Y55/INT_L.NW2END0-&gt;&gt;IMUX_L24</t>
        </is>
      </c>
      <c r="B232" t="inlineStr">
        <is>
          <t>Buffer</t>
        </is>
      </c>
      <c r="C232" t="n">
        <v>1.6107141875</v>
      </c>
      <c r="D232" t="n">
        <v>0.007713</v>
      </c>
      <c r="E232" t="n">
        <v>0.047</v>
      </c>
      <c r="F232" t="n">
        <v>0.038</v>
      </c>
      <c r="G232" t="n">
        <v>0.138</v>
      </c>
      <c r="H232" t="n">
        <v>0.114</v>
      </c>
      <c r="I232">
        <f>((((D237) + (D236))) + (D233 + D234))</f>
        <v/>
      </c>
      <c r="J232">
        <f>(((((D237) + (D236))) + (D233 + D234))*C232)</f>
        <v/>
      </c>
    </row>
    <row r="233">
      <c r="A233" t="inlineStr">
        <is>
          <t>INT_L_X4Y55/IMUX_L24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CLBLL_L_X4Y55/CLBLL_IMUX24</t>
        </is>
      </c>
      <c r="B234" t="inlineStr">
        <is>
          <t>Part of wire</t>
        </is>
      </c>
      <c r="C234" t="n">
        <v>0</v>
      </c>
      <c r="D234" t="n">
        <v>0</v>
      </c>
      <c r="I234">
        <f>(((D233 + D234)/2) + (((D237) + (D236))))</f>
        <v/>
      </c>
      <c r="J234">
        <f>((C233 + C234)*(((D233 + D234)/2) + (((D237) + (D236)))))</f>
        <v/>
      </c>
    </row>
    <row r="235">
      <c r="A235" t="inlineStr">
        <is>
          <t>CLBLL_L_X4Y55/CLBLL_L.CLBLL_IMUX24-&gt;CLBLL_LL_B5</t>
        </is>
      </c>
      <c r="B235" t="inlineStr">
        <is>
          <t>PassTransistor</t>
        </is>
      </c>
      <c r="C235" t="n">
        <v>0</v>
      </c>
      <c r="E235" t="n">
        <v>0</v>
      </c>
      <c r="F235" t="n">
        <v>0</v>
      </c>
      <c r="G235" t="n">
        <v>0</v>
      </c>
      <c r="H235" t="n">
        <v>0</v>
      </c>
      <c r="I235">
        <f>((D237) + (D236))</f>
        <v/>
      </c>
      <c r="J235">
        <f>(((D237) + (D236))*C235)</f>
        <v/>
      </c>
    </row>
    <row r="236">
      <c r="A236" t="inlineStr">
        <is>
          <t>CLBLL_L_X4Y55/CLBLL_LL_B5</t>
        </is>
      </c>
      <c r="B236" t="inlineStr">
        <is>
          <t>Part of wire</t>
        </is>
      </c>
      <c r="C236" t="n">
        <v>0</v>
      </c>
      <c r="D236" t="n">
        <v>0.009091</v>
      </c>
      <c r="I236">
        <f>(((D236)/2) + (D237))</f>
        <v/>
      </c>
      <c r="J236">
        <f>((C236)*(((D236)/2) + (D237)))</f>
        <v/>
      </c>
    </row>
    <row r="237">
      <c r="A237" t="inlineStr">
        <is>
          <t>masterReg/led_OBUF[8]_inst_i_1/I2</t>
        </is>
      </c>
      <c r="B237" t="inlineStr">
        <is>
          <t>Inpin</t>
        </is>
      </c>
      <c r="D237" t="n">
        <v>0</v>
      </c>
      <c r="E237" t="n">
        <v>0.043</v>
      </c>
      <c r="F237" t="n">
        <v>0.034</v>
      </c>
      <c r="G237" t="n">
        <v>0.116</v>
      </c>
      <c r="H237" t="n">
        <v>0.093</v>
      </c>
    </row>
    <row r="238">
      <c r="A238" t="inlineStr">
        <is>
          <t>regReadDataA[8]: masterReg/readData1_reg[8]/Q to masterReg/led_OBUF[8]_inst_i_1/I2 sum delays</t>
        </is>
      </c>
      <c r="E238">
        <f>(E2 + E4 + E43 + E132 + E134 + E148 + E155 + E177 + E181 + E217 + E227 + E232 + E235 + E237)</f>
        <v/>
      </c>
      <c r="F238">
        <f>(F2 + F4 + F43 + F132 + F134 + F148 + F155 + F177 + F181 + F217 + F227 + F232 + F235 + F237)</f>
        <v/>
      </c>
      <c r="G238">
        <f>(G2 + G4 + G43 + G132 + G134 + G148 + G155 + G177 + G181 + G217 + G227 + G232 + G235 + G237)</f>
        <v/>
      </c>
      <c r="H238">
        <f>(H2 + H4 + H43 + H132 + H134 + H148 + H155 + H177 + H181 + H217 + H227 + H232 + H235 + H237)</f>
        <v/>
      </c>
      <c r="J238">
        <f>(J2 + J3 + J4 + J6 + J43 + J47 + J132 + J133 + J134 + J136 + J148 + J154 + J155 + J157 + J177 + J180 + J181 + J189 + J217 + J226 + J227 + J231 + J232 + J234 + J235 + J236 + J237)</f>
        <v/>
      </c>
    </row>
    <row r="239">
      <c r="A239" t="inlineStr">
        <is>
          <t>regReadDataA[8]: masterReg/readData1_reg[8]/Q to masterReg/led_OBUF[8]_inst_i_1/I2sum delays + cap delay</t>
        </is>
      </c>
      <c r="E239">
        <f>1000*(E238 + J238)</f>
        <v/>
      </c>
      <c r="F239">
        <f>1000*(F238 + J238)</f>
        <v/>
      </c>
      <c r="G239">
        <f>1000*(G238 + J238)</f>
        <v/>
      </c>
      <c r="H239">
        <f>1000*(H238 + J238)</f>
        <v/>
      </c>
    </row>
    <row r="241">
      <c r="A241" t="inlineStr">
        <is>
          <t>regReadDataA[8]: masterReg/readData1_reg[8]/Q to masterReg/led_OBUF[8]_inst_i_1/I2Total delay (from Vivado)</t>
        </is>
      </c>
      <c r="E241" t="inlineStr">
        <is>
          <t>858</t>
        </is>
      </c>
      <c r="F241" t="inlineStr">
        <is>
          <t>755</t>
        </is>
      </c>
      <c r="G241" t="inlineStr">
        <is>
          <t>1483</t>
        </is>
      </c>
      <c r="H241" t="inlineStr">
        <is>
          <t>1269</t>
        </is>
      </c>
    </row>
    <row r="243">
      <c r="A243" t="inlineStr">
        <is>
          <t>INT_R_X5Y48/INT_R.NW2END0-&gt;&gt;BYP_ALT0</t>
        </is>
      </c>
      <c r="B243" t="inlineStr">
        <is>
          <t>Buffer</t>
        </is>
      </c>
      <c r="C243" t="n">
        <v>0</v>
      </c>
      <c r="D243" t="n">
        <v>0.00757</v>
      </c>
      <c r="E243" t="n">
        <v>0</v>
      </c>
      <c r="F243" t="n">
        <v>0</v>
      </c>
      <c r="G243" t="n">
        <v>0</v>
      </c>
      <c r="H243" t="n">
        <v>0</v>
      </c>
      <c r="I243">
        <f>((D245 + D256) + (D244))</f>
        <v/>
      </c>
      <c r="J243">
        <f>(((D245 + D256) + (D244))*C243)</f>
        <v/>
      </c>
    </row>
    <row r="244">
      <c r="A244" t="inlineStr">
        <is>
          <t>INT_R_X5Y48/BYP_ALT0</t>
        </is>
      </c>
      <c r="B244" t="inlineStr">
        <is>
          <t>Part of wire</t>
        </is>
      </c>
      <c r="C244" t="n">
        <v>0</v>
      </c>
      <c r="D244" t="n">
        <v>0</v>
      </c>
      <c r="I244">
        <f>(((D244)/2) + (D245 + D256))</f>
        <v/>
      </c>
      <c r="J244">
        <f>((C244)*(((D244)/2) + (D245 + D256)))</f>
        <v/>
      </c>
    </row>
    <row r="245">
      <c r="A245" t="inlineStr">
        <is>
          <t>INT_R_X5Y48/INT_R.BYP_ALT0-&gt;&gt;BYP0</t>
        </is>
      </c>
      <c r="B245" t="inlineStr">
        <is>
          <t>Buffer</t>
        </is>
      </c>
      <c r="C245" t="n">
        <v>3.489880625</v>
      </c>
      <c r="D245" t="n">
        <v>0</v>
      </c>
      <c r="E245" t="n">
        <v>0.055</v>
      </c>
      <c r="F245" t="n">
        <v>0.045</v>
      </c>
      <c r="G245" t="n">
        <v>0.179</v>
      </c>
      <c r="H245" t="n">
        <v>0.148</v>
      </c>
      <c r="I245">
        <f>((((D250) + (D249))) + (D246 + D247))</f>
        <v/>
      </c>
      <c r="J245">
        <f>(((((D250) + (D249))) + (D246 + D247))*C245)</f>
        <v/>
      </c>
    </row>
    <row r="246">
      <c r="A246" t="inlineStr">
        <is>
          <t>INT_R_X5Y48/BYP0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CLBLM_R_X5Y48/CLBLM_BYP0</t>
        </is>
      </c>
      <c r="B247" t="inlineStr">
        <is>
          <t>Part of wire</t>
        </is>
      </c>
      <c r="C247" t="n">
        <v>0</v>
      </c>
      <c r="D247" t="n">
        <v>0</v>
      </c>
      <c r="I247">
        <f>(((D246 + D247)/2) + (((D250) + (D249))))</f>
        <v/>
      </c>
      <c r="J247">
        <f>((C246 + C247)*(((D246 + D247)/2) + (((D250) + (D249)))))</f>
        <v/>
      </c>
    </row>
    <row r="248">
      <c r="A248" t="inlineStr">
        <is>
          <t>CLBLM_R_X5Y48/CLBLM_R.CLBLM_BYP0-&gt;CLBLM_L_AX</t>
        </is>
      </c>
      <c r="B248" t="inlineStr">
        <is>
          <t>PassTransistor</t>
        </is>
      </c>
      <c r="C248" t="n">
        <v>0</v>
      </c>
      <c r="E248" t="n">
        <v>0</v>
      </c>
      <c r="F248" t="n">
        <v>0</v>
      </c>
      <c r="G248" t="n">
        <v>0</v>
      </c>
      <c r="H248" t="n">
        <v>0</v>
      </c>
      <c r="I248">
        <f>((D250) + (D249))</f>
        <v/>
      </c>
      <c r="J248">
        <f>(((D250) + (D249))*C248)</f>
        <v/>
      </c>
    </row>
    <row r="249">
      <c r="A249" t="inlineStr">
        <is>
          <t>CLBLM_R_X5Y48/CLBLM_L_AX</t>
        </is>
      </c>
      <c r="B249" t="inlineStr">
        <is>
          <t>Part of wire</t>
        </is>
      </c>
      <c r="C249" t="n">
        <v>0</v>
      </c>
      <c r="D249" t="n">
        <v>0</v>
      </c>
      <c r="I249">
        <f>(((D249)/2) + (D250))</f>
        <v/>
      </c>
      <c r="J249">
        <f>((C249)*(((D249)/2) + (D250)))</f>
        <v/>
      </c>
    </row>
    <row r="250">
      <c r="A250" t="inlineStr">
        <is>
          <t>ALU1/result0_carry__1/DI[0]</t>
        </is>
      </c>
      <c r="B250" t="inlineStr">
        <is>
          <t>Inpin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t="inlineStr">
        <is>
          <t>regReadDataA[8]: masterReg/readData1_reg[8]/Q to ALU1/result0_carry__1/DI[0] sum delays</t>
        </is>
      </c>
      <c r="E251">
        <f>(E2 + E4 + E43 + E132 + E134 + E148 + E155 + E177 + E181 + E243 + E245 + E248 + E250)</f>
        <v/>
      </c>
      <c r="F251">
        <f>(F2 + F4 + F43 + F132 + F134 + F148 + F155 + F177 + F181 + F243 + F245 + F248 + F250)</f>
        <v/>
      </c>
      <c r="G251">
        <f>(G2 + G4 + G43 + G132 + G134 + G148 + G155 + G177 + G181 + G243 + G245 + G248 + G250)</f>
        <v/>
      </c>
      <c r="H251">
        <f>(H2 + H4 + H43 + H132 + H134 + H148 + H155 + H177 + H181 + H243 + H245 + H248 + H250)</f>
        <v/>
      </c>
      <c r="J251">
        <f>(J2 + J3 + J4 + J6 + J43 + J47 + J132 + J133 + J134 + J136 + J148 + J154 + J155 + J157 + J177 + J180 + J181 + J189 + J243 + J244 + J245 + J247 + J248 + J249 + J250)</f>
        <v/>
      </c>
    </row>
    <row r="252">
      <c r="A252" t="inlineStr">
        <is>
          <t>regReadDataA[8]: masterReg/readData1_reg[8]/Q to ALU1/result0_carry__1/DI[0]sum delays + cap delay</t>
        </is>
      </c>
      <c r="E252">
        <f>1000*(E251 + J251)</f>
        <v/>
      </c>
      <c r="F252">
        <f>1000*(F251 + J251)</f>
        <v/>
      </c>
      <c r="G252">
        <f>1000*(G251 + J251)</f>
        <v/>
      </c>
      <c r="H252">
        <f>1000*(H251 + J251)</f>
        <v/>
      </c>
    </row>
    <row r="254">
      <c r="A254" t="inlineStr">
        <is>
          <t>regReadDataA[8]: masterReg/readData1_reg[8]/Q to ALU1/result0_carry__1/DI[0]Total delay (from Vivado)</t>
        </is>
      </c>
      <c r="E254" t="inlineStr">
        <is>
          <t>664</t>
        </is>
      </c>
      <c r="F254" t="inlineStr">
        <is>
          <t>591</t>
        </is>
      </c>
      <c r="G254" t="inlineStr">
        <is>
          <t>1123</t>
        </is>
      </c>
      <c r="H254" t="inlineStr">
        <is>
          <t>969</t>
        </is>
      </c>
    </row>
    <row r="256">
      <c r="A256" t="inlineStr">
        <is>
          <t>INT_R_X5Y48/INT_R.BYP_ALT0-&gt;&gt;BYP_BOUNCE0</t>
        </is>
      </c>
      <c r="B256" t="inlineStr">
        <is>
          <t>Buffer</t>
        </is>
      </c>
      <c r="C256" t="n">
        <v>1.4764880625</v>
      </c>
      <c r="D256" t="n">
        <v>0</v>
      </c>
      <c r="E256" t="n">
        <v>0.059</v>
      </c>
      <c r="F256" t="n">
        <v>0.049</v>
      </c>
      <c r="G256" t="n">
        <v>0.178</v>
      </c>
      <c r="H256" t="n">
        <v>0.147</v>
      </c>
      <c r="I256">
        <f>((D258) + (D257))</f>
        <v/>
      </c>
      <c r="J256">
        <f>(((D258) + (D257))*C256)</f>
        <v/>
      </c>
    </row>
    <row r="257">
      <c r="A257" t="inlineStr">
        <is>
          <t>INT_R_X5Y48/BYP_BOUNCE0</t>
        </is>
      </c>
      <c r="B257" t="inlineStr">
        <is>
          <t>Part of wire</t>
        </is>
      </c>
      <c r="C257" t="n">
        <v>0</v>
      </c>
      <c r="D257" t="n">
        <v>0</v>
      </c>
      <c r="I257">
        <f>(((D257)/2) + (D258))</f>
        <v/>
      </c>
      <c r="J257">
        <f>((C257)*(((D257)/2) + (D258)))</f>
        <v/>
      </c>
    </row>
    <row r="258">
      <c r="A258" t="inlineStr">
        <is>
          <t>INT_R_X5Y48/INT_R.BYP_BOUNCE0-&gt;&gt;BYP_ALT1</t>
        </is>
      </c>
      <c r="B258" t="inlineStr">
        <is>
          <t>Buffer</t>
        </is>
      </c>
      <c r="C258" t="n">
        <v>0</v>
      </c>
      <c r="D258" t="n">
        <v>0.00757</v>
      </c>
      <c r="E258" t="n">
        <v>0</v>
      </c>
      <c r="F258" t="n">
        <v>0</v>
      </c>
      <c r="G258" t="n">
        <v>0</v>
      </c>
      <c r="H258" t="n">
        <v>0</v>
      </c>
      <c r="I258">
        <f>((D260) + (D259))</f>
        <v/>
      </c>
      <c r="J258">
        <f>(((D260) + (D259))*C258)</f>
        <v/>
      </c>
    </row>
    <row r="259">
      <c r="A259" t="inlineStr">
        <is>
          <t>INT_R_X5Y48/BYP_ALT1</t>
        </is>
      </c>
      <c r="B259" t="inlineStr">
        <is>
          <t>Part of wire</t>
        </is>
      </c>
      <c r="C259" t="n">
        <v>0</v>
      </c>
      <c r="D259" t="n">
        <v>0</v>
      </c>
      <c r="I259">
        <f>(((D259)/2) + (D260))</f>
        <v/>
      </c>
      <c r="J259">
        <f>((C259)*(((D259)/2) + (D260)))</f>
        <v/>
      </c>
    </row>
    <row r="260">
      <c r="A260" t="inlineStr">
        <is>
          <t>INT_R_X5Y48/INT_R.BYP_ALT1-&gt;&gt;BYP1</t>
        </is>
      </c>
      <c r="B260" t="inlineStr">
        <is>
          <t>Buffer</t>
        </is>
      </c>
      <c r="C260" t="n">
        <v>3.489880625</v>
      </c>
      <c r="D260" t="n">
        <v>0</v>
      </c>
      <c r="E260" t="n">
        <v>0.055</v>
      </c>
      <c r="F260" t="n">
        <v>0.045</v>
      </c>
      <c r="G260" t="n">
        <v>0.179</v>
      </c>
      <c r="H260" t="n">
        <v>0.148</v>
      </c>
      <c r="I260">
        <f>((((D265) + (D264))) + (D261 + D262))</f>
        <v/>
      </c>
      <c r="J260">
        <f>(((((D265) + (D264))) + (D261 + D262))*C260)</f>
        <v/>
      </c>
    </row>
    <row r="261">
      <c r="A261" t="inlineStr">
        <is>
          <t>INT_R_X5Y48/BYP1</t>
        </is>
      </c>
      <c r="B261" t="inlineStr">
        <is>
          <t>Part of wire</t>
        </is>
      </c>
      <c r="C261" t="n">
        <v>0</v>
      </c>
      <c r="D261" t="n">
        <v>0</v>
      </c>
    </row>
    <row r="262">
      <c r="A262" t="inlineStr">
        <is>
          <t>CLBLM_R_X5Y48/CLBLM_BYP1</t>
        </is>
      </c>
      <c r="B262" t="inlineStr">
        <is>
          <t>Part of wire</t>
        </is>
      </c>
      <c r="C262" t="n">
        <v>0</v>
      </c>
      <c r="D262" t="n">
        <v>0</v>
      </c>
      <c r="I262">
        <f>(((D261 + D262)/2) + (((D265) + (D264))))</f>
        <v/>
      </c>
      <c r="J262">
        <f>((C261 + C262)*(((D261 + D262)/2) + (((D265) + (D264)))))</f>
        <v/>
      </c>
    </row>
    <row r="263">
      <c r="A263" t="inlineStr">
        <is>
          <t>CLBLM_R_X5Y48/CLBLM_R.CLBLM_BYP1-&gt;CLBLM_M_AX</t>
        </is>
      </c>
      <c r="B263" t="inlineStr">
        <is>
          <t>PassTransistor</t>
        </is>
      </c>
      <c r="C263" t="n">
        <v>0</v>
      </c>
      <c r="E263" t="n">
        <v>0</v>
      </c>
      <c r="F263" t="n">
        <v>0</v>
      </c>
      <c r="G263" t="n">
        <v>0</v>
      </c>
      <c r="H263" t="n">
        <v>0</v>
      </c>
      <c r="I263">
        <f>((D265) + (D264))</f>
        <v/>
      </c>
      <c r="J263">
        <f>(((D265) + (D264))*C263)</f>
        <v/>
      </c>
    </row>
    <row r="264">
      <c r="A264" t="inlineStr">
        <is>
          <t>CLBLM_R_X5Y48/CLBLM_M_AX</t>
        </is>
      </c>
      <c r="B264" t="inlineStr">
        <is>
          <t>Part of wire</t>
        </is>
      </c>
      <c r="C264" t="n">
        <v>0</v>
      </c>
      <c r="D264" t="n">
        <v>0</v>
      </c>
      <c r="I264">
        <f>(((D264)/2) + (D265))</f>
        <v/>
      </c>
      <c r="J264">
        <f>((C264)*(((D264)/2) + (D265)))</f>
        <v/>
      </c>
    </row>
    <row r="265">
      <c r="A265" t="inlineStr">
        <is>
          <t>ALU1/result0_inferred__0/i__carry__1/DI[0]</t>
        </is>
      </c>
      <c r="B265" t="inlineStr">
        <is>
          <t>Inpin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t="inlineStr">
        <is>
          <t>regReadDataA[8]: masterReg/readData1_reg[8]/Q to ALU1/result0_inferred__0/i__carry__1/DI[0] sum delays</t>
        </is>
      </c>
      <c r="E266">
        <f>(E2 + E4 + E43 + E132 + E134 + E148 + E155 + E177 + E181 + E243 + E256 + E258 + E260 + E263 + E265)</f>
        <v/>
      </c>
      <c r="F266">
        <f>(F2 + F4 + F43 + F132 + F134 + F148 + F155 + F177 + F181 + F243 + F256 + F258 + F260 + F263 + F265)</f>
        <v/>
      </c>
      <c r="G266">
        <f>(G2 + G4 + G43 + G132 + G134 + G148 + G155 + G177 + G181 + G243 + G256 + G258 + G260 + G263 + G265)</f>
        <v/>
      </c>
      <c r="H266">
        <f>(H2 + H4 + H43 + H132 + H134 + H148 + H155 + H177 + H181 + H243 + H256 + H258 + H260 + H263 + H265)</f>
        <v/>
      </c>
      <c r="J266">
        <f>(J2 + J3 + J4 + J6 + J43 + J47 + J132 + J133 + J134 + J136 + J148 + J154 + J155 + J157 + J177 + J180 + J181 + J189 + J243 + J244 + J256 + J257 + J258 + J259 + J260 + J262 + J263 + J264 + J265)</f>
        <v/>
      </c>
    </row>
    <row r="267">
      <c r="A267" t="inlineStr">
        <is>
          <t>regReadDataA[8]: masterReg/readData1_reg[8]/Q to ALU1/result0_inferred__0/i__carry__1/DI[0]sum delays + cap delay</t>
        </is>
      </c>
      <c r="E267">
        <f>1000*(E266 + J266)</f>
        <v/>
      </c>
      <c r="F267">
        <f>1000*(F266 + J266)</f>
        <v/>
      </c>
      <c r="G267">
        <f>1000*(G266 + J266)</f>
        <v/>
      </c>
      <c r="H267">
        <f>1000*(H266 + J266)</f>
        <v/>
      </c>
    </row>
    <row r="269">
      <c r="A269" t="inlineStr">
        <is>
          <t>regReadDataA[8]: masterReg/readData1_reg[8]/Q to ALU1/result0_inferred__0/i__carry__1/DI[0]Total delay (from Vivado)</t>
        </is>
      </c>
      <c r="E269" t="inlineStr">
        <is>
          <t>733</t>
        </is>
      </c>
      <c r="F269" t="inlineStr">
        <is>
          <t>650</t>
        </is>
      </c>
      <c r="G269" t="inlineStr">
        <is>
          <t>1266</t>
        </is>
      </c>
      <c r="H269" t="inlineStr">
        <is>
          <t>1088</t>
        </is>
      </c>
    </row>
    <row r="271">
      <c r="A271" t="inlineStr">
        <is>
          <t>INT_L_X8Y45/INT_L.NR1END3-&gt;&gt;NR1BEG3</t>
        </is>
      </c>
      <c r="B271" t="inlineStr">
        <is>
          <t>Buffer</t>
        </is>
      </c>
      <c r="C271" t="n">
        <v>1.16220225</v>
      </c>
      <c r="D271" t="n">
        <v>0.008429000000000001</v>
      </c>
      <c r="E271" t="n">
        <v>0.056</v>
      </c>
      <c r="F271" t="n">
        <v>0.046</v>
      </c>
      <c r="G271" t="n">
        <v>0.131</v>
      </c>
      <c r="H271" t="n">
        <v>0.108</v>
      </c>
      <c r="I271">
        <f>((D274) + (D272 + D273))</f>
        <v/>
      </c>
      <c r="J271">
        <f>(((D274) + (D272 + D273))*C271)</f>
        <v/>
      </c>
    </row>
    <row r="272">
      <c r="A272" t="inlineStr">
        <is>
          <t>INT_L_X8Y45/NR1BEG3</t>
        </is>
      </c>
      <c r="B272" t="inlineStr">
        <is>
          <t>Part of wire</t>
        </is>
      </c>
      <c r="C272" t="n">
        <v>0</v>
      </c>
      <c r="D272" t="n">
        <v>0</v>
      </c>
    </row>
    <row r="273">
      <c r="A273" t="inlineStr">
        <is>
          <t>INT_L_X8Y46/NR1END3</t>
        </is>
      </c>
      <c r="B273" t="inlineStr">
        <is>
          <t>Part of wire</t>
        </is>
      </c>
      <c r="C273" t="n">
        <v>0</v>
      </c>
      <c r="D273" t="n">
        <v>0</v>
      </c>
      <c r="I273">
        <f>(((D272 + D273)/2) + (D274))</f>
        <v/>
      </c>
      <c r="J273">
        <f>((C272 + C273)*(((D272 + D273)/2) + (D274)))</f>
        <v/>
      </c>
    </row>
    <row r="274">
      <c r="A274" t="inlineStr">
        <is>
          <t>INT_L_X8Y46/INT_L.NR1END3-&gt;&gt;NL1BEG2</t>
        </is>
      </c>
      <c r="B274" t="inlineStr">
        <is>
          <t>Buffer</t>
        </is>
      </c>
      <c r="C274" t="n">
        <v>1.16220225</v>
      </c>
      <c r="D274" t="n">
        <v>0.008429000000000001</v>
      </c>
      <c r="E274" t="n">
        <v>0.054</v>
      </c>
      <c r="F274" t="n">
        <v>0.044</v>
      </c>
      <c r="G274" t="n">
        <v>0.131</v>
      </c>
      <c r="H274" t="n">
        <v>0.108</v>
      </c>
      <c r="I274">
        <f>((D277 + D288) + (D275 + D276))</f>
        <v/>
      </c>
      <c r="J274">
        <f>(((D277 + D288) + (D275 + D276))*C274)</f>
        <v/>
      </c>
    </row>
    <row r="275">
      <c r="A275" t="inlineStr">
        <is>
          <t>INT_L_X8Y46/NL1BEG2</t>
        </is>
      </c>
      <c r="B275" t="inlineStr">
        <is>
          <t>Part of wire</t>
        </is>
      </c>
      <c r="C275" t="n">
        <v>0</v>
      </c>
      <c r="D275" t="n">
        <v>0</v>
      </c>
    </row>
    <row r="276">
      <c r="A276" t="inlineStr">
        <is>
          <t>INT_L_X8Y47/NL1END2</t>
        </is>
      </c>
      <c r="B276" t="inlineStr">
        <is>
          <t>Part of wire</t>
        </is>
      </c>
      <c r="C276" t="n">
        <v>0</v>
      </c>
      <c r="D276" t="n">
        <v>0</v>
      </c>
      <c r="I276">
        <f>(((D275 + D276)/2) + (D277 + D288))</f>
        <v/>
      </c>
      <c r="J276">
        <f>((C275 + C276)*(((D275 + D276)/2) + (D277 + D288)))</f>
        <v/>
      </c>
    </row>
    <row r="277">
      <c r="A277" t="inlineStr">
        <is>
          <t>INT_L_X8Y47/INT_L.NL1END2-&gt;&gt;IMUX_L20</t>
        </is>
      </c>
      <c r="B277" t="inlineStr">
        <is>
          <t>Buffer</t>
        </is>
      </c>
      <c r="C277" t="n">
        <v>1.6107141875</v>
      </c>
      <c r="D277" t="n">
        <v>0.007713</v>
      </c>
      <c r="E277" t="n">
        <v>0.047</v>
      </c>
      <c r="F277" t="n">
        <v>0.038</v>
      </c>
      <c r="G277" t="n">
        <v>0.138</v>
      </c>
      <c r="H277" t="n">
        <v>0.114</v>
      </c>
      <c r="I277">
        <f>((((D282) + (D281))) + (D278 + D279))</f>
        <v/>
      </c>
      <c r="J277">
        <f>(((((D282) + (D281))) + (D278 + D279))*C277)</f>
        <v/>
      </c>
    </row>
    <row r="278">
      <c r="A278" t="inlineStr">
        <is>
          <t>INT_L_X8Y47/IMUX_L20</t>
        </is>
      </c>
      <c r="B278" t="inlineStr">
        <is>
          <t>Part of wire</t>
        </is>
      </c>
      <c r="C278" t="n">
        <v>0</v>
      </c>
      <c r="D278" t="n">
        <v>0</v>
      </c>
    </row>
    <row r="279">
      <c r="A279" t="inlineStr">
        <is>
          <t>CLBLM_L_X8Y47/CLBLM_IMUX20</t>
        </is>
      </c>
      <c r="B279" t="inlineStr">
        <is>
          <t>Part of wire</t>
        </is>
      </c>
      <c r="C279" t="n">
        <v>0</v>
      </c>
      <c r="D279" t="n">
        <v>0</v>
      </c>
      <c r="I279">
        <f>(((D278 + D279)/2) + (((D282) + (D281))))</f>
        <v/>
      </c>
      <c r="J279">
        <f>((C278 + C279)*(((D278 + D279)/2) + (((D282) + (D281)))))</f>
        <v/>
      </c>
    </row>
    <row r="280">
      <c r="A280" t="inlineStr">
        <is>
          <t>CLBLM_L_X8Y47/CLBLM_L.CLBLM_IMUX20-&gt;CLBLM_L_C2</t>
        </is>
      </c>
      <c r="B280" t="inlineStr">
        <is>
          <t>PassTransistor</t>
        </is>
      </c>
      <c r="C280" t="n">
        <v>0</v>
      </c>
      <c r="E280" t="n">
        <v>0</v>
      </c>
      <c r="F280" t="n">
        <v>0</v>
      </c>
      <c r="G280" t="n">
        <v>0</v>
      </c>
      <c r="H280" t="n">
        <v>0</v>
      </c>
      <c r="I280">
        <f>((D282) + (D281))</f>
        <v/>
      </c>
      <c r="J280">
        <f>(((D282) + (D281))*C280)</f>
        <v/>
      </c>
    </row>
    <row r="281">
      <c r="A281" t="inlineStr">
        <is>
          <t>CLBLM_L_X8Y47/CLBLM_L_C2</t>
        </is>
      </c>
      <c r="B281" t="inlineStr">
        <is>
          <t>Part of wire</t>
        </is>
      </c>
      <c r="C281" t="n">
        <v>0</v>
      </c>
      <c r="D281" t="n">
        <v>0</v>
      </c>
      <c r="I281">
        <f>(((D281)/2) + (D282))</f>
        <v/>
      </c>
      <c r="J281">
        <f>((C281)*(((D281)/2) + (D282)))</f>
        <v/>
      </c>
    </row>
    <row r="282">
      <c r="A282" t="inlineStr">
        <is>
          <t>masterReg/register_reg_r1_0_31_0_5_i_49/I3</t>
        </is>
      </c>
      <c r="B282" t="inlineStr">
        <is>
          <t>Inpin</t>
        </is>
      </c>
      <c r="D282" t="n">
        <v>0</v>
      </c>
      <c r="E282" t="n">
        <v>0.213</v>
      </c>
      <c r="F282" t="n">
        <v>0.171</v>
      </c>
      <c r="G282" t="n">
        <v>0.507</v>
      </c>
      <c r="H282" t="n">
        <v>0.409</v>
      </c>
    </row>
    <row r="283">
      <c r="A283" t="inlineStr">
        <is>
          <t>regReadDataA[8]: masterReg/readData1_reg[8]/Q to masterReg/register_reg_r1_0_31_0_5_i_49/I3 sum delays</t>
        </is>
      </c>
      <c r="E283">
        <f>(E2 + E4 + E43 + E132 + E134 + E271 + E274 + E277 + E280 + E282)</f>
        <v/>
      </c>
      <c r="F283">
        <f>(F2 + F4 + F43 + F132 + F134 + F271 + F274 + F277 + F280 + F282)</f>
        <v/>
      </c>
      <c r="G283">
        <f>(G2 + G4 + G43 + G132 + G134 + G271 + G274 + G277 + G280 + G282)</f>
        <v/>
      </c>
      <c r="H283">
        <f>(H2 + H4 + H43 + H132 + H134 + H271 + H274 + H277 + H280 + H282)</f>
        <v/>
      </c>
      <c r="J283">
        <f>(J2 + J3 + J4 + J6 + J43 + J47 + J132 + J133 + J134 + J136 + J271 + J273 + J274 + J276 + J277 + J279 + J280 + J281 + J282)</f>
        <v/>
      </c>
    </row>
    <row r="284">
      <c r="A284" t="inlineStr">
        <is>
          <t>regReadDataA[8]: masterReg/readData1_reg[8]/Q to masterReg/register_reg_r1_0_31_0_5_i_49/I3sum delays + cap delay</t>
        </is>
      </c>
      <c r="E284">
        <f>1000*(E283 + J283)</f>
        <v/>
      </c>
      <c r="F284">
        <f>1000*(F283 + J283)</f>
        <v/>
      </c>
      <c r="G284">
        <f>1000*(G283 + J283)</f>
        <v/>
      </c>
      <c r="H284">
        <f>1000*(H283 + J283)</f>
        <v/>
      </c>
    </row>
    <row r="286">
      <c r="A286" t="inlineStr">
        <is>
          <t>regReadDataA[8]: masterReg/readData1_reg[8]/Q to masterReg/register_reg_r1_0_31_0_5_i_49/I3Total delay (from Vivado)</t>
        </is>
      </c>
      <c r="E286" t="inlineStr">
        <is>
          <t>642</t>
        </is>
      </c>
      <c r="F286" t="inlineStr">
        <is>
          <t>541</t>
        </is>
      </c>
      <c r="G286" t="inlineStr">
        <is>
          <t>1151</t>
        </is>
      </c>
      <c r="H286" t="inlineStr">
        <is>
          <t>956</t>
        </is>
      </c>
    </row>
    <row r="288">
      <c r="A288" t="inlineStr">
        <is>
          <t>INT_L_X8Y47/INT_L.NL1END2-&gt;&gt;NW2BEG2</t>
        </is>
      </c>
      <c r="B288" t="inlineStr">
        <is>
          <t>Buffer</t>
        </is>
      </c>
      <c r="C288" t="n">
        <v>1.1851186875</v>
      </c>
      <c r="D288" t="n">
        <v>0.008473000000000001</v>
      </c>
      <c r="E288" t="n">
        <v>0.043</v>
      </c>
      <c r="F288" t="n">
        <v>0.035</v>
      </c>
      <c r="G288" t="n">
        <v>0.14</v>
      </c>
      <c r="H288" t="n">
        <v>0.116</v>
      </c>
      <c r="I288">
        <f>((D294 + D315) + (D289 + D290 + D291 + D292 + D293))</f>
        <v/>
      </c>
      <c r="J288">
        <f>(((D294 + D315) + (D289 + D290 + D291 + D292 + D293))*C288)</f>
        <v/>
      </c>
    </row>
    <row r="289">
      <c r="A289" t="inlineStr">
        <is>
          <t>INT_L_X8Y47/NW2BEG2</t>
        </is>
      </c>
      <c r="B289" t="inlineStr">
        <is>
          <t>Part of wire</t>
        </is>
      </c>
      <c r="C289" t="n">
        <v>0</v>
      </c>
      <c r="D289" t="n">
        <v>0</v>
      </c>
    </row>
    <row r="290">
      <c r="A290" t="inlineStr">
        <is>
          <t>INT_R_X7Y48/NW2END2</t>
        </is>
      </c>
      <c r="B290" t="inlineStr">
        <is>
          <t>Part of wire</t>
        </is>
      </c>
      <c r="C290" t="n">
        <v>0</v>
      </c>
      <c r="D290" t="n">
        <v>0</v>
      </c>
    </row>
    <row r="291">
      <c r="A291" t="inlineStr">
        <is>
          <t>INT_L_X8Y48/NW2A2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CLBLM_L_X8Y48/CLBLM_NW2A2</t>
        </is>
      </c>
      <c r="B292" t="inlineStr">
        <is>
          <t>Part of wire</t>
        </is>
      </c>
      <c r="C292" t="n">
        <v>0.091532</v>
      </c>
      <c r="D292" t="n">
        <v>0.005884</v>
      </c>
    </row>
    <row r="293">
      <c r="A293" t="inlineStr">
        <is>
          <t>CLBLM_R_X7Y48/CLBLM_NW2A2</t>
        </is>
      </c>
      <c r="B293" t="inlineStr">
        <is>
          <t>Part of wire</t>
        </is>
      </c>
      <c r="C293" t="n">
        <v>0.091532</v>
      </c>
      <c r="D293" t="n">
        <v>0.005884</v>
      </c>
      <c r="I293">
        <f>(((D289 + D290 + D291 + D292 + D293)/2) + (D294 + D315))</f>
        <v/>
      </c>
      <c r="J293">
        <f>((C289 + C290 + C291 + C292 + C293)*(((D289 + D290 + D291 + D292 + D293)/2) + (D294 + D315)))</f>
        <v/>
      </c>
    </row>
    <row r="294">
      <c r="A294" t="inlineStr">
        <is>
          <t>INT_R_X7Y48/INT_R.NW2END2-&gt;&gt;WR1BEG3</t>
        </is>
      </c>
      <c r="B294" t="inlineStr">
        <is>
          <t>Buffer</t>
        </is>
      </c>
      <c r="C294" t="n">
        <v>1.16220225</v>
      </c>
      <c r="D294" t="n">
        <v>0.008429000000000001</v>
      </c>
      <c r="E294" t="n">
        <v>0.043</v>
      </c>
      <c r="F294" t="n">
        <v>0.035</v>
      </c>
      <c r="G294" t="n">
        <v>0.123</v>
      </c>
      <c r="H294" t="n">
        <v>0.102</v>
      </c>
      <c r="I294">
        <f>((D297) + (D295 + D296))</f>
        <v/>
      </c>
      <c r="J294">
        <f>(((D297) + (D295 + D296))*C294)</f>
        <v/>
      </c>
    </row>
    <row r="295">
      <c r="A295" t="inlineStr">
        <is>
          <t>INT_R_X7Y48/WR1BEG3</t>
        </is>
      </c>
      <c r="B295" t="inlineStr">
        <is>
          <t>Part of wire</t>
        </is>
      </c>
      <c r="C295" t="n">
        <v>0</v>
      </c>
      <c r="D295" t="n">
        <v>0</v>
      </c>
    </row>
    <row r="296">
      <c r="A296" t="inlineStr">
        <is>
          <t>INT_L_X6Y48/WR1END3</t>
        </is>
      </c>
      <c r="B296" t="inlineStr">
        <is>
          <t>Part of wire</t>
        </is>
      </c>
      <c r="C296" t="n">
        <v>0</v>
      </c>
      <c r="D296" t="n">
        <v>0</v>
      </c>
      <c r="I296">
        <f>(((D295 + D296)/2) + (D297))</f>
        <v/>
      </c>
      <c r="J296">
        <f>((C295 + C296)*(((D295 + D296)/2) + (D297)))</f>
        <v/>
      </c>
    </row>
    <row r="297">
      <c r="A297" t="inlineStr">
        <is>
          <t>INT_L_X6Y48/INT_L.WR1END3-&gt;&gt;WL1BEG1</t>
        </is>
      </c>
      <c r="B297" t="inlineStr">
        <is>
          <t>Buffer</t>
        </is>
      </c>
      <c r="C297" t="n">
        <v>1.16220225</v>
      </c>
      <c r="D297" t="n">
        <v>0.008429000000000001</v>
      </c>
      <c r="E297" t="n">
        <v>0.042</v>
      </c>
      <c r="F297" t="n">
        <v>0.034</v>
      </c>
      <c r="G297" t="n">
        <v>0.123</v>
      </c>
      <c r="H297" t="n">
        <v>0.102</v>
      </c>
      <c r="I297">
        <f>((D304) + (D298 + D299 + D300 + D301 + D302 + D303))</f>
        <v/>
      </c>
      <c r="J297">
        <f>(((D304) + (D298 + D299 + D300 + D301 + D302 + D303))*C297)</f>
        <v/>
      </c>
    </row>
    <row r="298">
      <c r="A298" t="inlineStr">
        <is>
          <t>INT_L_X6Y48/WL1BEG1</t>
        </is>
      </c>
      <c r="B298" t="inlineStr">
        <is>
          <t>Part of wire</t>
        </is>
      </c>
      <c r="C298" t="n">
        <v>0</v>
      </c>
      <c r="D298" t="n">
        <v>0</v>
      </c>
    </row>
    <row r="299">
      <c r="A299" t="inlineStr">
        <is>
          <t>INT_R_X5Y48/WL1END1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BRAM_INT_INTERFACE_L_X6Y48/INT_INTERFACE_WL1END1</t>
        </is>
      </c>
      <c r="B300" t="inlineStr">
        <is>
          <t>Part of wire</t>
        </is>
      </c>
      <c r="C300" t="n">
        <v>0</v>
      </c>
      <c r="D300" t="n">
        <v>0</v>
      </c>
    </row>
    <row r="301">
      <c r="A301" t="inlineStr">
        <is>
          <t>BRAM_L_X6Y45/BRAM_WL1END1_3</t>
        </is>
      </c>
      <c r="B301" t="inlineStr">
        <is>
          <t>Part of wire</t>
        </is>
      </c>
      <c r="C301" t="n">
        <v>0.26892</v>
      </c>
      <c r="D301" t="n">
        <v>0.064292</v>
      </c>
    </row>
    <row r="302">
      <c r="A302" t="inlineStr">
        <is>
          <t>VBRK_X18Y50/VBRK_WL1END1</t>
        </is>
      </c>
      <c r="B302" t="inlineStr">
        <is>
          <t>Part of wire</t>
        </is>
      </c>
      <c r="C302" t="n">
        <v>0.01211</v>
      </c>
      <c r="D302" t="n">
        <v>0.00162</v>
      </c>
    </row>
    <row r="303">
      <c r="A303" t="inlineStr">
        <is>
          <t>CLBLM_R_X5Y48/CLBLM_WL1END1</t>
        </is>
      </c>
      <c r="B303" t="inlineStr">
        <is>
          <t>Part of wire</t>
        </is>
      </c>
      <c r="C303" t="n">
        <v>0.058596</v>
      </c>
      <c r="D303" t="n">
        <v>0.006105</v>
      </c>
      <c r="I303">
        <f>(((D298 + D299 + D300 + D301 + D302 + D303)/2) + (D304))</f>
        <v/>
      </c>
      <c r="J303">
        <f>((C298 + C299 + C300 + C301 + C302 + C303)*(((D298 + D299 + D300 + D301 + D302 + D303)/2) + (D304)))</f>
        <v/>
      </c>
    </row>
    <row r="304">
      <c r="A304" t="inlineStr">
        <is>
          <t>INT_R_X5Y48/INT_R.WL1END1-&gt;&gt;IMUX4</t>
        </is>
      </c>
      <c r="B304" t="inlineStr">
        <is>
          <t>Buffer</t>
        </is>
      </c>
      <c r="C304" t="n">
        <v>1.6107141875</v>
      </c>
      <c r="D304" t="n">
        <v>0.007713</v>
      </c>
      <c r="E304" t="n">
        <v>0.047</v>
      </c>
      <c r="F304" t="n">
        <v>0.038</v>
      </c>
      <c r="G304" t="n">
        <v>0.138</v>
      </c>
      <c r="H304" t="n">
        <v>0.114</v>
      </c>
      <c r="I304">
        <f>((((D309) + (D308))) + (D305 + D306))</f>
        <v/>
      </c>
      <c r="J304">
        <f>(((((D309) + (D308))) + (D305 + D306))*C304)</f>
        <v/>
      </c>
    </row>
    <row r="305">
      <c r="A305" t="inlineStr">
        <is>
          <t>INT_R_X5Y48/IMUX4</t>
        </is>
      </c>
      <c r="B305" t="inlineStr">
        <is>
          <t>Part of wire</t>
        </is>
      </c>
      <c r="C305" t="n">
        <v>0</v>
      </c>
      <c r="D305" t="n">
        <v>0</v>
      </c>
    </row>
    <row r="306">
      <c r="A306" t="inlineStr">
        <is>
          <t>CLBLM_R_X5Y48/CLBLM_IMUX4</t>
        </is>
      </c>
      <c r="B306" t="inlineStr">
        <is>
          <t>Part of wire</t>
        </is>
      </c>
      <c r="C306" t="n">
        <v>0</v>
      </c>
      <c r="D306" t="n">
        <v>0</v>
      </c>
      <c r="I306">
        <f>(((D305 + D306)/2) + (((D309) + (D308))))</f>
        <v/>
      </c>
      <c r="J306">
        <f>((C305 + C306)*(((D305 + D306)/2) + (((D309) + (D308)))))</f>
        <v/>
      </c>
    </row>
    <row r="307">
      <c r="A307" t="inlineStr">
        <is>
          <t>CLBLM_R_X5Y48/CLBLM_R.CLBLM_IMUX4-&gt;CLBLM_M_A6</t>
        </is>
      </c>
      <c r="B307" t="inlineStr">
        <is>
          <t>PassTransistor</t>
        </is>
      </c>
      <c r="C307" t="n">
        <v>0</v>
      </c>
      <c r="E307" t="n">
        <v>0</v>
      </c>
      <c r="F307" t="n">
        <v>0</v>
      </c>
      <c r="G307" t="n">
        <v>0</v>
      </c>
      <c r="H307" t="n">
        <v>0</v>
      </c>
      <c r="I307">
        <f>((D309) + (D308))</f>
        <v/>
      </c>
      <c r="J307">
        <f>(((D309) + (D308))*C307)</f>
        <v/>
      </c>
    </row>
    <row r="308">
      <c r="A308" t="inlineStr">
        <is>
          <t>CLBLM_R_X5Y48/CLBLM_M_A6</t>
        </is>
      </c>
      <c r="B308" t="inlineStr">
        <is>
          <t>Part of wire</t>
        </is>
      </c>
      <c r="C308" t="n">
        <v>0</v>
      </c>
      <c r="D308" t="n">
        <v>0</v>
      </c>
      <c r="I308">
        <f>(((D308)/2) + (D309))</f>
        <v/>
      </c>
      <c r="J308">
        <f>((C308)*(((D308)/2) + (D309)))</f>
        <v/>
      </c>
    </row>
    <row r="309">
      <c r="A309" t="inlineStr">
        <is>
          <t>masterReg/i__carry__1_i_4__0/I1</t>
        </is>
      </c>
      <c r="B309" t="inlineStr">
        <is>
          <t>Inpin</t>
        </is>
      </c>
      <c r="D309" t="n">
        <v>0</v>
      </c>
      <c r="E309" t="n">
        <v>0.008</v>
      </c>
      <c r="F309" t="n">
        <v>0.007</v>
      </c>
      <c r="G309" t="n">
        <v>0.016</v>
      </c>
      <c r="H309" t="n">
        <v>0.013</v>
      </c>
    </row>
    <row r="310">
      <c r="A310" t="inlineStr">
        <is>
          <t>regReadDataA[8]: masterReg/readData1_reg[8]/Q to masterReg/i__carry__1_i_4__0/I1 sum delays</t>
        </is>
      </c>
      <c r="E310">
        <f>(E2 + E4 + E43 + E132 + E134 + E271 + E274 + E288 + E294 + E297 + E304 + E307 + E309)</f>
        <v/>
      </c>
      <c r="F310">
        <f>(F2 + F4 + F43 + F132 + F134 + F271 + F274 + F288 + F294 + F297 + F304 + F307 + F309)</f>
        <v/>
      </c>
      <c r="G310">
        <f>(G2 + G4 + G43 + G132 + G134 + G271 + G274 + G288 + G294 + G297 + G304 + G307 + G309)</f>
        <v/>
      </c>
      <c r="H310">
        <f>(H2 + H4 + H43 + H132 + H134 + H271 + H274 + H288 + H294 + H297 + H304 + H307 + H309)</f>
        <v/>
      </c>
      <c r="J310">
        <f>(J2 + J3 + J4 + J6 + J43 + J47 + J132 + J133 + J134 + J136 + J271 + J273 + J274 + J276 + J288 + J293 + J294 + J296 + J297 + J303 + J304 + J306 + J307 + J308 + J309)</f>
        <v/>
      </c>
    </row>
    <row r="311">
      <c r="A311" t="inlineStr">
        <is>
          <t>regReadDataA[8]: masterReg/readData1_reg[8]/Q to masterReg/i__carry__1_i_4__0/I1sum delays + cap delay</t>
        </is>
      </c>
      <c r="E311">
        <f>1000*(E310 + J310)</f>
        <v/>
      </c>
      <c r="F311">
        <f>1000*(F310 + J310)</f>
        <v/>
      </c>
      <c r="G311">
        <f>1000*(G310 + J310)</f>
        <v/>
      </c>
      <c r="H311">
        <f>1000*(H310 + J310)</f>
        <v/>
      </c>
    </row>
    <row r="313">
      <c r="A313" t="inlineStr">
        <is>
          <t>regReadDataA[8]: masterReg/readData1_reg[8]/Q to masterReg/i__carry__1_i_4__0/I1Total delay (from Vivado)</t>
        </is>
      </c>
      <c r="E313" t="inlineStr">
        <is>
          <t>708</t>
        </is>
      </c>
      <c r="F313" t="inlineStr">
        <is>
          <t>624</t>
        </is>
      </c>
      <c r="G313" t="inlineStr">
        <is>
          <t>1195</t>
        </is>
      </c>
      <c r="H313" t="inlineStr">
        <is>
          <t>1026</t>
        </is>
      </c>
    </row>
    <row r="315">
      <c r="A315" t="inlineStr">
        <is>
          <t>INT_R_X7Y48/INT_R.NW2END2-&gt;&gt;NL1BEG1</t>
        </is>
      </c>
      <c r="B315" t="inlineStr">
        <is>
          <t>Buffer</t>
        </is>
      </c>
      <c r="C315" t="n">
        <v>1.16220225</v>
      </c>
      <c r="D315" t="n">
        <v>0.008429000000000001</v>
      </c>
      <c r="E315" t="n">
        <v>0.053</v>
      </c>
      <c r="F315" t="n">
        <v>0.044</v>
      </c>
      <c r="G315" t="n">
        <v>0.13</v>
      </c>
      <c r="H315" t="n">
        <v>0.107</v>
      </c>
      <c r="I315">
        <f>((D318 + D344) + (D316 + D317))</f>
        <v/>
      </c>
      <c r="J315">
        <f>(((D318 + D344) + (D316 + D317))*C315)</f>
        <v/>
      </c>
    </row>
    <row r="316">
      <c r="A316" t="inlineStr">
        <is>
          <t>INT_R_X7Y48/NL1BEG1</t>
        </is>
      </c>
      <c r="B316" t="inlineStr">
        <is>
          <t>Part of wire</t>
        </is>
      </c>
      <c r="C316" t="n">
        <v>0</v>
      </c>
      <c r="D316" t="n">
        <v>0</v>
      </c>
    </row>
    <row r="317">
      <c r="A317" t="inlineStr">
        <is>
          <t>INT_R_X7Y49/NL1END1</t>
        </is>
      </c>
      <c r="B317" t="inlineStr">
        <is>
          <t>Part of wire</t>
        </is>
      </c>
      <c r="C317" t="n">
        <v>0</v>
      </c>
      <c r="D317" t="n">
        <v>0</v>
      </c>
      <c r="I317">
        <f>(((D316 + D317)/2) + (D318 + D344))</f>
        <v/>
      </c>
      <c r="J317">
        <f>((C316 + C317)*(((D316 + D317)/2) + (D318 + D344)))</f>
        <v/>
      </c>
    </row>
    <row r="318">
      <c r="A318" t="inlineStr">
        <is>
          <t>INT_R_X7Y49/INT_R.NL1END1-&gt;&gt;NW2BEG1</t>
        </is>
      </c>
      <c r="B318" t="inlineStr">
        <is>
          <t>Buffer</t>
        </is>
      </c>
      <c r="C318" t="n">
        <v>1.1851186875</v>
      </c>
      <c r="D318" t="n">
        <v>0.008473000000000001</v>
      </c>
      <c r="E318" t="n">
        <v>0.041</v>
      </c>
      <c r="F318" t="n">
        <v>0.033</v>
      </c>
      <c r="G318" t="n">
        <v>0.137</v>
      </c>
      <c r="H318" t="n">
        <v>0.113</v>
      </c>
      <c r="I318">
        <f>((D323) + (D319 + D320 + D321 + D322))</f>
        <v/>
      </c>
      <c r="J318">
        <f>(((D323) + (D319 + D320 + D321 + D322))*C318)</f>
        <v/>
      </c>
    </row>
    <row r="319">
      <c r="A319" t="inlineStr">
        <is>
          <t>INT_R_X7Y49/NW2BEG1</t>
        </is>
      </c>
      <c r="B319" t="inlineStr">
        <is>
          <t>Part of wire</t>
        </is>
      </c>
      <c r="C319" t="n">
        <v>0</v>
      </c>
      <c r="D319" t="n">
        <v>0</v>
      </c>
    </row>
    <row r="320">
      <c r="A320" t="inlineStr">
        <is>
          <t>INT_L_X6Y50/NW2END1</t>
        </is>
      </c>
      <c r="B320" t="inlineStr">
        <is>
          <t>Part of wire</t>
        </is>
      </c>
      <c r="C320" t="n">
        <v>0</v>
      </c>
      <c r="D320" t="n">
        <v>0</v>
      </c>
    </row>
    <row r="321">
      <c r="A321" t="inlineStr">
        <is>
          <t>BRKH_INT_X7Y49/BRKH_INT_NW2BEG1</t>
        </is>
      </c>
      <c r="B321" t="inlineStr">
        <is>
          <t>Part of wire</t>
        </is>
      </c>
      <c r="C321" t="n">
        <v>0.00523</v>
      </c>
      <c r="D321" t="n">
        <v>0.001</v>
      </c>
    </row>
    <row r="322">
      <c r="A322" t="inlineStr">
        <is>
          <t>INT_R_X7Y50/NW2A1</t>
        </is>
      </c>
      <c r="B322" t="inlineStr">
        <is>
          <t>Part of wire</t>
        </is>
      </c>
      <c r="C322" t="n">
        <v>0</v>
      </c>
      <c r="D322" t="n">
        <v>0</v>
      </c>
      <c r="I322">
        <f>(((D319 + D320 + D321 + D322)/2) + (D323))</f>
        <v/>
      </c>
      <c r="J322">
        <f>((C319 + C320 + C321 + C322)*(((D319 + D320 + D321 + D322)/2) + (D323)))</f>
        <v/>
      </c>
    </row>
    <row r="323">
      <c r="A323" t="inlineStr">
        <is>
          <t>INT_L_X6Y50/INT_L.NW2END1-&gt;&gt;NL1BEG0</t>
        </is>
      </c>
      <c r="B323" t="inlineStr">
        <is>
          <t>Buffer</t>
        </is>
      </c>
      <c r="C323" t="n">
        <v>1.16220225</v>
      </c>
      <c r="D323" t="n">
        <v>0.008429000000000001</v>
      </c>
      <c r="E323" t="n">
        <v>0.053</v>
      </c>
      <c r="F323" t="n">
        <v>0.044</v>
      </c>
      <c r="G323" t="n">
        <v>0.13</v>
      </c>
      <c r="H323" t="n">
        <v>0.107</v>
      </c>
      <c r="I323">
        <f>((D327) + (D324 + D325 + D326))</f>
        <v/>
      </c>
      <c r="J323">
        <f>(((D327) + (D324 + D325 + D326))*C323)</f>
        <v/>
      </c>
    </row>
    <row r="324">
      <c r="A324" t="inlineStr">
        <is>
          <t>INT_L_X6Y50/NL1BEG0</t>
        </is>
      </c>
      <c r="B324" t="inlineStr">
        <is>
          <t>Part of wire</t>
        </is>
      </c>
      <c r="C324" t="n">
        <v>0</v>
      </c>
      <c r="D324" t="n">
        <v>0</v>
      </c>
    </row>
    <row r="325">
      <c r="A325" t="inlineStr">
        <is>
          <t>INT_L_X6Y51/NL1END0</t>
        </is>
      </c>
      <c r="B325" t="inlineStr">
        <is>
          <t>Part of wire</t>
        </is>
      </c>
      <c r="C325" t="n">
        <v>0</v>
      </c>
      <c r="D325" t="n">
        <v>0</v>
      </c>
    </row>
    <row r="326">
      <c r="A326" t="inlineStr">
        <is>
          <t>INT_L_X6Y50/NL1END_S3_0</t>
        </is>
      </c>
      <c r="B326" t="inlineStr">
        <is>
          <t>Part of wire</t>
        </is>
      </c>
      <c r="C326" t="n">
        <v>0</v>
      </c>
      <c r="D326" t="n">
        <v>0</v>
      </c>
      <c r="I326">
        <f>(((D324 + D325 + D326)/2) + (D327))</f>
        <v/>
      </c>
      <c r="J326">
        <f>((C324 + C325 + C326)*(((D324 + D325 + D326)/2) + (D327)))</f>
        <v/>
      </c>
    </row>
    <row r="327">
      <c r="A327" t="inlineStr">
        <is>
          <t>INT_L_X6Y51/INT_L.NL1END0-&gt;&gt;EE2BEG0</t>
        </is>
      </c>
      <c r="B327" t="inlineStr">
        <is>
          <t>Buffer</t>
        </is>
      </c>
      <c r="C327" t="n">
        <v>1.1851186875</v>
      </c>
      <c r="D327" t="n">
        <v>0.008473000000000001</v>
      </c>
      <c r="E327" t="n">
        <v>0.061</v>
      </c>
      <c r="F327" t="n">
        <v>0.05</v>
      </c>
      <c r="G327" t="n">
        <v>0.139</v>
      </c>
      <c r="H327" t="n">
        <v>0.115</v>
      </c>
      <c r="I327">
        <f>((D333) + (D328 + D329 + D330 + D331 + D332))</f>
        <v/>
      </c>
      <c r="J327">
        <f>(((D333) + (D328 + D329 + D330 + D331 + D332))*C327)</f>
        <v/>
      </c>
    </row>
    <row r="328">
      <c r="A328" t="inlineStr">
        <is>
          <t>INT_L_X6Y51/EE2BEG0</t>
        </is>
      </c>
      <c r="B328" t="inlineStr">
        <is>
          <t>Part of wire</t>
        </is>
      </c>
      <c r="C328" t="n">
        <v>0</v>
      </c>
      <c r="D328" t="n">
        <v>0</v>
      </c>
    </row>
    <row r="329">
      <c r="A329" t="inlineStr">
        <is>
          <t>INT_L_X8Y51/EE2END0</t>
        </is>
      </c>
      <c r="B329" t="inlineStr">
        <is>
          <t>Part of wire</t>
        </is>
      </c>
      <c r="C329" t="n">
        <v>0</v>
      </c>
      <c r="D329" t="n">
        <v>0</v>
      </c>
    </row>
    <row r="330">
      <c r="A330" t="inlineStr">
        <is>
          <t>INT_R_X7Y51/EE2A0</t>
        </is>
      </c>
      <c r="B330" t="inlineStr">
        <is>
          <t>Part of wire</t>
        </is>
      </c>
      <c r="C330" t="n">
        <v>0</v>
      </c>
      <c r="D330" t="n">
        <v>0</v>
      </c>
    </row>
    <row r="331">
      <c r="A331" t="inlineStr">
        <is>
          <t>CLBLM_R_X7Y51/CLBLM_EE2A0</t>
        </is>
      </c>
      <c r="B331" t="inlineStr">
        <is>
          <t>Part of wire</t>
        </is>
      </c>
      <c r="C331" t="n">
        <v>0</v>
      </c>
      <c r="D331" t="n">
        <v>0</v>
      </c>
    </row>
    <row r="332">
      <c r="A332" t="inlineStr">
        <is>
          <t>CLBLM_L_X8Y51/CLBLM_EE2A0</t>
        </is>
      </c>
      <c r="B332" t="inlineStr">
        <is>
          <t>Part of wire</t>
        </is>
      </c>
      <c r="C332" t="n">
        <v>0</v>
      </c>
      <c r="D332" t="n">
        <v>0</v>
      </c>
      <c r="I332">
        <f>(((D328 + D329 + D330 + D331 + D332)/2) + (D333))</f>
        <v/>
      </c>
      <c r="J332">
        <f>((C328 + C329 + C330 + C331 + C332)*(((D328 + D329 + D330 + D331 + D332)/2) + (D333)))</f>
        <v/>
      </c>
    </row>
    <row r="333">
      <c r="A333" t="inlineStr">
        <is>
          <t>INT_L_X8Y51/INT_L.EE2END0-&gt;&gt;IMUX_L33</t>
        </is>
      </c>
      <c r="B333" t="inlineStr">
        <is>
          <t>Buffer</t>
        </is>
      </c>
      <c r="C333" t="n">
        <v>1.6107141875</v>
      </c>
      <c r="D333" t="n">
        <v>0.007713</v>
      </c>
      <c r="E333" t="n">
        <v>0.047</v>
      </c>
      <c r="F333" t="n">
        <v>0.038</v>
      </c>
      <c r="G333" t="n">
        <v>0.138</v>
      </c>
      <c r="H333" t="n">
        <v>0.114</v>
      </c>
      <c r="I333">
        <f>((((D338) + (D337))) + (D334 + D335))</f>
        <v/>
      </c>
      <c r="J333">
        <f>(((((D338) + (D337))) + (D334 + D335))*C333)</f>
        <v/>
      </c>
    </row>
    <row r="334">
      <c r="A334" t="inlineStr">
        <is>
          <t>INT_L_X8Y51/IMUX_L33</t>
        </is>
      </c>
      <c r="B334" t="inlineStr">
        <is>
          <t>Part of wire</t>
        </is>
      </c>
      <c r="C334" t="n">
        <v>0</v>
      </c>
      <c r="D334" t="n">
        <v>0</v>
      </c>
    </row>
    <row r="335">
      <c r="A335" t="inlineStr">
        <is>
          <t>CLBLM_L_X8Y51/CLBLM_IMUX33</t>
        </is>
      </c>
      <c r="B335" t="inlineStr">
        <is>
          <t>Part of wire</t>
        </is>
      </c>
      <c r="C335" t="n">
        <v>0</v>
      </c>
      <c r="D335" t="n">
        <v>0</v>
      </c>
      <c r="I335">
        <f>(((D334 + D335)/2) + (((D338) + (D337))))</f>
        <v/>
      </c>
      <c r="J335">
        <f>((C334 + C335)*(((D334 + D335)/2) + (((D338) + (D337)))))</f>
        <v/>
      </c>
    </row>
    <row r="336">
      <c r="A336" t="inlineStr">
        <is>
          <t>CLBLM_L_X8Y51/CLBLM_L.CLBLM_IMUX33-&gt;CLBLM_L_C1</t>
        </is>
      </c>
      <c r="B336" t="inlineStr">
        <is>
          <t>PassTransistor</t>
        </is>
      </c>
      <c r="C336" t="n">
        <v>0</v>
      </c>
      <c r="E336" t="n">
        <v>0</v>
      </c>
      <c r="F336" t="n">
        <v>0</v>
      </c>
      <c r="G336" t="n">
        <v>0</v>
      </c>
      <c r="H336" t="n">
        <v>0</v>
      </c>
      <c r="I336">
        <f>((D338) + (D337))</f>
        <v/>
      </c>
      <c r="J336">
        <f>(((D338) + (D337))*C336)</f>
        <v/>
      </c>
    </row>
    <row r="337">
      <c r="A337" t="inlineStr">
        <is>
          <t>CLBLM_L_X8Y51/CLBLM_L_C1</t>
        </is>
      </c>
      <c r="B337" t="inlineStr">
        <is>
          <t>Part of wire</t>
        </is>
      </c>
      <c r="C337" t="n">
        <v>0</v>
      </c>
      <c r="D337" t="n">
        <v>0</v>
      </c>
      <c r="I337">
        <f>(((D337)/2) + (D338))</f>
        <v/>
      </c>
      <c r="J337">
        <f>((C337)*(((D337)/2) + (D338)))</f>
        <v/>
      </c>
    </row>
    <row r="338">
      <c r="A338" t="inlineStr">
        <is>
          <t>masterReg/readData2[31]_i_13/I0</t>
        </is>
      </c>
      <c r="B338" t="inlineStr">
        <is>
          <t>Inpin</t>
        </is>
      </c>
      <c r="D338" t="n">
        <v>0</v>
      </c>
      <c r="E338" t="n">
        <v>0.215</v>
      </c>
      <c r="F338" t="n">
        <v>0.173</v>
      </c>
      <c r="G338" t="n">
        <v>0.517</v>
      </c>
      <c r="H338" t="n">
        <v>0.417</v>
      </c>
    </row>
    <row r="339">
      <c r="A339" t="inlineStr">
        <is>
          <t>regReadDataA[8]: masterReg/readData1_reg[8]/Q to masterReg/readData2[31]_i_13/I0 sum delays</t>
        </is>
      </c>
      <c r="E339">
        <f>(E2 + E4 + E43 + E132 + E134 + E271 + E274 + E288 + E315 + E318 + E323 + E327 + E333 + E336 + E338)</f>
        <v/>
      </c>
      <c r="F339">
        <f>(F2 + F4 + F43 + F132 + F134 + F271 + F274 + F288 + F315 + F318 + F323 + F327 + F333 + F336 + F338)</f>
        <v/>
      </c>
      <c r="G339">
        <f>(G2 + G4 + G43 + G132 + G134 + G271 + G274 + G288 + G315 + G318 + G323 + G327 + G333 + G336 + G338)</f>
        <v/>
      </c>
      <c r="H339">
        <f>(H2 + H4 + H43 + H132 + H134 + H271 + H274 + H288 + H315 + H318 + H323 + H327 + H333 + H336 + H338)</f>
        <v/>
      </c>
      <c r="J339">
        <f>(J2 + J3 + J4 + J6 + J43 + J47 + J132 + J133 + J134 + J136 + J271 + J273 + J274 + J276 + J288 + J293 + J315 + J317 + J318 + J322 + J323 + J326 + J327 + J332 + J333 + J335 + J336 + J337 + J338)</f>
        <v/>
      </c>
    </row>
    <row r="340">
      <c r="A340" t="inlineStr">
        <is>
          <t>regReadDataA[8]: masterReg/readData1_reg[8]/Q to masterReg/readData2[31]_i_13/I0sum delays + cap delay</t>
        </is>
      </c>
      <c r="E340">
        <f>1000*(E339 + J339)</f>
        <v/>
      </c>
      <c r="F340">
        <f>1000*(F339 + J339)</f>
        <v/>
      </c>
      <c r="G340">
        <f>1000*(G339 + J339)</f>
        <v/>
      </c>
      <c r="H340">
        <f>1000*(H339 + J339)</f>
        <v/>
      </c>
    </row>
    <row r="342">
      <c r="A342" t="inlineStr">
        <is>
          <t>regReadDataA[8]: masterReg/readData1_reg[8]/Q to masterReg/readData2[31]_i_13/I0Total delay (from Vivado)</t>
        </is>
      </c>
      <c r="E342" t="inlineStr">
        <is>
          <t>977</t>
        </is>
      </c>
      <c r="F342" t="inlineStr">
        <is>
          <t>831</t>
        </is>
      </c>
      <c r="G342" t="inlineStr">
        <is>
          <t>1772</t>
        </is>
      </c>
      <c r="H342" t="inlineStr">
        <is>
          <t>1481</t>
        </is>
      </c>
    </row>
    <row r="344">
      <c r="A344" t="inlineStr">
        <is>
          <t>INT_R_X7Y49/INT_R.NL1END1-&gt;&gt;EL1BEG0</t>
        </is>
      </c>
      <c r="B344" t="inlineStr">
        <is>
          <t>Buffer</t>
        </is>
      </c>
      <c r="C344" t="n">
        <v>1.16220225</v>
      </c>
      <c r="D344" t="n">
        <v>0.008429000000000001</v>
      </c>
      <c r="E344" t="n">
        <v>0.043</v>
      </c>
      <c r="F344" t="n">
        <v>0.035</v>
      </c>
      <c r="G344" t="n">
        <v>0.124</v>
      </c>
      <c r="H344" t="n">
        <v>0.103</v>
      </c>
      <c r="I344">
        <f>((D350) + (D345 + D346 + D347 + D348 + D349))</f>
        <v/>
      </c>
      <c r="J344">
        <f>(((D350) + (D345 + D346 + D347 + D348 + D349))*C344)</f>
        <v/>
      </c>
    </row>
    <row r="345">
      <c r="A345" t="inlineStr">
        <is>
          <t>INT_R_X7Y49/EL1BEG0</t>
        </is>
      </c>
      <c r="B345" t="inlineStr">
        <is>
          <t>Part of wire</t>
        </is>
      </c>
      <c r="C345" t="n">
        <v>0</v>
      </c>
      <c r="D345" t="n">
        <v>0</v>
      </c>
    </row>
    <row r="346">
      <c r="A346" t="inlineStr">
        <is>
          <t>INT_L_X8Y49/EL1END0</t>
        </is>
      </c>
      <c r="B346" t="inlineStr">
        <is>
          <t>Part of wire</t>
        </is>
      </c>
      <c r="C346" t="n">
        <v>0</v>
      </c>
      <c r="D346" t="n">
        <v>0</v>
      </c>
    </row>
    <row r="347">
      <c r="A347" t="inlineStr">
        <is>
          <t>INT_L_X8Y48/EL1END_S3_0</t>
        </is>
      </c>
      <c r="B347" t="inlineStr">
        <is>
          <t>Part of wire</t>
        </is>
      </c>
      <c r="C347" t="n">
        <v>0</v>
      </c>
      <c r="D347" t="n">
        <v>0</v>
      </c>
    </row>
    <row r="348">
      <c r="A348" t="inlineStr">
        <is>
          <t>CLBLM_R_X7Y49/CLBLM_EL1BEG0</t>
        </is>
      </c>
      <c r="B348" t="inlineStr">
        <is>
          <t>Part of wire</t>
        </is>
      </c>
      <c r="C348" t="n">
        <v>0.052151</v>
      </c>
      <c r="D348" t="n">
        <v>0.004690000000000001</v>
      </c>
    </row>
    <row r="349">
      <c r="A349" t="inlineStr">
        <is>
          <t>CLBLM_L_X8Y49/CLBLM_EL1BEG0</t>
        </is>
      </c>
      <c r="B349" t="inlineStr">
        <is>
          <t>Part of wire</t>
        </is>
      </c>
      <c r="C349" t="n">
        <v>0.052151</v>
      </c>
      <c r="D349" t="n">
        <v>0.004690000000000001</v>
      </c>
      <c r="I349">
        <f>(((D345 + D346 + D347 + D348 + D349)/2) + (D350))</f>
        <v/>
      </c>
      <c r="J349">
        <f>((C345 + C346 + C347 + C348 + C349)*(((D345 + D346 + D347 + D348 + D349)/2) + (D350)))</f>
        <v/>
      </c>
    </row>
    <row r="350">
      <c r="A350" t="inlineStr">
        <is>
          <t>INT_L_X8Y48/INT_L.EL1END_S3_0-&gt;&gt;IMUX_L39</t>
        </is>
      </c>
      <c r="B350" t="inlineStr">
        <is>
          <t>Buffer</t>
        </is>
      </c>
      <c r="C350" t="n">
        <v>1.6107141875</v>
      </c>
      <c r="D350" t="n">
        <v>0.007713</v>
      </c>
      <c r="E350" t="n">
        <v>0.047</v>
      </c>
      <c r="F350" t="n">
        <v>0.038</v>
      </c>
      <c r="G350" t="n">
        <v>0.138</v>
      </c>
      <c r="H350" t="n">
        <v>0.114</v>
      </c>
      <c r="I350">
        <f>((((D355) + (D354))) + (D351 + D352))</f>
        <v/>
      </c>
      <c r="J350">
        <f>(((((D355) + (D354))) + (D351 + D352))*C350)</f>
        <v/>
      </c>
    </row>
    <row r="351">
      <c r="A351" t="inlineStr">
        <is>
          <t>INT_L_X8Y48/IMUX_L39</t>
        </is>
      </c>
      <c r="B351" t="inlineStr">
        <is>
          <t>Part of wire</t>
        </is>
      </c>
      <c r="C351" t="n">
        <v>0</v>
      </c>
      <c r="D351" t="n">
        <v>0</v>
      </c>
    </row>
    <row r="352">
      <c r="A352" t="inlineStr">
        <is>
          <t>CLBLM_L_X8Y48/CLBLM_IMUX39</t>
        </is>
      </c>
      <c r="B352" t="inlineStr">
        <is>
          <t>Part of wire</t>
        </is>
      </c>
      <c r="C352" t="n">
        <v>0</v>
      </c>
      <c r="D352" t="n">
        <v>0</v>
      </c>
      <c r="I352">
        <f>(((D351 + D352)/2) + (((D355) + (D354))))</f>
        <v/>
      </c>
      <c r="J352">
        <f>((C351 + C352)*(((D351 + D352)/2) + (((D355) + (D354)))))</f>
        <v/>
      </c>
    </row>
    <row r="353">
      <c r="A353" t="inlineStr">
        <is>
          <t>CLBLM_L_X8Y48/CLBLM_L.CLBLM_IMUX39-&gt;CLBLM_L_D3</t>
        </is>
      </c>
      <c r="B353" t="inlineStr">
        <is>
          <t>PassTransistor</t>
        </is>
      </c>
      <c r="C353" t="n">
        <v>0</v>
      </c>
      <c r="E353" t="n">
        <v>0</v>
      </c>
      <c r="F353" t="n">
        <v>0</v>
      </c>
      <c r="G353" t="n">
        <v>0</v>
      </c>
      <c r="H353" t="n">
        <v>0</v>
      </c>
      <c r="I353">
        <f>((D355) + (D354))</f>
        <v/>
      </c>
      <c r="J353">
        <f>(((D355) + (D354))*C353)</f>
        <v/>
      </c>
    </row>
    <row r="354">
      <c r="A354" t="inlineStr">
        <is>
          <t>CLBLM_L_X8Y48/CLBLM_L_D3</t>
        </is>
      </c>
      <c r="B354" t="inlineStr">
        <is>
          <t>Part of wire</t>
        </is>
      </c>
      <c r="C354" t="n">
        <v>0</v>
      </c>
      <c r="D354" t="n">
        <v>0</v>
      </c>
      <c r="I354">
        <f>(((D354)/2) + (D355))</f>
        <v/>
      </c>
      <c r="J354">
        <f>((C354)*(((D354)/2) + (D355)))</f>
        <v/>
      </c>
    </row>
    <row r="355">
      <c r="A355" t="inlineStr">
        <is>
          <t>masterReg/readData2[30]_i_13/I1</t>
        </is>
      </c>
      <c r="B355" t="inlineStr">
        <is>
          <t>Inpin</t>
        </is>
      </c>
      <c r="D355" t="n">
        <v>0</v>
      </c>
      <c r="E355" t="n">
        <v>0.136</v>
      </c>
      <c r="F355" t="n">
        <v>0.109</v>
      </c>
      <c r="G355" t="n">
        <v>0.346</v>
      </c>
      <c r="H355" t="n">
        <v>0.279</v>
      </c>
    </row>
    <row r="356">
      <c r="A356" t="inlineStr">
        <is>
          <t>regReadDataA[8]: masterReg/readData1_reg[8]/Q to masterReg/readData2[30]_i_13/I1 sum delays</t>
        </is>
      </c>
      <c r="E356">
        <f>(E2 + E4 + E43 + E132 + E134 + E271 + E274 + E288 + E315 + E344 + E350 + E353 + E355)</f>
        <v/>
      </c>
      <c r="F356">
        <f>(F2 + F4 + F43 + F132 + F134 + F271 + F274 + F288 + F315 + F344 + F350 + F353 + F355)</f>
        <v/>
      </c>
      <c r="G356">
        <f>(G2 + G4 + G43 + G132 + G134 + G271 + G274 + G288 + G315 + G344 + G350 + G353 + G355)</f>
        <v/>
      </c>
      <c r="H356">
        <f>(H2 + H4 + H43 + H132 + H134 + H271 + H274 + H288 + H315 + H344 + H350 + H353 + H355)</f>
        <v/>
      </c>
      <c r="J356">
        <f>(J2 + J3 + J4 + J6 + J43 + J47 + J132 + J133 + J134 + J136 + J271 + J273 + J274 + J276 + J288 + J293 + J315 + J317 + J344 + J349 + J350 + J352 + J353 + J354 + J355)</f>
        <v/>
      </c>
    </row>
    <row r="357">
      <c r="A357" t="inlineStr">
        <is>
          <t>regReadDataA[8]: masterReg/readData1_reg[8]/Q to masterReg/readData2[30]_i_13/I1sum delays + cap delay</t>
        </is>
      </c>
      <c r="E357">
        <f>1000*(E356 + J356)</f>
        <v/>
      </c>
      <c r="F357">
        <f>1000*(F356 + J356)</f>
        <v/>
      </c>
      <c r="G357">
        <f>1000*(G356 + J356)</f>
        <v/>
      </c>
      <c r="H357">
        <f>1000*(H356 + J356)</f>
        <v/>
      </c>
    </row>
    <row r="359">
      <c r="A359" t="inlineStr">
        <is>
          <t>regReadDataA[8]: masterReg/readData1_reg[8]/Q to masterReg/readData2[30]_i_13/I1Total delay (from Vivado)</t>
        </is>
      </c>
      <c r="E359" t="inlineStr">
        <is>
          <t>780</t>
        </is>
      </c>
      <c r="F359" t="inlineStr">
        <is>
          <t>669</t>
        </is>
      </c>
      <c r="G359" t="inlineStr">
        <is>
          <t>1398</t>
        </is>
      </c>
      <c r="H359" t="inlineStr">
        <is>
          <t>1176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CLBLM_L_X10Y43/CLBLM_M_AQ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D270) + (D5 + D6))) + (D3))</f>
        <v/>
      </c>
      <c r="J2">
        <f>(C2*((((D7 + D270) + (D5 + D6))) + (D3)))</f>
        <v/>
      </c>
    </row>
    <row r="3">
      <c r="A3" t="inlineStr">
        <is>
          <t>CLBLM_L_X10Y43/CLBLM_M_AQ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D270) + (D5 + D6))))</f>
        <v/>
      </c>
      <c r="J3">
        <f>((C3)*(((D3)/2) + (((D7 + D270) + (D5 + D6)))))</f>
        <v/>
      </c>
    </row>
    <row r="4">
      <c r="A4" t="inlineStr">
        <is>
          <t>CLBLM_L_X10Y43/CLBLM_L.CLBLM_M_AQ-&gt;CLBLM_LOGIC_OUTS4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D270) + (D5 + D6))</f>
        <v/>
      </c>
      <c r="J4">
        <f>(((D7 + D270) + (D5 + D6))*C4)</f>
        <v/>
      </c>
    </row>
    <row r="5">
      <c r="A5" t="inlineStr">
        <is>
          <t>CLBLM_L_X10Y43/CLBLM_LOGIC_OUTS4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INT_L_X10Y43/LOGIC_OUTS_L4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D270))</f>
        <v/>
      </c>
      <c r="J6">
        <f>((C5 + C6)*(((D5 + D6)/2) + (D7 + D270)))</f>
        <v/>
      </c>
    </row>
    <row r="7">
      <c r="A7" t="inlineStr">
        <is>
          <t>INT_L_X10Y43/INT_L.LOGIC_OUTS_L4-&gt;&gt;NN2BEG0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</v>
      </c>
      <c r="F7" t="n">
        <v>0.05</v>
      </c>
      <c r="G7" t="n">
        <v>0.132</v>
      </c>
      <c r="H7" t="n">
        <v>0.109</v>
      </c>
      <c r="I7">
        <f>((D12 + D28 + D39) + (D8 + D9 + D10 + D11))</f>
        <v/>
      </c>
      <c r="J7">
        <f>(((D12 + D28 + D39) + (D8 + D9 + D10 + D11))*C7)</f>
        <v/>
      </c>
    </row>
    <row r="8">
      <c r="A8" t="inlineStr">
        <is>
          <t>INT_L_X10Y43/NN2BEG0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INT_L_X10Y45/NN2END0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INT_L_X10Y44/NN2END_S2_0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INT_L_X10Y44/NN2A0</t>
        </is>
      </c>
      <c r="B11" t="inlineStr">
        <is>
          <t>Part of wire</t>
        </is>
      </c>
      <c r="C11" t="n">
        <v>0</v>
      </c>
      <c r="D11" t="n">
        <v>0</v>
      </c>
      <c r="I11">
        <f>(((D8 + D9 + D10 + D11)/2) + (D12 + D28 + D39))</f>
        <v/>
      </c>
      <c r="J11">
        <f>((C8 + C9 + C10 + C11)*(((D8 + D9 + D10 + D11)/2) + (D12 + D28 + D39)))</f>
        <v/>
      </c>
    </row>
    <row r="12">
      <c r="A12" t="inlineStr">
        <is>
          <t>INT_L_X10Y45/INT_L.NN2END0-&gt;&gt;NL1BEG_N3</t>
        </is>
      </c>
      <c r="B12" t="inlineStr">
        <is>
          <t>Buffer</t>
        </is>
      </c>
      <c r="C12" t="n">
        <v>1.16220225</v>
      </c>
      <c r="D12" t="n">
        <v>0.008429000000000001</v>
      </c>
      <c r="E12" t="n">
        <v>0.054</v>
      </c>
      <c r="F12" t="n">
        <v>0.044</v>
      </c>
      <c r="G12" t="n">
        <v>0.131</v>
      </c>
      <c r="H12" t="n">
        <v>0.108</v>
      </c>
      <c r="I12">
        <f>((D14) + (D13))</f>
        <v/>
      </c>
      <c r="J12">
        <f>(((D14) + (D13))*C12)</f>
        <v/>
      </c>
    </row>
    <row r="13">
      <c r="A13" t="inlineStr">
        <is>
          <t>INT_L_X10Y45/NL1BEG_N3</t>
        </is>
      </c>
      <c r="B13" t="inlineStr">
        <is>
          <t>Part of wire</t>
        </is>
      </c>
      <c r="C13" t="n">
        <v>0</v>
      </c>
      <c r="D13" t="n">
        <v>0</v>
      </c>
      <c r="I13">
        <f>(((D13)/2) + (D14))</f>
        <v/>
      </c>
      <c r="J13">
        <f>((C13)*(((D13)/2) + (D14)))</f>
        <v/>
      </c>
    </row>
    <row r="14">
      <c r="A14" t="inlineStr">
        <is>
          <t>INT_L_X10Y45/INT_L.NL1BEG_N3-&gt;&gt;NR1BEG3</t>
        </is>
      </c>
      <c r="B14" t="inlineStr">
        <is>
          <t>Buffer</t>
        </is>
      </c>
      <c r="C14" t="n">
        <v>1.16220225</v>
      </c>
      <c r="D14" t="n">
        <v>0.008429000000000001</v>
      </c>
      <c r="E14" t="n">
        <v>0.056</v>
      </c>
      <c r="F14" t="n">
        <v>0.046</v>
      </c>
      <c r="G14" t="n">
        <v>0.131</v>
      </c>
      <c r="H14" t="n">
        <v>0.108</v>
      </c>
      <c r="I14">
        <f>((D17) + (D15 + D16))</f>
        <v/>
      </c>
      <c r="J14">
        <f>(((D17) + (D15 + D16))*C14)</f>
        <v/>
      </c>
    </row>
    <row r="15">
      <c r="A15" t="inlineStr">
        <is>
          <t>INT_L_X10Y45/NR1BEG3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INT_L_X10Y46/NR1END3</t>
        </is>
      </c>
      <c r="B16" t="inlineStr">
        <is>
          <t>Part of wire</t>
        </is>
      </c>
      <c r="C16" t="n">
        <v>0</v>
      </c>
      <c r="D16" t="n">
        <v>0</v>
      </c>
      <c r="I16">
        <f>(((D15 + D16)/2) + (D17))</f>
        <v/>
      </c>
      <c r="J16">
        <f>((C15 + C16)*(((D15 + D16)/2) + (D17)))</f>
        <v/>
      </c>
    </row>
    <row r="17">
      <c r="A17" t="inlineStr">
        <is>
          <t>INT_L_X10Y46/INT_L.NR1END3-&gt;&gt;IMUX_L7</t>
        </is>
      </c>
      <c r="B17" t="inlineStr">
        <is>
          <t>Buffer</t>
        </is>
      </c>
      <c r="C17" t="n">
        <v>1.6107141875</v>
      </c>
      <c r="D17" t="n">
        <v>0.007713</v>
      </c>
      <c r="E17" t="n">
        <v>0.047</v>
      </c>
      <c r="F17" t="n">
        <v>0.038</v>
      </c>
      <c r="G17" t="n">
        <v>0.138</v>
      </c>
      <c r="H17" t="n">
        <v>0.114</v>
      </c>
      <c r="I17">
        <f>((((D22) + (D21))) + (D18 + D19))</f>
        <v/>
      </c>
      <c r="J17">
        <f>(((((D22) + (D21))) + (D18 + D19))*C17)</f>
        <v/>
      </c>
    </row>
    <row r="18">
      <c r="A18" t="inlineStr">
        <is>
          <t>INT_L_X10Y46/IMUX_L7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CLBLM_L_X10Y46/CLBLM_IMUX7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(((D22) + (D21))))</f>
        <v/>
      </c>
      <c r="J19">
        <f>((C18 + C19)*(((D18 + D19)/2) + (((D22) + (D21)))))</f>
        <v/>
      </c>
    </row>
    <row r="20">
      <c r="A20" t="inlineStr">
        <is>
          <t>CLBLM_L_X10Y46/CLBLM_L.CLBLM_IMUX7-&gt;CLBLM_M_A1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((D22) + (D21))</f>
        <v/>
      </c>
      <c r="J20">
        <f>(((D22) + (D21))*C20)</f>
        <v/>
      </c>
    </row>
    <row r="21">
      <c r="A21" t="inlineStr">
        <is>
          <t>CLBLM_L_X10Y46/CLBLM_M_A1</t>
        </is>
      </c>
      <c r="B21" t="inlineStr">
        <is>
          <t>Part of wire</t>
        </is>
      </c>
      <c r="C21" t="n">
        <v>0</v>
      </c>
      <c r="D21" t="n">
        <v>0</v>
      </c>
      <c r="I21">
        <f>(((D21)/2) + (D22))</f>
        <v/>
      </c>
      <c r="J21">
        <f>((C21)*(((D21)/2) + (D22)))</f>
        <v/>
      </c>
    </row>
    <row r="22">
      <c r="A22" t="inlineStr">
        <is>
          <t>masterReg/register_reg_r1_0_31_6_11_i_24/I2</t>
        </is>
      </c>
      <c r="B22" t="inlineStr">
        <is>
          <t>Inpin</t>
        </is>
      </c>
      <c r="D22" t="n">
        <v>0</v>
      </c>
      <c r="E22" t="n">
        <v>0.225</v>
      </c>
      <c r="F22" t="n">
        <v>0.18</v>
      </c>
      <c r="G22" t="n">
        <v>0.531</v>
      </c>
      <c r="H22" t="n">
        <v>0.428</v>
      </c>
    </row>
    <row r="23">
      <c r="A23" t="inlineStr">
        <is>
          <t>regReadDataA[9]: masterReg/readData1_reg[9]/Q to masterReg/register_reg_r1_0_31_6_11_i_24/I2 sum delays</t>
        </is>
      </c>
      <c r="E23">
        <f>(E2 + E4 + E7 + E12 + E14 + E17 + E20 + E22)</f>
        <v/>
      </c>
      <c r="F23">
        <f>(F2 + F4 + F7 + F12 + F14 + F17 + F20 + F22)</f>
        <v/>
      </c>
      <c r="G23">
        <f>(G2 + G4 + G7 + G12 + G14 + G17 + G20 + G22)</f>
        <v/>
      </c>
      <c r="H23">
        <f>(H2 + H4 + H7 + H12 + H14 + H17 + H20 + H22)</f>
        <v/>
      </c>
      <c r="J23">
        <f>(J2 + J3 + J4 + J6 + J7 + J11 + J12 + J13 + J14 + J16 + J17 + J19 + J20 + J21 + J22)</f>
        <v/>
      </c>
    </row>
    <row r="24">
      <c r="A24" t="inlineStr">
        <is>
          <t>regReadDataA[9]: masterReg/readData1_reg[9]/Q to masterReg/register_reg_r1_0_31_6_11_i_24/I2sum delays + cap delay</t>
        </is>
      </c>
      <c r="E24">
        <f>1000*(E23 + J23)</f>
        <v/>
      </c>
      <c r="F24">
        <f>1000*(F23 + J23)</f>
        <v/>
      </c>
      <c r="G24">
        <f>1000*(G23 + J23)</f>
        <v/>
      </c>
      <c r="H24">
        <f>1000*(H23 + J23)</f>
        <v/>
      </c>
    </row>
    <row r="26">
      <c r="A26" t="inlineStr">
        <is>
          <t>regReadDataA[9]: masterReg/readData1_reg[9]/Q to masterReg/register_reg_r1_0_31_6_11_i_24/I2Total delay (from Vivado)</t>
        </is>
      </c>
      <c r="E26" t="inlineStr">
        <is>
          <t>511</t>
        </is>
      </c>
      <c r="F26" t="inlineStr">
        <is>
          <t>427</t>
        </is>
      </c>
      <c r="G26" t="inlineStr">
        <is>
          <t>933</t>
        </is>
      </c>
      <c r="H26" t="inlineStr">
        <is>
          <t>771</t>
        </is>
      </c>
    </row>
    <row r="28">
      <c r="A28" t="inlineStr">
        <is>
          <t>INT_L_X10Y45/INT_L.NN2END0-&gt;&gt;IMUX_L32</t>
        </is>
      </c>
      <c r="B28" t="inlineStr">
        <is>
          <t>Buffer</t>
        </is>
      </c>
      <c r="C28" t="n">
        <v>1.6107141875</v>
      </c>
      <c r="D28" t="n">
        <v>0.007713</v>
      </c>
      <c r="E28" t="n">
        <v>0.047</v>
      </c>
      <c r="F28" t="n">
        <v>0.038</v>
      </c>
      <c r="G28" t="n">
        <v>0.138</v>
      </c>
      <c r="H28" t="n">
        <v>0.114</v>
      </c>
      <c r="I28">
        <f>((((D33) + (D32))) + (D29 + D30))</f>
        <v/>
      </c>
      <c r="J28">
        <f>(((((D33) + (D32))) + (D29 + D30))*C28)</f>
        <v/>
      </c>
    </row>
    <row r="29">
      <c r="A29" t="inlineStr">
        <is>
          <t>INT_L_X10Y45/IMUX_L32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CLBLM_L_X10Y45/CLBLM_IMUX32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(((D33) + (D32))))</f>
        <v/>
      </c>
      <c r="J30">
        <f>((C29 + C30)*(((D29 + D30)/2) + (((D33) + (D32)))))</f>
        <v/>
      </c>
    </row>
    <row r="31">
      <c r="A31" t="inlineStr">
        <is>
          <t>CLBLM_L_X10Y45/CLBLM_L.CLBLM_IMUX32-&gt;CLBLM_M_C1</t>
        </is>
      </c>
      <c r="B31" t="inlineStr">
        <is>
          <t>PassTransistor</t>
        </is>
      </c>
      <c r="C31" t="n">
        <v>0</v>
      </c>
      <c r="E31" t="n">
        <v>0</v>
      </c>
      <c r="F31" t="n">
        <v>0</v>
      </c>
      <c r="G31" t="n">
        <v>0</v>
      </c>
      <c r="H31" t="n">
        <v>0</v>
      </c>
      <c r="I31">
        <f>((D33) + (D32))</f>
        <v/>
      </c>
      <c r="J31">
        <f>(((D33) + (D32))*C31)</f>
        <v/>
      </c>
    </row>
    <row r="32">
      <c r="A32" t="inlineStr">
        <is>
          <t>CLBLM_L_X10Y45/CLBLM_M_C1</t>
        </is>
      </c>
      <c r="B32" t="inlineStr">
        <is>
          <t>Part of wire</t>
        </is>
      </c>
      <c r="C32" t="n">
        <v>0</v>
      </c>
      <c r="D32" t="n">
        <v>0</v>
      </c>
      <c r="I32">
        <f>(((D32)/2) + (D33))</f>
        <v/>
      </c>
      <c r="J32">
        <f>((C32)*(((D32)/2) + (D33)))</f>
        <v/>
      </c>
    </row>
    <row r="33">
      <c r="A33" t="inlineStr">
        <is>
          <t>masterReg/register_reg_r1_0_31_6_11_i_23/I0</t>
        </is>
      </c>
      <c r="B33" t="inlineStr">
        <is>
          <t>Inpin</t>
        </is>
      </c>
      <c r="D33" t="n">
        <v>0</v>
      </c>
      <c r="E33" t="n">
        <v>0.219</v>
      </c>
      <c r="F33" t="n">
        <v>0.176</v>
      </c>
      <c r="G33" t="n">
        <v>0.521</v>
      </c>
      <c r="H33" t="n">
        <v>0.42</v>
      </c>
    </row>
    <row r="34">
      <c r="A34" t="inlineStr">
        <is>
          <t>regReadDataA[9]: masterReg/readData1_reg[9]/Q to masterReg/register_reg_r1_0_31_6_11_i_23/I0 sum delays</t>
        </is>
      </c>
      <c r="E34">
        <f>(E2 + E4 + E7 + E28 + E31 + E33)</f>
        <v/>
      </c>
      <c r="F34">
        <f>(F2 + F4 + F7 + F28 + F31 + F33)</f>
        <v/>
      </c>
      <c r="G34">
        <f>(G2 + G4 + G7 + G28 + G31 + G33)</f>
        <v/>
      </c>
      <c r="H34">
        <f>(H2 + H4 + H7 + H28 + H31 + H33)</f>
        <v/>
      </c>
      <c r="J34">
        <f>(J2 + J3 + J4 + J6 + J7 + J11 + J28 + J30 + J31 + J32 + J33)</f>
        <v/>
      </c>
    </row>
    <row r="35">
      <c r="A35" t="inlineStr">
        <is>
          <t>regReadDataA[9]: masterReg/readData1_reg[9]/Q to masterReg/register_reg_r1_0_31_6_11_i_23/I0sum delays + cap delay</t>
        </is>
      </c>
      <c r="E35">
        <f>1000*(E34 + J34)</f>
        <v/>
      </c>
      <c r="F35">
        <f>1000*(F34 + J34)</f>
        <v/>
      </c>
      <c r="G35">
        <f>1000*(G34 + J34)</f>
        <v/>
      </c>
      <c r="H35">
        <f>1000*(H34 + J34)</f>
        <v/>
      </c>
    </row>
    <row r="37">
      <c r="A37" t="inlineStr">
        <is>
          <t>regReadDataA[9]: masterReg/readData1_reg[9]/Q to masterReg/register_reg_r1_0_31_6_11_i_23/I0Total delay (from Vivado)</t>
        </is>
      </c>
      <c r="E37" t="inlineStr">
        <is>
          <t>378</t>
        </is>
      </c>
      <c r="F37" t="inlineStr">
        <is>
          <t>316</t>
        </is>
      </c>
      <c r="G37" t="inlineStr">
        <is>
          <t>705</t>
        </is>
      </c>
      <c r="H37" t="inlineStr">
        <is>
          <t>580</t>
        </is>
      </c>
    </row>
    <row r="39">
      <c r="A39" t="inlineStr">
        <is>
          <t>INT_L_X10Y45/INT_L.NN2END0-&gt;&gt;WR1BEG1</t>
        </is>
      </c>
      <c r="B39" t="inlineStr">
        <is>
          <t>Buffer</t>
        </is>
      </c>
      <c r="C39" t="n">
        <v>1.16220225</v>
      </c>
      <c r="D39" t="n">
        <v>0.008429000000000001</v>
      </c>
      <c r="E39" t="n">
        <v>0.043</v>
      </c>
      <c r="F39" t="n">
        <v>0.035</v>
      </c>
      <c r="G39" t="n">
        <v>0.124</v>
      </c>
      <c r="H39" t="n">
        <v>0.103</v>
      </c>
      <c r="I39">
        <f>((D46) + (D40 + D41 + D42 + D43 + D44 + D45))</f>
        <v/>
      </c>
      <c r="J39">
        <f>(((D46) + (D40 + D41 + D42 + D43 + D44 + D45))*C39)</f>
        <v/>
      </c>
    </row>
    <row r="40">
      <c r="A40" t="inlineStr">
        <is>
          <t>INT_L_X10Y45/WR1BEG1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INT_R_X9Y45/WR1END1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CLBLM_L_X10Y45/CLBLM_WR1END1</t>
        </is>
      </c>
      <c r="B42" t="inlineStr">
        <is>
          <t>Part of wire</t>
        </is>
      </c>
      <c r="C42" t="n">
        <v>0.09451000000000001</v>
      </c>
      <c r="D42" t="n">
        <v>0.005801</v>
      </c>
    </row>
    <row r="43">
      <c r="A43" t="inlineStr">
        <is>
          <t>VBRK_X29Y47/VBRK_WR1END1</t>
        </is>
      </c>
      <c r="B43" t="inlineStr">
        <is>
          <t>Part of wire</t>
        </is>
      </c>
      <c r="C43" t="n">
        <v>0.01211</v>
      </c>
      <c r="D43" t="n">
        <v>0.00162</v>
      </c>
    </row>
    <row r="44">
      <c r="A44" t="inlineStr">
        <is>
          <t>DSP_R_X9Y45/DSP_WR1END1_0</t>
        </is>
      </c>
      <c r="B44" t="inlineStr">
        <is>
          <t>Part of wire</t>
        </is>
      </c>
      <c r="C44" t="n">
        <v>0.04743</v>
      </c>
      <c r="D44" t="n">
        <v>0.0119</v>
      </c>
    </row>
    <row r="45">
      <c r="A45" t="inlineStr">
        <is>
          <t>INT_INTERFACE_R_X9Y45/INT_INTERFACE_WR1END1</t>
        </is>
      </c>
      <c r="B45" t="inlineStr">
        <is>
          <t>Part of wire</t>
        </is>
      </c>
      <c r="C45" t="n">
        <v>0</v>
      </c>
      <c r="D45" t="n">
        <v>0</v>
      </c>
      <c r="I45">
        <f>(((D40 + D41 + D42 + D43 + D44 + D45)/2) + (D46))</f>
        <v/>
      </c>
      <c r="J45">
        <f>((C40 + C41 + C42 + C43 + C44 + C45)*(((D40 + D41 + D42 + D43 + D44 + D45)/2) + (D46)))</f>
        <v/>
      </c>
    </row>
    <row r="46">
      <c r="A46" t="inlineStr">
        <is>
          <t>INT_R_X9Y45/INT_R.WR1END1-&gt;&gt;WR1BEG2</t>
        </is>
      </c>
      <c r="B46" t="inlineStr">
        <is>
          <t>Buffer</t>
        </is>
      </c>
      <c r="C46" t="n">
        <v>1.16220225</v>
      </c>
      <c r="D46" t="n">
        <v>0.008429000000000001</v>
      </c>
      <c r="E46" t="n">
        <v>0.043</v>
      </c>
      <c r="F46" t="n">
        <v>0.035</v>
      </c>
      <c r="G46" t="n">
        <v>0.123</v>
      </c>
      <c r="H46" t="n">
        <v>0.102</v>
      </c>
      <c r="I46">
        <f>((D49 + D60) + (D47 + D48))</f>
        <v/>
      </c>
      <c r="J46">
        <f>(((D49 + D60) + (D47 + D48))*C46)</f>
        <v/>
      </c>
    </row>
    <row r="47">
      <c r="A47" t="inlineStr">
        <is>
          <t>INT_R_X9Y45/WR1BEG2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INT_L_X8Y45/WR1END2</t>
        </is>
      </c>
      <c r="B48" t="inlineStr">
        <is>
          <t>Part of wire</t>
        </is>
      </c>
      <c r="C48" t="n">
        <v>0</v>
      </c>
      <c r="D48" t="n">
        <v>0</v>
      </c>
      <c r="I48">
        <f>(((D47 + D48)/2) + (D49 + D60))</f>
        <v/>
      </c>
      <c r="J48">
        <f>((C47 + C48)*(((D47 + D48)/2) + (D49 + D60)))</f>
        <v/>
      </c>
    </row>
    <row r="49">
      <c r="A49" t="inlineStr">
        <is>
          <t>INT_L_X8Y45/INT_L.WR1END2-&gt;&gt;IMUX_L4</t>
        </is>
      </c>
      <c r="B49" t="inlineStr">
        <is>
          <t>Buffer</t>
        </is>
      </c>
      <c r="C49" t="n">
        <v>1.6107141875</v>
      </c>
      <c r="D49" t="n">
        <v>0.007713</v>
      </c>
      <c r="E49" t="n">
        <v>0.047</v>
      </c>
      <c r="F49" t="n">
        <v>0.038</v>
      </c>
      <c r="G49" t="n">
        <v>0.138</v>
      </c>
      <c r="H49" t="n">
        <v>0.114</v>
      </c>
      <c r="I49">
        <f>((((D54) + (D53))) + (D50 + D51))</f>
        <v/>
      </c>
      <c r="J49">
        <f>(((((D54) + (D53))) + (D50 + D51))*C49)</f>
        <v/>
      </c>
    </row>
    <row r="50">
      <c r="A50" t="inlineStr">
        <is>
          <t>INT_L_X8Y45/IMUX_L4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CLBLM_L_X8Y45/CLBLM_IMUX4</t>
        </is>
      </c>
      <c r="B51" t="inlineStr">
        <is>
          <t>Part of wire</t>
        </is>
      </c>
      <c r="C51" t="n">
        <v>0</v>
      </c>
      <c r="D51" t="n">
        <v>0</v>
      </c>
      <c r="I51">
        <f>(((D50 + D51)/2) + (((D54) + (D53))))</f>
        <v/>
      </c>
      <c r="J51">
        <f>((C50 + C51)*(((D50 + D51)/2) + (((D54) + (D53)))))</f>
        <v/>
      </c>
    </row>
    <row r="52">
      <c r="A52" t="inlineStr">
        <is>
          <t>CLBLM_L_X8Y45/CLBLM_L.CLBLM_IMUX4-&gt;CLBLM_M_A6</t>
        </is>
      </c>
      <c r="B52" t="inlineStr">
        <is>
          <t>PassTransistor</t>
        </is>
      </c>
      <c r="C52" t="n">
        <v>0</v>
      </c>
      <c r="E52" t="n">
        <v>0</v>
      </c>
      <c r="F52" t="n">
        <v>0</v>
      </c>
      <c r="G52" t="n">
        <v>0</v>
      </c>
      <c r="H52" t="n">
        <v>0</v>
      </c>
      <c r="I52">
        <f>((D54) + (D53))</f>
        <v/>
      </c>
      <c r="J52">
        <f>(((D54) + (D53))*C52)</f>
        <v/>
      </c>
    </row>
    <row r="53">
      <c r="A53" t="inlineStr">
        <is>
          <t>CLBLM_L_X8Y45/CLBLM_M_A6</t>
        </is>
      </c>
      <c r="B53" t="inlineStr">
        <is>
          <t>Part of wire</t>
        </is>
      </c>
      <c r="C53" t="n">
        <v>0</v>
      </c>
      <c r="D53" t="n">
        <v>0</v>
      </c>
      <c r="I53">
        <f>(((D53)/2) + (D54))</f>
        <v/>
      </c>
      <c r="J53">
        <f>((C53)*(((D53)/2) + (D54)))</f>
        <v/>
      </c>
    </row>
    <row r="54">
      <c r="A54" t="inlineStr">
        <is>
          <t>masterReg/register_reg_r1_0_31_0_5_i_57/I0</t>
        </is>
      </c>
      <c r="B54" t="inlineStr">
        <is>
          <t>Inpin</t>
        </is>
      </c>
      <c r="D54" t="n">
        <v>0</v>
      </c>
      <c r="E54" t="n">
        <v>0.008</v>
      </c>
      <c r="F54" t="n">
        <v>0.007</v>
      </c>
      <c r="G54" t="n">
        <v>0.016</v>
      </c>
      <c r="H54" t="n">
        <v>0.013</v>
      </c>
    </row>
    <row r="55">
      <c r="A55" t="inlineStr">
        <is>
          <t>regReadDataA[9]: masterReg/readData1_reg[9]/Q to masterReg/register_reg_r1_0_31_0_5_i_57/I0 sum delays</t>
        </is>
      </c>
      <c r="E55">
        <f>(E2 + E4 + E7 + E39 + E46 + E49 + E52 + E54)</f>
        <v/>
      </c>
      <c r="F55">
        <f>(F2 + F4 + F7 + F39 + F46 + F49 + F52 + F54)</f>
        <v/>
      </c>
      <c r="G55">
        <f>(G2 + G4 + G7 + G39 + G46 + G49 + G52 + G54)</f>
        <v/>
      </c>
      <c r="H55">
        <f>(H2 + H4 + H7 + H39 + H46 + H49 + H52 + H54)</f>
        <v/>
      </c>
      <c r="J55">
        <f>(J2 + J3 + J4 + J6 + J7 + J11 + J39 + J45 + J46 + J48 + J49 + J51 + J52 + J53 + J54)</f>
        <v/>
      </c>
    </row>
    <row r="56">
      <c r="A56" t="inlineStr">
        <is>
          <t>regReadDataA[9]: masterReg/readData1_reg[9]/Q to masterReg/register_reg_r1_0_31_0_5_i_57/I0sum delays + cap delay</t>
        </is>
      </c>
      <c r="E56">
        <f>1000*(E55 + J55)</f>
        <v/>
      </c>
      <c r="F56">
        <f>1000*(F55 + J55)</f>
        <v/>
      </c>
      <c r="G56">
        <f>1000*(G55 + J55)</f>
        <v/>
      </c>
      <c r="H56">
        <f>1000*(H55 + J55)</f>
        <v/>
      </c>
    </row>
    <row r="58">
      <c r="A58" t="inlineStr">
        <is>
          <t>regReadDataA[9]: masterReg/readData1_reg[9]/Q to masterReg/register_reg_r1_0_31_0_5_i_57/I0Total delay (from Vivado)</t>
        </is>
      </c>
      <c r="E58" t="inlineStr">
        <is>
          <t>303</t>
        </is>
      </c>
      <c r="F58" t="inlineStr">
        <is>
          <t>267</t>
        </is>
      </c>
      <c r="G58" t="inlineStr">
        <is>
          <t>534</t>
        </is>
      </c>
      <c r="H58" t="inlineStr">
        <is>
          <t>457</t>
        </is>
      </c>
    </row>
    <row r="60">
      <c r="A60" t="inlineStr">
        <is>
          <t>INT_L_X8Y45/INT_L.WR1END2-&gt;&gt;NN2BEG2</t>
        </is>
      </c>
      <c r="B60" t="inlineStr">
        <is>
          <t>Buffer</t>
        </is>
      </c>
      <c r="C60" t="n">
        <v>1.1851186875</v>
      </c>
      <c r="D60" t="n">
        <v>0.008473000000000001</v>
      </c>
      <c r="E60" t="n">
        <v>0.06</v>
      </c>
      <c r="F60" t="n">
        <v>0.05</v>
      </c>
      <c r="G60" t="n">
        <v>0.133</v>
      </c>
      <c r="H60" t="n">
        <v>0.11</v>
      </c>
      <c r="I60">
        <f>((D64 + D94 + D109 + D123 + D171) + (D61 + D62 + D63))</f>
        <v/>
      </c>
      <c r="J60">
        <f>(((D64 + D94 + D109 + D123 + D171) + (D61 + D62 + D63))*C60)</f>
        <v/>
      </c>
    </row>
    <row r="61">
      <c r="A61" t="inlineStr">
        <is>
          <t>INT_L_X8Y45/NN2BEG2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INT_L_X8Y47/NN2END2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INT_L_X8Y46/NN2A2</t>
        </is>
      </c>
      <c r="B63" t="inlineStr">
        <is>
          <t>Part of wire</t>
        </is>
      </c>
      <c r="C63" t="n">
        <v>0</v>
      </c>
      <c r="D63" t="n">
        <v>0</v>
      </c>
      <c r="I63">
        <f>(((D61 + D62 + D63)/2) + (D64 + D94 + D109 + D123 + D171))</f>
        <v/>
      </c>
      <c r="J63">
        <f>((C61 + C62 + C63)*(((D61 + D62 + D63)/2) + (D64 + D94 + D109 + D123 + D171)))</f>
        <v/>
      </c>
    </row>
    <row r="64">
      <c r="A64" t="inlineStr">
        <is>
          <t>INT_L_X8Y47/INT_L.NN2END2-&gt;&gt;NW6BEG2</t>
        </is>
      </c>
      <c r="B64" t="inlineStr">
        <is>
          <t>Buffer</t>
        </is>
      </c>
      <c r="C64" t="n">
        <v>1.5845231875</v>
      </c>
      <c r="D64" t="n">
        <v>0.009979</v>
      </c>
      <c r="E64" t="n">
        <v>0.078</v>
      </c>
      <c r="F64" t="n">
        <v>0.064</v>
      </c>
      <c r="G64" t="n">
        <v>0.178</v>
      </c>
      <c r="H64" t="n">
        <v>0.147</v>
      </c>
      <c r="I64">
        <f>((D75) + (D65 + D66 + D67 + D68 + D69 + D70 + D71 + D72 + D73 + D74))</f>
        <v/>
      </c>
      <c r="J64">
        <f>(((D75) + (D65 + D66 + D67 + D68 + D69 + D70 + D71 + D72 + D73 + D74))*C64)</f>
        <v/>
      </c>
    </row>
    <row r="65">
      <c r="A65" t="inlineStr">
        <is>
          <t>INT_L_X8Y47/NW6BEG2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INT_L_X6Y51/NW6END2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CLBLM_L_X8Y47/CLBLM_NW4A2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CLBLM_R_X7Y47/CLBLM_NW4A2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INT_R_X7Y47/NW6A2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INT_R_X7Y48/NW6B2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INT_R_X7Y49/NW6C2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BRKH_INT_X7Y49/BRKH_INT_NW6C2</t>
        </is>
      </c>
      <c r="B72" t="inlineStr">
        <is>
          <t>Part of wire</t>
        </is>
      </c>
      <c r="C72" t="n">
        <v>0.00523</v>
      </c>
      <c r="D72" t="n">
        <v>0.001</v>
      </c>
    </row>
    <row r="73">
      <c r="A73" t="inlineStr">
        <is>
          <t>INT_R_X7Y50/NW6D2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INT_R_X7Y51/NW6E2</t>
        </is>
      </c>
      <c r="B74" t="inlineStr">
        <is>
          <t>Part of wire</t>
        </is>
      </c>
      <c r="C74" t="n">
        <v>0</v>
      </c>
      <c r="D74" t="n">
        <v>0</v>
      </c>
      <c r="I74">
        <f>(((D65 + D66 + D67 + D68 + D69 + D70 + D71 + D72 + D73 + D74)/2) + (D75))</f>
        <v/>
      </c>
      <c r="J74">
        <f>((C65 + C66 + C67 + C68 + C69 + C70 + C71 + C72 + C73 + C74)*(((D65 + D66 + D67 + D68 + D69 + D70 + D71 + D72 + D73 + D74)/2) + (D75)))</f>
        <v/>
      </c>
    </row>
    <row r="75">
      <c r="A75" t="inlineStr">
        <is>
          <t>INT_L_X6Y51/INT_L.NW6END2-&gt;&gt;WW2BEG1</t>
        </is>
      </c>
      <c r="B75" t="inlineStr">
        <is>
          <t>Buffer</t>
        </is>
      </c>
      <c r="C75" t="n">
        <v>1.1851186875</v>
      </c>
      <c r="D75" t="n">
        <v>0.008473000000000001</v>
      </c>
      <c r="E75" t="n">
        <v>0.063</v>
      </c>
      <c r="F75" t="n">
        <v>0.052</v>
      </c>
      <c r="G75" t="n">
        <v>0.143</v>
      </c>
      <c r="H75" t="n">
        <v>0.118</v>
      </c>
      <c r="I75">
        <f>((D83) + (D76 + D77 + D78 + D79 + D80 + D81 + D82))</f>
        <v/>
      </c>
      <c r="J75">
        <f>(((D83) + (D76 + D77 + D78 + D79 + D80 + D81 + D82))*C75)</f>
        <v/>
      </c>
    </row>
    <row r="76">
      <c r="A76" t="inlineStr">
        <is>
          <t>INT_L_X6Y51/WW2BEG1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INT_L_X4Y51/WW2END1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BRAM_INT_INTERFACE_L_X6Y51/INT_INTERFACE_WW2A1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BRAM_L_X6Y50/BRAM_WW2A1_1</t>
        </is>
      </c>
      <c r="B79" t="inlineStr">
        <is>
          <t>Part of wire</t>
        </is>
      </c>
      <c r="C79" t="n">
        <v>0.26892</v>
      </c>
      <c r="D79" t="n">
        <v>0.06043</v>
      </c>
    </row>
    <row r="80">
      <c r="A80" t="inlineStr">
        <is>
          <t>VBRK_X18Y54/VBRK_WW2A1</t>
        </is>
      </c>
      <c r="B80" t="inlineStr">
        <is>
          <t>Part of wire</t>
        </is>
      </c>
      <c r="C80" t="n">
        <v>0.01211</v>
      </c>
      <c r="D80" t="n">
        <v>0.00162</v>
      </c>
    </row>
    <row r="81">
      <c r="A81" t="inlineStr">
        <is>
          <t>CLBLM_R_X5Y51/CLBLM_WW2A1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INT_R_X5Y51/WW2A1</t>
        </is>
      </c>
      <c r="B82" t="inlineStr">
        <is>
          <t>Part of wire</t>
        </is>
      </c>
      <c r="C82" t="n">
        <v>0</v>
      </c>
      <c r="D82" t="n">
        <v>0</v>
      </c>
      <c r="I82">
        <f>(((D76 + D77 + D78 + D79 + D80 + D81 + D82)/2) + (D83))</f>
        <v/>
      </c>
      <c r="J82">
        <f>((C76 + C77 + C78 + C79 + C80 + C81 + C82)*(((D76 + D77 + D78 + D79 + D80 + D81 + D82)/2) + (D83)))</f>
        <v/>
      </c>
    </row>
    <row r="83">
      <c r="A83" t="inlineStr">
        <is>
          <t>INT_L_X4Y51/INT_L.WW2END1-&gt;&gt;IMUX_L3</t>
        </is>
      </c>
      <c r="B83" t="inlineStr">
        <is>
          <t>Buffer</t>
        </is>
      </c>
      <c r="C83" t="n">
        <v>1.6107141875</v>
      </c>
      <c r="D83" t="n">
        <v>0.007713</v>
      </c>
      <c r="E83" t="n">
        <v>0.047</v>
      </c>
      <c r="F83" t="n">
        <v>0.038</v>
      </c>
      <c r="G83" t="n">
        <v>0.138</v>
      </c>
      <c r="H83" t="n">
        <v>0.114</v>
      </c>
      <c r="I83">
        <f>((((D88) + (D87))) + (D84 + D85))</f>
        <v/>
      </c>
      <c r="J83">
        <f>(((((D88) + (D87))) + (D84 + D85))*C83)</f>
        <v/>
      </c>
    </row>
    <row r="84">
      <c r="A84" t="inlineStr">
        <is>
          <t>INT_L_X4Y51/IMUX_L3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CLBLL_L_X4Y51/CLBLL_IMUX3</t>
        </is>
      </c>
      <c r="B85" t="inlineStr">
        <is>
          <t>Part of wire</t>
        </is>
      </c>
      <c r="C85" t="n">
        <v>0</v>
      </c>
      <c r="D85" t="n">
        <v>0</v>
      </c>
      <c r="I85">
        <f>(((D84 + D85)/2) + (((D88) + (D87))))</f>
        <v/>
      </c>
      <c r="J85">
        <f>((C84 + C85)*(((D84 + D85)/2) + (((D88) + (D87)))))</f>
        <v/>
      </c>
    </row>
    <row r="86">
      <c r="A86" t="inlineStr">
        <is>
          <t>CLBLL_L_X4Y51/CLBLL_L.CLBLL_IMUX3-&gt;CLBLL_L_A2</t>
        </is>
      </c>
      <c r="B86" t="inlineStr">
        <is>
          <t>PassTransistor</t>
        </is>
      </c>
      <c r="C86" t="n">
        <v>0</v>
      </c>
      <c r="E86" t="n">
        <v>0</v>
      </c>
      <c r="F86" t="n">
        <v>0</v>
      </c>
      <c r="G86" t="n">
        <v>0</v>
      </c>
      <c r="H86" t="n">
        <v>0</v>
      </c>
      <c r="I86">
        <f>((D88) + (D87))</f>
        <v/>
      </c>
      <c r="J86">
        <f>(((D88) + (D87))*C86)</f>
        <v/>
      </c>
    </row>
    <row r="87">
      <c r="A87" t="inlineStr">
        <is>
          <t>CLBLL_L_X4Y51/CLBLL_L_A2</t>
        </is>
      </c>
      <c r="B87" t="inlineStr">
        <is>
          <t>Part of wire</t>
        </is>
      </c>
      <c r="C87" t="n">
        <v>0</v>
      </c>
      <c r="D87" t="n">
        <v>0</v>
      </c>
      <c r="I87">
        <f>(((D87)/2) + (D88))</f>
        <v/>
      </c>
      <c r="J87">
        <f>((C87)*(((D87)/2) + (D88)))</f>
        <v/>
      </c>
    </row>
    <row r="88">
      <c r="A88" t="inlineStr">
        <is>
          <t>masterReg/readData2[28]_i_17/I0</t>
        </is>
      </c>
      <c r="B88" t="inlineStr">
        <is>
          <t>Inpin</t>
        </is>
      </c>
      <c r="D88" t="n">
        <v>0</v>
      </c>
      <c r="E88" t="n">
        <v>0.212</v>
      </c>
      <c r="F88" t="n">
        <v>0.17</v>
      </c>
      <c r="G88" t="n">
        <v>0.507</v>
      </c>
      <c r="H88" t="n">
        <v>0.409</v>
      </c>
    </row>
    <row r="89">
      <c r="A89" t="inlineStr">
        <is>
          <t>regReadDataA[9]: masterReg/readData1_reg[9]/Q to masterReg/readData2[28]_i_17/I0 sum delays</t>
        </is>
      </c>
      <c r="E89">
        <f>(E2 + E4 + E7 + E39 + E46 + E60 + E64 + E75 + E83 + E86 + E88)</f>
        <v/>
      </c>
      <c r="F89">
        <f>(F2 + F4 + F7 + F39 + F46 + F60 + F64 + F75 + F83 + F86 + F88)</f>
        <v/>
      </c>
      <c r="G89">
        <f>(G2 + G4 + G7 + G39 + G46 + G60 + G64 + G75 + G83 + G86 + G88)</f>
        <v/>
      </c>
      <c r="H89">
        <f>(H2 + H4 + H7 + H39 + H46 + H60 + H64 + H75 + H83 + H86 + H88)</f>
        <v/>
      </c>
      <c r="J89">
        <f>(J2 + J3 + J4 + J6 + J7 + J11 + J39 + J45 + J46 + J48 + J60 + J63 + J64 + J74 + J75 + J82 + J83 + J85 + J86 + J87 + J88)</f>
        <v/>
      </c>
    </row>
    <row r="90">
      <c r="A90" t="inlineStr">
        <is>
          <t>regReadDataA[9]: masterReg/readData1_reg[9]/Q to masterReg/readData2[28]_i_17/I0sum delays + cap delay</t>
        </is>
      </c>
      <c r="E90">
        <f>1000*(E89 + J89)</f>
        <v/>
      </c>
      <c r="F90">
        <f>1000*(F89 + J89)</f>
        <v/>
      </c>
      <c r="G90">
        <f>1000*(G89 + J89)</f>
        <v/>
      </c>
      <c r="H90">
        <f>1000*(H89 + J89)</f>
        <v/>
      </c>
    </row>
    <row r="92">
      <c r="A92" t="inlineStr">
        <is>
          <t>regReadDataA[9]: masterReg/readData1_reg[9]/Q to masterReg/readData2[28]_i_17/I0Total delay (from Vivado)</t>
        </is>
      </c>
      <c r="E92" t="inlineStr">
        <is>
          <t>854</t>
        </is>
      </c>
      <c r="F92" t="inlineStr">
        <is>
          <t>742</t>
        </is>
      </c>
      <c r="G92" t="inlineStr">
        <is>
          <t>1467</t>
        </is>
      </c>
      <c r="H92" t="inlineStr">
        <is>
          <t>1242</t>
        </is>
      </c>
    </row>
    <row r="94">
      <c r="A94" t="inlineStr">
        <is>
          <t>INT_L_X8Y47/INT_L.NN2END2-&gt;&gt;FAN_ALT7</t>
        </is>
      </c>
      <c r="B94" t="inlineStr">
        <is>
          <t>Buffer</t>
        </is>
      </c>
      <c r="C94" t="n">
        <v>0</v>
      </c>
      <c r="D94" t="n">
        <v>0.00757</v>
      </c>
      <c r="E94" t="n">
        <v>0</v>
      </c>
      <c r="F94" t="n">
        <v>0</v>
      </c>
      <c r="G94" t="n">
        <v>0</v>
      </c>
      <c r="H94" t="n">
        <v>0</v>
      </c>
      <c r="I94">
        <f>((D96) + (D95))</f>
        <v/>
      </c>
      <c r="J94">
        <f>(((D96) + (D95))*C94)</f>
        <v/>
      </c>
    </row>
    <row r="95">
      <c r="A95" t="inlineStr">
        <is>
          <t>INT_L_X8Y47/FAN_ALT7</t>
        </is>
      </c>
      <c r="B95" t="inlineStr">
        <is>
          <t>Part of wire</t>
        </is>
      </c>
      <c r="C95" t="n">
        <v>0</v>
      </c>
      <c r="D95" t="n">
        <v>0</v>
      </c>
      <c r="I95">
        <f>(((D95)/2) + (D96))</f>
        <v/>
      </c>
      <c r="J95">
        <f>((C95)*(((D95)/2) + (D96)))</f>
        <v/>
      </c>
    </row>
    <row r="96">
      <c r="A96" t="inlineStr">
        <is>
          <t>INT_L_X8Y47/INT_L.FAN_ALT7-&gt;&gt;FAN_BOUNCE7</t>
        </is>
      </c>
      <c r="B96" t="inlineStr">
        <is>
          <t>Buffer</t>
        </is>
      </c>
      <c r="C96" t="n">
        <v>1.4764880625</v>
      </c>
      <c r="D96" t="n">
        <v>0</v>
      </c>
      <c r="E96" t="n">
        <v>0.059</v>
      </c>
      <c r="F96" t="n">
        <v>0.049</v>
      </c>
      <c r="G96" t="n">
        <v>0.178</v>
      </c>
      <c r="H96" t="n">
        <v>0.147</v>
      </c>
      <c r="I96">
        <f>((D98) + (D97))</f>
        <v/>
      </c>
      <c r="J96">
        <f>(((D98) + (D97))*C96)</f>
        <v/>
      </c>
    </row>
    <row r="97">
      <c r="A97" t="inlineStr">
        <is>
          <t>INT_L_X8Y47/FAN_BOUNCE7</t>
        </is>
      </c>
      <c r="B97" t="inlineStr">
        <is>
          <t>Part of wire</t>
        </is>
      </c>
      <c r="C97" t="n">
        <v>0</v>
      </c>
      <c r="D97" t="n">
        <v>0</v>
      </c>
      <c r="I97">
        <f>(((D97)/2) + (D98))</f>
        <v/>
      </c>
      <c r="J97">
        <f>((C97)*(((D97)/2) + (D98)))</f>
        <v/>
      </c>
    </row>
    <row r="98">
      <c r="A98" t="inlineStr">
        <is>
          <t>INT_L_X8Y47/INT_L.FAN_BOUNCE7-&gt;&gt;IMUX_L34</t>
        </is>
      </c>
      <c r="B98" t="inlineStr">
        <is>
          <t>Buffer</t>
        </is>
      </c>
      <c r="C98" t="n">
        <v>1.6107141875</v>
      </c>
      <c r="D98" t="n">
        <v>0.007713</v>
      </c>
      <c r="E98" t="n">
        <v>0.047</v>
      </c>
      <c r="F98" t="n">
        <v>0.038</v>
      </c>
      <c r="G98" t="n">
        <v>0.138</v>
      </c>
      <c r="H98" t="n">
        <v>0.114</v>
      </c>
      <c r="I98">
        <f>((((D103) + (D102))) + (D99 + D100))</f>
        <v/>
      </c>
      <c r="J98">
        <f>(((((D103) + (D102))) + (D99 + D100))*C98)</f>
        <v/>
      </c>
    </row>
    <row r="99">
      <c r="A99" t="inlineStr">
        <is>
          <t>INT_L_X8Y47/IMUX_L34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CLBLM_L_X8Y47/CLBLM_IMUX34</t>
        </is>
      </c>
      <c r="B100" t="inlineStr">
        <is>
          <t>Part of wire</t>
        </is>
      </c>
      <c r="C100" t="n">
        <v>0</v>
      </c>
      <c r="D100" t="n">
        <v>0</v>
      </c>
      <c r="I100">
        <f>(((D99 + D100)/2) + (((D103) + (D102))))</f>
        <v/>
      </c>
      <c r="J100">
        <f>((C99 + C100)*(((D99 + D100)/2) + (((D103) + (D102)))))</f>
        <v/>
      </c>
    </row>
    <row r="101">
      <c r="A101" t="inlineStr">
        <is>
          <t>CLBLM_L_X8Y47/CLBLM_L.CLBLM_IMUX34-&gt;CLBLM_L_C6</t>
        </is>
      </c>
      <c r="B101" t="inlineStr">
        <is>
          <t>PassTransistor</t>
        </is>
      </c>
      <c r="C101" t="n">
        <v>0</v>
      </c>
      <c r="E101" t="n">
        <v>0</v>
      </c>
      <c r="F101" t="n">
        <v>0</v>
      </c>
      <c r="G101" t="n">
        <v>0</v>
      </c>
      <c r="H101" t="n">
        <v>0</v>
      </c>
      <c r="I101">
        <f>((D103) + (D102))</f>
        <v/>
      </c>
      <c r="J101">
        <f>(((D103) + (D102))*C101)</f>
        <v/>
      </c>
    </row>
    <row r="102">
      <c r="A102" t="inlineStr">
        <is>
          <t>CLBLM_L_X8Y47/CLBLM_L_C6</t>
        </is>
      </c>
      <c r="B102" t="inlineStr">
        <is>
          <t>Part of wire</t>
        </is>
      </c>
      <c r="C102" t="n">
        <v>0</v>
      </c>
      <c r="D102" t="n">
        <v>0</v>
      </c>
      <c r="I102">
        <f>(((D102)/2) + (D103))</f>
        <v/>
      </c>
      <c r="J102">
        <f>((C102)*(((D102)/2) + (D103)))</f>
        <v/>
      </c>
    </row>
    <row r="103">
      <c r="A103" t="inlineStr">
        <is>
          <t>masterReg/register_reg_r1_0_31_0_5_i_49/I1</t>
        </is>
      </c>
      <c r="B103" t="inlineStr">
        <is>
          <t>Inpin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t="inlineStr">
        <is>
          <t>regReadDataA[9]: masterReg/readData1_reg[9]/Q to masterReg/register_reg_r1_0_31_0_5_i_49/I1 sum delays</t>
        </is>
      </c>
      <c r="E104">
        <f>(E2 + E4 + E7 + E39 + E46 + E60 + E94 + E96 + E98 + E101 + E103)</f>
        <v/>
      </c>
      <c r="F104">
        <f>(F2 + F4 + F7 + F39 + F46 + F60 + F94 + F96 + F98 + F101 + F103)</f>
        <v/>
      </c>
      <c r="G104">
        <f>(G2 + G4 + G7 + G39 + G46 + G60 + G94 + G96 + G98 + G101 + G103)</f>
        <v/>
      </c>
      <c r="H104">
        <f>(H2 + H4 + H7 + H39 + H46 + H60 + H94 + H96 + H98 + H101 + H103)</f>
        <v/>
      </c>
      <c r="J104">
        <f>(J2 + J3 + J4 + J6 + J7 + J11 + J39 + J45 + J46 + J48 + J60 + J63 + J94 + J95 + J96 + J97 + J98 + J100 + J101 + J102 + J103)</f>
        <v/>
      </c>
    </row>
    <row r="105">
      <c r="A105" t="inlineStr">
        <is>
          <t>regReadDataA[9]: masterReg/readData1_reg[9]/Q to masterReg/register_reg_r1_0_31_0_5_i_49/I1sum delays + cap delay</t>
        </is>
      </c>
      <c r="E105">
        <f>1000*(E104 + J104)</f>
        <v/>
      </c>
      <c r="F105">
        <f>1000*(F104 + J104)</f>
        <v/>
      </c>
      <c r="G105">
        <f>1000*(G104 + J104)</f>
        <v/>
      </c>
      <c r="H105">
        <f>1000*(H104 + J104)</f>
        <v/>
      </c>
    </row>
    <row r="107">
      <c r="A107" t="inlineStr">
        <is>
          <t>regReadDataA[9]: masterReg/readData1_reg[9]/Q to masterReg/register_reg_r1_0_31_0_5_i_49/I1Total delay (from Vivado)</t>
        </is>
      </c>
      <c r="E107" t="inlineStr">
        <is>
          <t>472</t>
        </is>
      </c>
      <c r="F107" t="inlineStr">
        <is>
          <t>417</t>
        </is>
      </c>
      <c r="G107" t="inlineStr">
        <is>
          <t>823</t>
        </is>
      </c>
      <c r="H107" t="inlineStr">
        <is>
          <t>705</t>
        </is>
      </c>
    </row>
    <row r="109">
      <c r="A109" t="inlineStr">
        <is>
          <t>INT_L_X8Y47/INT_L.NN2END2-&gt;&gt;NR1BEG2</t>
        </is>
      </c>
      <c r="B109" t="inlineStr">
        <is>
          <t>Buffer</t>
        </is>
      </c>
      <c r="C109" t="n">
        <v>1.16220225</v>
      </c>
      <c r="D109" t="n">
        <v>0.008429000000000001</v>
      </c>
      <c r="E109" t="n">
        <v>0.056</v>
      </c>
      <c r="F109" t="n">
        <v>0.046</v>
      </c>
      <c r="G109" t="n">
        <v>0.131</v>
      </c>
      <c r="H109" t="n">
        <v>0.108</v>
      </c>
      <c r="I109">
        <f>((D112) + (D110 + D111))</f>
        <v/>
      </c>
      <c r="J109">
        <f>(((D112) + (D110 + D111))*C109)</f>
        <v/>
      </c>
    </row>
    <row r="110">
      <c r="A110" t="inlineStr">
        <is>
          <t>INT_L_X8Y47/NR1BEG2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INT_L_X8Y48/NR1END2</t>
        </is>
      </c>
      <c r="B111" t="inlineStr">
        <is>
          <t>Part of wire</t>
        </is>
      </c>
      <c r="C111" t="n">
        <v>0</v>
      </c>
      <c r="D111" t="n">
        <v>0</v>
      </c>
      <c r="I111">
        <f>(((D110 + D111)/2) + (D112))</f>
        <v/>
      </c>
      <c r="J111">
        <f>((C110 + C111)*(((D110 + D111)/2) + (D112)))</f>
        <v/>
      </c>
    </row>
    <row r="112">
      <c r="A112" t="inlineStr">
        <is>
          <t>INT_L_X8Y48/INT_L.NR1END2-&gt;&gt;IMUX_L37</t>
        </is>
      </c>
      <c r="B112" t="inlineStr">
        <is>
          <t>Buffer</t>
        </is>
      </c>
      <c r="C112" t="n">
        <v>1.6107141875</v>
      </c>
      <c r="D112" t="n">
        <v>0.007713</v>
      </c>
      <c r="E112" t="n">
        <v>0.047</v>
      </c>
      <c r="F112" t="n">
        <v>0.038</v>
      </c>
      <c r="G112" t="n">
        <v>0.138</v>
      </c>
      <c r="H112" t="n">
        <v>0.114</v>
      </c>
      <c r="I112">
        <f>((((D117) + (D116))) + (D113 + D114))</f>
        <v/>
      </c>
      <c r="J112">
        <f>(((((D117) + (D116))) + (D113 + D114))*C112)</f>
        <v/>
      </c>
    </row>
    <row r="113">
      <c r="A113" t="inlineStr">
        <is>
          <t>INT_L_X8Y48/IMUX_L37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CLBLM_L_X8Y48/CLBLM_IMUX37</t>
        </is>
      </c>
      <c r="B114" t="inlineStr">
        <is>
          <t>Part of wire</t>
        </is>
      </c>
      <c r="C114" t="n">
        <v>0</v>
      </c>
      <c r="D114" t="n">
        <v>0</v>
      </c>
      <c r="I114">
        <f>(((D113 + D114)/2) + (((D117) + (D116))))</f>
        <v/>
      </c>
      <c r="J114">
        <f>((C113 + C114)*(((D113 + D114)/2) + (((D117) + (D116)))))</f>
        <v/>
      </c>
    </row>
    <row r="115">
      <c r="A115" t="inlineStr">
        <is>
          <t>CLBLM_L_X8Y48/CLBLM_L.CLBLM_IMUX37-&gt;CLBLM_L_D4</t>
        </is>
      </c>
      <c r="B115" t="inlineStr">
        <is>
          <t>PassTransistor</t>
        </is>
      </c>
      <c r="C115" t="n">
        <v>0</v>
      </c>
      <c r="E115" t="n">
        <v>0</v>
      </c>
      <c r="F115" t="n">
        <v>0</v>
      </c>
      <c r="G115" t="n">
        <v>0</v>
      </c>
      <c r="H115" t="n">
        <v>0</v>
      </c>
      <c r="I115">
        <f>((D117) + (D116))</f>
        <v/>
      </c>
      <c r="J115">
        <f>(((D117) + (D116))*C115)</f>
        <v/>
      </c>
    </row>
    <row r="116">
      <c r="A116" t="inlineStr">
        <is>
          <t>CLBLM_L_X8Y48/CLBLM_L_D4</t>
        </is>
      </c>
      <c r="B116" t="inlineStr">
        <is>
          <t>Part of wire</t>
        </is>
      </c>
      <c r="C116" t="n">
        <v>0</v>
      </c>
      <c r="D116" t="n">
        <v>0</v>
      </c>
      <c r="I116">
        <f>(((D116)/2) + (D117))</f>
        <v/>
      </c>
      <c r="J116">
        <f>((C116)*(((D116)/2) + (D117)))</f>
        <v/>
      </c>
    </row>
    <row r="117">
      <c r="A117" t="inlineStr">
        <is>
          <t>masterReg/readData2[30]_i_13/I3</t>
        </is>
      </c>
      <c r="B117" t="inlineStr">
        <is>
          <t>Inpin</t>
        </is>
      </c>
      <c r="D117" t="n">
        <v>0</v>
      </c>
      <c r="E117" t="n">
        <v>0.109</v>
      </c>
      <c r="F117" t="n">
        <v>0.08799999999999999</v>
      </c>
      <c r="G117" t="n">
        <v>0.284</v>
      </c>
      <c r="H117" t="n">
        <v>0.229</v>
      </c>
    </row>
    <row r="118">
      <c r="A118" t="inlineStr">
        <is>
          <t>regReadDataA[9]: masterReg/readData1_reg[9]/Q to masterReg/readData2[30]_i_13/I3 sum delays</t>
        </is>
      </c>
      <c r="E118">
        <f>(E2 + E4 + E7 + E39 + E46 + E60 + E109 + E112 + E115 + E117)</f>
        <v/>
      </c>
      <c r="F118">
        <f>(F2 + F4 + F7 + F39 + F46 + F60 + F109 + F112 + F115 + F117)</f>
        <v/>
      </c>
      <c r="G118">
        <f>(G2 + G4 + G7 + G39 + G46 + G60 + G109 + G112 + G115 + G117)</f>
        <v/>
      </c>
      <c r="H118">
        <f>(H2 + H4 + H7 + H39 + H46 + H60 + H109 + H112 + H115 + H117)</f>
        <v/>
      </c>
      <c r="J118">
        <f>(J2 + J3 + J4 + J6 + J7 + J11 + J39 + J45 + J46 + J48 + J60 + J63 + J109 + J111 + J112 + J114 + J115 + J116 + J117)</f>
        <v/>
      </c>
    </row>
    <row r="119">
      <c r="A119" t="inlineStr">
        <is>
          <t>regReadDataA[9]: masterReg/readData1_reg[9]/Q to masterReg/readData2[30]_i_13/I3sum delays + cap delay</t>
        </is>
      </c>
      <c r="E119">
        <f>1000*(E118 + J118)</f>
        <v/>
      </c>
      <c r="F119">
        <f>1000*(F118 + J118)</f>
        <v/>
      </c>
      <c r="G119">
        <f>1000*(G118 + J118)</f>
        <v/>
      </c>
      <c r="H119">
        <f>1000*(H118 + J118)</f>
        <v/>
      </c>
    </row>
    <row r="121">
      <c r="A121" t="inlineStr">
        <is>
          <t>regReadDataA[9]: masterReg/readData1_reg[9]/Q to masterReg/readData2[30]_i_13/I3Total delay (from Vivado)</t>
        </is>
      </c>
      <c r="E121" t="inlineStr">
        <is>
          <t>576</t>
        </is>
      </c>
      <c r="F121" t="inlineStr">
        <is>
          <t>500</t>
        </is>
      </c>
      <c r="G121" t="inlineStr">
        <is>
          <t>1024</t>
        </is>
      </c>
      <c r="H121" t="inlineStr">
        <is>
          <t>866</t>
        </is>
      </c>
    </row>
    <row r="123">
      <c r="A123" t="inlineStr">
        <is>
          <t>INT_L_X8Y47/INT_L.NN2END2-&gt;&gt;NE6BEG2</t>
        </is>
      </c>
      <c r="B123" t="inlineStr">
        <is>
          <t>Buffer</t>
        </is>
      </c>
      <c r="C123" t="n">
        <v>1.5845231875</v>
      </c>
      <c r="D123" t="n">
        <v>0.009979</v>
      </c>
      <c r="E123" t="n">
        <v>0.078</v>
      </c>
      <c r="F123" t="n">
        <v>0.064</v>
      </c>
      <c r="G123" t="n">
        <v>0.177</v>
      </c>
      <c r="H123" t="n">
        <v>0.146</v>
      </c>
      <c r="I123">
        <f>((D136 + D150) + (D124 + D125 + D126 + D127 + D128 + D129 + D130 + D131 + D132 + D133 + D134 + D135))</f>
        <v/>
      </c>
      <c r="J123">
        <f>(((D136 + D150) + (D124 + D125 + D126 + D127 + D128 + D129 + D130 + D131 + D132 + D133 + D134 + D135))*C123)</f>
        <v/>
      </c>
    </row>
    <row r="124">
      <c r="A124" t="inlineStr">
        <is>
          <t>INT_L_X8Y47/NE6BEG2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INT_L_X10Y51/NE6END2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INT_R_X9Y47/NE6A2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INT_R_X9Y48/NE6B2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INT_R_X9Y49/NE6C2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BRKH_INT_X9Y49/BRKH_INT_NE6C2</t>
        </is>
      </c>
      <c r="B129" t="inlineStr">
        <is>
          <t>Part of wire</t>
        </is>
      </c>
      <c r="C129" t="n">
        <v>0.00523</v>
      </c>
      <c r="D129" t="n">
        <v>0.001</v>
      </c>
    </row>
    <row r="130">
      <c r="A130" t="inlineStr">
        <is>
          <t>INT_R_X9Y50/NE6D2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INT_R_X9Y51/NE6E2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INT_INTERFACE_R_X9Y51/INT_INTERFACE_NE4C2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DSP_R_X9Y50/DSP_NE4C2_1</t>
        </is>
      </c>
      <c r="B133" t="inlineStr">
        <is>
          <t>Part of wire</t>
        </is>
      </c>
      <c r="C133" t="n">
        <v>0.04743</v>
      </c>
      <c r="D133" t="n">
        <v>0.011</v>
      </c>
    </row>
    <row r="134">
      <c r="A134" t="inlineStr">
        <is>
          <t>VBRK_X29Y54/VBRK_NE4C2</t>
        </is>
      </c>
      <c r="B134" t="inlineStr">
        <is>
          <t>Part of wire</t>
        </is>
      </c>
      <c r="C134" t="n">
        <v>0.01211</v>
      </c>
      <c r="D134" t="n">
        <v>0.00162</v>
      </c>
    </row>
    <row r="135">
      <c r="A135" t="inlineStr">
        <is>
          <t>CLBLM_L_X10Y51/CLBLM_NE4C2</t>
        </is>
      </c>
      <c r="B135" t="inlineStr">
        <is>
          <t>Part of wire</t>
        </is>
      </c>
      <c r="C135" t="n">
        <v>0</v>
      </c>
      <c r="D135" t="n">
        <v>0</v>
      </c>
      <c r="I135">
        <f>(((D124 + D125 + D126 + D127 + D128 + D129 + D130 + D131 + D132 + D133 + D134 + D135)/2) + (D136 + D150))</f>
        <v/>
      </c>
      <c r="J135">
        <f>((C124 + C125 + C126 + C127 + C128 + C129 + C130 + C131 + C132 + C133 + C134 + C135)*(((D124 + D125 + D126 + D127 + D128 + D129 + D130 + D131 + D132 + D133 + D134 + D135)/2) + (D136 + D150)))</f>
        <v/>
      </c>
    </row>
    <row r="136">
      <c r="A136" t="inlineStr">
        <is>
          <t>INT_L_X10Y51/INT_L.NE6END2-&gt;&gt;EL1BEG1</t>
        </is>
      </c>
      <c r="B136" t="inlineStr">
        <is>
          <t>Buffer</t>
        </is>
      </c>
      <c r="C136" t="n">
        <v>1.16220225</v>
      </c>
      <c r="D136" t="n">
        <v>0.008429000000000001</v>
      </c>
      <c r="E136" t="n">
        <v>0.043</v>
      </c>
      <c r="F136" t="n">
        <v>0.035</v>
      </c>
      <c r="G136" t="n">
        <v>0.124</v>
      </c>
      <c r="H136" t="n">
        <v>0.103</v>
      </c>
      <c r="I136">
        <f>((D139) + (D137 + D138))</f>
        <v/>
      </c>
      <c r="J136">
        <f>(((D139) + (D137 + D138))*C136)</f>
        <v/>
      </c>
    </row>
    <row r="137">
      <c r="A137" t="inlineStr">
        <is>
          <t>INT_L_X10Y51/EL1BEG1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INT_R_X11Y51/EL1END1</t>
        </is>
      </c>
      <c r="B138" t="inlineStr">
        <is>
          <t>Part of wire</t>
        </is>
      </c>
      <c r="C138" t="n">
        <v>0</v>
      </c>
      <c r="D138" t="n">
        <v>0</v>
      </c>
      <c r="I138">
        <f>(((D137 + D138)/2) + (D139))</f>
        <v/>
      </c>
      <c r="J138">
        <f>((C137 + C138)*(((D137 + D138)/2) + (D139)))</f>
        <v/>
      </c>
    </row>
    <row r="139">
      <c r="A139" t="inlineStr">
        <is>
          <t>INT_R_X11Y51/INT_R.EL1END1-&gt;&gt;IMUX2</t>
        </is>
      </c>
      <c r="B139" t="inlineStr">
        <is>
          <t>Buffer</t>
        </is>
      </c>
      <c r="C139" t="n">
        <v>1.6107141875</v>
      </c>
      <c r="D139" t="n">
        <v>0.007713</v>
      </c>
      <c r="E139" t="n">
        <v>0.047</v>
      </c>
      <c r="F139" t="n">
        <v>0.038</v>
      </c>
      <c r="G139" t="n">
        <v>0.138</v>
      </c>
      <c r="H139" t="n">
        <v>0.114</v>
      </c>
      <c r="I139">
        <f>((((D144) + (D143))) + (D140 + D141))</f>
        <v/>
      </c>
      <c r="J139">
        <f>(((((D144) + (D143))) + (D140 + D141))*C139)</f>
        <v/>
      </c>
    </row>
    <row r="140">
      <c r="A140" t="inlineStr">
        <is>
          <t>INT_R_X11Y51/IMUX2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CLBLM_R_X11Y51/CLBLM_IMUX2</t>
        </is>
      </c>
      <c r="B141" t="inlineStr">
        <is>
          <t>Part of wire</t>
        </is>
      </c>
      <c r="C141" t="n">
        <v>0</v>
      </c>
      <c r="D141" t="n">
        <v>0</v>
      </c>
      <c r="I141">
        <f>(((D140 + D141)/2) + (((D144) + (D143))))</f>
        <v/>
      </c>
      <c r="J141">
        <f>((C140 + C141)*(((D140 + D141)/2) + (((D144) + (D143)))))</f>
        <v/>
      </c>
    </row>
    <row r="142">
      <c r="A142" t="inlineStr">
        <is>
          <t>CLBLM_R_X11Y51/CLBLM_R.CLBLM_IMUX2-&gt;CLBLM_M_A2</t>
        </is>
      </c>
      <c r="B142" t="inlineStr">
        <is>
          <t>PassTransistor</t>
        </is>
      </c>
      <c r="C142" t="n">
        <v>0</v>
      </c>
      <c r="E142" t="n">
        <v>0</v>
      </c>
      <c r="F142" t="n">
        <v>0</v>
      </c>
      <c r="G142" t="n">
        <v>0</v>
      </c>
      <c r="H142" t="n">
        <v>0</v>
      </c>
      <c r="I142">
        <f>((D144) + (D143))</f>
        <v/>
      </c>
      <c r="J142">
        <f>(((D144) + (D143))*C142)</f>
        <v/>
      </c>
    </row>
    <row r="143">
      <c r="A143" t="inlineStr">
        <is>
          <t>CLBLM_R_X11Y51/CLBLM_M_A2</t>
        </is>
      </c>
      <c r="B143" t="inlineStr">
        <is>
          <t>Part of wire</t>
        </is>
      </c>
      <c r="C143" t="n">
        <v>0</v>
      </c>
      <c r="D143" t="n">
        <v>0</v>
      </c>
      <c r="I143">
        <f>(((D143)/2) + (D144))</f>
        <v/>
      </c>
      <c r="J143">
        <f>((C143)*(((D143)/2) + (D144)))</f>
        <v/>
      </c>
    </row>
    <row r="144">
      <c r="A144" t="inlineStr">
        <is>
          <t>masterReg/led_OBUF[9]_inst_i_1/I2</t>
        </is>
      </c>
      <c r="B144" t="inlineStr">
        <is>
          <t>Inpin</t>
        </is>
      </c>
      <c r="D144" t="n">
        <v>0</v>
      </c>
      <c r="E144" t="n">
        <v>0.216</v>
      </c>
      <c r="F144" t="n">
        <v>0.174</v>
      </c>
      <c r="G144" t="n">
        <v>0.512</v>
      </c>
      <c r="H144" t="n">
        <v>0.413</v>
      </c>
    </row>
    <row r="145">
      <c r="A145" t="inlineStr">
        <is>
          <t>regReadDataA[9]: masterReg/readData1_reg[9]/Q to masterReg/led_OBUF[9]_inst_i_1/I2 sum delays</t>
        </is>
      </c>
      <c r="E145">
        <f>(E2 + E4 + E7 + E39 + E46 + E60 + E123 + E136 + E139 + E142 + E144)</f>
        <v/>
      </c>
      <c r="F145">
        <f>(F2 + F4 + F7 + F39 + F46 + F60 + F123 + F136 + F139 + F142 + F144)</f>
        <v/>
      </c>
      <c r="G145">
        <f>(G2 + G4 + G7 + G39 + G46 + G60 + G123 + G136 + G139 + G142 + G144)</f>
        <v/>
      </c>
      <c r="H145">
        <f>(H2 + H4 + H7 + H39 + H46 + H60 + H123 + H136 + H139 + H142 + H144)</f>
        <v/>
      </c>
      <c r="J145">
        <f>(J2 + J3 + J4 + J6 + J7 + J11 + J39 + J45 + J46 + J48 + J60 + J63 + J123 + J135 + J136 + J138 + J139 + J141 + J142 + J143 + J144)</f>
        <v/>
      </c>
    </row>
    <row r="146">
      <c r="A146" t="inlineStr">
        <is>
          <t>regReadDataA[9]: masterReg/readData1_reg[9]/Q to masterReg/led_OBUF[9]_inst_i_1/I2sum delays + cap delay</t>
        </is>
      </c>
      <c r="E146">
        <f>1000*(E145 + J145)</f>
        <v/>
      </c>
      <c r="F146">
        <f>1000*(F145 + J145)</f>
        <v/>
      </c>
      <c r="G146">
        <f>1000*(G145 + J145)</f>
        <v/>
      </c>
      <c r="H146">
        <f>1000*(H145 + J145)</f>
        <v/>
      </c>
    </row>
    <row r="148">
      <c r="A148" t="inlineStr">
        <is>
          <t>regReadDataA[9]: masterReg/readData1_reg[9]/Q to masterReg/led_OBUF[9]_inst_i_1/I2Total delay (from Vivado)</t>
        </is>
      </c>
      <c r="E148" t="inlineStr">
        <is>
          <t>794</t>
        </is>
      </c>
      <c r="F148" t="inlineStr">
        <is>
          <t>685</t>
        </is>
      </c>
      <c r="G148" t="inlineStr">
        <is>
          <t>1417</t>
        </is>
      </c>
      <c r="H148" t="inlineStr">
        <is>
          <t>1193</t>
        </is>
      </c>
    </row>
    <row r="150">
      <c r="A150" t="inlineStr">
        <is>
          <t>INT_L_X10Y51/INT_L.NE6END2-&gt;&gt;WR1BEG3</t>
        </is>
      </c>
      <c r="B150" t="inlineStr">
        <is>
          <t>Buffer</t>
        </is>
      </c>
      <c r="C150" t="n">
        <v>1.16220225</v>
      </c>
      <c r="D150" t="n">
        <v>0.008429000000000001</v>
      </c>
      <c r="E150" t="n">
        <v>0.043</v>
      </c>
      <c r="F150" t="n">
        <v>0.035</v>
      </c>
      <c r="G150" t="n">
        <v>0.123</v>
      </c>
      <c r="H150" t="n">
        <v>0.102</v>
      </c>
      <c r="I150">
        <f>((D157) + (D151 + D152 + D153 + D154 + D155 + D156))</f>
        <v/>
      </c>
      <c r="J150">
        <f>(((D157) + (D151 + D152 + D153 + D154 + D155 + D156))*C150)</f>
        <v/>
      </c>
    </row>
    <row r="151">
      <c r="A151" t="inlineStr">
        <is>
          <t>INT_L_X10Y51/WR1BEG3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INT_R_X9Y51/WR1END3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CLBLM_L_X10Y51/CLBLM_WR1END3</t>
        </is>
      </c>
      <c r="B153" t="inlineStr">
        <is>
          <t>Part of wire</t>
        </is>
      </c>
      <c r="C153" t="n">
        <v>0.09451000000000001</v>
      </c>
      <c r="D153" t="n">
        <v>0.005801</v>
      </c>
    </row>
    <row r="154">
      <c r="A154" t="inlineStr">
        <is>
          <t>VBRK_X29Y54/VBRK_WR1END3</t>
        </is>
      </c>
      <c r="B154" t="inlineStr">
        <is>
          <t>Part of wire</t>
        </is>
      </c>
      <c r="C154" t="n">
        <v>0.01211</v>
      </c>
      <c r="D154" t="n">
        <v>0.00162</v>
      </c>
    </row>
    <row r="155">
      <c r="A155" t="inlineStr">
        <is>
          <t>DSP_R_X9Y50/DSP_WR1END3_1</t>
        </is>
      </c>
      <c r="B155" t="inlineStr">
        <is>
          <t>Part of wire</t>
        </is>
      </c>
      <c r="C155" t="n">
        <v>0.04743</v>
      </c>
      <c r="D155" t="n">
        <v>0.0119</v>
      </c>
    </row>
    <row r="156">
      <c r="A156" t="inlineStr">
        <is>
          <t>INT_INTERFACE_R_X9Y51/INT_INTERFACE_WR1END3</t>
        </is>
      </c>
      <c r="B156" t="inlineStr">
        <is>
          <t>Part of wire</t>
        </is>
      </c>
      <c r="C156" t="n">
        <v>0</v>
      </c>
      <c r="D156" t="n">
        <v>0</v>
      </c>
      <c r="I156">
        <f>(((D151 + D152 + D153 + D154 + D155 + D156)/2) + (D157))</f>
        <v/>
      </c>
      <c r="J156">
        <f>((C151 + C152 + C153 + C154 + C155 + C156)*(((D151 + D152 + D153 + D154 + D155 + D156)/2) + (D157)))</f>
        <v/>
      </c>
    </row>
    <row r="157">
      <c r="A157" t="inlineStr">
        <is>
          <t>INT_R_X9Y51/INT_R.WR1END3-&gt;&gt;WL1BEG1</t>
        </is>
      </c>
      <c r="B157" t="inlineStr">
        <is>
          <t>Buffer</t>
        </is>
      </c>
      <c r="C157" t="n">
        <v>1.16220225</v>
      </c>
      <c r="D157" t="n">
        <v>0.008429000000000001</v>
      </c>
      <c r="E157" t="n">
        <v>0.042</v>
      </c>
      <c r="F157" t="n">
        <v>0.034</v>
      </c>
      <c r="G157" t="n">
        <v>0.123</v>
      </c>
      <c r="H157" t="n">
        <v>0.102</v>
      </c>
      <c r="I157">
        <f>((D160) + (D158 + D159))</f>
        <v/>
      </c>
      <c r="J157">
        <f>(((D160) + (D158 + D159))*C157)</f>
        <v/>
      </c>
    </row>
    <row r="158">
      <c r="A158" t="inlineStr">
        <is>
          <t>INT_R_X9Y51/WL1BEG1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INT_L_X8Y51/WL1END1</t>
        </is>
      </c>
      <c r="B159" t="inlineStr">
        <is>
          <t>Part of wire</t>
        </is>
      </c>
      <c r="C159" t="n">
        <v>0</v>
      </c>
      <c r="D159" t="n">
        <v>0</v>
      </c>
      <c r="I159">
        <f>(((D158 + D159)/2) + (D160))</f>
        <v/>
      </c>
      <c r="J159">
        <f>((C158 + C159)*(((D158 + D159)/2) + (D160)))</f>
        <v/>
      </c>
    </row>
    <row r="160">
      <c r="A160" t="inlineStr">
        <is>
          <t>INT_L_X8Y51/INT_L.WL1END1-&gt;&gt;IMUX_L20</t>
        </is>
      </c>
      <c r="B160" t="inlineStr">
        <is>
          <t>Buffer</t>
        </is>
      </c>
      <c r="C160" t="n">
        <v>1.6107141875</v>
      </c>
      <c r="D160" t="n">
        <v>0.007713</v>
      </c>
      <c r="E160" t="n">
        <v>0.047</v>
      </c>
      <c r="F160" t="n">
        <v>0.038</v>
      </c>
      <c r="G160" t="n">
        <v>0.138</v>
      </c>
      <c r="H160" t="n">
        <v>0.114</v>
      </c>
      <c r="I160">
        <f>((((D165) + (D164))) + (D161 + D162))</f>
        <v/>
      </c>
      <c r="J160">
        <f>(((((D165) + (D164))) + (D161 + D162))*C160)</f>
        <v/>
      </c>
    </row>
    <row r="161">
      <c r="A161" t="inlineStr">
        <is>
          <t>INT_L_X8Y51/IMUX_L20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CLBLM_L_X8Y51/CLBLM_IMUX20</t>
        </is>
      </c>
      <c r="B162" t="inlineStr">
        <is>
          <t>Part of wire</t>
        </is>
      </c>
      <c r="C162" t="n">
        <v>0</v>
      </c>
      <c r="D162" t="n">
        <v>0</v>
      </c>
      <c r="I162">
        <f>(((D161 + D162)/2) + (((D165) + (D164))))</f>
        <v/>
      </c>
      <c r="J162">
        <f>((C161 + C162)*(((D161 + D162)/2) + (((D165) + (D164)))))</f>
        <v/>
      </c>
    </row>
    <row r="163">
      <c r="A163" t="inlineStr">
        <is>
          <t>CLBLM_L_X8Y51/CLBLM_L.CLBLM_IMUX20-&gt;CLBLM_L_C2</t>
        </is>
      </c>
      <c r="B163" t="inlineStr">
        <is>
          <t>PassTransistor</t>
        </is>
      </c>
      <c r="C163" t="n">
        <v>0</v>
      </c>
      <c r="E163" t="n">
        <v>0</v>
      </c>
      <c r="F163" t="n">
        <v>0</v>
      </c>
      <c r="G163" t="n">
        <v>0</v>
      </c>
      <c r="H163" t="n">
        <v>0</v>
      </c>
      <c r="I163">
        <f>((D165) + (D164))</f>
        <v/>
      </c>
      <c r="J163">
        <f>(((D165) + (D164))*C163)</f>
        <v/>
      </c>
    </row>
    <row r="164">
      <c r="A164" t="inlineStr">
        <is>
          <t>CLBLM_L_X8Y51/CLBLM_L_C2</t>
        </is>
      </c>
      <c r="B164" t="inlineStr">
        <is>
          <t>Part of wire</t>
        </is>
      </c>
      <c r="C164" t="n">
        <v>0</v>
      </c>
      <c r="D164" t="n">
        <v>0</v>
      </c>
      <c r="I164">
        <f>(((D164)/2) + (D165))</f>
        <v/>
      </c>
      <c r="J164">
        <f>((C164)*(((D164)/2) + (D165)))</f>
        <v/>
      </c>
    </row>
    <row r="165">
      <c r="A165" t="inlineStr">
        <is>
          <t>masterReg/readData2[31]_i_13/I1</t>
        </is>
      </c>
      <c r="B165" t="inlineStr">
        <is>
          <t>Inpin</t>
        </is>
      </c>
      <c r="D165" t="n">
        <v>0</v>
      </c>
      <c r="E165" t="n">
        <v>0.213</v>
      </c>
      <c r="F165" t="n">
        <v>0.171</v>
      </c>
      <c r="G165" t="n">
        <v>0.507</v>
      </c>
      <c r="H165" t="n">
        <v>0.409</v>
      </c>
    </row>
    <row r="166">
      <c r="A166" t="inlineStr">
        <is>
          <t>regReadDataA[9]: masterReg/readData1_reg[9]/Q to masterReg/readData2[31]_i_13/I1 sum delays</t>
        </is>
      </c>
      <c r="E166">
        <f>(E2 + E4 + E7 + E39 + E46 + E60 + E123 + E150 + E157 + E160 + E163 + E165)</f>
        <v/>
      </c>
      <c r="F166">
        <f>(F2 + F4 + F7 + F39 + F46 + F60 + F123 + F150 + F157 + F160 + F163 + F165)</f>
        <v/>
      </c>
      <c r="G166">
        <f>(G2 + G4 + G7 + G39 + G46 + G60 + G123 + G150 + G157 + G160 + G163 + G165)</f>
        <v/>
      </c>
      <c r="H166">
        <f>(H2 + H4 + H7 + H39 + H46 + H60 + H123 + H150 + H157 + H160 + H163 + H165)</f>
        <v/>
      </c>
      <c r="J166">
        <f>(J2 + J3 + J4 + J6 + J7 + J11 + J39 + J45 + J46 + J48 + J60 + J63 + J123 + J135 + J150 + J156 + J157 + J159 + J160 + J162 + J163 + J164 + J165)</f>
        <v/>
      </c>
    </row>
    <row r="167">
      <c r="A167" t="inlineStr">
        <is>
          <t>regReadDataA[9]: masterReg/readData1_reg[9]/Q to masterReg/readData2[31]_i_13/I1sum delays + cap delay</t>
        </is>
      </c>
      <c r="E167">
        <f>1000*(E166 + J166)</f>
        <v/>
      </c>
      <c r="F167">
        <f>1000*(F166 + J166)</f>
        <v/>
      </c>
      <c r="G167">
        <f>1000*(G166 + J166)</f>
        <v/>
      </c>
      <c r="H167">
        <f>1000*(H166 + J166)</f>
        <v/>
      </c>
    </row>
    <row r="169">
      <c r="A169" t="inlineStr">
        <is>
          <t>regReadDataA[9]: masterReg/readData1_reg[9]/Q to masterReg/readData2[31]_i_13/I1Total delay (from Vivado)</t>
        </is>
      </c>
      <c r="E169" t="inlineStr">
        <is>
          <t>867</t>
        </is>
      </c>
      <c r="F169" t="inlineStr">
        <is>
          <t>750</t>
        </is>
      </c>
      <c r="G169" t="inlineStr">
        <is>
          <t>1547</t>
        </is>
      </c>
      <c r="H169" t="inlineStr">
        <is>
          <t>1306</t>
        </is>
      </c>
    </row>
    <row r="171">
      <c r="A171" t="inlineStr">
        <is>
          <t>INT_L_X8Y47/INT_L.NN2END2-&gt;&gt;WW2BEG1</t>
        </is>
      </c>
      <c r="B171" t="inlineStr">
        <is>
          <t>Buffer</t>
        </is>
      </c>
      <c r="C171" t="n">
        <v>1.1851186875</v>
      </c>
      <c r="D171" t="n">
        <v>0.008473000000000001</v>
      </c>
      <c r="E171" t="n">
        <v>0.063</v>
      </c>
      <c r="F171" t="n">
        <v>0.052</v>
      </c>
      <c r="G171" t="n">
        <v>0.143</v>
      </c>
      <c r="H171" t="n">
        <v>0.118</v>
      </c>
      <c r="I171">
        <f>((D177) + (D172 + D173 + D174 + D175 + D176))</f>
        <v/>
      </c>
      <c r="J171">
        <f>(((D177) + (D172 + D173 + D174 + D175 + D176))*C171)</f>
        <v/>
      </c>
    </row>
    <row r="172">
      <c r="A172" t="inlineStr">
        <is>
          <t>INT_L_X8Y47/WW2BEG1</t>
        </is>
      </c>
      <c r="B172" t="inlineStr">
        <is>
          <t>Part of wire</t>
        </is>
      </c>
      <c r="C172" t="n">
        <v>0</v>
      </c>
      <c r="D172" t="n">
        <v>0</v>
      </c>
    </row>
    <row r="173">
      <c r="A173" t="inlineStr">
        <is>
          <t>INT_L_X6Y47/WW2END1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CLBLM_L_X8Y47/CLBLM_WW2A1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CLBLM_R_X7Y47/CLBLM_WW2A1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INT_R_X7Y47/WW2A1</t>
        </is>
      </c>
      <c r="B176" t="inlineStr">
        <is>
          <t>Part of wire</t>
        </is>
      </c>
      <c r="C176" t="n">
        <v>0</v>
      </c>
      <c r="D176" t="n">
        <v>0</v>
      </c>
      <c r="I176">
        <f>(((D172 + D173 + D174 + D175 + D176)/2) + (D177))</f>
        <v/>
      </c>
      <c r="J176">
        <f>((C172 + C173 + C174 + C175 + C176)*(((D172 + D173 + D174 + D175 + D176)/2) + (D177)))</f>
        <v/>
      </c>
    </row>
    <row r="177">
      <c r="A177" t="inlineStr">
        <is>
          <t>INT_L_X6Y47/INT_L.WW2END1-&gt;&gt;NW2BEG2</t>
        </is>
      </c>
      <c r="B177" t="inlineStr">
        <is>
          <t>Buffer</t>
        </is>
      </c>
      <c r="C177" t="n">
        <v>1.1851186875</v>
      </c>
      <c r="D177" t="n">
        <v>0.008473000000000001</v>
      </c>
      <c r="E177" t="n">
        <v>0.043</v>
      </c>
      <c r="F177" t="n">
        <v>0.035</v>
      </c>
      <c r="G177" t="n">
        <v>0.14</v>
      </c>
      <c r="H177" t="n">
        <v>0.116</v>
      </c>
      <c r="I177">
        <f>((D185 + D202 + D215 + D230 + D241 + D252) + (D178 + D179 + D180 + D181 + D182 + D183 + D184))</f>
        <v/>
      </c>
      <c r="J177">
        <f>(((D185 + D202 + D215 + D230 + D241 + D252) + (D178 + D179 + D180 + D181 + D182 + D183 + D184))*C177)</f>
        <v/>
      </c>
    </row>
    <row r="178">
      <c r="A178" t="inlineStr">
        <is>
          <t>INT_L_X6Y47/NW2BEG2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INT_R_X5Y48/NW2END2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INT_L_X6Y48/NW2A2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BRAM_INT_INTERFACE_L_X6Y48/INT_INTERFACE_NW2A2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BRAM_L_X6Y45/BRAM_NW2A2_3</t>
        </is>
      </c>
      <c r="B182" t="inlineStr">
        <is>
          <t>Part of wire</t>
        </is>
      </c>
      <c r="C182" t="n">
        <v>0.26892</v>
      </c>
      <c r="D182" t="n">
        <v>0.06043</v>
      </c>
    </row>
    <row r="183">
      <c r="A183" t="inlineStr">
        <is>
          <t>VBRK_X18Y50/VBRK_NW2A2</t>
        </is>
      </c>
      <c r="B183" t="inlineStr">
        <is>
          <t>Part of wire</t>
        </is>
      </c>
      <c r="C183" t="n">
        <v>0.01211</v>
      </c>
      <c r="D183" t="n">
        <v>0.00162</v>
      </c>
    </row>
    <row r="184">
      <c r="A184" t="inlineStr">
        <is>
          <t>CLBLM_R_X5Y48/CLBLM_NW2A2</t>
        </is>
      </c>
      <c r="B184" t="inlineStr">
        <is>
          <t>Part of wire</t>
        </is>
      </c>
      <c r="C184" t="n">
        <v>0.091532</v>
      </c>
      <c r="D184" t="n">
        <v>0.005884</v>
      </c>
      <c r="I184">
        <f>(((D178 + D179 + D180 + D181 + D182 + D183 + D184)/2) + (D185 + D202 + D215 + D230 + D241 + D252))</f>
        <v/>
      </c>
      <c r="J184">
        <f>((C178 + C179 + C180 + C181 + C182 + C183 + C184)*(((D178 + D179 + D180 + D181 + D182 + D183 + D184)/2) + (D185 + D202 + D215 + D230 + D241 + D252)))</f>
        <v/>
      </c>
    </row>
    <row r="185">
      <c r="A185" t="inlineStr">
        <is>
          <t>INT_R_X5Y48/INT_R.NW2END2-&gt;&gt;FAN_ALT7</t>
        </is>
      </c>
      <c r="B185" t="inlineStr">
        <is>
          <t>Buffer</t>
        </is>
      </c>
      <c r="C185" t="n">
        <v>0</v>
      </c>
      <c r="D185" t="n">
        <v>0.00757</v>
      </c>
      <c r="E185" t="n">
        <v>0</v>
      </c>
      <c r="F185" t="n">
        <v>0</v>
      </c>
      <c r="G185" t="n">
        <v>0</v>
      </c>
      <c r="H185" t="n">
        <v>0</v>
      </c>
      <c r="I185">
        <f>((D187) + (D186))</f>
        <v/>
      </c>
      <c r="J185">
        <f>(((D187) + (D186))*C185)</f>
        <v/>
      </c>
    </row>
    <row r="186">
      <c r="A186" t="inlineStr">
        <is>
          <t>INT_R_X5Y48/FAN_ALT7</t>
        </is>
      </c>
      <c r="B186" t="inlineStr">
        <is>
          <t>Part of wire</t>
        </is>
      </c>
      <c r="C186" t="n">
        <v>0</v>
      </c>
      <c r="D186" t="n">
        <v>0</v>
      </c>
      <c r="I186">
        <f>(((D186)/2) + (D187))</f>
        <v/>
      </c>
      <c r="J186">
        <f>((C186)*(((D186)/2) + (D187)))</f>
        <v/>
      </c>
    </row>
    <row r="187">
      <c r="A187" t="inlineStr">
        <is>
          <t>INT_R_X5Y48/INT_R.FAN_ALT7-&gt;&gt;FAN_BOUNCE7</t>
        </is>
      </c>
      <c r="B187" t="inlineStr">
        <is>
          <t>Buffer</t>
        </is>
      </c>
      <c r="C187" t="n">
        <v>1.4764880625</v>
      </c>
      <c r="D187" t="n">
        <v>0</v>
      </c>
      <c r="E187" t="n">
        <v>0.059</v>
      </c>
      <c r="F187" t="n">
        <v>0.049</v>
      </c>
      <c r="G187" t="n">
        <v>0.178</v>
      </c>
      <c r="H187" t="n">
        <v>0.147</v>
      </c>
      <c r="I187">
        <f>((D189) + (D188))</f>
        <v/>
      </c>
      <c r="J187">
        <f>(((D189) + (D188))*C187)</f>
        <v/>
      </c>
    </row>
    <row r="188">
      <c r="A188" t="inlineStr">
        <is>
          <t>INT_R_X5Y48/FAN_BOUNCE7</t>
        </is>
      </c>
      <c r="B188" t="inlineStr">
        <is>
          <t>Part of wire</t>
        </is>
      </c>
      <c r="C188" t="n">
        <v>0</v>
      </c>
      <c r="D188" t="n">
        <v>0</v>
      </c>
      <c r="I188">
        <f>(((D188)/2) + (D189))</f>
        <v/>
      </c>
      <c r="J188">
        <f>((C188)*(((D188)/2) + (D189)))</f>
        <v/>
      </c>
    </row>
    <row r="189">
      <c r="A189" t="inlineStr">
        <is>
          <t>INT_R_X5Y48/INT_R.FAN_BOUNCE7-&gt;&gt;BYP_ALT4</t>
        </is>
      </c>
      <c r="B189" t="inlineStr">
        <is>
          <t>Buffer</t>
        </is>
      </c>
      <c r="C189" t="n">
        <v>0</v>
      </c>
      <c r="D189" t="n">
        <v>0.00757</v>
      </c>
      <c r="E189" t="n">
        <v>0</v>
      </c>
      <c r="F189" t="n">
        <v>0</v>
      </c>
      <c r="G189" t="n">
        <v>0</v>
      </c>
      <c r="H189" t="n">
        <v>0</v>
      </c>
      <c r="I189">
        <f>((D191) + (D190))</f>
        <v/>
      </c>
      <c r="J189">
        <f>(((D191) + (D190))*C189)</f>
        <v/>
      </c>
    </row>
    <row r="190">
      <c r="A190" t="inlineStr">
        <is>
          <t>INT_R_X5Y48/BYP_ALT4</t>
        </is>
      </c>
      <c r="B190" t="inlineStr">
        <is>
          <t>Part of wire</t>
        </is>
      </c>
      <c r="C190" t="n">
        <v>0</v>
      </c>
      <c r="D190" t="n">
        <v>0</v>
      </c>
      <c r="I190">
        <f>(((D190)/2) + (D191))</f>
        <v/>
      </c>
      <c r="J190">
        <f>((C190)*(((D190)/2) + (D191)))</f>
        <v/>
      </c>
    </row>
    <row r="191">
      <c r="A191" t="inlineStr">
        <is>
          <t>INT_R_X5Y48/INT_R.BYP_ALT4-&gt;&gt;BYP4</t>
        </is>
      </c>
      <c r="B191" t="inlineStr">
        <is>
          <t>Buffer</t>
        </is>
      </c>
      <c r="C191" t="n">
        <v>3.489880625</v>
      </c>
      <c r="D191" t="n">
        <v>0</v>
      </c>
      <c r="E191" t="n">
        <v>0.055</v>
      </c>
      <c r="F191" t="n">
        <v>0.045</v>
      </c>
      <c r="G191" t="n">
        <v>0.179</v>
      </c>
      <c r="H191" t="n">
        <v>0.148</v>
      </c>
      <c r="I191">
        <f>((((D196) + (D195))) + (D192 + D193))</f>
        <v/>
      </c>
      <c r="J191">
        <f>(((((D196) + (D195))) + (D192 + D193))*C191)</f>
        <v/>
      </c>
    </row>
    <row r="192">
      <c r="A192" t="inlineStr">
        <is>
          <t>INT_R_X5Y48/BYP4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CLBLM_R_X5Y48/CLBLM_BYP4</t>
        </is>
      </c>
      <c r="B193" t="inlineStr">
        <is>
          <t>Part of wire</t>
        </is>
      </c>
      <c r="C193" t="n">
        <v>0</v>
      </c>
      <c r="D193" t="n">
        <v>0</v>
      </c>
      <c r="I193">
        <f>(((D192 + D193)/2) + (((D196) + (D195))))</f>
        <v/>
      </c>
      <c r="J193">
        <f>((C192 + C193)*(((D192 + D193)/2) + (((D196) + (D195)))))</f>
        <v/>
      </c>
    </row>
    <row r="194">
      <c r="A194" t="inlineStr">
        <is>
          <t>CLBLM_R_X5Y48/CLBLM_R.CLBLM_BYP4-&gt;CLBLM_M_BX</t>
        </is>
      </c>
      <c r="B194" t="inlineStr">
        <is>
          <t>PassTransistor</t>
        </is>
      </c>
      <c r="C194" t="n">
        <v>0</v>
      </c>
      <c r="E194" t="n">
        <v>0</v>
      </c>
      <c r="F194" t="n">
        <v>0</v>
      </c>
      <c r="G194" t="n">
        <v>0</v>
      </c>
      <c r="H194" t="n">
        <v>0</v>
      </c>
      <c r="I194">
        <f>((D196) + (D195))</f>
        <v/>
      </c>
      <c r="J194">
        <f>(((D196) + (D195))*C194)</f>
        <v/>
      </c>
    </row>
    <row r="195">
      <c r="A195" t="inlineStr">
        <is>
          <t>CLBLM_R_X5Y48/CLBLM_M_BX</t>
        </is>
      </c>
      <c r="B195" t="inlineStr">
        <is>
          <t>Part of wire</t>
        </is>
      </c>
      <c r="C195" t="n">
        <v>0</v>
      </c>
      <c r="D195" t="n">
        <v>0</v>
      </c>
      <c r="I195">
        <f>(((D195)/2) + (D196))</f>
        <v/>
      </c>
      <c r="J195">
        <f>((C195)*(((D195)/2) + (D196)))</f>
        <v/>
      </c>
    </row>
    <row r="196">
      <c r="A196" t="inlineStr">
        <is>
          <t>ALU1/result0_inferred__0/i__carry__1/DI[1]</t>
        </is>
      </c>
      <c r="B196" t="inlineStr">
        <is>
          <t>Inpin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t="inlineStr">
        <is>
          <t>regReadDataA[9]: masterReg/readData1_reg[9]/Q to ALU1/result0_inferred__0/i__carry__1/DI[1] sum delays</t>
        </is>
      </c>
      <c r="E197">
        <f>(E2 + E4 + E7 + E39 + E46 + E60 + E171 + E177 + E185 + E187 + E189 + E191 + E194 + E196)</f>
        <v/>
      </c>
      <c r="F197">
        <f>(F2 + F4 + F7 + F39 + F46 + F60 + F171 + F177 + F185 + F187 + F189 + F191 + F194 + F196)</f>
        <v/>
      </c>
      <c r="G197">
        <f>(G2 + G4 + G7 + G39 + G46 + G60 + G171 + G177 + G185 + G187 + G189 + G191 + G194 + G196)</f>
        <v/>
      </c>
      <c r="H197">
        <f>(H2 + H4 + H7 + H39 + H46 + H60 + H171 + H177 + H185 + H187 + H189 + H191 + H194 + H196)</f>
        <v/>
      </c>
      <c r="J197">
        <f>(J2 + J3 + J4 + J6 + J7 + J11 + J39 + J45 + J46 + J48 + J60 + J63 + J171 + J176 + J177 + J184 + J185 + J186 + J187 + J188 + J189 + J190 + J191 + J193 + J194 + J195 + J196)</f>
        <v/>
      </c>
    </row>
    <row r="198">
      <c r="A198" t="inlineStr">
        <is>
          <t>regReadDataA[9]: masterReg/readData1_reg[9]/Q to ALU1/result0_inferred__0/i__carry__1/DI[1]sum delays + cap delay</t>
        </is>
      </c>
      <c r="E198">
        <f>1000*(E197 + J197)</f>
        <v/>
      </c>
      <c r="F198">
        <f>1000*(F197 + J197)</f>
        <v/>
      </c>
      <c r="G198">
        <f>1000*(G197 + J197)</f>
        <v/>
      </c>
      <c r="H198">
        <f>1000*(H197 + J197)</f>
        <v/>
      </c>
    </row>
    <row r="200">
      <c r="A200" t="inlineStr">
        <is>
          <t>regReadDataA[9]: masterReg/readData1_reg[9]/Q to ALU1/result0_inferred__0/i__carry__1/DI[1]Total delay (from Vivado)</t>
        </is>
      </c>
      <c r="E200" t="inlineStr">
        <is>
          <t>742</t>
        </is>
      </c>
      <c r="F200" t="inlineStr">
        <is>
          <t>667</t>
        </is>
      </c>
      <c r="G200" t="inlineStr">
        <is>
          <t>1239</t>
        </is>
      </c>
      <c r="H200" t="inlineStr">
        <is>
          <t>1075</t>
        </is>
      </c>
    </row>
    <row r="202">
      <c r="A202" t="inlineStr">
        <is>
          <t>INT_R_X5Y48/INT_R.NW2END2-&gt;&gt;BYP_ALT5</t>
        </is>
      </c>
      <c r="B202" t="inlineStr">
        <is>
          <t>Buffer</t>
        </is>
      </c>
      <c r="C202" t="n">
        <v>0</v>
      </c>
      <c r="D202" t="n">
        <v>0.00757</v>
      </c>
      <c r="E202" t="n">
        <v>0</v>
      </c>
      <c r="F202" t="n">
        <v>0</v>
      </c>
      <c r="G202" t="n">
        <v>0</v>
      </c>
      <c r="H202" t="n">
        <v>0</v>
      </c>
      <c r="I202">
        <f>((D204) + (D203))</f>
        <v/>
      </c>
      <c r="J202">
        <f>(((D204) + (D203))*C202)</f>
        <v/>
      </c>
    </row>
    <row r="203">
      <c r="A203" t="inlineStr">
        <is>
          <t>INT_R_X5Y48/BYP_ALT5</t>
        </is>
      </c>
      <c r="B203" t="inlineStr">
        <is>
          <t>Part of wire</t>
        </is>
      </c>
      <c r="C203" t="n">
        <v>0</v>
      </c>
      <c r="D203" t="n">
        <v>0</v>
      </c>
      <c r="I203">
        <f>(((D203)/2) + (D204))</f>
        <v/>
      </c>
      <c r="J203">
        <f>((C203)*(((D203)/2) + (D204)))</f>
        <v/>
      </c>
    </row>
    <row r="204">
      <c r="A204" t="inlineStr">
        <is>
          <t>INT_R_X5Y48/INT_R.BYP_ALT5-&gt;&gt;BYP5</t>
        </is>
      </c>
      <c r="B204" t="inlineStr">
        <is>
          <t>Buffer</t>
        </is>
      </c>
      <c r="C204" t="n">
        <v>3.489880625</v>
      </c>
      <c r="D204" t="n">
        <v>0</v>
      </c>
      <c r="E204" t="n">
        <v>0.055</v>
      </c>
      <c r="F204" t="n">
        <v>0.045</v>
      </c>
      <c r="G204" t="n">
        <v>0.179</v>
      </c>
      <c r="H204" t="n">
        <v>0.148</v>
      </c>
      <c r="I204">
        <f>((((D209) + (D208))) + (D205 + D206))</f>
        <v/>
      </c>
      <c r="J204">
        <f>(((((D209) + (D208))) + (D205 + D206))*C204)</f>
        <v/>
      </c>
    </row>
    <row r="205">
      <c r="A205" t="inlineStr">
        <is>
          <t>INT_R_X5Y48/BYP5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CLBLM_R_X5Y48/CLBLM_BYP5</t>
        </is>
      </c>
      <c r="B206" t="inlineStr">
        <is>
          <t>Part of wire</t>
        </is>
      </c>
      <c r="C206" t="n">
        <v>0</v>
      </c>
      <c r="D206" t="n">
        <v>0</v>
      </c>
      <c r="I206">
        <f>(((D205 + D206)/2) + (((D209) + (D208))))</f>
        <v/>
      </c>
      <c r="J206">
        <f>((C205 + C206)*(((D205 + D206)/2) + (((D209) + (D208)))))</f>
        <v/>
      </c>
    </row>
    <row r="207">
      <c r="A207" t="inlineStr">
        <is>
          <t>CLBLM_R_X5Y48/CLBLM_R.CLBLM_BYP5-&gt;CLBLM_L_BX</t>
        </is>
      </c>
      <c r="B207" t="inlineStr">
        <is>
          <t>PassTransistor</t>
        </is>
      </c>
      <c r="C207" t="n">
        <v>0</v>
      </c>
      <c r="E207" t="n">
        <v>0</v>
      </c>
      <c r="F207" t="n">
        <v>0</v>
      </c>
      <c r="G207" t="n">
        <v>0</v>
      </c>
      <c r="H207" t="n">
        <v>0</v>
      </c>
      <c r="I207">
        <f>((D209) + (D208))</f>
        <v/>
      </c>
      <c r="J207">
        <f>(((D209) + (D208))*C207)</f>
        <v/>
      </c>
    </row>
    <row r="208">
      <c r="A208" t="inlineStr">
        <is>
          <t>CLBLM_R_X5Y48/CLBLM_L_BX</t>
        </is>
      </c>
      <c r="B208" t="inlineStr">
        <is>
          <t>Part of wire</t>
        </is>
      </c>
      <c r="C208" t="n">
        <v>0</v>
      </c>
      <c r="D208" t="n">
        <v>0</v>
      </c>
      <c r="I208">
        <f>(((D208)/2) + (D209))</f>
        <v/>
      </c>
      <c r="J208">
        <f>((C208)*(((D208)/2) + (D209)))</f>
        <v/>
      </c>
    </row>
    <row r="209">
      <c r="A209" t="inlineStr">
        <is>
          <t>ALU1/result0_carry__1/DI[1]</t>
        </is>
      </c>
      <c r="B209" t="inlineStr">
        <is>
          <t>Inpin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t="inlineStr">
        <is>
          <t>regReadDataA[9]: masterReg/readData1_reg[9]/Q to ALU1/result0_carry__1/DI[1] sum delays</t>
        </is>
      </c>
      <c r="E210">
        <f>(E2 + E4 + E7 + E39 + E46 + E60 + E171 + E177 + E202 + E204 + E207 + E209)</f>
        <v/>
      </c>
      <c r="F210">
        <f>(F2 + F4 + F7 + F39 + F46 + F60 + F171 + F177 + F202 + F204 + F207 + F209)</f>
        <v/>
      </c>
      <c r="G210">
        <f>(G2 + G4 + G7 + G39 + G46 + G60 + G171 + G177 + G202 + G204 + G207 + G209)</f>
        <v/>
      </c>
      <c r="H210">
        <f>(H2 + H4 + H7 + H39 + H46 + H60 + H171 + H177 + H202 + H204 + H207 + H209)</f>
        <v/>
      </c>
      <c r="J210">
        <f>(J2 + J3 + J4 + J6 + J7 + J11 + J39 + J45 + J46 + J48 + J60 + J63 + J171 + J176 + J177 + J184 + J202 + J203 + J204 + J206 + J207 + J208 + J209)</f>
        <v/>
      </c>
    </row>
    <row r="211">
      <c r="A211" t="inlineStr">
        <is>
          <t>regReadDataA[9]: masterReg/readData1_reg[9]/Q to ALU1/result0_carry__1/DI[1]sum delays + cap delay</t>
        </is>
      </c>
      <c r="E211">
        <f>1000*(E210 + J210)</f>
        <v/>
      </c>
      <c r="F211">
        <f>1000*(F210 + J210)</f>
        <v/>
      </c>
      <c r="G211">
        <f>1000*(G210 + J210)</f>
        <v/>
      </c>
      <c r="H211">
        <f>1000*(H210 + J210)</f>
        <v/>
      </c>
    </row>
    <row r="213">
      <c r="A213" t="inlineStr">
        <is>
          <t>regReadDataA[9]: masterReg/readData1_reg[9]/Q to ALU1/result0_carry__1/DI[1]Total delay (from Vivado)</t>
        </is>
      </c>
      <c r="E213" t="inlineStr">
        <is>
          <t>674</t>
        </is>
      </c>
      <c r="F213" t="inlineStr">
        <is>
          <t>609</t>
        </is>
      </c>
      <c r="G213" t="inlineStr">
        <is>
          <t>1097</t>
        </is>
      </c>
      <c r="H213" t="inlineStr">
        <is>
          <t>957</t>
        </is>
      </c>
    </row>
    <row r="215">
      <c r="A215" t="inlineStr">
        <is>
          <t>INT_R_X5Y48/INT_R.NW2END2-&gt;&gt;NW2BEG2</t>
        </is>
      </c>
      <c r="B215" t="inlineStr">
        <is>
          <t>Buffer</t>
        </is>
      </c>
      <c r="C215" t="n">
        <v>1.1851186875</v>
      </c>
      <c r="D215" t="n">
        <v>0.008473000000000001</v>
      </c>
      <c r="E215" t="n">
        <v>0.043</v>
      </c>
      <c r="F215" t="n">
        <v>0.035</v>
      </c>
      <c r="G215" t="n">
        <v>0.14</v>
      </c>
      <c r="H215" t="n">
        <v>0.116</v>
      </c>
      <c r="I215">
        <f>((D219) + (D216 + D217 + D218))</f>
        <v/>
      </c>
      <c r="J215">
        <f>(((D219) + (D216 + D217 + D218))*C215)</f>
        <v/>
      </c>
    </row>
    <row r="216">
      <c r="A216" t="inlineStr">
        <is>
          <t>INT_R_X5Y48/NW2BEG2</t>
        </is>
      </c>
      <c r="B216" t="inlineStr">
        <is>
          <t>Part of wire</t>
        </is>
      </c>
      <c r="C216" t="n">
        <v>0</v>
      </c>
      <c r="D216" t="n">
        <v>0</v>
      </c>
    </row>
    <row r="217">
      <c r="A217" t="inlineStr">
        <is>
          <t>INT_L_X4Y49/NW2END2</t>
        </is>
      </c>
      <c r="B217" t="inlineStr">
        <is>
          <t>Part of wire</t>
        </is>
      </c>
      <c r="C217" t="n">
        <v>0</v>
      </c>
      <c r="D217" t="n">
        <v>0</v>
      </c>
    </row>
    <row r="218">
      <c r="A218" t="inlineStr">
        <is>
          <t>INT_R_X5Y49/NW2A2</t>
        </is>
      </c>
      <c r="B218" t="inlineStr">
        <is>
          <t>Part of wire</t>
        </is>
      </c>
      <c r="C218" t="n">
        <v>0</v>
      </c>
      <c r="D218" t="n">
        <v>0</v>
      </c>
      <c r="I218">
        <f>(((D216 + D217 + D218)/2) + (D219))</f>
        <v/>
      </c>
      <c r="J218">
        <f>((C216 + C217 + C218)*(((D216 + D217 + D218)/2) + (D219)))</f>
        <v/>
      </c>
    </row>
    <row r="219">
      <c r="A219" t="inlineStr">
        <is>
          <t>INT_L_X4Y49/INT_L.NW2END2-&gt;&gt;IMUX_L11</t>
        </is>
      </c>
      <c r="B219" t="inlineStr">
        <is>
          <t>Buffer</t>
        </is>
      </c>
      <c r="C219" t="n">
        <v>1.6107141875</v>
      </c>
      <c r="D219" t="n">
        <v>0.007713</v>
      </c>
      <c r="E219" t="n">
        <v>0.047</v>
      </c>
      <c r="F219" t="n">
        <v>0.038</v>
      </c>
      <c r="G219" t="n">
        <v>0.138</v>
      </c>
      <c r="H219" t="n">
        <v>0.114</v>
      </c>
      <c r="I219">
        <f>((((D224) + (D223))) + (D220 + D221))</f>
        <v/>
      </c>
      <c r="J219">
        <f>(((((D224) + (D223))) + (D220 + D221))*C219)</f>
        <v/>
      </c>
    </row>
    <row r="220">
      <c r="A220" t="inlineStr">
        <is>
          <t>INT_L_X4Y49/IMUX_L11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CLBLL_L_X4Y49/CLBLL_IMUX11</t>
        </is>
      </c>
      <c r="B221" t="inlineStr">
        <is>
          <t>Part of wire</t>
        </is>
      </c>
      <c r="C221" t="n">
        <v>0</v>
      </c>
      <c r="D221" t="n">
        <v>0</v>
      </c>
      <c r="I221">
        <f>(((D220 + D221)/2) + (((D224) + (D223))))</f>
        <v/>
      </c>
      <c r="J221">
        <f>((C220 + C221)*(((D220 + D221)/2) + (((D224) + (D223)))))</f>
        <v/>
      </c>
    </row>
    <row r="222">
      <c r="A222" t="inlineStr">
        <is>
          <t>CLBLL_L_X4Y49/CLBLL_L.CLBLL_IMUX11-&gt;CLBLL_LL_A4</t>
        </is>
      </c>
      <c r="B222" t="inlineStr">
        <is>
          <t>PassTransistor</t>
        </is>
      </c>
      <c r="C222" t="n">
        <v>0</v>
      </c>
      <c r="E222" t="n">
        <v>0</v>
      </c>
      <c r="F222" t="n">
        <v>0</v>
      </c>
      <c r="G222" t="n">
        <v>0</v>
      </c>
      <c r="H222" t="n">
        <v>0</v>
      </c>
      <c r="I222">
        <f>((D224) + (D223))</f>
        <v/>
      </c>
      <c r="J222">
        <f>(((D224) + (D223))*C222)</f>
        <v/>
      </c>
    </row>
    <row r="223">
      <c r="A223" t="inlineStr">
        <is>
          <t>CLBLL_L_X4Y49/CLBLL_LL_A4</t>
        </is>
      </c>
      <c r="B223" t="inlineStr">
        <is>
          <t>Part of wire</t>
        </is>
      </c>
      <c r="C223" t="n">
        <v>0</v>
      </c>
      <c r="D223" t="n">
        <v>0.006817999999999999</v>
      </c>
      <c r="I223">
        <f>(((D223)/2) + (D224))</f>
        <v/>
      </c>
      <c r="J223">
        <f>((C223)*(((D223)/2) + (D224)))</f>
        <v/>
      </c>
    </row>
    <row r="224">
      <c r="A224" t="inlineStr">
        <is>
          <t>masterReg/i__carry__0_i_8/I3</t>
        </is>
      </c>
      <c r="B224" t="inlineStr">
        <is>
          <t>Inpin</t>
        </is>
      </c>
      <c r="D224" t="n">
        <v>0</v>
      </c>
      <c r="E224" t="n">
        <v>0.107</v>
      </c>
      <c r="F224" t="n">
        <v>0.08599999999999999</v>
      </c>
      <c r="G224" t="n">
        <v>0.284</v>
      </c>
      <c r="H224" t="n">
        <v>0.229</v>
      </c>
    </row>
    <row r="225">
      <c r="A225" t="inlineStr">
        <is>
          <t>regReadDataA[9]: masterReg/readData1_reg[9]/Q to masterReg/i__carry__0_i_8/I3 sum delays</t>
        </is>
      </c>
      <c r="E225">
        <f>(E2 + E4 + E7 + E39 + E46 + E60 + E171 + E177 + E215 + E219 + E222 + E224)</f>
        <v/>
      </c>
      <c r="F225">
        <f>(F2 + F4 + F7 + F39 + F46 + F60 + F171 + F177 + F215 + F219 + F222 + F224)</f>
        <v/>
      </c>
      <c r="G225">
        <f>(G2 + G4 + G7 + G39 + G46 + G60 + G171 + G177 + G215 + G219 + G222 + G224)</f>
        <v/>
      </c>
      <c r="H225">
        <f>(H2 + H4 + H7 + H39 + H46 + H60 + H171 + H177 + H215 + H219 + H222 + H224)</f>
        <v/>
      </c>
      <c r="J225">
        <f>(J2 + J3 + J4 + J6 + J7 + J11 + J39 + J45 + J46 + J48 + J60 + J63 + J171 + J176 + J177 + J184 + J215 + J218 + J219 + J221 + J222 + J223 + J224)</f>
        <v/>
      </c>
    </row>
    <row r="226">
      <c r="A226" t="inlineStr">
        <is>
          <t>regReadDataA[9]: masterReg/readData1_reg[9]/Q to masterReg/i__carry__0_i_8/I3sum delays + cap delay</t>
        </is>
      </c>
      <c r="E226">
        <f>1000*(E225 + J225)</f>
        <v/>
      </c>
      <c r="F226">
        <f>1000*(F225 + J225)</f>
        <v/>
      </c>
      <c r="G226">
        <f>1000*(G225 + J225)</f>
        <v/>
      </c>
      <c r="H226">
        <f>1000*(H225 + J225)</f>
        <v/>
      </c>
    </row>
    <row r="228">
      <c r="A228" t="inlineStr">
        <is>
          <t>regReadDataA[9]: masterReg/readData1_reg[9]/Q to masterReg/i__carry__0_i_8/I3Total delay (from Vivado)</t>
        </is>
      </c>
      <c r="E228" t="inlineStr">
        <is>
          <t>835</t>
        </is>
      </c>
      <c r="F228" t="inlineStr">
        <is>
          <t>742</t>
        </is>
      </c>
      <c r="G228" t="inlineStr">
        <is>
          <t>1429</t>
        </is>
      </c>
      <c r="H228" t="inlineStr">
        <is>
          <t>1229</t>
        </is>
      </c>
    </row>
    <row r="230">
      <c r="A230" t="inlineStr">
        <is>
          <t>INT_R_X5Y48/INT_R.NW2END2-&gt;&gt;IMUX12</t>
        </is>
      </c>
      <c r="B230" t="inlineStr">
        <is>
          <t>Buffer</t>
        </is>
      </c>
      <c r="C230" t="n">
        <v>1.6107141875</v>
      </c>
      <c r="D230" t="n">
        <v>0.007713</v>
      </c>
      <c r="E230" t="n">
        <v>0.047</v>
      </c>
      <c r="F230" t="n">
        <v>0.038</v>
      </c>
      <c r="G230" t="n">
        <v>0.138</v>
      </c>
      <c r="H230" t="n">
        <v>0.114</v>
      </c>
      <c r="I230">
        <f>((((D235) + (D234))) + (D231 + D232))</f>
        <v/>
      </c>
      <c r="J230">
        <f>(((((D235) + (D234))) + (D231 + D232))*C230)</f>
        <v/>
      </c>
    </row>
    <row r="231">
      <c r="A231" t="inlineStr">
        <is>
          <t>INT_R_X5Y48/IMUX12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CLBLM_R_X5Y48/CLBLM_IMUX12</t>
        </is>
      </c>
      <c r="B232" t="inlineStr">
        <is>
          <t>Part of wire</t>
        </is>
      </c>
      <c r="C232" t="n">
        <v>0</v>
      </c>
      <c r="D232" t="n">
        <v>0</v>
      </c>
      <c r="I232">
        <f>(((D231 + D232)/2) + (((D235) + (D234))))</f>
        <v/>
      </c>
      <c r="J232">
        <f>((C231 + C232)*(((D231 + D232)/2) + (((D235) + (D234)))))</f>
        <v/>
      </c>
    </row>
    <row r="233">
      <c r="A233" t="inlineStr">
        <is>
          <t>CLBLM_R_X5Y48/CLBLM_R.CLBLM_IMUX12-&gt;CLBLM_M_B6</t>
        </is>
      </c>
      <c r="B233" t="inlineStr">
        <is>
          <t>PassTransistor</t>
        </is>
      </c>
      <c r="C233" t="n">
        <v>0</v>
      </c>
      <c r="E233" t="n">
        <v>0</v>
      </c>
      <c r="F233" t="n">
        <v>0</v>
      </c>
      <c r="G233" t="n">
        <v>0</v>
      </c>
      <c r="H233" t="n">
        <v>0</v>
      </c>
      <c r="I233">
        <f>((D235) + (D234))</f>
        <v/>
      </c>
      <c r="J233">
        <f>(((D235) + (D234))*C233)</f>
        <v/>
      </c>
    </row>
    <row r="234">
      <c r="A234" t="inlineStr">
        <is>
          <t>CLBLM_R_X5Y48/CLBLM_M_B6</t>
        </is>
      </c>
      <c r="B234" t="inlineStr">
        <is>
          <t>Part of wire</t>
        </is>
      </c>
      <c r="C234" t="n">
        <v>0</v>
      </c>
      <c r="D234" t="n">
        <v>0</v>
      </c>
      <c r="I234">
        <f>(((D234)/2) + (D235))</f>
        <v/>
      </c>
      <c r="J234">
        <f>((C234)*(((D234)/2) + (D235)))</f>
        <v/>
      </c>
    </row>
    <row r="235">
      <c r="A235" t="inlineStr">
        <is>
          <t>masterReg/i__carry__1_i_3__0/I1</t>
        </is>
      </c>
      <c r="B235" t="inlineStr">
        <is>
          <t>Inpin</t>
        </is>
      </c>
      <c r="D235" t="n">
        <v>0</v>
      </c>
      <c r="E235" t="n">
        <v>0.006</v>
      </c>
      <c r="F235" t="n">
        <v>0.005</v>
      </c>
      <c r="G235" t="n">
        <v>0.013</v>
      </c>
      <c r="H235" t="n">
        <v>0.011</v>
      </c>
    </row>
    <row r="236">
      <c r="A236" t="inlineStr">
        <is>
          <t>regReadDataA[9]: masterReg/readData1_reg[9]/Q to masterReg/i__carry__1_i_3__0/I1 sum delays</t>
        </is>
      </c>
      <c r="E236">
        <f>(E2 + E4 + E7 + E39 + E46 + E60 + E171 + E177 + E230 + E233 + E235)</f>
        <v/>
      </c>
      <c r="F236">
        <f>(F2 + F4 + F7 + F39 + F46 + F60 + F171 + F177 + F230 + F233 + F235)</f>
        <v/>
      </c>
      <c r="G236">
        <f>(G2 + G4 + G7 + G39 + G46 + G60 + G171 + G177 + G230 + G233 + G235)</f>
        <v/>
      </c>
      <c r="H236">
        <f>(H2 + H4 + H7 + H39 + H46 + H60 + H171 + H177 + H230 + H233 + H235)</f>
        <v/>
      </c>
      <c r="J236">
        <f>(J2 + J3 + J4 + J6 + J7 + J11 + J39 + J45 + J46 + J48 + J60 + J63 + J171 + J176 + J177 + J184 + J230 + J232 + J233 + J234 + J235)</f>
        <v/>
      </c>
    </row>
    <row r="237">
      <c r="A237" t="inlineStr">
        <is>
          <t>regReadDataA[9]: masterReg/readData1_reg[9]/Q to masterReg/i__carry__1_i_3__0/I1sum delays + cap delay</t>
        </is>
      </c>
      <c r="E237">
        <f>1000*(E236 + J236)</f>
        <v/>
      </c>
      <c r="F237">
        <f>1000*(F236 + J236)</f>
        <v/>
      </c>
      <c r="G237">
        <f>1000*(G236 + J236)</f>
        <v/>
      </c>
      <c r="H237">
        <f>1000*(H236 + J236)</f>
        <v/>
      </c>
    </row>
    <row r="239">
      <c r="A239" t="inlineStr">
        <is>
          <t>regReadDataA[9]: masterReg/readData1_reg[9]/Q to masterReg/i__carry__1_i_3__0/I1Total delay (from Vivado)</t>
        </is>
      </c>
      <c r="E239" t="inlineStr">
        <is>
          <t>672</t>
        </is>
      </c>
      <c r="F239" t="inlineStr">
        <is>
          <t>607</t>
        </is>
      </c>
      <c r="G239" t="inlineStr">
        <is>
          <t>1075</t>
        </is>
      </c>
      <c r="H239" t="inlineStr">
        <is>
          <t>939</t>
        </is>
      </c>
    </row>
    <row r="241">
      <c r="A241" t="inlineStr">
        <is>
          <t>INT_R_X5Y48/INT_R.NW2END2-&gt;&gt;IMUX19</t>
        </is>
      </c>
      <c r="B241" t="inlineStr">
        <is>
          <t>Buffer</t>
        </is>
      </c>
      <c r="C241" t="n">
        <v>1.6107141875</v>
      </c>
      <c r="D241" t="n">
        <v>0.007713</v>
      </c>
      <c r="E241" t="n">
        <v>0.047</v>
      </c>
      <c r="F241" t="n">
        <v>0.038</v>
      </c>
      <c r="G241" t="n">
        <v>0.138</v>
      </c>
      <c r="H241" t="n">
        <v>0.114</v>
      </c>
      <c r="I241">
        <f>((((D246) + (D245))) + (D242 + D243))</f>
        <v/>
      </c>
      <c r="J241">
        <f>(((((D246) + (D245))) + (D242 + D243))*C241)</f>
        <v/>
      </c>
    </row>
    <row r="242">
      <c r="A242" t="inlineStr">
        <is>
          <t>INT_R_X5Y48/IMUX19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CLBLM_R_X5Y48/CLBLM_IMUX19</t>
        </is>
      </c>
      <c r="B243" t="inlineStr">
        <is>
          <t>Part of wire</t>
        </is>
      </c>
      <c r="C243" t="n">
        <v>0</v>
      </c>
      <c r="D243" t="n">
        <v>0</v>
      </c>
      <c r="I243">
        <f>(((D242 + D243)/2) + (((D246) + (D245))))</f>
        <v/>
      </c>
      <c r="J243">
        <f>((C242 + C243)*(((D242 + D243)/2) + (((D246) + (D245)))))</f>
        <v/>
      </c>
    </row>
    <row r="244">
      <c r="A244" t="inlineStr">
        <is>
          <t>CLBLM_R_X5Y48/CLBLM_R.CLBLM_IMUX19-&gt;CLBLM_L_B2</t>
        </is>
      </c>
      <c r="B244" t="inlineStr">
        <is>
          <t>PassTransistor</t>
        </is>
      </c>
      <c r="C244" t="n">
        <v>0</v>
      </c>
      <c r="E244" t="n">
        <v>0</v>
      </c>
      <c r="F244" t="n">
        <v>0</v>
      </c>
      <c r="G244" t="n">
        <v>0</v>
      </c>
      <c r="H244" t="n">
        <v>0</v>
      </c>
      <c r="I244">
        <f>((D246) + (D245))</f>
        <v/>
      </c>
      <c r="J244">
        <f>(((D246) + (D245))*C244)</f>
        <v/>
      </c>
    </row>
    <row r="245">
      <c r="A245" t="inlineStr">
        <is>
          <t>CLBLM_R_X5Y48/CLBLM_L_B2</t>
        </is>
      </c>
      <c r="B245" t="inlineStr">
        <is>
          <t>Part of wire</t>
        </is>
      </c>
      <c r="C245" t="n">
        <v>0</v>
      </c>
      <c r="D245" t="n">
        <v>0</v>
      </c>
      <c r="I245">
        <f>(((D245)/2) + (D246))</f>
        <v/>
      </c>
      <c r="J245">
        <f>((C245)*(((D245)/2) + (D246)))</f>
        <v/>
      </c>
    </row>
    <row r="246">
      <c r="A246" t="inlineStr">
        <is>
          <t>masterReg/result0_carry__1_i_3/I0</t>
        </is>
      </c>
      <c r="B246" t="inlineStr">
        <is>
          <t>Inpin</t>
        </is>
      </c>
      <c r="D246" t="n">
        <v>0</v>
      </c>
      <c r="E246" t="n">
        <v>0.212</v>
      </c>
      <c r="F246" t="n">
        <v>0.17</v>
      </c>
      <c r="G246" t="n">
        <v>0.506</v>
      </c>
      <c r="H246" t="n">
        <v>0.408</v>
      </c>
    </row>
    <row r="247">
      <c r="A247" t="inlineStr">
        <is>
          <t>regReadDataA[9]: masterReg/readData1_reg[9]/Q to masterReg/result0_carry__1_i_3/I0 sum delays</t>
        </is>
      </c>
      <c r="E247">
        <f>(E2 + E4 + E7 + E39 + E46 + E60 + E171 + E177 + E241 + E244 + E246)</f>
        <v/>
      </c>
      <c r="F247">
        <f>(F2 + F4 + F7 + F39 + F46 + F60 + F171 + F177 + F241 + F244 + F246)</f>
        <v/>
      </c>
      <c r="G247">
        <f>(G2 + G4 + G7 + G39 + G46 + G60 + G171 + G177 + G241 + G244 + G246)</f>
        <v/>
      </c>
      <c r="H247">
        <f>(H2 + H4 + H7 + H39 + H46 + H60 + H171 + H177 + H241 + H244 + H246)</f>
        <v/>
      </c>
      <c r="J247">
        <f>(J2 + J3 + J4 + J6 + J7 + J11 + J39 + J45 + J46 + J48 + J60 + J63 + J171 + J176 + J177 + J184 + J241 + J243 + J244 + J245 + J246)</f>
        <v/>
      </c>
    </row>
    <row r="248">
      <c r="A248" t="inlineStr">
        <is>
          <t>regReadDataA[9]: masterReg/readData1_reg[9]/Q to masterReg/result0_carry__1_i_3/I0sum delays + cap delay</t>
        </is>
      </c>
      <c r="E248">
        <f>1000*(E247 + J247)</f>
        <v/>
      </c>
      <c r="F248">
        <f>1000*(F247 + J247)</f>
        <v/>
      </c>
      <c r="G248">
        <f>1000*(G247 + J247)</f>
        <v/>
      </c>
      <c r="H248">
        <f>1000*(H247 + J247)</f>
        <v/>
      </c>
    </row>
    <row r="250">
      <c r="A250" t="inlineStr">
        <is>
          <t>regReadDataA[9]: masterReg/readData1_reg[9]/Q to masterReg/result0_carry__1_i_3/I0Total delay (from Vivado)</t>
        </is>
      </c>
      <c r="E250" t="inlineStr">
        <is>
          <t>878</t>
        </is>
      </c>
      <c r="F250" t="inlineStr">
        <is>
          <t>772</t>
        </is>
      </c>
      <c r="G250" t="inlineStr">
        <is>
          <t>1493</t>
        </is>
      </c>
      <c r="H250" t="inlineStr">
        <is>
          <t>1275</t>
        </is>
      </c>
    </row>
    <row r="252">
      <c r="A252" t="inlineStr">
        <is>
          <t>INT_R_X5Y48/INT_R.NW2END2-&gt;&gt;SR1BEG2</t>
        </is>
      </c>
      <c r="B252" t="inlineStr">
        <is>
          <t>Buffer</t>
        </is>
      </c>
      <c r="C252" t="n">
        <v>1.16220225</v>
      </c>
      <c r="D252" t="n">
        <v>0.008429000000000001</v>
      </c>
      <c r="E252" t="n">
        <v>0.057</v>
      </c>
      <c r="F252" t="n">
        <v>0.047</v>
      </c>
      <c r="G252" t="n">
        <v>0.14</v>
      </c>
      <c r="H252" t="n">
        <v>0.116</v>
      </c>
      <c r="I252">
        <f>((D255) + (D253 + D254))</f>
        <v/>
      </c>
      <c r="J252">
        <f>(((D255) + (D253 + D254))*C252)</f>
        <v/>
      </c>
    </row>
    <row r="253">
      <c r="A253" t="inlineStr">
        <is>
          <t>INT_R_X5Y48/SR1BEG2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INT_R_X5Y47/SR1END2</t>
        </is>
      </c>
      <c r="B254" t="inlineStr">
        <is>
          <t>Part of wire</t>
        </is>
      </c>
      <c r="C254" t="n">
        <v>0</v>
      </c>
      <c r="D254" t="n">
        <v>0</v>
      </c>
      <c r="I254">
        <f>(((D253 + D254)/2) + (D255))</f>
        <v/>
      </c>
      <c r="J254">
        <f>((C253 + C254)*(((D253 + D254)/2) + (D255)))</f>
        <v/>
      </c>
    </row>
    <row r="255">
      <c r="A255" t="inlineStr">
        <is>
          <t>INT_R_X5Y47/INT_R.SR1END2-&gt;&gt;SW2BEG2</t>
        </is>
      </c>
      <c r="B255" t="inlineStr">
        <is>
          <t>Buffer</t>
        </is>
      </c>
      <c r="C255" t="n">
        <v>1.1851186875</v>
      </c>
      <c r="D255" t="n">
        <v>0.008473000000000001</v>
      </c>
      <c r="E255" t="n">
        <v>0.041</v>
      </c>
      <c r="F255" t="n">
        <v>0.033</v>
      </c>
      <c r="G255" t="n">
        <v>0.137</v>
      </c>
      <c r="H255" t="n">
        <v>0.113</v>
      </c>
      <c r="I255">
        <f>((D259) + (D256 + D257 + D258))</f>
        <v/>
      </c>
      <c r="J255">
        <f>(((D259) + (D256 + D257 + D258))*C255)</f>
        <v/>
      </c>
    </row>
    <row r="256">
      <c r="A256" t="inlineStr">
        <is>
          <t>INT_R_X5Y47/SW2BEG2</t>
        </is>
      </c>
      <c r="B256" t="inlineStr">
        <is>
          <t>Part of wire</t>
        </is>
      </c>
      <c r="C256" t="n">
        <v>0</v>
      </c>
      <c r="D256" t="n">
        <v>0</v>
      </c>
    </row>
    <row r="257">
      <c r="A257" t="inlineStr">
        <is>
          <t>INT_L_X4Y46/SW2END2</t>
        </is>
      </c>
      <c r="B257" t="inlineStr">
        <is>
          <t>Part of wire</t>
        </is>
      </c>
      <c r="C257" t="n">
        <v>0</v>
      </c>
      <c r="D257" t="n">
        <v>0</v>
      </c>
    </row>
    <row r="258">
      <c r="A258" t="inlineStr">
        <is>
          <t>INT_R_X5Y46/SW2A2</t>
        </is>
      </c>
      <c r="B258" t="inlineStr">
        <is>
          <t>Part of wire</t>
        </is>
      </c>
      <c r="C258" t="n">
        <v>0</v>
      </c>
      <c r="D258" t="n">
        <v>0</v>
      </c>
      <c r="I258">
        <f>(((D256 + D257 + D258)/2) + (D259))</f>
        <v/>
      </c>
      <c r="J258">
        <f>((C256 + C257 + C258)*(((D256 + D257 + D258)/2) + (D259)))</f>
        <v/>
      </c>
    </row>
    <row r="259">
      <c r="A259" t="inlineStr">
        <is>
          <t>INT_L_X4Y46/INT_L.SW2END2-&gt;&gt;IMUX_L45</t>
        </is>
      </c>
      <c r="B259" t="inlineStr">
        <is>
          <t>Buffer</t>
        </is>
      </c>
      <c r="C259" t="n">
        <v>1.6107141875</v>
      </c>
      <c r="D259" t="n">
        <v>0.007713</v>
      </c>
      <c r="E259" t="n">
        <v>0.047</v>
      </c>
      <c r="F259" t="n">
        <v>0.038</v>
      </c>
      <c r="G259" t="n">
        <v>0.138</v>
      </c>
      <c r="H259" t="n">
        <v>0.114</v>
      </c>
      <c r="I259">
        <f>((((D264) + (D263))) + (D260 + D261))</f>
        <v/>
      </c>
      <c r="J259">
        <f>(((((D264) + (D263))) + (D260 + D261))*C259)</f>
        <v/>
      </c>
    </row>
    <row r="260">
      <c r="A260" t="inlineStr">
        <is>
          <t>INT_L_X4Y46/IMUX_L45</t>
        </is>
      </c>
      <c r="B260" t="inlineStr">
        <is>
          <t>Part of wire</t>
        </is>
      </c>
      <c r="C260" t="n">
        <v>0</v>
      </c>
      <c r="D260" t="n">
        <v>0</v>
      </c>
    </row>
    <row r="261">
      <c r="A261" t="inlineStr">
        <is>
          <t>CLBLL_L_X4Y46/CLBLL_IMUX45</t>
        </is>
      </c>
      <c r="B261" t="inlineStr">
        <is>
          <t>Part of wire</t>
        </is>
      </c>
      <c r="C261" t="n">
        <v>0</v>
      </c>
      <c r="D261" t="n">
        <v>0</v>
      </c>
      <c r="I261">
        <f>(((D260 + D261)/2) + (((D264) + (D263))))</f>
        <v/>
      </c>
      <c r="J261">
        <f>((C260 + C261)*(((D260 + D261)/2) + (((D264) + (D263)))))</f>
        <v/>
      </c>
    </row>
    <row r="262">
      <c r="A262" t="inlineStr">
        <is>
          <t>CLBLL_L_X4Y46/CLBLL_L.CLBLL_IMUX45-&gt;CLBLL_LL_D2</t>
        </is>
      </c>
      <c r="B262" t="inlineStr">
        <is>
          <t>PassTransistor</t>
        </is>
      </c>
      <c r="C262" t="n">
        <v>0</v>
      </c>
      <c r="E262" t="n">
        <v>0</v>
      </c>
      <c r="F262" t="n">
        <v>0</v>
      </c>
      <c r="G262" t="n">
        <v>0</v>
      </c>
      <c r="H262" t="n">
        <v>0</v>
      </c>
      <c r="I262">
        <f>((D264) + (D263))</f>
        <v/>
      </c>
      <c r="J262">
        <f>(((D264) + (D263))*C262)</f>
        <v/>
      </c>
    </row>
    <row r="263">
      <c r="A263" t="inlineStr">
        <is>
          <t>CLBLL_L_X4Y46/CLBLL_LL_D2</t>
        </is>
      </c>
      <c r="B263" t="inlineStr">
        <is>
          <t>Part of wire</t>
        </is>
      </c>
      <c r="C263" t="n">
        <v>0</v>
      </c>
      <c r="D263" t="n">
        <v>0</v>
      </c>
      <c r="I263">
        <f>(((D263)/2) + (D264))</f>
        <v/>
      </c>
      <c r="J263">
        <f>((C263)*(((D263)/2) + (D264)))</f>
        <v/>
      </c>
    </row>
    <row r="264">
      <c r="A264" t="inlineStr">
        <is>
          <t>masterReg/readData2[8]_i_11/I3</t>
        </is>
      </c>
      <c r="B264" t="inlineStr">
        <is>
          <t>Inpin</t>
        </is>
      </c>
      <c r="D264" t="n">
        <v>0</v>
      </c>
      <c r="E264" t="n">
        <v>0.213</v>
      </c>
      <c r="F264" t="n">
        <v>0.171</v>
      </c>
      <c r="G264" t="n">
        <v>0.509</v>
      </c>
      <c r="H264" t="n">
        <v>0.41</v>
      </c>
    </row>
    <row r="265">
      <c r="A265" t="inlineStr">
        <is>
          <t>regReadDataA[9]: masterReg/readData1_reg[9]/Q to masterReg/readData2[8]_i_11/I3 sum delays</t>
        </is>
      </c>
      <c r="E265">
        <f>(E2 + E4 + E7 + E39 + E46 + E60 + E171 + E177 + E252 + E255 + E259 + E262 + E264)</f>
        <v/>
      </c>
      <c r="F265">
        <f>(F2 + F4 + F7 + F39 + F46 + F60 + F171 + F177 + F252 + F255 + F259 + F262 + F264)</f>
        <v/>
      </c>
      <c r="G265">
        <f>(G2 + G4 + G7 + G39 + G46 + G60 + G171 + G177 + G252 + G255 + G259 + G262 + G264)</f>
        <v/>
      </c>
      <c r="H265">
        <f>(H2 + H4 + H7 + H39 + H46 + H60 + H171 + H177 + H252 + H255 + H259 + H262 + H264)</f>
        <v/>
      </c>
      <c r="J265">
        <f>(J2 + J3 + J4 + J6 + J7 + J11 + J39 + J45 + J46 + J48 + J60 + J63 + J171 + J176 + J177 + J184 + J252 + J254 + J255 + J258 + J259 + J261 + J262 + J263 + J264)</f>
        <v/>
      </c>
    </row>
    <row r="266">
      <c r="A266" t="inlineStr">
        <is>
          <t>regReadDataA[9]: masterReg/readData1_reg[9]/Q to masterReg/readData2[8]_i_11/I3sum delays + cap delay</t>
        </is>
      </c>
      <c r="E266">
        <f>1000*(E265 + J265)</f>
        <v/>
      </c>
      <c r="F266">
        <f>1000*(F265 + J265)</f>
        <v/>
      </c>
      <c r="G266">
        <f>1000*(G265 + J265)</f>
        <v/>
      </c>
      <c r="H266">
        <f>1000*(H265 + J265)</f>
        <v/>
      </c>
    </row>
    <row r="268">
      <c r="A268" t="inlineStr">
        <is>
          <t>regReadDataA[9]: masterReg/readData1_reg[9]/Q to masterReg/readData2[8]_i_11/I3Total delay (from Vivado)</t>
        </is>
      </c>
      <c r="E268" t="inlineStr">
        <is>
          <t>994</t>
        </is>
      </c>
      <c r="F268" t="inlineStr">
        <is>
          <t>870</t>
        </is>
      </c>
      <c r="G268" t="inlineStr">
        <is>
          <t>1733</t>
        </is>
      </c>
      <c r="H268" t="inlineStr">
        <is>
          <t>1475</t>
        </is>
      </c>
    </row>
    <row r="270">
      <c r="A270" t="inlineStr">
        <is>
          <t>INT_L_X10Y43/INT_L.LOGIC_OUTS_L4-&gt;&gt;NW6BEG0</t>
        </is>
      </c>
      <c r="B270" t="inlineStr">
        <is>
          <t>Buffer</t>
        </is>
      </c>
      <c r="C270" t="n">
        <v>1.5845231875</v>
      </c>
      <c r="D270" t="n">
        <v>0.009979</v>
      </c>
      <c r="E270" t="n">
        <v>0.075</v>
      </c>
      <c r="F270" t="n">
        <v>0.062</v>
      </c>
      <c r="G270" t="n">
        <v>0.175</v>
      </c>
      <c r="H270" t="n">
        <v>0.144</v>
      </c>
      <c r="I270">
        <f>((D283 + D315) + (D271 + D272 + D273 + D274 + D275 + D276 + D277 + D278 + D279 + D280 + D281 + D282))</f>
        <v/>
      </c>
      <c r="J270">
        <f>(((D283 + D315) + (D271 + D272 + D273 + D274 + D275 + D276 + D277 + D278 + D279 + D280 + D281 + D282))*C270)</f>
        <v/>
      </c>
    </row>
    <row r="271">
      <c r="A271" t="inlineStr">
        <is>
          <t>INT_L_X10Y43/NW6BEG0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INT_L_X8Y47/NW6END0</t>
        </is>
      </c>
      <c r="B272" t="inlineStr">
        <is>
          <t>Part of wire</t>
        </is>
      </c>
      <c r="C272" t="n">
        <v>0</v>
      </c>
      <c r="D272" t="n">
        <v>0</v>
      </c>
    </row>
    <row r="273">
      <c r="A273" t="inlineStr">
        <is>
          <t>INT_L_X8Y46/NW6END_S0_0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CLBLM_L_X10Y43/CLBLM_NW4A0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VBRK_X29Y45/VBRK_NW4A0</t>
        </is>
      </c>
      <c r="B275" t="inlineStr">
        <is>
          <t>Part of wire</t>
        </is>
      </c>
      <c r="C275" t="n">
        <v>0.01211</v>
      </c>
      <c r="D275" t="n">
        <v>0.00162</v>
      </c>
    </row>
    <row r="276">
      <c r="A276" t="inlineStr">
        <is>
          <t>DSP_R_X9Y40/DSP_NW4A0_3</t>
        </is>
      </c>
      <c r="B276" t="inlineStr">
        <is>
          <t>Part of wire</t>
        </is>
      </c>
      <c r="C276" t="n">
        <v>0.04743</v>
      </c>
      <c r="D276" t="n">
        <v>0.011</v>
      </c>
    </row>
    <row r="277">
      <c r="A277" t="inlineStr">
        <is>
          <t>INT_INTERFACE_R_X9Y43/INT_INTERFACE_NW4A0</t>
        </is>
      </c>
      <c r="B277" t="inlineStr">
        <is>
          <t>Part of wire</t>
        </is>
      </c>
      <c r="C277" t="n">
        <v>0</v>
      </c>
      <c r="D277" t="n">
        <v>0</v>
      </c>
    </row>
    <row r="278">
      <c r="A278" t="inlineStr">
        <is>
          <t>INT_R_X9Y43/NW6A0</t>
        </is>
      </c>
      <c r="B278" t="inlineStr">
        <is>
          <t>Part of wire</t>
        </is>
      </c>
      <c r="C278" t="n">
        <v>0</v>
      </c>
      <c r="D278" t="n">
        <v>0</v>
      </c>
    </row>
    <row r="279">
      <c r="A279" t="inlineStr">
        <is>
          <t>INT_R_X9Y44/NW6B0</t>
        </is>
      </c>
      <c r="B279" t="inlineStr">
        <is>
          <t>Part of wire</t>
        </is>
      </c>
      <c r="C279" t="n">
        <v>0</v>
      </c>
      <c r="D279" t="n">
        <v>0</v>
      </c>
    </row>
    <row r="280">
      <c r="A280" t="inlineStr">
        <is>
          <t>INT_R_X9Y45/NW6C0</t>
        </is>
      </c>
      <c r="B280" t="inlineStr">
        <is>
          <t>Part of wire</t>
        </is>
      </c>
      <c r="C280" t="n">
        <v>0</v>
      </c>
      <c r="D280" t="n">
        <v>0</v>
      </c>
    </row>
    <row r="281">
      <c r="A281" t="inlineStr">
        <is>
          <t>INT_R_X9Y46/NW6D0</t>
        </is>
      </c>
      <c r="B281" t="inlineStr">
        <is>
          <t>Part of wire</t>
        </is>
      </c>
      <c r="C281" t="n">
        <v>0</v>
      </c>
      <c r="D281" t="n">
        <v>0</v>
      </c>
    </row>
    <row r="282">
      <c r="A282" t="inlineStr">
        <is>
          <t>INT_R_X9Y47/NW6E0</t>
        </is>
      </c>
      <c r="B282" t="inlineStr">
        <is>
          <t>Part of wire</t>
        </is>
      </c>
      <c r="C282" t="n">
        <v>0</v>
      </c>
      <c r="D282" t="n">
        <v>0</v>
      </c>
      <c r="I282">
        <f>(((D271 + D272 + D273 + D274 + D275 + D276 + D277 + D278 + D279 + D280 + D281 + D282)/2) + (D283 + D315))</f>
        <v/>
      </c>
      <c r="J282">
        <f>((C271 + C272 + C273 + C274 + C275 + C276 + C277 + C278 + C279 + C280 + C281 + C282)*(((D271 + D272 + D273 + D274 + D275 + D276 + D277 + D278 + D279 + D280 + D281 + D282)/2) + (D283 + D315)))</f>
        <v/>
      </c>
    </row>
    <row r="283">
      <c r="A283" t="inlineStr">
        <is>
          <t>INT_L_X8Y47/INT_L.NW6END0-&gt;&gt;NW6BEG0</t>
        </is>
      </c>
      <c r="B283" t="inlineStr">
        <is>
          <t>Buffer</t>
        </is>
      </c>
      <c r="C283" t="n">
        <v>1.5845231875</v>
      </c>
      <c r="D283" t="n">
        <v>0.009979</v>
      </c>
      <c r="E283" t="n">
        <v>0.075</v>
      </c>
      <c r="F283" t="n">
        <v>0.062</v>
      </c>
      <c r="G283" t="n">
        <v>0.175</v>
      </c>
      <c r="H283" t="n">
        <v>0.144</v>
      </c>
      <c r="I283">
        <f>((D295) + (D284 + D285 + D286 + D287 + D288 + D289 + D290 + D291 + D292 + D293 + D294))</f>
        <v/>
      </c>
      <c r="J283">
        <f>(((D295) + (D284 + D285 + D286 + D287 + D288 + D289 + D290 + D291 + D292 + D293 + D294))*C283)</f>
        <v/>
      </c>
    </row>
    <row r="284">
      <c r="A284" t="inlineStr">
        <is>
          <t>INT_L_X8Y47/NW6BEG0</t>
        </is>
      </c>
      <c r="B284" t="inlineStr">
        <is>
          <t>Part of wire</t>
        </is>
      </c>
      <c r="C284" t="n">
        <v>0</v>
      </c>
      <c r="D284" t="n">
        <v>0</v>
      </c>
    </row>
    <row r="285">
      <c r="A285" t="inlineStr">
        <is>
          <t>INT_L_X6Y51/NW6END0</t>
        </is>
      </c>
      <c r="B285" t="inlineStr">
        <is>
          <t>Part of wire</t>
        </is>
      </c>
      <c r="C285" t="n">
        <v>0</v>
      </c>
      <c r="D285" t="n">
        <v>0</v>
      </c>
    </row>
    <row r="286">
      <c r="A286" t="inlineStr">
        <is>
          <t>INT_L_X6Y50/NW6END_S0_0</t>
        </is>
      </c>
      <c r="B286" t="inlineStr">
        <is>
          <t>Part of wire</t>
        </is>
      </c>
      <c r="C286" t="n">
        <v>0</v>
      </c>
      <c r="D286" t="n">
        <v>0</v>
      </c>
    </row>
    <row r="287">
      <c r="A287" t="inlineStr">
        <is>
          <t>CLBLM_L_X8Y47/CLBLM_NW4A0</t>
        </is>
      </c>
      <c r="B287" t="inlineStr">
        <is>
          <t>Part of wire</t>
        </is>
      </c>
      <c r="C287" t="n">
        <v>0</v>
      </c>
      <c r="D287" t="n">
        <v>0</v>
      </c>
    </row>
    <row r="288">
      <c r="A288" t="inlineStr">
        <is>
          <t>CLBLM_R_X7Y47/CLBLM_NW4A0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INT_R_X7Y47/NW6A0</t>
        </is>
      </c>
      <c r="B289" t="inlineStr">
        <is>
          <t>Part of wire</t>
        </is>
      </c>
      <c r="C289" t="n">
        <v>0</v>
      </c>
      <c r="D289" t="n">
        <v>0</v>
      </c>
    </row>
    <row r="290">
      <c r="A290" t="inlineStr">
        <is>
          <t>INT_R_X7Y48/NW6B0</t>
        </is>
      </c>
      <c r="B290" t="inlineStr">
        <is>
          <t>Part of wire</t>
        </is>
      </c>
      <c r="C290" t="n">
        <v>0</v>
      </c>
      <c r="D290" t="n">
        <v>0</v>
      </c>
    </row>
    <row r="291">
      <c r="A291" t="inlineStr">
        <is>
          <t>INT_R_X7Y49/NW6C0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BRKH_INT_X7Y49/BRKH_INT_NW6C0</t>
        </is>
      </c>
      <c r="B292" t="inlineStr">
        <is>
          <t>Part of wire</t>
        </is>
      </c>
      <c r="C292" t="n">
        <v>0.00523</v>
      </c>
      <c r="D292" t="n">
        <v>0.001</v>
      </c>
    </row>
    <row r="293">
      <c r="A293" t="inlineStr">
        <is>
          <t>INT_R_X7Y50/NW6D0</t>
        </is>
      </c>
      <c r="B293" t="inlineStr">
        <is>
          <t>Part of wire</t>
        </is>
      </c>
      <c r="C293" t="n">
        <v>0</v>
      </c>
      <c r="D293" t="n">
        <v>0</v>
      </c>
    </row>
    <row r="294">
      <c r="A294" t="inlineStr">
        <is>
          <t>INT_R_X7Y51/NW6E0</t>
        </is>
      </c>
      <c r="B294" t="inlineStr">
        <is>
          <t>Part of wire</t>
        </is>
      </c>
      <c r="C294" t="n">
        <v>0</v>
      </c>
      <c r="D294" t="n">
        <v>0</v>
      </c>
      <c r="I294">
        <f>(((D284 + D285 + D286 + D287 + D288 + D289 + D290 + D291 + D292 + D293 + D294)/2) + (D295))</f>
        <v/>
      </c>
      <c r="J294">
        <f>((C284 + C285 + C286 + C287 + C288 + C289 + C290 + C291 + C292 + C293 + C294)*(((D284 + D285 + D286 + D287 + D288 + D289 + D290 + D291 + D292 + D293 + D294)/2) + (D295)))</f>
        <v/>
      </c>
    </row>
    <row r="295">
      <c r="A295" t="inlineStr">
        <is>
          <t>INT_L_X6Y50/INT_L.NW6END_S0_0-&gt;&gt;WW2BEG3</t>
        </is>
      </c>
      <c r="B295" t="inlineStr">
        <is>
          <t>Buffer</t>
        </is>
      </c>
      <c r="C295" t="n">
        <v>1.1851186875</v>
      </c>
      <c r="D295" t="n">
        <v>0.008473000000000001</v>
      </c>
      <c r="E295" t="n">
        <v>0.063</v>
      </c>
      <c r="F295" t="n">
        <v>0.052</v>
      </c>
      <c r="G295" t="n">
        <v>0.142</v>
      </c>
      <c r="H295" t="n">
        <v>0.118</v>
      </c>
      <c r="I295">
        <f>((D304) + (D296 + D297 + D298 + D299 + D300 + D301 + D302 + D303))</f>
        <v/>
      </c>
      <c r="J295">
        <f>(((D304) + (D296 + D297 + D298 + D299 + D300 + D301 + D302 + D303))*C295)</f>
        <v/>
      </c>
    </row>
    <row r="296">
      <c r="A296" t="inlineStr">
        <is>
          <t>INT_L_X6Y50/WW2BEG3</t>
        </is>
      </c>
      <c r="B296" t="inlineStr">
        <is>
          <t>Part of wire</t>
        </is>
      </c>
      <c r="C296" t="n">
        <v>0</v>
      </c>
      <c r="D296" t="n">
        <v>0</v>
      </c>
    </row>
    <row r="297">
      <c r="A297" t="inlineStr">
        <is>
          <t>INT_L_X4Y50/WW2END3</t>
        </is>
      </c>
      <c r="B297" t="inlineStr">
        <is>
          <t>Part of wire</t>
        </is>
      </c>
      <c r="C297" t="n">
        <v>0</v>
      </c>
      <c r="D297" t="n">
        <v>0</v>
      </c>
    </row>
    <row r="298">
      <c r="A298" t="inlineStr">
        <is>
          <t>INT_L_X4Y51/WW2END_N0_3</t>
        </is>
      </c>
      <c r="B298" t="inlineStr">
        <is>
          <t>Part of wire</t>
        </is>
      </c>
      <c r="C298" t="n">
        <v>0</v>
      </c>
      <c r="D298" t="n">
        <v>0</v>
      </c>
    </row>
    <row r="299">
      <c r="A299" t="inlineStr">
        <is>
          <t>BRAM_INT_INTERFACE_L_X6Y50/INT_INTERFACE_WW2A3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BRAM_L_X6Y50/BRAM_WW2A3_0</t>
        </is>
      </c>
      <c r="B300" t="inlineStr">
        <is>
          <t>Part of wire</t>
        </is>
      </c>
      <c r="C300" t="n">
        <v>0.26892</v>
      </c>
      <c r="D300" t="n">
        <v>0.06043</v>
      </c>
    </row>
    <row r="301">
      <c r="A301" t="inlineStr">
        <is>
          <t>VBRK_X18Y53/VBRK_WW2A3</t>
        </is>
      </c>
      <c r="B301" t="inlineStr">
        <is>
          <t>Part of wire</t>
        </is>
      </c>
      <c r="C301" t="n">
        <v>0.01211</v>
      </c>
      <c r="D301" t="n">
        <v>0.00162</v>
      </c>
    </row>
    <row r="302">
      <c r="A302" t="inlineStr">
        <is>
          <t>CLBLM_R_X5Y50/CLBLM_WW2A3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INT_R_X5Y50/WW2A3</t>
        </is>
      </c>
      <c r="B303" t="inlineStr">
        <is>
          <t>Part of wire</t>
        </is>
      </c>
      <c r="C303" t="n">
        <v>0</v>
      </c>
      <c r="D303" t="n">
        <v>0</v>
      </c>
      <c r="I303">
        <f>(((D296 + D297 + D298 + D299 + D300 + D301 + D302 + D303)/2) + (D304))</f>
        <v/>
      </c>
      <c r="J303">
        <f>((C296 + C297 + C298 + C299 + C300 + C301 + C302 + C303)*(((D296 + D297 + D298 + D299 + D300 + D301 + D302 + D303)/2) + (D304)))</f>
        <v/>
      </c>
    </row>
    <row r="304">
      <c r="A304" t="inlineStr">
        <is>
          <t>INT_L_X4Y51/INT_L.WW2END_N0_3-&gt;&gt;IMUX_L16</t>
        </is>
      </c>
      <c r="B304" t="inlineStr">
        <is>
          <t>Buffer</t>
        </is>
      </c>
      <c r="C304" t="n">
        <v>1.6107141875</v>
      </c>
      <c r="D304" t="n">
        <v>0.007713</v>
      </c>
      <c r="E304" t="n">
        <v>0.047</v>
      </c>
      <c r="F304" t="n">
        <v>0.038</v>
      </c>
      <c r="G304" t="n">
        <v>0.138</v>
      </c>
      <c r="H304" t="n">
        <v>0.114</v>
      </c>
      <c r="I304">
        <f>((((D309) + (D308))) + (D305 + D306))</f>
        <v/>
      </c>
      <c r="J304">
        <f>(((((D309) + (D308))) + (D305 + D306))*C304)</f>
        <v/>
      </c>
    </row>
    <row r="305">
      <c r="A305" t="inlineStr">
        <is>
          <t>INT_L_X4Y51/IMUX_L16</t>
        </is>
      </c>
      <c r="B305" t="inlineStr">
        <is>
          <t>Part of wire</t>
        </is>
      </c>
      <c r="C305" t="n">
        <v>0</v>
      </c>
      <c r="D305" t="n">
        <v>0</v>
      </c>
    </row>
    <row r="306">
      <c r="A306" t="inlineStr">
        <is>
          <t>CLBLL_L_X4Y51/CLBLL_IMUX16</t>
        </is>
      </c>
      <c r="B306" t="inlineStr">
        <is>
          <t>Part of wire</t>
        </is>
      </c>
      <c r="C306" t="n">
        <v>0</v>
      </c>
      <c r="D306" t="n">
        <v>0</v>
      </c>
      <c r="I306">
        <f>(((D305 + D306)/2) + (((D309) + (D308))))</f>
        <v/>
      </c>
      <c r="J306">
        <f>((C305 + C306)*(((D305 + D306)/2) + (((D309) + (D308)))))</f>
        <v/>
      </c>
    </row>
    <row r="307">
      <c r="A307" t="inlineStr">
        <is>
          <t>CLBLL_L_X4Y51/CLBLL_L.CLBLL_IMUX16-&gt;CLBLL_L_B3</t>
        </is>
      </c>
      <c r="B307" t="inlineStr">
        <is>
          <t>PassTransistor</t>
        </is>
      </c>
      <c r="C307" t="n">
        <v>0</v>
      </c>
      <c r="E307" t="n">
        <v>0</v>
      </c>
      <c r="F307" t="n">
        <v>0</v>
      </c>
      <c r="G307" t="n">
        <v>0</v>
      </c>
      <c r="H307" t="n">
        <v>0</v>
      </c>
      <c r="I307">
        <f>((D309) + (D308))</f>
        <v/>
      </c>
      <c r="J307">
        <f>(((D309) + (D308))*C307)</f>
        <v/>
      </c>
    </row>
    <row r="308">
      <c r="A308" t="inlineStr">
        <is>
          <t>CLBLL_L_X4Y51/CLBLL_L_B3</t>
        </is>
      </c>
      <c r="B308" t="inlineStr">
        <is>
          <t>Part of wire</t>
        </is>
      </c>
      <c r="C308" t="n">
        <v>0</v>
      </c>
      <c r="D308" t="n">
        <v>0</v>
      </c>
      <c r="I308">
        <f>(((D308)/2) + (D309))</f>
        <v/>
      </c>
      <c r="J308">
        <f>((C308)*(((D308)/2) + (D309)))</f>
        <v/>
      </c>
    </row>
    <row r="309">
      <c r="A309" t="inlineStr">
        <is>
          <t>masterReg/readData2[29]_i_13/I5</t>
        </is>
      </c>
      <c r="B309" t="inlineStr">
        <is>
          <t>Inpin</t>
        </is>
      </c>
      <c r="D309" t="n">
        <v>0</v>
      </c>
      <c r="E309" t="n">
        <v>0.136</v>
      </c>
      <c r="F309" t="n">
        <v>0.109</v>
      </c>
      <c r="G309" t="n">
        <v>0.349</v>
      </c>
      <c r="H309" t="n">
        <v>0.281</v>
      </c>
    </row>
    <row r="310">
      <c r="A310" t="inlineStr">
        <is>
          <t>regReadDataA[9]: masterReg/readData1_reg[9]/Q to masterReg/readData2[29]_i_13/I5 sum delays</t>
        </is>
      </c>
      <c r="E310">
        <f>(E2 + E4 + E270 + E283 + E295 + E304 + E307 + E309)</f>
        <v/>
      </c>
      <c r="F310">
        <f>(F2 + F4 + F270 + F283 + F295 + F304 + F307 + F309)</f>
        <v/>
      </c>
      <c r="G310">
        <f>(G2 + G4 + G270 + G283 + G295 + G304 + G307 + G309)</f>
        <v/>
      </c>
      <c r="H310">
        <f>(H2 + H4 + H270 + H283 + H295 + H304 + H307 + H309)</f>
        <v/>
      </c>
      <c r="J310">
        <f>(J2 + J3 + J4 + J6 + J270 + J282 + J283 + J294 + J295 + J303 + J304 + J306 + J307 + J308 + J309)</f>
        <v/>
      </c>
    </row>
    <row r="311">
      <c r="A311" t="inlineStr">
        <is>
          <t>regReadDataA[9]: masterReg/readData1_reg[9]/Q to masterReg/readData2[29]_i_13/I5sum delays + cap delay</t>
        </is>
      </c>
      <c r="E311">
        <f>1000*(E310 + J310)</f>
        <v/>
      </c>
      <c r="F311">
        <f>1000*(F310 + J310)</f>
        <v/>
      </c>
      <c r="G311">
        <f>1000*(G310 + J310)</f>
        <v/>
      </c>
      <c r="H311">
        <f>1000*(H310 + J310)</f>
        <v/>
      </c>
    </row>
    <row r="313">
      <c r="A313" t="inlineStr">
        <is>
          <t>regReadDataA[9]: masterReg/readData1_reg[9]/Q to masterReg/readData2[29]_i_13/I5Total delay (from Vivado)</t>
        </is>
      </c>
      <c r="E313" t="inlineStr">
        <is>
          <t>567</t>
        </is>
      </c>
      <c r="F313" t="inlineStr">
        <is>
          <t>494</t>
        </is>
      </c>
      <c r="G313" t="inlineStr">
        <is>
          <t>957</t>
        </is>
      </c>
      <c r="H313" t="inlineStr">
        <is>
          <t>813</t>
        </is>
      </c>
    </row>
    <row r="315">
      <c r="A315" t="inlineStr">
        <is>
          <t>INT_L_X8Y46/INT_L.NW6END_S0_0-&gt;&gt;WW2BEG3</t>
        </is>
      </c>
      <c r="B315" t="inlineStr">
        <is>
          <t>Buffer</t>
        </is>
      </c>
      <c r="C315" t="n">
        <v>1.1851186875</v>
      </c>
      <c r="D315" t="n">
        <v>0.008473000000000001</v>
      </c>
      <c r="E315" t="n">
        <v>0.063</v>
      </c>
      <c r="F315" t="n">
        <v>0.052</v>
      </c>
      <c r="G315" t="n">
        <v>0.142</v>
      </c>
      <c r="H315" t="n">
        <v>0.118</v>
      </c>
      <c r="I315">
        <f>((D322) + (D316 + D317 + D318 + D319 + D320 + D321))</f>
        <v/>
      </c>
      <c r="J315">
        <f>(((D322) + (D316 + D317 + D318 + D319 + D320 + D321))*C315)</f>
        <v/>
      </c>
    </row>
    <row r="316">
      <c r="A316" t="inlineStr">
        <is>
          <t>INT_L_X8Y46/WW2BEG3</t>
        </is>
      </c>
      <c r="B316" t="inlineStr">
        <is>
          <t>Part of wire</t>
        </is>
      </c>
      <c r="C316" t="n">
        <v>0</v>
      </c>
      <c r="D316" t="n">
        <v>0</v>
      </c>
    </row>
    <row r="317">
      <c r="A317" t="inlineStr">
        <is>
          <t>INT_L_X6Y46/WW2END3</t>
        </is>
      </c>
      <c r="B317" t="inlineStr">
        <is>
          <t>Part of wire</t>
        </is>
      </c>
      <c r="C317" t="n">
        <v>0</v>
      </c>
      <c r="D317" t="n">
        <v>0</v>
      </c>
    </row>
    <row r="318">
      <c r="A318" t="inlineStr">
        <is>
          <t>INT_L_X6Y47/WW2END_N0_3</t>
        </is>
      </c>
      <c r="B318" t="inlineStr">
        <is>
          <t>Part of wire</t>
        </is>
      </c>
      <c r="C318" t="n">
        <v>0</v>
      </c>
      <c r="D318" t="n">
        <v>0</v>
      </c>
    </row>
    <row r="319">
      <c r="A319" t="inlineStr">
        <is>
          <t>CLBLM_L_X8Y46/CLBLM_WW2A3</t>
        </is>
      </c>
      <c r="B319" t="inlineStr">
        <is>
          <t>Part of wire</t>
        </is>
      </c>
      <c r="C319" t="n">
        <v>0</v>
      </c>
      <c r="D319" t="n">
        <v>0</v>
      </c>
    </row>
    <row r="320">
      <c r="A320" t="inlineStr">
        <is>
          <t>CLBLM_R_X7Y46/CLBLM_WW2A3</t>
        </is>
      </c>
      <c r="B320" t="inlineStr">
        <is>
          <t>Part of wire</t>
        </is>
      </c>
      <c r="C320" t="n">
        <v>0</v>
      </c>
      <c r="D320" t="n">
        <v>0</v>
      </c>
    </row>
    <row r="321">
      <c r="A321" t="inlineStr">
        <is>
          <t>INT_R_X7Y46/WW2A3</t>
        </is>
      </c>
      <c r="B321" t="inlineStr">
        <is>
          <t>Part of wire</t>
        </is>
      </c>
      <c r="C321" t="n">
        <v>0</v>
      </c>
      <c r="D321" t="n">
        <v>0</v>
      </c>
      <c r="I321">
        <f>(((D316 + D317 + D318 + D319 + D320 + D321)/2) + (D322))</f>
        <v/>
      </c>
      <c r="J321">
        <f>((C316 + C317 + C318 + C319 + C320 + C321)*(((D316 + D317 + D318 + D319 + D320 + D321)/2) + (D322)))</f>
        <v/>
      </c>
    </row>
    <row r="322">
      <c r="A322" t="inlineStr">
        <is>
          <t>INT_L_X6Y47/INT_L.WW2END_N0_3-&gt;&gt;WR1BEG1</t>
        </is>
      </c>
      <c r="B322" t="inlineStr">
        <is>
          <t>Buffer</t>
        </is>
      </c>
      <c r="C322" t="n">
        <v>1.16220225</v>
      </c>
      <c r="D322" t="n">
        <v>0.008429000000000001</v>
      </c>
      <c r="E322" t="n">
        <v>0.043</v>
      </c>
      <c r="F322" t="n">
        <v>0.035</v>
      </c>
      <c r="G322" t="n">
        <v>0.124</v>
      </c>
      <c r="H322" t="n">
        <v>0.103</v>
      </c>
      <c r="I322">
        <f>((D329) + (D323 + D324 + D325 + D326 + D327 + D328))</f>
        <v/>
      </c>
      <c r="J322">
        <f>(((D329) + (D323 + D324 + D325 + D326 + D327 + D328))*C322)</f>
        <v/>
      </c>
    </row>
    <row r="323">
      <c r="A323" t="inlineStr">
        <is>
          <t>INT_L_X6Y47/WR1BEG1</t>
        </is>
      </c>
      <c r="B323" t="inlineStr">
        <is>
          <t>Part of wire</t>
        </is>
      </c>
      <c r="C323" t="n">
        <v>0</v>
      </c>
      <c r="D323" t="n">
        <v>0</v>
      </c>
    </row>
    <row r="324">
      <c r="A324" t="inlineStr">
        <is>
          <t>INT_R_X5Y47/WR1END1</t>
        </is>
      </c>
      <c r="B324" t="inlineStr">
        <is>
          <t>Part of wire</t>
        </is>
      </c>
      <c r="C324" t="n">
        <v>0</v>
      </c>
      <c r="D324" t="n">
        <v>0</v>
      </c>
    </row>
    <row r="325">
      <c r="A325" t="inlineStr">
        <is>
          <t>BRAM_INT_INTERFACE_L_X6Y47/INT_INTERFACE_WR1END1</t>
        </is>
      </c>
      <c r="B325" t="inlineStr">
        <is>
          <t>Part of wire</t>
        </is>
      </c>
      <c r="C325" t="n">
        <v>0</v>
      </c>
      <c r="D325" t="n">
        <v>0</v>
      </c>
    </row>
    <row r="326">
      <c r="A326" t="inlineStr">
        <is>
          <t>BRAM_L_X6Y45/BRAM_WR1END1_2</t>
        </is>
      </c>
      <c r="B326" t="inlineStr">
        <is>
          <t>Part of wire</t>
        </is>
      </c>
      <c r="C326" t="n">
        <v>0.26892</v>
      </c>
      <c r="D326" t="n">
        <v>0.064292</v>
      </c>
    </row>
    <row r="327">
      <c r="A327" t="inlineStr">
        <is>
          <t>VBRK_X18Y49/VBRK_WR1END1</t>
        </is>
      </c>
      <c r="B327" t="inlineStr">
        <is>
          <t>Part of wire</t>
        </is>
      </c>
      <c r="C327" t="n">
        <v>0.01211</v>
      </c>
      <c r="D327" t="n">
        <v>0.00162</v>
      </c>
    </row>
    <row r="328">
      <c r="A328" t="inlineStr">
        <is>
          <t>CLBLM_R_X5Y47/CLBLM_WR1END1</t>
        </is>
      </c>
      <c r="B328" t="inlineStr">
        <is>
          <t>Part of wire</t>
        </is>
      </c>
      <c r="C328" t="n">
        <v>0.09451000000000001</v>
      </c>
      <c r="D328" t="n">
        <v>0.005801</v>
      </c>
      <c r="I328">
        <f>(((D323 + D324 + D325 + D326 + D327 + D328)/2) + (D329))</f>
        <v/>
      </c>
      <c r="J328">
        <f>((C323 + C324 + C325 + C326 + C327 + C328)*(((D323 + D324 + D325 + D326 + D327 + D328)/2) + (D329)))</f>
        <v/>
      </c>
    </row>
    <row r="329">
      <c r="A329" t="inlineStr">
        <is>
          <t>INT_R_X5Y47/INT_R.WR1END1-&gt;&gt;SW2BEG0</t>
        </is>
      </c>
      <c r="B329" t="inlineStr">
        <is>
          <t>Buffer</t>
        </is>
      </c>
      <c r="C329" t="n">
        <v>1.1851186875</v>
      </c>
      <c r="D329" t="n">
        <v>0.008473000000000001</v>
      </c>
      <c r="E329" t="n">
        <v>0.041</v>
      </c>
      <c r="F329" t="n">
        <v>0.033</v>
      </c>
      <c r="G329" t="n">
        <v>0.137</v>
      </c>
      <c r="H329" t="n">
        <v>0.113</v>
      </c>
      <c r="I329">
        <f>((D333) + (D330 + D331 + D332))</f>
        <v/>
      </c>
      <c r="J329">
        <f>(((D333) + (D330 + D331 + D332))*C329)</f>
        <v/>
      </c>
    </row>
    <row r="330">
      <c r="A330" t="inlineStr">
        <is>
          <t>INT_R_X5Y47/SW2BEG0</t>
        </is>
      </c>
      <c r="B330" t="inlineStr">
        <is>
          <t>Part of wire</t>
        </is>
      </c>
      <c r="C330" t="n">
        <v>0</v>
      </c>
      <c r="D330" t="n">
        <v>0</v>
      </c>
    </row>
    <row r="331">
      <c r="A331" t="inlineStr">
        <is>
          <t>INT_L_X4Y46/SW2END0</t>
        </is>
      </c>
      <c r="B331" t="inlineStr">
        <is>
          <t>Part of wire</t>
        </is>
      </c>
      <c r="C331" t="n">
        <v>0</v>
      </c>
      <c r="D331" t="n">
        <v>0</v>
      </c>
    </row>
    <row r="332">
      <c r="A332" t="inlineStr">
        <is>
          <t>INT_R_X5Y46/SW2A0</t>
        </is>
      </c>
      <c r="B332" t="inlineStr">
        <is>
          <t>Part of wire</t>
        </is>
      </c>
      <c r="C332" t="n">
        <v>0</v>
      </c>
      <c r="D332" t="n">
        <v>0</v>
      </c>
      <c r="I332">
        <f>(((D330 + D331 + D332)/2) + (D333))</f>
        <v/>
      </c>
      <c r="J332">
        <f>((C330 + C331 + C332)*(((D330 + D331 + D332)/2) + (D333)))</f>
        <v/>
      </c>
    </row>
    <row r="333">
      <c r="A333" t="inlineStr">
        <is>
          <t>INT_L_X4Y46/INT_L.SW2END0-&gt;&gt;IMUX_L32</t>
        </is>
      </c>
      <c r="B333" t="inlineStr">
        <is>
          <t>Buffer</t>
        </is>
      </c>
      <c r="C333" t="n">
        <v>1.6107141875</v>
      </c>
      <c r="D333" t="n">
        <v>0.007713</v>
      </c>
      <c r="E333" t="n">
        <v>0.047</v>
      </c>
      <c r="F333" t="n">
        <v>0.038</v>
      </c>
      <c r="G333" t="n">
        <v>0.138</v>
      </c>
      <c r="H333" t="n">
        <v>0.114</v>
      </c>
      <c r="I333">
        <f>((((D338) + (D337))) + (D334 + D335))</f>
        <v/>
      </c>
      <c r="J333">
        <f>(((((D338) + (D337))) + (D334 + D335))*C333)</f>
        <v/>
      </c>
    </row>
    <row r="334">
      <c r="A334" t="inlineStr">
        <is>
          <t>INT_L_X4Y46/IMUX_L32</t>
        </is>
      </c>
      <c r="B334" t="inlineStr">
        <is>
          <t>Part of wire</t>
        </is>
      </c>
      <c r="C334" t="n">
        <v>0</v>
      </c>
      <c r="D334" t="n">
        <v>0</v>
      </c>
    </row>
    <row r="335">
      <c r="A335" t="inlineStr">
        <is>
          <t>CLBLL_L_X4Y46/CLBLL_IMUX32</t>
        </is>
      </c>
      <c r="B335" t="inlineStr">
        <is>
          <t>Part of wire</t>
        </is>
      </c>
      <c r="C335" t="n">
        <v>0</v>
      </c>
      <c r="D335" t="n">
        <v>0</v>
      </c>
      <c r="I335">
        <f>(((D334 + D335)/2) + (((D338) + (D337))))</f>
        <v/>
      </c>
      <c r="J335">
        <f>((C334 + C335)*(((D334 + D335)/2) + (((D338) + (D337)))))</f>
        <v/>
      </c>
    </row>
    <row r="336">
      <c r="A336" t="inlineStr">
        <is>
          <t>CLBLL_L_X4Y46/CLBLL_L.CLBLL_IMUX32-&gt;CLBLL_LL_C1</t>
        </is>
      </c>
      <c r="B336" t="inlineStr">
        <is>
          <t>PassTransistor</t>
        </is>
      </c>
      <c r="C336" t="n">
        <v>0</v>
      </c>
      <c r="E336" t="n">
        <v>0</v>
      </c>
      <c r="F336" t="n">
        <v>0</v>
      </c>
      <c r="G336" t="n">
        <v>0</v>
      </c>
      <c r="H336" t="n">
        <v>0</v>
      </c>
      <c r="I336">
        <f>((D338) + (D337))</f>
        <v/>
      </c>
      <c r="J336">
        <f>(((D338) + (D337))*C336)</f>
        <v/>
      </c>
    </row>
    <row r="337">
      <c r="A337" t="inlineStr">
        <is>
          <t>CLBLL_L_X4Y46/CLBLL_LL_C1</t>
        </is>
      </c>
      <c r="B337" t="inlineStr">
        <is>
          <t>Part of wire</t>
        </is>
      </c>
      <c r="C337" t="n">
        <v>0</v>
      </c>
      <c r="D337" t="n">
        <v>0.002273</v>
      </c>
      <c r="I337">
        <f>(((D337)/2) + (D338))</f>
        <v/>
      </c>
      <c r="J337">
        <f>((C337)*(((D337)/2) + (D338)))</f>
        <v/>
      </c>
    </row>
    <row r="338">
      <c r="A338" t="inlineStr">
        <is>
          <t>masterReg/readData2[1]_i_17/I5</t>
        </is>
      </c>
      <c r="B338" t="inlineStr">
        <is>
          <t>Inpin</t>
        </is>
      </c>
      <c r="D338" t="n">
        <v>0</v>
      </c>
      <c r="E338" t="n">
        <v>0.215</v>
      </c>
      <c r="F338" t="n">
        <v>0.173</v>
      </c>
      <c r="G338" t="n">
        <v>0.517</v>
      </c>
      <c r="H338" t="n">
        <v>0.417</v>
      </c>
    </row>
    <row r="339">
      <c r="A339" t="inlineStr">
        <is>
          <t>regReadDataA[9]: masterReg/readData1_reg[9]/Q to masterReg/readData2[1]_i_17/I5 sum delays</t>
        </is>
      </c>
      <c r="E339">
        <f>(E2 + E4 + E270 + E315 + E322 + E329 + E333 + E336 + E338)</f>
        <v/>
      </c>
      <c r="F339">
        <f>(F2 + F4 + F270 + F315 + F322 + F329 + F333 + F336 + F338)</f>
        <v/>
      </c>
      <c r="G339">
        <f>(G2 + G4 + G270 + G315 + G322 + G329 + G333 + G336 + G338)</f>
        <v/>
      </c>
      <c r="H339">
        <f>(H2 + H4 + H270 + H315 + H322 + H329 + H333 + H336 + H338)</f>
        <v/>
      </c>
      <c r="J339">
        <f>(J2 + J3 + J4 + J6 + J270 + J282 + J315 + J321 + J322 + J328 + J329 + J332 + J333 + J335 + J336 + J337 + J338)</f>
        <v/>
      </c>
    </row>
    <row r="340">
      <c r="A340" t="inlineStr">
        <is>
          <t>regReadDataA[9]: masterReg/readData1_reg[9]/Q to masterReg/readData2[1]_i_17/I5sum delays + cap delay</t>
        </is>
      </c>
      <c r="E340">
        <f>1000*(E339 + J339)</f>
        <v/>
      </c>
      <c r="F340">
        <f>1000*(F339 + J339)</f>
        <v/>
      </c>
      <c r="G340">
        <f>1000*(G339 + J339)</f>
        <v/>
      </c>
      <c r="H340">
        <f>1000*(H339 + J339)</f>
        <v/>
      </c>
    </row>
    <row r="342">
      <c r="A342" t="inlineStr">
        <is>
          <t>regReadDataA[9]: masterReg/readData1_reg[9]/Q to masterReg/readData2[1]_i_17/I5Total delay (from Vivado)</t>
        </is>
      </c>
      <c r="E342" t="inlineStr">
        <is>
          <t>678</t>
        </is>
      </c>
      <c r="F342" t="inlineStr">
        <is>
          <t>587</t>
        </is>
      </c>
      <c r="G342" t="inlineStr">
        <is>
          <t>1201</t>
        </is>
      </c>
      <c r="H342" t="inlineStr">
        <is>
          <t>1014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23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LIOB33_X0Y11/IOB_IBUF1 LIOI3_X0Y11/LIOI_IBUF1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LIOB33_X0Y11/IOB_IBUF1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LIOI3_X0Y11/LIOI_IBUF1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LIOI3_X0Y11/LIOI3.LIOI_IBUF1-&gt;LIOI_I1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LIOI3_X0Y11/LIOI_I1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LIOI3_X0Y11/LIOI3.LIOI_I1-&gt;LIOI_ILOGIC1_D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LIOI3_X0Y11/LIOI_ILOGIC1_D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LIOI3_X0Y11/LIOI3.LIOI_ILOGIC1_D-&gt;&gt;IOI_ILOGIC1_O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LIOI3_X0Y11/IOI_ILOGIC1_O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LIOI3_X0Y11/LIOI3.IOI_ILOGIC1_O-&gt;&gt;IOI_LOGIC_OUTS18_0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LIOI3_X0Y11/IOI_LOGIC_OUTS18_0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IO_INT_INTERFACE_L_X0Y11/INT_INTERFACE_LOGIC_OUTS_L_B18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L_TERM_INT_X2Y12/TERM_INT_LOGIC_OUTS_L_B18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IO_INT_INTERFACE_L_X0Y11/IO_INT_INTERFACE_L.INT_INTERFACE_LOGIC_OUTS_L_B18-&gt;&gt;INT_INTERFACE_LOGIC_OUTS_L18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IO_INT_INTERFACE_L_X0Y11/INT_INTERFACE_LOGIC_OUTS_L18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INT_L_X0Y11/LOGIC_OUTS_L18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INT_L_X0Y11/INT_L.LOGIC_OUTS_L18-&gt;&gt;NN6BEG0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0.081</v>
      </c>
      <c r="F18" t="n">
        <v>0.067</v>
      </c>
      <c r="G18" t="n">
        <v>0.18</v>
      </c>
      <c r="H18" t="n">
        <v>0.149</v>
      </c>
      <c r="I18">
        <f>((D27) + (D19 + D20 + D21 + D22 + D23 + D24 + D25 + D26))</f>
        <v/>
      </c>
      <c r="J18">
        <f>(((D27) + (D19 + D20 + D21 + D22 + D23 + D24 + D25 + D26))*C18)</f>
        <v/>
      </c>
    </row>
    <row r="19">
      <c r="A19" t="inlineStr">
        <is>
          <t>INT_L_X0Y11/NN6BEG0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INT_L_X0Y17/NN6END0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INT_L_X0Y16/NN6END_S1_0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INT_L_X0Y12/NN6A0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INT_L_X0Y13/NN6B0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INT_L_X0Y14/NN6C0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INT_L_X0Y15/NN6D0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INT_L_X0Y16/NN6E0</t>
        </is>
      </c>
      <c r="B26" t="inlineStr">
        <is>
          <t>Part of wire</t>
        </is>
      </c>
      <c r="C26" t="n">
        <v>0</v>
      </c>
      <c r="D26" t="n">
        <v>0</v>
      </c>
      <c r="I26">
        <f>(((D19 + D20 + D21 + D22 + D23 + D24 + D25 + D26)/2) + (D27))</f>
        <v/>
      </c>
      <c r="J26">
        <f>((C19 + C20 + C21 + C22 + C23 + C24 + C25 + C26)*(((D19 + D20 + D21 + D22 + D23 + D24 + D25 + D26)/2) + (D27)))</f>
        <v/>
      </c>
    </row>
    <row r="27">
      <c r="A27" t="inlineStr">
        <is>
          <t>INT_L_X0Y17/INT_L.NN6END0-&gt;&gt;LV_L0</t>
        </is>
      </c>
      <c r="B27" t="inlineStr">
        <is>
          <t>Buffer</t>
        </is>
      </c>
      <c r="C27" t="n">
        <v>0.7569375</v>
      </c>
      <c r="D27" t="n">
        <v>0.013478</v>
      </c>
      <c r="E27" t="n">
        <v>0.131</v>
      </c>
      <c r="F27" t="n">
        <v>0.108</v>
      </c>
      <c r="G27" t="n">
        <v>0.301</v>
      </c>
      <c r="H27" t="n">
        <v>0.249</v>
      </c>
      <c r="I27">
        <f>((D48) + (D28 + D29 + D30 + D31 + D32 + D33 + D34 + D35 + D36 + D37 + D38 + D39 + D40 + D41 + D42 + D43 + D44 + D45 + D46 + D47))</f>
        <v/>
      </c>
      <c r="J27">
        <f>(((D48) + (D28 + D29 + D30 + D31 + D32 + D33 + D34 + D35 + D36 + D37 + D38 + D39 + D40 + D41 + D42 + D43 + D44 + D45 + D46 + D47))*C27)</f>
        <v/>
      </c>
    </row>
    <row r="28">
      <c r="A28" t="inlineStr">
        <is>
          <t>INT_L_X0Y35/LV_L18</t>
        </is>
      </c>
      <c r="B28" t="inlineStr">
        <is>
          <t>Part of wire</t>
        </is>
      </c>
      <c r="C28" t="n">
        <v>0.0028</v>
      </c>
      <c r="D28" t="n">
        <v>0.013</v>
      </c>
    </row>
    <row r="29">
      <c r="A29" t="inlineStr">
        <is>
          <t>INT_L_X0Y17/LV_L0</t>
        </is>
      </c>
      <c r="B29" t="inlineStr">
        <is>
          <t>Part of wire</t>
        </is>
      </c>
      <c r="C29" t="n">
        <v>0.0028</v>
      </c>
      <c r="D29" t="n">
        <v>0.013</v>
      </c>
    </row>
    <row r="30">
      <c r="A30" t="inlineStr">
        <is>
          <t>INT_L_X0Y26/LV_L9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INT_L_X0Y34/LV_L17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INT_L_X0Y33/LV_L16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INT_L_X0Y32/LV_L15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INT_L_X0Y31/LV_L14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INT_L_X0Y30/LV_L13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INT_L_X0Y29/LV_L12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INT_L_X0Y28/LV_L11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INT_L_X0Y27/LV_L10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INT_L_X0Y25/LV_L8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HCLK_L_X4Y26/HCLK_LV7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INT_L_X0Y24/LV_L7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INT_L_X0Y23/LV_L6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INT_L_X0Y22/LV_L5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INT_L_X0Y21/LV_L4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INT_L_X0Y20/LV_L3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INT_L_X0Y19/LV_L2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INT_L_X0Y18/LV_L1</t>
        </is>
      </c>
      <c r="B47" t="inlineStr">
        <is>
          <t>Part of wire</t>
        </is>
      </c>
      <c r="C47" t="n">
        <v>0</v>
      </c>
      <c r="D47" t="n">
        <v>0</v>
      </c>
      <c r="I47">
        <f>(((D28 + D29 + D30 + D31 + D32 + D33 + D34 + D35 + D36 + D37 + D38 + D39 + D40 + D41 + D42 + D43 + D44 + D45 + D46 + D47)/2) + (D48))</f>
        <v/>
      </c>
      <c r="J47">
        <f>((C28 + C29 + C30 + C31 + C32 + C33 + C34 + C35 + C36 + C37 + C38 + C39 + C40 + C41 + C42 + C43 + C44 + C45 + C46 + C47)*(((D28 + D29 + D30 + D31 + D32 + D33 + D34 + D35 + D36 + D37 + D38 + D39 + D40 + D41 + D42 + D43 + D44 + D45 + D46 + D47)/2) + (D48)))</f>
        <v/>
      </c>
    </row>
    <row r="48">
      <c r="A48" t="inlineStr">
        <is>
          <t>INT_L_X0Y35/INT_L.LV_L18-&gt;&gt;NN6BEG3</t>
        </is>
      </c>
      <c r="B48" t="inlineStr">
        <is>
          <t>Buffer</t>
        </is>
      </c>
      <c r="C48" t="n">
        <v>1.5845231875</v>
      </c>
      <c r="D48" t="n">
        <v>0.009979</v>
      </c>
      <c r="E48" t="n">
        <v>0.08400000000000001</v>
      </c>
      <c r="F48" t="n">
        <v>0.06900000000000001</v>
      </c>
      <c r="G48" t="n">
        <v>0.185</v>
      </c>
      <c r="H48" t="n">
        <v>0.153</v>
      </c>
      <c r="I48">
        <f>((D56) + (D49 + D50 + D51 + D52 + D53 + D54 + D55))</f>
        <v/>
      </c>
      <c r="J48">
        <f>(((D56) + (D49 + D50 + D51 + D52 + D53 + D54 + D55))*C48)</f>
        <v/>
      </c>
    </row>
    <row r="49">
      <c r="A49" t="inlineStr">
        <is>
          <t>INT_L_X0Y35/NN6BEG3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INT_L_X0Y41/NN6END3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INT_L_X0Y36/NN6A3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INT_L_X0Y37/NN6B3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INT_L_X0Y38/NN6C3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INT_L_X0Y39/NN6D3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INT_L_X0Y40/NN6E3</t>
        </is>
      </c>
      <c r="B55" t="inlineStr">
        <is>
          <t>Part of wire</t>
        </is>
      </c>
      <c r="C55" t="n">
        <v>0</v>
      </c>
      <c r="D55" t="n">
        <v>0</v>
      </c>
      <c r="I55">
        <f>(((D49 + D50 + D51 + D52 + D53 + D54 + D55)/2) + (D56))</f>
        <v/>
      </c>
      <c r="J55">
        <f>((C49 + C50 + C51 + C52 + C53 + C54 + C55)*(((D49 + D50 + D51 + D52 + D53 + D54 + D55)/2) + (D56)))</f>
        <v/>
      </c>
    </row>
    <row r="56">
      <c r="A56" t="inlineStr">
        <is>
          <t>INT_L_X0Y41/INT_L.NN6END3-&gt;&gt;NN6BEG3</t>
        </is>
      </c>
      <c r="B56" t="inlineStr">
        <is>
          <t>Buffer</t>
        </is>
      </c>
      <c r="C56" t="n">
        <v>1.5845231875</v>
      </c>
      <c r="D56" t="n">
        <v>0.009979</v>
      </c>
      <c r="E56" t="n">
        <v>0.08400000000000001</v>
      </c>
      <c r="F56" t="n">
        <v>0.06900000000000001</v>
      </c>
      <c r="G56" t="n">
        <v>0.185</v>
      </c>
      <c r="H56" t="n">
        <v>0.153</v>
      </c>
      <c r="I56">
        <f>((D64) + (D57 + D58 + D59 + D60 + D61 + D62 + D63))</f>
        <v/>
      </c>
      <c r="J56">
        <f>(((D64) + (D57 + D58 + D59 + D60 + D61 + D62 + D63))*C56)</f>
        <v/>
      </c>
    </row>
    <row r="57">
      <c r="A57" t="inlineStr">
        <is>
          <t>INT_L_X0Y41/NN6BEG3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INT_L_X0Y47/NN6END3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INT_L_X0Y42/NN6A3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INT_L_X0Y43/NN6B3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INT_L_X0Y44/NN6C3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INT_L_X0Y45/NN6D3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INT_L_X0Y46/NN6E3</t>
        </is>
      </c>
      <c r="B63" t="inlineStr">
        <is>
          <t>Part of wire</t>
        </is>
      </c>
      <c r="C63" t="n">
        <v>0</v>
      </c>
      <c r="D63" t="n">
        <v>0</v>
      </c>
      <c r="I63">
        <f>(((D57 + D58 + D59 + D60 + D61 + D62 + D63)/2) + (D64))</f>
        <v/>
      </c>
      <c r="J63">
        <f>((C57 + C58 + C59 + C60 + C61 + C62 + C63)*(((D57 + D58 + D59 + D60 + D61 + D62 + D63)/2) + (D64)))</f>
        <v/>
      </c>
    </row>
    <row r="64">
      <c r="A64" t="inlineStr">
        <is>
          <t>INT_L_X0Y47/INT_L.NN6END3-&gt;&gt;EE2BEG3</t>
        </is>
      </c>
      <c r="B64" t="inlineStr">
        <is>
          <t>Buffer</t>
        </is>
      </c>
      <c r="C64" t="n">
        <v>1.1851186875</v>
      </c>
      <c r="D64" t="n">
        <v>0.008473000000000001</v>
      </c>
      <c r="E64" t="n">
        <v>0.06</v>
      </c>
      <c r="F64" t="n">
        <v>0.05</v>
      </c>
      <c r="G64" t="n">
        <v>0.134</v>
      </c>
      <c r="H64" t="n">
        <v>0.111</v>
      </c>
      <c r="I64">
        <f>((D73 + D84 + D95 + D113 + D2295) + (D65 + D66 + D67 + D68 + D69 + D70 + D71 + D72))</f>
        <v/>
      </c>
      <c r="J64">
        <f>(((D73 + D84 + D95 + D113 + D2295) + (D65 + D66 + D67 + D68 + D69 + D70 + D71 + D72))*C64)</f>
        <v/>
      </c>
    </row>
    <row r="65">
      <c r="A65" t="inlineStr">
        <is>
          <t>INT_L_X0Y47/EE2BEG3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INT_L_X2Y47/EE2END3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INT_R_X1Y47/EE2A3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INT_INTERFACE_R_X1Y47/INT_INTERFACE_EE2A3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CMT_FIFO_R_X7Y45/CMT_FIFO_EE2A3_10</t>
        </is>
      </c>
      <c r="B69" t="inlineStr">
        <is>
          <t>Part of wire</t>
        </is>
      </c>
      <c r="C69" t="n">
        <v>0.31751</v>
      </c>
      <c r="D69" t="n">
        <v>0.022067</v>
      </c>
    </row>
    <row r="70">
      <c r="A70" t="inlineStr">
        <is>
          <t>CMT_TOP_R_UPPER_T_X8Y44/CMT_TOP_EE2A3_10</t>
        </is>
      </c>
      <c r="B70" t="inlineStr">
        <is>
          <t>Part of wire</t>
        </is>
      </c>
      <c r="C70" t="n">
        <v>0.31751</v>
      </c>
      <c r="D70" t="n">
        <v>0.022067</v>
      </c>
    </row>
    <row r="71">
      <c r="A71" t="inlineStr">
        <is>
          <t>VBRK_X9Y49/VBRK_EE2A3</t>
        </is>
      </c>
      <c r="B71" t="inlineStr">
        <is>
          <t>Part of wire</t>
        </is>
      </c>
      <c r="C71" t="n">
        <v>0.01211</v>
      </c>
      <c r="D71" t="n">
        <v>0.00162</v>
      </c>
    </row>
    <row r="72">
      <c r="A72" t="inlineStr">
        <is>
          <t>CLBLL_L_X2Y47/CLBLL_EE2A3</t>
        </is>
      </c>
      <c r="B72" t="inlineStr">
        <is>
          <t>Part of wire</t>
        </is>
      </c>
      <c r="C72" t="n">
        <v>0</v>
      </c>
      <c r="D72" t="n">
        <v>0</v>
      </c>
      <c r="I72">
        <f>(((D65 + D66 + D67 + D68 + D69 + D70 + D71 + D72)/2) + (D73 + D84 + D95 + D113 + D2295))</f>
        <v/>
      </c>
      <c r="J72">
        <f>((C65 + C66 + C67 + C68 + C69 + C70 + C71 + C72)*(((D65 + D66 + D67 + D68 + D69 + D70 + D71 + D72)/2) + (D73 + D84 + D95 + D113 + D2295)))</f>
        <v/>
      </c>
    </row>
    <row r="73">
      <c r="A73" t="inlineStr">
        <is>
          <t>INT_L_X2Y47/INT_L.EE2END3-&gt;&gt;IMUX_L6</t>
        </is>
      </c>
      <c r="B73" t="inlineStr">
        <is>
          <t>Buffer</t>
        </is>
      </c>
      <c r="C73" t="n">
        <v>1.6107141875</v>
      </c>
      <c r="D73" t="n">
        <v>0.007713</v>
      </c>
      <c r="E73" t="n">
        <v>0.047</v>
      </c>
      <c r="F73" t="n">
        <v>0.038</v>
      </c>
      <c r="G73" t="n">
        <v>0.138</v>
      </c>
      <c r="H73" t="n">
        <v>0.114</v>
      </c>
      <c r="I73">
        <f>((((D78) + (D77))) + (D74 + D75))</f>
        <v/>
      </c>
      <c r="J73">
        <f>(((((D78) + (D77))) + (D74 + D75))*C73)</f>
        <v/>
      </c>
    </row>
    <row r="74">
      <c r="A74" t="inlineStr">
        <is>
          <t>INT_L_X2Y47/IMUX_L6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CLBLL_L_X2Y47/CLBLL_IMUX6</t>
        </is>
      </c>
      <c r="B75" t="inlineStr">
        <is>
          <t>Part of wire</t>
        </is>
      </c>
      <c r="C75" t="n">
        <v>0</v>
      </c>
      <c r="D75" t="n">
        <v>0</v>
      </c>
      <c r="I75">
        <f>(((D74 + D75)/2) + (((D78) + (D77))))</f>
        <v/>
      </c>
      <c r="J75">
        <f>((C74 + C75)*(((D74 + D75)/2) + (((D78) + (D77)))))</f>
        <v/>
      </c>
    </row>
    <row r="76">
      <c r="A76" t="inlineStr">
        <is>
          <t>CLBLL_L_X2Y47/CLBLL_L.CLBLL_IMUX6-&gt;CLBLL_L_A1</t>
        </is>
      </c>
      <c r="B76" t="inlineStr">
        <is>
          <t>PassTransistor</t>
        </is>
      </c>
      <c r="C76" t="n">
        <v>0</v>
      </c>
      <c r="E76" t="n">
        <v>0</v>
      </c>
      <c r="F76" t="n">
        <v>0</v>
      </c>
      <c r="G76" t="n">
        <v>0</v>
      </c>
      <c r="H76" t="n">
        <v>0</v>
      </c>
      <c r="I76">
        <f>((D78) + (D77))</f>
        <v/>
      </c>
      <c r="J76">
        <f>(((D78) + (D77))*C76)</f>
        <v/>
      </c>
    </row>
    <row r="77">
      <c r="A77" t="inlineStr">
        <is>
          <t>CLBLL_L_X2Y47/CLBLL_L_A1</t>
        </is>
      </c>
      <c r="B77" t="inlineStr">
        <is>
          <t>Part of wire</t>
        </is>
      </c>
      <c r="C77" t="n">
        <v>0</v>
      </c>
      <c r="D77" t="n">
        <v>0</v>
      </c>
      <c r="I77">
        <f>(((D77)/2) + (D78))</f>
        <v/>
      </c>
      <c r="J77">
        <f>((C77)*(((D77)/2) + (D78)))</f>
        <v/>
      </c>
    </row>
    <row r="78">
      <c r="A78" t="inlineStr">
        <is>
          <t>masterReg/readData2[0]_i_9/I1</t>
        </is>
      </c>
      <c r="B78" t="inlineStr">
        <is>
          <t>Inpin</t>
        </is>
      </c>
      <c r="D78" t="n">
        <v>0</v>
      </c>
      <c r="E78" t="n">
        <v>0.214</v>
      </c>
      <c r="F78" t="n">
        <v>0.172</v>
      </c>
      <c r="G78" t="n">
        <v>0.516</v>
      </c>
      <c r="H78" t="n">
        <v>0.416</v>
      </c>
    </row>
    <row r="79">
      <c r="A79" t="inlineStr">
        <is>
          <t>sw_IBUF[0]: sw_IBUF[0]_inst/O to masterReg/readData2[0]_i_9/I1 sum delays</t>
        </is>
      </c>
      <c r="E79">
        <f>(E2 + E5 + E7 + E9 + E11 + E15 + E18 + E27 + E48 + E56 + E64 + E73 + E76 + E78)</f>
        <v/>
      </c>
      <c r="F79">
        <f>(F2 + F5 + F7 + F9 + F11 + F15 + F18 + F27 + F48 + F56 + F64 + F73 + F76 + F78)</f>
        <v/>
      </c>
      <c r="G79">
        <f>(G2 + G5 + G7 + G9 + G11 + G15 + G18 + G27 + G48 + G56 + G64 + G73 + G76 + G78)</f>
        <v/>
      </c>
      <c r="H79">
        <f>(H2 + H5 + H7 + H9 + H11 + H15 + H18 + H27 + H48 + H56 + H64 + H73 + H76 + H78)</f>
        <v/>
      </c>
      <c r="J79">
        <f>(J2 + J4 + J5 + J6 + J7 + J8 + J9 + J10 + J11 + J14 + J15 + J17 + J18 + J26 + J27 + J47 + J48 + J55 + J56 + J63 + J64 + J72 + J73 + J75 + J76 + J77 + J78)</f>
        <v/>
      </c>
    </row>
    <row r="80">
      <c r="A80" t="inlineStr">
        <is>
          <t>sw_IBUF[0]: sw_IBUF[0]_inst/O to masterReg/readData2[0]_i_9/I1sum delays + cap delay</t>
        </is>
      </c>
      <c r="E80">
        <f>1000*(E79 + J79)</f>
        <v/>
      </c>
      <c r="F80">
        <f>1000*(F79 + J79)</f>
        <v/>
      </c>
      <c r="G80">
        <f>1000*(G79 + J79)</f>
        <v/>
      </c>
      <c r="H80">
        <f>1000*(H79 + J79)</f>
        <v/>
      </c>
    </row>
    <row r="82">
      <c r="A82" t="inlineStr">
        <is>
          <t>sw_IBUF[0]: sw_IBUF[0]_inst/O to masterReg/readData2[0]_i_9/I1Total delay (from Vivado)</t>
        </is>
      </c>
      <c r="E82" t="inlineStr">
        <is>
          <t>1053</t>
        </is>
      </c>
      <c r="F82" t="inlineStr">
        <is>
          <t>888</t>
        </is>
      </c>
      <c r="G82" t="inlineStr">
        <is>
          <t>1852</t>
        </is>
      </c>
      <c r="H82" t="inlineStr">
        <is>
          <t>1546</t>
        </is>
      </c>
    </row>
    <row r="84">
      <c r="A84" t="inlineStr">
        <is>
          <t>INT_L_X2Y47/INT_L.EE2END3-&gt;&gt;IMUX_L14</t>
        </is>
      </c>
      <c r="B84" t="inlineStr">
        <is>
          <t>Buffer</t>
        </is>
      </c>
      <c r="C84" t="n">
        <v>1.6107141875</v>
      </c>
      <c r="D84" t="n">
        <v>0.007713</v>
      </c>
      <c r="E84" t="n">
        <v>0.047</v>
      </c>
      <c r="F84" t="n">
        <v>0.038</v>
      </c>
      <c r="G84" t="n">
        <v>0.138</v>
      </c>
      <c r="H84" t="n">
        <v>0.114</v>
      </c>
      <c r="I84">
        <f>((((D89) + (D88))) + (D85 + D86))</f>
        <v/>
      </c>
      <c r="J84">
        <f>(((((D89) + (D88))) + (D85 + D86))*C84)</f>
        <v/>
      </c>
    </row>
    <row r="85">
      <c r="A85" t="inlineStr">
        <is>
          <t>INT_L_X2Y47/IMUX_L14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CLBLL_L_X2Y47/CLBLL_IMUX14</t>
        </is>
      </c>
      <c r="B86" t="inlineStr">
        <is>
          <t>Part of wire</t>
        </is>
      </c>
      <c r="C86" t="n">
        <v>0</v>
      </c>
      <c r="D86" t="n">
        <v>0</v>
      </c>
      <c r="I86">
        <f>(((D85 + D86)/2) + (((D89) + (D88))))</f>
        <v/>
      </c>
      <c r="J86">
        <f>((C85 + C86)*(((D85 + D86)/2) + (((D89) + (D88)))))</f>
        <v/>
      </c>
    </row>
    <row r="87">
      <c r="A87" t="inlineStr">
        <is>
          <t>CLBLL_L_X2Y47/CLBLL_L.CLBLL_IMUX14-&gt;CLBLL_L_B1</t>
        </is>
      </c>
      <c r="B87" t="inlineStr">
        <is>
          <t>PassTransistor</t>
        </is>
      </c>
      <c r="C87" t="n">
        <v>0</v>
      </c>
      <c r="E87" t="n">
        <v>0</v>
      </c>
      <c r="F87" t="n">
        <v>0</v>
      </c>
      <c r="G87" t="n">
        <v>0</v>
      </c>
      <c r="H87" t="n">
        <v>0</v>
      </c>
      <c r="I87">
        <f>((D89) + (D88))</f>
        <v/>
      </c>
      <c r="J87">
        <f>(((D89) + (D88))*C87)</f>
        <v/>
      </c>
    </row>
    <row r="88">
      <c r="A88" t="inlineStr">
        <is>
          <t>CLBLL_L_X2Y47/CLBLL_L_B1</t>
        </is>
      </c>
      <c r="B88" t="inlineStr">
        <is>
          <t>Part of wire</t>
        </is>
      </c>
      <c r="C88" t="n">
        <v>0</v>
      </c>
      <c r="D88" t="n">
        <v>0</v>
      </c>
      <c r="I88">
        <f>(((D88)/2) + (D89))</f>
        <v/>
      </c>
      <c r="J88">
        <f>((C88)*(((D88)/2) + (D89)))</f>
        <v/>
      </c>
    </row>
    <row r="89">
      <c r="A89" t="inlineStr">
        <is>
          <t>masterReg/readData2[0]_i_8/I1</t>
        </is>
      </c>
      <c r="B89" t="inlineStr">
        <is>
          <t>Inpin</t>
        </is>
      </c>
      <c r="D89" t="n">
        <v>0</v>
      </c>
      <c r="E89" t="n">
        <v>0.213</v>
      </c>
      <c r="F89" t="n">
        <v>0.171</v>
      </c>
      <c r="G89" t="n">
        <v>0.518</v>
      </c>
      <c r="H89" t="n">
        <v>0.417</v>
      </c>
    </row>
    <row r="90">
      <c r="A90" t="inlineStr">
        <is>
          <t>sw_IBUF[0]: sw_IBUF[0]_inst/O to masterReg/readData2[0]_i_8/I1 sum delays</t>
        </is>
      </c>
      <c r="E90">
        <f>(E2 + E5 + E7 + E9 + E11 + E15 + E18 + E27 + E48 + E56 + E64 + E84 + E87 + E89)</f>
        <v/>
      </c>
      <c r="F90">
        <f>(F2 + F5 + F7 + F9 + F11 + F15 + F18 + F27 + F48 + F56 + F64 + F84 + F87 + F89)</f>
        <v/>
      </c>
      <c r="G90">
        <f>(G2 + G5 + G7 + G9 + G11 + G15 + G18 + G27 + G48 + G56 + G64 + G84 + G87 + G89)</f>
        <v/>
      </c>
      <c r="H90">
        <f>(H2 + H5 + H7 + H9 + H11 + H15 + H18 + H27 + H48 + H56 + H64 + H84 + H87 + H89)</f>
        <v/>
      </c>
      <c r="J90">
        <f>(J2 + J4 + J5 + J6 + J7 + J8 + J9 + J10 + J11 + J14 + J15 + J17 + J18 + J26 + J27 + J47 + J48 + J55 + J56 + J63 + J64 + J72 + J84 + J86 + J87 + J88 + J89)</f>
        <v/>
      </c>
    </row>
    <row r="91">
      <c r="A91" t="inlineStr">
        <is>
          <t>sw_IBUF[0]: sw_IBUF[0]_inst/O to masterReg/readData2[0]_i_8/I1sum delays + cap delay</t>
        </is>
      </c>
      <c r="E91">
        <f>1000*(E90 + J90)</f>
        <v/>
      </c>
      <c r="F91">
        <f>1000*(F90 + J90)</f>
        <v/>
      </c>
      <c r="G91">
        <f>1000*(G90 + J90)</f>
        <v/>
      </c>
      <c r="H91">
        <f>1000*(H90 + J90)</f>
        <v/>
      </c>
    </row>
    <row r="93">
      <c r="A93" t="inlineStr">
        <is>
          <t>sw_IBUF[0]: sw_IBUF[0]_inst/O to masterReg/readData2[0]_i_8/I1Total delay (from Vivado)</t>
        </is>
      </c>
      <c r="E93" t="inlineStr">
        <is>
          <t>1052</t>
        </is>
      </c>
      <c r="F93" t="inlineStr">
        <is>
          <t>887</t>
        </is>
      </c>
      <c r="G93" t="inlineStr">
        <is>
          <t>1852</t>
        </is>
      </c>
      <c r="H93" t="inlineStr">
        <is>
          <t>1546</t>
        </is>
      </c>
    </row>
    <row r="95">
      <c r="A95" t="inlineStr">
        <is>
          <t>INT_L_X2Y47/INT_L.EE2END3-&gt;&gt;SL1BEG3</t>
        </is>
      </c>
      <c r="B95" t="inlineStr">
        <is>
          <t>Buffer</t>
        </is>
      </c>
      <c r="C95" t="n">
        <v>1.16220225</v>
      </c>
      <c r="D95" t="n">
        <v>0.008429000000000001</v>
      </c>
      <c r="E95" t="n">
        <v>0.054</v>
      </c>
      <c r="F95" t="n">
        <v>0.044</v>
      </c>
      <c r="G95" t="n">
        <v>0.131</v>
      </c>
      <c r="H95" t="n">
        <v>0.108</v>
      </c>
      <c r="I95">
        <f>((D98) + (D96 + D97))</f>
        <v/>
      </c>
      <c r="J95">
        <f>(((D98) + (D96 + D97))*C95)</f>
        <v/>
      </c>
    </row>
    <row r="96">
      <c r="A96" t="inlineStr">
        <is>
          <t>INT_L_X2Y47/SL1BEG3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INT_L_X2Y46/SL1END3</t>
        </is>
      </c>
      <c r="B97" t="inlineStr">
        <is>
          <t>Part of wire</t>
        </is>
      </c>
      <c r="C97" t="n">
        <v>0</v>
      </c>
      <c r="D97" t="n">
        <v>0</v>
      </c>
      <c r="I97">
        <f>(((D96 + D97)/2) + (D98))</f>
        <v/>
      </c>
      <c r="J97">
        <f>((C96 + C97)*(((D96 + D97)/2) + (D98)))</f>
        <v/>
      </c>
    </row>
    <row r="98">
      <c r="A98" t="inlineStr">
        <is>
          <t>INT_L_X2Y46/INT_L.SL1END3-&gt;&gt;ER1BEG_S0</t>
        </is>
      </c>
      <c r="B98" t="inlineStr">
        <is>
          <t>Buffer</t>
        </is>
      </c>
      <c r="C98" t="n">
        <v>1.16220225</v>
      </c>
      <c r="D98" t="n">
        <v>0.008429000000000001</v>
      </c>
      <c r="E98" t="n">
        <v>0.044</v>
      </c>
      <c r="F98" t="n">
        <v>0.036</v>
      </c>
      <c r="G98" t="n">
        <v>0.124</v>
      </c>
      <c r="H98" t="n">
        <v>0.103</v>
      </c>
      <c r="I98">
        <f>((D102) + (D99 + D100 + D101))</f>
        <v/>
      </c>
      <c r="J98">
        <f>(((D102) + (D99 + D100 + D101))*C98)</f>
        <v/>
      </c>
    </row>
    <row r="99">
      <c r="A99" t="inlineStr">
        <is>
          <t>INT_L_X2Y46/ER1BEG_S0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INT_R_X3Y47/ER1END0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INT_L_X2Y47/ER1BEG0</t>
        </is>
      </c>
      <c r="B101" t="inlineStr">
        <is>
          <t>Part of wire</t>
        </is>
      </c>
      <c r="C101" t="n">
        <v>0</v>
      </c>
      <c r="D101" t="n">
        <v>0</v>
      </c>
      <c r="I101">
        <f>(((D99 + D100 + D101)/2) + (D102))</f>
        <v/>
      </c>
      <c r="J101">
        <f>((C99 + C100 + C101)*(((D99 + D100 + D101)/2) + (D102)))</f>
        <v/>
      </c>
    </row>
    <row r="102">
      <c r="A102" t="inlineStr">
        <is>
          <t>INT_R_X3Y47/INT_R.ER1END0-&gt;&gt;IMUX18</t>
        </is>
      </c>
      <c r="B102" t="inlineStr">
        <is>
          <t>Buffer</t>
        </is>
      </c>
      <c r="C102" t="n">
        <v>1.6107141875</v>
      </c>
      <c r="D102" t="n">
        <v>0.007713</v>
      </c>
      <c r="E102" t="n">
        <v>0.047</v>
      </c>
      <c r="F102" t="n">
        <v>0.038</v>
      </c>
      <c r="G102" t="n">
        <v>0.138</v>
      </c>
      <c r="H102" t="n">
        <v>0.114</v>
      </c>
      <c r="I102">
        <f>((((D107) + (D106))) + (D103 + D104))</f>
        <v/>
      </c>
      <c r="J102">
        <f>(((((D107) + (D106))) + (D103 + D104))*C102)</f>
        <v/>
      </c>
    </row>
    <row r="103">
      <c r="A103" t="inlineStr">
        <is>
          <t>INT_R_X3Y47/IMUX18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CLBLM_R_X3Y47/CLBLM_IMUX18</t>
        </is>
      </c>
      <c r="B104" t="inlineStr">
        <is>
          <t>Part of wire</t>
        </is>
      </c>
      <c r="C104" t="n">
        <v>0</v>
      </c>
      <c r="D104" t="n">
        <v>0</v>
      </c>
      <c r="I104">
        <f>(((D103 + D104)/2) + (((D107) + (D106))))</f>
        <v/>
      </c>
      <c r="J104">
        <f>((C103 + C104)*(((D103 + D104)/2) + (((D107) + (D106)))))</f>
        <v/>
      </c>
    </row>
    <row r="105">
      <c r="A105" t="inlineStr">
        <is>
          <t>CLBLM_R_X3Y47/CLBLM_R.CLBLM_IMUX18-&gt;CLBLM_M_B2</t>
        </is>
      </c>
      <c r="B105" t="inlineStr">
        <is>
          <t>PassTransistor</t>
        </is>
      </c>
      <c r="C105" t="n">
        <v>0</v>
      </c>
      <c r="E105" t="n">
        <v>0</v>
      </c>
      <c r="F105" t="n">
        <v>0</v>
      </c>
      <c r="G105" t="n">
        <v>0</v>
      </c>
      <c r="H105" t="n">
        <v>0</v>
      </c>
      <c r="I105">
        <f>((D107) + (D106))</f>
        <v/>
      </c>
      <c r="J105">
        <f>(((D107) + (D106))*C105)</f>
        <v/>
      </c>
    </row>
    <row r="106">
      <c r="A106" t="inlineStr">
        <is>
          <t>CLBLM_R_X3Y47/CLBLM_M_B2</t>
        </is>
      </c>
      <c r="B106" t="inlineStr">
        <is>
          <t>Part of wire</t>
        </is>
      </c>
      <c r="C106" t="n">
        <v>0</v>
      </c>
      <c r="D106" t="n">
        <v>0</v>
      </c>
      <c r="I106">
        <f>(((D106)/2) + (D107))</f>
        <v/>
      </c>
      <c r="J106">
        <f>((C106)*(((D106)/2) + (D107)))</f>
        <v/>
      </c>
    </row>
    <row r="107">
      <c r="A107" t="inlineStr">
        <is>
          <t>masterReg/readData2[4]_i_6/I2</t>
        </is>
      </c>
      <c r="B107" t="inlineStr">
        <is>
          <t>Inpin</t>
        </is>
      </c>
      <c r="D107" t="n">
        <v>0</v>
      </c>
      <c r="E107" t="n">
        <v>0.214</v>
      </c>
      <c r="F107" t="n">
        <v>0.172</v>
      </c>
      <c r="G107" t="n">
        <v>0.504</v>
      </c>
      <c r="H107" t="n">
        <v>0.406</v>
      </c>
    </row>
    <row r="108">
      <c r="A108" t="inlineStr">
        <is>
          <t>sw_IBUF[0]: sw_IBUF[0]_inst/O to masterReg/readData2[4]_i_6/I2 sum delays</t>
        </is>
      </c>
      <c r="E108">
        <f>(E2 + E5 + E7 + E9 + E11 + E15 + E18 + E27 + E48 + E56 + E64 + E95 + E98 + E102 + E105 + E107)</f>
        <v/>
      </c>
      <c r="F108">
        <f>(F2 + F5 + F7 + F9 + F11 + F15 + F18 + F27 + F48 + F56 + F64 + F95 + F98 + F102 + F105 + F107)</f>
        <v/>
      </c>
      <c r="G108">
        <f>(G2 + G5 + G7 + G9 + G11 + G15 + G18 + G27 + G48 + G56 + G64 + G95 + G98 + G102 + G105 + G107)</f>
        <v/>
      </c>
      <c r="H108">
        <f>(H2 + H5 + H7 + H9 + H11 + H15 + H18 + H27 + H48 + H56 + H64 + H95 + H98 + H102 + H105 + H107)</f>
        <v/>
      </c>
      <c r="J108">
        <f>(J2 + J4 + J5 + J6 + J7 + J8 + J9 + J10 + J11 + J14 + J15 + J17 + J18 + J26 + J27 + J47 + J48 + J55 + J56 + J63 + J64 + J72 + J95 + J97 + J98 + J101 + J102 + J104 + J105 + J106 + J107)</f>
        <v/>
      </c>
    </row>
    <row r="109">
      <c r="A109" t="inlineStr">
        <is>
          <t>sw_IBUF[0]: sw_IBUF[0]_inst/O to masterReg/readData2[4]_i_6/I2sum delays + cap delay</t>
        </is>
      </c>
      <c r="E109">
        <f>1000*(E108 + J108)</f>
        <v/>
      </c>
      <c r="F109">
        <f>1000*(F108 + J108)</f>
        <v/>
      </c>
      <c r="G109">
        <f>1000*(G108 + J108)</f>
        <v/>
      </c>
      <c r="H109">
        <f>1000*(H108 + J108)</f>
        <v/>
      </c>
    </row>
    <row r="111">
      <c r="A111" t="inlineStr">
        <is>
          <t>sw_IBUF[0]: sw_IBUF[0]_inst/O to masterReg/readData2[4]_i_6/I2Total delay (from Vivado)</t>
        </is>
      </c>
      <c r="E111" t="inlineStr">
        <is>
          <t>1168</t>
        </is>
      </c>
      <c r="F111" t="inlineStr">
        <is>
          <t>985</t>
        </is>
      </c>
      <c r="G111" t="inlineStr">
        <is>
          <t>2065</t>
        </is>
      </c>
      <c r="H111" t="inlineStr">
        <is>
          <t>1725</t>
        </is>
      </c>
    </row>
    <row r="113">
      <c r="A113" t="inlineStr">
        <is>
          <t>INT_L_X2Y47/INT_L.EE2END3-&gt;&gt;EL1BEG2</t>
        </is>
      </c>
      <c r="B113" t="inlineStr">
        <is>
          <t>Buffer</t>
        </is>
      </c>
      <c r="C113" t="n">
        <v>1.16220225</v>
      </c>
      <c r="D113" t="n">
        <v>0.008429000000000001</v>
      </c>
      <c r="E113" t="n">
        <v>0.043</v>
      </c>
      <c r="F113" t="n">
        <v>0.035</v>
      </c>
      <c r="G113" t="n">
        <v>0.123</v>
      </c>
      <c r="H113" t="n">
        <v>0.102</v>
      </c>
      <c r="I113">
        <f>((D116 + D2231) + (D114 + D115))</f>
        <v/>
      </c>
      <c r="J113">
        <f>(((D116 + D2231) + (D114 + D115))*C113)</f>
        <v/>
      </c>
    </row>
    <row r="114">
      <c r="A114" t="inlineStr">
        <is>
          <t>INT_L_X2Y47/EL1BEG2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INT_R_X3Y47/EL1END2</t>
        </is>
      </c>
      <c r="B115" t="inlineStr">
        <is>
          <t>Part of wire</t>
        </is>
      </c>
      <c r="C115" t="n">
        <v>0</v>
      </c>
      <c r="D115" t="n">
        <v>0</v>
      </c>
      <c r="I115">
        <f>(((D114 + D115)/2) + (D116 + D2231))</f>
        <v/>
      </c>
      <c r="J115">
        <f>((C114 + C115)*(((D114 + D115)/2) + (D116 + D2231)))</f>
        <v/>
      </c>
    </row>
    <row r="116">
      <c r="A116" t="inlineStr">
        <is>
          <t>INT_R_X3Y47/INT_R.EL1END2-&gt;&gt;SL1BEG2</t>
        </is>
      </c>
      <c r="B116" t="inlineStr">
        <is>
          <t>Buffer</t>
        </is>
      </c>
      <c r="C116" t="n">
        <v>1.16220225</v>
      </c>
      <c r="D116" t="n">
        <v>0.008429000000000001</v>
      </c>
      <c r="E116" t="n">
        <v>0.054</v>
      </c>
      <c r="F116" t="n">
        <v>0.044</v>
      </c>
      <c r="G116" t="n">
        <v>0.131</v>
      </c>
      <c r="H116" t="n">
        <v>0.108</v>
      </c>
      <c r="I116">
        <f>((D119 + D157 + D168 + D2183) + (D117 + D118))</f>
        <v/>
      </c>
      <c r="J116">
        <f>(((D119 + D157 + D168 + D2183) + (D117 + D118))*C116)</f>
        <v/>
      </c>
    </row>
    <row r="117">
      <c r="A117" t="inlineStr">
        <is>
          <t>INT_R_X3Y47/SL1BEG2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INT_R_X3Y46/SL1END2</t>
        </is>
      </c>
      <c r="B118" t="inlineStr">
        <is>
          <t>Part of wire</t>
        </is>
      </c>
      <c r="C118" t="n">
        <v>0</v>
      </c>
      <c r="D118" t="n">
        <v>0</v>
      </c>
      <c r="I118">
        <f>(((D117 + D118)/2) + (D119 + D157 + D168 + D2183))</f>
        <v/>
      </c>
      <c r="J118">
        <f>((C117 + C118)*(((D117 + D118)/2) + (D119 + D157 + D168 + D2183)))</f>
        <v/>
      </c>
    </row>
    <row r="119">
      <c r="A119" t="inlineStr">
        <is>
          <t>INT_R_X3Y46/INT_R.SL1END2-&gt;&gt;BYP_ALT2</t>
        </is>
      </c>
      <c r="B119" t="inlineStr">
        <is>
          <t>Buffer</t>
        </is>
      </c>
      <c r="C119" t="n">
        <v>0</v>
      </c>
      <c r="D119" t="n">
        <v>0.00757</v>
      </c>
      <c r="E119" t="n">
        <v>0</v>
      </c>
      <c r="F119" t="n">
        <v>0</v>
      </c>
      <c r="G119" t="n">
        <v>0</v>
      </c>
      <c r="H119" t="n">
        <v>0</v>
      </c>
      <c r="I119">
        <f>((D121) + (D120))</f>
        <v/>
      </c>
      <c r="J119">
        <f>(((D121) + (D120))*C119)</f>
        <v/>
      </c>
    </row>
    <row r="120">
      <c r="A120" t="inlineStr">
        <is>
          <t>INT_R_X3Y46/BYP_ALT2</t>
        </is>
      </c>
      <c r="B120" t="inlineStr">
        <is>
          <t>Part of wire</t>
        </is>
      </c>
      <c r="C120" t="n">
        <v>0</v>
      </c>
      <c r="D120" t="n">
        <v>0</v>
      </c>
      <c r="I120">
        <f>(((D120)/2) + (D121))</f>
        <v/>
      </c>
      <c r="J120">
        <f>((C120)*(((D120)/2) + (D121)))</f>
        <v/>
      </c>
    </row>
    <row r="121">
      <c r="A121" t="inlineStr">
        <is>
          <t>INT_R_X3Y46/INT_R.BYP_ALT2-&gt;&gt;BYP_BOUNCE2</t>
        </is>
      </c>
      <c r="B121" t="inlineStr">
        <is>
          <t>Buffer</t>
        </is>
      </c>
      <c r="C121" t="n">
        <v>1.4764880625</v>
      </c>
      <c r="D121" t="n">
        <v>0</v>
      </c>
      <c r="E121" t="n">
        <v>0.059</v>
      </c>
      <c r="F121" t="n">
        <v>0.049</v>
      </c>
      <c r="G121" t="n">
        <v>0.178</v>
      </c>
      <c r="H121" t="n">
        <v>0.147</v>
      </c>
      <c r="I121">
        <f>((D124 + D135 + D146) + (D122 + D123))</f>
        <v/>
      </c>
      <c r="J121">
        <f>(((D124 + D135 + D146) + (D122 + D123))*C121)</f>
        <v/>
      </c>
    </row>
    <row r="122">
      <c r="A122" t="inlineStr">
        <is>
          <t>INT_R_X3Y46/BYP_BOUNCE2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INT_R_X3Y47/BYP_BOUNCE_N3_2</t>
        </is>
      </c>
      <c r="B123" t="inlineStr">
        <is>
          <t>Part of wire</t>
        </is>
      </c>
      <c r="C123" t="n">
        <v>0</v>
      </c>
      <c r="D123" t="n">
        <v>0</v>
      </c>
      <c r="I123">
        <f>(((D122 + D123)/2) + (D124 + D135 + D146))</f>
        <v/>
      </c>
      <c r="J123">
        <f>((C122 + C123)*(((D122 + D123)/2) + (D124 + D135 + D146)))</f>
        <v/>
      </c>
    </row>
    <row r="124">
      <c r="A124" t="inlineStr">
        <is>
          <t>INT_R_X3Y47/INT_R.BYP_BOUNCE_N3_2-&gt;&gt;IMUX0</t>
        </is>
      </c>
      <c r="B124" t="inlineStr">
        <is>
          <t>Buffer</t>
        </is>
      </c>
      <c r="C124" t="n">
        <v>1.6107141875</v>
      </c>
      <c r="D124" t="n">
        <v>0.007713</v>
      </c>
      <c r="E124" t="n">
        <v>0.047</v>
      </c>
      <c r="F124" t="n">
        <v>0.038</v>
      </c>
      <c r="G124" t="n">
        <v>0.138</v>
      </c>
      <c r="H124" t="n">
        <v>0.114</v>
      </c>
      <c r="I124">
        <f>((((D129) + (D128))) + (D125 + D126))</f>
        <v/>
      </c>
      <c r="J124">
        <f>(((((D129) + (D128))) + (D125 + D126))*C124)</f>
        <v/>
      </c>
    </row>
    <row r="125">
      <c r="A125" t="inlineStr">
        <is>
          <t>INT_R_X3Y47/IMUX0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CLBLM_R_X3Y47/CLBLM_IMUX0</t>
        </is>
      </c>
      <c r="B126" t="inlineStr">
        <is>
          <t>Part of wire</t>
        </is>
      </c>
      <c r="C126" t="n">
        <v>0</v>
      </c>
      <c r="D126" t="n">
        <v>0</v>
      </c>
      <c r="I126">
        <f>(((D125 + D126)/2) + (((D129) + (D128))))</f>
        <v/>
      </c>
      <c r="J126">
        <f>((C125 + C126)*(((D125 + D126)/2) + (((D129) + (D128)))))</f>
        <v/>
      </c>
    </row>
    <row r="127">
      <c r="A127" t="inlineStr">
        <is>
          <t>CLBLM_R_X3Y47/CLBLM_R.CLBLM_IMUX0-&gt;CLBLM_L_A3</t>
        </is>
      </c>
      <c r="B127" t="inlineStr">
        <is>
          <t>PassTransistor</t>
        </is>
      </c>
      <c r="C127" t="n">
        <v>0</v>
      </c>
      <c r="E127" t="n">
        <v>0</v>
      </c>
      <c r="F127" t="n">
        <v>0</v>
      </c>
      <c r="G127" t="n">
        <v>0</v>
      </c>
      <c r="H127" t="n">
        <v>0</v>
      </c>
      <c r="I127">
        <f>((D129) + (D128))</f>
        <v/>
      </c>
      <c r="J127">
        <f>(((D129) + (D128))*C127)</f>
        <v/>
      </c>
    </row>
    <row r="128">
      <c r="A128" t="inlineStr">
        <is>
          <t>CLBLM_R_X3Y47/CLBLM_L_A3</t>
        </is>
      </c>
      <c r="B128" t="inlineStr">
        <is>
          <t>Part of wire</t>
        </is>
      </c>
      <c r="C128" t="n">
        <v>0</v>
      </c>
      <c r="D128" t="n">
        <v>0</v>
      </c>
      <c r="I128">
        <f>(((D128)/2) + (D129))</f>
        <v/>
      </c>
      <c r="J128">
        <f>((C128)*(((D128)/2) + (D129)))</f>
        <v/>
      </c>
    </row>
    <row r="129">
      <c r="A129" t="inlineStr">
        <is>
          <t>masterReg/readData2[12]_i_7/I1</t>
        </is>
      </c>
      <c r="B129" t="inlineStr">
        <is>
          <t>Inpin</t>
        </is>
      </c>
      <c r="D129" t="n">
        <v>0</v>
      </c>
      <c r="E129" t="n">
        <v>0.133</v>
      </c>
      <c r="F129" t="n">
        <v>0.107</v>
      </c>
      <c r="G129" t="n">
        <v>0.344</v>
      </c>
      <c r="H129" t="n">
        <v>0.278</v>
      </c>
    </row>
    <row r="130">
      <c r="A130" t="inlineStr">
        <is>
          <t>sw_IBUF[0]: sw_IBUF[0]_inst/O to masterReg/readData2[12]_i_7/I1 sum delays</t>
        </is>
      </c>
      <c r="E130">
        <f>(E2 + E5 + E7 + E9 + E11 + E15 + E18 + E27 + E48 + E56 + E64 + E113 + E116 + E119 + E121 + E124 + E127 + E129)</f>
        <v/>
      </c>
      <c r="F130">
        <f>(F2 + F5 + F7 + F9 + F11 + F15 + F18 + F27 + F48 + F56 + F64 + F113 + F116 + F119 + F121 + F124 + F127 + F129)</f>
        <v/>
      </c>
      <c r="G130">
        <f>(G2 + G5 + G7 + G9 + G11 + G15 + G18 + G27 + G48 + G56 + G64 + G113 + G116 + G119 + G121 + G124 + G127 + G129)</f>
        <v/>
      </c>
      <c r="H130">
        <f>(H2 + H5 + H7 + H9 + H11 + H15 + H18 + H27 + H48 + H56 + H64 + H113 + H116 + H119 + H121 + H124 + H127 + H129)</f>
        <v/>
      </c>
      <c r="J130">
        <f>(J2 + J4 + J5 + J6 + J7 + J8 + J9 + J10 + J11 + J14 + J15 + J17 + J18 + J26 + J27 + J47 + J48 + J55 + J56 + J63 + J64 + J72 + J113 + J115 + J116 + J118 + J119 + J120 + J121 + J123 + J124 + J126 + J127 + J128 + J129)</f>
        <v/>
      </c>
    </row>
    <row r="131">
      <c r="A131" t="inlineStr">
        <is>
          <t>sw_IBUF[0]: sw_IBUF[0]_inst/O to masterReg/readData2[12]_i_7/I1sum delays + cap delay</t>
        </is>
      </c>
      <c r="E131">
        <f>1000*(E130 + J130)</f>
        <v/>
      </c>
      <c r="F131">
        <f>1000*(F130 + J130)</f>
        <v/>
      </c>
      <c r="G131">
        <f>1000*(G130 + J130)</f>
        <v/>
      </c>
      <c r="H131">
        <f>1000*(H130 + J130)</f>
        <v/>
      </c>
    </row>
    <row r="133">
      <c r="A133" t="inlineStr">
        <is>
          <t>sw_IBUF[0]: sw_IBUF[0]_inst/O to masterReg/readData2[12]_i_7/I1Total delay (from Vivado)</t>
        </is>
      </c>
      <c r="E133" t="inlineStr">
        <is>
          <t>1209</t>
        </is>
      </c>
      <c r="F133" t="inlineStr">
        <is>
          <t>1032</t>
        </is>
      </c>
      <c r="G133" t="inlineStr">
        <is>
          <t>2116</t>
        </is>
      </c>
      <c r="H133" t="inlineStr">
        <is>
          <t>1780</t>
        </is>
      </c>
    </row>
    <row r="135">
      <c r="A135" t="inlineStr">
        <is>
          <t>INT_R_X3Y47/INT_R.BYP_BOUNCE_N3_2-&gt;&gt;IMUX8</t>
        </is>
      </c>
      <c r="B135" t="inlineStr">
        <is>
          <t>Buffer</t>
        </is>
      </c>
      <c r="C135" t="n">
        <v>1.6107141875</v>
      </c>
      <c r="D135" t="n">
        <v>0.007713</v>
      </c>
      <c r="E135" t="n">
        <v>0.047</v>
      </c>
      <c r="F135" t="n">
        <v>0.038</v>
      </c>
      <c r="G135" t="n">
        <v>0.138</v>
      </c>
      <c r="H135" t="n">
        <v>0.114</v>
      </c>
      <c r="I135">
        <f>((((D140) + (D139))) + (D136 + D137))</f>
        <v/>
      </c>
      <c r="J135">
        <f>(((((D140) + (D139))) + (D136 + D137))*C135)</f>
        <v/>
      </c>
    </row>
    <row r="136">
      <c r="A136" t="inlineStr">
        <is>
          <t>INT_R_X3Y47/IMUX8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CLBLM_R_X3Y47/CLBLM_IMUX8</t>
        </is>
      </c>
      <c r="B137" t="inlineStr">
        <is>
          <t>Part of wire</t>
        </is>
      </c>
      <c r="C137" t="n">
        <v>0</v>
      </c>
      <c r="D137" t="n">
        <v>0</v>
      </c>
      <c r="I137">
        <f>(((D136 + D137)/2) + (((D140) + (D139))))</f>
        <v/>
      </c>
      <c r="J137">
        <f>((C136 + C137)*(((D136 + D137)/2) + (((D140) + (D139)))))</f>
        <v/>
      </c>
    </row>
    <row r="138">
      <c r="A138" t="inlineStr">
        <is>
          <t>CLBLM_R_X3Y47/CLBLM_R.CLBLM_IMUX8-&gt;CLBLM_M_A5</t>
        </is>
      </c>
      <c r="B138" t="inlineStr">
        <is>
          <t>PassTransistor</t>
        </is>
      </c>
      <c r="C138" t="n">
        <v>0</v>
      </c>
      <c r="E138" t="n">
        <v>0</v>
      </c>
      <c r="F138" t="n">
        <v>0</v>
      </c>
      <c r="G138" t="n">
        <v>0</v>
      </c>
      <c r="H138" t="n">
        <v>0</v>
      </c>
      <c r="I138">
        <f>((D140) + (D139))</f>
        <v/>
      </c>
      <c r="J138">
        <f>(((D140) + (D139))*C138)</f>
        <v/>
      </c>
    </row>
    <row r="139">
      <c r="A139" t="inlineStr">
        <is>
          <t>CLBLM_R_X3Y47/CLBLM_M_A5</t>
        </is>
      </c>
      <c r="B139" t="inlineStr">
        <is>
          <t>Part of wire</t>
        </is>
      </c>
      <c r="C139" t="n">
        <v>0</v>
      </c>
      <c r="D139" t="n">
        <v>0</v>
      </c>
      <c r="I139">
        <f>(((D139)/2) + (D140))</f>
        <v/>
      </c>
      <c r="J139">
        <f>((C139)*(((D139)/2) + (D140)))</f>
        <v/>
      </c>
    </row>
    <row r="140">
      <c r="A140" t="inlineStr">
        <is>
          <t>masterReg/readData2[4]_i_7/I1</t>
        </is>
      </c>
      <c r="B140" t="inlineStr">
        <is>
          <t>Inpin</t>
        </is>
      </c>
      <c r="D140" t="n">
        <v>0</v>
      </c>
      <c r="E140" t="n">
        <v>0.048</v>
      </c>
      <c r="F140" t="n">
        <v>0.038</v>
      </c>
      <c r="G140" t="n">
        <v>0.126</v>
      </c>
      <c r="H140" t="n">
        <v>0.102</v>
      </c>
    </row>
    <row r="141">
      <c r="A141" t="inlineStr">
        <is>
          <t>sw_IBUF[0]: sw_IBUF[0]_inst/O to masterReg/readData2[4]_i_7/I1 sum delays</t>
        </is>
      </c>
      <c r="E141">
        <f>(E2 + E5 + E7 + E9 + E11 + E15 + E18 + E27 + E48 + E56 + E64 + E113 + E116 + E119 + E121 + E135 + E138 + E140)</f>
        <v/>
      </c>
      <c r="F141">
        <f>(F2 + F5 + F7 + F9 + F11 + F15 + F18 + F27 + F48 + F56 + F64 + F113 + F116 + F119 + F121 + F135 + F138 + F140)</f>
        <v/>
      </c>
      <c r="G141">
        <f>(G2 + G5 + G7 + G9 + G11 + G15 + G18 + G27 + G48 + G56 + G64 + G113 + G116 + G119 + G121 + G135 + G138 + G140)</f>
        <v/>
      </c>
      <c r="H141">
        <f>(H2 + H5 + H7 + H9 + H11 + H15 + H18 + H27 + H48 + H56 + H64 + H113 + H116 + H119 + H121 + H135 + H138 + H140)</f>
        <v/>
      </c>
      <c r="J141">
        <f>(J2 + J4 + J5 + J6 + J7 + J8 + J9 + J10 + J11 + J14 + J15 + J17 + J18 + J26 + J27 + J47 + J48 + J55 + J56 + J63 + J64 + J72 + J113 + J115 + J116 + J118 + J119 + J120 + J121 + J123 + J135 + J137 + J138 + J139 + J140)</f>
        <v/>
      </c>
    </row>
    <row r="142">
      <c r="A142" t="inlineStr">
        <is>
          <t>sw_IBUF[0]: sw_IBUF[0]_inst/O to masterReg/readData2[4]_i_7/I1sum delays + cap delay</t>
        </is>
      </c>
      <c r="E142">
        <f>1000*(E141 + J141)</f>
        <v/>
      </c>
      <c r="F142">
        <f>1000*(F141 + J141)</f>
        <v/>
      </c>
      <c r="G142">
        <f>1000*(G141 + J141)</f>
        <v/>
      </c>
      <c r="H142">
        <f>1000*(H141 + J141)</f>
        <v/>
      </c>
    </row>
    <row r="144">
      <c r="A144" t="inlineStr">
        <is>
          <t>sw_IBUF[0]: sw_IBUF[0]_inst/O to masterReg/readData2[4]_i_7/I1Total delay (from Vivado)</t>
        </is>
      </c>
      <c r="E144" t="inlineStr">
        <is>
          <t>1124</t>
        </is>
      </c>
      <c r="F144" t="inlineStr">
        <is>
          <t>963</t>
        </is>
      </c>
      <c r="G144" t="inlineStr">
        <is>
          <t>1936</t>
        </is>
      </c>
      <c r="H144" t="inlineStr">
        <is>
          <t>1636</t>
        </is>
      </c>
    </row>
    <row r="146">
      <c r="A146" t="inlineStr">
        <is>
          <t>INT_R_X3Y47/INT_R.BYP_BOUNCE_N3_2-&gt;&gt;IMUX16</t>
        </is>
      </c>
      <c r="B146" t="inlineStr">
        <is>
          <t>Buffer</t>
        </is>
      </c>
      <c r="C146" t="n">
        <v>1.6107141875</v>
      </c>
      <c r="D146" t="n">
        <v>0.007713</v>
      </c>
      <c r="E146" t="n">
        <v>0.047</v>
      </c>
      <c r="F146" t="n">
        <v>0.038</v>
      </c>
      <c r="G146" t="n">
        <v>0.138</v>
      </c>
      <c r="H146" t="n">
        <v>0.114</v>
      </c>
      <c r="I146">
        <f>((((D151) + (D150))) + (D147 + D148))</f>
        <v/>
      </c>
      <c r="J146">
        <f>(((((D151) + (D150))) + (D147 + D148))*C146)</f>
        <v/>
      </c>
    </row>
    <row r="147">
      <c r="A147" t="inlineStr">
        <is>
          <t>INT_R_X3Y47/IMUX16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CLBLM_R_X3Y47/CLBLM_IMUX16</t>
        </is>
      </c>
      <c r="B148" t="inlineStr">
        <is>
          <t>Part of wire</t>
        </is>
      </c>
      <c r="C148" t="n">
        <v>0</v>
      </c>
      <c r="D148" t="n">
        <v>0</v>
      </c>
      <c r="I148">
        <f>(((D147 + D148)/2) + (((D151) + (D150))))</f>
        <v/>
      </c>
      <c r="J148">
        <f>((C147 + C148)*(((D147 + D148)/2) + (((D151) + (D150)))))</f>
        <v/>
      </c>
    </row>
    <row r="149">
      <c r="A149" t="inlineStr">
        <is>
          <t>CLBLM_R_X3Y47/CLBLM_R.CLBLM_IMUX16-&gt;CLBLM_L_B3</t>
        </is>
      </c>
      <c r="B149" t="inlineStr">
        <is>
          <t>PassTransistor</t>
        </is>
      </c>
      <c r="C149" t="n">
        <v>0</v>
      </c>
      <c r="E149" t="n">
        <v>0</v>
      </c>
      <c r="F149" t="n">
        <v>0</v>
      </c>
      <c r="G149" t="n">
        <v>0</v>
      </c>
      <c r="H149" t="n">
        <v>0</v>
      </c>
      <c r="I149">
        <f>((D151) + (D150))</f>
        <v/>
      </c>
      <c r="J149">
        <f>(((D151) + (D150))*C149)</f>
        <v/>
      </c>
    </row>
    <row r="150">
      <c r="A150" t="inlineStr">
        <is>
          <t>CLBLM_R_X3Y47/CLBLM_L_B3</t>
        </is>
      </c>
      <c r="B150" t="inlineStr">
        <is>
          <t>Part of wire</t>
        </is>
      </c>
      <c r="C150" t="n">
        <v>0</v>
      </c>
      <c r="D150" t="n">
        <v>0</v>
      </c>
      <c r="I150">
        <f>(((D150)/2) + (D151))</f>
        <v/>
      </c>
      <c r="J150">
        <f>((C150)*(((D150)/2) + (D151)))</f>
        <v/>
      </c>
    </row>
    <row r="151">
      <c r="A151" t="inlineStr">
        <is>
          <t>masterReg/readData2[12]_i_6/I2</t>
        </is>
      </c>
      <c r="B151" t="inlineStr">
        <is>
          <t>Inpin</t>
        </is>
      </c>
      <c r="D151" t="n">
        <v>0</v>
      </c>
      <c r="E151" t="n">
        <v>0.136</v>
      </c>
      <c r="F151" t="n">
        <v>0.109</v>
      </c>
      <c r="G151" t="n">
        <v>0.349</v>
      </c>
      <c r="H151" t="n">
        <v>0.281</v>
      </c>
    </row>
    <row r="152">
      <c r="A152" t="inlineStr">
        <is>
          <t>sw_IBUF[0]: sw_IBUF[0]_inst/O to masterReg/readData2[12]_i_6/I2 sum delays</t>
        </is>
      </c>
      <c r="E152">
        <f>(E2 + E5 + E7 + E9 + E11 + E15 + E18 + E27 + E48 + E56 + E64 + E113 + E116 + E119 + E121 + E146 + E149 + E151)</f>
        <v/>
      </c>
      <c r="F152">
        <f>(F2 + F5 + F7 + F9 + F11 + F15 + F18 + F27 + F48 + F56 + F64 + F113 + F116 + F119 + F121 + F146 + F149 + F151)</f>
        <v/>
      </c>
      <c r="G152">
        <f>(G2 + G5 + G7 + G9 + G11 + G15 + G18 + G27 + G48 + G56 + G64 + G113 + G116 + G119 + G121 + G146 + G149 + G151)</f>
        <v/>
      </c>
      <c r="H152">
        <f>(H2 + H5 + H7 + H9 + H11 + H15 + H18 + H27 + H48 + H56 + H64 + H113 + H116 + H119 + H121 + H146 + H149 + H151)</f>
        <v/>
      </c>
      <c r="J152">
        <f>(J2 + J4 + J5 + J6 + J7 + J8 + J9 + J10 + J11 + J14 + J15 + J17 + J18 + J26 + J27 + J47 + J48 + J55 + J56 + J63 + J64 + J72 + J113 + J115 + J116 + J118 + J119 + J120 + J121 + J123 + J146 + J148 + J149 + J150 + J151)</f>
        <v/>
      </c>
    </row>
    <row r="153">
      <c r="A153" t="inlineStr">
        <is>
          <t>sw_IBUF[0]: sw_IBUF[0]_inst/O to masterReg/readData2[12]_i_6/I2sum delays + cap delay</t>
        </is>
      </c>
      <c r="E153">
        <f>1000*(E152 + J152)</f>
        <v/>
      </c>
      <c r="F153">
        <f>1000*(F152 + J152)</f>
        <v/>
      </c>
      <c r="G153">
        <f>1000*(G152 + J152)</f>
        <v/>
      </c>
      <c r="H153">
        <f>1000*(H152 + J152)</f>
        <v/>
      </c>
    </row>
    <row r="155">
      <c r="A155" t="inlineStr">
        <is>
          <t>sw_IBUF[0]: sw_IBUF[0]_inst/O to masterReg/readData2[12]_i_6/I2Total delay (from Vivado)</t>
        </is>
      </c>
      <c r="E155" t="inlineStr">
        <is>
          <t>1212</t>
        </is>
      </c>
      <c r="F155" t="inlineStr">
        <is>
          <t>1034</t>
        </is>
      </c>
      <c r="G155" t="inlineStr">
        <is>
          <t>2120</t>
        </is>
      </c>
      <c r="H155" t="inlineStr">
        <is>
          <t>1784</t>
        </is>
      </c>
    </row>
    <row r="157">
      <c r="A157" t="inlineStr">
        <is>
          <t>INT_R_X3Y46/INT_R.SL1END2-&gt;&gt;IMUX4</t>
        </is>
      </c>
      <c r="B157" t="inlineStr">
        <is>
          <t>Buffer</t>
        </is>
      </c>
      <c r="C157" t="n">
        <v>1.6107141875</v>
      </c>
      <c r="D157" t="n">
        <v>0.007713</v>
      </c>
      <c r="E157" t="n">
        <v>0.047</v>
      </c>
      <c r="F157" t="n">
        <v>0.038</v>
      </c>
      <c r="G157" t="n">
        <v>0.138</v>
      </c>
      <c r="H157" t="n">
        <v>0.114</v>
      </c>
      <c r="I157">
        <f>((((D162) + (D161))) + (D158 + D159))</f>
        <v/>
      </c>
      <c r="J157">
        <f>(((((D162) + (D161))) + (D158 + D159))*C157)</f>
        <v/>
      </c>
    </row>
    <row r="158">
      <c r="A158" t="inlineStr">
        <is>
          <t>INT_R_X3Y46/IMUX4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CLBLM_R_X3Y46/CLBLM_IMUX4</t>
        </is>
      </c>
      <c r="B159" t="inlineStr">
        <is>
          <t>Part of wire</t>
        </is>
      </c>
      <c r="C159" t="n">
        <v>0</v>
      </c>
      <c r="D159" t="n">
        <v>0</v>
      </c>
      <c r="I159">
        <f>(((D158 + D159)/2) + (((D162) + (D161))))</f>
        <v/>
      </c>
      <c r="J159">
        <f>((C158 + C159)*(((D158 + D159)/2) + (((D162) + (D161)))))</f>
        <v/>
      </c>
    </row>
    <row r="160">
      <c r="A160" t="inlineStr">
        <is>
          <t>CLBLM_R_X3Y46/CLBLM_R.CLBLM_IMUX4-&gt;CLBLM_M_A6</t>
        </is>
      </c>
      <c r="B160" t="inlineStr">
        <is>
          <t>PassTransistor</t>
        </is>
      </c>
      <c r="C160" t="n">
        <v>0</v>
      </c>
      <c r="E160" t="n">
        <v>0</v>
      </c>
      <c r="F160" t="n">
        <v>0</v>
      </c>
      <c r="G160" t="n">
        <v>0</v>
      </c>
      <c r="H160" t="n">
        <v>0</v>
      </c>
      <c r="I160">
        <f>((D162) + (D161))</f>
        <v/>
      </c>
      <c r="J160">
        <f>(((D162) + (D161))*C160)</f>
        <v/>
      </c>
    </row>
    <row r="161">
      <c r="A161" t="inlineStr">
        <is>
          <t>CLBLM_R_X3Y46/CLBLM_M_A6</t>
        </is>
      </c>
      <c r="B161" t="inlineStr">
        <is>
          <t>Part of wire</t>
        </is>
      </c>
      <c r="C161" t="n">
        <v>0</v>
      </c>
      <c r="D161" t="n">
        <v>0</v>
      </c>
      <c r="I161">
        <f>(((D161)/2) + (D162))</f>
        <v/>
      </c>
      <c r="J161">
        <f>((C161)*(((D161)/2) + (D162)))</f>
        <v/>
      </c>
    </row>
    <row r="162">
      <c r="A162" t="inlineStr">
        <is>
          <t>masterReg/readData2[8]_i_7/I1</t>
        </is>
      </c>
      <c r="B162" t="inlineStr">
        <is>
          <t>Inpin</t>
        </is>
      </c>
      <c r="D162" t="n">
        <v>0</v>
      </c>
      <c r="E162" t="n">
        <v>0.008</v>
      </c>
      <c r="F162" t="n">
        <v>0.007</v>
      </c>
      <c r="G162" t="n">
        <v>0.016</v>
      </c>
      <c r="H162" t="n">
        <v>0.013</v>
      </c>
    </row>
    <row r="163">
      <c r="A163" t="inlineStr">
        <is>
          <t>sw_IBUF[0]: sw_IBUF[0]_inst/O to masterReg/readData2[8]_i_7/I1 sum delays</t>
        </is>
      </c>
      <c r="E163">
        <f>(E2 + E5 + E7 + E9 + E11 + E15 + E18 + E27 + E48 + E56 + E64 + E113 + E116 + E157 + E160 + E162)</f>
        <v/>
      </c>
      <c r="F163">
        <f>(F2 + F5 + F7 + F9 + F11 + F15 + F18 + F27 + F48 + F56 + F64 + F113 + F116 + F157 + F160 + F162)</f>
        <v/>
      </c>
      <c r="G163">
        <f>(G2 + G5 + G7 + G9 + G11 + G15 + G18 + G27 + G48 + G56 + G64 + G113 + G116 + G157 + G160 + G162)</f>
        <v/>
      </c>
      <c r="H163">
        <f>(H2 + H5 + H7 + H9 + H11 + H15 + H18 + H27 + H48 + H56 + H64 + H113 + H116 + H157 + H160 + H162)</f>
        <v/>
      </c>
      <c r="J163">
        <f>(J2 + J4 + J5 + J6 + J7 + J8 + J9 + J10 + J11 + J14 + J15 + J17 + J18 + J26 + J27 + J47 + J48 + J55 + J56 + J63 + J64 + J72 + J113 + J115 + J116 + J118 + J157 + J159 + J160 + J161 + J162)</f>
        <v/>
      </c>
    </row>
    <row r="164">
      <c r="A164" t="inlineStr">
        <is>
          <t>sw_IBUF[0]: sw_IBUF[0]_inst/O to masterReg/readData2[8]_i_7/I1sum delays + cap delay</t>
        </is>
      </c>
      <c r="E164">
        <f>1000*(E163 + J163)</f>
        <v/>
      </c>
      <c r="F164">
        <f>1000*(F163 + J163)</f>
        <v/>
      </c>
      <c r="G164">
        <f>1000*(G163 + J163)</f>
        <v/>
      </c>
      <c r="H164">
        <f>1000*(H163 + J163)</f>
        <v/>
      </c>
    </row>
    <row r="166">
      <c r="A166" t="inlineStr">
        <is>
          <t>sw_IBUF[0]: sw_IBUF[0]_inst/O to masterReg/readData2[8]_i_7/I1Total delay (from Vivado)</t>
        </is>
      </c>
      <c r="E166" t="inlineStr">
        <is>
          <t>995</t>
        </is>
      </c>
      <c r="F166" t="inlineStr">
        <is>
          <t>853</t>
        </is>
      </c>
      <c r="G166" t="inlineStr">
        <is>
          <t>1684</t>
        </is>
      </c>
      <c r="H166" t="inlineStr">
        <is>
          <t>1425</t>
        </is>
      </c>
    </row>
    <row r="168">
      <c r="A168" t="inlineStr">
        <is>
          <t>INT_R_X3Y46/INT_R.SL1END2-&gt;&gt;SS2BEG2</t>
        </is>
      </c>
      <c r="B168" t="inlineStr">
        <is>
          <t>Buffer</t>
        </is>
      </c>
      <c r="C168" t="n">
        <v>1.1851186875</v>
      </c>
      <c r="D168" t="n">
        <v>0.008473000000000001</v>
      </c>
      <c r="E168" t="n">
        <v>0.059</v>
      </c>
      <c r="F168" t="n">
        <v>0.049</v>
      </c>
      <c r="G168" t="n">
        <v>0.131</v>
      </c>
      <c r="H168" t="n">
        <v>0.108</v>
      </c>
      <c r="I168">
        <f>((D172 + D183 + D194 + D205 + D216 + D444 + D2146) + (D169 + D170 + D171))</f>
        <v/>
      </c>
      <c r="J168">
        <f>(((D172 + D183 + D194 + D205 + D216 + D444 + D2146) + (D169 + D170 + D171))*C168)</f>
        <v/>
      </c>
    </row>
    <row r="169">
      <c r="A169" t="inlineStr">
        <is>
          <t>INT_R_X3Y46/SS2BEG2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INT_R_X3Y44/SS2END2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INT_R_X3Y45/SS2A2</t>
        </is>
      </c>
      <c r="B171" t="inlineStr">
        <is>
          <t>Part of wire</t>
        </is>
      </c>
      <c r="C171" t="n">
        <v>0</v>
      </c>
      <c r="D171" t="n">
        <v>0</v>
      </c>
      <c r="I171">
        <f>(((D169 + D170 + D171)/2) + (D172 + D183 + D194 + D205 + D216 + D444 + D2146))</f>
        <v/>
      </c>
      <c r="J171">
        <f>((C169 + C170 + C171)*(((D169 + D170 + D171)/2) + (D172 + D183 + D194 + D205 + D216 + D444 + D2146)))</f>
        <v/>
      </c>
    </row>
    <row r="172">
      <c r="A172" t="inlineStr">
        <is>
          <t>INT_R_X3Y44/INT_R.SS2END2-&gt;&gt;IMUX6</t>
        </is>
      </c>
      <c r="B172" t="inlineStr">
        <is>
          <t>Buffer</t>
        </is>
      </c>
      <c r="C172" t="n">
        <v>1.6107141875</v>
      </c>
      <c r="D172" t="n">
        <v>0.007713</v>
      </c>
      <c r="E172" t="n">
        <v>0.047</v>
      </c>
      <c r="F172" t="n">
        <v>0.038</v>
      </c>
      <c r="G172" t="n">
        <v>0.138</v>
      </c>
      <c r="H172" t="n">
        <v>0.114</v>
      </c>
      <c r="I172">
        <f>((((D177) + (D176))) + (D173 + D174))</f>
        <v/>
      </c>
      <c r="J172">
        <f>(((((D177) + (D176))) + (D173 + D174))*C172)</f>
        <v/>
      </c>
    </row>
    <row r="173">
      <c r="A173" t="inlineStr">
        <is>
          <t>INT_R_X3Y44/IMUX6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CLBLM_R_X3Y44/CLBLM_IMUX6</t>
        </is>
      </c>
      <c r="B174" t="inlineStr">
        <is>
          <t>Part of wire</t>
        </is>
      </c>
      <c r="C174" t="n">
        <v>0</v>
      </c>
      <c r="D174" t="n">
        <v>0</v>
      </c>
      <c r="I174">
        <f>(((D173 + D174)/2) + (((D177) + (D176))))</f>
        <v/>
      </c>
      <c r="J174">
        <f>((C173 + C174)*(((D173 + D174)/2) + (((D177) + (D176)))))</f>
        <v/>
      </c>
    </row>
    <row r="175">
      <c r="A175" t="inlineStr">
        <is>
          <t>CLBLM_R_X3Y44/CLBLM_R.CLBLM_IMUX6-&gt;CLBLM_L_A1</t>
        </is>
      </c>
      <c r="B175" t="inlineStr">
        <is>
          <t>PassTransistor</t>
        </is>
      </c>
      <c r="C175" t="n">
        <v>0</v>
      </c>
      <c r="E175" t="n">
        <v>0</v>
      </c>
      <c r="F175" t="n">
        <v>0</v>
      </c>
      <c r="G175" t="n">
        <v>0</v>
      </c>
      <c r="H175" t="n">
        <v>0</v>
      </c>
      <c r="I175">
        <f>((D177) + (D176))</f>
        <v/>
      </c>
      <c r="J175">
        <f>(((D177) + (D176))*C175)</f>
        <v/>
      </c>
    </row>
    <row r="176">
      <c r="A176" t="inlineStr">
        <is>
          <t>CLBLM_R_X3Y44/CLBLM_L_A1</t>
        </is>
      </c>
      <c r="B176" t="inlineStr">
        <is>
          <t>Part of wire</t>
        </is>
      </c>
      <c r="C176" t="n">
        <v>0</v>
      </c>
      <c r="D176" t="n">
        <v>0</v>
      </c>
      <c r="I176">
        <f>(((D176)/2) + (D177))</f>
        <v/>
      </c>
      <c r="J176">
        <f>((C176)*(((D176)/2) + (D177)))</f>
        <v/>
      </c>
    </row>
    <row r="177">
      <c r="A177" t="inlineStr">
        <is>
          <t>masterReg/readData2[4]_i_4/I3</t>
        </is>
      </c>
      <c r="B177" t="inlineStr">
        <is>
          <t>Inpin</t>
        </is>
      </c>
      <c r="D177" t="n">
        <v>0</v>
      </c>
      <c r="E177" t="n">
        <v>0.214</v>
      </c>
      <c r="F177" t="n">
        <v>0.172</v>
      </c>
      <c r="G177" t="n">
        <v>0.516</v>
      </c>
      <c r="H177" t="n">
        <v>0.416</v>
      </c>
    </row>
    <row r="178">
      <c r="A178" t="inlineStr">
        <is>
          <t>sw_IBUF[0]: sw_IBUF[0]_inst/O to masterReg/readData2[4]_i_4/I3 sum delays</t>
        </is>
      </c>
      <c r="E178">
        <f>(E2 + E5 + E7 + E9 + E11 + E15 + E18 + E27 + E48 + E56 + E64 + E113 + E116 + E168 + E172 + E175 + E177)</f>
        <v/>
      </c>
      <c r="F178">
        <f>(F2 + F5 + F7 + F9 + F11 + F15 + F18 + F27 + F48 + F56 + F64 + F113 + F116 + F168 + F172 + F175 + F177)</f>
        <v/>
      </c>
      <c r="G178">
        <f>(G2 + G5 + G7 + G9 + G11 + G15 + G18 + G27 + G48 + G56 + G64 + G113 + G116 + G168 + G172 + G175 + G177)</f>
        <v/>
      </c>
      <c r="H178">
        <f>(H2 + H5 + H7 + H9 + H11 + H15 + H18 + H27 + H48 + H56 + H64 + H113 + H116 + H168 + H172 + H175 + H177)</f>
        <v/>
      </c>
      <c r="J178">
        <f>(J2 + J4 + J5 + J6 + J7 + J8 + J9 + J10 + J11 + J14 + J15 + J17 + J18 + J26 + J27 + J47 + J48 + J55 + J56 + J63 + J64 + J72 + J113 + J115 + J116 + J118 + J168 + J171 + J172 + J174 + J175 + J176 + J177)</f>
        <v/>
      </c>
    </row>
    <row r="179">
      <c r="A179" t="inlineStr">
        <is>
          <t>sw_IBUF[0]: sw_IBUF[0]_inst/O to masterReg/readData2[4]_i_4/I3sum delays + cap delay</t>
        </is>
      </c>
      <c r="E179">
        <f>1000*(E178 + J178)</f>
        <v/>
      </c>
      <c r="F179">
        <f>1000*(F178 + J178)</f>
        <v/>
      </c>
      <c r="G179">
        <f>1000*(G178 + J178)</f>
        <v/>
      </c>
      <c r="H179">
        <f>1000*(H178 + J178)</f>
        <v/>
      </c>
    </row>
    <row r="181">
      <c r="A181" t="inlineStr">
        <is>
          <t>sw_IBUF[0]: sw_IBUF[0]_inst/O to masterReg/readData2[4]_i_4/I3Total delay (from Vivado)</t>
        </is>
      </c>
      <c r="E181" t="inlineStr">
        <is>
          <t>1319</t>
        </is>
      </c>
      <c r="F181" t="inlineStr">
        <is>
          <t>1126</t>
        </is>
      </c>
      <c r="G181" t="inlineStr">
        <is>
          <t>2274</t>
        </is>
      </c>
      <c r="H181" t="inlineStr">
        <is>
          <t>1913</t>
        </is>
      </c>
    </row>
    <row r="183">
      <c r="A183" t="inlineStr">
        <is>
          <t>INT_R_X3Y44/INT_R.SS2END2-&gt;&gt;IMUX14</t>
        </is>
      </c>
      <c r="B183" t="inlineStr">
        <is>
          <t>Buffer</t>
        </is>
      </c>
      <c r="C183" t="n">
        <v>1.6107141875</v>
      </c>
      <c r="D183" t="n">
        <v>0.007713</v>
      </c>
      <c r="E183" t="n">
        <v>0.047</v>
      </c>
      <c r="F183" t="n">
        <v>0.038</v>
      </c>
      <c r="G183" t="n">
        <v>0.138</v>
      </c>
      <c r="H183" t="n">
        <v>0.114</v>
      </c>
      <c r="I183">
        <f>((((D188) + (D187))) + (D184 + D185))</f>
        <v/>
      </c>
      <c r="J183">
        <f>(((((D188) + (D187))) + (D184 + D185))*C183)</f>
        <v/>
      </c>
    </row>
    <row r="184">
      <c r="A184" t="inlineStr">
        <is>
          <t>INT_R_X3Y44/IMUX14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CLBLM_R_X3Y44/CLBLM_IMUX14</t>
        </is>
      </c>
      <c r="B185" t="inlineStr">
        <is>
          <t>Part of wire</t>
        </is>
      </c>
      <c r="C185" t="n">
        <v>0</v>
      </c>
      <c r="D185" t="n">
        <v>0</v>
      </c>
      <c r="I185">
        <f>(((D184 + D185)/2) + (((D188) + (D187))))</f>
        <v/>
      </c>
      <c r="J185">
        <f>((C184 + C185)*(((D184 + D185)/2) + (((D188) + (D187)))))</f>
        <v/>
      </c>
    </row>
    <row r="186">
      <c r="A186" t="inlineStr">
        <is>
          <t>CLBLM_R_X3Y44/CLBLM_R.CLBLM_IMUX14-&gt;CLBLM_L_B1</t>
        </is>
      </c>
      <c r="B186" t="inlineStr">
        <is>
          <t>PassTransistor</t>
        </is>
      </c>
      <c r="C186" t="n">
        <v>0</v>
      </c>
      <c r="E186" t="n">
        <v>0</v>
      </c>
      <c r="F186" t="n">
        <v>0</v>
      </c>
      <c r="G186" t="n">
        <v>0</v>
      </c>
      <c r="H186" t="n">
        <v>0</v>
      </c>
      <c r="I186">
        <f>((D188) + (D187))</f>
        <v/>
      </c>
      <c r="J186">
        <f>(((D188) + (D187))*C186)</f>
        <v/>
      </c>
    </row>
    <row r="187">
      <c r="A187" t="inlineStr">
        <is>
          <t>CLBLM_R_X3Y44/CLBLM_L_B1</t>
        </is>
      </c>
      <c r="B187" t="inlineStr">
        <is>
          <t>Part of wire</t>
        </is>
      </c>
      <c r="C187" t="n">
        <v>0</v>
      </c>
      <c r="D187" t="n">
        <v>0</v>
      </c>
      <c r="I187">
        <f>(((D187)/2) + (D188))</f>
        <v/>
      </c>
      <c r="J187">
        <f>((C187)*(((D187)/2) + (D188)))</f>
        <v/>
      </c>
    </row>
    <row r="188">
      <c r="A188" t="inlineStr">
        <is>
          <t>ALU1/register_reg_r1_0_31_0_5_i_22/I1</t>
        </is>
      </c>
      <c r="B188" t="inlineStr">
        <is>
          <t>Inpin</t>
        </is>
      </c>
      <c r="D188" t="n">
        <v>0</v>
      </c>
      <c r="E188" t="n">
        <v>0.213</v>
      </c>
      <c r="F188" t="n">
        <v>0.171</v>
      </c>
      <c r="G188" t="n">
        <v>0.518</v>
      </c>
      <c r="H188" t="n">
        <v>0.417</v>
      </c>
    </row>
    <row r="189">
      <c r="A189" t="inlineStr">
        <is>
          <t>sw_IBUF[0]: sw_IBUF[0]_inst/O to ALU1/register_reg_r1_0_31_0_5_i_22/I1 sum delays</t>
        </is>
      </c>
      <c r="E189">
        <f>(E2 + E5 + E7 + E9 + E11 + E15 + E18 + E27 + E48 + E56 + E64 + E113 + E116 + E168 + E183 + E186 + E188)</f>
        <v/>
      </c>
      <c r="F189">
        <f>(F2 + F5 + F7 + F9 + F11 + F15 + F18 + F27 + F48 + F56 + F64 + F113 + F116 + F168 + F183 + F186 + F188)</f>
        <v/>
      </c>
      <c r="G189">
        <f>(G2 + G5 + G7 + G9 + G11 + G15 + G18 + G27 + G48 + G56 + G64 + G113 + G116 + G168 + G183 + G186 + G188)</f>
        <v/>
      </c>
      <c r="H189">
        <f>(H2 + H5 + H7 + H9 + H11 + H15 + H18 + H27 + H48 + H56 + H64 + H113 + H116 + H168 + H183 + H186 + H188)</f>
        <v/>
      </c>
      <c r="J189">
        <f>(J2 + J4 + J5 + J6 + J7 + J8 + J9 + J10 + J11 + J14 + J15 + J17 + J18 + J26 + J27 + J47 + J48 + J55 + J56 + J63 + J64 + J72 + J113 + J115 + J116 + J118 + J168 + J171 + J183 + J185 + J186 + J187 + J188)</f>
        <v/>
      </c>
    </row>
    <row r="190">
      <c r="A190" t="inlineStr">
        <is>
          <t>sw_IBUF[0]: sw_IBUF[0]_inst/O to ALU1/register_reg_r1_0_31_0_5_i_22/I1sum delays + cap delay</t>
        </is>
      </c>
      <c r="E190">
        <f>1000*(E189 + J189)</f>
        <v/>
      </c>
      <c r="F190">
        <f>1000*(F189 + J189)</f>
        <v/>
      </c>
      <c r="G190">
        <f>1000*(G189 + J189)</f>
        <v/>
      </c>
      <c r="H190">
        <f>1000*(H189 + J189)</f>
        <v/>
      </c>
    </row>
    <row r="192">
      <c r="A192" t="inlineStr">
        <is>
          <t>sw_IBUF[0]: sw_IBUF[0]_inst/O to ALU1/register_reg_r1_0_31_0_5_i_22/I1Total delay (from Vivado)</t>
        </is>
      </c>
      <c r="E192" t="inlineStr">
        <is>
          <t>1318</t>
        </is>
      </c>
      <c r="F192" t="inlineStr">
        <is>
          <t>1125</t>
        </is>
      </c>
      <c r="G192" t="inlineStr">
        <is>
          <t>2274</t>
        </is>
      </c>
      <c r="H192" t="inlineStr">
        <is>
          <t>1913</t>
        </is>
      </c>
    </row>
    <row r="194">
      <c r="A194" t="inlineStr">
        <is>
          <t>INT_R_X3Y44/INT_R.SS2END2-&gt;&gt;IMUX28</t>
        </is>
      </c>
      <c r="B194" t="inlineStr">
        <is>
          <t>Buffer</t>
        </is>
      </c>
      <c r="C194" t="n">
        <v>1.6107141875</v>
      </c>
      <c r="D194" t="n">
        <v>0.007713</v>
      </c>
      <c r="E194" t="n">
        <v>0.047</v>
      </c>
      <c r="F194" t="n">
        <v>0.038</v>
      </c>
      <c r="G194" t="n">
        <v>0.138</v>
      </c>
      <c r="H194" t="n">
        <v>0.114</v>
      </c>
      <c r="I194">
        <f>((((D199) + (D198))) + (D195 + D196))</f>
        <v/>
      </c>
      <c r="J194">
        <f>(((((D199) + (D198))) + (D195 + D196))*C194)</f>
        <v/>
      </c>
    </row>
    <row r="195">
      <c r="A195" t="inlineStr">
        <is>
          <t>INT_R_X3Y44/IMUX28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CLBLM_R_X3Y44/CLBLM_IMUX28</t>
        </is>
      </c>
      <c r="B196" t="inlineStr">
        <is>
          <t>Part of wire</t>
        </is>
      </c>
      <c r="C196" t="n">
        <v>0</v>
      </c>
      <c r="D196" t="n">
        <v>0</v>
      </c>
      <c r="I196">
        <f>(((D195 + D196)/2) + (((D199) + (D198))))</f>
        <v/>
      </c>
      <c r="J196">
        <f>((C195 + C196)*(((D195 + D196)/2) + (((D199) + (D198)))))</f>
        <v/>
      </c>
    </row>
    <row r="197">
      <c r="A197" t="inlineStr">
        <is>
          <t>CLBLM_R_X3Y44/CLBLM_R.CLBLM_IMUX28-&gt;CLBLM_M_C4</t>
        </is>
      </c>
      <c r="B197" t="inlineStr">
        <is>
          <t>PassTransistor</t>
        </is>
      </c>
      <c r="C197" t="n">
        <v>0</v>
      </c>
      <c r="E197" t="n">
        <v>0</v>
      </c>
      <c r="F197" t="n">
        <v>0</v>
      </c>
      <c r="G197" t="n">
        <v>0</v>
      </c>
      <c r="H197" t="n">
        <v>0</v>
      </c>
      <c r="I197">
        <f>((D199) + (D198))</f>
        <v/>
      </c>
      <c r="J197">
        <f>(((D199) + (D198))*C197)</f>
        <v/>
      </c>
    </row>
    <row r="198">
      <c r="A198" t="inlineStr">
        <is>
          <t>CLBLM_R_X3Y44/CLBLM_M_C4</t>
        </is>
      </c>
      <c r="B198" t="inlineStr">
        <is>
          <t>Part of wire</t>
        </is>
      </c>
      <c r="C198" t="n">
        <v>0</v>
      </c>
      <c r="D198" t="n">
        <v>0</v>
      </c>
      <c r="I198">
        <f>(((D198)/2) + (D199))</f>
        <v/>
      </c>
      <c r="J198">
        <f>((C198)*(((D198)/2) + (D199)))</f>
        <v/>
      </c>
    </row>
    <row r="199">
      <c r="A199" t="inlineStr">
        <is>
          <t>masterReg/readData2[0]_i_2/I0</t>
        </is>
      </c>
      <c r="B199" t="inlineStr">
        <is>
          <t>Inpin</t>
        </is>
      </c>
      <c r="D199" t="n">
        <v>0</v>
      </c>
      <c r="E199" t="n">
        <v>0.111</v>
      </c>
      <c r="F199" t="n">
        <v>0.089</v>
      </c>
      <c r="G199" t="n">
        <v>0.3</v>
      </c>
      <c r="H199" t="n">
        <v>0.242</v>
      </c>
    </row>
    <row r="200">
      <c r="A200" t="inlineStr">
        <is>
          <t>sw_IBUF[0]: sw_IBUF[0]_inst/O to masterReg/readData2[0]_i_2/I0 sum delays</t>
        </is>
      </c>
      <c r="E200">
        <f>(E2 + E5 + E7 + E9 + E11 + E15 + E18 + E27 + E48 + E56 + E64 + E113 + E116 + E168 + E194 + E197 + E199)</f>
        <v/>
      </c>
      <c r="F200">
        <f>(F2 + F5 + F7 + F9 + F11 + F15 + F18 + F27 + F48 + F56 + F64 + F113 + F116 + F168 + F194 + F197 + F199)</f>
        <v/>
      </c>
      <c r="G200">
        <f>(G2 + G5 + G7 + G9 + G11 + G15 + G18 + G27 + G48 + G56 + G64 + G113 + G116 + G168 + G194 + G197 + G199)</f>
        <v/>
      </c>
      <c r="H200">
        <f>(H2 + H5 + H7 + H9 + H11 + H15 + H18 + H27 + H48 + H56 + H64 + H113 + H116 + H168 + H194 + H197 + H199)</f>
        <v/>
      </c>
      <c r="J200">
        <f>(J2 + J4 + J5 + J6 + J7 + J8 + J9 + J10 + J11 + J14 + J15 + J17 + J18 + J26 + J27 + J47 + J48 + J55 + J56 + J63 + J64 + J72 + J113 + J115 + J116 + J118 + J168 + J171 + J194 + J196 + J197 + J198 + J199)</f>
        <v/>
      </c>
    </row>
    <row r="201">
      <c r="A201" t="inlineStr">
        <is>
          <t>sw_IBUF[0]: sw_IBUF[0]_inst/O to masterReg/readData2[0]_i_2/I0sum delays + cap delay</t>
        </is>
      </c>
      <c r="E201">
        <f>1000*(E200 + J200)</f>
        <v/>
      </c>
      <c r="F201">
        <f>1000*(F200 + J200)</f>
        <v/>
      </c>
      <c r="G201">
        <f>1000*(G200 + J200)</f>
        <v/>
      </c>
      <c r="H201">
        <f>1000*(H200 + J200)</f>
        <v/>
      </c>
    </row>
    <row r="203">
      <c r="A203" t="inlineStr">
        <is>
          <t>sw_IBUF[0]: sw_IBUF[0]_inst/O to masterReg/readData2[0]_i_2/I0Total delay (from Vivado)</t>
        </is>
      </c>
      <c r="E203" t="inlineStr">
        <is>
          <t>1216</t>
        </is>
      </c>
      <c r="F203" t="inlineStr">
        <is>
          <t>1043</t>
        </is>
      </c>
      <c r="G203" t="inlineStr">
        <is>
          <t>2084</t>
        </is>
      </c>
      <c r="H203" t="inlineStr">
        <is>
          <t>1761</t>
        </is>
      </c>
    </row>
    <row r="205">
      <c r="A205" t="inlineStr">
        <is>
          <t>INT_R_X3Y44/INT_R.SS2END2-&gt;&gt;IMUX45</t>
        </is>
      </c>
      <c r="B205" t="inlineStr">
        <is>
          <t>Buffer</t>
        </is>
      </c>
      <c r="C205" t="n">
        <v>1.6107141875</v>
      </c>
      <c r="D205" t="n">
        <v>0.007713</v>
      </c>
      <c r="E205" t="n">
        <v>0.047</v>
      </c>
      <c r="F205" t="n">
        <v>0.038</v>
      </c>
      <c r="G205" t="n">
        <v>0.138</v>
      </c>
      <c r="H205" t="n">
        <v>0.114</v>
      </c>
      <c r="I205">
        <f>((((D210) + (D209))) + (D206 + D207))</f>
        <v/>
      </c>
      <c r="J205">
        <f>(((((D210) + (D209))) + (D206 + D207))*C205)</f>
        <v/>
      </c>
    </row>
    <row r="206">
      <c r="A206" t="inlineStr">
        <is>
          <t>INT_R_X3Y44/IMUX45</t>
        </is>
      </c>
      <c r="B206" t="inlineStr">
        <is>
          <t>Part of wire</t>
        </is>
      </c>
      <c r="C206" t="n">
        <v>0</v>
      </c>
      <c r="D206" t="n">
        <v>0</v>
      </c>
    </row>
    <row r="207">
      <c r="A207" t="inlineStr">
        <is>
          <t>CLBLM_R_X3Y44/CLBLM_IMUX45</t>
        </is>
      </c>
      <c r="B207" t="inlineStr">
        <is>
          <t>Part of wire</t>
        </is>
      </c>
      <c r="C207" t="n">
        <v>0</v>
      </c>
      <c r="D207" t="n">
        <v>0</v>
      </c>
      <c r="I207">
        <f>(((D206 + D207)/2) + (((D210) + (D209))))</f>
        <v/>
      </c>
      <c r="J207">
        <f>((C206 + C207)*(((D206 + D207)/2) + (((D210) + (D209)))))</f>
        <v/>
      </c>
    </row>
    <row r="208">
      <c r="A208" t="inlineStr">
        <is>
          <t>CLBLM_R_X3Y44/CLBLM_R.CLBLM_IMUX45-&gt;CLBLM_M_D2</t>
        </is>
      </c>
      <c r="B208" t="inlineStr">
        <is>
          <t>PassTransistor</t>
        </is>
      </c>
      <c r="C208" t="n">
        <v>0</v>
      </c>
      <c r="E208" t="n">
        <v>0</v>
      </c>
      <c r="F208" t="n">
        <v>0</v>
      </c>
      <c r="G208" t="n">
        <v>0</v>
      </c>
      <c r="H208" t="n">
        <v>0</v>
      </c>
      <c r="I208">
        <f>((D210) + (D209))</f>
        <v/>
      </c>
      <c r="J208">
        <f>(((D210) + (D209))*C208)</f>
        <v/>
      </c>
    </row>
    <row r="209">
      <c r="A209" t="inlineStr">
        <is>
          <t>CLBLM_R_X3Y44/CLBLM_M_D2</t>
        </is>
      </c>
      <c r="B209" t="inlineStr">
        <is>
          <t>Part of wire</t>
        </is>
      </c>
      <c r="C209" t="n">
        <v>0</v>
      </c>
      <c r="D209" t="n">
        <v>0</v>
      </c>
      <c r="I209">
        <f>(((D209)/2) + (D210))</f>
        <v/>
      </c>
      <c r="J209">
        <f>((C209)*(((D209)/2) + (D210)))</f>
        <v/>
      </c>
    </row>
    <row r="210">
      <c r="A210" t="inlineStr">
        <is>
          <t>masterReg/register_reg_r1_0_31_0_5_i_3/I2</t>
        </is>
      </c>
      <c r="B210" t="inlineStr">
        <is>
          <t>Inpin</t>
        </is>
      </c>
      <c r="D210" t="n">
        <v>0</v>
      </c>
      <c r="E210" t="n">
        <v>0.219</v>
      </c>
      <c r="F210" t="n">
        <v>0.141</v>
      </c>
      <c r="G210" t="n">
        <v>0.52</v>
      </c>
      <c r="H210" t="n">
        <v>0.293</v>
      </c>
    </row>
    <row r="211">
      <c r="A211" t="inlineStr">
        <is>
          <t>sw_IBUF[0]: sw_IBUF[0]_inst/O to masterReg/register_reg_r1_0_31_0_5_i_3/I2 sum delays</t>
        </is>
      </c>
      <c r="E211">
        <f>(E2 + E5 + E7 + E9 + E11 + E15 + E18 + E27 + E48 + E56 + E64 + E113 + E116 + E168 + E205 + E208 + E210)</f>
        <v/>
      </c>
      <c r="F211">
        <f>(F2 + F5 + F7 + F9 + F11 + F15 + F18 + F27 + F48 + F56 + F64 + F113 + F116 + F168 + F205 + F208 + F210)</f>
        <v/>
      </c>
      <c r="G211">
        <f>(G2 + G5 + G7 + G9 + G11 + G15 + G18 + G27 + G48 + G56 + G64 + G113 + G116 + G168 + G205 + G208 + G210)</f>
        <v/>
      </c>
      <c r="H211">
        <f>(H2 + H5 + H7 + H9 + H11 + H15 + H18 + H27 + H48 + H56 + H64 + H113 + H116 + H168 + H205 + H208 + H210)</f>
        <v/>
      </c>
      <c r="J211">
        <f>(J2 + J4 + J5 + J6 + J7 + J8 + J9 + J10 + J11 + J14 + J15 + J17 + J18 + J26 + J27 + J47 + J48 + J55 + J56 + J63 + J64 + J72 + J113 + J115 + J116 + J118 + J168 + J171 + J205 + J207 + J208 + J209 + J210)</f>
        <v/>
      </c>
    </row>
    <row r="212">
      <c r="A212" t="inlineStr">
        <is>
          <t>sw_IBUF[0]: sw_IBUF[0]_inst/O to masterReg/register_reg_r1_0_31_0_5_i_3/I2sum delays + cap delay</t>
        </is>
      </c>
      <c r="E212">
        <f>1000*(E211 + J211)</f>
        <v/>
      </c>
      <c r="F212">
        <f>1000*(F211 + J211)</f>
        <v/>
      </c>
      <c r="G212">
        <f>1000*(G211 + J211)</f>
        <v/>
      </c>
      <c r="H212">
        <f>1000*(H211 + J211)</f>
        <v/>
      </c>
    </row>
    <row r="214">
      <c r="A214" t="inlineStr">
        <is>
          <t>sw_IBUF[0]: sw_IBUF[0]_inst/O to masterReg/register_reg_r1_0_31_0_5_i_3/I2Total delay (from Vivado)</t>
        </is>
      </c>
      <c r="E214" t="inlineStr">
        <is>
          <t>1324</t>
        </is>
      </c>
      <c r="F214" t="inlineStr">
        <is>
          <t>1095</t>
        </is>
      </c>
      <c r="G214" t="inlineStr">
        <is>
          <t>2280</t>
        </is>
      </c>
      <c r="H214" t="inlineStr">
        <is>
          <t>1814</t>
        </is>
      </c>
    </row>
    <row r="216">
      <c r="A216" t="inlineStr">
        <is>
          <t>INT_R_X3Y44/INT_R.SS2END2-&gt;&gt;SE2BEG2</t>
        </is>
      </c>
      <c r="B216" t="inlineStr">
        <is>
          <t>Buffer</t>
        </is>
      </c>
      <c r="C216" t="n">
        <v>1.1851186875</v>
      </c>
      <c r="D216" t="n">
        <v>0.008473000000000001</v>
      </c>
      <c r="E216" t="n">
        <v>0.042</v>
      </c>
      <c r="F216" t="n">
        <v>0.034</v>
      </c>
      <c r="G216" t="n">
        <v>0.138</v>
      </c>
      <c r="H216" t="n">
        <v>0.114</v>
      </c>
      <c r="I216">
        <f>((D222 + D233) + (D217 + D218 + D219 + D220 + D221))</f>
        <v/>
      </c>
      <c r="J216">
        <f>(((D222 + D233) + (D217 + D218 + D219 + D220 + D221))*C216)</f>
        <v/>
      </c>
    </row>
    <row r="217">
      <c r="A217" t="inlineStr">
        <is>
          <t>INT_R_X3Y44/SE2BEG2</t>
        </is>
      </c>
      <c r="B217" t="inlineStr">
        <is>
          <t>Part of wire</t>
        </is>
      </c>
      <c r="C217" t="n">
        <v>0</v>
      </c>
      <c r="D217" t="n">
        <v>0</v>
      </c>
    </row>
    <row r="218">
      <c r="A218" t="inlineStr">
        <is>
          <t>INT_L_X4Y43/SE2END2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INT_R_X3Y43/SE2A2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CLBLM_R_X3Y43/CLBLM_SE2A2</t>
        </is>
      </c>
      <c r="B220" t="inlineStr">
        <is>
          <t>Part of wire</t>
        </is>
      </c>
      <c r="C220" t="n">
        <v>0.090332</v>
      </c>
      <c r="D220" t="n">
        <v>0.005065</v>
      </c>
    </row>
    <row r="221">
      <c r="A221" t="inlineStr">
        <is>
          <t>CLBLL_L_X4Y43/CLBLL_SE2A2</t>
        </is>
      </c>
      <c r="B221" t="inlineStr">
        <is>
          <t>Part of wire</t>
        </is>
      </c>
      <c r="C221" t="n">
        <v>0.07904000000000001</v>
      </c>
      <c r="D221" t="n">
        <v>0.005065</v>
      </c>
      <c r="I221">
        <f>(((D217 + D218 + D219 + D220 + D221)/2) + (D222 + D233))</f>
        <v/>
      </c>
      <c r="J221">
        <f>((C217 + C218 + C219 + C220 + C221)*(((D217 + D218 + D219 + D220 + D221)/2) + (D222 + D233)))</f>
        <v/>
      </c>
    </row>
    <row r="222">
      <c r="A222" t="inlineStr">
        <is>
          <t>INT_L_X4Y43/INT_L.SE2END2-&gt;&gt;IMUX_L44</t>
        </is>
      </c>
      <c r="B222" t="inlineStr">
        <is>
          <t>Buffer</t>
        </is>
      </c>
      <c r="C222" t="n">
        <v>1.6107141875</v>
      </c>
      <c r="D222" t="n">
        <v>0.007713</v>
      </c>
      <c r="E222" t="n">
        <v>0.047</v>
      </c>
      <c r="F222" t="n">
        <v>0.038</v>
      </c>
      <c r="G222" t="n">
        <v>0.138</v>
      </c>
      <c r="H222" t="n">
        <v>0.114</v>
      </c>
      <c r="I222">
        <f>((((D227) + (D226))) + (D223 + D224))</f>
        <v/>
      </c>
      <c r="J222">
        <f>(((((D227) + (D226))) + (D223 + D224))*C222)</f>
        <v/>
      </c>
    </row>
    <row r="223">
      <c r="A223" t="inlineStr">
        <is>
          <t>INT_L_X4Y43/IMUX_L44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CLBLL_L_X4Y43/CLBLL_IMUX44</t>
        </is>
      </c>
      <c r="B224" t="inlineStr">
        <is>
          <t>Part of wire</t>
        </is>
      </c>
      <c r="C224" t="n">
        <v>0</v>
      </c>
      <c r="D224" t="n">
        <v>0</v>
      </c>
      <c r="I224">
        <f>(((D223 + D224)/2) + (((D227) + (D226))))</f>
        <v/>
      </c>
      <c r="J224">
        <f>((C223 + C224)*(((D223 + D224)/2) + (((D227) + (D226)))))</f>
        <v/>
      </c>
    </row>
    <row r="225">
      <c r="A225" t="inlineStr">
        <is>
          <t>CLBLL_L_X4Y43/CLBLL_L.CLBLL_IMUX44-&gt;CLBLL_LL_D4</t>
        </is>
      </c>
      <c r="B225" t="inlineStr">
        <is>
          <t>PassTransistor</t>
        </is>
      </c>
      <c r="C225" t="n">
        <v>0</v>
      </c>
      <c r="E225" t="n">
        <v>0</v>
      </c>
      <c r="F225" t="n">
        <v>0</v>
      </c>
      <c r="G225" t="n">
        <v>0</v>
      </c>
      <c r="H225" t="n">
        <v>0</v>
      </c>
      <c r="I225">
        <f>((D227) + (D226))</f>
        <v/>
      </c>
      <c r="J225">
        <f>(((D227) + (D226))*C225)</f>
        <v/>
      </c>
    </row>
    <row r="226">
      <c r="A226" t="inlineStr">
        <is>
          <t>CLBLL_L_X4Y43/CLBLL_LL_D4</t>
        </is>
      </c>
      <c r="B226" t="inlineStr">
        <is>
          <t>Part of wire</t>
        </is>
      </c>
      <c r="C226" t="n">
        <v>0</v>
      </c>
      <c r="D226" t="n">
        <v>0</v>
      </c>
      <c r="I226">
        <f>(((D226)/2) + (D227))</f>
        <v/>
      </c>
      <c r="J226">
        <f>((C226)*(((D226)/2) + (D227)))</f>
        <v/>
      </c>
    </row>
    <row r="227">
      <c r="A227" t="inlineStr">
        <is>
          <t>ALU1/register_reg_r1_0_31_0_5_i_10/I1</t>
        </is>
      </c>
      <c r="B227" t="inlineStr">
        <is>
          <t>Inpin</t>
        </is>
      </c>
      <c r="D227" t="n">
        <v>0</v>
      </c>
      <c r="E227" t="n">
        <v>0.109</v>
      </c>
      <c r="F227" t="n">
        <v>0.08799999999999999</v>
      </c>
      <c r="G227" t="n">
        <v>0.284</v>
      </c>
      <c r="H227" t="n">
        <v>0.229</v>
      </c>
    </row>
    <row r="228">
      <c r="A228" t="inlineStr">
        <is>
          <t>sw_IBUF[0]: sw_IBUF[0]_inst/O to ALU1/register_reg_r1_0_31_0_5_i_10/I1 sum delays</t>
        </is>
      </c>
      <c r="E228">
        <f>(E2 + E5 + E7 + E9 + E11 + E15 + E18 + E27 + E48 + E56 + E64 + E113 + E116 + E168 + E216 + E222 + E225 + E227)</f>
        <v/>
      </c>
      <c r="F228">
        <f>(F2 + F5 + F7 + F9 + F11 + F15 + F18 + F27 + F48 + F56 + F64 + F113 + F116 + F168 + F216 + F222 + F225 + F227)</f>
        <v/>
      </c>
      <c r="G228">
        <f>(G2 + G5 + G7 + G9 + G11 + G15 + G18 + G27 + G48 + G56 + G64 + G113 + G116 + G168 + G216 + G222 + G225 + G227)</f>
        <v/>
      </c>
      <c r="H228">
        <f>(H2 + H5 + H7 + H9 + H11 + H15 + H18 + H27 + H48 + H56 + H64 + H113 + H116 + H168 + H216 + H222 + H225 + H227)</f>
        <v/>
      </c>
      <c r="J228">
        <f>(J2 + J4 + J5 + J6 + J7 + J8 + J9 + J10 + J11 + J14 + J15 + J17 + J18 + J26 + J27 + J47 + J48 + J55 + J56 + J63 + J64 + J72 + J113 + J115 + J116 + J118 + J168 + J171 + J216 + J221 + J222 + J224 + J225 + J226 + J227)</f>
        <v/>
      </c>
    </row>
    <row r="229">
      <c r="A229" t="inlineStr">
        <is>
          <t>sw_IBUF[0]: sw_IBUF[0]_inst/O to ALU1/register_reg_r1_0_31_0_5_i_10/I1sum delays + cap delay</t>
        </is>
      </c>
      <c r="E229">
        <f>1000*(E228 + J228)</f>
        <v/>
      </c>
      <c r="F229">
        <f>1000*(F228 + J228)</f>
        <v/>
      </c>
      <c r="G229">
        <f>1000*(G228 + J228)</f>
        <v/>
      </c>
      <c r="H229">
        <f>1000*(H228 + J228)</f>
        <v/>
      </c>
    </row>
    <row r="231">
      <c r="A231" t="inlineStr">
        <is>
          <t>sw_IBUF[0]: sw_IBUF[0]_inst/O to ALU1/register_reg_r1_0_31_0_5_i_10/I1Total delay (from Vivado)</t>
        </is>
      </c>
      <c r="E231" t="inlineStr">
        <is>
          <t>1293</t>
        </is>
      </c>
      <c r="F231" t="inlineStr">
        <is>
          <t>1113</t>
        </is>
      </c>
      <c r="G231" t="inlineStr">
        <is>
          <t>2222</t>
        </is>
      </c>
      <c r="H231" t="inlineStr">
        <is>
          <t>1881</t>
        </is>
      </c>
    </row>
    <row r="233">
      <c r="A233" t="inlineStr">
        <is>
          <t>INT_L_X4Y43/INT_L.SE2END2-&gt;&gt;NN6BEG2</t>
        </is>
      </c>
      <c r="B233" t="inlineStr">
        <is>
          <t>Buffer</t>
        </is>
      </c>
      <c r="C233" t="n">
        <v>1.5845231875</v>
      </c>
      <c r="D233" t="n">
        <v>0.009979</v>
      </c>
      <c r="E233" t="n">
        <v>0.08400000000000001</v>
      </c>
      <c r="F233" t="n">
        <v>0.06900000000000001</v>
      </c>
      <c r="G233" t="n">
        <v>0.185</v>
      </c>
      <c r="H233" t="n">
        <v>0.153</v>
      </c>
      <c r="I233">
        <f>((D241) + (D234 + D235 + D236 + D237 + D238 + D239 + D240))</f>
        <v/>
      </c>
      <c r="J233">
        <f>(((D241) + (D234 + D235 + D236 + D237 + D238 + D239 + D240))*C233)</f>
        <v/>
      </c>
    </row>
    <row r="234">
      <c r="A234" t="inlineStr">
        <is>
          <t>INT_L_X4Y43/NN6BEG2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INT_L_X4Y49/NN6END2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INT_L_X4Y44/NN6A2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INT_L_X4Y45/NN6B2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INT_L_X4Y46/NN6C2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INT_L_X4Y47/NN6D2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INT_L_X4Y48/NN6E2</t>
        </is>
      </c>
      <c r="B240" t="inlineStr">
        <is>
          <t>Part of wire</t>
        </is>
      </c>
      <c r="C240" t="n">
        <v>0</v>
      </c>
      <c r="D240" t="n">
        <v>0</v>
      </c>
      <c r="I240">
        <f>(((D234 + D235 + D236 + D237 + D238 + D239 + D240)/2) + (D241))</f>
        <v/>
      </c>
      <c r="J240">
        <f>((C234 + C235 + C236 + C237 + C238 + C239 + C240)*(((D234 + D235 + D236 + D237 + D238 + D239 + D240)/2) + (D241)))</f>
        <v/>
      </c>
    </row>
    <row r="241">
      <c r="A241" t="inlineStr">
        <is>
          <t>INT_L_X4Y49/INT_L.NN6END2-&gt;&gt;NW2BEG2</t>
        </is>
      </c>
      <c r="B241" t="inlineStr">
        <is>
          <t>Buffer</t>
        </is>
      </c>
      <c r="C241" t="n">
        <v>1.1851186875</v>
      </c>
      <c r="D241" t="n">
        <v>0.008473000000000001</v>
      </c>
      <c r="E241" t="n">
        <v>0.043</v>
      </c>
      <c r="F241" t="n">
        <v>0.035</v>
      </c>
      <c r="G241" t="n">
        <v>0.14</v>
      </c>
      <c r="H241" t="n">
        <v>0.116</v>
      </c>
      <c r="I241">
        <f>((D248 + D259 + D275 + D286 + D297 + D385 + D410) + (D242 + D243 + D244 + D245 + D246 + D247))</f>
        <v/>
      </c>
      <c r="J241">
        <f>(((D248 + D259 + D275 + D286 + D297 + D385 + D410) + (D242 + D243 + D244 + D245 + D246 + D247))*C241)</f>
        <v/>
      </c>
    </row>
    <row r="242">
      <c r="A242" t="inlineStr">
        <is>
          <t>INT_L_X4Y49/NW2BEG2</t>
        </is>
      </c>
      <c r="B242" t="inlineStr">
        <is>
          <t>Part of wire</t>
        </is>
      </c>
      <c r="C242" t="n">
        <v>0</v>
      </c>
      <c r="D242" t="n">
        <v>0</v>
      </c>
    </row>
    <row r="243">
      <c r="A243" t="inlineStr">
        <is>
          <t>INT_R_X3Y50/NW2END2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BRKH_INT_X4Y49/BRKH_INT_NW2BEG2</t>
        </is>
      </c>
      <c r="B244" t="inlineStr">
        <is>
          <t>Part of wire</t>
        </is>
      </c>
      <c r="C244" t="n">
        <v>0.00523</v>
      </c>
      <c r="D244" t="n">
        <v>0.001</v>
      </c>
    </row>
    <row r="245">
      <c r="A245" t="inlineStr">
        <is>
          <t>INT_L_X4Y50/NW2A2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CLBLL_L_X4Y50/CLBLL_NW2A2</t>
        </is>
      </c>
      <c r="B246" t="inlineStr">
        <is>
          <t>Part of wire</t>
        </is>
      </c>
      <c r="C246" t="n">
        <v>0.080091</v>
      </c>
      <c r="D246" t="n">
        <v>0.005884</v>
      </c>
    </row>
    <row r="247">
      <c r="A247" t="inlineStr">
        <is>
          <t>CLBLM_R_X3Y50/CLBLM_NW2A2</t>
        </is>
      </c>
      <c r="B247" t="inlineStr">
        <is>
          <t>Part of wire</t>
        </is>
      </c>
      <c r="C247" t="n">
        <v>0.091532</v>
      </c>
      <c r="D247" t="n">
        <v>0.005884</v>
      </c>
      <c r="I247">
        <f>(((D242 + D243 + D244 + D245 + D246 + D247)/2) + (D248 + D259 + D275 + D286 + D297 + D385 + D410))</f>
        <v/>
      </c>
      <c r="J247">
        <f>((C242 + C243 + C244 + C245 + C246 + C247)*(((D242 + D243 + D244 + D245 + D246 + D247)/2) + (D248 + D259 + D275 + D286 + D297 + D385 + D410)))</f>
        <v/>
      </c>
    </row>
    <row r="248">
      <c r="A248" t="inlineStr">
        <is>
          <t>INT_R_X3Y50/INT_R.NW2END2-&gt;&gt;IMUX27</t>
        </is>
      </c>
      <c r="B248" t="inlineStr">
        <is>
          <t>Buffer</t>
        </is>
      </c>
      <c r="C248" t="n">
        <v>1.6107141875</v>
      </c>
      <c r="D248" t="n">
        <v>0.007713</v>
      </c>
      <c r="E248" t="n">
        <v>0.047</v>
      </c>
      <c r="F248" t="n">
        <v>0.038</v>
      </c>
      <c r="G248" t="n">
        <v>0.138</v>
      </c>
      <c r="H248" t="n">
        <v>0.114</v>
      </c>
      <c r="I248">
        <f>((((D253) + (D252))) + (D249 + D250))</f>
        <v/>
      </c>
      <c r="J248">
        <f>(((((D253) + (D252))) + (D249 + D250))*C248)</f>
        <v/>
      </c>
    </row>
    <row r="249">
      <c r="A249" t="inlineStr">
        <is>
          <t>INT_R_X3Y50/IMUX27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CLBLM_R_X3Y50/CLBLM_IMUX27</t>
        </is>
      </c>
      <c r="B250" t="inlineStr">
        <is>
          <t>Part of wire</t>
        </is>
      </c>
      <c r="C250" t="n">
        <v>0</v>
      </c>
      <c r="D250" t="n">
        <v>0</v>
      </c>
      <c r="I250">
        <f>(((D249 + D250)/2) + (((D253) + (D252))))</f>
        <v/>
      </c>
      <c r="J250">
        <f>((C249 + C250)*(((D249 + D250)/2) + (((D253) + (D252)))))</f>
        <v/>
      </c>
    </row>
    <row r="251">
      <c r="A251" t="inlineStr">
        <is>
          <t>CLBLM_R_X3Y50/CLBLM_R.CLBLM_IMUX27-&gt;CLBLM_M_B4</t>
        </is>
      </c>
      <c r="B251" t="inlineStr">
        <is>
          <t>PassTransistor</t>
        </is>
      </c>
      <c r="C251" t="n">
        <v>0</v>
      </c>
      <c r="E251" t="n">
        <v>0</v>
      </c>
      <c r="F251" t="n">
        <v>0</v>
      </c>
      <c r="G251" t="n">
        <v>0</v>
      </c>
      <c r="H251" t="n">
        <v>0</v>
      </c>
      <c r="I251">
        <f>((D253) + (D252))</f>
        <v/>
      </c>
      <c r="J251">
        <f>(((D253) + (D252))*C251)</f>
        <v/>
      </c>
    </row>
    <row r="252">
      <c r="A252" t="inlineStr">
        <is>
          <t>CLBLM_R_X3Y50/CLBLM_M_B4</t>
        </is>
      </c>
      <c r="B252" t="inlineStr">
        <is>
          <t>Part of wire</t>
        </is>
      </c>
      <c r="C252" t="n">
        <v>0</v>
      </c>
      <c r="D252" t="n">
        <v>0</v>
      </c>
      <c r="I252">
        <f>(((D252)/2) + (D253))</f>
        <v/>
      </c>
      <c r="J252">
        <f>((C252)*(((D252)/2) + (D253)))</f>
        <v/>
      </c>
    </row>
    <row r="253">
      <c r="A253" t="inlineStr">
        <is>
          <t>ALU1/register_reg_r1_0_31_18_23_i_8/I1</t>
        </is>
      </c>
      <c r="B253" t="inlineStr">
        <is>
          <t>Inpin</t>
        </is>
      </c>
      <c r="D253" t="n">
        <v>0</v>
      </c>
      <c r="E253" t="n">
        <v>0.112</v>
      </c>
      <c r="F253" t="n">
        <v>0.09</v>
      </c>
      <c r="G253" t="n">
        <v>0.3</v>
      </c>
      <c r="H253" t="n">
        <v>0.242</v>
      </c>
    </row>
    <row r="254">
      <c r="A254" t="inlineStr">
        <is>
          <t>sw_IBUF[0]: sw_IBUF[0]_inst/O to ALU1/register_reg_r1_0_31_18_23_i_8/I1 sum delays</t>
        </is>
      </c>
      <c r="E254">
        <f>(E2 + E5 + E7 + E9 + E11 + E15 + E18 + E27 + E48 + E56 + E64 + E113 + E116 + E168 + E216 + E233 + E241 + E248 + E251 + E253)</f>
        <v/>
      </c>
      <c r="F254">
        <f>(F2 + F5 + F7 + F9 + F11 + F15 + F18 + F27 + F48 + F56 + F64 + F113 + F116 + F168 + F216 + F233 + F241 + F248 + F251 + F253)</f>
        <v/>
      </c>
      <c r="G254">
        <f>(G2 + G5 + G7 + G9 + G11 + G15 + G18 + G27 + G48 + G56 + G64 + G113 + G116 + G168 + G216 + G233 + G241 + G248 + G251 + G253)</f>
        <v/>
      </c>
      <c r="H254">
        <f>(H2 + H5 + H7 + H9 + H11 + H15 + H18 + H27 + H48 + H56 + H64 + H113 + H116 + H168 + H216 + H233 + H241 + H248 + H251 + H253)</f>
        <v/>
      </c>
      <c r="J254">
        <f>(J2 + J4 + J5 + J6 + J7 + J8 + J9 + J10 + J11 + J14 + J15 + J17 + J18 + J26 + J27 + J47 + J48 + J55 + J56 + J63 + J64 + J72 + J113 + J115 + J116 + J118 + J168 + J171 + J216 + J221 + J233 + J240 + J241 + J247 + J248 + J250 + J251 + J252 + J253)</f>
        <v/>
      </c>
    </row>
    <row r="255">
      <c r="A255" t="inlineStr">
        <is>
          <t>sw_IBUF[0]: sw_IBUF[0]_inst/O to ALU1/register_reg_r1_0_31_18_23_i_8/I1sum delays + cap delay</t>
        </is>
      </c>
      <c r="E255">
        <f>1000*(E254 + J254)</f>
        <v/>
      </c>
      <c r="F255">
        <f>1000*(F254 + J254)</f>
        <v/>
      </c>
      <c r="G255">
        <f>1000*(G254 + J254)</f>
        <v/>
      </c>
      <c r="H255">
        <f>1000*(H254 + J254)</f>
        <v/>
      </c>
    </row>
    <row r="257">
      <c r="A257" t="inlineStr">
        <is>
          <t>sw_IBUF[0]: sw_IBUF[0]_inst/O to ALU1/register_reg_r1_0_31_18_23_i_8/I1Total delay (from Vivado)</t>
        </is>
      </c>
      <c r="E257" t="inlineStr">
        <is>
          <t>1520</t>
        </is>
      </c>
      <c r="F257" t="inlineStr">
        <is>
          <t>1316</t>
        </is>
      </c>
      <c r="G257" t="inlineStr">
        <is>
          <t>2598</t>
        </is>
      </c>
      <c r="H257" t="inlineStr">
        <is>
          <t>2207</t>
        </is>
      </c>
    </row>
    <row r="259">
      <c r="A259" t="inlineStr">
        <is>
          <t>INT_R_X3Y50/INT_R.NW2END2-&gt;&gt;BYP_ALT2</t>
        </is>
      </c>
      <c r="B259" t="inlineStr">
        <is>
          <t>Buffer</t>
        </is>
      </c>
      <c r="C259" t="n">
        <v>0</v>
      </c>
      <c r="D259" t="n">
        <v>0.00757</v>
      </c>
      <c r="E259" t="n">
        <v>0</v>
      </c>
      <c r="F259" t="n">
        <v>0</v>
      </c>
      <c r="G259" t="n">
        <v>0</v>
      </c>
      <c r="H259" t="n">
        <v>0</v>
      </c>
      <c r="I259">
        <f>((D261) + (D260))</f>
        <v/>
      </c>
      <c r="J259">
        <f>(((D261) + (D260))*C259)</f>
        <v/>
      </c>
    </row>
    <row r="260">
      <c r="A260" t="inlineStr">
        <is>
          <t>INT_R_X3Y50/BYP_ALT2</t>
        </is>
      </c>
      <c r="B260" t="inlineStr">
        <is>
          <t>Part of wire</t>
        </is>
      </c>
      <c r="C260" t="n">
        <v>0</v>
      </c>
      <c r="D260" t="n">
        <v>0</v>
      </c>
      <c r="I260">
        <f>(((D260)/2) + (D261))</f>
        <v/>
      </c>
      <c r="J260">
        <f>((C260)*(((D260)/2) + (D261)))</f>
        <v/>
      </c>
    </row>
    <row r="261">
      <c r="A261" t="inlineStr">
        <is>
          <t>INT_R_X3Y50/INT_R.BYP_ALT2-&gt;&gt;BYP_BOUNCE2</t>
        </is>
      </c>
      <c r="B261" t="inlineStr">
        <is>
          <t>Buffer</t>
        </is>
      </c>
      <c r="C261" t="n">
        <v>1.4764880625</v>
      </c>
      <c r="D261" t="n">
        <v>0</v>
      </c>
      <c r="E261" t="n">
        <v>0.059</v>
      </c>
      <c r="F261" t="n">
        <v>0.049</v>
      </c>
      <c r="G261" t="n">
        <v>0.178</v>
      </c>
      <c r="H261" t="n">
        <v>0.147</v>
      </c>
      <c r="I261">
        <f>((D264) + (D262 + D263))</f>
        <v/>
      </c>
      <c r="J261">
        <f>(((D264) + (D262 + D263))*C261)</f>
        <v/>
      </c>
    </row>
    <row r="262">
      <c r="A262" t="inlineStr">
        <is>
          <t>INT_R_X3Y50/BYP_BOUNCE2</t>
        </is>
      </c>
      <c r="B262" t="inlineStr">
        <is>
          <t>Part of wire</t>
        </is>
      </c>
      <c r="C262" t="n">
        <v>0</v>
      </c>
      <c r="D262" t="n">
        <v>0</v>
      </c>
    </row>
    <row r="263">
      <c r="A263" t="inlineStr">
        <is>
          <t>INT_R_X3Y51/BYP_BOUNCE_N3_2</t>
        </is>
      </c>
      <c r="B263" t="inlineStr">
        <is>
          <t>Part of wire</t>
        </is>
      </c>
      <c r="C263" t="n">
        <v>0</v>
      </c>
      <c r="D263" t="n">
        <v>0</v>
      </c>
      <c r="I263">
        <f>(((D262 + D263)/2) + (D264))</f>
        <v/>
      </c>
      <c r="J263">
        <f>((C262 + C263)*(((D262 + D263)/2) + (D264)))</f>
        <v/>
      </c>
    </row>
    <row r="264">
      <c r="A264" t="inlineStr">
        <is>
          <t>INT_R_X3Y50/INT_R.BYP_BOUNCE2-&gt;&gt;IMUX14</t>
        </is>
      </c>
      <c r="B264" t="inlineStr">
        <is>
          <t>Buffer</t>
        </is>
      </c>
      <c r="C264" t="n">
        <v>1.6107141875</v>
      </c>
      <c r="D264" t="n">
        <v>0.007713</v>
      </c>
      <c r="E264" t="n">
        <v>0.047</v>
      </c>
      <c r="F264" t="n">
        <v>0.038</v>
      </c>
      <c r="G264" t="n">
        <v>0.138</v>
      </c>
      <c r="H264" t="n">
        <v>0.114</v>
      </c>
      <c r="I264">
        <f>((((D269) + (D268))) + (D265 + D266))</f>
        <v/>
      </c>
      <c r="J264">
        <f>(((((D269) + (D268))) + (D265 + D266))*C264)</f>
        <v/>
      </c>
    </row>
    <row r="265">
      <c r="A265" t="inlineStr">
        <is>
          <t>INT_R_X3Y50/IMUX14</t>
        </is>
      </c>
      <c r="B265" t="inlineStr">
        <is>
          <t>Part of wire</t>
        </is>
      </c>
      <c r="C265" t="n">
        <v>0</v>
      </c>
      <c r="D265" t="n">
        <v>0</v>
      </c>
    </row>
    <row r="266">
      <c r="A266" t="inlineStr">
        <is>
          <t>CLBLM_R_X3Y50/CLBLM_IMUX14</t>
        </is>
      </c>
      <c r="B266" t="inlineStr">
        <is>
          <t>Part of wire</t>
        </is>
      </c>
      <c r="C266" t="n">
        <v>0</v>
      </c>
      <c r="D266" t="n">
        <v>0</v>
      </c>
      <c r="I266">
        <f>(((D265 + D266)/2) + (((D269) + (D268))))</f>
        <v/>
      </c>
      <c r="J266">
        <f>((C265 + C266)*(((D265 + D266)/2) + (((D269) + (D268)))))</f>
        <v/>
      </c>
    </row>
    <row r="267">
      <c r="A267" t="inlineStr">
        <is>
          <t>CLBLM_R_X3Y50/CLBLM_R.CLBLM_IMUX14-&gt;CLBLM_L_B1</t>
        </is>
      </c>
      <c r="B267" t="inlineStr">
        <is>
          <t>PassTransistor</t>
        </is>
      </c>
      <c r="C267" t="n">
        <v>0</v>
      </c>
      <c r="E267" t="n">
        <v>0</v>
      </c>
      <c r="F267" t="n">
        <v>0</v>
      </c>
      <c r="G267" t="n">
        <v>0</v>
      </c>
      <c r="H267" t="n">
        <v>0</v>
      </c>
      <c r="I267">
        <f>((D269) + (D268))</f>
        <v/>
      </c>
      <c r="J267">
        <f>(((D269) + (D268))*C267)</f>
        <v/>
      </c>
    </row>
    <row r="268">
      <c r="A268" t="inlineStr">
        <is>
          <t>CLBLM_R_X3Y50/CLBLM_L_B1</t>
        </is>
      </c>
      <c r="B268" t="inlineStr">
        <is>
          <t>Part of wire</t>
        </is>
      </c>
      <c r="C268" t="n">
        <v>0</v>
      </c>
      <c r="D268" t="n">
        <v>0</v>
      </c>
      <c r="I268">
        <f>(((D268)/2) + (D269))</f>
        <v/>
      </c>
      <c r="J268">
        <f>((C268)*(((D268)/2) + (D269)))</f>
        <v/>
      </c>
    </row>
    <row r="269">
      <c r="A269" t="inlineStr">
        <is>
          <t>masterReg/readData2[17]_i_4/I3</t>
        </is>
      </c>
      <c r="B269" t="inlineStr">
        <is>
          <t>Inpin</t>
        </is>
      </c>
      <c r="D269" t="n">
        <v>0</v>
      </c>
      <c r="E269" t="n">
        <v>0.213</v>
      </c>
      <c r="F269" t="n">
        <v>0.171</v>
      </c>
      <c r="G269" t="n">
        <v>0.518</v>
      </c>
      <c r="H269" t="n">
        <v>0.417</v>
      </c>
    </row>
    <row r="270">
      <c r="A270" t="inlineStr">
        <is>
          <t>sw_IBUF[0]: sw_IBUF[0]_inst/O to masterReg/readData2[17]_i_4/I3 sum delays</t>
        </is>
      </c>
      <c r="E270">
        <f>(E2 + E5 + E7 + E9 + E11 + E15 + E18 + E27 + E48 + E56 + E64 + E113 + E116 + E168 + E216 + E233 + E241 + E259 + E261 + E264 + E267 + E269)</f>
        <v/>
      </c>
      <c r="F270">
        <f>(F2 + F5 + F7 + F9 + F11 + F15 + F18 + F27 + F48 + F56 + F64 + F113 + F116 + F168 + F216 + F233 + F241 + F259 + F261 + F264 + F267 + F269)</f>
        <v/>
      </c>
      <c r="G270">
        <f>(G2 + G5 + G7 + G9 + G11 + G15 + G18 + G27 + G48 + G56 + G64 + G113 + G116 + G168 + G216 + G233 + G241 + G259 + G261 + G264 + G267 + G269)</f>
        <v/>
      </c>
      <c r="H270">
        <f>(H2 + H5 + H7 + H9 + H11 + H15 + H18 + H27 + H48 + H56 + H64 + H113 + H116 + H168 + H216 + H233 + H241 + H259 + H261 + H264 + H267 + H269)</f>
        <v/>
      </c>
      <c r="J270">
        <f>(J2 + J4 + J5 + J6 + J7 + J8 + J9 + J10 + J11 + J14 + J15 + J17 + J18 + J26 + J27 + J47 + J48 + J55 + J56 + J63 + J64 + J72 + J113 + J115 + J116 + J118 + J168 + J171 + J216 + J221 + J233 + J240 + J241 + J247 + J259 + J260 + J261 + J263 + J264 + J266 + J267 + J268 + J269)</f>
        <v/>
      </c>
    </row>
    <row r="271">
      <c r="A271" t="inlineStr">
        <is>
          <t>sw_IBUF[0]: sw_IBUF[0]_inst/O to masterReg/readData2[17]_i_4/I3sum delays + cap delay</t>
        </is>
      </c>
      <c r="E271">
        <f>1000*(E270 + J270)</f>
        <v/>
      </c>
      <c r="F271">
        <f>1000*(F270 + J270)</f>
        <v/>
      </c>
      <c r="G271">
        <f>1000*(G270 + J270)</f>
        <v/>
      </c>
      <c r="H271">
        <f>1000*(H270 + J270)</f>
        <v/>
      </c>
    </row>
    <row r="273">
      <c r="A273" t="inlineStr">
        <is>
          <t>sw_IBUF[0]: sw_IBUF[0]_inst/O to masterReg/readData2[17]_i_4/I3Total delay (from Vivado)</t>
        </is>
      </c>
      <c r="E273" t="inlineStr">
        <is>
          <t>1690</t>
        </is>
      </c>
      <c r="F273" t="inlineStr">
        <is>
          <t>1456</t>
        </is>
      </c>
      <c r="G273" t="inlineStr">
        <is>
          <t>2931</t>
        </is>
      </c>
      <c r="H273" t="inlineStr">
        <is>
          <t>2478</t>
        </is>
      </c>
    </row>
    <row r="275">
      <c r="A275" t="inlineStr">
        <is>
          <t>INT_R_X3Y50/INT_R.NW2END2-&gt;&gt;IMUX20</t>
        </is>
      </c>
      <c r="B275" t="inlineStr">
        <is>
          <t>Buffer</t>
        </is>
      </c>
      <c r="C275" t="n">
        <v>1.6107141875</v>
      </c>
      <c r="D275" t="n">
        <v>0.007713</v>
      </c>
      <c r="E275" t="n">
        <v>0.047</v>
      </c>
      <c r="F275" t="n">
        <v>0.038</v>
      </c>
      <c r="G275" t="n">
        <v>0.138</v>
      </c>
      <c r="H275" t="n">
        <v>0.114</v>
      </c>
      <c r="I275">
        <f>((((D280) + (D279))) + (D276 + D277))</f>
        <v/>
      </c>
      <c r="J275">
        <f>(((((D280) + (D279))) + (D276 + D277))*C275)</f>
        <v/>
      </c>
    </row>
    <row r="276">
      <c r="A276" t="inlineStr">
        <is>
          <t>INT_R_X3Y50/IMUX20</t>
        </is>
      </c>
      <c r="B276" t="inlineStr">
        <is>
          <t>Part of wire</t>
        </is>
      </c>
      <c r="C276" t="n">
        <v>0</v>
      </c>
      <c r="D276" t="n">
        <v>0</v>
      </c>
    </row>
    <row r="277">
      <c r="A277" t="inlineStr">
        <is>
          <t>CLBLM_R_X3Y50/CLBLM_IMUX20</t>
        </is>
      </c>
      <c r="B277" t="inlineStr">
        <is>
          <t>Part of wire</t>
        </is>
      </c>
      <c r="C277" t="n">
        <v>0</v>
      </c>
      <c r="D277" t="n">
        <v>0</v>
      </c>
      <c r="I277">
        <f>(((D276 + D277)/2) + (((D280) + (D279))))</f>
        <v/>
      </c>
      <c r="J277">
        <f>((C276 + C277)*(((D276 + D277)/2) + (((D280) + (D279)))))</f>
        <v/>
      </c>
    </row>
    <row r="278">
      <c r="A278" t="inlineStr">
        <is>
          <t>CLBLM_R_X3Y50/CLBLM_R.CLBLM_IMUX20-&gt;CLBLM_L_C2</t>
        </is>
      </c>
      <c r="B278" t="inlineStr">
        <is>
          <t>PassTransistor</t>
        </is>
      </c>
      <c r="C278" t="n">
        <v>0</v>
      </c>
      <c r="E278" t="n">
        <v>0</v>
      </c>
      <c r="F278" t="n">
        <v>0</v>
      </c>
      <c r="G278" t="n">
        <v>0</v>
      </c>
      <c r="H278" t="n">
        <v>0</v>
      </c>
      <c r="I278">
        <f>((D280) + (D279))</f>
        <v/>
      </c>
      <c r="J278">
        <f>(((D280) + (D279))*C278)</f>
        <v/>
      </c>
    </row>
    <row r="279">
      <c r="A279" t="inlineStr">
        <is>
          <t>CLBLM_R_X3Y50/CLBLM_L_C2</t>
        </is>
      </c>
      <c r="B279" t="inlineStr">
        <is>
          <t>Part of wire</t>
        </is>
      </c>
      <c r="C279" t="n">
        <v>0</v>
      </c>
      <c r="D279" t="n">
        <v>0</v>
      </c>
      <c r="I279">
        <f>(((D279)/2) + (D280))</f>
        <v/>
      </c>
      <c r="J279">
        <f>((C279)*(((D279)/2) + (D280)))</f>
        <v/>
      </c>
    </row>
    <row r="280">
      <c r="A280" t="inlineStr">
        <is>
          <t>masterReg/register_reg_r1_0_31_12_17_i_15/I2</t>
        </is>
      </c>
      <c r="B280" t="inlineStr">
        <is>
          <t>Inpin</t>
        </is>
      </c>
      <c r="D280" t="n">
        <v>0</v>
      </c>
      <c r="E280" t="n">
        <v>0.213</v>
      </c>
      <c r="F280" t="n">
        <v>0.171</v>
      </c>
      <c r="G280" t="n">
        <v>0.507</v>
      </c>
      <c r="H280" t="n">
        <v>0.409</v>
      </c>
    </row>
    <row r="281">
      <c r="A281" t="inlineStr">
        <is>
          <t>sw_IBUF[0]: sw_IBUF[0]_inst/O to masterReg/register_reg_r1_0_31_12_17_i_15/I2 sum delays</t>
        </is>
      </c>
      <c r="E281">
        <f>(E2 + E5 + E7 + E9 + E11 + E15 + E18 + E27 + E48 + E56 + E64 + E113 + E116 + E168 + E216 + E233 + E241 + E275 + E278 + E280)</f>
        <v/>
      </c>
      <c r="F281">
        <f>(F2 + F5 + F7 + F9 + F11 + F15 + F18 + F27 + F48 + F56 + F64 + F113 + F116 + F168 + F216 + F233 + F241 + F275 + F278 + F280)</f>
        <v/>
      </c>
      <c r="G281">
        <f>(G2 + G5 + G7 + G9 + G11 + G15 + G18 + G27 + G48 + G56 + G64 + G113 + G116 + G168 + G216 + G233 + G241 + G275 + G278 + G280)</f>
        <v/>
      </c>
      <c r="H281">
        <f>(H2 + H5 + H7 + H9 + H11 + H15 + H18 + H27 + H48 + H56 + H64 + H113 + H116 + H168 + H216 + H233 + H241 + H275 + H278 + H280)</f>
        <v/>
      </c>
      <c r="J281">
        <f>(J2 + J4 + J5 + J6 + J7 + J8 + J9 + J10 + J11 + J14 + J15 + J17 + J18 + J26 + J27 + J47 + J48 + J55 + J56 + J63 + J64 + J72 + J113 + J115 + J116 + J118 + J168 + J171 + J216 + J221 + J233 + J240 + J241 + J247 + J275 + J277 + J278 + J279 + J280)</f>
        <v/>
      </c>
    </row>
    <row r="282">
      <c r="A282" t="inlineStr">
        <is>
          <t>sw_IBUF[0]: sw_IBUF[0]_inst/O to masterReg/register_reg_r1_0_31_12_17_i_15/I2sum delays + cap delay</t>
        </is>
      </c>
      <c r="E282">
        <f>1000*(E281 + J281)</f>
        <v/>
      </c>
      <c r="F282">
        <f>1000*(F281 + J281)</f>
        <v/>
      </c>
      <c r="G282">
        <f>1000*(G281 + J281)</f>
        <v/>
      </c>
      <c r="H282">
        <f>1000*(H281 + J281)</f>
        <v/>
      </c>
    </row>
    <row r="284">
      <c r="A284" t="inlineStr">
        <is>
          <t>sw_IBUF[0]: sw_IBUF[0]_inst/O to masterReg/register_reg_r1_0_31_12_17_i_15/I2Total delay (from Vivado)</t>
        </is>
      </c>
      <c r="E284" t="inlineStr">
        <is>
          <t>1621</t>
        </is>
      </c>
      <c r="F284" t="inlineStr">
        <is>
          <t>1397</t>
        </is>
      </c>
      <c r="G284" t="inlineStr">
        <is>
          <t>2783</t>
        </is>
      </c>
      <c r="H284" t="inlineStr">
        <is>
          <t>2355</t>
        </is>
      </c>
    </row>
    <row r="286">
      <c r="A286" t="inlineStr">
        <is>
          <t>INT_R_X3Y50/INT_R.NW2END2-&gt;&gt;IMUX28</t>
        </is>
      </c>
      <c r="B286" t="inlineStr">
        <is>
          <t>Buffer</t>
        </is>
      </c>
      <c r="C286" t="n">
        <v>1.6107141875</v>
      </c>
      <c r="D286" t="n">
        <v>0.007713</v>
      </c>
      <c r="E286" t="n">
        <v>0.047</v>
      </c>
      <c r="F286" t="n">
        <v>0.038</v>
      </c>
      <c r="G286" t="n">
        <v>0.138</v>
      </c>
      <c r="H286" t="n">
        <v>0.114</v>
      </c>
      <c r="I286">
        <f>((((D291) + (D290))) + (D287 + D288))</f>
        <v/>
      </c>
      <c r="J286">
        <f>(((((D291) + (D290))) + (D287 + D288))*C286)</f>
        <v/>
      </c>
    </row>
    <row r="287">
      <c r="A287" t="inlineStr">
        <is>
          <t>INT_R_X3Y50/IMUX28</t>
        </is>
      </c>
      <c r="B287" t="inlineStr">
        <is>
          <t>Part of wire</t>
        </is>
      </c>
      <c r="C287" t="n">
        <v>0</v>
      </c>
      <c r="D287" t="n">
        <v>0</v>
      </c>
    </row>
    <row r="288">
      <c r="A288" t="inlineStr">
        <is>
          <t>CLBLM_R_X3Y50/CLBLM_IMUX28</t>
        </is>
      </c>
      <c r="B288" t="inlineStr">
        <is>
          <t>Part of wire</t>
        </is>
      </c>
      <c r="C288" t="n">
        <v>0</v>
      </c>
      <c r="D288" t="n">
        <v>0</v>
      </c>
      <c r="I288">
        <f>(((D287 + D288)/2) + (((D291) + (D290))))</f>
        <v/>
      </c>
      <c r="J288">
        <f>((C287 + C288)*(((D287 + D288)/2) + (((D291) + (D290)))))</f>
        <v/>
      </c>
    </row>
    <row r="289">
      <c r="A289" t="inlineStr">
        <is>
          <t>CLBLM_R_X3Y50/CLBLM_R.CLBLM_IMUX28-&gt;CLBLM_M_C4</t>
        </is>
      </c>
      <c r="B289" t="inlineStr">
        <is>
          <t>PassTransistor</t>
        </is>
      </c>
      <c r="C289" t="n">
        <v>0</v>
      </c>
      <c r="E289" t="n">
        <v>0</v>
      </c>
      <c r="F289" t="n">
        <v>0</v>
      </c>
      <c r="G289" t="n">
        <v>0</v>
      </c>
      <c r="H289" t="n">
        <v>0</v>
      </c>
      <c r="I289">
        <f>((D291) + (D290))</f>
        <v/>
      </c>
      <c r="J289">
        <f>(((D291) + (D290))*C289)</f>
        <v/>
      </c>
    </row>
    <row r="290">
      <c r="A290" t="inlineStr">
        <is>
          <t>CLBLM_R_X3Y50/CLBLM_M_C4</t>
        </is>
      </c>
      <c r="B290" t="inlineStr">
        <is>
          <t>Part of wire</t>
        </is>
      </c>
      <c r="C290" t="n">
        <v>0</v>
      </c>
      <c r="D290" t="n">
        <v>0</v>
      </c>
      <c r="I290">
        <f>(((D290)/2) + (D291))</f>
        <v/>
      </c>
      <c r="J290">
        <f>((C290)*(((D290)/2) + (D291)))</f>
        <v/>
      </c>
    </row>
    <row r="291">
      <c r="A291" t="inlineStr">
        <is>
          <t>masterReg/register_reg_r1_0_31_18_23_i_7/I2</t>
        </is>
      </c>
      <c r="B291" t="inlineStr">
        <is>
          <t>Inpin</t>
        </is>
      </c>
      <c r="D291" t="n">
        <v>0</v>
      </c>
      <c r="E291" t="n">
        <v>0.111</v>
      </c>
      <c r="F291" t="n">
        <v>0.089</v>
      </c>
      <c r="G291" t="n">
        <v>0.3</v>
      </c>
      <c r="H291" t="n">
        <v>0.242</v>
      </c>
    </row>
    <row r="292">
      <c r="A292" t="inlineStr">
        <is>
          <t>sw_IBUF[0]: sw_IBUF[0]_inst/O to masterReg/register_reg_r1_0_31_18_23_i_7/I2 sum delays</t>
        </is>
      </c>
      <c r="E292">
        <f>(E2 + E5 + E7 + E9 + E11 + E15 + E18 + E27 + E48 + E56 + E64 + E113 + E116 + E168 + E216 + E233 + E241 + E286 + E289 + E291)</f>
        <v/>
      </c>
      <c r="F292">
        <f>(F2 + F5 + F7 + F9 + F11 + F15 + F18 + F27 + F48 + F56 + F64 + F113 + F116 + F168 + F216 + F233 + F241 + F286 + F289 + F291)</f>
        <v/>
      </c>
      <c r="G292">
        <f>(G2 + G5 + G7 + G9 + G11 + G15 + G18 + G27 + G48 + G56 + G64 + G113 + G116 + G168 + G216 + G233 + G241 + G286 + G289 + G291)</f>
        <v/>
      </c>
      <c r="H292">
        <f>(H2 + H5 + H7 + H9 + H11 + H15 + H18 + H27 + H48 + H56 + H64 + H113 + H116 + H168 + H216 + H233 + H241 + H286 + H289 + H291)</f>
        <v/>
      </c>
      <c r="J292">
        <f>(J2 + J4 + J5 + J6 + J7 + J8 + J9 + J10 + J11 + J14 + J15 + J17 + J18 + J26 + J27 + J47 + J48 + J55 + J56 + J63 + J64 + J72 + J113 + J115 + J116 + J118 + J168 + J171 + J216 + J221 + J233 + J240 + J241 + J247 + J286 + J288 + J289 + J290 + J291)</f>
        <v/>
      </c>
    </row>
    <row r="293">
      <c r="A293" t="inlineStr">
        <is>
          <t>sw_IBUF[0]: sw_IBUF[0]_inst/O to masterReg/register_reg_r1_0_31_18_23_i_7/I2sum delays + cap delay</t>
        </is>
      </c>
      <c r="E293">
        <f>1000*(E292 + J292)</f>
        <v/>
      </c>
      <c r="F293">
        <f>1000*(F292 + J292)</f>
        <v/>
      </c>
      <c r="G293">
        <f>1000*(G292 + J292)</f>
        <v/>
      </c>
      <c r="H293">
        <f>1000*(H292 + J292)</f>
        <v/>
      </c>
    </row>
    <row r="295">
      <c r="A295" t="inlineStr">
        <is>
          <t>sw_IBUF[0]: sw_IBUF[0]_inst/O to masterReg/register_reg_r1_0_31_18_23_i_7/I2Total delay (from Vivado)</t>
        </is>
      </c>
      <c r="E295" t="inlineStr">
        <is>
          <t>1519</t>
        </is>
      </c>
      <c r="F295" t="inlineStr">
        <is>
          <t>1315</t>
        </is>
      </c>
      <c r="G295" t="inlineStr">
        <is>
          <t>2598</t>
        </is>
      </c>
      <c r="H295" t="inlineStr">
        <is>
          <t>2207</t>
        </is>
      </c>
    </row>
    <row r="297">
      <c r="A297" t="inlineStr">
        <is>
          <t>INT_R_X3Y50/INT_R.NW2END2-&gt;&gt;NW2BEG2</t>
        </is>
      </c>
      <c r="B297" t="inlineStr">
        <is>
          <t>Buffer</t>
        </is>
      </c>
      <c r="C297" t="n">
        <v>1.1851186875</v>
      </c>
      <c r="D297" t="n">
        <v>0.008473000000000001</v>
      </c>
      <c r="E297" t="n">
        <v>0.043</v>
      </c>
      <c r="F297" t="n">
        <v>0.035</v>
      </c>
      <c r="G297" t="n">
        <v>0.14</v>
      </c>
      <c r="H297" t="n">
        <v>0.116</v>
      </c>
      <c r="I297">
        <f>((D301 + D312 + D323 + D334) + (D298 + D299 + D300))</f>
        <v/>
      </c>
      <c r="J297">
        <f>(((D301 + D312 + D323 + D334) + (D298 + D299 + D300))*C297)</f>
        <v/>
      </c>
    </row>
    <row r="298">
      <c r="A298" t="inlineStr">
        <is>
          <t>INT_R_X3Y50/NW2BEG2</t>
        </is>
      </c>
      <c r="B298" t="inlineStr">
        <is>
          <t>Part of wire</t>
        </is>
      </c>
      <c r="C298" t="n">
        <v>0</v>
      </c>
      <c r="D298" t="n">
        <v>0</v>
      </c>
    </row>
    <row r="299">
      <c r="A299" t="inlineStr">
        <is>
          <t>INT_L_X2Y51/NW2END2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INT_R_X3Y51/NW2A2</t>
        </is>
      </c>
      <c r="B300" t="inlineStr">
        <is>
          <t>Part of wire</t>
        </is>
      </c>
      <c r="C300" t="n">
        <v>0</v>
      </c>
      <c r="D300" t="n">
        <v>0</v>
      </c>
      <c r="I300">
        <f>(((D298 + D299 + D300)/2) + (D301 + D312 + D323 + D334))</f>
        <v/>
      </c>
      <c r="J300">
        <f>((C298 + C299 + C300)*(((D298 + D299 + D300)/2) + (D301 + D312 + D323 + D334)))</f>
        <v/>
      </c>
    </row>
    <row r="301">
      <c r="A301" t="inlineStr">
        <is>
          <t>INT_L_X2Y51/INT_L.NW2END2-&gt;&gt;IMUX_L11</t>
        </is>
      </c>
      <c r="B301" t="inlineStr">
        <is>
          <t>Buffer</t>
        </is>
      </c>
      <c r="C301" t="n">
        <v>1.6107141875</v>
      </c>
      <c r="D301" t="n">
        <v>0.007713</v>
      </c>
      <c r="E301" t="n">
        <v>0.047</v>
      </c>
      <c r="F301" t="n">
        <v>0.038</v>
      </c>
      <c r="G301" t="n">
        <v>0.138</v>
      </c>
      <c r="H301" t="n">
        <v>0.114</v>
      </c>
      <c r="I301">
        <f>((((D306) + (D305))) + (D302 + D303))</f>
        <v/>
      </c>
      <c r="J301">
        <f>(((((D306) + (D305))) + (D302 + D303))*C301)</f>
        <v/>
      </c>
    </row>
    <row r="302">
      <c r="A302" t="inlineStr">
        <is>
          <t>INT_L_X2Y51/IMUX_L11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CLBLL_L_X2Y51/CLBLL_IMUX11</t>
        </is>
      </c>
      <c r="B303" t="inlineStr">
        <is>
          <t>Part of wire</t>
        </is>
      </c>
      <c r="C303" t="n">
        <v>0</v>
      </c>
      <c r="D303" t="n">
        <v>0</v>
      </c>
      <c r="I303">
        <f>(((D302 + D303)/2) + (((D306) + (D305))))</f>
        <v/>
      </c>
      <c r="J303">
        <f>((C302 + C303)*(((D302 + D303)/2) + (((D306) + (D305)))))</f>
        <v/>
      </c>
    </row>
    <row r="304">
      <c r="A304" t="inlineStr">
        <is>
          <t>CLBLL_L_X2Y51/CLBLL_L.CLBLL_IMUX11-&gt;CLBLL_LL_A4</t>
        </is>
      </c>
      <c r="B304" t="inlineStr">
        <is>
          <t>PassTransistor</t>
        </is>
      </c>
      <c r="C304" t="n">
        <v>0</v>
      </c>
      <c r="E304" t="n">
        <v>0</v>
      </c>
      <c r="F304" t="n">
        <v>0</v>
      </c>
      <c r="G304" t="n">
        <v>0</v>
      </c>
      <c r="H304" t="n">
        <v>0</v>
      </c>
      <c r="I304">
        <f>((D306) + (D305))</f>
        <v/>
      </c>
      <c r="J304">
        <f>(((D306) + (D305))*C304)</f>
        <v/>
      </c>
    </row>
    <row r="305">
      <c r="A305" t="inlineStr">
        <is>
          <t>CLBLL_L_X2Y51/CLBLL_LL_A4</t>
        </is>
      </c>
      <c r="B305" t="inlineStr">
        <is>
          <t>Part of wire</t>
        </is>
      </c>
      <c r="C305" t="n">
        <v>0</v>
      </c>
      <c r="D305" t="n">
        <v>0.006817999999999999</v>
      </c>
      <c r="I305">
        <f>(((D305)/2) + (D306))</f>
        <v/>
      </c>
      <c r="J305">
        <f>((C305)*(((D305)/2) + (D306)))</f>
        <v/>
      </c>
    </row>
    <row r="306">
      <c r="A306" t="inlineStr">
        <is>
          <t>masterReg/readData2[18]_i_4/I3</t>
        </is>
      </c>
      <c r="B306" t="inlineStr">
        <is>
          <t>Inpin</t>
        </is>
      </c>
      <c r="D306" t="n">
        <v>0</v>
      </c>
      <c r="E306" t="n">
        <v>0.107</v>
      </c>
      <c r="F306" t="n">
        <v>0.08599999999999999</v>
      </c>
      <c r="G306" t="n">
        <v>0.284</v>
      </c>
      <c r="H306" t="n">
        <v>0.229</v>
      </c>
    </row>
    <row r="307">
      <c r="A307" t="inlineStr">
        <is>
          <t>sw_IBUF[0]: sw_IBUF[0]_inst/O to masterReg/readData2[18]_i_4/I3 sum delays</t>
        </is>
      </c>
      <c r="E307">
        <f>(E2 + E5 + E7 + E9 + E11 + E15 + E18 + E27 + E48 + E56 + E64 + E113 + E116 + E168 + E216 + E233 + E241 + E297 + E301 + E304 + E306)</f>
        <v/>
      </c>
      <c r="F307">
        <f>(F2 + F5 + F7 + F9 + F11 + F15 + F18 + F27 + F48 + F56 + F64 + F113 + F116 + F168 + F216 + F233 + F241 + F297 + F301 + F304 + F306)</f>
        <v/>
      </c>
      <c r="G307">
        <f>(G2 + G5 + G7 + G9 + G11 + G15 + G18 + G27 + G48 + G56 + G64 + G113 + G116 + G168 + G216 + G233 + G241 + G297 + G301 + G304 + G306)</f>
        <v/>
      </c>
      <c r="H307">
        <f>(H2 + H5 + H7 + H9 + H11 + H15 + H18 + H27 + H48 + H56 + H64 + H113 + H116 + H168 + H216 + H233 + H241 + H297 + H301 + H304 + H306)</f>
        <v/>
      </c>
      <c r="J307">
        <f>(J2 + J4 + J5 + J6 + J7 + J8 + J9 + J10 + J11 + J14 + J15 + J17 + J18 + J26 + J27 + J47 + J48 + J55 + J56 + J63 + J64 + J72 + J113 + J115 + J116 + J118 + J168 + J171 + J216 + J221 + J233 + J240 + J241 + J247 + J297 + J300 + J301 + J303 + J304 + J305 + J306)</f>
        <v/>
      </c>
    </row>
    <row r="308">
      <c r="A308" t="inlineStr">
        <is>
          <t>sw_IBUF[0]: sw_IBUF[0]_inst/O to masterReg/readData2[18]_i_4/I3sum delays + cap delay</t>
        </is>
      </c>
      <c r="E308">
        <f>1000*(E307 + J307)</f>
        <v/>
      </c>
      <c r="F308">
        <f>1000*(F307 + J307)</f>
        <v/>
      </c>
      <c r="G308">
        <f>1000*(G307 + J307)</f>
        <v/>
      </c>
      <c r="H308">
        <f>1000*(H307 + J307)</f>
        <v/>
      </c>
    </row>
    <row r="310">
      <c r="A310" t="inlineStr">
        <is>
          <t>sw_IBUF[0]: sw_IBUF[0]_inst/O to masterReg/readData2[18]_i_4/I3Total delay (from Vivado)</t>
        </is>
      </c>
      <c r="E310" t="inlineStr">
        <is>
          <t>1603</t>
        </is>
      </c>
      <c r="F310" t="inlineStr">
        <is>
          <t>1392</t>
        </is>
      </c>
      <c r="G310" t="inlineStr">
        <is>
          <t>2743</t>
        </is>
      </c>
      <c r="H310" t="inlineStr">
        <is>
          <t>2334</t>
        </is>
      </c>
    </row>
    <row r="312">
      <c r="A312" t="inlineStr">
        <is>
          <t>INT_L_X2Y51/INT_L.NW2END2-&gt;&gt;IMUX_L12</t>
        </is>
      </c>
      <c r="B312" t="inlineStr">
        <is>
          <t>Buffer</t>
        </is>
      </c>
      <c r="C312" t="n">
        <v>1.6107141875</v>
      </c>
      <c r="D312" t="n">
        <v>0.007713</v>
      </c>
      <c r="E312" t="n">
        <v>0.047</v>
      </c>
      <c r="F312" t="n">
        <v>0.038</v>
      </c>
      <c r="G312" t="n">
        <v>0.138</v>
      </c>
      <c r="H312" t="n">
        <v>0.114</v>
      </c>
      <c r="I312">
        <f>((((D317) + (D316))) + (D313 + D314))</f>
        <v/>
      </c>
      <c r="J312">
        <f>(((((D317) + (D316))) + (D313 + D314))*C312)</f>
        <v/>
      </c>
    </row>
    <row r="313">
      <c r="A313" t="inlineStr">
        <is>
          <t>INT_L_X2Y51/IMUX_L12</t>
        </is>
      </c>
      <c r="B313" t="inlineStr">
        <is>
          <t>Part of wire</t>
        </is>
      </c>
      <c r="C313" t="n">
        <v>0</v>
      </c>
      <c r="D313" t="n">
        <v>0</v>
      </c>
    </row>
    <row r="314">
      <c r="A314" t="inlineStr">
        <is>
          <t>CLBLL_L_X2Y51/CLBLL_IMUX12</t>
        </is>
      </c>
      <c r="B314" t="inlineStr">
        <is>
          <t>Part of wire</t>
        </is>
      </c>
      <c r="C314" t="n">
        <v>0</v>
      </c>
      <c r="D314" t="n">
        <v>0</v>
      </c>
      <c r="I314">
        <f>(((D313 + D314)/2) + (((D317) + (D316))))</f>
        <v/>
      </c>
      <c r="J314">
        <f>((C313 + C314)*(((D313 + D314)/2) + (((D317) + (D316)))))</f>
        <v/>
      </c>
    </row>
    <row r="315">
      <c r="A315" t="inlineStr">
        <is>
          <t>CLBLL_L_X2Y51/CLBLL_L.CLBLL_IMUX12-&gt;CLBLL_LL_B6</t>
        </is>
      </c>
      <c r="B315" t="inlineStr">
        <is>
          <t>PassTransistor</t>
        </is>
      </c>
      <c r="C315" t="n">
        <v>0</v>
      </c>
      <c r="E315" t="n">
        <v>0</v>
      </c>
      <c r="F315" t="n">
        <v>0</v>
      </c>
      <c r="G315" t="n">
        <v>0</v>
      </c>
      <c r="H315" t="n">
        <v>0</v>
      </c>
      <c r="I315">
        <f>((D317) + (D316))</f>
        <v/>
      </c>
      <c r="J315">
        <f>(((D317) + (D316))*C315)</f>
        <v/>
      </c>
    </row>
    <row r="316">
      <c r="A316" t="inlineStr">
        <is>
          <t>CLBLL_L_X2Y51/CLBLL_LL_B6</t>
        </is>
      </c>
      <c r="B316" t="inlineStr">
        <is>
          <t>Part of wire</t>
        </is>
      </c>
      <c r="C316" t="n">
        <v>0</v>
      </c>
      <c r="D316" t="n">
        <v>0.004545</v>
      </c>
      <c r="I316">
        <f>(((D316)/2) + (D317))</f>
        <v/>
      </c>
      <c r="J316">
        <f>((C316)*(((D316)/2) + (D317)))</f>
        <v/>
      </c>
    </row>
    <row r="317">
      <c r="A317" t="inlineStr">
        <is>
          <t>masterReg/register_reg_r1_0_31_18_23_i_9/I2</t>
        </is>
      </c>
      <c r="B317" t="inlineStr">
        <is>
          <t>Inpin</t>
        </is>
      </c>
      <c r="D317" t="n">
        <v>0</v>
      </c>
      <c r="E317" t="n">
        <v>0.001</v>
      </c>
      <c r="F317" t="n">
        <v>0.001</v>
      </c>
      <c r="G317" t="n">
        <v>0.002</v>
      </c>
      <c r="H317" t="n">
        <v>0.002</v>
      </c>
    </row>
    <row r="318">
      <c r="A318" t="inlineStr">
        <is>
          <t>sw_IBUF[0]: sw_IBUF[0]_inst/O to masterReg/register_reg_r1_0_31_18_23_i_9/I2 sum delays</t>
        </is>
      </c>
      <c r="E318">
        <f>(E2 + E5 + E7 + E9 + E11 + E15 + E18 + E27 + E48 + E56 + E64 + E113 + E116 + E168 + E216 + E233 + E241 + E297 + E312 + E315 + E317)</f>
        <v/>
      </c>
      <c r="F318">
        <f>(F2 + F5 + F7 + F9 + F11 + F15 + F18 + F27 + F48 + F56 + F64 + F113 + F116 + F168 + F216 + F233 + F241 + F297 + F312 + F315 + F317)</f>
        <v/>
      </c>
      <c r="G318">
        <f>(G2 + G5 + G7 + G9 + G11 + G15 + G18 + G27 + G48 + G56 + G64 + G113 + G116 + G168 + G216 + G233 + G241 + G297 + G312 + G315 + G317)</f>
        <v/>
      </c>
      <c r="H318">
        <f>(H2 + H5 + H7 + H9 + H11 + H15 + H18 + H27 + H48 + H56 + H64 + H113 + H116 + H168 + H216 + H233 + H241 + H297 + H312 + H315 + H317)</f>
        <v/>
      </c>
      <c r="J318">
        <f>(J2 + J4 + J5 + J6 + J7 + J8 + J9 + J10 + J11 + J14 + J15 + J17 + J18 + J26 + J27 + J47 + J48 + J55 + J56 + J63 + J64 + J72 + J113 + J115 + J116 + J118 + J168 + J171 + J216 + J221 + J233 + J240 + J241 + J247 + J297 + J300 + J312 + J314 + J315 + J316 + J317)</f>
        <v/>
      </c>
    </row>
    <row r="319">
      <c r="A319" t="inlineStr">
        <is>
          <t>sw_IBUF[0]: sw_IBUF[0]_inst/O to masterReg/register_reg_r1_0_31_18_23_i_9/I2sum delays + cap delay</t>
        </is>
      </c>
      <c r="E319">
        <f>1000*(E318 + J318)</f>
        <v/>
      </c>
      <c r="F319">
        <f>1000*(F318 + J318)</f>
        <v/>
      </c>
      <c r="G319">
        <f>1000*(G318 + J318)</f>
        <v/>
      </c>
      <c r="H319">
        <f>1000*(H318 + J318)</f>
        <v/>
      </c>
    </row>
    <row r="321">
      <c r="A321" t="inlineStr">
        <is>
          <t>sw_IBUF[0]: sw_IBUF[0]_inst/O to masterReg/register_reg_r1_0_31_18_23_i_9/I2Total delay (from Vivado)</t>
        </is>
      </c>
      <c r="E321" t="inlineStr">
        <is>
          <t>1493</t>
        </is>
      </c>
      <c r="F321" t="inlineStr">
        <is>
          <t>1303</t>
        </is>
      </c>
      <c r="G321" t="inlineStr">
        <is>
          <t>2509</t>
        </is>
      </c>
      <c r="H321" t="inlineStr">
        <is>
          <t>2146</t>
        </is>
      </c>
    </row>
    <row r="323">
      <c r="A323" t="inlineStr">
        <is>
          <t>INT_L_X2Y51/INT_L.NW2END2-&gt;&gt;IMUX_L19</t>
        </is>
      </c>
      <c r="B323" t="inlineStr">
        <is>
          <t>Buffer</t>
        </is>
      </c>
      <c r="C323" t="n">
        <v>1.6107141875</v>
      </c>
      <c r="D323" t="n">
        <v>0.007713</v>
      </c>
      <c r="E323" t="n">
        <v>0.047</v>
      </c>
      <c r="F323" t="n">
        <v>0.038</v>
      </c>
      <c r="G323" t="n">
        <v>0.138</v>
      </c>
      <c r="H323" t="n">
        <v>0.114</v>
      </c>
      <c r="I323">
        <f>((((D328) + (D327))) + (D324 + D325))</f>
        <v/>
      </c>
      <c r="J323">
        <f>(((((D328) + (D327))) + (D324 + D325))*C323)</f>
        <v/>
      </c>
    </row>
    <row r="324">
      <c r="A324" t="inlineStr">
        <is>
          <t>INT_L_X2Y51/IMUX_L19</t>
        </is>
      </c>
      <c r="B324" t="inlineStr">
        <is>
          <t>Part of wire</t>
        </is>
      </c>
      <c r="C324" t="n">
        <v>0</v>
      </c>
      <c r="D324" t="n">
        <v>0</v>
      </c>
    </row>
    <row r="325">
      <c r="A325" t="inlineStr">
        <is>
          <t>CLBLL_L_X2Y51/CLBLL_IMUX19</t>
        </is>
      </c>
      <c r="B325" t="inlineStr">
        <is>
          <t>Part of wire</t>
        </is>
      </c>
      <c r="C325" t="n">
        <v>0</v>
      </c>
      <c r="D325" t="n">
        <v>0</v>
      </c>
      <c r="I325">
        <f>(((D324 + D325)/2) + (((D328) + (D327))))</f>
        <v/>
      </c>
      <c r="J325">
        <f>((C324 + C325)*(((D324 + D325)/2) + (((D328) + (D327)))))</f>
        <v/>
      </c>
    </row>
    <row r="326">
      <c r="A326" t="inlineStr">
        <is>
          <t>CLBLL_L_X2Y51/CLBLL_L.CLBLL_IMUX19-&gt;CLBLL_L_B2</t>
        </is>
      </c>
      <c r="B326" t="inlineStr">
        <is>
          <t>PassTransistor</t>
        </is>
      </c>
      <c r="C326" t="n">
        <v>0</v>
      </c>
      <c r="E326" t="n">
        <v>0</v>
      </c>
      <c r="F326" t="n">
        <v>0</v>
      </c>
      <c r="G326" t="n">
        <v>0</v>
      </c>
      <c r="H326" t="n">
        <v>0</v>
      </c>
      <c r="I326">
        <f>((D328) + (D327))</f>
        <v/>
      </c>
      <c r="J326">
        <f>(((D328) + (D327))*C326)</f>
        <v/>
      </c>
    </row>
    <row r="327">
      <c r="A327" t="inlineStr">
        <is>
          <t>CLBLL_L_X2Y51/CLBLL_L_B2</t>
        </is>
      </c>
      <c r="B327" t="inlineStr">
        <is>
          <t>Part of wire</t>
        </is>
      </c>
      <c r="C327" t="n">
        <v>0</v>
      </c>
      <c r="D327" t="n">
        <v>0</v>
      </c>
      <c r="I327">
        <f>(((D327)/2) + (D328))</f>
        <v/>
      </c>
      <c r="J327">
        <f>((C327)*(((D327)/2) + (D328)))</f>
        <v/>
      </c>
    </row>
    <row r="328">
      <c r="A328" t="inlineStr">
        <is>
          <t>masterReg/register_reg_r1_0_31_18_23_i_13/I2</t>
        </is>
      </c>
      <c r="B328" t="inlineStr">
        <is>
          <t>Inpin</t>
        </is>
      </c>
      <c r="D328" t="n">
        <v>0</v>
      </c>
      <c r="E328" t="n">
        <v>0.212</v>
      </c>
      <c r="F328" t="n">
        <v>0.17</v>
      </c>
      <c r="G328" t="n">
        <v>0.506</v>
      </c>
      <c r="H328" t="n">
        <v>0.408</v>
      </c>
    </row>
    <row r="329">
      <c r="A329" t="inlineStr">
        <is>
          <t>sw_IBUF[0]: sw_IBUF[0]_inst/O to masterReg/register_reg_r1_0_31_18_23_i_13/I2 sum delays</t>
        </is>
      </c>
      <c r="E329">
        <f>(E2 + E5 + E7 + E9 + E11 + E15 + E18 + E27 + E48 + E56 + E64 + E113 + E116 + E168 + E216 + E233 + E241 + E297 + E323 + E326 + E328)</f>
        <v/>
      </c>
      <c r="F329">
        <f>(F2 + F5 + F7 + F9 + F11 + F15 + F18 + F27 + F48 + F56 + F64 + F113 + F116 + F168 + F216 + F233 + F241 + F297 + F323 + F326 + F328)</f>
        <v/>
      </c>
      <c r="G329">
        <f>(G2 + G5 + G7 + G9 + G11 + G15 + G18 + G27 + G48 + G56 + G64 + G113 + G116 + G168 + G216 + G233 + G241 + G297 + G323 + G326 + G328)</f>
        <v/>
      </c>
      <c r="H329">
        <f>(H2 + H5 + H7 + H9 + H11 + H15 + H18 + H27 + H48 + H56 + H64 + H113 + H116 + H168 + H216 + H233 + H241 + H297 + H323 + H326 + H328)</f>
        <v/>
      </c>
      <c r="J329">
        <f>(J2 + J4 + J5 + J6 + J7 + J8 + J9 + J10 + J11 + J14 + J15 + J17 + J18 + J26 + J27 + J47 + J48 + J55 + J56 + J63 + J64 + J72 + J113 + J115 + J116 + J118 + J168 + J171 + J216 + J221 + J233 + J240 + J241 + J247 + J297 + J300 + J323 + J325 + J326 + J327 + J328)</f>
        <v/>
      </c>
    </row>
    <row r="330">
      <c r="A330" t="inlineStr">
        <is>
          <t>sw_IBUF[0]: sw_IBUF[0]_inst/O to masterReg/register_reg_r1_0_31_18_23_i_13/I2sum delays + cap delay</t>
        </is>
      </c>
      <c r="E330">
        <f>1000*(E329 + J329)</f>
        <v/>
      </c>
      <c r="F330">
        <f>1000*(F329 + J329)</f>
        <v/>
      </c>
      <c r="G330">
        <f>1000*(G329 + J329)</f>
        <v/>
      </c>
      <c r="H330">
        <f>1000*(H329 + J329)</f>
        <v/>
      </c>
    </row>
    <row r="332">
      <c r="A332" t="inlineStr">
        <is>
          <t>sw_IBUF[0]: sw_IBUF[0]_inst/O to masterReg/register_reg_r1_0_31_18_23_i_13/I2Total delay (from Vivado)</t>
        </is>
      </c>
      <c r="E332" t="inlineStr">
        <is>
          <t>1697</t>
        </is>
      </c>
      <c r="F332" t="inlineStr">
        <is>
          <t>1465</t>
        </is>
      </c>
      <c r="G332" t="inlineStr">
        <is>
          <t>2929</t>
        </is>
      </c>
      <c r="H332" t="inlineStr">
        <is>
          <t>2482</t>
        </is>
      </c>
    </row>
    <row r="334">
      <c r="A334" t="inlineStr">
        <is>
          <t>INT_L_X2Y51/INT_L.NW2END2-&gt;&gt;EL1BEG1</t>
        </is>
      </c>
      <c r="B334" t="inlineStr">
        <is>
          <t>Buffer</t>
        </is>
      </c>
      <c r="C334" t="n">
        <v>1.16220225</v>
      </c>
      <c r="D334" t="n">
        <v>0.008429000000000001</v>
      </c>
      <c r="E334" t="n">
        <v>0.043</v>
      </c>
      <c r="F334" t="n">
        <v>0.035</v>
      </c>
      <c r="G334" t="n">
        <v>0.124</v>
      </c>
      <c r="H334" t="n">
        <v>0.103</v>
      </c>
      <c r="I334">
        <f>((D337 + D354 + D374) + (D335 + D336))</f>
        <v/>
      </c>
      <c r="J334">
        <f>(((D337 + D354 + D374) + (D335 + D336))*C334)</f>
        <v/>
      </c>
    </row>
    <row r="335">
      <c r="A335" t="inlineStr">
        <is>
          <t>INT_L_X2Y51/EL1BEG1</t>
        </is>
      </c>
      <c r="B335" t="inlineStr">
        <is>
          <t>Part of wire</t>
        </is>
      </c>
      <c r="C335" t="n">
        <v>0</v>
      </c>
      <c r="D335" t="n">
        <v>0</v>
      </c>
    </row>
    <row r="336">
      <c r="A336" t="inlineStr">
        <is>
          <t>INT_R_X3Y51/EL1END1</t>
        </is>
      </c>
      <c r="B336" t="inlineStr">
        <is>
          <t>Part of wire</t>
        </is>
      </c>
      <c r="C336" t="n">
        <v>0</v>
      </c>
      <c r="D336" t="n">
        <v>0</v>
      </c>
      <c r="I336">
        <f>(((D335 + D336)/2) + (D337 + D354 + D374))</f>
        <v/>
      </c>
      <c r="J336">
        <f>((C335 + C336)*(((D335 + D336)/2) + (D337 + D354 + D374)))</f>
        <v/>
      </c>
    </row>
    <row r="337">
      <c r="A337" t="inlineStr">
        <is>
          <t>INT_R_X3Y51/INT_R.EL1END1-&gt;&gt;SE2BEG1</t>
        </is>
      </c>
      <c r="B337" t="inlineStr">
        <is>
          <t>Buffer</t>
        </is>
      </c>
      <c r="C337" t="n">
        <v>1.1851186875</v>
      </c>
      <c r="D337" t="n">
        <v>0.008473000000000001</v>
      </c>
      <c r="E337" t="n">
        <v>0.041</v>
      </c>
      <c r="F337" t="n">
        <v>0.033</v>
      </c>
      <c r="G337" t="n">
        <v>0.138</v>
      </c>
      <c r="H337" t="n">
        <v>0.114</v>
      </c>
      <c r="I337">
        <f>((D343) + (D338 + D339 + D340 + D341 + D342))</f>
        <v/>
      </c>
      <c r="J337">
        <f>(((D343) + (D338 + D339 + D340 + D341 + D342))*C337)</f>
        <v/>
      </c>
    </row>
    <row r="338">
      <c r="A338" t="inlineStr">
        <is>
          <t>INT_R_X3Y51/SE2BEG1</t>
        </is>
      </c>
      <c r="B338" t="inlineStr">
        <is>
          <t>Part of wire</t>
        </is>
      </c>
      <c r="C338" t="n">
        <v>0</v>
      </c>
      <c r="D338" t="n">
        <v>0</v>
      </c>
    </row>
    <row r="339">
      <c r="A339" t="inlineStr">
        <is>
          <t>INT_L_X4Y50/SE2END1</t>
        </is>
      </c>
      <c r="B339" t="inlineStr">
        <is>
          <t>Part of wire</t>
        </is>
      </c>
      <c r="C339" t="n">
        <v>0</v>
      </c>
      <c r="D339" t="n">
        <v>0</v>
      </c>
    </row>
    <row r="340">
      <c r="A340" t="inlineStr">
        <is>
          <t>INT_R_X3Y50/SE2A1</t>
        </is>
      </c>
      <c r="B340" t="inlineStr">
        <is>
          <t>Part of wire</t>
        </is>
      </c>
      <c r="C340" t="n">
        <v>0</v>
      </c>
      <c r="D340" t="n">
        <v>0</v>
      </c>
    </row>
    <row r="341">
      <c r="A341" t="inlineStr">
        <is>
          <t>CLBLM_R_X3Y50/CLBLM_SE2A1</t>
        </is>
      </c>
      <c r="B341" t="inlineStr">
        <is>
          <t>Part of wire</t>
        </is>
      </c>
      <c r="C341" t="n">
        <v>0.090332</v>
      </c>
      <c r="D341" t="n">
        <v>0.005065</v>
      </c>
    </row>
    <row r="342">
      <c r="A342" t="inlineStr">
        <is>
          <t>CLBLL_L_X4Y50/CLBLL_SE2A1</t>
        </is>
      </c>
      <c r="B342" t="inlineStr">
        <is>
          <t>Part of wire</t>
        </is>
      </c>
      <c r="C342" t="n">
        <v>0.07904000000000001</v>
      </c>
      <c r="D342" t="n">
        <v>0.005065</v>
      </c>
      <c r="I342">
        <f>(((D338 + D339 + D340 + D341 + D342)/2) + (D343))</f>
        <v/>
      </c>
      <c r="J342">
        <f>((C338 + C339 + C340 + C341 + C342)*(((D338 + D339 + D340 + D341 + D342)/2) + (D343)))</f>
        <v/>
      </c>
    </row>
    <row r="343">
      <c r="A343" t="inlineStr">
        <is>
          <t>INT_L_X4Y50/INT_L.SE2END1-&gt;&gt;IMUX_L10</t>
        </is>
      </c>
      <c r="B343" t="inlineStr">
        <is>
          <t>Buffer</t>
        </is>
      </c>
      <c r="C343" t="n">
        <v>1.6107141875</v>
      </c>
      <c r="D343" t="n">
        <v>0.007713</v>
      </c>
      <c r="E343" t="n">
        <v>0.047</v>
      </c>
      <c r="F343" t="n">
        <v>0.038</v>
      </c>
      <c r="G343" t="n">
        <v>0.138</v>
      </c>
      <c r="H343" t="n">
        <v>0.114</v>
      </c>
      <c r="I343">
        <f>((((D348) + (D347))) + (D344 + D345))</f>
        <v/>
      </c>
      <c r="J343">
        <f>(((((D348) + (D347))) + (D344 + D345))*C343)</f>
        <v/>
      </c>
    </row>
    <row r="344">
      <c r="A344" t="inlineStr">
        <is>
          <t>INT_L_X4Y50/IMUX_L10</t>
        </is>
      </c>
      <c r="B344" t="inlineStr">
        <is>
          <t>Part of wire</t>
        </is>
      </c>
      <c r="C344" t="n">
        <v>0</v>
      </c>
      <c r="D344" t="n">
        <v>0</v>
      </c>
    </row>
    <row r="345">
      <c r="A345" t="inlineStr">
        <is>
          <t>CLBLL_L_X4Y50/CLBLL_IMUX10</t>
        </is>
      </c>
      <c r="B345" t="inlineStr">
        <is>
          <t>Part of wire</t>
        </is>
      </c>
      <c r="C345" t="n">
        <v>0</v>
      </c>
      <c r="D345" t="n">
        <v>0</v>
      </c>
      <c r="I345">
        <f>(((D344 + D345)/2) + (((D348) + (D347))))</f>
        <v/>
      </c>
      <c r="J345">
        <f>((C344 + C345)*(((D344 + D345)/2) + (((D348) + (D347)))))</f>
        <v/>
      </c>
    </row>
    <row r="346">
      <c r="A346" t="inlineStr">
        <is>
          <t>CLBLL_L_X4Y50/CLBLL_L.CLBLL_IMUX10-&gt;CLBLL_L_A4</t>
        </is>
      </c>
      <c r="B346" t="inlineStr">
        <is>
          <t>PassTransistor</t>
        </is>
      </c>
      <c r="C346" t="n">
        <v>0</v>
      </c>
      <c r="E346" t="n">
        <v>0</v>
      </c>
      <c r="F346" t="n">
        <v>0</v>
      </c>
      <c r="G346" t="n">
        <v>0</v>
      </c>
      <c r="H346" t="n">
        <v>0</v>
      </c>
      <c r="I346">
        <f>((D348) + (D347))</f>
        <v/>
      </c>
      <c r="J346">
        <f>(((D348) + (D347))*C346)</f>
        <v/>
      </c>
    </row>
    <row r="347">
      <c r="A347" t="inlineStr">
        <is>
          <t>CLBLL_L_X4Y50/CLBLL_L_A4</t>
        </is>
      </c>
      <c r="B347" t="inlineStr">
        <is>
          <t>Part of wire</t>
        </is>
      </c>
      <c r="C347" t="n">
        <v>0</v>
      </c>
      <c r="D347" t="n">
        <v>0</v>
      </c>
      <c r="I347">
        <f>(((D347)/2) + (D348))</f>
        <v/>
      </c>
      <c r="J347">
        <f>((C347)*(((D347)/2) + (D348)))</f>
        <v/>
      </c>
    </row>
    <row r="348">
      <c r="A348" t="inlineStr">
        <is>
          <t>masterReg/readData2[17]_i_7/I1</t>
        </is>
      </c>
      <c r="B348" t="inlineStr">
        <is>
          <t>Inpin</t>
        </is>
      </c>
      <c r="D348" t="n">
        <v>0</v>
      </c>
      <c r="E348" t="n">
        <v>0.107</v>
      </c>
      <c r="F348" t="n">
        <v>0.08599999999999999</v>
      </c>
      <c r="G348" t="n">
        <v>0.284</v>
      </c>
      <c r="H348" t="n">
        <v>0.229</v>
      </c>
    </row>
    <row r="349">
      <c r="A349" t="inlineStr">
        <is>
          <t>sw_IBUF[0]: sw_IBUF[0]_inst/O to masterReg/readData2[17]_i_7/I1 sum delays</t>
        </is>
      </c>
      <c r="E349">
        <f>(E2 + E5 + E7 + E9 + E11 + E15 + E18 + E27 + E48 + E56 + E64 + E113 + E116 + E168 + E216 + E233 + E241 + E297 + E334 + E337 + E343 + E346 + E348)</f>
        <v/>
      </c>
      <c r="F349">
        <f>(F2 + F5 + F7 + F9 + F11 + F15 + F18 + F27 + F48 + F56 + F64 + F113 + F116 + F168 + F216 + F233 + F241 + F297 + F334 + F337 + F343 + F346 + F348)</f>
        <v/>
      </c>
      <c r="G349">
        <f>(G2 + G5 + G7 + G9 + G11 + G15 + G18 + G27 + G48 + G56 + G64 + G113 + G116 + G168 + G216 + G233 + G241 + G297 + G334 + G337 + G343 + G346 + G348)</f>
        <v/>
      </c>
      <c r="H349">
        <f>(H2 + H5 + H7 + H9 + H11 + H15 + H18 + H27 + H48 + H56 + H64 + H113 + H116 + H168 + H216 + H233 + H241 + H297 + H334 + H337 + H343 + H346 + H348)</f>
        <v/>
      </c>
      <c r="J349">
        <f>(J2 + J4 + J5 + J6 + J7 + J8 + J9 + J10 + J11 + J14 + J15 + J17 + J18 + J26 + J27 + J47 + J48 + J55 + J56 + J63 + J64 + J72 + J113 + J115 + J116 + J118 + J168 + J171 + J216 + J221 + J233 + J240 + J241 + J247 + J297 + J300 + J334 + J336 + J337 + J342 + J343 + J345 + J346 + J347 + J348)</f>
        <v/>
      </c>
    </row>
    <row r="350">
      <c r="A350" t="inlineStr">
        <is>
          <t>sw_IBUF[0]: sw_IBUF[0]_inst/O to masterReg/readData2[17]_i_7/I1sum delays + cap delay</t>
        </is>
      </c>
      <c r="E350">
        <f>1000*(E349 + J349)</f>
        <v/>
      </c>
      <c r="F350">
        <f>1000*(F349 + J349)</f>
        <v/>
      </c>
      <c r="G350">
        <f>1000*(G349 + J349)</f>
        <v/>
      </c>
      <c r="H350">
        <f>1000*(H349 + J349)</f>
        <v/>
      </c>
    </row>
    <row r="352">
      <c r="A352" t="inlineStr">
        <is>
          <t>sw_IBUF[0]: sw_IBUF[0]_inst/O to masterReg/readData2[17]_i_7/I1Total delay (from Vivado)</t>
        </is>
      </c>
      <c r="E352" t="inlineStr">
        <is>
          <t>1726</t>
        </is>
      </c>
      <c r="F352" t="inlineStr">
        <is>
          <t>1499</t>
        </is>
      </c>
      <c r="G352" t="inlineStr">
        <is>
          <t>2997</t>
        </is>
      </c>
      <c r="H352" t="inlineStr">
        <is>
          <t>2550</t>
        </is>
      </c>
    </row>
    <row r="354">
      <c r="A354" t="inlineStr">
        <is>
          <t>INT_R_X3Y51/INT_R.EL1END1-&gt;&gt;SL1BEG1</t>
        </is>
      </c>
      <c r="B354" t="inlineStr">
        <is>
          <t>Buffer</t>
        </is>
      </c>
      <c r="C354" t="n">
        <v>1.16220225</v>
      </c>
      <c r="D354" t="n">
        <v>0.008429000000000001</v>
      </c>
      <c r="E354" t="n">
        <v>0.054</v>
      </c>
      <c r="F354" t="n">
        <v>0.044</v>
      </c>
      <c r="G354" t="n">
        <v>0.131</v>
      </c>
      <c r="H354" t="n">
        <v>0.108</v>
      </c>
      <c r="I354">
        <f>((D357) + (D355 + D356))</f>
        <v/>
      </c>
      <c r="J354">
        <f>(((D357) + (D355 + D356))*C354)</f>
        <v/>
      </c>
    </row>
    <row r="355">
      <c r="A355" t="inlineStr">
        <is>
          <t>INT_R_X3Y51/SL1BEG1</t>
        </is>
      </c>
      <c r="B355" t="inlineStr">
        <is>
          <t>Part of wire</t>
        </is>
      </c>
      <c r="C355" t="n">
        <v>0</v>
      </c>
      <c r="D355" t="n">
        <v>0</v>
      </c>
    </row>
    <row r="356">
      <c r="A356" t="inlineStr">
        <is>
          <t>INT_R_X3Y50/SL1END1</t>
        </is>
      </c>
      <c r="B356" t="inlineStr">
        <is>
          <t>Part of wire</t>
        </is>
      </c>
      <c r="C356" t="n">
        <v>0</v>
      </c>
      <c r="D356" t="n">
        <v>0</v>
      </c>
      <c r="I356">
        <f>(((D355 + D356)/2) + (D357))</f>
        <v/>
      </c>
      <c r="J356">
        <f>((C355 + C356)*(((D355 + D356)/2) + (D357)))</f>
        <v/>
      </c>
    </row>
    <row r="357">
      <c r="A357" t="inlineStr">
        <is>
          <t>INT_R_X3Y50/INT_R.SL1END1-&gt;&gt;FAN_ALT2</t>
        </is>
      </c>
      <c r="B357" t="inlineStr">
        <is>
          <t>Buffer</t>
        </is>
      </c>
      <c r="C357" t="n">
        <v>0</v>
      </c>
      <c r="D357" t="n">
        <v>0.00757</v>
      </c>
      <c r="E357" t="n">
        <v>0</v>
      </c>
      <c r="F357" t="n">
        <v>0</v>
      </c>
      <c r="G357" t="n">
        <v>0</v>
      </c>
      <c r="H357" t="n">
        <v>0</v>
      </c>
      <c r="I357">
        <f>((D359) + (D358))</f>
        <v/>
      </c>
      <c r="J357">
        <f>(((D359) + (D358))*C357)</f>
        <v/>
      </c>
    </row>
    <row r="358">
      <c r="A358" t="inlineStr">
        <is>
          <t>INT_R_X3Y50/FAN_ALT2</t>
        </is>
      </c>
      <c r="B358" t="inlineStr">
        <is>
          <t>Part of wire</t>
        </is>
      </c>
      <c r="C358" t="n">
        <v>0</v>
      </c>
      <c r="D358" t="n">
        <v>0</v>
      </c>
      <c r="I358">
        <f>(((D358)/2) + (D359))</f>
        <v/>
      </c>
      <c r="J358">
        <f>((C358)*(((D358)/2) + (D359)))</f>
        <v/>
      </c>
    </row>
    <row r="359">
      <c r="A359" t="inlineStr">
        <is>
          <t>INT_R_X3Y50/INT_R.FAN_ALT2-&gt;&gt;FAN_BOUNCE2</t>
        </is>
      </c>
      <c r="B359" t="inlineStr">
        <is>
          <t>Buffer</t>
        </is>
      </c>
      <c r="C359" t="n">
        <v>1.4764880625</v>
      </c>
      <c r="D359" t="n">
        <v>0</v>
      </c>
      <c r="E359" t="n">
        <v>0.059</v>
      </c>
      <c r="F359" t="n">
        <v>0.049</v>
      </c>
      <c r="G359" t="n">
        <v>0.178</v>
      </c>
      <c r="H359" t="n">
        <v>0.147</v>
      </c>
      <c r="I359">
        <f>((D363) + (D360 + D361 + D362))</f>
        <v/>
      </c>
      <c r="J359">
        <f>(((D363) + (D360 + D361 + D362))*C359)</f>
        <v/>
      </c>
    </row>
    <row r="360">
      <c r="A360" t="inlineStr">
        <is>
          <t>INT_R_X3Y50/FAN_BOUNCE2</t>
        </is>
      </c>
      <c r="B360" t="inlineStr">
        <is>
          <t>Part of wire</t>
        </is>
      </c>
      <c r="C360" t="n">
        <v>0</v>
      </c>
      <c r="D360" t="n">
        <v>0</v>
      </c>
    </row>
    <row r="361">
      <c r="A361" t="inlineStr">
        <is>
          <t>INT_R_X3Y49/FAN_BOUNCE_S3_2</t>
        </is>
      </c>
      <c r="B361" t="inlineStr">
        <is>
          <t>Part of wire</t>
        </is>
      </c>
      <c r="C361" t="n">
        <v>0</v>
      </c>
      <c r="D361" t="n">
        <v>0</v>
      </c>
    </row>
    <row r="362">
      <c r="A362" t="inlineStr">
        <is>
          <t>BRKH_INT_X3Y49/BRKH_INT_FAN_BOUNCE_S3_2</t>
        </is>
      </c>
      <c r="B362" t="inlineStr">
        <is>
          <t>Part of wire</t>
        </is>
      </c>
      <c r="C362" t="n">
        <v>0</v>
      </c>
      <c r="D362" t="n">
        <v>0.001</v>
      </c>
      <c r="I362">
        <f>(((D360 + D361 + D362)/2) + (D363))</f>
        <v/>
      </c>
      <c r="J362">
        <f>((C360 + C361 + C362)*(((D360 + D361 + D362)/2) + (D363)))</f>
        <v/>
      </c>
    </row>
    <row r="363">
      <c r="A363" t="inlineStr">
        <is>
          <t>INT_R_X3Y50/INT_R.FAN_BOUNCE2-&gt;&gt;IMUX8</t>
        </is>
      </c>
      <c r="B363" t="inlineStr">
        <is>
          <t>Buffer</t>
        </is>
      </c>
      <c r="C363" t="n">
        <v>1.6107141875</v>
      </c>
      <c r="D363" t="n">
        <v>0.007713</v>
      </c>
      <c r="E363" t="n">
        <v>0.047</v>
      </c>
      <c r="F363" t="n">
        <v>0.038</v>
      </c>
      <c r="G363" t="n">
        <v>0.138</v>
      </c>
      <c r="H363" t="n">
        <v>0.114</v>
      </c>
      <c r="I363">
        <f>((((D368) + (D367))) + (D364 + D365))</f>
        <v/>
      </c>
      <c r="J363">
        <f>(((((D368) + (D367))) + (D364 + D365))*C363)</f>
        <v/>
      </c>
    </row>
    <row r="364">
      <c r="A364" t="inlineStr">
        <is>
          <t>INT_R_X3Y50/IMUX8</t>
        </is>
      </c>
      <c r="B364" t="inlineStr">
        <is>
          <t>Part of wire</t>
        </is>
      </c>
      <c r="C364" t="n">
        <v>0</v>
      </c>
      <c r="D364" t="n">
        <v>0</v>
      </c>
    </row>
    <row r="365">
      <c r="A365" t="inlineStr">
        <is>
          <t>CLBLM_R_X3Y50/CLBLM_IMUX8</t>
        </is>
      </c>
      <c r="B365" t="inlineStr">
        <is>
          <t>Part of wire</t>
        </is>
      </c>
      <c r="C365" t="n">
        <v>0</v>
      </c>
      <c r="D365" t="n">
        <v>0</v>
      </c>
      <c r="I365">
        <f>(((D364 + D365)/2) + (((D368) + (D367))))</f>
        <v/>
      </c>
      <c r="J365">
        <f>((C364 + C365)*(((D364 + D365)/2) + (((D368) + (D367)))))</f>
        <v/>
      </c>
    </row>
    <row r="366">
      <c r="A366" t="inlineStr">
        <is>
          <t>CLBLM_R_X3Y50/CLBLM_R.CLBLM_IMUX8-&gt;CLBLM_M_A5</t>
        </is>
      </c>
      <c r="B366" t="inlineStr">
        <is>
          <t>PassTransistor</t>
        </is>
      </c>
      <c r="C366" t="n">
        <v>0</v>
      </c>
      <c r="E366" t="n">
        <v>0</v>
      </c>
      <c r="F366" t="n">
        <v>0</v>
      </c>
      <c r="G366" t="n">
        <v>0</v>
      </c>
      <c r="H366" t="n">
        <v>0</v>
      </c>
      <c r="I366">
        <f>((D368) + (D367))</f>
        <v/>
      </c>
      <c r="J366">
        <f>(((D368) + (D367))*C366)</f>
        <v/>
      </c>
    </row>
    <row r="367">
      <c r="A367" t="inlineStr">
        <is>
          <t>CLBLM_R_X3Y50/CLBLM_M_A5</t>
        </is>
      </c>
      <c r="B367" t="inlineStr">
        <is>
          <t>Part of wire</t>
        </is>
      </c>
      <c r="C367" t="n">
        <v>0</v>
      </c>
      <c r="D367" t="n">
        <v>0</v>
      </c>
      <c r="I367">
        <f>(((D367)/2) + (D368))</f>
        <v/>
      </c>
      <c r="J367">
        <f>((C367)*(((D367)/2) + (D368)))</f>
        <v/>
      </c>
    </row>
    <row r="368">
      <c r="A368" t="inlineStr">
        <is>
          <t>masterReg/readData2[19]_i_4/I3</t>
        </is>
      </c>
      <c r="B368" t="inlineStr">
        <is>
          <t>Inpin</t>
        </is>
      </c>
      <c r="D368" t="n">
        <v>0</v>
      </c>
      <c r="E368" t="n">
        <v>0.048</v>
      </c>
      <c r="F368" t="n">
        <v>0.038</v>
      </c>
      <c r="G368" t="n">
        <v>0.126</v>
      </c>
      <c r="H368" t="n">
        <v>0.102</v>
      </c>
    </row>
    <row r="369">
      <c r="A369" t="inlineStr">
        <is>
          <t>sw_IBUF[0]: sw_IBUF[0]_inst/O to masterReg/readData2[19]_i_4/I3 sum delays</t>
        </is>
      </c>
      <c r="E369">
        <f>(E2 + E5 + E7 + E9 + E11 + E15 + E18 + E27 + E48 + E56 + E64 + E113 + E116 + E168 + E216 + E233 + E241 + E297 + E334 + E354 + E357 + E359 + E363 + E366 + E368)</f>
        <v/>
      </c>
      <c r="F369">
        <f>(F2 + F5 + F7 + F9 + F11 + F15 + F18 + F27 + F48 + F56 + F64 + F113 + F116 + F168 + F216 + F233 + F241 + F297 + F334 + F354 + F357 + F359 + F363 + F366 + F368)</f>
        <v/>
      </c>
      <c r="G369">
        <f>(G2 + G5 + G7 + G9 + G11 + G15 + G18 + G27 + G48 + G56 + G64 + G113 + G116 + G168 + G216 + G233 + G241 + G297 + G334 + G354 + G357 + G359 + G363 + G366 + G368)</f>
        <v/>
      </c>
      <c r="H369">
        <f>(H2 + H5 + H7 + H9 + H11 + H15 + H18 + H27 + H48 + H56 + H64 + H113 + H116 + H168 + H216 + H233 + H241 + H297 + H334 + H354 + H357 + H359 + H363 + H366 + H368)</f>
        <v/>
      </c>
      <c r="J369">
        <f>(J2 + J4 + J5 + J6 + J7 + J8 + J9 + J10 + J11 + J14 + J15 + J17 + J18 + J26 + J27 + J47 + J48 + J55 + J56 + J63 + J64 + J72 + J113 + J115 + J116 + J118 + J168 + J171 + J216 + J221 + J233 + J240 + J241 + J247 + J297 + J300 + J334 + J336 + J354 + J356 + J357 + J358 + J359 + J362 + J363 + J365 + J366 + J367 + J368)</f>
        <v/>
      </c>
    </row>
    <row r="370">
      <c r="A370" t="inlineStr">
        <is>
          <t>sw_IBUF[0]: sw_IBUF[0]_inst/O to masterReg/readData2[19]_i_4/I3sum delays + cap delay</t>
        </is>
      </c>
      <c r="E370">
        <f>1000*(E369 + J369)</f>
        <v/>
      </c>
      <c r="F370">
        <f>1000*(F369 + J369)</f>
        <v/>
      </c>
      <c r="G370">
        <f>1000*(G369 + J369)</f>
        <v/>
      </c>
      <c r="H370">
        <f>1000*(H369 + J369)</f>
        <v/>
      </c>
    </row>
    <row r="372">
      <c r="A372" t="inlineStr">
        <is>
          <t>sw_IBUF[0]: sw_IBUF[0]_inst/O to masterReg/readData2[19]_i_4/I3Total delay (from Vivado)</t>
        </is>
      </c>
      <c r="E372" t="inlineStr">
        <is>
          <t>1734</t>
        </is>
      </c>
      <c r="F372" t="inlineStr">
        <is>
          <t>1506</t>
        </is>
      </c>
      <c r="G372" t="inlineStr">
        <is>
          <t>2985</t>
        </is>
      </c>
      <c r="H372" t="inlineStr">
        <is>
          <t>2542</t>
        </is>
      </c>
    </row>
    <row r="374">
      <c r="A374" t="inlineStr">
        <is>
          <t>INT_R_X3Y51/INT_R.EL1END1-&gt;&gt;IMUX18</t>
        </is>
      </c>
      <c r="B374" t="inlineStr">
        <is>
          <t>Buffer</t>
        </is>
      </c>
      <c r="C374" t="n">
        <v>1.6107141875</v>
      </c>
      <c r="D374" t="n">
        <v>0.007713</v>
      </c>
      <c r="E374" t="n">
        <v>0.047</v>
      </c>
      <c r="F374" t="n">
        <v>0.038</v>
      </c>
      <c r="G374" t="n">
        <v>0.138</v>
      </c>
      <c r="H374" t="n">
        <v>0.114</v>
      </c>
      <c r="I374">
        <f>((((D379) + (D378))) + (D375 + D376))</f>
        <v/>
      </c>
      <c r="J374">
        <f>(((((D379) + (D378))) + (D375 + D376))*C374)</f>
        <v/>
      </c>
    </row>
    <row r="375">
      <c r="A375" t="inlineStr">
        <is>
          <t>INT_R_X3Y51/IMUX18</t>
        </is>
      </c>
      <c r="B375" t="inlineStr">
        <is>
          <t>Part of wire</t>
        </is>
      </c>
      <c r="C375" t="n">
        <v>0</v>
      </c>
      <c r="D375" t="n">
        <v>0</v>
      </c>
    </row>
    <row r="376">
      <c r="A376" t="inlineStr">
        <is>
          <t>CLBLM_R_X3Y51/CLBLM_IMUX18</t>
        </is>
      </c>
      <c r="B376" t="inlineStr">
        <is>
          <t>Part of wire</t>
        </is>
      </c>
      <c r="C376" t="n">
        <v>0</v>
      </c>
      <c r="D376" t="n">
        <v>0</v>
      </c>
      <c r="I376">
        <f>(((D375 + D376)/2) + (((D379) + (D378))))</f>
        <v/>
      </c>
      <c r="J376">
        <f>((C375 + C376)*(((D375 + D376)/2) + (((D379) + (D378)))))</f>
        <v/>
      </c>
    </row>
    <row r="377">
      <c r="A377" t="inlineStr">
        <is>
          <t>CLBLM_R_X3Y51/CLBLM_R.CLBLM_IMUX18-&gt;CLBLM_M_B2</t>
        </is>
      </c>
      <c r="B377" t="inlineStr">
        <is>
          <t>PassTransistor</t>
        </is>
      </c>
      <c r="C377" t="n">
        <v>0</v>
      </c>
      <c r="E377" t="n">
        <v>0</v>
      </c>
      <c r="F377" t="n">
        <v>0</v>
      </c>
      <c r="G377" t="n">
        <v>0</v>
      </c>
      <c r="H377" t="n">
        <v>0</v>
      </c>
      <c r="I377">
        <f>((D379) + (D378))</f>
        <v/>
      </c>
      <c r="J377">
        <f>(((D379) + (D378))*C377)</f>
        <v/>
      </c>
    </row>
    <row r="378">
      <c r="A378" t="inlineStr">
        <is>
          <t>CLBLM_R_X3Y51/CLBLM_M_B2</t>
        </is>
      </c>
      <c r="B378" t="inlineStr">
        <is>
          <t>Part of wire</t>
        </is>
      </c>
      <c r="C378" t="n">
        <v>0</v>
      </c>
      <c r="D378" t="n">
        <v>0</v>
      </c>
      <c r="I378">
        <f>(((D378)/2) + (D379))</f>
        <v/>
      </c>
      <c r="J378">
        <f>((C378)*(((D378)/2) + (D379)))</f>
        <v/>
      </c>
    </row>
    <row r="379">
      <c r="A379" t="inlineStr">
        <is>
          <t>masterReg/readData2[20]_i_6/I2</t>
        </is>
      </c>
      <c r="B379" t="inlineStr">
        <is>
          <t>Inpin</t>
        </is>
      </c>
      <c r="D379" t="n">
        <v>0</v>
      </c>
      <c r="E379" t="n">
        <v>0.214</v>
      </c>
      <c r="F379" t="n">
        <v>0.172</v>
      </c>
      <c r="G379" t="n">
        <v>0.504</v>
      </c>
      <c r="H379" t="n">
        <v>0.406</v>
      </c>
    </row>
    <row r="380">
      <c r="A380" t="inlineStr">
        <is>
          <t>sw_IBUF[0]: sw_IBUF[0]_inst/O to masterReg/readData2[20]_i_6/I2 sum delays</t>
        </is>
      </c>
      <c r="E380">
        <f>(E2 + E5 + E7 + E9 + E11 + E15 + E18 + E27 + E48 + E56 + E64 + E113 + E116 + E168 + E216 + E233 + E241 + E297 + E334 + E374 + E377 + E379)</f>
        <v/>
      </c>
      <c r="F380">
        <f>(F2 + F5 + F7 + F9 + F11 + F15 + F18 + F27 + F48 + F56 + F64 + F113 + F116 + F168 + F216 + F233 + F241 + F297 + F334 + F374 + F377 + F379)</f>
        <v/>
      </c>
      <c r="G380">
        <f>(G2 + G5 + G7 + G9 + G11 + G15 + G18 + G27 + G48 + G56 + G64 + G113 + G116 + G168 + G216 + G233 + G241 + G297 + G334 + G374 + G377 + G379)</f>
        <v/>
      </c>
      <c r="H380">
        <f>(H2 + H5 + H7 + H9 + H11 + H15 + H18 + H27 + H48 + H56 + H64 + H113 + H116 + H168 + H216 + H233 + H241 + H297 + H334 + H374 + H377 + H379)</f>
        <v/>
      </c>
      <c r="J380">
        <f>(J2 + J4 + J5 + J6 + J7 + J8 + J9 + J10 + J11 + J14 + J15 + J17 + J18 + J26 + J27 + J47 + J48 + J55 + J56 + J63 + J64 + J72 + J113 + J115 + J116 + J118 + J168 + J171 + J216 + J221 + J233 + J240 + J241 + J247 + J297 + J300 + J334 + J336 + J374 + J376 + J377 + J378 + J379)</f>
        <v/>
      </c>
    </row>
    <row r="381">
      <c r="A381" t="inlineStr">
        <is>
          <t>sw_IBUF[0]: sw_IBUF[0]_inst/O to masterReg/readData2[20]_i_6/I2sum delays + cap delay</t>
        </is>
      </c>
      <c r="E381">
        <f>1000*(E380 + J380)</f>
        <v/>
      </c>
      <c r="F381">
        <f>1000*(F380 + J380)</f>
        <v/>
      </c>
      <c r="G381">
        <f>1000*(G380 + J380)</f>
        <v/>
      </c>
      <c r="H381">
        <f>1000*(H380 + J380)</f>
        <v/>
      </c>
    </row>
    <row r="383">
      <c r="A383" t="inlineStr">
        <is>
          <t>sw_IBUF[0]: sw_IBUF[0]_inst/O to masterReg/readData2[20]_i_6/I2Total delay (from Vivado)</t>
        </is>
      </c>
      <c r="E383" t="inlineStr">
        <is>
          <t>1768</t>
        </is>
      </c>
      <c r="F383" t="inlineStr">
        <is>
          <t>1528</t>
        </is>
      </c>
      <c r="G383" t="inlineStr">
        <is>
          <t>3058</t>
        </is>
      </c>
      <c r="H383" t="inlineStr">
        <is>
          <t>2593</t>
        </is>
      </c>
    </row>
    <row r="385">
      <c r="A385" t="inlineStr">
        <is>
          <t>INT_R_X3Y50/INT_R.NW2END2-&gt;&gt;WL1BEG0</t>
        </is>
      </c>
      <c r="B385" t="inlineStr">
        <is>
          <t>Buffer</t>
        </is>
      </c>
      <c r="C385" t="n">
        <v>1.16220225</v>
      </c>
      <c r="D385" t="n">
        <v>0.008429000000000001</v>
      </c>
      <c r="E385" t="n">
        <v>0.042</v>
      </c>
      <c r="F385" t="n">
        <v>0.034</v>
      </c>
      <c r="G385" t="n">
        <v>0.123</v>
      </c>
      <c r="H385" t="n">
        <v>0.102</v>
      </c>
      <c r="I385">
        <f>((D388 + D399) + (D386 + D387))</f>
        <v/>
      </c>
      <c r="J385">
        <f>(((D388 + D399) + (D386 + D387))*C385)</f>
        <v/>
      </c>
    </row>
    <row r="386">
      <c r="A386" t="inlineStr">
        <is>
          <t>INT_R_X3Y50/WL1BEG0</t>
        </is>
      </c>
      <c r="B386" t="inlineStr">
        <is>
          <t>Part of wire</t>
        </is>
      </c>
      <c r="C386" t="n">
        <v>0</v>
      </c>
      <c r="D386" t="n">
        <v>0</v>
      </c>
    </row>
    <row r="387">
      <c r="A387" t="inlineStr">
        <is>
          <t>INT_L_X2Y50/WL1END0</t>
        </is>
      </c>
      <c r="B387" t="inlineStr">
        <is>
          <t>Part of wire</t>
        </is>
      </c>
      <c r="C387" t="n">
        <v>0</v>
      </c>
      <c r="D387" t="n">
        <v>0</v>
      </c>
      <c r="I387">
        <f>(((D386 + D387)/2) + (D388 + D399))</f>
        <v/>
      </c>
      <c r="J387">
        <f>((C386 + C387)*(((D386 + D387)/2) + (D388 + D399)))</f>
        <v/>
      </c>
    </row>
    <row r="388">
      <c r="A388" t="inlineStr">
        <is>
          <t>INT_L_X2Y50/INT_L.WL1END0-&gt;&gt;IMUX_L24</t>
        </is>
      </c>
      <c r="B388" t="inlineStr">
        <is>
          <t>Buffer</t>
        </is>
      </c>
      <c r="C388" t="n">
        <v>1.6107141875</v>
      </c>
      <c r="D388" t="n">
        <v>0.007713</v>
      </c>
      <c r="E388" t="n">
        <v>0.047</v>
      </c>
      <c r="F388" t="n">
        <v>0.038</v>
      </c>
      <c r="G388" t="n">
        <v>0.138</v>
      </c>
      <c r="H388" t="n">
        <v>0.114</v>
      </c>
      <c r="I388">
        <f>((((D393) + (D392))) + (D389 + D390))</f>
        <v/>
      </c>
      <c r="J388">
        <f>(((((D393) + (D392))) + (D389 + D390))*C388)</f>
        <v/>
      </c>
    </row>
    <row r="389">
      <c r="A389" t="inlineStr">
        <is>
          <t>INT_L_X2Y50/IMUX_L24</t>
        </is>
      </c>
      <c r="B389" t="inlineStr">
        <is>
          <t>Part of wire</t>
        </is>
      </c>
      <c r="C389" t="n">
        <v>0</v>
      </c>
      <c r="D389" t="n">
        <v>0</v>
      </c>
    </row>
    <row r="390">
      <c r="A390" t="inlineStr">
        <is>
          <t>CLBLL_L_X2Y50/CLBLL_IMUX24</t>
        </is>
      </c>
      <c r="B390" t="inlineStr">
        <is>
          <t>Part of wire</t>
        </is>
      </c>
      <c r="C390" t="n">
        <v>0</v>
      </c>
      <c r="D390" t="n">
        <v>0</v>
      </c>
      <c r="I390">
        <f>(((D389 + D390)/2) + (((D393) + (D392))))</f>
        <v/>
      </c>
      <c r="J390">
        <f>((C389 + C390)*(((D389 + D390)/2) + (((D393) + (D392)))))</f>
        <v/>
      </c>
    </row>
    <row r="391">
      <c r="A391" t="inlineStr">
        <is>
          <t>CLBLL_L_X2Y50/CLBLL_L.CLBLL_IMUX24-&gt;CLBLL_LL_B5</t>
        </is>
      </c>
      <c r="B391" t="inlineStr">
        <is>
          <t>PassTransistor</t>
        </is>
      </c>
      <c r="C391" t="n">
        <v>0</v>
      </c>
      <c r="E391" t="n">
        <v>0</v>
      </c>
      <c r="F391" t="n">
        <v>0</v>
      </c>
      <c r="G391" t="n">
        <v>0</v>
      </c>
      <c r="H391" t="n">
        <v>0</v>
      </c>
      <c r="I391">
        <f>((D393) + (D392))</f>
        <v/>
      </c>
      <c r="J391">
        <f>(((D393) + (D392))*C391)</f>
        <v/>
      </c>
    </row>
    <row r="392">
      <c r="A392" t="inlineStr">
        <is>
          <t>CLBLL_L_X2Y50/CLBLL_LL_B5</t>
        </is>
      </c>
      <c r="B392" t="inlineStr">
        <is>
          <t>Part of wire</t>
        </is>
      </c>
      <c r="C392" t="n">
        <v>0</v>
      </c>
      <c r="D392" t="n">
        <v>0.009091</v>
      </c>
      <c r="I392">
        <f>(((D392)/2) + (D393))</f>
        <v/>
      </c>
      <c r="J392">
        <f>((C392)*(((D392)/2) + (D393)))</f>
        <v/>
      </c>
    </row>
    <row r="393">
      <c r="A393" t="inlineStr">
        <is>
          <t>ALU1/register_reg_r1_0_31_18_23_i_10/I1</t>
        </is>
      </c>
      <c r="B393" t="inlineStr">
        <is>
          <t>Inpin</t>
        </is>
      </c>
      <c r="D393" t="n">
        <v>0</v>
      </c>
      <c r="E393" t="n">
        <v>0.043</v>
      </c>
      <c r="F393" t="n">
        <v>0.034</v>
      </c>
      <c r="G393" t="n">
        <v>0.116</v>
      </c>
      <c r="H393" t="n">
        <v>0.093</v>
      </c>
    </row>
    <row r="394">
      <c r="A394" t="inlineStr">
        <is>
          <t>sw_IBUF[0]: sw_IBUF[0]_inst/O to ALU1/register_reg_r1_0_31_18_23_i_10/I1 sum delays</t>
        </is>
      </c>
      <c r="E394">
        <f>(E2 + E5 + E7 + E9 + E11 + E15 + E18 + E27 + E48 + E56 + E64 + E113 + E116 + E168 + E216 + E233 + E241 + E385 + E388 + E391 + E393)</f>
        <v/>
      </c>
      <c r="F394">
        <f>(F2 + F5 + F7 + F9 + F11 + F15 + F18 + F27 + F48 + F56 + F64 + F113 + F116 + F168 + F216 + F233 + F241 + F385 + F388 + F391 + F393)</f>
        <v/>
      </c>
      <c r="G394">
        <f>(G2 + G5 + G7 + G9 + G11 + G15 + G18 + G27 + G48 + G56 + G64 + G113 + G116 + G168 + G216 + G233 + G241 + G385 + G388 + G391 + G393)</f>
        <v/>
      </c>
      <c r="H394">
        <f>(H2 + H5 + H7 + H9 + H11 + H15 + H18 + H27 + H48 + H56 + H64 + H113 + H116 + H168 + H216 + H233 + H241 + H385 + H388 + H391 + H393)</f>
        <v/>
      </c>
      <c r="J394">
        <f>(J2 + J4 + J5 + J6 + J7 + J8 + J9 + J10 + J11 + J14 + J15 + J17 + J18 + J26 + J27 + J47 + J48 + J55 + J56 + J63 + J64 + J72 + J113 + J115 + J116 + J118 + J168 + J171 + J216 + J221 + J233 + J240 + J241 + J247 + J385 + J387 + J388 + J390 + J391 + J392 + J393)</f>
        <v/>
      </c>
    </row>
    <row r="395">
      <c r="A395" t="inlineStr">
        <is>
          <t>sw_IBUF[0]: sw_IBUF[0]_inst/O to ALU1/register_reg_r1_0_31_18_23_i_10/I1sum delays + cap delay</t>
        </is>
      </c>
      <c r="E395">
        <f>1000*(E394 + J394)</f>
        <v/>
      </c>
      <c r="F395">
        <f>1000*(F394 + J394)</f>
        <v/>
      </c>
      <c r="G395">
        <f>1000*(G394 + J394)</f>
        <v/>
      </c>
      <c r="H395">
        <f>1000*(H394 + J394)</f>
        <v/>
      </c>
    </row>
    <row r="397">
      <c r="A397" t="inlineStr">
        <is>
          <t>sw_IBUF[0]: sw_IBUF[0]_inst/O to ALU1/register_reg_r1_0_31_18_23_i_10/I1Total delay (from Vivado)</t>
        </is>
      </c>
      <c r="E397" t="inlineStr">
        <is>
          <t>1524</t>
        </is>
      </c>
      <c r="F397" t="inlineStr">
        <is>
          <t>1325</t>
        </is>
      </c>
      <c r="G397" t="inlineStr">
        <is>
          <t>2579</t>
        </is>
      </c>
      <c r="H397" t="inlineStr">
        <is>
          <t>2199</t>
        </is>
      </c>
    </row>
    <row r="399">
      <c r="A399" t="inlineStr">
        <is>
          <t>INT_L_X2Y50/INT_L.WL1END0-&gt;&gt;IMUX_L25</t>
        </is>
      </c>
      <c r="B399" t="inlineStr">
        <is>
          <t>Buffer</t>
        </is>
      </c>
      <c r="C399" t="n">
        <v>1.6107141875</v>
      </c>
      <c r="D399" t="n">
        <v>0.007713</v>
      </c>
      <c r="E399" t="n">
        <v>0.047</v>
      </c>
      <c r="F399" t="n">
        <v>0.038</v>
      </c>
      <c r="G399" t="n">
        <v>0.138</v>
      </c>
      <c r="H399" t="n">
        <v>0.114</v>
      </c>
      <c r="I399">
        <f>((((D404) + (D403))) + (D400 + D401))</f>
        <v/>
      </c>
      <c r="J399">
        <f>(((((D404) + (D403))) + (D400 + D401))*C399)</f>
        <v/>
      </c>
    </row>
    <row r="400">
      <c r="A400" t="inlineStr">
        <is>
          <t>INT_L_X2Y50/IMUX_L25</t>
        </is>
      </c>
      <c r="B400" t="inlineStr">
        <is>
          <t>Part of wire</t>
        </is>
      </c>
      <c r="C400" t="n">
        <v>0</v>
      </c>
      <c r="D400" t="n">
        <v>0</v>
      </c>
    </row>
    <row r="401">
      <c r="A401" t="inlineStr">
        <is>
          <t>CLBLL_L_X2Y50/CLBLL_IMUX25</t>
        </is>
      </c>
      <c r="B401" t="inlineStr">
        <is>
          <t>Part of wire</t>
        </is>
      </c>
      <c r="C401" t="n">
        <v>0</v>
      </c>
      <c r="D401" t="n">
        <v>0</v>
      </c>
      <c r="I401">
        <f>(((D400 + D401)/2) + (((D404) + (D403))))</f>
        <v/>
      </c>
      <c r="J401">
        <f>((C400 + C401)*(((D400 + D401)/2) + (((D404) + (D403)))))</f>
        <v/>
      </c>
    </row>
    <row r="402">
      <c r="A402" t="inlineStr">
        <is>
          <t>CLBLL_L_X2Y50/CLBLL_L.CLBLL_IMUX25-&gt;CLBLL_L_B5</t>
        </is>
      </c>
      <c r="B402" t="inlineStr">
        <is>
          <t>PassTransistor</t>
        </is>
      </c>
      <c r="C402" t="n">
        <v>0</v>
      </c>
      <c r="E402" t="n">
        <v>0</v>
      </c>
      <c r="F402" t="n">
        <v>0</v>
      </c>
      <c r="G402" t="n">
        <v>0</v>
      </c>
      <c r="H402" t="n">
        <v>0</v>
      </c>
      <c r="I402">
        <f>((D404) + (D403))</f>
        <v/>
      </c>
      <c r="J402">
        <f>(((D404) + (D403))*C402)</f>
        <v/>
      </c>
    </row>
    <row r="403">
      <c r="A403" t="inlineStr">
        <is>
          <t>CLBLL_L_X2Y50/CLBLL_L_B5</t>
        </is>
      </c>
      <c r="B403" t="inlineStr">
        <is>
          <t>Part of wire</t>
        </is>
      </c>
      <c r="C403" t="n">
        <v>0</v>
      </c>
      <c r="D403" t="n">
        <v>0</v>
      </c>
      <c r="I403">
        <f>(((D403)/2) + (D404))</f>
        <v/>
      </c>
      <c r="J403">
        <f>((C403)*(((D403)/2) + (D404)))</f>
        <v/>
      </c>
    </row>
    <row r="404">
      <c r="A404" t="inlineStr">
        <is>
          <t>ALU1/register_reg_r1_0_31_12_17_i_16/I1</t>
        </is>
      </c>
      <c r="B404" t="inlineStr">
        <is>
          <t>Inpin</t>
        </is>
      </c>
      <c r="D404" t="n">
        <v>0</v>
      </c>
      <c r="E404" t="n">
        <v>0.043</v>
      </c>
      <c r="F404" t="n">
        <v>0.034</v>
      </c>
      <c r="G404" t="n">
        <v>0.116</v>
      </c>
      <c r="H404" t="n">
        <v>0.093</v>
      </c>
    </row>
    <row r="405">
      <c r="A405" t="inlineStr">
        <is>
          <t>sw_IBUF[0]: sw_IBUF[0]_inst/O to ALU1/register_reg_r1_0_31_12_17_i_16/I1 sum delays</t>
        </is>
      </c>
      <c r="E405">
        <f>(E2 + E5 + E7 + E9 + E11 + E15 + E18 + E27 + E48 + E56 + E64 + E113 + E116 + E168 + E216 + E233 + E241 + E385 + E399 + E402 + E404)</f>
        <v/>
      </c>
      <c r="F405">
        <f>(F2 + F5 + F7 + F9 + F11 + F15 + F18 + F27 + F48 + F56 + F64 + F113 + F116 + F168 + F216 + F233 + F241 + F385 + F399 + F402 + F404)</f>
        <v/>
      </c>
      <c r="G405">
        <f>(G2 + G5 + G7 + G9 + G11 + G15 + G18 + G27 + G48 + G56 + G64 + G113 + G116 + G168 + G216 + G233 + G241 + G385 + G399 + G402 + G404)</f>
        <v/>
      </c>
      <c r="H405">
        <f>(H2 + H5 + H7 + H9 + H11 + H15 + H18 + H27 + H48 + H56 + H64 + H113 + H116 + H168 + H216 + H233 + H241 + H385 + H399 + H402 + H404)</f>
        <v/>
      </c>
      <c r="J405">
        <f>(J2 + J4 + J5 + J6 + J7 + J8 + J9 + J10 + J11 + J14 + J15 + J17 + J18 + J26 + J27 + J47 + J48 + J55 + J56 + J63 + J64 + J72 + J113 + J115 + J116 + J118 + J168 + J171 + J216 + J221 + J233 + J240 + J241 + J247 + J385 + J387 + J399 + J401 + J402 + J403 + J404)</f>
        <v/>
      </c>
    </row>
    <row r="406">
      <c r="A406" t="inlineStr">
        <is>
          <t>sw_IBUF[0]: sw_IBUF[0]_inst/O to ALU1/register_reg_r1_0_31_12_17_i_16/I1sum delays + cap delay</t>
        </is>
      </c>
      <c r="E406">
        <f>1000*(E405 + J405)</f>
        <v/>
      </c>
      <c r="F406">
        <f>1000*(F405 + J405)</f>
        <v/>
      </c>
      <c r="G406">
        <f>1000*(G405 + J405)</f>
        <v/>
      </c>
      <c r="H406">
        <f>1000*(H405 + J405)</f>
        <v/>
      </c>
    </row>
    <row r="408">
      <c r="A408" t="inlineStr">
        <is>
          <t>sw_IBUF[0]: sw_IBUF[0]_inst/O to ALU1/register_reg_r1_0_31_12_17_i_16/I1Total delay (from Vivado)</t>
        </is>
      </c>
      <c r="E408" t="inlineStr">
        <is>
          <t>1509</t>
        </is>
      </c>
      <c r="F408" t="inlineStr">
        <is>
          <t>1310</t>
        </is>
      </c>
      <c r="G408" t="inlineStr">
        <is>
          <t>2564</t>
        </is>
      </c>
      <c r="H408" t="inlineStr">
        <is>
          <t>2184</t>
        </is>
      </c>
    </row>
    <row r="410">
      <c r="A410" t="inlineStr">
        <is>
          <t>INT_R_X3Y50/INT_R.NW2END2-&gt;&gt;NL1BEG1</t>
        </is>
      </c>
      <c r="B410" t="inlineStr">
        <is>
          <t>Buffer</t>
        </is>
      </c>
      <c r="C410" t="n">
        <v>1.16220225</v>
      </c>
      <c r="D410" t="n">
        <v>0.008429000000000001</v>
      </c>
      <c r="E410" t="n">
        <v>0.053</v>
      </c>
      <c r="F410" t="n">
        <v>0.044</v>
      </c>
      <c r="G410" t="n">
        <v>0.13</v>
      </c>
      <c r="H410" t="n">
        <v>0.107</v>
      </c>
      <c r="I410">
        <f>((D413 + D433) + (D411 + D412))</f>
        <v/>
      </c>
      <c r="J410">
        <f>(((D413 + D433) + (D411 + D412))*C410)</f>
        <v/>
      </c>
    </row>
    <row r="411">
      <c r="A411" t="inlineStr">
        <is>
          <t>INT_R_X3Y50/NL1BEG1</t>
        </is>
      </c>
      <c r="B411" t="inlineStr">
        <is>
          <t>Part of wire</t>
        </is>
      </c>
      <c r="C411" t="n">
        <v>0</v>
      </c>
      <c r="D411" t="n">
        <v>0</v>
      </c>
    </row>
    <row r="412">
      <c r="A412" t="inlineStr">
        <is>
          <t>INT_R_X3Y51/NL1END1</t>
        </is>
      </c>
      <c r="B412" t="inlineStr">
        <is>
          <t>Part of wire</t>
        </is>
      </c>
      <c r="C412" t="n">
        <v>0</v>
      </c>
      <c r="D412" t="n">
        <v>0</v>
      </c>
      <c r="I412">
        <f>(((D411 + D412)/2) + (D413 + D433))</f>
        <v/>
      </c>
      <c r="J412">
        <f>((C411 + C412)*(((D411 + D412)/2) + (D413 + D433)))</f>
        <v/>
      </c>
    </row>
    <row r="413">
      <c r="A413" t="inlineStr">
        <is>
          <t>INT_R_X3Y51/INT_R.NL1END1-&gt;&gt;NR1BEG1</t>
        </is>
      </c>
      <c r="B413" t="inlineStr">
        <is>
          <t>Buffer</t>
        </is>
      </c>
      <c r="C413" t="n">
        <v>1.16220225</v>
      </c>
      <c r="D413" t="n">
        <v>0.008429000000000001</v>
      </c>
      <c r="E413" t="n">
        <v>0.056</v>
      </c>
      <c r="F413" t="n">
        <v>0.046</v>
      </c>
      <c r="G413" t="n">
        <v>0.132</v>
      </c>
      <c r="H413" t="n">
        <v>0.109</v>
      </c>
      <c r="I413">
        <f>((D416) + (D414 + D415))</f>
        <v/>
      </c>
      <c r="J413">
        <f>(((D416) + (D414 + D415))*C413)</f>
        <v/>
      </c>
    </row>
    <row r="414">
      <c r="A414" t="inlineStr">
        <is>
          <t>INT_R_X3Y51/NR1BEG1</t>
        </is>
      </c>
      <c r="B414" t="inlineStr">
        <is>
          <t>Part of wire</t>
        </is>
      </c>
      <c r="C414" t="n">
        <v>0</v>
      </c>
      <c r="D414" t="n">
        <v>0</v>
      </c>
    </row>
    <row r="415">
      <c r="A415" t="inlineStr">
        <is>
          <t>INT_R_X3Y52/NR1END1</t>
        </is>
      </c>
      <c r="B415" t="inlineStr">
        <is>
          <t>Part of wire</t>
        </is>
      </c>
      <c r="C415" t="n">
        <v>0</v>
      </c>
      <c r="D415" t="n">
        <v>0</v>
      </c>
      <c r="I415">
        <f>(((D414 + D415)/2) + (D416))</f>
        <v/>
      </c>
      <c r="J415">
        <f>((C414 + C415)*(((D414 + D415)/2) + (D416)))</f>
        <v/>
      </c>
    </row>
    <row r="416">
      <c r="A416" t="inlineStr">
        <is>
          <t>INT_R_X3Y52/INT_R.NR1END1-&gt;&gt;EL1BEG0</t>
        </is>
      </c>
      <c r="B416" t="inlineStr">
        <is>
          <t>Buffer</t>
        </is>
      </c>
      <c r="C416" t="n">
        <v>1.16220225</v>
      </c>
      <c r="D416" t="n">
        <v>0.008429000000000001</v>
      </c>
      <c r="E416" t="n">
        <v>0.043</v>
      </c>
      <c r="F416" t="n">
        <v>0.035</v>
      </c>
      <c r="G416" t="n">
        <v>0.124</v>
      </c>
      <c r="H416" t="n">
        <v>0.103</v>
      </c>
      <c r="I416">
        <f>((D422) + (D417 + D418 + D419 + D420 + D421))</f>
        <v/>
      </c>
      <c r="J416">
        <f>(((D422) + (D417 + D418 + D419 + D420 + D421))*C416)</f>
        <v/>
      </c>
    </row>
    <row r="417">
      <c r="A417" t="inlineStr">
        <is>
          <t>INT_R_X3Y52/EL1BEG0</t>
        </is>
      </c>
      <c r="B417" t="inlineStr">
        <is>
          <t>Part of wire</t>
        </is>
      </c>
      <c r="C417" t="n">
        <v>0</v>
      </c>
      <c r="D417" t="n">
        <v>0</v>
      </c>
    </row>
    <row r="418">
      <c r="A418" t="inlineStr">
        <is>
          <t>INT_L_X4Y52/EL1END0</t>
        </is>
      </c>
      <c r="B418" t="inlineStr">
        <is>
          <t>Part of wire</t>
        </is>
      </c>
      <c r="C418" t="n">
        <v>0</v>
      </c>
      <c r="D418" t="n">
        <v>0</v>
      </c>
    </row>
    <row r="419">
      <c r="A419" t="inlineStr">
        <is>
          <t>INT_L_X4Y51/EL1END_S3_0</t>
        </is>
      </c>
      <c r="B419" t="inlineStr">
        <is>
          <t>Part of wire</t>
        </is>
      </c>
      <c r="C419" t="n">
        <v>0</v>
      </c>
      <c r="D419" t="n">
        <v>0</v>
      </c>
    </row>
    <row r="420">
      <c r="A420" t="inlineStr">
        <is>
          <t>CLBLM_R_X3Y52/CLBLM_EL1BEG0</t>
        </is>
      </c>
      <c r="B420" t="inlineStr">
        <is>
          <t>Part of wire</t>
        </is>
      </c>
      <c r="C420" t="n">
        <v>0.052151</v>
      </c>
      <c r="D420" t="n">
        <v>0.004690000000000001</v>
      </c>
    </row>
    <row r="421">
      <c r="A421" t="inlineStr">
        <is>
          <t>CLBLL_L_X4Y52/CLBLL_EL1BEG0</t>
        </is>
      </c>
      <c r="B421" t="inlineStr">
        <is>
          <t>Part of wire</t>
        </is>
      </c>
      <c r="C421" t="n">
        <v>0.045632</v>
      </c>
      <c r="D421" t="n">
        <v>0.004690000000000001</v>
      </c>
      <c r="I421">
        <f>(((D417 + D418 + D419 + D420 + D421)/2) + (D422))</f>
        <v/>
      </c>
      <c r="J421">
        <f>((C417 + C418 + C419 + C420 + C421)*(((D417 + D418 + D419 + D420 + D421)/2) + (D422)))</f>
        <v/>
      </c>
    </row>
    <row r="422">
      <c r="A422" t="inlineStr">
        <is>
          <t>INT_L_X4Y52/INT_L.EL1END0-&gt;&gt;IMUX_L1</t>
        </is>
      </c>
      <c r="B422" t="inlineStr">
        <is>
          <t>Buffer</t>
        </is>
      </c>
      <c r="C422" t="n">
        <v>1.6107141875</v>
      </c>
      <c r="D422" t="n">
        <v>0.007713</v>
      </c>
      <c r="E422" t="n">
        <v>0.047</v>
      </c>
      <c r="F422" t="n">
        <v>0.038</v>
      </c>
      <c r="G422" t="n">
        <v>0.138</v>
      </c>
      <c r="H422" t="n">
        <v>0.114</v>
      </c>
      <c r="I422">
        <f>((((D427) + (D426))) + (D423 + D424))</f>
        <v/>
      </c>
      <c r="J422">
        <f>(((((D427) + (D426))) + (D423 + D424))*C422)</f>
        <v/>
      </c>
    </row>
    <row r="423">
      <c r="A423" t="inlineStr">
        <is>
          <t>INT_L_X4Y52/IMUX_L1</t>
        </is>
      </c>
      <c r="B423" t="inlineStr">
        <is>
          <t>Part of wire</t>
        </is>
      </c>
      <c r="C423" t="n">
        <v>0</v>
      </c>
      <c r="D423" t="n">
        <v>0</v>
      </c>
    </row>
    <row r="424">
      <c r="A424" t="inlineStr">
        <is>
          <t>CLBLL_L_X4Y52/CLBLL_IMUX1</t>
        </is>
      </c>
      <c r="B424" t="inlineStr">
        <is>
          <t>Part of wire</t>
        </is>
      </c>
      <c r="C424" t="n">
        <v>0</v>
      </c>
      <c r="D424" t="n">
        <v>0</v>
      </c>
      <c r="I424">
        <f>(((D423 + D424)/2) + (((D427) + (D426))))</f>
        <v/>
      </c>
      <c r="J424">
        <f>((C423 + C424)*(((D423 + D424)/2) + (((D427) + (D426)))))</f>
        <v/>
      </c>
    </row>
    <row r="425">
      <c r="A425" t="inlineStr">
        <is>
          <t>CLBLL_L_X4Y52/CLBLL_L.CLBLL_IMUX1-&gt;CLBLL_LL_A3</t>
        </is>
      </c>
      <c r="B425" t="inlineStr">
        <is>
          <t>PassTransistor</t>
        </is>
      </c>
      <c r="C425" t="n">
        <v>0</v>
      </c>
      <c r="E425" t="n">
        <v>0</v>
      </c>
      <c r="F425" t="n">
        <v>0</v>
      </c>
      <c r="G425" t="n">
        <v>0</v>
      </c>
      <c r="H425" t="n">
        <v>0</v>
      </c>
      <c r="I425">
        <f>((D427) + (D426))</f>
        <v/>
      </c>
      <c r="J425">
        <f>(((D427) + (D426))*C425)</f>
        <v/>
      </c>
    </row>
    <row r="426">
      <c r="A426" t="inlineStr">
        <is>
          <t>CLBLL_L_X4Y52/CLBLL_LL_A3</t>
        </is>
      </c>
      <c r="B426" t="inlineStr">
        <is>
          <t>Part of wire</t>
        </is>
      </c>
      <c r="C426" t="n">
        <v>0</v>
      </c>
      <c r="D426" t="n">
        <v>0.007955</v>
      </c>
      <c r="I426">
        <f>(((D426)/2) + (D427))</f>
        <v/>
      </c>
      <c r="J426">
        <f>((C426)*(((D426)/2) + (D427)))</f>
        <v/>
      </c>
    </row>
    <row r="427">
      <c r="A427" t="inlineStr">
        <is>
          <t>masterReg/readData2[24]_i_7/I1</t>
        </is>
      </c>
      <c r="B427" t="inlineStr">
        <is>
          <t>Inpin</t>
        </is>
      </c>
      <c r="D427" t="n">
        <v>0</v>
      </c>
      <c r="E427" t="n">
        <v>0.133</v>
      </c>
      <c r="F427" t="n">
        <v>0.107</v>
      </c>
      <c r="G427" t="n">
        <v>0.344</v>
      </c>
      <c r="H427" t="n">
        <v>0.278</v>
      </c>
    </row>
    <row r="428">
      <c r="A428" t="inlineStr">
        <is>
          <t>sw_IBUF[0]: sw_IBUF[0]_inst/O to masterReg/readData2[24]_i_7/I1 sum delays</t>
        </is>
      </c>
      <c r="E428">
        <f>(E2 + E5 + E7 + E9 + E11 + E15 + E18 + E27 + E48 + E56 + E64 + E113 + E116 + E168 + E216 + E233 + E241 + E410 + E413 + E416 + E422 + E425 + E427)</f>
        <v/>
      </c>
      <c r="F428">
        <f>(F2 + F5 + F7 + F9 + F11 + F15 + F18 + F27 + F48 + F56 + F64 + F113 + F116 + F168 + F216 + F233 + F241 + F410 + F413 + F416 + F422 + F425 + F427)</f>
        <v/>
      </c>
      <c r="G428">
        <f>(G2 + G5 + G7 + G9 + G11 + G15 + G18 + G27 + G48 + G56 + G64 + G113 + G116 + G168 + G216 + G233 + G241 + G410 + G413 + G416 + G422 + G425 + G427)</f>
        <v/>
      </c>
      <c r="H428">
        <f>(H2 + H5 + H7 + H9 + H11 + H15 + H18 + H27 + H48 + H56 + H64 + H113 + H116 + H168 + H216 + H233 + H241 + H410 + H413 + H416 + H422 + H425 + H427)</f>
        <v/>
      </c>
      <c r="J428">
        <f>(J2 + J4 + J5 + J6 + J7 + J8 + J9 + J10 + J11 + J14 + J15 + J17 + J18 + J26 + J27 + J47 + J48 + J55 + J56 + J63 + J64 + J72 + J113 + J115 + J116 + J118 + J168 + J171 + J216 + J221 + J233 + J240 + J241 + J247 + J410 + J412 + J413 + J415 + J416 + J421 + J422 + J424 + J425 + J426 + J427)</f>
        <v/>
      </c>
    </row>
    <row r="429">
      <c r="A429" t="inlineStr">
        <is>
          <t>sw_IBUF[0]: sw_IBUF[0]_inst/O to masterReg/readData2[24]_i_7/I1sum delays + cap delay</t>
        </is>
      </c>
      <c r="E429">
        <f>1000*(E428 + J428)</f>
        <v/>
      </c>
      <c r="F429">
        <f>1000*(F428 + J428)</f>
        <v/>
      </c>
      <c r="G429">
        <f>1000*(G428 + J428)</f>
        <v/>
      </c>
      <c r="H429">
        <f>1000*(H428 + J428)</f>
        <v/>
      </c>
    </row>
    <row r="431">
      <c r="A431" t="inlineStr">
        <is>
          <t>sw_IBUF[0]: sw_IBUF[0]_inst/O to masterReg/readData2[24]_i_7/I1Total delay (from Vivado)</t>
        </is>
      </c>
      <c r="E431" t="inlineStr">
        <is>
          <t>1748</t>
        </is>
      </c>
      <c r="F431" t="inlineStr">
        <is>
          <t>1513</t>
        </is>
      </c>
      <c r="G431" t="inlineStr">
        <is>
          <t>2996</t>
        </is>
      </c>
      <c r="H431" t="inlineStr">
        <is>
          <t>2543</t>
        </is>
      </c>
    </row>
    <row r="433">
      <c r="A433" t="inlineStr">
        <is>
          <t>INT_R_X3Y51/INT_R.NL1END1-&gt;&gt;IMUX2</t>
        </is>
      </c>
      <c r="B433" t="inlineStr">
        <is>
          <t>Buffer</t>
        </is>
      </c>
      <c r="C433" t="n">
        <v>1.6107141875</v>
      </c>
      <c r="D433" t="n">
        <v>0.007713</v>
      </c>
      <c r="E433" t="n">
        <v>0.047</v>
      </c>
      <c r="F433" t="n">
        <v>0.038</v>
      </c>
      <c r="G433" t="n">
        <v>0.138</v>
      </c>
      <c r="H433" t="n">
        <v>0.114</v>
      </c>
      <c r="I433">
        <f>((((D438) + (D437))) + (D434 + D435))</f>
        <v/>
      </c>
      <c r="J433">
        <f>(((((D438) + (D437))) + (D434 + D435))*C433)</f>
        <v/>
      </c>
    </row>
    <row r="434">
      <c r="A434" t="inlineStr">
        <is>
          <t>INT_R_X3Y51/IMUX2</t>
        </is>
      </c>
      <c r="B434" t="inlineStr">
        <is>
          <t>Part of wire</t>
        </is>
      </c>
      <c r="C434" t="n">
        <v>0</v>
      </c>
      <c r="D434" t="n">
        <v>0</v>
      </c>
    </row>
    <row r="435">
      <c r="A435" t="inlineStr">
        <is>
          <t>CLBLM_R_X3Y51/CLBLM_IMUX2</t>
        </is>
      </c>
      <c r="B435" t="inlineStr">
        <is>
          <t>Part of wire</t>
        </is>
      </c>
      <c r="C435" t="n">
        <v>0</v>
      </c>
      <c r="D435" t="n">
        <v>0</v>
      </c>
      <c r="I435">
        <f>(((D434 + D435)/2) + (((D438) + (D437))))</f>
        <v/>
      </c>
      <c r="J435">
        <f>((C434 + C435)*(((D434 + D435)/2) + (((D438) + (D437)))))</f>
        <v/>
      </c>
    </row>
    <row r="436">
      <c r="A436" t="inlineStr">
        <is>
          <t>CLBLM_R_X3Y51/CLBLM_R.CLBLM_IMUX2-&gt;CLBLM_M_A2</t>
        </is>
      </c>
      <c r="B436" t="inlineStr">
        <is>
          <t>PassTransistor</t>
        </is>
      </c>
      <c r="C436" t="n">
        <v>0</v>
      </c>
      <c r="E436" t="n">
        <v>0</v>
      </c>
      <c r="F436" t="n">
        <v>0</v>
      </c>
      <c r="G436" t="n">
        <v>0</v>
      </c>
      <c r="H436" t="n">
        <v>0</v>
      </c>
      <c r="I436">
        <f>((D438) + (D437))</f>
        <v/>
      </c>
      <c r="J436">
        <f>(((D438) + (D437))*C436)</f>
        <v/>
      </c>
    </row>
    <row r="437">
      <c r="A437" t="inlineStr">
        <is>
          <t>CLBLM_R_X3Y51/CLBLM_M_A2</t>
        </is>
      </c>
      <c r="B437" t="inlineStr">
        <is>
          <t>Part of wire</t>
        </is>
      </c>
      <c r="C437" t="n">
        <v>0</v>
      </c>
      <c r="D437" t="n">
        <v>0</v>
      </c>
      <c r="I437">
        <f>(((D437)/2) + (D438))</f>
        <v/>
      </c>
      <c r="J437">
        <f>((C437)*(((D437)/2) + (D438)))</f>
        <v/>
      </c>
    </row>
    <row r="438">
      <c r="A438" t="inlineStr">
        <is>
          <t>masterReg/readData2[20]_i_7/I1</t>
        </is>
      </c>
      <c r="B438" t="inlineStr">
        <is>
          <t>Inpin</t>
        </is>
      </c>
      <c r="D438" t="n">
        <v>0</v>
      </c>
      <c r="E438" t="n">
        <v>0.216</v>
      </c>
      <c r="F438" t="n">
        <v>0.174</v>
      </c>
      <c r="G438" t="n">
        <v>0.512</v>
      </c>
      <c r="H438" t="n">
        <v>0.413</v>
      </c>
    </row>
    <row r="439">
      <c r="A439" t="inlineStr">
        <is>
          <t>sw_IBUF[0]: sw_IBUF[0]_inst/O to masterReg/readData2[20]_i_7/I1 sum delays</t>
        </is>
      </c>
      <c r="E439">
        <f>(E2 + E5 + E7 + E9 + E11 + E15 + E18 + E27 + E48 + E56 + E64 + E113 + E116 + E168 + E216 + E233 + E241 + E410 + E433 + E436 + E438)</f>
        <v/>
      </c>
      <c r="F439">
        <f>(F2 + F5 + F7 + F9 + F11 + F15 + F18 + F27 + F48 + F56 + F64 + F113 + F116 + F168 + F216 + F233 + F241 + F410 + F433 + F436 + F438)</f>
        <v/>
      </c>
      <c r="G439">
        <f>(G2 + G5 + G7 + G9 + G11 + G15 + G18 + G27 + G48 + G56 + G64 + G113 + G116 + G168 + G216 + G233 + G241 + G410 + G433 + G436 + G438)</f>
        <v/>
      </c>
      <c r="H439">
        <f>(H2 + H5 + H7 + H9 + H11 + H15 + H18 + H27 + H48 + H56 + H64 + H113 + H116 + H168 + H216 + H233 + H241 + H410 + H433 + H436 + H438)</f>
        <v/>
      </c>
      <c r="J439">
        <f>(J2 + J4 + J5 + J6 + J7 + J8 + J9 + J10 + J11 + J14 + J15 + J17 + J18 + J26 + J27 + J47 + J48 + J55 + J56 + J63 + J64 + J72 + J113 + J115 + J116 + J118 + J168 + J171 + J216 + J221 + J233 + J240 + J241 + J247 + J410 + J412 + J433 + J435 + J436 + J437 + J438)</f>
        <v/>
      </c>
    </row>
    <row r="440">
      <c r="A440" t="inlineStr">
        <is>
          <t>sw_IBUF[0]: sw_IBUF[0]_inst/O to masterReg/readData2[20]_i_7/I1sum delays + cap delay</t>
        </is>
      </c>
      <c r="E440">
        <f>1000*(E439 + J439)</f>
        <v/>
      </c>
      <c r="F440">
        <f>1000*(F439 + J439)</f>
        <v/>
      </c>
      <c r="G440">
        <f>1000*(G439 + J439)</f>
        <v/>
      </c>
      <c r="H440">
        <f>1000*(H439 + J439)</f>
        <v/>
      </c>
    </row>
    <row r="442">
      <c r="A442" t="inlineStr">
        <is>
          <t>sw_IBUF[0]: sw_IBUF[0]_inst/O to masterReg/readData2[20]_i_7/I1Total delay (from Vivado)</t>
        </is>
      </c>
      <c r="E442" t="inlineStr">
        <is>
          <t>1694</t>
        </is>
      </c>
      <c r="F442" t="inlineStr">
        <is>
          <t>1461</t>
        </is>
      </c>
      <c r="G442" t="inlineStr">
        <is>
          <t>2903</t>
        </is>
      </c>
      <c r="H442" t="inlineStr">
        <is>
          <t>2456</t>
        </is>
      </c>
    </row>
    <row r="444">
      <c r="A444" t="inlineStr">
        <is>
          <t>INT_R_X3Y44/INT_R.SS2END2-&gt;&gt;ER1BEG3</t>
        </is>
      </c>
      <c r="B444" t="inlineStr">
        <is>
          <t>Buffer</t>
        </is>
      </c>
      <c r="C444" t="n">
        <v>1.16220225</v>
      </c>
      <c r="D444" t="n">
        <v>0.008429000000000001</v>
      </c>
      <c r="E444" t="n">
        <v>0.044</v>
      </c>
      <c r="F444" t="n">
        <v>0.036</v>
      </c>
      <c r="G444" t="n">
        <v>0.122</v>
      </c>
      <c r="H444" t="n">
        <v>0.101</v>
      </c>
      <c r="I444">
        <f>((D450 + D461 + D472 + D483 + D536 + D562 + D2090) + (D445 + D446 + D447 + D448 + D449))</f>
        <v/>
      </c>
      <c r="J444">
        <f>(((D450 + D461 + D472 + D483 + D536 + D562 + D2090) + (D445 + D446 + D447 + D448 + D449))*C444)</f>
        <v/>
      </c>
    </row>
    <row r="445">
      <c r="A445" t="inlineStr">
        <is>
          <t>INT_R_X3Y44/ER1BEG3</t>
        </is>
      </c>
      <c r="B445" t="inlineStr">
        <is>
          <t>Part of wire</t>
        </is>
      </c>
      <c r="C445" t="n">
        <v>0</v>
      </c>
      <c r="D445" t="n">
        <v>0</v>
      </c>
    </row>
    <row r="446">
      <c r="A446" t="inlineStr">
        <is>
          <t>INT_L_X4Y44/ER1END3</t>
        </is>
      </c>
      <c r="B446" t="inlineStr">
        <is>
          <t>Part of wire</t>
        </is>
      </c>
      <c r="C446" t="n">
        <v>0</v>
      </c>
      <c r="D446" t="n">
        <v>0</v>
      </c>
    </row>
    <row r="447">
      <c r="A447" t="inlineStr">
        <is>
          <t>INT_L_X4Y45/ER1END_N3_3</t>
        </is>
      </c>
      <c r="B447" t="inlineStr">
        <is>
          <t>Part of wire</t>
        </is>
      </c>
      <c r="C447" t="n">
        <v>0</v>
      </c>
      <c r="D447" t="n">
        <v>0</v>
      </c>
    </row>
    <row r="448">
      <c r="A448" t="inlineStr">
        <is>
          <t>CLBLM_R_X3Y44/CLBLM_ER1BEG3</t>
        </is>
      </c>
      <c r="B448" t="inlineStr">
        <is>
          <t>Part of wire</t>
        </is>
      </c>
      <c r="C448" t="n">
        <v>0.09049599999999999</v>
      </c>
      <c r="D448" t="n">
        <v>0.005564</v>
      </c>
    </row>
    <row r="449">
      <c r="A449" t="inlineStr">
        <is>
          <t>CLBLL_L_X4Y44/CLBLL_ER1BEG3</t>
        </is>
      </c>
      <c r="B449" t="inlineStr">
        <is>
          <t>Part of wire</t>
        </is>
      </c>
      <c r="C449" t="n">
        <v>0.079184</v>
      </c>
      <c r="D449" t="n">
        <v>0.005564</v>
      </c>
      <c r="I449">
        <f>(((D445 + D446 + D447 + D448 + D449)/2) + (D450 + D461 + D472 + D483 + D536 + D562 + D2090))</f>
        <v/>
      </c>
      <c r="J449">
        <f>((C445 + C446 + C447 + C448 + C449)*(((D445 + D446 + D447 + D448 + D449)/2) + (D450 + D461 + D472 + D483 + D536 + D562 + D2090)))</f>
        <v/>
      </c>
    </row>
    <row r="450">
      <c r="A450" t="inlineStr">
        <is>
          <t>INT_L_X4Y45/INT_L.ER1END_N3_3-&gt;&gt;IMUX_L8</t>
        </is>
      </c>
      <c r="B450" t="inlineStr">
        <is>
          <t>Buffer</t>
        </is>
      </c>
      <c r="C450" t="n">
        <v>1.6107141875</v>
      </c>
      <c r="D450" t="n">
        <v>0.007713</v>
      </c>
      <c r="E450" t="n">
        <v>0.047</v>
      </c>
      <c r="F450" t="n">
        <v>0.038</v>
      </c>
      <c r="G450" t="n">
        <v>0.138</v>
      </c>
      <c r="H450" t="n">
        <v>0.114</v>
      </c>
      <c r="I450">
        <f>((((D455) + (D454))) + (D451 + D452))</f>
        <v/>
      </c>
      <c r="J450">
        <f>(((((D455) + (D454))) + (D451 + D452))*C450)</f>
        <v/>
      </c>
    </row>
    <row r="451">
      <c r="A451" t="inlineStr">
        <is>
          <t>INT_L_X4Y45/IMUX_L8</t>
        </is>
      </c>
      <c r="B451" t="inlineStr">
        <is>
          <t>Part of wire</t>
        </is>
      </c>
      <c r="C451" t="n">
        <v>0</v>
      </c>
      <c r="D451" t="n">
        <v>0</v>
      </c>
    </row>
    <row r="452">
      <c r="A452" t="inlineStr">
        <is>
          <t>CLBLL_L_X4Y45/CLBLL_IMUX8</t>
        </is>
      </c>
      <c r="B452" t="inlineStr">
        <is>
          <t>Part of wire</t>
        </is>
      </c>
      <c r="C452" t="n">
        <v>0</v>
      </c>
      <c r="D452" t="n">
        <v>0</v>
      </c>
      <c r="I452">
        <f>(((D451 + D452)/2) + (((D455) + (D454))))</f>
        <v/>
      </c>
      <c r="J452">
        <f>((C451 + C452)*(((D451 + D452)/2) + (((D455) + (D454)))))</f>
        <v/>
      </c>
    </row>
    <row r="453">
      <c r="A453" t="inlineStr">
        <is>
          <t>CLBLL_L_X4Y45/CLBLL_L.CLBLL_IMUX8-&gt;CLBLL_LL_A5</t>
        </is>
      </c>
      <c r="B453" t="inlineStr">
        <is>
          <t>PassTransistor</t>
        </is>
      </c>
      <c r="C453" t="n">
        <v>0</v>
      </c>
      <c r="E453" t="n">
        <v>0</v>
      </c>
      <c r="F453" t="n">
        <v>0</v>
      </c>
      <c r="G453" t="n">
        <v>0</v>
      </c>
      <c r="H453" t="n">
        <v>0</v>
      </c>
      <c r="I453">
        <f>((D455) + (D454))</f>
        <v/>
      </c>
      <c r="J453">
        <f>(((D455) + (D454))*C453)</f>
        <v/>
      </c>
    </row>
    <row r="454">
      <c r="A454" t="inlineStr">
        <is>
          <t>CLBLL_L_X4Y45/CLBLL_LL_A5</t>
        </is>
      </c>
      <c r="B454" t="inlineStr">
        <is>
          <t>Part of wire</t>
        </is>
      </c>
      <c r="C454" t="n">
        <v>0</v>
      </c>
      <c r="D454" t="n">
        <v>0.009091</v>
      </c>
      <c r="I454">
        <f>(((D454)/2) + (D455))</f>
        <v/>
      </c>
      <c r="J454">
        <f>((C454)*(((D454)/2) + (D455)))</f>
        <v/>
      </c>
    </row>
    <row r="455">
      <c r="A455" t="inlineStr">
        <is>
          <t>ALU1/readData2[0]_i_6/I1</t>
        </is>
      </c>
      <c r="B455" t="inlineStr">
        <is>
          <t>Inpin</t>
        </is>
      </c>
      <c r="D455" t="n">
        <v>0</v>
      </c>
      <c r="E455" t="n">
        <v>0.042</v>
      </c>
      <c r="F455" t="n">
        <v>0.033</v>
      </c>
      <c r="G455" t="n">
        <v>0.112</v>
      </c>
      <c r="H455" t="n">
        <v>0.091</v>
      </c>
    </row>
    <row r="456">
      <c r="A456" t="inlineStr">
        <is>
          <t>sw_IBUF[0]: sw_IBUF[0]_inst/O to ALU1/readData2[0]_i_6/I1 sum delays</t>
        </is>
      </c>
      <c r="E456">
        <f>(E2 + E5 + E7 + E9 + E11 + E15 + E18 + E27 + E48 + E56 + E64 + E113 + E116 + E168 + E444 + E450 + E453 + E455)</f>
        <v/>
      </c>
      <c r="F456">
        <f>(F2 + F5 + F7 + F9 + F11 + F15 + F18 + F27 + F48 + F56 + F64 + F113 + F116 + F168 + F444 + F450 + F453 + F455)</f>
        <v/>
      </c>
      <c r="G456">
        <f>(G2 + G5 + G7 + G9 + G11 + G15 + G18 + G27 + G48 + G56 + G64 + G113 + G116 + G168 + G444 + G450 + G453 + G455)</f>
        <v/>
      </c>
      <c r="H456">
        <f>(H2 + H5 + H7 + H9 + H11 + H15 + H18 + H27 + H48 + H56 + H64 + H113 + H116 + H168 + H444 + H450 + H453 + H455)</f>
        <v/>
      </c>
      <c r="J456">
        <f>(J2 + J4 + J5 + J6 + J7 + J8 + J9 + J10 + J11 + J14 + J15 + J17 + J18 + J26 + J27 + J47 + J48 + J55 + J56 + J63 + J64 + J72 + J113 + J115 + J116 + J118 + J168 + J171 + J444 + J449 + J450 + J452 + J453 + J454 + J455)</f>
        <v/>
      </c>
    </row>
    <row r="457">
      <c r="A457" t="inlineStr">
        <is>
          <t>sw_IBUF[0]: sw_IBUF[0]_inst/O to ALU1/readData2[0]_i_6/I1sum delays + cap delay</t>
        </is>
      </c>
      <c r="E457">
        <f>1000*(E456 + J456)</f>
        <v/>
      </c>
      <c r="F457">
        <f>1000*(F456 + J456)</f>
        <v/>
      </c>
      <c r="G457">
        <f>1000*(G456 + J456)</f>
        <v/>
      </c>
      <c r="H457">
        <f>1000*(H456 + J456)</f>
        <v/>
      </c>
    </row>
    <row r="459">
      <c r="A459" t="inlineStr">
        <is>
          <t>sw_IBUF[0]: sw_IBUF[0]_inst/O to ALU1/readData2[0]_i_6/I1Total delay (from Vivado)</t>
        </is>
      </c>
      <c r="E459" t="inlineStr">
        <is>
          <t>1283</t>
        </is>
      </c>
      <c r="F459" t="inlineStr">
        <is>
          <t>1115</t>
        </is>
      </c>
      <c r="G459" t="inlineStr">
        <is>
          <t>2123</t>
        </is>
      </c>
      <c r="H459" t="inlineStr">
        <is>
          <t>1813</t>
        </is>
      </c>
    </row>
    <row r="461">
      <c r="A461" t="inlineStr">
        <is>
          <t>INT_L_X4Y45/INT_L.ER1END_N3_3-&gt;&gt;IMUX_L16</t>
        </is>
      </c>
      <c r="B461" t="inlineStr">
        <is>
          <t>Buffer</t>
        </is>
      </c>
      <c r="C461" t="n">
        <v>1.6107141875</v>
      </c>
      <c r="D461" t="n">
        <v>0.007713</v>
      </c>
      <c r="E461" t="n">
        <v>0.047</v>
      </c>
      <c r="F461" t="n">
        <v>0.038</v>
      </c>
      <c r="G461" t="n">
        <v>0.138</v>
      </c>
      <c r="H461" t="n">
        <v>0.114</v>
      </c>
      <c r="I461">
        <f>((((D466) + (D465))) + (D462 + D463))</f>
        <v/>
      </c>
      <c r="J461">
        <f>(((((D466) + (D465))) + (D462 + D463))*C461)</f>
        <v/>
      </c>
    </row>
    <row r="462">
      <c r="A462" t="inlineStr">
        <is>
          <t>INT_L_X4Y45/IMUX_L16</t>
        </is>
      </c>
      <c r="B462" t="inlineStr">
        <is>
          <t>Part of wire</t>
        </is>
      </c>
      <c r="C462" t="n">
        <v>0</v>
      </c>
      <c r="D462" t="n">
        <v>0</v>
      </c>
    </row>
    <row r="463">
      <c r="A463" t="inlineStr">
        <is>
          <t>CLBLL_L_X4Y45/CLBLL_IMUX16</t>
        </is>
      </c>
      <c r="B463" t="inlineStr">
        <is>
          <t>Part of wire</t>
        </is>
      </c>
      <c r="C463" t="n">
        <v>0</v>
      </c>
      <c r="D463" t="n">
        <v>0</v>
      </c>
      <c r="I463">
        <f>(((D462 + D463)/2) + (((D466) + (D465))))</f>
        <v/>
      </c>
      <c r="J463">
        <f>((C462 + C463)*(((D462 + D463)/2) + (((D466) + (D465)))))</f>
        <v/>
      </c>
    </row>
    <row r="464">
      <c r="A464" t="inlineStr">
        <is>
          <t>CLBLL_L_X4Y45/CLBLL_L.CLBLL_IMUX16-&gt;CLBLL_L_B3</t>
        </is>
      </c>
      <c r="B464" t="inlineStr">
        <is>
          <t>PassTransistor</t>
        </is>
      </c>
      <c r="C464" t="n">
        <v>0</v>
      </c>
      <c r="E464" t="n">
        <v>0</v>
      </c>
      <c r="F464" t="n">
        <v>0</v>
      </c>
      <c r="G464" t="n">
        <v>0</v>
      </c>
      <c r="H464" t="n">
        <v>0</v>
      </c>
      <c r="I464">
        <f>((D466) + (D465))</f>
        <v/>
      </c>
      <c r="J464">
        <f>(((D466) + (D465))*C464)</f>
        <v/>
      </c>
    </row>
    <row r="465">
      <c r="A465" t="inlineStr">
        <is>
          <t>CLBLL_L_X4Y45/CLBLL_L_B3</t>
        </is>
      </c>
      <c r="B465" t="inlineStr">
        <is>
          <t>Part of wire</t>
        </is>
      </c>
      <c r="C465" t="n">
        <v>0</v>
      </c>
      <c r="D465" t="n">
        <v>0</v>
      </c>
      <c r="I465">
        <f>(((D465)/2) + (D466))</f>
        <v/>
      </c>
      <c r="J465">
        <f>((C465)*(((D465)/2) + (D466)))</f>
        <v/>
      </c>
    </row>
    <row r="466">
      <c r="A466" t="inlineStr">
        <is>
          <t>masterReg/readData2[1]_i_6/I1</t>
        </is>
      </c>
      <c r="B466" t="inlineStr">
        <is>
          <t>Inpin</t>
        </is>
      </c>
      <c r="D466" t="n">
        <v>0</v>
      </c>
      <c r="E466" t="n">
        <v>0.136</v>
      </c>
      <c r="F466" t="n">
        <v>0.109</v>
      </c>
      <c r="G466" t="n">
        <v>0.349</v>
      </c>
      <c r="H466" t="n">
        <v>0.281</v>
      </c>
    </row>
    <row r="467">
      <c r="A467" t="inlineStr">
        <is>
          <t>sw_IBUF[0]: sw_IBUF[0]_inst/O to masterReg/readData2[1]_i_6/I1 sum delays</t>
        </is>
      </c>
      <c r="E467">
        <f>(E2 + E5 + E7 + E9 + E11 + E15 + E18 + E27 + E48 + E56 + E64 + E113 + E116 + E168 + E444 + E461 + E464 + E466)</f>
        <v/>
      </c>
      <c r="F467">
        <f>(F2 + F5 + F7 + F9 + F11 + F15 + F18 + F27 + F48 + F56 + F64 + F113 + F116 + F168 + F444 + F461 + F464 + F466)</f>
        <v/>
      </c>
      <c r="G467">
        <f>(G2 + G5 + G7 + G9 + G11 + G15 + G18 + G27 + G48 + G56 + G64 + G113 + G116 + G168 + G444 + G461 + G464 + G466)</f>
        <v/>
      </c>
      <c r="H467">
        <f>(H2 + H5 + H7 + H9 + H11 + H15 + H18 + H27 + H48 + H56 + H64 + H113 + H116 + H168 + H444 + H461 + H464 + H466)</f>
        <v/>
      </c>
      <c r="J467">
        <f>(J2 + J4 + J5 + J6 + J7 + J8 + J9 + J10 + J11 + J14 + J15 + J17 + J18 + J26 + J27 + J47 + J48 + J55 + J56 + J63 + J64 + J72 + J113 + J115 + J116 + J118 + J168 + J171 + J444 + J449 + J461 + J463 + J464 + J465 + J466)</f>
        <v/>
      </c>
    </row>
    <row r="468">
      <c r="A468" t="inlineStr">
        <is>
          <t>sw_IBUF[0]: sw_IBUF[0]_inst/O to masterReg/readData2[1]_i_6/I1sum delays + cap delay</t>
        </is>
      </c>
      <c r="E468">
        <f>1000*(E467 + J467)</f>
        <v/>
      </c>
      <c r="F468">
        <f>1000*(F467 + J467)</f>
        <v/>
      </c>
      <c r="G468">
        <f>1000*(G467 + J467)</f>
        <v/>
      </c>
      <c r="H468">
        <f>1000*(H467 + J467)</f>
        <v/>
      </c>
    </row>
    <row r="470">
      <c r="A470" t="inlineStr">
        <is>
          <t>sw_IBUF[0]: sw_IBUF[0]_inst/O to masterReg/readData2[1]_i_6/I1Total delay (from Vivado)</t>
        </is>
      </c>
      <c r="E470" t="inlineStr">
        <is>
          <t>1366</t>
        </is>
      </c>
      <c r="F470" t="inlineStr">
        <is>
          <t>1180</t>
        </is>
      </c>
      <c r="G470" t="inlineStr">
        <is>
          <t>2309</t>
        </is>
      </c>
      <c r="H470" t="inlineStr">
        <is>
          <t>1960</t>
        </is>
      </c>
    </row>
    <row r="472">
      <c r="A472" t="inlineStr">
        <is>
          <t>INT_L_X4Y44/INT_L.ER1END3-&gt;&gt;IMUX_L23</t>
        </is>
      </c>
      <c r="B472" t="inlineStr">
        <is>
          <t>Buffer</t>
        </is>
      </c>
      <c r="C472" t="n">
        <v>1.6107141875</v>
      </c>
      <c r="D472" t="n">
        <v>0.007713</v>
      </c>
      <c r="E472" t="n">
        <v>0.047</v>
      </c>
      <c r="F472" t="n">
        <v>0.038</v>
      </c>
      <c r="G472" t="n">
        <v>0.138</v>
      </c>
      <c r="H472" t="n">
        <v>0.114</v>
      </c>
      <c r="I472">
        <f>((((D477) + (D476))) + (D473 + D474))</f>
        <v/>
      </c>
      <c r="J472">
        <f>(((((D477) + (D476))) + (D473 + D474))*C472)</f>
        <v/>
      </c>
    </row>
    <row r="473">
      <c r="A473" t="inlineStr">
        <is>
          <t>INT_L_X4Y44/IMUX_L23</t>
        </is>
      </c>
      <c r="B473" t="inlineStr">
        <is>
          <t>Part of wire</t>
        </is>
      </c>
      <c r="C473" t="n">
        <v>0</v>
      </c>
      <c r="D473" t="n">
        <v>0</v>
      </c>
    </row>
    <row r="474">
      <c r="A474" t="inlineStr">
        <is>
          <t>CLBLL_L_X4Y44/CLBLL_IMUX23</t>
        </is>
      </c>
      <c r="B474" t="inlineStr">
        <is>
          <t>Part of wire</t>
        </is>
      </c>
      <c r="C474" t="n">
        <v>0</v>
      </c>
      <c r="D474" t="n">
        <v>0</v>
      </c>
      <c r="I474">
        <f>(((D473 + D474)/2) + (((D477) + (D476))))</f>
        <v/>
      </c>
      <c r="J474">
        <f>((C473 + C474)*(((D473 + D474)/2) + (((D477) + (D476)))))</f>
        <v/>
      </c>
    </row>
    <row r="475">
      <c r="A475" t="inlineStr">
        <is>
          <t>CLBLL_L_X4Y44/CLBLL_L.CLBLL_IMUX23-&gt;CLBLL_L_C3</t>
        </is>
      </c>
      <c r="B475" t="inlineStr">
        <is>
          <t>PassTransistor</t>
        </is>
      </c>
      <c r="C475" t="n">
        <v>0</v>
      </c>
      <c r="E475" t="n">
        <v>0</v>
      </c>
      <c r="F475" t="n">
        <v>0</v>
      </c>
      <c r="G475" t="n">
        <v>0</v>
      </c>
      <c r="H475" t="n">
        <v>0</v>
      </c>
      <c r="I475">
        <f>((D477) + (D476))</f>
        <v/>
      </c>
      <c r="J475">
        <f>(((D477) + (D476))*C475)</f>
        <v/>
      </c>
    </row>
    <row r="476">
      <c r="A476" t="inlineStr">
        <is>
          <t>CLBLL_L_X4Y44/CLBLL_L_C3</t>
        </is>
      </c>
      <c r="B476" t="inlineStr">
        <is>
          <t>Part of wire</t>
        </is>
      </c>
      <c r="C476" t="n">
        <v>0</v>
      </c>
      <c r="D476" t="n">
        <v>0</v>
      </c>
      <c r="I476">
        <f>(((D476)/2) + (D477))</f>
        <v/>
      </c>
      <c r="J476">
        <f>((C476)*(((D476)/2) + (D477)))</f>
        <v/>
      </c>
    </row>
    <row r="477">
      <c r="A477" t="inlineStr">
        <is>
          <t>masterReg/register_reg_r1_0_31_0_5_i_19/I2</t>
        </is>
      </c>
      <c r="B477" t="inlineStr">
        <is>
          <t>Inpin</t>
        </is>
      </c>
      <c r="D477" t="n">
        <v>0</v>
      </c>
      <c r="E477" t="n">
        <v>0.137</v>
      </c>
      <c r="F477" t="n">
        <v>0.11</v>
      </c>
      <c r="G477" t="n">
        <v>0.351</v>
      </c>
      <c r="H477" t="n">
        <v>0.283</v>
      </c>
    </row>
    <row r="478">
      <c r="A478" t="inlineStr">
        <is>
          <t>sw_IBUF[0]: sw_IBUF[0]_inst/O to masterReg/register_reg_r1_0_31_0_5_i_19/I2 sum delays</t>
        </is>
      </c>
      <c r="E478">
        <f>(E2 + E5 + E7 + E9 + E11 + E15 + E18 + E27 + E48 + E56 + E64 + E113 + E116 + E168 + E444 + E472 + E475 + E477)</f>
        <v/>
      </c>
      <c r="F478">
        <f>(F2 + F5 + F7 + F9 + F11 + F15 + F18 + F27 + F48 + F56 + F64 + F113 + F116 + F168 + F444 + F472 + F475 + F477)</f>
        <v/>
      </c>
      <c r="G478">
        <f>(G2 + G5 + G7 + G9 + G11 + G15 + G18 + G27 + G48 + G56 + G64 + G113 + G116 + G168 + G444 + G472 + G475 + G477)</f>
        <v/>
      </c>
      <c r="H478">
        <f>(H2 + H5 + H7 + H9 + H11 + H15 + H18 + H27 + H48 + H56 + H64 + H113 + H116 + H168 + H444 + H472 + H475 + H477)</f>
        <v/>
      </c>
      <c r="J478">
        <f>(J2 + J4 + J5 + J6 + J7 + J8 + J9 + J10 + J11 + J14 + J15 + J17 + J18 + J26 + J27 + J47 + J48 + J55 + J56 + J63 + J64 + J72 + J113 + J115 + J116 + J118 + J168 + J171 + J444 + J449 + J472 + J474 + J475 + J476 + J477)</f>
        <v/>
      </c>
    </row>
    <row r="479">
      <c r="A479" t="inlineStr">
        <is>
          <t>sw_IBUF[0]: sw_IBUF[0]_inst/O to masterReg/register_reg_r1_0_31_0_5_i_19/I2sum delays + cap delay</t>
        </is>
      </c>
      <c r="E479">
        <f>1000*(E478 + J478)</f>
        <v/>
      </c>
      <c r="F479">
        <f>1000*(F478 + J478)</f>
        <v/>
      </c>
      <c r="G479">
        <f>1000*(G478 + J478)</f>
        <v/>
      </c>
      <c r="H479">
        <f>1000*(H478 + J478)</f>
        <v/>
      </c>
    </row>
    <row r="481">
      <c r="A481" t="inlineStr">
        <is>
          <t>sw_IBUF[0]: sw_IBUF[0]_inst/O to masterReg/register_reg_r1_0_31_0_5_i_19/I2Total delay (from Vivado)</t>
        </is>
      </c>
      <c r="E481" t="inlineStr">
        <is>
          <t>1367</t>
        </is>
      </c>
      <c r="F481" t="inlineStr">
        <is>
          <t>1181</t>
        </is>
      </c>
      <c r="G481" t="inlineStr">
        <is>
          <t>2309</t>
        </is>
      </c>
      <c r="H481" t="inlineStr">
        <is>
          <t>1960</t>
        </is>
      </c>
    </row>
    <row r="483">
      <c r="A483" t="inlineStr">
        <is>
          <t>INT_L_X4Y44/INT_L.ER1END3-&gt;&gt;ER1BEG_S0</t>
        </is>
      </c>
      <c r="B483" t="inlineStr">
        <is>
          <t>Buffer</t>
        </is>
      </c>
      <c r="C483" t="n">
        <v>1.16220225</v>
      </c>
      <c r="D483" t="n">
        <v>0.008429000000000001</v>
      </c>
      <c r="E483" t="n">
        <v>0.044</v>
      </c>
      <c r="F483" t="n">
        <v>0.036</v>
      </c>
      <c r="G483" t="n">
        <v>0.124</v>
      </c>
      <c r="H483" t="n">
        <v>0.103</v>
      </c>
      <c r="I483">
        <f>((D487) + (D484 + D485 + D486))</f>
        <v/>
      </c>
      <c r="J483">
        <f>(((D487) + (D484 + D485 + D486))*C483)</f>
        <v/>
      </c>
    </row>
    <row r="484">
      <c r="A484" t="inlineStr">
        <is>
          <t>INT_L_X4Y44/ER1BEG_S0</t>
        </is>
      </c>
      <c r="B484" t="inlineStr">
        <is>
          <t>Part of wire</t>
        </is>
      </c>
      <c r="C484" t="n">
        <v>0</v>
      </c>
      <c r="D484" t="n">
        <v>0</v>
      </c>
    </row>
    <row r="485">
      <c r="A485" t="inlineStr">
        <is>
          <t>INT_R_X5Y45/ER1END0</t>
        </is>
      </c>
      <c r="B485" t="inlineStr">
        <is>
          <t>Part of wire</t>
        </is>
      </c>
      <c r="C485" t="n">
        <v>0</v>
      </c>
      <c r="D485" t="n">
        <v>0</v>
      </c>
    </row>
    <row r="486">
      <c r="A486" t="inlineStr">
        <is>
          <t>INT_L_X4Y45/ER1BEG0</t>
        </is>
      </c>
      <c r="B486" t="inlineStr">
        <is>
          <t>Part of wire</t>
        </is>
      </c>
      <c r="C486" t="n">
        <v>0</v>
      </c>
      <c r="D486" t="n">
        <v>0</v>
      </c>
      <c r="I486">
        <f>(((D484 + D485 + D486)/2) + (D487))</f>
        <v/>
      </c>
      <c r="J486">
        <f>((C484 + C485 + C486)*(((D484 + D485 + D486)/2) + (D487)))</f>
        <v/>
      </c>
    </row>
    <row r="487">
      <c r="A487" t="inlineStr">
        <is>
          <t>INT_R_X5Y45/INT_R.ER1END0-&gt;&gt;SL1BEG0</t>
        </is>
      </c>
      <c r="B487" t="inlineStr">
        <is>
          <t>Buffer</t>
        </is>
      </c>
      <c r="C487" t="n">
        <v>1.16220225</v>
      </c>
      <c r="D487" t="n">
        <v>0.008429000000000001</v>
      </c>
      <c r="E487" t="n">
        <v>0.054</v>
      </c>
      <c r="F487" t="n">
        <v>0.044</v>
      </c>
      <c r="G487" t="n">
        <v>0.131</v>
      </c>
      <c r="H487" t="n">
        <v>0.108</v>
      </c>
      <c r="I487">
        <f>((D490 + D503 + D514 + D525) + (D488 + D489))</f>
        <v/>
      </c>
      <c r="J487">
        <f>(((D490 + D503 + D514 + D525) + (D488 + D489))*C487)</f>
        <v/>
      </c>
    </row>
    <row r="488">
      <c r="A488" t="inlineStr">
        <is>
          <t>INT_R_X5Y45/SL1BEG0</t>
        </is>
      </c>
      <c r="B488" t="inlineStr">
        <is>
          <t>Part of wire</t>
        </is>
      </c>
      <c r="C488" t="n">
        <v>0</v>
      </c>
      <c r="D488" t="n">
        <v>0</v>
      </c>
    </row>
    <row r="489">
      <c r="A489" t="inlineStr">
        <is>
          <t>INT_R_X5Y44/SL1END0</t>
        </is>
      </c>
      <c r="B489" t="inlineStr">
        <is>
          <t>Part of wire</t>
        </is>
      </c>
      <c r="C489" t="n">
        <v>0</v>
      </c>
      <c r="D489" t="n">
        <v>0</v>
      </c>
      <c r="I489">
        <f>(((D488 + D489)/2) + (D490 + D503 + D514 + D525))</f>
        <v/>
      </c>
      <c r="J489">
        <f>((C488 + C489)*(((D488 + D489)/2) + (D490 + D503 + D514 + D525)))</f>
        <v/>
      </c>
    </row>
    <row r="490">
      <c r="A490" t="inlineStr">
        <is>
          <t>INT_R_X5Y44/INT_R.SL1END0-&gt;&gt;BYP_ALT0</t>
        </is>
      </c>
      <c r="B490" t="inlineStr">
        <is>
          <t>Buffer</t>
        </is>
      </c>
      <c r="C490" t="n">
        <v>0</v>
      </c>
      <c r="D490" t="n">
        <v>0.00757</v>
      </c>
      <c r="E490" t="n">
        <v>0</v>
      </c>
      <c r="F490" t="n">
        <v>0</v>
      </c>
      <c r="G490" t="n">
        <v>0</v>
      </c>
      <c r="H490" t="n">
        <v>0</v>
      </c>
      <c r="I490">
        <f>((D492) + (D491))</f>
        <v/>
      </c>
      <c r="J490">
        <f>(((D492) + (D491))*C490)</f>
        <v/>
      </c>
    </row>
    <row r="491">
      <c r="A491" t="inlineStr">
        <is>
          <t>INT_R_X5Y44/BYP_ALT0</t>
        </is>
      </c>
      <c r="B491" t="inlineStr">
        <is>
          <t>Part of wire</t>
        </is>
      </c>
      <c r="C491" t="n">
        <v>0</v>
      </c>
      <c r="D491" t="n">
        <v>0</v>
      </c>
      <c r="I491">
        <f>(((D491)/2) + (D492))</f>
        <v/>
      </c>
      <c r="J491">
        <f>((C491)*(((D491)/2) + (D492)))</f>
        <v/>
      </c>
    </row>
    <row r="492">
      <c r="A492" t="inlineStr">
        <is>
          <t>INT_R_X5Y44/INT_R.BYP_ALT0-&gt;&gt;BYP0</t>
        </is>
      </c>
      <c r="B492" t="inlineStr">
        <is>
          <t>Buffer</t>
        </is>
      </c>
      <c r="C492" t="n">
        <v>3.489880625</v>
      </c>
      <c r="D492" t="n">
        <v>0</v>
      </c>
      <c r="E492" t="n">
        <v>0.055</v>
      </c>
      <c r="F492" t="n">
        <v>0.045</v>
      </c>
      <c r="G492" t="n">
        <v>0.179</v>
      </c>
      <c r="H492" t="n">
        <v>0.148</v>
      </c>
      <c r="I492">
        <f>((((D497) + (D496))) + (D493 + D494))</f>
        <v/>
      </c>
      <c r="J492">
        <f>(((((D497) + (D496))) + (D493 + D494))*C492)</f>
        <v/>
      </c>
    </row>
    <row r="493">
      <c r="A493" t="inlineStr">
        <is>
          <t>INT_R_X5Y44/BYP0</t>
        </is>
      </c>
      <c r="B493" t="inlineStr">
        <is>
          <t>Part of wire</t>
        </is>
      </c>
      <c r="C493" t="n">
        <v>0</v>
      </c>
      <c r="D493" t="n">
        <v>0</v>
      </c>
    </row>
    <row r="494">
      <c r="A494" t="inlineStr">
        <is>
          <t>CLBLM_R_X5Y44/CLBLM_BYP0</t>
        </is>
      </c>
      <c r="B494" t="inlineStr">
        <is>
          <t>Part of wire</t>
        </is>
      </c>
      <c r="C494" t="n">
        <v>0</v>
      </c>
      <c r="D494" t="n">
        <v>0</v>
      </c>
      <c r="I494">
        <f>(((D493 + D494)/2) + (((D497) + (D496))))</f>
        <v/>
      </c>
      <c r="J494">
        <f>((C493 + C494)*(((D493 + D494)/2) + (((D497) + (D496)))))</f>
        <v/>
      </c>
    </row>
    <row r="495">
      <c r="A495" t="inlineStr">
        <is>
          <t>CLBLM_R_X5Y44/CLBLM_R.CLBLM_BYP0-&gt;CLBLM_L_AX</t>
        </is>
      </c>
      <c r="B495" t="inlineStr">
        <is>
          <t>PassTransistor</t>
        </is>
      </c>
      <c r="C495" t="n">
        <v>0</v>
      </c>
      <c r="E495" t="n">
        <v>0</v>
      </c>
      <c r="F495" t="n">
        <v>0</v>
      </c>
      <c r="G495" t="n">
        <v>0</v>
      </c>
      <c r="H495" t="n">
        <v>0</v>
      </c>
      <c r="I495">
        <f>((D497) + (D496))</f>
        <v/>
      </c>
      <c r="J495">
        <f>(((D497) + (D496))*C495)</f>
        <v/>
      </c>
    </row>
    <row r="496">
      <c r="A496" t="inlineStr">
        <is>
          <t>CLBLM_R_X5Y44/CLBLM_L_AX</t>
        </is>
      </c>
      <c r="B496" t="inlineStr">
        <is>
          <t>Part of wire</t>
        </is>
      </c>
      <c r="C496" t="n">
        <v>0</v>
      </c>
      <c r="D496" t="n">
        <v>0</v>
      </c>
      <c r="I496">
        <f>(((D496)/2) + (D497))</f>
        <v/>
      </c>
      <c r="J496">
        <f>((C496)*(((D496)/2) + (D497)))</f>
        <v/>
      </c>
    </row>
    <row r="497">
      <c r="A497" t="inlineStr">
        <is>
          <t>Address_register_reg[0]/D</t>
        </is>
      </c>
      <c r="B497" t="inlineStr">
        <is>
          <t>Inpin</t>
        </is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t="inlineStr">
        <is>
          <t>sw_IBUF[0]: sw_IBUF[0]_inst/O to Address_register_reg[0]/D sum delays</t>
        </is>
      </c>
      <c r="E498">
        <f>(E2 + E5 + E7 + E9 + E11 + E15 + E18 + E27 + E48 + E56 + E64 + E113 + E116 + E168 + E444 + E483 + E487 + E490 + E492 + E495 + E497)</f>
        <v/>
      </c>
      <c r="F498">
        <f>(F2 + F5 + F7 + F9 + F11 + F15 + F18 + F27 + F48 + F56 + F64 + F113 + F116 + F168 + F444 + F483 + F487 + F490 + F492 + F495 + F497)</f>
        <v/>
      </c>
      <c r="G498">
        <f>(G2 + G5 + G7 + G9 + G11 + G15 + G18 + G27 + G48 + G56 + G64 + G113 + G116 + G168 + G444 + G483 + G487 + G490 + G492 + G495 + G497)</f>
        <v/>
      </c>
      <c r="H498">
        <f>(H2 + H5 + H7 + H9 + H11 + H15 + H18 + H27 + H48 + H56 + H64 + H113 + H116 + H168 + H444 + H483 + H487 + H490 + H492 + H495 + H497)</f>
        <v/>
      </c>
      <c r="J498">
        <f>(J2 + J4 + J5 + J6 + J7 + J8 + J9 + J10 + J11 + J14 + J15 + J17 + J18 + J26 + J27 + J47 + J48 + J55 + J56 + J63 + J64 + J72 + J113 + J115 + J116 + J118 + J168 + J171 + J444 + J449 + J483 + J486 + J487 + J489 + J490 + J491 + J492 + J494 + J495 + J496 + J497)</f>
        <v/>
      </c>
    </row>
    <row r="499">
      <c r="A499" t="inlineStr">
        <is>
          <t>sw_IBUF[0]: sw_IBUF[0]_inst/O to Address_register_reg[0]/Dsum delays + cap delay</t>
        </is>
      </c>
      <c r="E499">
        <f>1000*(E498 + J498)</f>
        <v/>
      </c>
      <c r="F499">
        <f>1000*(F498 + J498)</f>
        <v/>
      </c>
      <c r="G499">
        <f>1000*(G498 + J498)</f>
        <v/>
      </c>
      <c r="H499">
        <f>1000*(H498 + J498)</f>
        <v/>
      </c>
    </row>
    <row r="501">
      <c r="A501" t="inlineStr">
        <is>
          <t>sw_IBUF[0]: sw_IBUF[0]_inst/O to Address_register_reg[0]/DTotal delay (from Vivado)</t>
        </is>
      </c>
      <c r="E501" t="inlineStr">
        <is>
          <t>1377</t>
        </is>
      </c>
      <c r="F501" t="inlineStr">
        <is>
          <t>1199</t>
        </is>
      </c>
      <c r="G501" t="inlineStr">
        <is>
          <t>2298</t>
        </is>
      </c>
      <c r="H501" t="inlineStr">
        <is>
          <t>1963</t>
        </is>
      </c>
    </row>
    <row r="503">
      <c r="A503" t="inlineStr">
        <is>
          <t>INT_R_X5Y44/INT_R.SL1END0-&gt;&gt;IMUX9</t>
        </is>
      </c>
      <c r="B503" t="inlineStr">
        <is>
          <t>Buffer</t>
        </is>
      </c>
      <c r="C503" t="n">
        <v>1.6107141875</v>
      </c>
      <c r="D503" t="n">
        <v>0.007713</v>
      </c>
      <c r="E503" t="n">
        <v>0.047</v>
      </c>
      <c r="F503" t="n">
        <v>0.038</v>
      </c>
      <c r="G503" t="n">
        <v>0.138</v>
      </c>
      <c r="H503" t="n">
        <v>0.114</v>
      </c>
      <c r="I503">
        <f>((((D508) + (D507))) + (D504 + D505))</f>
        <v/>
      </c>
      <c r="J503">
        <f>(((((D508) + (D507))) + (D504 + D505))*C503)</f>
        <v/>
      </c>
    </row>
    <row r="504">
      <c r="A504" t="inlineStr">
        <is>
          <t>INT_R_X5Y44/IMUX9</t>
        </is>
      </c>
      <c r="B504" t="inlineStr">
        <is>
          <t>Part of wire</t>
        </is>
      </c>
      <c r="C504" t="n">
        <v>0</v>
      </c>
      <c r="D504" t="n">
        <v>0</v>
      </c>
    </row>
    <row r="505">
      <c r="A505" t="inlineStr">
        <is>
          <t>CLBLM_R_X5Y44/CLBLM_IMUX9</t>
        </is>
      </c>
      <c r="B505" t="inlineStr">
        <is>
          <t>Part of wire</t>
        </is>
      </c>
      <c r="C505" t="n">
        <v>0</v>
      </c>
      <c r="D505" t="n">
        <v>0</v>
      </c>
      <c r="I505">
        <f>(((D504 + D505)/2) + (((D508) + (D507))))</f>
        <v/>
      </c>
      <c r="J505">
        <f>((C504 + C505)*(((D504 + D505)/2) + (((D508) + (D507)))))</f>
        <v/>
      </c>
    </row>
    <row r="506">
      <c r="A506" t="inlineStr">
        <is>
          <t>CLBLM_R_X5Y44/CLBLM_R.CLBLM_IMUX9-&gt;CLBLM_L_A5</t>
        </is>
      </c>
      <c r="B506" t="inlineStr">
        <is>
          <t>PassTransistor</t>
        </is>
      </c>
      <c r="C506" t="n">
        <v>0</v>
      </c>
      <c r="E506" t="n">
        <v>0</v>
      </c>
      <c r="F506" t="n">
        <v>0</v>
      </c>
      <c r="G506" t="n">
        <v>0</v>
      </c>
      <c r="H506" t="n">
        <v>0</v>
      </c>
      <c r="I506">
        <f>((D508) + (D507))</f>
        <v/>
      </c>
      <c r="J506">
        <f>(((D508) + (D507))*C506)</f>
        <v/>
      </c>
    </row>
    <row r="507">
      <c r="A507" t="inlineStr">
        <is>
          <t>CLBLM_R_X5Y44/CLBLM_L_A5</t>
        </is>
      </c>
      <c r="B507" t="inlineStr">
        <is>
          <t>Part of wire</t>
        </is>
      </c>
      <c r="C507" t="n">
        <v>0</v>
      </c>
      <c r="D507" t="n">
        <v>0</v>
      </c>
      <c r="I507">
        <f>(((D507)/2) + (D508))</f>
        <v/>
      </c>
      <c r="J507">
        <f>((C507)*(((D507)/2) + (D508)))</f>
        <v/>
      </c>
    </row>
    <row r="508">
      <c r="A508" t="inlineStr">
        <is>
          <t>masterReg/readData2[7]_i_4/I3</t>
        </is>
      </c>
      <c r="B508" t="inlineStr">
        <is>
          <t>Inpin</t>
        </is>
      </c>
      <c r="D508" t="n">
        <v>0</v>
      </c>
      <c r="E508" t="n">
        <v>0.042</v>
      </c>
      <c r="F508" t="n">
        <v>0.033</v>
      </c>
      <c r="G508" t="n">
        <v>0.112</v>
      </c>
      <c r="H508" t="n">
        <v>0.091</v>
      </c>
    </row>
    <row r="509">
      <c r="A509" t="inlineStr">
        <is>
          <t>sw_IBUF[0]: sw_IBUF[0]_inst/O to masterReg/readData2[7]_i_4/I3 sum delays</t>
        </is>
      </c>
      <c r="E509">
        <f>(E2 + E5 + E7 + E9 + E11 + E15 + E18 + E27 + E48 + E56 + E64 + E113 + E116 + E168 + E444 + E483 + E487 + E503 + E506 + E508)</f>
        <v/>
      </c>
      <c r="F509">
        <f>(F2 + F5 + F7 + F9 + F11 + F15 + F18 + F27 + F48 + F56 + F64 + F113 + F116 + F168 + F444 + F483 + F487 + F503 + F506 + F508)</f>
        <v/>
      </c>
      <c r="G509">
        <f>(G2 + G5 + G7 + G9 + G11 + G15 + G18 + G27 + G48 + G56 + G64 + G113 + G116 + G168 + G444 + G483 + G487 + G503 + G506 + G508)</f>
        <v/>
      </c>
      <c r="H509">
        <f>(H2 + H5 + H7 + H9 + H11 + H15 + H18 + H27 + H48 + H56 + H64 + H113 + H116 + H168 + H444 + H483 + H487 + H503 + H506 + H508)</f>
        <v/>
      </c>
      <c r="J509">
        <f>(J2 + J4 + J5 + J6 + J7 + J8 + J9 + J10 + J11 + J14 + J15 + J17 + J18 + J26 + J27 + J47 + J48 + J55 + J56 + J63 + J64 + J72 + J113 + J115 + J116 + J118 + J168 + J171 + J444 + J449 + J483 + J486 + J487 + J489 + J503 + J505 + J506 + J507 + J508)</f>
        <v/>
      </c>
    </row>
    <row r="510">
      <c r="A510" t="inlineStr">
        <is>
          <t>sw_IBUF[0]: sw_IBUF[0]_inst/O to masterReg/readData2[7]_i_4/I3sum delays + cap delay</t>
        </is>
      </c>
      <c r="E510">
        <f>1000*(E509 + J509)</f>
        <v/>
      </c>
      <c r="F510">
        <f>1000*(F509 + J509)</f>
        <v/>
      </c>
      <c r="G510">
        <f>1000*(G509 + J509)</f>
        <v/>
      </c>
      <c r="H510">
        <f>1000*(H509 + J509)</f>
        <v/>
      </c>
    </row>
    <row r="512">
      <c r="A512" t="inlineStr">
        <is>
          <t>sw_IBUF[0]: sw_IBUF[0]_inst/O to masterReg/readData2[7]_i_4/I3Total delay (from Vivado)</t>
        </is>
      </c>
      <c r="E512" t="inlineStr">
        <is>
          <t>1411</t>
        </is>
      </c>
      <c r="F512" t="inlineStr">
        <is>
          <t>1225</t>
        </is>
      </c>
      <c r="G512" t="inlineStr">
        <is>
          <t>2356</t>
        </is>
      </c>
      <c r="H512" t="inlineStr">
        <is>
          <t>2010</t>
        </is>
      </c>
    </row>
    <row r="514">
      <c r="A514" t="inlineStr">
        <is>
          <t>INT_R_X5Y44/INT_R.SL1END0-&gt;&gt;IMUX25</t>
        </is>
      </c>
      <c r="B514" t="inlineStr">
        <is>
          <t>Buffer</t>
        </is>
      </c>
      <c r="C514" t="n">
        <v>1.6107141875</v>
      </c>
      <c r="D514" t="n">
        <v>0.007713</v>
      </c>
      <c r="E514" t="n">
        <v>0.047</v>
      </c>
      <c r="F514" t="n">
        <v>0.038</v>
      </c>
      <c r="G514" t="n">
        <v>0.138</v>
      </c>
      <c r="H514" t="n">
        <v>0.114</v>
      </c>
      <c r="I514">
        <f>((((D519) + (D518))) + (D515 + D516))</f>
        <v/>
      </c>
      <c r="J514">
        <f>(((((D519) + (D518))) + (D515 + D516))*C514)</f>
        <v/>
      </c>
    </row>
    <row r="515">
      <c r="A515" t="inlineStr">
        <is>
          <t>INT_R_X5Y44/IMUX25</t>
        </is>
      </c>
      <c r="B515" t="inlineStr">
        <is>
          <t>Part of wire</t>
        </is>
      </c>
      <c r="C515" t="n">
        <v>0</v>
      </c>
      <c r="D515" t="n">
        <v>0</v>
      </c>
    </row>
    <row r="516">
      <c r="A516" t="inlineStr">
        <is>
          <t>CLBLM_R_X5Y44/CLBLM_IMUX25</t>
        </is>
      </c>
      <c r="B516" t="inlineStr">
        <is>
          <t>Part of wire</t>
        </is>
      </c>
      <c r="C516" t="n">
        <v>0</v>
      </c>
      <c r="D516" t="n">
        <v>0</v>
      </c>
      <c r="I516">
        <f>(((D515 + D516)/2) + (((D519) + (D518))))</f>
        <v/>
      </c>
      <c r="J516">
        <f>((C515 + C516)*(((D515 + D516)/2) + (((D519) + (D518)))))</f>
        <v/>
      </c>
    </row>
    <row r="517">
      <c r="A517" t="inlineStr">
        <is>
          <t>CLBLM_R_X5Y44/CLBLM_R.CLBLM_IMUX25-&gt;CLBLM_L_B5</t>
        </is>
      </c>
      <c r="B517" t="inlineStr">
        <is>
          <t>PassTransistor</t>
        </is>
      </c>
      <c r="C517" t="n">
        <v>0</v>
      </c>
      <c r="E517" t="n">
        <v>0</v>
      </c>
      <c r="F517" t="n">
        <v>0</v>
      </c>
      <c r="G517" t="n">
        <v>0</v>
      </c>
      <c r="H517" t="n">
        <v>0</v>
      </c>
      <c r="I517">
        <f>((D519) + (D518))</f>
        <v/>
      </c>
      <c r="J517">
        <f>(((D519) + (D518))*C517)</f>
        <v/>
      </c>
    </row>
    <row r="518">
      <c r="A518" t="inlineStr">
        <is>
          <t>CLBLM_R_X5Y44/CLBLM_L_B5</t>
        </is>
      </c>
      <c r="B518" t="inlineStr">
        <is>
          <t>Part of wire</t>
        </is>
      </c>
      <c r="C518" t="n">
        <v>0</v>
      </c>
      <c r="D518" t="n">
        <v>0</v>
      </c>
      <c r="I518">
        <f>(((D518)/2) + (D519))</f>
        <v/>
      </c>
      <c r="J518">
        <f>((C518)*(((D518)/2) + (D519)))</f>
        <v/>
      </c>
    </row>
    <row r="519">
      <c r="A519" t="inlineStr">
        <is>
          <t>ALU1/register_reg_r1_0_31_6_11_i_8/I1</t>
        </is>
      </c>
      <c r="B519" t="inlineStr">
        <is>
          <t>Inpin</t>
        </is>
      </c>
      <c r="D519" t="n">
        <v>0</v>
      </c>
      <c r="E519" t="n">
        <v>0.043</v>
      </c>
      <c r="F519" t="n">
        <v>0.034</v>
      </c>
      <c r="G519" t="n">
        <v>0.116</v>
      </c>
      <c r="H519" t="n">
        <v>0.093</v>
      </c>
    </row>
    <row r="520">
      <c r="A520" t="inlineStr">
        <is>
          <t>sw_IBUF[0]: sw_IBUF[0]_inst/O to ALU1/register_reg_r1_0_31_6_11_i_8/I1 sum delays</t>
        </is>
      </c>
      <c r="E520">
        <f>(E2 + E5 + E7 + E9 + E11 + E15 + E18 + E27 + E48 + E56 + E64 + E113 + E116 + E168 + E444 + E483 + E487 + E514 + E517 + E519)</f>
        <v/>
      </c>
      <c r="F520">
        <f>(F2 + F5 + F7 + F9 + F11 + F15 + F18 + F27 + F48 + F56 + F64 + F113 + F116 + F168 + F444 + F483 + F487 + F514 + F517 + F519)</f>
        <v/>
      </c>
      <c r="G520">
        <f>(G2 + G5 + G7 + G9 + G11 + G15 + G18 + G27 + G48 + G56 + G64 + G113 + G116 + G168 + G444 + G483 + G487 + G514 + G517 + G519)</f>
        <v/>
      </c>
      <c r="H520">
        <f>(H2 + H5 + H7 + H9 + H11 + H15 + H18 + H27 + H48 + H56 + H64 + H113 + H116 + H168 + H444 + H483 + H487 + H514 + H517 + H519)</f>
        <v/>
      </c>
      <c r="J520">
        <f>(J2 + J4 + J5 + J6 + J7 + J8 + J9 + J10 + J11 + J14 + J15 + J17 + J18 + J26 + J27 + J47 + J48 + J55 + J56 + J63 + J64 + J72 + J113 + J115 + J116 + J118 + J168 + J171 + J444 + J449 + J483 + J486 + J487 + J489 + J514 + J516 + J517 + J518 + J519)</f>
        <v/>
      </c>
    </row>
    <row r="521">
      <c r="A521" t="inlineStr">
        <is>
          <t>sw_IBUF[0]: sw_IBUF[0]_inst/O to ALU1/register_reg_r1_0_31_6_11_i_8/I1sum delays + cap delay</t>
        </is>
      </c>
      <c r="E521">
        <f>1000*(E520 + J520)</f>
        <v/>
      </c>
      <c r="F521">
        <f>1000*(F520 + J520)</f>
        <v/>
      </c>
      <c r="G521">
        <f>1000*(G520 + J520)</f>
        <v/>
      </c>
      <c r="H521">
        <f>1000*(H520 + J520)</f>
        <v/>
      </c>
    </row>
    <row r="523">
      <c r="A523" t="inlineStr">
        <is>
          <t>sw_IBUF[0]: sw_IBUF[0]_inst/O to ALU1/register_reg_r1_0_31_6_11_i_8/I1Total delay (from Vivado)</t>
        </is>
      </c>
      <c r="E523" t="inlineStr">
        <is>
          <t>1412</t>
        </is>
      </c>
      <c r="F523" t="inlineStr">
        <is>
          <t>1226</t>
        </is>
      </c>
      <c r="G523" t="inlineStr">
        <is>
          <t>2360</t>
        </is>
      </c>
      <c r="H523" t="inlineStr">
        <is>
          <t>2012</t>
        </is>
      </c>
    </row>
    <row r="525">
      <c r="A525" t="inlineStr">
        <is>
          <t>INT_R_X5Y44/INT_R.SL1END0-&gt;&gt;IMUX33</t>
        </is>
      </c>
      <c r="B525" t="inlineStr">
        <is>
          <t>Buffer</t>
        </is>
      </c>
      <c r="C525" t="n">
        <v>1.6107141875</v>
      </c>
      <c r="D525" t="n">
        <v>0.007713</v>
      </c>
      <c r="E525" t="n">
        <v>0.047</v>
      </c>
      <c r="F525" t="n">
        <v>0.038</v>
      </c>
      <c r="G525" t="n">
        <v>0.138</v>
      </c>
      <c r="H525" t="n">
        <v>0.114</v>
      </c>
      <c r="I525">
        <f>((((D530) + (D529))) + (D526 + D527))</f>
        <v/>
      </c>
      <c r="J525">
        <f>(((((D530) + (D529))) + (D526 + D527))*C525)</f>
        <v/>
      </c>
    </row>
    <row r="526">
      <c r="A526" t="inlineStr">
        <is>
          <t>INT_R_X5Y44/IMUX33</t>
        </is>
      </c>
      <c r="B526" t="inlineStr">
        <is>
          <t>Part of wire</t>
        </is>
      </c>
      <c r="C526" t="n">
        <v>0</v>
      </c>
      <c r="D526" t="n">
        <v>0</v>
      </c>
    </row>
    <row r="527">
      <c r="A527" t="inlineStr">
        <is>
          <t>CLBLM_R_X5Y44/CLBLM_IMUX33</t>
        </is>
      </c>
      <c r="B527" t="inlineStr">
        <is>
          <t>Part of wire</t>
        </is>
      </c>
      <c r="C527" t="n">
        <v>0</v>
      </c>
      <c r="D527" t="n">
        <v>0</v>
      </c>
      <c r="I527">
        <f>(((D526 + D527)/2) + (((D530) + (D529))))</f>
        <v/>
      </c>
      <c r="J527">
        <f>((C526 + C527)*(((D526 + D527)/2) + (((D530) + (D529)))))</f>
        <v/>
      </c>
    </row>
    <row r="528">
      <c r="A528" t="inlineStr">
        <is>
          <t>CLBLM_R_X5Y44/CLBLM_R.CLBLM_IMUX33-&gt;CLBLM_L_C1</t>
        </is>
      </c>
      <c r="B528" t="inlineStr">
        <is>
          <t>PassTransistor</t>
        </is>
      </c>
      <c r="C528" t="n">
        <v>0</v>
      </c>
      <c r="E528" t="n">
        <v>0</v>
      </c>
      <c r="F528" t="n">
        <v>0</v>
      </c>
      <c r="G528" t="n">
        <v>0</v>
      </c>
      <c r="H528" t="n">
        <v>0</v>
      </c>
      <c r="I528">
        <f>((D530) + (D529))</f>
        <v/>
      </c>
      <c r="J528">
        <f>(((D530) + (D529))*C528)</f>
        <v/>
      </c>
    </row>
    <row r="529">
      <c r="A529" t="inlineStr">
        <is>
          <t>CLBLM_R_X5Y44/CLBLM_L_C1</t>
        </is>
      </c>
      <c r="B529" t="inlineStr">
        <is>
          <t>Part of wire</t>
        </is>
      </c>
      <c r="C529" t="n">
        <v>0</v>
      </c>
      <c r="D529" t="n">
        <v>0</v>
      </c>
      <c r="I529">
        <f>(((D529)/2) + (D530))</f>
        <v/>
      </c>
      <c r="J529">
        <f>((C529)*(((D529)/2) + (D530)))</f>
        <v/>
      </c>
    </row>
    <row r="530">
      <c r="A530" t="inlineStr">
        <is>
          <t>masterReg/register_reg_r1_0_31_6_11_i_7/I2</t>
        </is>
      </c>
      <c r="B530" t="inlineStr">
        <is>
          <t>Inpin</t>
        </is>
      </c>
      <c r="D530" t="n">
        <v>0</v>
      </c>
      <c r="E530" t="n">
        <v>0.215</v>
      </c>
      <c r="F530" t="n">
        <v>0.173</v>
      </c>
      <c r="G530" t="n">
        <v>0.517</v>
      </c>
      <c r="H530" t="n">
        <v>0.417</v>
      </c>
    </row>
    <row r="531">
      <c r="A531" t="inlineStr">
        <is>
          <t>sw_IBUF[0]: sw_IBUF[0]_inst/O to masterReg/register_reg_r1_0_31_6_11_i_7/I2 sum delays</t>
        </is>
      </c>
      <c r="E531">
        <f>(E2 + E5 + E7 + E9 + E11 + E15 + E18 + E27 + E48 + E56 + E64 + E113 + E116 + E168 + E444 + E483 + E487 + E525 + E528 + E530)</f>
        <v/>
      </c>
      <c r="F531">
        <f>(F2 + F5 + F7 + F9 + F11 + F15 + F18 + F27 + F48 + F56 + F64 + F113 + F116 + F168 + F444 + F483 + F487 + F525 + F528 + F530)</f>
        <v/>
      </c>
      <c r="G531">
        <f>(G2 + G5 + G7 + G9 + G11 + G15 + G18 + G27 + G48 + G56 + G64 + G113 + G116 + G168 + G444 + G483 + G487 + G525 + G528 + G530)</f>
        <v/>
      </c>
      <c r="H531">
        <f>(H2 + H5 + H7 + H9 + H11 + H15 + H18 + H27 + H48 + H56 + H64 + H113 + H116 + H168 + H444 + H483 + H487 + H525 + H528 + H530)</f>
        <v/>
      </c>
      <c r="J531">
        <f>(J2 + J4 + J5 + J6 + J7 + J8 + J9 + J10 + J11 + J14 + J15 + J17 + J18 + J26 + J27 + J47 + J48 + J55 + J56 + J63 + J64 + J72 + J113 + J115 + J116 + J118 + J168 + J171 + J444 + J449 + J483 + J486 + J487 + J489 + J525 + J527 + J528 + J529 + J530)</f>
        <v/>
      </c>
    </row>
    <row r="532">
      <c r="A532" t="inlineStr">
        <is>
          <t>sw_IBUF[0]: sw_IBUF[0]_inst/O to masterReg/register_reg_r1_0_31_6_11_i_7/I2sum delays + cap delay</t>
        </is>
      </c>
      <c r="E532">
        <f>1000*(E531 + J531)</f>
        <v/>
      </c>
      <c r="F532">
        <f>1000*(F531 + J531)</f>
        <v/>
      </c>
      <c r="G532">
        <f>1000*(G531 + J531)</f>
        <v/>
      </c>
      <c r="H532">
        <f>1000*(H531 + J531)</f>
        <v/>
      </c>
    </row>
    <row r="534">
      <c r="A534" t="inlineStr">
        <is>
          <t>sw_IBUF[0]: sw_IBUF[0]_inst/O to masterReg/register_reg_r1_0_31_6_11_i_7/I2Total delay (from Vivado)</t>
        </is>
      </c>
      <c r="E534" t="inlineStr">
        <is>
          <t>1584</t>
        </is>
      </c>
      <c r="F534" t="inlineStr">
        <is>
          <t>1365</t>
        </is>
      </c>
      <c r="G534" t="inlineStr">
        <is>
          <t>2702</t>
        </is>
      </c>
      <c r="H534" t="inlineStr">
        <is>
          <t>2287</t>
        </is>
      </c>
    </row>
    <row r="536">
      <c r="A536" t="inlineStr">
        <is>
          <t>INT_L_X4Y44/INT_L.ER1END3-&gt;&gt;SE2BEG3</t>
        </is>
      </c>
      <c r="B536" t="inlineStr">
        <is>
          <t>Buffer</t>
        </is>
      </c>
      <c r="C536" t="n">
        <v>1.1851186875</v>
      </c>
      <c r="D536" t="n">
        <v>0.008473000000000001</v>
      </c>
      <c r="E536" t="n">
        <v>0.042</v>
      </c>
      <c r="F536" t="n">
        <v>0.034</v>
      </c>
      <c r="G536" t="n">
        <v>0.138</v>
      </c>
      <c r="H536" t="n">
        <v>0.114</v>
      </c>
      <c r="I536">
        <f>((D540 + D551) + (D537 + D538 + D539))</f>
        <v/>
      </c>
      <c r="J536">
        <f>(((D540 + D551) + (D537 + D538 + D539))*C536)</f>
        <v/>
      </c>
    </row>
    <row r="537">
      <c r="A537" t="inlineStr">
        <is>
          <t>INT_L_X4Y44/SE2BEG3</t>
        </is>
      </c>
      <c r="B537" t="inlineStr">
        <is>
          <t>Part of wire</t>
        </is>
      </c>
      <c r="C537" t="n">
        <v>0</v>
      </c>
      <c r="D537" t="n">
        <v>0</v>
      </c>
    </row>
    <row r="538">
      <c r="A538" t="inlineStr">
        <is>
          <t>INT_R_X5Y43/SE2END3</t>
        </is>
      </c>
      <c r="B538" t="inlineStr">
        <is>
          <t>Part of wire</t>
        </is>
      </c>
      <c r="C538" t="n">
        <v>0</v>
      </c>
      <c r="D538" t="n">
        <v>0</v>
      </c>
    </row>
    <row r="539">
      <c r="A539" t="inlineStr">
        <is>
          <t>INT_L_X4Y43/SE2A3</t>
        </is>
      </c>
      <c r="B539" t="inlineStr">
        <is>
          <t>Part of wire</t>
        </is>
      </c>
      <c r="C539" t="n">
        <v>0</v>
      </c>
      <c r="D539" t="n">
        <v>0</v>
      </c>
      <c r="I539">
        <f>(((D537 + D538 + D539)/2) + (D540 + D551))</f>
        <v/>
      </c>
      <c r="J539">
        <f>((C537 + C538 + C539)*(((D537 + D538 + D539)/2) + (D540 + D551)))</f>
        <v/>
      </c>
    </row>
    <row r="540">
      <c r="A540" t="inlineStr">
        <is>
          <t>INT_R_X5Y43/INT_R.SE2END3-&gt;&gt;IMUX6</t>
        </is>
      </c>
      <c r="B540" t="inlineStr">
        <is>
          <t>Buffer</t>
        </is>
      </c>
      <c r="C540" t="n">
        <v>1.6107141875</v>
      </c>
      <c r="D540" t="n">
        <v>0.007713</v>
      </c>
      <c r="E540" t="n">
        <v>0.047</v>
      </c>
      <c r="F540" t="n">
        <v>0.038</v>
      </c>
      <c r="G540" t="n">
        <v>0.138</v>
      </c>
      <c r="H540" t="n">
        <v>0.114</v>
      </c>
      <c r="I540">
        <f>((((D545) + (D544))) + (D541 + D542))</f>
        <v/>
      </c>
      <c r="J540">
        <f>(((((D545) + (D544))) + (D541 + D542))*C540)</f>
        <v/>
      </c>
    </row>
    <row r="541">
      <c r="A541" t="inlineStr">
        <is>
          <t>INT_R_X5Y43/IMUX6</t>
        </is>
      </c>
      <c r="B541" t="inlineStr">
        <is>
          <t>Part of wire</t>
        </is>
      </c>
      <c r="C541" t="n">
        <v>0</v>
      </c>
      <c r="D541" t="n">
        <v>0</v>
      </c>
    </row>
    <row r="542">
      <c r="A542" t="inlineStr">
        <is>
          <t>CLBLM_R_X5Y43/CLBLM_IMUX6</t>
        </is>
      </c>
      <c r="B542" t="inlineStr">
        <is>
          <t>Part of wire</t>
        </is>
      </c>
      <c r="C542" t="n">
        <v>0</v>
      </c>
      <c r="D542" t="n">
        <v>0</v>
      </c>
      <c r="I542">
        <f>(((D541 + D542)/2) + (((D545) + (D544))))</f>
        <v/>
      </c>
      <c r="J542">
        <f>((C541 + C542)*(((D541 + D542)/2) + (((D545) + (D544)))))</f>
        <v/>
      </c>
    </row>
    <row r="543">
      <c r="A543" t="inlineStr">
        <is>
          <t>CLBLM_R_X5Y43/CLBLM_R.CLBLM_IMUX6-&gt;CLBLM_L_A1</t>
        </is>
      </c>
      <c r="B543" t="inlineStr">
        <is>
          <t>PassTransistor</t>
        </is>
      </c>
      <c r="C543" t="n">
        <v>0</v>
      </c>
      <c r="E543" t="n">
        <v>0</v>
      </c>
      <c r="F543" t="n">
        <v>0</v>
      </c>
      <c r="G543" t="n">
        <v>0</v>
      </c>
      <c r="H543" t="n">
        <v>0</v>
      </c>
      <c r="I543">
        <f>((D545) + (D544))</f>
        <v/>
      </c>
      <c r="J543">
        <f>(((D545) + (D544))*C543)</f>
        <v/>
      </c>
    </row>
    <row r="544">
      <c r="A544" t="inlineStr">
        <is>
          <t>CLBLM_R_X5Y43/CLBLM_L_A1</t>
        </is>
      </c>
      <c r="B544" t="inlineStr">
        <is>
          <t>Part of wire</t>
        </is>
      </c>
      <c r="C544" t="n">
        <v>0</v>
      </c>
      <c r="D544" t="n">
        <v>0</v>
      </c>
      <c r="I544">
        <f>(((D544)/2) + (D545))</f>
        <v/>
      </c>
      <c r="J544">
        <f>((C544)*(((D544)/2) + (D545)))</f>
        <v/>
      </c>
    </row>
    <row r="545">
      <c r="A545" t="inlineStr">
        <is>
          <t>masterReg/register_reg_r1_0_31_0_5_i_16/I3</t>
        </is>
      </c>
      <c r="B545" t="inlineStr">
        <is>
          <t>Inpin</t>
        </is>
      </c>
      <c r="D545" t="n">
        <v>0</v>
      </c>
      <c r="E545" t="n">
        <v>0.214</v>
      </c>
      <c r="F545" t="n">
        <v>0.172</v>
      </c>
      <c r="G545" t="n">
        <v>0.516</v>
      </c>
      <c r="H545" t="n">
        <v>0.416</v>
      </c>
    </row>
    <row r="546">
      <c r="A546" t="inlineStr">
        <is>
          <t>sw_IBUF[0]: sw_IBUF[0]_inst/O to masterReg/register_reg_r1_0_31_0_5_i_16/I3 sum delays</t>
        </is>
      </c>
      <c r="E546">
        <f>(E2 + E5 + E7 + E9 + E11 + E15 + E18 + E27 + E48 + E56 + E64 + E113 + E116 + E168 + E444 + E536 + E540 + E543 + E545)</f>
        <v/>
      </c>
      <c r="F546">
        <f>(F2 + F5 + F7 + F9 + F11 + F15 + F18 + F27 + F48 + F56 + F64 + F113 + F116 + F168 + F444 + F536 + F540 + F543 + F545)</f>
        <v/>
      </c>
      <c r="G546">
        <f>(G2 + G5 + G7 + G9 + G11 + G15 + G18 + G27 + G48 + G56 + G64 + G113 + G116 + G168 + G444 + G536 + G540 + G543 + G545)</f>
        <v/>
      </c>
      <c r="H546">
        <f>(H2 + H5 + H7 + H9 + H11 + H15 + H18 + H27 + H48 + H56 + H64 + H113 + H116 + H168 + H444 + H536 + H540 + H543 + H545)</f>
        <v/>
      </c>
      <c r="J546">
        <f>(J2 + J4 + J5 + J6 + J7 + J8 + J9 + J10 + J11 + J14 + J15 + J17 + J18 + J26 + J27 + J47 + J48 + J55 + J56 + J63 + J64 + J72 + J113 + J115 + J116 + J118 + J168 + J171 + J444 + J449 + J536 + J539 + J540 + J542 + J543 + J544 + J545)</f>
        <v/>
      </c>
    </row>
    <row r="547">
      <c r="A547" t="inlineStr">
        <is>
          <t>sw_IBUF[0]: sw_IBUF[0]_inst/O to masterReg/register_reg_r1_0_31_0_5_i_16/I3sum delays + cap delay</t>
        </is>
      </c>
      <c r="E547">
        <f>1000*(E546 + J546)</f>
        <v/>
      </c>
      <c r="F547">
        <f>1000*(F546 + J546)</f>
        <v/>
      </c>
      <c r="G547">
        <f>1000*(G546 + J546)</f>
        <v/>
      </c>
      <c r="H547">
        <f>1000*(H546 + J546)</f>
        <v/>
      </c>
    </row>
    <row r="549">
      <c r="A549" t="inlineStr">
        <is>
          <t>sw_IBUF[0]: sw_IBUF[0]_inst/O to masterReg/register_reg_r1_0_31_0_5_i_16/I3Total delay (from Vivado)</t>
        </is>
      </c>
      <c r="E549" t="inlineStr">
        <is>
          <t>1503</t>
        </is>
      </c>
      <c r="F549" t="inlineStr">
        <is>
          <t>1294</t>
        </is>
      </c>
      <c r="G549" t="inlineStr">
        <is>
          <t>2586</t>
        </is>
      </c>
      <c r="H549" t="inlineStr">
        <is>
          <t>2187</t>
        </is>
      </c>
    </row>
    <row r="551">
      <c r="A551" t="inlineStr">
        <is>
          <t>INT_R_X5Y43/INT_R.SE2END3-&gt;&gt;IMUX15</t>
        </is>
      </c>
      <c r="B551" t="inlineStr">
        <is>
          <t>Buffer</t>
        </is>
      </c>
      <c r="C551" t="n">
        <v>1.6107141875</v>
      </c>
      <c r="D551" t="n">
        <v>0.007713</v>
      </c>
      <c r="E551" t="n">
        <v>0.047</v>
      </c>
      <c r="F551" t="n">
        <v>0.038</v>
      </c>
      <c r="G551" t="n">
        <v>0.138</v>
      </c>
      <c r="H551" t="n">
        <v>0.114</v>
      </c>
      <c r="I551">
        <f>((((D556) + (D555))) + (D552 + D553))</f>
        <v/>
      </c>
      <c r="J551">
        <f>(((((D556) + (D555))) + (D552 + D553))*C551)</f>
        <v/>
      </c>
    </row>
    <row r="552">
      <c r="A552" t="inlineStr">
        <is>
          <t>INT_R_X5Y43/IMUX15</t>
        </is>
      </c>
      <c r="B552" t="inlineStr">
        <is>
          <t>Part of wire</t>
        </is>
      </c>
      <c r="C552" t="n">
        <v>0</v>
      </c>
      <c r="D552" t="n">
        <v>0</v>
      </c>
    </row>
    <row r="553">
      <c r="A553" t="inlineStr">
        <is>
          <t>CLBLM_R_X5Y43/CLBLM_IMUX15</t>
        </is>
      </c>
      <c r="B553" t="inlineStr">
        <is>
          <t>Part of wire</t>
        </is>
      </c>
      <c r="C553" t="n">
        <v>0</v>
      </c>
      <c r="D553" t="n">
        <v>0</v>
      </c>
      <c r="I553">
        <f>(((D552 + D553)/2) + (((D556) + (D555))))</f>
        <v/>
      </c>
      <c r="J553">
        <f>((C552 + C553)*(((D552 + D553)/2) + (((D556) + (D555)))))</f>
        <v/>
      </c>
    </row>
    <row r="554">
      <c r="A554" t="inlineStr">
        <is>
          <t>CLBLM_R_X5Y43/CLBLM_R.CLBLM_IMUX15-&gt;CLBLM_M_B1</t>
        </is>
      </c>
      <c r="B554" t="inlineStr">
        <is>
          <t>PassTransistor</t>
        </is>
      </c>
      <c r="C554" t="n">
        <v>0</v>
      </c>
      <c r="E554" t="n">
        <v>0</v>
      </c>
      <c r="F554" t="n">
        <v>0</v>
      </c>
      <c r="G554" t="n">
        <v>0</v>
      </c>
      <c r="H554" t="n">
        <v>0</v>
      </c>
      <c r="I554">
        <f>((D556) + (D555))</f>
        <v/>
      </c>
      <c r="J554">
        <f>(((D556) + (D555))*C554)</f>
        <v/>
      </c>
    </row>
    <row r="555">
      <c r="A555" t="inlineStr">
        <is>
          <t>CLBLM_R_X5Y43/CLBLM_M_B1</t>
        </is>
      </c>
      <c r="B555" t="inlineStr">
        <is>
          <t>Part of wire</t>
        </is>
      </c>
      <c r="C555" t="n">
        <v>0</v>
      </c>
      <c r="D555" t="n">
        <v>0</v>
      </c>
      <c r="I555">
        <f>(((D555)/2) + (D556))</f>
        <v/>
      </c>
      <c r="J555">
        <f>((C555)*(((D555)/2) + (D556)))</f>
        <v/>
      </c>
    </row>
    <row r="556">
      <c r="A556" t="inlineStr">
        <is>
          <t>masterReg/register_reg_r1_0_31_0_5_i_14/I3</t>
        </is>
      </c>
      <c r="B556" t="inlineStr">
        <is>
          <t>Inpin</t>
        </is>
      </c>
      <c r="D556" t="n">
        <v>0</v>
      </c>
      <c r="E556" t="n">
        <v>0.218</v>
      </c>
      <c r="F556" t="n">
        <v>0.175</v>
      </c>
      <c r="G556" t="n">
        <v>0.521</v>
      </c>
      <c r="H556" t="n">
        <v>0.42</v>
      </c>
    </row>
    <row r="557">
      <c r="A557" t="inlineStr">
        <is>
          <t>sw_IBUF[0]: sw_IBUF[0]_inst/O to masterReg/register_reg_r1_0_31_0_5_i_14/I3 sum delays</t>
        </is>
      </c>
      <c r="E557">
        <f>(E2 + E5 + E7 + E9 + E11 + E15 + E18 + E27 + E48 + E56 + E64 + E113 + E116 + E168 + E444 + E536 + E551 + E554 + E556)</f>
        <v/>
      </c>
      <c r="F557">
        <f>(F2 + F5 + F7 + F9 + F11 + F15 + F18 + F27 + F48 + F56 + F64 + F113 + F116 + F168 + F444 + F536 + F551 + F554 + F556)</f>
        <v/>
      </c>
      <c r="G557">
        <f>(G2 + G5 + G7 + G9 + G11 + G15 + G18 + G27 + G48 + G56 + G64 + G113 + G116 + G168 + G444 + G536 + G551 + G554 + G556)</f>
        <v/>
      </c>
      <c r="H557">
        <f>(H2 + H5 + H7 + H9 + H11 + H15 + H18 + H27 + H48 + H56 + H64 + H113 + H116 + H168 + H444 + H536 + H551 + H554 + H556)</f>
        <v/>
      </c>
      <c r="J557">
        <f>(J2 + J4 + J5 + J6 + J7 + J8 + J9 + J10 + J11 + J14 + J15 + J17 + J18 + J26 + J27 + J47 + J48 + J55 + J56 + J63 + J64 + J72 + J113 + J115 + J116 + J118 + J168 + J171 + J444 + J449 + J536 + J539 + J551 + J553 + J554 + J555 + J556)</f>
        <v/>
      </c>
    </row>
    <row r="558">
      <c r="A558" t="inlineStr">
        <is>
          <t>sw_IBUF[0]: sw_IBUF[0]_inst/O to masterReg/register_reg_r1_0_31_0_5_i_14/I3sum delays + cap delay</t>
        </is>
      </c>
      <c r="E558">
        <f>1000*(E557 + J557)</f>
        <v/>
      </c>
      <c r="F558">
        <f>1000*(F557 + J557)</f>
        <v/>
      </c>
      <c r="G558">
        <f>1000*(G557 + J557)</f>
        <v/>
      </c>
      <c r="H558">
        <f>1000*(H557 + J557)</f>
        <v/>
      </c>
    </row>
    <row r="560">
      <c r="A560" t="inlineStr">
        <is>
          <t>sw_IBUF[0]: sw_IBUF[0]_inst/O to masterReg/register_reg_r1_0_31_0_5_i_14/I3Total delay (from Vivado)</t>
        </is>
      </c>
      <c r="E560" t="inlineStr">
        <is>
          <t>1507</t>
        </is>
      </c>
      <c r="F560" t="inlineStr">
        <is>
          <t>1297</t>
        </is>
      </c>
      <c r="G560" t="inlineStr">
        <is>
          <t>2590</t>
        </is>
      </c>
      <c r="H560" t="inlineStr">
        <is>
          <t>2190</t>
        </is>
      </c>
    </row>
    <row r="562">
      <c r="A562" t="inlineStr">
        <is>
          <t>INT_L_X4Y44/INT_L.ER1END3-&gt;&gt;EL1BEG2</t>
        </is>
      </c>
      <c r="B562" t="inlineStr">
        <is>
          <t>Buffer</t>
        </is>
      </c>
      <c r="C562" t="n">
        <v>1.16220225</v>
      </c>
      <c r="D562" t="n">
        <v>0.008429000000000001</v>
      </c>
      <c r="E562" t="n">
        <v>0.043</v>
      </c>
      <c r="F562" t="n">
        <v>0.035</v>
      </c>
      <c r="G562" t="n">
        <v>0.123</v>
      </c>
      <c r="H562" t="n">
        <v>0.102</v>
      </c>
      <c r="I562">
        <f>((D565 + D590) + (D563 + D564))</f>
        <v/>
      </c>
      <c r="J562">
        <f>(((D565 + D590) + (D563 + D564))*C562)</f>
        <v/>
      </c>
    </row>
    <row r="563">
      <c r="A563" t="inlineStr">
        <is>
          <t>INT_L_X4Y44/EL1BEG2</t>
        </is>
      </c>
      <c r="B563" t="inlineStr">
        <is>
          <t>Part of wire</t>
        </is>
      </c>
      <c r="C563" t="n">
        <v>0</v>
      </c>
      <c r="D563" t="n">
        <v>0</v>
      </c>
    </row>
    <row r="564">
      <c r="A564" t="inlineStr">
        <is>
          <t>INT_R_X5Y44/EL1END2</t>
        </is>
      </c>
      <c r="B564" t="inlineStr">
        <is>
          <t>Part of wire</t>
        </is>
      </c>
      <c r="C564" t="n">
        <v>0</v>
      </c>
      <c r="D564" t="n">
        <v>0</v>
      </c>
      <c r="I564">
        <f>(((D563 + D564)/2) + (D565 + D590))</f>
        <v/>
      </c>
      <c r="J564">
        <f>((C563 + C564)*(((D563 + D564)/2) + (D565 + D590)))</f>
        <v/>
      </c>
    </row>
    <row r="565">
      <c r="A565" t="inlineStr">
        <is>
          <t>INT_R_X5Y44/INT_R.EL1END2-&gt;&gt;SL1BEG2</t>
        </is>
      </c>
      <c r="B565" t="inlineStr">
        <is>
          <t>Buffer</t>
        </is>
      </c>
      <c r="C565" t="n">
        <v>1.16220225</v>
      </c>
      <c r="D565" t="n">
        <v>0.008429000000000001</v>
      </c>
      <c r="E565" t="n">
        <v>0.054</v>
      </c>
      <c r="F565" t="n">
        <v>0.044</v>
      </c>
      <c r="G565" t="n">
        <v>0.131</v>
      </c>
      <c r="H565" t="n">
        <v>0.108</v>
      </c>
      <c r="I565">
        <f>((D568 + D579) + (D566 + D567))</f>
        <v/>
      </c>
      <c r="J565">
        <f>(((D568 + D579) + (D566 + D567))*C565)</f>
        <v/>
      </c>
    </row>
    <row r="566">
      <c r="A566" t="inlineStr">
        <is>
          <t>INT_R_X5Y44/SL1BEG2</t>
        </is>
      </c>
      <c r="B566" t="inlineStr">
        <is>
          <t>Part of wire</t>
        </is>
      </c>
      <c r="C566" t="n">
        <v>0</v>
      </c>
      <c r="D566" t="n">
        <v>0</v>
      </c>
    </row>
    <row r="567">
      <c r="A567" t="inlineStr">
        <is>
          <t>INT_R_X5Y43/SL1END2</t>
        </is>
      </c>
      <c r="B567" t="inlineStr">
        <is>
          <t>Part of wire</t>
        </is>
      </c>
      <c r="C567" t="n">
        <v>0</v>
      </c>
      <c r="D567" t="n">
        <v>0</v>
      </c>
      <c r="I567">
        <f>(((D566 + D567)/2) + (D568 + D579))</f>
        <v/>
      </c>
      <c r="J567">
        <f>((C566 + C567)*(((D566 + D567)/2) + (D568 + D579)))</f>
        <v/>
      </c>
    </row>
    <row r="568">
      <c r="A568" t="inlineStr">
        <is>
          <t>INT_R_X5Y43/INT_R.SL1END2-&gt;&gt;IMUX13</t>
        </is>
      </c>
      <c r="B568" t="inlineStr">
        <is>
          <t>Buffer</t>
        </is>
      </c>
      <c r="C568" t="n">
        <v>1.6107141875</v>
      </c>
      <c r="D568" t="n">
        <v>0.007713</v>
      </c>
      <c r="E568" t="n">
        <v>0.047</v>
      </c>
      <c r="F568" t="n">
        <v>0.038</v>
      </c>
      <c r="G568" t="n">
        <v>0.138</v>
      </c>
      <c r="H568" t="n">
        <v>0.114</v>
      </c>
      <c r="I568">
        <f>((((D573) + (D572))) + (D569 + D570))</f>
        <v/>
      </c>
      <c r="J568">
        <f>(((((D573) + (D572))) + (D569 + D570))*C568)</f>
        <v/>
      </c>
    </row>
    <row r="569">
      <c r="A569" t="inlineStr">
        <is>
          <t>INT_R_X5Y43/IMUX13</t>
        </is>
      </c>
      <c r="B569" t="inlineStr">
        <is>
          <t>Part of wire</t>
        </is>
      </c>
      <c r="C569" t="n">
        <v>0</v>
      </c>
      <c r="D569" t="n">
        <v>0</v>
      </c>
    </row>
    <row r="570">
      <c r="A570" t="inlineStr">
        <is>
          <t>CLBLM_R_X5Y43/CLBLM_IMUX13</t>
        </is>
      </c>
      <c r="B570" t="inlineStr">
        <is>
          <t>Part of wire</t>
        </is>
      </c>
      <c r="C570" t="n">
        <v>0</v>
      </c>
      <c r="D570" t="n">
        <v>0</v>
      </c>
      <c r="I570">
        <f>(((D569 + D570)/2) + (((D573) + (D572))))</f>
        <v/>
      </c>
      <c r="J570">
        <f>((C569 + C570)*(((D569 + D570)/2) + (((D573) + (D572)))))</f>
        <v/>
      </c>
    </row>
    <row r="571">
      <c r="A571" t="inlineStr">
        <is>
          <t>CLBLM_R_X5Y43/CLBLM_R.CLBLM_IMUX13-&gt;CLBLM_L_B6</t>
        </is>
      </c>
      <c r="B571" t="inlineStr">
        <is>
          <t>PassTransistor</t>
        </is>
      </c>
      <c r="C571" t="n">
        <v>0</v>
      </c>
      <c r="E571" t="n">
        <v>0</v>
      </c>
      <c r="F571" t="n">
        <v>0</v>
      </c>
      <c r="G571" t="n">
        <v>0</v>
      </c>
      <c r="H571" t="n">
        <v>0</v>
      </c>
      <c r="I571">
        <f>((D573) + (D572))</f>
        <v/>
      </c>
      <c r="J571">
        <f>(((D573) + (D572))*C571)</f>
        <v/>
      </c>
    </row>
    <row r="572">
      <c r="A572" t="inlineStr">
        <is>
          <t>CLBLM_R_X5Y43/CLBLM_L_B6</t>
        </is>
      </c>
      <c r="B572" t="inlineStr">
        <is>
          <t>Part of wire</t>
        </is>
      </c>
      <c r="C572" t="n">
        <v>0</v>
      </c>
      <c r="D572" t="n">
        <v>0</v>
      </c>
      <c r="I572">
        <f>(((D572)/2) + (D573))</f>
        <v/>
      </c>
      <c r="J572">
        <f>((C572)*(((D572)/2) + (D573)))</f>
        <v/>
      </c>
    </row>
    <row r="573">
      <c r="A573" t="inlineStr">
        <is>
          <t>ALU1/register_reg_r1_0_31_0_5_i_18/I1</t>
        </is>
      </c>
      <c r="B573" t="inlineStr">
        <is>
          <t>Inpin</t>
        </is>
      </c>
      <c r="D573" t="n">
        <v>0</v>
      </c>
      <c r="E573" t="n">
        <v>0.001</v>
      </c>
      <c r="F573" t="n">
        <v>0.001</v>
      </c>
      <c r="G573" t="n">
        <v>0.002</v>
      </c>
      <c r="H573" t="n">
        <v>0.002</v>
      </c>
    </row>
    <row r="574">
      <c r="A574" t="inlineStr">
        <is>
          <t>sw_IBUF[0]: sw_IBUF[0]_inst/O to ALU1/register_reg_r1_0_31_0_5_i_18/I1 sum delays</t>
        </is>
      </c>
      <c r="E574">
        <f>(E2 + E5 + E7 + E9 + E11 + E15 + E18 + E27 + E48 + E56 + E64 + E113 + E116 + E168 + E444 + E562 + E565 + E568 + E571 + E573)</f>
        <v/>
      </c>
      <c r="F574">
        <f>(F2 + F5 + F7 + F9 + F11 + F15 + F18 + F27 + F48 + F56 + F64 + F113 + F116 + F168 + F444 + F562 + F565 + F568 + F571 + F573)</f>
        <v/>
      </c>
      <c r="G574">
        <f>(G2 + G5 + G7 + G9 + G11 + G15 + G18 + G27 + G48 + G56 + G64 + G113 + G116 + G168 + G444 + G562 + G565 + G568 + G571 + G573)</f>
        <v/>
      </c>
      <c r="H574">
        <f>(H2 + H5 + H7 + H9 + H11 + H15 + H18 + H27 + H48 + H56 + H64 + H113 + H116 + H168 + H444 + H562 + H565 + H568 + H571 + H573)</f>
        <v/>
      </c>
      <c r="J574">
        <f>(J2 + J4 + J5 + J6 + J7 + J8 + J9 + J10 + J11 + J14 + J15 + J17 + J18 + J26 + J27 + J47 + J48 + J55 + J56 + J63 + J64 + J72 + J113 + J115 + J116 + J118 + J168 + J171 + J444 + J449 + J562 + J564 + J565 + J567 + J568 + J570 + J571 + J572 + J573)</f>
        <v/>
      </c>
    </row>
    <row r="575">
      <c r="A575" t="inlineStr">
        <is>
          <t>sw_IBUF[0]: sw_IBUF[0]_inst/O to ALU1/register_reg_r1_0_31_0_5_i_18/I1sum delays + cap delay</t>
        </is>
      </c>
      <c r="E575">
        <f>1000*(E574 + J574)</f>
        <v/>
      </c>
      <c r="F575">
        <f>1000*(F574 + J574)</f>
        <v/>
      </c>
      <c r="G575">
        <f>1000*(G574 + J574)</f>
        <v/>
      </c>
      <c r="H575">
        <f>1000*(H574 + J574)</f>
        <v/>
      </c>
    </row>
    <row r="577">
      <c r="A577" t="inlineStr">
        <is>
          <t>sw_IBUF[0]: sw_IBUF[0]_inst/O to ALU1/register_reg_r1_0_31_0_5_i_18/I1Total delay (from Vivado)</t>
        </is>
      </c>
      <c r="E577" t="inlineStr">
        <is>
          <t>1362</t>
        </is>
      </c>
      <c r="F577" t="inlineStr">
        <is>
          <t>1185</t>
        </is>
      </c>
      <c r="G577" t="inlineStr">
        <is>
          <t>2259</t>
        </is>
      </c>
      <c r="H577" t="inlineStr">
        <is>
          <t>1930</t>
        </is>
      </c>
    </row>
    <row r="579">
      <c r="A579" t="inlineStr">
        <is>
          <t>INT_R_X5Y43/INT_R.SL1END2-&gt;&gt;IMUX28</t>
        </is>
      </c>
      <c r="B579" t="inlineStr">
        <is>
          <t>Buffer</t>
        </is>
      </c>
      <c r="C579" t="n">
        <v>1.6107141875</v>
      </c>
      <c r="D579" t="n">
        <v>0.007713</v>
      </c>
      <c r="E579" t="n">
        <v>0.047</v>
      </c>
      <c r="F579" t="n">
        <v>0.038</v>
      </c>
      <c r="G579" t="n">
        <v>0.138</v>
      </c>
      <c r="H579" t="n">
        <v>0.114</v>
      </c>
      <c r="I579">
        <f>((((D584) + (D583))) + (D580 + D581))</f>
        <v/>
      </c>
      <c r="J579">
        <f>(((((D584) + (D583))) + (D580 + D581))*C579)</f>
        <v/>
      </c>
    </row>
    <row r="580">
      <c r="A580" t="inlineStr">
        <is>
          <t>INT_R_X5Y43/IMUX28</t>
        </is>
      </c>
      <c r="B580" t="inlineStr">
        <is>
          <t>Part of wire</t>
        </is>
      </c>
      <c r="C580" t="n">
        <v>0</v>
      </c>
      <c r="D580" t="n">
        <v>0</v>
      </c>
    </row>
    <row r="581">
      <c r="A581" t="inlineStr">
        <is>
          <t>CLBLM_R_X5Y43/CLBLM_IMUX28</t>
        </is>
      </c>
      <c r="B581" t="inlineStr">
        <is>
          <t>Part of wire</t>
        </is>
      </c>
      <c r="C581" t="n">
        <v>0</v>
      </c>
      <c r="D581" t="n">
        <v>0</v>
      </c>
      <c r="I581">
        <f>(((D580 + D581)/2) + (((D584) + (D583))))</f>
        <v/>
      </c>
      <c r="J581">
        <f>((C580 + C581)*(((D580 + D581)/2) + (((D584) + (D583)))))</f>
        <v/>
      </c>
    </row>
    <row r="582">
      <c r="A582" t="inlineStr">
        <is>
          <t>CLBLM_R_X5Y43/CLBLM_R.CLBLM_IMUX28-&gt;CLBLM_M_C4</t>
        </is>
      </c>
      <c r="B582" t="inlineStr">
        <is>
          <t>PassTransistor</t>
        </is>
      </c>
      <c r="C582" t="n">
        <v>0</v>
      </c>
      <c r="E582" t="n">
        <v>0</v>
      </c>
      <c r="F582" t="n">
        <v>0</v>
      </c>
      <c r="G582" t="n">
        <v>0</v>
      </c>
      <c r="H582" t="n">
        <v>0</v>
      </c>
      <c r="I582">
        <f>((D584) + (D583))</f>
        <v/>
      </c>
      <c r="J582">
        <f>(((D584) + (D583))*C582)</f>
        <v/>
      </c>
    </row>
    <row r="583">
      <c r="A583" t="inlineStr">
        <is>
          <t>CLBLM_R_X5Y43/CLBLM_M_C4</t>
        </is>
      </c>
      <c r="B583" t="inlineStr">
        <is>
          <t>Part of wire</t>
        </is>
      </c>
      <c r="C583" t="n">
        <v>0</v>
      </c>
      <c r="D583" t="n">
        <v>0</v>
      </c>
      <c r="I583">
        <f>(((D583)/2) + (D584))</f>
        <v/>
      </c>
      <c r="J583">
        <f>((C583)*(((D583)/2) + (D584)))</f>
        <v/>
      </c>
    </row>
    <row r="584">
      <c r="A584" t="inlineStr">
        <is>
          <t>ALU1/register_reg_r1_0_31_0_5_i_15/I1</t>
        </is>
      </c>
      <c r="B584" t="inlineStr">
        <is>
          <t>Inpin</t>
        </is>
      </c>
      <c r="D584" t="n">
        <v>0</v>
      </c>
      <c r="E584" t="n">
        <v>0.111</v>
      </c>
      <c r="F584" t="n">
        <v>0.089</v>
      </c>
      <c r="G584" t="n">
        <v>0.3</v>
      </c>
      <c r="H584" t="n">
        <v>0.242</v>
      </c>
    </row>
    <row r="585">
      <c r="A585" t="inlineStr">
        <is>
          <t>sw_IBUF[0]: sw_IBUF[0]_inst/O to ALU1/register_reg_r1_0_31_0_5_i_15/I1 sum delays</t>
        </is>
      </c>
      <c r="E585">
        <f>(E2 + E5 + E7 + E9 + E11 + E15 + E18 + E27 + E48 + E56 + E64 + E113 + E116 + E168 + E444 + E562 + E565 + E579 + E582 + E584)</f>
        <v/>
      </c>
      <c r="F585">
        <f>(F2 + F5 + F7 + F9 + F11 + F15 + F18 + F27 + F48 + F56 + F64 + F113 + F116 + F168 + F444 + F562 + F565 + F579 + F582 + F584)</f>
        <v/>
      </c>
      <c r="G585">
        <f>(G2 + G5 + G7 + G9 + G11 + G15 + G18 + G27 + G48 + G56 + G64 + G113 + G116 + G168 + G444 + G562 + G565 + G579 + G582 + G584)</f>
        <v/>
      </c>
      <c r="H585">
        <f>(H2 + H5 + H7 + H9 + H11 + H15 + H18 + H27 + H48 + H56 + H64 + H113 + H116 + H168 + H444 + H562 + H565 + H579 + H582 + H584)</f>
        <v/>
      </c>
      <c r="J585">
        <f>(J2 + J4 + J5 + J6 + J7 + J8 + J9 + J10 + J11 + J14 + J15 + J17 + J18 + J26 + J27 + J47 + J48 + J55 + J56 + J63 + J64 + J72 + J113 + J115 + J116 + J118 + J168 + J171 + J444 + J449 + J562 + J564 + J565 + J567 + J579 + J581 + J582 + J583 + J584)</f>
        <v/>
      </c>
    </row>
    <row r="586">
      <c r="A586" t="inlineStr">
        <is>
          <t>sw_IBUF[0]: sw_IBUF[0]_inst/O to ALU1/register_reg_r1_0_31_0_5_i_15/I1sum delays + cap delay</t>
        </is>
      </c>
      <c r="E586">
        <f>1000*(E585 + J585)</f>
        <v/>
      </c>
      <c r="F586">
        <f>1000*(F585 + J585)</f>
        <v/>
      </c>
      <c r="G586">
        <f>1000*(G585 + J585)</f>
        <v/>
      </c>
      <c r="H586">
        <f>1000*(H585 + J585)</f>
        <v/>
      </c>
    </row>
    <row r="588">
      <c r="A588" t="inlineStr">
        <is>
          <t>sw_IBUF[0]: sw_IBUF[0]_inst/O to ALU1/register_reg_r1_0_31_0_5_i_15/I1Total delay (from Vivado)</t>
        </is>
      </c>
      <c r="E588" t="inlineStr">
        <is>
          <t>1472</t>
        </is>
      </c>
      <c r="F588" t="inlineStr">
        <is>
          <t>1273</t>
        </is>
      </c>
      <c r="G588" t="inlineStr">
        <is>
          <t>2503</t>
        </is>
      </c>
      <c r="H588" t="inlineStr">
        <is>
          <t>2126</t>
        </is>
      </c>
    </row>
    <row r="590">
      <c r="A590" t="inlineStr">
        <is>
          <t>INT_R_X5Y44/INT_R.EL1END2-&gt;&gt;EE2BEG2</t>
        </is>
      </c>
      <c r="B590" t="inlineStr">
        <is>
          <t>Buffer</t>
        </is>
      </c>
      <c r="C590" t="n">
        <v>1.1851186875</v>
      </c>
      <c r="D590" t="n">
        <v>0.008473000000000001</v>
      </c>
      <c r="E590" t="n">
        <v>0.06</v>
      </c>
      <c r="F590" t="n">
        <v>0.05</v>
      </c>
      <c r="G590" t="n">
        <v>0.134</v>
      </c>
      <c r="H590" t="n">
        <v>0.111</v>
      </c>
      <c r="I590">
        <f>((D598 + D636 + D647 + D1745) + (D591 + D592 + D593 + D594 + D595 + D596 + D597))</f>
        <v/>
      </c>
      <c r="J590">
        <f>(((D598 + D636 + D647 + D1745) + (D591 + D592 + D593 + D594 + D595 + D596 + D597))*C590)</f>
        <v/>
      </c>
    </row>
    <row r="591">
      <c r="A591" t="inlineStr">
        <is>
          <t>INT_R_X5Y44/EE2BEG2</t>
        </is>
      </c>
      <c r="B591" t="inlineStr">
        <is>
          <t>Part of wire</t>
        </is>
      </c>
      <c r="C591" t="n">
        <v>0</v>
      </c>
      <c r="D591" t="n">
        <v>0</v>
      </c>
    </row>
    <row r="592">
      <c r="A592" t="inlineStr">
        <is>
          <t>INT_R_X7Y44/EE2END2</t>
        </is>
      </c>
      <c r="B592" t="inlineStr">
        <is>
          <t>Part of wire</t>
        </is>
      </c>
      <c r="C592" t="n">
        <v>0</v>
      </c>
      <c r="D592" t="n">
        <v>0</v>
      </c>
    </row>
    <row r="593">
      <c r="A593" t="inlineStr">
        <is>
          <t>CLBLM_R_X5Y44/CLBLM_EE2BEG2</t>
        </is>
      </c>
      <c r="B593" t="inlineStr">
        <is>
          <t>Part of wire</t>
        </is>
      </c>
      <c r="C593" t="n">
        <v>0</v>
      </c>
      <c r="D593" t="n">
        <v>0</v>
      </c>
    </row>
    <row r="594">
      <c r="A594" t="inlineStr">
        <is>
          <t>VBRK_X18Y46/VBRK_EE2BEG2</t>
        </is>
      </c>
      <c r="B594" t="inlineStr">
        <is>
          <t>Part of wire</t>
        </is>
      </c>
      <c r="C594" t="n">
        <v>0.01211</v>
      </c>
      <c r="D594" t="n">
        <v>0.00162</v>
      </c>
    </row>
    <row r="595">
      <c r="A595" t="inlineStr">
        <is>
          <t>BRAM_L_X6Y40/BRAM_EE2BEG2_4</t>
        </is>
      </c>
      <c r="B595" t="inlineStr">
        <is>
          <t>Part of wire</t>
        </is>
      </c>
      <c r="C595" t="n">
        <v>0.26892</v>
      </c>
      <c r="D595" t="n">
        <v>0.06043</v>
      </c>
    </row>
    <row r="596">
      <c r="A596" t="inlineStr">
        <is>
          <t>BRAM_INT_INTERFACE_L_X6Y44/INT_INTERFACE_EE2BEG2</t>
        </is>
      </c>
      <c r="B596" t="inlineStr">
        <is>
          <t>Part of wire</t>
        </is>
      </c>
      <c r="C596" t="n">
        <v>0</v>
      </c>
      <c r="D596" t="n">
        <v>0</v>
      </c>
    </row>
    <row r="597">
      <c r="A597" t="inlineStr">
        <is>
          <t>INT_L_X6Y44/EE2A2</t>
        </is>
      </c>
      <c r="B597" t="inlineStr">
        <is>
          <t>Part of wire</t>
        </is>
      </c>
      <c r="C597" t="n">
        <v>0</v>
      </c>
      <c r="D597" t="n">
        <v>0</v>
      </c>
      <c r="I597">
        <f>(((D591 + D592 + D593 + D594 + D595 + D596 + D597)/2) + (D598 + D636 + D647 + D1745))</f>
        <v/>
      </c>
      <c r="J597">
        <f>((C591 + C592 + C593 + C594 + C595 + C596 + C597)*(((D591 + D592 + D593 + D594 + D595 + D596 + D597)/2) + (D598 + D636 + D647 + D1745)))</f>
        <v/>
      </c>
    </row>
    <row r="598">
      <c r="A598" t="inlineStr">
        <is>
          <t>INT_R_X7Y44/INT_R.EE2END2-&gt;&gt;BYP_ALT2</t>
        </is>
      </c>
      <c r="B598" t="inlineStr">
        <is>
          <t>Buffer</t>
        </is>
      </c>
      <c r="C598" t="n">
        <v>0</v>
      </c>
      <c r="D598" t="n">
        <v>0.00757</v>
      </c>
      <c r="E598" t="n">
        <v>0</v>
      </c>
      <c r="F598" t="n">
        <v>0</v>
      </c>
      <c r="G598" t="n">
        <v>0</v>
      </c>
      <c r="H598" t="n">
        <v>0</v>
      </c>
      <c r="I598">
        <f>((D600) + (D599))</f>
        <v/>
      </c>
      <c r="J598">
        <f>(((D600) + (D599))*C598)</f>
        <v/>
      </c>
    </row>
    <row r="599">
      <c r="A599" t="inlineStr">
        <is>
          <t>INT_R_X7Y44/BYP_ALT2</t>
        </is>
      </c>
      <c r="B599" t="inlineStr">
        <is>
          <t>Part of wire</t>
        </is>
      </c>
      <c r="C599" t="n">
        <v>0</v>
      </c>
      <c r="D599" t="n">
        <v>0</v>
      </c>
      <c r="I599">
        <f>(((D599)/2) + (D600))</f>
        <v/>
      </c>
      <c r="J599">
        <f>((C599)*(((D599)/2) + (D600)))</f>
        <v/>
      </c>
    </row>
    <row r="600">
      <c r="A600" t="inlineStr">
        <is>
          <t>INT_R_X7Y44/INT_R.BYP_ALT2-&gt;&gt;BYP_BOUNCE2</t>
        </is>
      </c>
      <c r="B600" t="inlineStr">
        <is>
          <t>Buffer</t>
        </is>
      </c>
      <c r="C600" t="n">
        <v>1.4764880625</v>
      </c>
      <c r="D600" t="n">
        <v>0</v>
      </c>
      <c r="E600" t="n">
        <v>0.059</v>
      </c>
      <c r="F600" t="n">
        <v>0.049</v>
      </c>
      <c r="G600" t="n">
        <v>0.178</v>
      </c>
      <c r="H600" t="n">
        <v>0.147</v>
      </c>
      <c r="I600">
        <f>((D603 + D614 + D625) + (D601 + D602))</f>
        <v/>
      </c>
      <c r="J600">
        <f>(((D603 + D614 + D625) + (D601 + D602))*C600)</f>
        <v/>
      </c>
    </row>
    <row r="601">
      <c r="A601" t="inlineStr">
        <is>
          <t>INT_R_X7Y44/BYP_BOUNCE2</t>
        </is>
      </c>
      <c r="B601" t="inlineStr">
        <is>
          <t>Part of wire</t>
        </is>
      </c>
      <c r="C601" t="n">
        <v>0</v>
      </c>
      <c r="D601" t="n">
        <v>0</v>
      </c>
    </row>
    <row r="602">
      <c r="A602" t="inlineStr">
        <is>
          <t>INT_R_X7Y45/BYP_BOUNCE_N3_2</t>
        </is>
      </c>
      <c r="B602" t="inlineStr">
        <is>
          <t>Part of wire</t>
        </is>
      </c>
      <c r="C602" t="n">
        <v>0</v>
      </c>
      <c r="D602" t="n">
        <v>0</v>
      </c>
      <c r="I602">
        <f>(((D601 + D602)/2) + (D603 + D614 + D625))</f>
        <v/>
      </c>
      <c r="J602">
        <f>((C601 + C602)*(((D601 + D602)/2) + (D603 + D614 + D625)))</f>
        <v/>
      </c>
    </row>
    <row r="603">
      <c r="A603" t="inlineStr">
        <is>
          <t>INT_R_X7Y44/INT_R.BYP_BOUNCE2-&gt;&gt;IMUX6</t>
        </is>
      </c>
      <c r="B603" t="inlineStr">
        <is>
          <t>Buffer</t>
        </is>
      </c>
      <c r="C603" t="n">
        <v>1.6107141875</v>
      </c>
      <c r="D603" t="n">
        <v>0.007713</v>
      </c>
      <c r="E603" t="n">
        <v>0.047</v>
      </c>
      <c r="F603" t="n">
        <v>0.038</v>
      </c>
      <c r="G603" t="n">
        <v>0.138</v>
      </c>
      <c r="H603" t="n">
        <v>0.114</v>
      </c>
      <c r="I603">
        <f>((((D608) + (D607))) + (D604 + D605))</f>
        <v/>
      </c>
      <c r="J603">
        <f>(((((D608) + (D607))) + (D604 + D605))*C603)</f>
        <v/>
      </c>
    </row>
    <row r="604">
      <c r="A604" t="inlineStr">
        <is>
          <t>INT_R_X7Y44/IMUX6</t>
        </is>
      </c>
      <c r="B604" t="inlineStr">
        <is>
          <t>Part of wire</t>
        </is>
      </c>
      <c r="C604" t="n">
        <v>0</v>
      </c>
      <c r="D604" t="n">
        <v>0</v>
      </c>
    </row>
    <row r="605">
      <c r="A605" t="inlineStr">
        <is>
          <t>CLBLM_R_X7Y44/CLBLM_IMUX6</t>
        </is>
      </c>
      <c r="B605" t="inlineStr">
        <is>
          <t>Part of wire</t>
        </is>
      </c>
      <c r="C605" t="n">
        <v>0</v>
      </c>
      <c r="D605" t="n">
        <v>0</v>
      </c>
      <c r="I605">
        <f>(((D604 + D605)/2) + (((D608) + (D607))))</f>
        <v/>
      </c>
      <c r="J605">
        <f>((C604 + C605)*(((D604 + D605)/2) + (((D608) + (D607)))))</f>
        <v/>
      </c>
    </row>
    <row r="606">
      <c r="A606" t="inlineStr">
        <is>
          <t>CLBLM_R_X7Y44/CLBLM_R.CLBLM_IMUX6-&gt;CLBLM_L_A1</t>
        </is>
      </c>
      <c r="B606" t="inlineStr">
        <is>
          <t>PassTransistor</t>
        </is>
      </c>
      <c r="C606" t="n">
        <v>0</v>
      </c>
      <c r="E606" t="n">
        <v>0</v>
      </c>
      <c r="F606" t="n">
        <v>0</v>
      </c>
      <c r="G606" t="n">
        <v>0</v>
      </c>
      <c r="H606" t="n">
        <v>0</v>
      </c>
      <c r="I606">
        <f>((D608) + (D607))</f>
        <v/>
      </c>
      <c r="J606">
        <f>(((D608) + (D607))*C606)</f>
        <v/>
      </c>
    </row>
    <row r="607">
      <c r="A607" t="inlineStr">
        <is>
          <t>CLBLM_R_X7Y44/CLBLM_L_A1</t>
        </is>
      </c>
      <c r="B607" t="inlineStr">
        <is>
          <t>Part of wire</t>
        </is>
      </c>
      <c r="C607" t="n">
        <v>0</v>
      </c>
      <c r="D607" t="n">
        <v>0</v>
      </c>
      <c r="I607">
        <f>(((D607)/2) + (D608))</f>
        <v/>
      </c>
      <c r="J607">
        <f>((C607)*(((D607)/2) + (D608)))</f>
        <v/>
      </c>
    </row>
    <row r="608">
      <c r="A608" t="inlineStr">
        <is>
          <t>masterReg/readData2[8]_i_4/I3</t>
        </is>
      </c>
      <c r="B608" t="inlineStr">
        <is>
          <t>Inpin</t>
        </is>
      </c>
      <c r="D608" t="n">
        <v>0</v>
      </c>
      <c r="E608" t="n">
        <v>0.214</v>
      </c>
      <c r="F608" t="n">
        <v>0.172</v>
      </c>
      <c r="G608" t="n">
        <v>0.516</v>
      </c>
      <c r="H608" t="n">
        <v>0.416</v>
      </c>
    </row>
    <row r="609">
      <c r="A609" t="inlineStr">
        <is>
          <t>sw_IBUF[0]: sw_IBUF[0]_inst/O to masterReg/readData2[8]_i_4/I3 sum delays</t>
        </is>
      </c>
      <c r="E609">
        <f>(E2 + E5 + E7 + E9 + E11 + E15 + E18 + E27 + E48 + E56 + E64 + E113 + E116 + E168 + E444 + E562 + E590 + E598 + E600 + E603 + E606 + E608)</f>
        <v/>
      </c>
      <c r="F609">
        <f>(F2 + F5 + F7 + F9 + F11 + F15 + F18 + F27 + F48 + F56 + F64 + F113 + F116 + F168 + F444 + F562 + F590 + F598 + F600 + F603 + F606 + F608)</f>
        <v/>
      </c>
      <c r="G609">
        <f>(G2 + G5 + G7 + G9 + G11 + G15 + G18 + G27 + G48 + G56 + G64 + G113 + G116 + G168 + G444 + G562 + G590 + G598 + G600 + G603 + G606 + G608)</f>
        <v/>
      </c>
      <c r="H609">
        <f>(H2 + H5 + H7 + H9 + H11 + H15 + H18 + H27 + H48 + H56 + H64 + H113 + H116 + H168 + H444 + H562 + H590 + H598 + H600 + H603 + H606 + H608)</f>
        <v/>
      </c>
      <c r="J609">
        <f>(J2 + J4 + J5 + J6 + J7 + J8 + J9 + J10 + J11 + J14 + J15 + J17 + J18 + J26 + J27 + J47 + J48 + J55 + J56 + J63 + J64 + J72 + J113 + J115 + J116 + J118 + J168 + J171 + J444 + J449 + J562 + J564 + J590 + J597 + J598 + J599 + J600 + J602 + J603 + J605 + J606 + J607 + J608)</f>
        <v/>
      </c>
    </row>
    <row r="610">
      <c r="A610" t="inlineStr">
        <is>
          <t>sw_IBUF[0]: sw_IBUF[0]_inst/O to masterReg/readData2[8]_i_4/I3sum delays + cap delay</t>
        </is>
      </c>
      <c r="E610">
        <f>1000*(E609 + J609)</f>
        <v/>
      </c>
      <c r="F610">
        <f>1000*(F609 + J609)</f>
        <v/>
      </c>
      <c r="G610">
        <f>1000*(G609 + J609)</f>
        <v/>
      </c>
      <c r="H610">
        <f>1000*(H609 + J609)</f>
        <v/>
      </c>
    </row>
    <row r="612">
      <c r="A612" t="inlineStr">
        <is>
          <t>sw_IBUF[0]: sw_IBUF[0]_inst/O to masterReg/readData2[8]_i_4/I3Total delay (from Vivado)</t>
        </is>
      </c>
      <c r="E612" t="inlineStr">
        <is>
          <t>1769</t>
        </is>
      </c>
      <c r="F612" t="inlineStr">
        <is>
          <t>1540</t>
        </is>
      </c>
      <c r="G612" t="inlineStr">
        <is>
          <t>2962</t>
        </is>
      </c>
      <c r="H612" t="inlineStr">
        <is>
          <t>2522</t>
        </is>
      </c>
    </row>
    <row r="614">
      <c r="A614" t="inlineStr">
        <is>
          <t>INT_R_X7Y45/INT_R.BYP_BOUNCE_N3_2-&gt;&gt;IMUX24</t>
        </is>
      </c>
      <c r="B614" t="inlineStr">
        <is>
          <t>Buffer</t>
        </is>
      </c>
      <c r="C614" t="n">
        <v>1.6107141875</v>
      </c>
      <c r="D614" t="n">
        <v>0.007713</v>
      </c>
      <c r="E614" t="n">
        <v>0.047</v>
      </c>
      <c r="F614" t="n">
        <v>0.038</v>
      </c>
      <c r="G614" t="n">
        <v>0.138</v>
      </c>
      <c r="H614" t="n">
        <v>0.114</v>
      </c>
      <c r="I614">
        <f>((((D619) + (D618))) + (D615 + D616))</f>
        <v/>
      </c>
      <c r="J614">
        <f>(((((D619) + (D618))) + (D615 + D616))*C614)</f>
        <v/>
      </c>
    </row>
    <row r="615">
      <c r="A615" t="inlineStr">
        <is>
          <t>INT_R_X7Y45/IMUX24</t>
        </is>
      </c>
      <c r="B615" t="inlineStr">
        <is>
          <t>Part of wire</t>
        </is>
      </c>
      <c r="C615" t="n">
        <v>0</v>
      </c>
      <c r="D615" t="n">
        <v>0</v>
      </c>
    </row>
    <row r="616">
      <c r="A616" t="inlineStr">
        <is>
          <t>CLBLM_R_X7Y45/CLBLM_IMUX24</t>
        </is>
      </c>
      <c r="B616" t="inlineStr">
        <is>
          <t>Part of wire</t>
        </is>
      </c>
      <c r="C616" t="n">
        <v>0</v>
      </c>
      <c r="D616" t="n">
        <v>0</v>
      </c>
      <c r="I616">
        <f>(((D615 + D616)/2) + (((D619) + (D618))))</f>
        <v/>
      </c>
      <c r="J616">
        <f>((C615 + C616)*(((D615 + D616)/2) + (((D619) + (D618)))))</f>
        <v/>
      </c>
    </row>
    <row r="617">
      <c r="A617" t="inlineStr">
        <is>
          <t>CLBLM_R_X7Y45/CLBLM_R.CLBLM_IMUX24-&gt;CLBLM_M_B5</t>
        </is>
      </c>
      <c r="B617" t="inlineStr">
        <is>
          <t>PassTransistor</t>
        </is>
      </c>
      <c r="C617" t="n">
        <v>0</v>
      </c>
      <c r="E617" t="n">
        <v>0</v>
      </c>
      <c r="F617" t="n">
        <v>0</v>
      </c>
      <c r="G617" t="n">
        <v>0</v>
      </c>
      <c r="H617" t="n">
        <v>0</v>
      </c>
      <c r="I617">
        <f>((D619) + (D618))</f>
        <v/>
      </c>
      <c r="J617">
        <f>(((D619) + (D618))*C617)</f>
        <v/>
      </c>
    </row>
    <row r="618">
      <c r="A618" t="inlineStr">
        <is>
          <t>CLBLM_R_X7Y45/CLBLM_M_B5</t>
        </is>
      </c>
      <c r="B618" t="inlineStr">
        <is>
          <t>Part of wire</t>
        </is>
      </c>
      <c r="C618" t="n">
        <v>0</v>
      </c>
      <c r="D618" t="n">
        <v>0</v>
      </c>
      <c r="I618">
        <f>(((D618)/2) + (D619))</f>
        <v/>
      </c>
      <c r="J618">
        <f>((C618)*(((D618)/2) + (D619)))</f>
        <v/>
      </c>
    </row>
    <row r="619">
      <c r="A619" t="inlineStr">
        <is>
          <t>ALU1/register_reg_r1_0_31_6_11_i_10/I1</t>
        </is>
      </c>
      <c r="B619" t="inlineStr">
        <is>
          <t>Inpin</t>
        </is>
      </c>
      <c r="D619" t="n">
        <v>0</v>
      </c>
      <c r="E619" t="n">
        <v>0.052</v>
      </c>
      <c r="F619" t="n">
        <v>0.042</v>
      </c>
      <c r="G619" t="n">
        <v>0.137</v>
      </c>
      <c r="H619" t="n">
        <v>0.111</v>
      </c>
    </row>
    <row r="620">
      <c r="A620" t="inlineStr">
        <is>
          <t>sw_IBUF[0]: sw_IBUF[0]_inst/O to ALU1/register_reg_r1_0_31_6_11_i_10/I1 sum delays</t>
        </is>
      </c>
      <c r="E620">
        <f>(E2 + E5 + E7 + E9 + E11 + E15 + E18 + E27 + E48 + E56 + E64 + E113 + E116 + E168 + E444 + E562 + E590 + E598 + E600 + E614 + E617 + E619)</f>
        <v/>
      </c>
      <c r="F620">
        <f>(F2 + F5 + F7 + F9 + F11 + F15 + F18 + F27 + F48 + F56 + F64 + F113 + F116 + F168 + F444 + F562 + F590 + F598 + F600 + F614 + F617 + F619)</f>
        <v/>
      </c>
      <c r="G620">
        <f>(G2 + G5 + G7 + G9 + G11 + G15 + G18 + G27 + G48 + G56 + G64 + G113 + G116 + G168 + G444 + G562 + G590 + G598 + G600 + G614 + G617 + G619)</f>
        <v/>
      </c>
      <c r="H620">
        <f>(H2 + H5 + H7 + H9 + H11 + H15 + H18 + H27 + H48 + H56 + H64 + H113 + H116 + H168 + H444 + H562 + H590 + H598 + H600 + H614 + H617 + H619)</f>
        <v/>
      </c>
      <c r="J620">
        <f>(J2 + J4 + J5 + J6 + J7 + J8 + J9 + J10 + J11 + J14 + J15 + J17 + J18 + J26 + J27 + J47 + J48 + J55 + J56 + J63 + J64 + J72 + J113 + J115 + J116 + J118 + J168 + J171 + J444 + J449 + J562 + J564 + J590 + J597 + J598 + J599 + J600 + J602 + J614 + J616 + J617 + J618 + J619)</f>
        <v/>
      </c>
    </row>
    <row r="621">
      <c r="A621" t="inlineStr">
        <is>
          <t>sw_IBUF[0]: sw_IBUF[0]_inst/O to ALU1/register_reg_r1_0_31_6_11_i_10/I1sum delays + cap delay</t>
        </is>
      </c>
      <c r="E621">
        <f>1000*(E620 + J620)</f>
        <v/>
      </c>
      <c r="F621">
        <f>1000*(F620 + J620)</f>
        <v/>
      </c>
      <c r="G621">
        <f>1000*(G620 + J620)</f>
        <v/>
      </c>
      <c r="H621">
        <f>1000*(H620 + J620)</f>
        <v/>
      </c>
    </row>
    <row r="623">
      <c r="A623" t="inlineStr">
        <is>
          <t>sw_IBUF[0]: sw_IBUF[0]_inst/O to ALU1/register_reg_r1_0_31_6_11_i_10/I1Total delay (from Vivado)</t>
        </is>
      </c>
      <c r="E623" t="inlineStr">
        <is>
          <t>1607</t>
        </is>
      </c>
      <c r="F623" t="inlineStr">
        <is>
          <t>1410</t>
        </is>
      </c>
      <c r="G623" t="inlineStr">
        <is>
          <t>2637</t>
        </is>
      </c>
      <c r="H623" t="inlineStr">
        <is>
          <t>2262</t>
        </is>
      </c>
    </row>
    <row r="625">
      <c r="A625" t="inlineStr">
        <is>
          <t>INT_R_X7Y44/INT_R.BYP_BOUNCE2-&gt;&gt;IMUX14</t>
        </is>
      </c>
      <c r="B625" t="inlineStr">
        <is>
          <t>Buffer</t>
        </is>
      </c>
      <c r="C625" t="n">
        <v>1.6107141875</v>
      </c>
      <c r="D625" t="n">
        <v>0.007713</v>
      </c>
      <c r="E625" t="n">
        <v>0.047</v>
      </c>
      <c r="F625" t="n">
        <v>0.038</v>
      </c>
      <c r="G625" t="n">
        <v>0.138</v>
      </c>
      <c r="H625" t="n">
        <v>0.114</v>
      </c>
      <c r="I625">
        <f>((((D630) + (D629))) + (D626 + D627))</f>
        <v/>
      </c>
      <c r="J625">
        <f>(((((D630) + (D629))) + (D626 + D627))*C625)</f>
        <v/>
      </c>
    </row>
    <row r="626">
      <c r="A626" t="inlineStr">
        <is>
          <t>INT_R_X7Y44/IMUX14</t>
        </is>
      </c>
      <c r="B626" t="inlineStr">
        <is>
          <t>Part of wire</t>
        </is>
      </c>
      <c r="C626" t="n">
        <v>0</v>
      </c>
      <c r="D626" t="n">
        <v>0</v>
      </c>
    </row>
    <row r="627">
      <c r="A627" t="inlineStr">
        <is>
          <t>CLBLM_R_X7Y44/CLBLM_IMUX14</t>
        </is>
      </c>
      <c r="B627" t="inlineStr">
        <is>
          <t>Part of wire</t>
        </is>
      </c>
      <c r="C627" t="n">
        <v>0</v>
      </c>
      <c r="D627" t="n">
        <v>0</v>
      </c>
      <c r="I627">
        <f>(((D626 + D627)/2) + (((D630) + (D629))))</f>
        <v/>
      </c>
      <c r="J627">
        <f>((C626 + C627)*(((D626 + D627)/2) + (((D630) + (D629)))))</f>
        <v/>
      </c>
    </row>
    <row r="628">
      <c r="A628" t="inlineStr">
        <is>
          <t>CLBLM_R_X7Y44/CLBLM_R.CLBLM_IMUX14-&gt;CLBLM_L_B1</t>
        </is>
      </c>
      <c r="B628" t="inlineStr">
        <is>
          <t>PassTransistor</t>
        </is>
      </c>
      <c r="C628" t="n">
        <v>0</v>
      </c>
      <c r="E628" t="n">
        <v>0</v>
      </c>
      <c r="F628" t="n">
        <v>0</v>
      </c>
      <c r="G628" t="n">
        <v>0</v>
      </c>
      <c r="H628" t="n">
        <v>0</v>
      </c>
      <c r="I628">
        <f>((D630) + (D629))</f>
        <v/>
      </c>
      <c r="J628">
        <f>(((D630) + (D629))*C628)</f>
        <v/>
      </c>
    </row>
    <row r="629">
      <c r="A629" t="inlineStr">
        <is>
          <t>CLBLM_R_X7Y44/CLBLM_L_B1</t>
        </is>
      </c>
      <c r="B629" t="inlineStr">
        <is>
          <t>Part of wire</t>
        </is>
      </c>
      <c r="C629" t="n">
        <v>0</v>
      </c>
      <c r="D629" t="n">
        <v>0</v>
      </c>
      <c r="I629">
        <f>(((D629)/2) + (D630))</f>
        <v/>
      </c>
      <c r="J629">
        <f>((C629)*(((D629)/2) + (D630)))</f>
        <v/>
      </c>
    </row>
    <row r="630">
      <c r="A630" t="inlineStr">
        <is>
          <t>ALU1/register_reg_r1_0_31_6_11_i_14/I1</t>
        </is>
      </c>
      <c r="B630" t="inlineStr">
        <is>
          <t>Inpin</t>
        </is>
      </c>
      <c r="D630" t="n">
        <v>0</v>
      </c>
      <c r="E630" t="n">
        <v>0.213</v>
      </c>
      <c r="F630" t="n">
        <v>0.171</v>
      </c>
      <c r="G630" t="n">
        <v>0.518</v>
      </c>
      <c r="H630" t="n">
        <v>0.417</v>
      </c>
    </row>
    <row r="631">
      <c r="A631" t="inlineStr">
        <is>
          <t>sw_IBUF[0]: sw_IBUF[0]_inst/O to ALU1/register_reg_r1_0_31_6_11_i_14/I1 sum delays</t>
        </is>
      </c>
      <c r="E631">
        <f>(E2 + E5 + E7 + E9 + E11 + E15 + E18 + E27 + E48 + E56 + E64 + E113 + E116 + E168 + E444 + E562 + E590 + E598 + E600 + E625 + E628 + E630)</f>
        <v/>
      </c>
      <c r="F631">
        <f>(F2 + F5 + F7 + F9 + F11 + F15 + F18 + F27 + F48 + F56 + F64 + F113 + F116 + F168 + F444 + F562 + F590 + F598 + F600 + F625 + F628 + F630)</f>
        <v/>
      </c>
      <c r="G631">
        <f>(G2 + G5 + G7 + G9 + G11 + G15 + G18 + G27 + G48 + G56 + G64 + G113 + G116 + G168 + G444 + G562 + G590 + G598 + G600 + G625 + G628 + G630)</f>
        <v/>
      </c>
      <c r="H631">
        <f>(H2 + H5 + H7 + H9 + H11 + H15 + H18 + H27 + H48 + H56 + H64 + H113 + H116 + H168 + H444 + H562 + H590 + H598 + H600 + H625 + H628 + H630)</f>
        <v/>
      </c>
      <c r="J631">
        <f>(J2 + J4 + J5 + J6 + J7 + J8 + J9 + J10 + J11 + J14 + J15 + J17 + J18 + J26 + J27 + J47 + J48 + J55 + J56 + J63 + J64 + J72 + J113 + J115 + J116 + J118 + J168 + J171 + J444 + J449 + J562 + J564 + J590 + J597 + J598 + J599 + J600 + J602 + J625 + J627 + J628 + J629 + J630)</f>
        <v/>
      </c>
    </row>
    <row r="632">
      <c r="A632" t="inlineStr">
        <is>
          <t>sw_IBUF[0]: sw_IBUF[0]_inst/O to ALU1/register_reg_r1_0_31_6_11_i_14/I1sum delays + cap delay</t>
        </is>
      </c>
      <c r="E632">
        <f>1000*(E631 + J631)</f>
        <v/>
      </c>
      <c r="F632">
        <f>1000*(F631 + J631)</f>
        <v/>
      </c>
      <c r="G632">
        <f>1000*(G631 + J631)</f>
        <v/>
      </c>
      <c r="H632">
        <f>1000*(H631 + J631)</f>
        <v/>
      </c>
    </row>
    <row r="634">
      <c r="A634" t="inlineStr">
        <is>
          <t>sw_IBUF[0]: sw_IBUF[0]_inst/O to ALU1/register_reg_r1_0_31_6_11_i_14/I1Total delay (from Vivado)</t>
        </is>
      </c>
      <c r="E634" t="inlineStr">
        <is>
          <t>1768</t>
        </is>
      </c>
      <c r="F634" t="inlineStr">
        <is>
          <t>1539</t>
        </is>
      </c>
      <c r="G634" t="inlineStr">
        <is>
          <t>2962</t>
        </is>
      </c>
      <c r="H634" t="inlineStr">
        <is>
          <t>2522</t>
        </is>
      </c>
    </row>
    <row r="636">
      <c r="A636" t="inlineStr">
        <is>
          <t>INT_R_X7Y44/INT_R.EE2END2-&gt;&gt;IMUX20</t>
        </is>
      </c>
      <c r="B636" t="inlineStr">
        <is>
          <t>Buffer</t>
        </is>
      </c>
      <c r="C636" t="n">
        <v>1.6107141875</v>
      </c>
      <c r="D636" t="n">
        <v>0.007713</v>
      </c>
      <c r="E636" t="n">
        <v>0.047</v>
      </c>
      <c r="F636" t="n">
        <v>0.038</v>
      </c>
      <c r="G636" t="n">
        <v>0.138</v>
      </c>
      <c r="H636" t="n">
        <v>0.114</v>
      </c>
      <c r="I636">
        <f>((((D641) + (D640))) + (D637 + D638))</f>
        <v/>
      </c>
      <c r="J636">
        <f>(((((D641) + (D640))) + (D637 + D638))*C636)</f>
        <v/>
      </c>
    </row>
    <row r="637">
      <c r="A637" t="inlineStr">
        <is>
          <t>INT_R_X7Y44/IMUX20</t>
        </is>
      </c>
      <c r="B637" t="inlineStr">
        <is>
          <t>Part of wire</t>
        </is>
      </c>
      <c r="C637" t="n">
        <v>0</v>
      </c>
      <c r="D637" t="n">
        <v>0</v>
      </c>
    </row>
    <row r="638">
      <c r="A638" t="inlineStr">
        <is>
          <t>CLBLM_R_X7Y44/CLBLM_IMUX20</t>
        </is>
      </c>
      <c r="B638" t="inlineStr">
        <is>
          <t>Part of wire</t>
        </is>
      </c>
      <c r="C638" t="n">
        <v>0</v>
      </c>
      <c r="D638" t="n">
        <v>0</v>
      </c>
      <c r="I638">
        <f>(((D637 + D638)/2) + (((D641) + (D640))))</f>
        <v/>
      </c>
      <c r="J638">
        <f>((C637 + C638)*(((D637 + D638)/2) + (((D641) + (D640)))))</f>
        <v/>
      </c>
    </row>
    <row r="639">
      <c r="A639" t="inlineStr">
        <is>
          <t>CLBLM_R_X7Y44/CLBLM_R.CLBLM_IMUX20-&gt;CLBLM_L_C2</t>
        </is>
      </c>
      <c r="B639" t="inlineStr">
        <is>
          <t>PassTransistor</t>
        </is>
      </c>
      <c r="C639" t="n">
        <v>0</v>
      </c>
      <c r="E639" t="n">
        <v>0</v>
      </c>
      <c r="F639" t="n">
        <v>0</v>
      </c>
      <c r="G639" t="n">
        <v>0</v>
      </c>
      <c r="H639" t="n">
        <v>0</v>
      </c>
      <c r="I639">
        <f>((D641) + (D640))</f>
        <v/>
      </c>
      <c r="J639">
        <f>(((D641) + (D640))*C639)</f>
        <v/>
      </c>
    </row>
    <row r="640">
      <c r="A640" t="inlineStr">
        <is>
          <t>CLBLM_R_X7Y44/CLBLM_L_C2</t>
        </is>
      </c>
      <c r="B640" t="inlineStr">
        <is>
          <t>Part of wire</t>
        </is>
      </c>
      <c r="C640" t="n">
        <v>0</v>
      </c>
      <c r="D640" t="n">
        <v>0</v>
      </c>
      <c r="I640">
        <f>(((D640)/2) + (D641))</f>
        <v/>
      </c>
      <c r="J640">
        <f>((C640)*(((D640)/2) + (D641)))</f>
        <v/>
      </c>
    </row>
    <row r="641">
      <c r="A641" t="inlineStr">
        <is>
          <t>masterReg/register_reg_r1_0_31_6_11_i_13/I2</t>
        </is>
      </c>
      <c r="B641" t="inlineStr">
        <is>
          <t>Inpin</t>
        </is>
      </c>
      <c r="D641" t="n">
        <v>0</v>
      </c>
      <c r="E641" t="n">
        <v>0.213</v>
      </c>
      <c r="F641" t="n">
        <v>0.171</v>
      </c>
      <c r="G641" t="n">
        <v>0.507</v>
      </c>
      <c r="H641" t="n">
        <v>0.409</v>
      </c>
    </row>
    <row r="642">
      <c r="A642" t="inlineStr">
        <is>
          <t>sw_IBUF[0]: sw_IBUF[0]_inst/O to masterReg/register_reg_r1_0_31_6_11_i_13/I2 sum delays</t>
        </is>
      </c>
      <c r="E642">
        <f>(E2 + E5 + E7 + E9 + E11 + E15 + E18 + E27 + E48 + E56 + E64 + E113 + E116 + E168 + E444 + E562 + E590 + E636 + E639 + E641)</f>
        <v/>
      </c>
      <c r="F642">
        <f>(F2 + F5 + F7 + F9 + F11 + F15 + F18 + F27 + F48 + F56 + F64 + F113 + F116 + F168 + F444 + F562 + F590 + F636 + F639 + F641)</f>
        <v/>
      </c>
      <c r="G642">
        <f>(G2 + G5 + G7 + G9 + G11 + G15 + G18 + G27 + G48 + G56 + G64 + G113 + G116 + G168 + G444 + G562 + G590 + G636 + G639 + G641)</f>
        <v/>
      </c>
      <c r="H642">
        <f>(H2 + H5 + H7 + H9 + H11 + H15 + H18 + H27 + H48 + H56 + H64 + H113 + H116 + H168 + H444 + H562 + H590 + H636 + H639 + H641)</f>
        <v/>
      </c>
      <c r="J642">
        <f>(J2 + J4 + J5 + J6 + J7 + J8 + J9 + J10 + J11 + J14 + J15 + J17 + J18 + J26 + J27 + J47 + J48 + J55 + J56 + J63 + J64 + J72 + J113 + J115 + J116 + J118 + J168 + J171 + J444 + J449 + J562 + J564 + J590 + J597 + J636 + J638 + J639 + J640 + J641)</f>
        <v/>
      </c>
    </row>
    <row r="643">
      <c r="A643" t="inlineStr">
        <is>
          <t>sw_IBUF[0]: sw_IBUF[0]_inst/O to masterReg/register_reg_r1_0_31_6_11_i_13/I2sum delays + cap delay</t>
        </is>
      </c>
      <c r="E643">
        <f>1000*(E642 + J642)</f>
        <v/>
      </c>
      <c r="F643">
        <f>1000*(F642 + J642)</f>
        <v/>
      </c>
      <c r="G643">
        <f>1000*(G642 + J642)</f>
        <v/>
      </c>
      <c r="H643">
        <f>1000*(H642 + J642)</f>
        <v/>
      </c>
    </row>
    <row r="645">
      <c r="A645" t="inlineStr">
        <is>
          <t>sw_IBUF[0]: sw_IBUF[0]_inst/O to masterReg/register_reg_r1_0_31_6_11_i_13/I2Total delay (from Vivado)</t>
        </is>
      </c>
      <c r="E645" t="inlineStr">
        <is>
          <t>1679</t>
        </is>
      </c>
      <c r="F645" t="inlineStr">
        <is>
          <t>1460</t>
        </is>
      </c>
      <c r="G645" t="inlineStr">
        <is>
          <t>2794</t>
        </is>
      </c>
      <c r="H645" t="inlineStr">
        <is>
          <t>2379</t>
        </is>
      </c>
    </row>
    <row r="647">
      <c r="A647" t="inlineStr">
        <is>
          <t>INT_R_X7Y44/INT_R.EE2END2-&gt;&gt;EL1BEG1</t>
        </is>
      </c>
      <c r="B647" t="inlineStr">
        <is>
          <t>Buffer</t>
        </is>
      </c>
      <c r="C647" t="n">
        <v>1.16220225</v>
      </c>
      <c r="D647" t="n">
        <v>0.008429000000000001</v>
      </c>
      <c r="E647" t="n">
        <v>0.043</v>
      </c>
      <c r="F647" t="n">
        <v>0.035</v>
      </c>
      <c r="G647" t="n">
        <v>0.124</v>
      </c>
      <c r="H647" t="n">
        <v>0.103</v>
      </c>
      <c r="I647">
        <f>((D652) + (D648 + D649 + D650 + D651))</f>
        <v/>
      </c>
      <c r="J647">
        <f>(((D652) + (D648 + D649 + D650 + D651))*C647)</f>
        <v/>
      </c>
    </row>
    <row r="648">
      <c r="A648" t="inlineStr">
        <is>
          <t>INT_R_X7Y44/EL1BEG1</t>
        </is>
      </c>
      <c r="B648" t="inlineStr">
        <is>
          <t>Part of wire</t>
        </is>
      </c>
      <c r="C648" t="n">
        <v>0</v>
      </c>
      <c r="D648" t="n">
        <v>0</v>
      </c>
    </row>
    <row r="649">
      <c r="A649" t="inlineStr">
        <is>
          <t>INT_L_X8Y44/EL1END1</t>
        </is>
      </c>
      <c r="B649" t="inlineStr">
        <is>
          <t>Part of wire</t>
        </is>
      </c>
      <c r="C649" t="n">
        <v>0</v>
      </c>
      <c r="D649" t="n">
        <v>0</v>
      </c>
    </row>
    <row r="650">
      <c r="A650" t="inlineStr">
        <is>
          <t>CLBLM_R_X7Y44/CLBLM_EL1BEG1</t>
        </is>
      </c>
      <c r="B650" t="inlineStr">
        <is>
          <t>Part of wire</t>
        </is>
      </c>
      <c r="C650" t="n">
        <v>0.052151</v>
      </c>
      <c r="D650" t="n">
        <v>0.004690000000000001</v>
      </c>
    </row>
    <row r="651">
      <c r="A651" t="inlineStr">
        <is>
          <t>CLBLM_L_X8Y44/CLBLM_EL1BEG1</t>
        </is>
      </c>
      <c r="B651" t="inlineStr">
        <is>
          <t>Part of wire</t>
        </is>
      </c>
      <c r="C651" t="n">
        <v>0.052151</v>
      </c>
      <c r="D651" t="n">
        <v>0.004690000000000001</v>
      </c>
      <c r="I651">
        <f>(((D648 + D649 + D650 + D651)/2) + (D652))</f>
        <v/>
      </c>
      <c r="J651">
        <f>((C648 + C649 + C650 + C651)*(((D648 + D649 + D650 + D651)/2) + (D652)))</f>
        <v/>
      </c>
    </row>
    <row r="652">
      <c r="A652" t="inlineStr">
        <is>
          <t>INT_L_X8Y44/INT_L.EL1END1-&gt;&gt;NR1BEG1</t>
        </is>
      </c>
      <c r="B652" t="inlineStr">
        <is>
          <t>Buffer</t>
        </is>
      </c>
      <c r="C652" t="n">
        <v>1.16220225</v>
      </c>
      <c r="D652" t="n">
        <v>0.008429000000000001</v>
      </c>
      <c r="E652" t="n">
        <v>0.056</v>
      </c>
      <c r="F652" t="n">
        <v>0.046</v>
      </c>
      <c r="G652" t="n">
        <v>0.132</v>
      </c>
      <c r="H652" t="n">
        <v>0.109</v>
      </c>
      <c r="I652">
        <f>((D655 + D666) + (D653 + D654))</f>
        <v/>
      </c>
      <c r="J652">
        <f>(((D655 + D666) + (D653 + D654))*C652)</f>
        <v/>
      </c>
    </row>
    <row r="653">
      <c r="A653" t="inlineStr">
        <is>
          <t>INT_L_X8Y44/NR1BEG1</t>
        </is>
      </c>
      <c r="B653" t="inlineStr">
        <is>
          <t>Part of wire</t>
        </is>
      </c>
      <c r="C653" t="n">
        <v>0</v>
      </c>
      <c r="D653" t="n">
        <v>0</v>
      </c>
    </row>
    <row r="654">
      <c r="A654" t="inlineStr">
        <is>
          <t>INT_L_X8Y45/NR1END1</t>
        </is>
      </c>
      <c r="B654" t="inlineStr">
        <is>
          <t>Part of wire</t>
        </is>
      </c>
      <c r="C654" t="n">
        <v>0</v>
      </c>
      <c r="D654" t="n">
        <v>0</v>
      </c>
      <c r="I654">
        <f>(((D653 + D654)/2) + (D655 + D666))</f>
        <v/>
      </c>
      <c r="J654">
        <f>((C653 + C654)*(((D653 + D654)/2) + (D655 + D666)))</f>
        <v/>
      </c>
    </row>
    <row r="655">
      <c r="A655" t="inlineStr">
        <is>
          <t>INT_L_X8Y45/INT_L.NR1END1-&gt;&gt;IMUX_L3</t>
        </is>
      </c>
      <c r="B655" t="inlineStr">
        <is>
          <t>Buffer</t>
        </is>
      </c>
      <c r="C655" t="n">
        <v>1.6107141875</v>
      </c>
      <c r="D655" t="n">
        <v>0.007713</v>
      </c>
      <c r="E655" t="n">
        <v>0.047</v>
      </c>
      <c r="F655" t="n">
        <v>0.038</v>
      </c>
      <c r="G655" t="n">
        <v>0.138</v>
      </c>
      <c r="H655" t="n">
        <v>0.114</v>
      </c>
      <c r="I655">
        <f>((((D660) + (D659))) + (D656 + D657))</f>
        <v/>
      </c>
      <c r="J655">
        <f>(((((D660) + (D659))) + (D656 + D657))*C655)</f>
        <v/>
      </c>
    </row>
    <row r="656">
      <c r="A656" t="inlineStr">
        <is>
          <t>INT_L_X8Y45/IMUX_L3</t>
        </is>
      </c>
      <c r="B656" t="inlineStr">
        <is>
          <t>Part of wire</t>
        </is>
      </c>
      <c r="C656" t="n">
        <v>0</v>
      </c>
      <c r="D656" t="n">
        <v>0</v>
      </c>
    </row>
    <row r="657">
      <c r="A657" t="inlineStr">
        <is>
          <t>CLBLM_L_X8Y45/CLBLM_IMUX3</t>
        </is>
      </c>
      <c r="B657" t="inlineStr">
        <is>
          <t>Part of wire</t>
        </is>
      </c>
      <c r="C657" t="n">
        <v>0</v>
      </c>
      <c r="D657" t="n">
        <v>0</v>
      </c>
      <c r="I657">
        <f>(((D656 + D657)/2) + (((D660) + (D659))))</f>
        <v/>
      </c>
      <c r="J657">
        <f>((C656 + C657)*(((D656 + D657)/2) + (((D660) + (D659)))))</f>
        <v/>
      </c>
    </row>
    <row r="658">
      <c r="A658" t="inlineStr">
        <is>
          <t>CLBLM_L_X8Y45/CLBLM_L.CLBLM_IMUX3-&gt;CLBLM_L_A2</t>
        </is>
      </c>
      <c r="B658" t="inlineStr">
        <is>
          <t>PassTransistor</t>
        </is>
      </c>
      <c r="C658" t="n">
        <v>0</v>
      </c>
      <c r="E658" t="n">
        <v>0</v>
      </c>
      <c r="F658" t="n">
        <v>0</v>
      </c>
      <c r="G658" t="n">
        <v>0</v>
      </c>
      <c r="H658" t="n">
        <v>0</v>
      </c>
      <c r="I658">
        <f>((D660) + (D659))</f>
        <v/>
      </c>
      <c r="J658">
        <f>(((D660) + (D659))*C658)</f>
        <v/>
      </c>
    </row>
    <row r="659">
      <c r="A659" t="inlineStr">
        <is>
          <t>CLBLM_L_X8Y45/CLBLM_L_A2</t>
        </is>
      </c>
      <c r="B659" t="inlineStr">
        <is>
          <t>Part of wire</t>
        </is>
      </c>
      <c r="C659" t="n">
        <v>0</v>
      </c>
      <c r="D659" t="n">
        <v>0</v>
      </c>
      <c r="I659">
        <f>(((D659)/2) + (D660))</f>
        <v/>
      </c>
      <c r="J659">
        <f>((C659)*(((D659)/2) + (D660)))</f>
        <v/>
      </c>
    </row>
    <row r="660">
      <c r="A660" t="inlineStr">
        <is>
          <t>masterReg/register_reg_r1_0_31_6_11_i_17/I2</t>
        </is>
      </c>
      <c r="B660" t="inlineStr">
        <is>
          <t>Inpin</t>
        </is>
      </c>
      <c r="D660" t="n">
        <v>0</v>
      </c>
      <c r="E660" t="n">
        <v>0.212</v>
      </c>
      <c r="F660" t="n">
        <v>0.17</v>
      </c>
      <c r="G660" t="n">
        <v>0.507</v>
      </c>
      <c r="H660" t="n">
        <v>0.409</v>
      </c>
    </row>
    <row r="661">
      <c r="A661" t="inlineStr">
        <is>
          <t>sw_IBUF[0]: sw_IBUF[0]_inst/O to masterReg/register_reg_r1_0_31_6_11_i_17/I2 sum delays</t>
        </is>
      </c>
      <c r="E661">
        <f>(E2 + E5 + E7 + E9 + E11 + E15 + E18 + E27 + E48 + E56 + E64 + E113 + E116 + E168 + E444 + E562 + E590 + E647 + E652 + E655 + E658 + E660)</f>
        <v/>
      </c>
      <c r="F661">
        <f>(F2 + F5 + F7 + F9 + F11 + F15 + F18 + F27 + F48 + F56 + F64 + F113 + F116 + F168 + F444 + F562 + F590 + F647 + F652 + F655 + F658 + F660)</f>
        <v/>
      </c>
      <c r="G661">
        <f>(G2 + G5 + G7 + G9 + G11 + G15 + G18 + G27 + G48 + G56 + G64 + G113 + G116 + G168 + G444 + G562 + G590 + G647 + G652 + G655 + G658 + G660)</f>
        <v/>
      </c>
      <c r="H661">
        <f>(H2 + H5 + H7 + H9 + H11 + H15 + H18 + H27 + H48 + H56 + H64 + H113 + H116 + H168 + H444 + H562 + H590 + H647 + H652 + H655 + H658 + H660)</f>
        <v/>
      </c>
      <c r="J661">
        <f>(J2 + J4 + J5 + J6 + J7 + J8 + J9 + J10 + J11 + J14 + J15 + J17 + J18 + J26 + J27 + J47 + J48 + J55 + J56 + J63 + J64 + J72 + J113 + J115 + J116 + J118 + J168 + J171 + J444 + J449 + J562 + J564 + J590 + J597 + J647 + J651 + J652 + J654 + J655 + J657 + J658 + J659 + J660)</f>
        <v/>
      </c>
    </row>
    <row r="662">
      <c r="A662" t="inlineStr">
        <is>
          <t>sw_IBUF[0]: sw_IBUF[0]_inst/O to masterReg/register_reg_r1_0_31_6_11_i_17/I2sum delays + cap delay</t>
        </is>
      </c>
      <c r="E662">
        <f>1000*(E661 + J661)</f>
        <v/>
      </c>
      <c r="F662">
        <f>1000*(F661 + J661)</f>
        <v/>
      </c>
      <c r="G662">
        <f>1000*(G661 + J661)</f>
        <v/>
      </c>
      <c r="H662">
        <f>1000*(H661 + J661)</f>
        <v/>
      </c>
    </row>
    <row r="664">
      <c r="A664" t="inlineStr">
        <is>
          <t>sw_IBUF[0]: sw_IBUF[0]_inst/O to masterReg/register_reg_r1_0_31_6_11_i_17/I2Total delay (from Vivado)</t>
        </is>
      </c>
      <c r="E664" t="inlineStr">
        <is>
          <t>1817</t>
        </is>
      </c>
      <c r="F664" t="inlineStr">
        <is>
          <t>1580</t>
        </is>
      </c>
      <c r="G664" t="inlineStr">
        <is>
          <t>3038</t>
        </is>
      </c>
      <c r="H664" t="inlineStr">
        <is>
          <t>2588</t>
        </is>
      </c>
    </row>
    <row r="666">
      <c r="A666" t="inlineStr">
        <is>
          <t>INT_L_X8Y45/INT_L.NR1END1-&gt;&gt;NW2BEG1</t>
        </is>
      </c>
      <c r="B666" t="inlineStr">
        <is>
          <t>Buffer</t>
        </is>
      </c>
      <c r="C666" t="n">
        <v>1.1851186875</v>
      </c>
      <c r="D666" t="n">
        <v>0.008473000000000001</v>
      </c>
      <c r="E666" t="n">
        <v>0.041</v>
      </c>
      <c r="F666" t="n">
        <v>0.033</v>
      </c>
      <c r="G666" t="n">
        <v>0.137</v>
      </c>
      <c r="H666" t="n">
        <v>0.113</v>
      </c>
      <c r="I666">
        <f>((D672 + D683 + D694 + D1666 + D1697) + (D667 + D668 + D669 + D670 + D671))</f>
        <v/>
      </c>
      <c r="J666">
        <f>(((D672 + D683 + D694 + D1666 + D1697) + (D667 + D668 + D669 + D670 + D671))*C666)</f>
        <v/>
      </c>
    </row>
    <row r="667">
      <c r="A667" t="inlineStr">
        <is>
          <t>INT_L_X8Y45/NW2BEG1</t>
        </is>
      </c>
      <c r="B667" t="inlineStr">
        <is>
          <t>Part of wire</t>
        </is>
      </c>
      <c r="C667" t="n">
        <v>0</v>
      </c>
      <c r="D667" t="n">
        <v>0</v>
      </c>
    </row>
    <row r="668">
      <c r="A668" t="inlineStr">
        <is>
          <t>INT_R_X7Y46/NW2END1</t>
        </is>
      </c>
      <c r="B668" t="inlineStr">
        <is>
          <t>Part of wire</t>
        </is>
      </c>
      <c r="C668" t="n">
        <v>0</v>
      </c>
      <c r="D668" t="n">
        <v>0</v>
      </c>
    </row>
    <row r="669">
      <c r="A669" t="inlineStr">
        <is>
          <t>INT_L_X8Y46/NW2A1</t>
        </is>
      </c>
      <c r="B669" t="inlineStr">
        <is>
          <t>Part of wire</t>
        </is>
      </c>
      <c r="C669" t="n">
        <v>0</v>
      </c>
      <c r="D669" t="n">
        <v>0</v>
      </c>
    </row>
    <row r="670">
      <c r="A670" t="inlineStr">
        <is>
          <t>CLBLM_L_X8Y46/CLBLM_NW2A1</t>
        </is>
      </c>
      <c r="B670" t="inlineStr">
        <is>
          <t>Part of wire</t>
        </is>
      </c>
      <c r="C670" t="n">
        <v>0.091532</v>
      </c>
      <c r="D670" t="n">
        <v>0.005884</v>
      </c>
    </row>
    <row r="671">
      <c r="A671" t="inlineStr">
        <is>
          <t>CLBLM_R_X7Y46/CLBLM_NW2A1</t>
        </is>
      </c>
      <c r="B671" t="inlineStr">
        <is>
          <t>Part of wire</t>
        </is>
      </c>
      <c r="C671" t="n">
        <v>0.091532</v>
      </c>
      <c r="D671" t="n">
        <v>0.005884</v>
      </c>
      <c r="I671">
        <f>(((D667 + D668 + D669 + D670 + D671)/2) + (D672 + D683 + D694 + D1666 + D1697))</f>
        <v/>
      </c>
      <c r="J671">
        <f>((C667 + C668 + C669 + C670 + C671)*(((D667 + D668 + D669 + D670 + D671)/2) + (D672 + D683 + D694 + D1666 + D1697)))</f>
        <v/>
      </c>
    </row>
    <row r="672">
      <c r="A672" t="inlineStr">
        <is>
          <t>INT_R_X7Y46/INT_R.NW2END1-&gt;&gt;IMUX1</t>
        </is>
      </c>
      <c r="B672" t="inlineStr">
        <is>
          <t>Buffer</t>
        </is>
      </c>
      <c r="C672" t="n">
        <v>1.6107141875</v>
      </c>
      <c r="D672" t="n">
        <v>0.007713</v>
      </c>
      <c r="E672" t="n">
        <v>0.047</v>
      </c>
      <c r="F672" t="n">
        <v>0.038</v>
      </c>
      <c r="G672" t="n">
        <v>0.138</v>
      </c>
      <c r="H672" t="n">
        <v>0.114</v>
      </c>
      <c r="I672">
        <f>((((D677) + (D676))) + (D673 + D674))</f>
        <v/>
      </c>
      <c r="J672">
        <f>(((((D677) + (D676))) + (D673 + D674))*C672)</f>
        <v/>
      </c>
    </row>
    <row r="673">
      <c r="A673" t="inlineStr">
        <is>
          <t>INT_R_X7Y46/IMUX1</t>
        </is>
      </c>
      <c r="B673" t="inlineStr">
        <is>
          <t>Part of wire</t>
        </is>
      </c>
      <c r="C673" t="n">
        <v>0</v>
      </c>
      <c r="D673" t="n">
        <v>0</v>
      </c>
    </row>
    <row r="674">
      <c r="A674" t="inlineStr">
        <is>
          <t>CLBLM_R_X7Y46/CLBLM_IMUX1</t>
        </is>
      </c>
      <c r="B674" t="inlineStr">
        <is>
          <t>Part of wire</t>
        </is>
      </c>
      <c r="C674" t="n">
        <v>0</v>
      </c>
      <c r="D674" t="n">
        <v>0</v>
      </c>
      <c r="I674">
        <f>(((D673 + D674)/2) + (((D677) + (D676))))</f>
        <v/>
      </c>
      <c r="J674">
        <f>((C673 + C674)*(((D673 + D674)/2) + (((D677) + (D676)))))</f>
        <v/>
      </c>
    </row>
    <row r="675">
      <c r="A675" t="inlineStr">
        <is>
          <t>CLBLM_R_X7Y46/CLBLM_R.CLBLM_IMUX1-&gt;CLBLM_M_A3</t>
        </is>
      </c>
      <c r="B675" t="inlineStr">
        <is>
          <t>PassTransistor</t>
        </is>
      </c>
      <c r="C675" t="n">
        <v>0</v>
      </c>
      <c r="E675" t="n">
        <v>0</v>
      </c>
      <c r="F675" t="n">
        <v>0</v>
      </c>
      <c r="G675" t="n">
        <v>0</v>
      </c>
      <c r="H675" t="n">
        <v>0</v>
      </c>
      <c r="I675">
        <f>((D677) + (D676))</f>
        <v/>
      </c>
      <c r="J675">
        <f>(((D677) + (D676))*C675)</f>
        <v/>
      </c>
    </row>
    <row r="676">
      <c r="A676" t="inlineStr">
        <is>
          <t>CLBLM_R_X7Y46/CLBLM_M_A3</t>
        </is>
      </c>
      <c r="B676" t="inlineStr">
        <is>
          <t>Part of wire</t>
        </is>
      </c>
      <c r="C676" t="n">
        <v>0</v>
      </c>
      <c r="D676" t="n">
        <v>0</v>
      </c>
      <c r="I676">
        <f>(((D676)/2) + (D677))</f>
        <v/>
      </c>
      <c r="J676">
        <f>((C676)*(((D676)/2) + (D677)))</f>
        <v/>
      </c>
    </row>
    <row r="677">
      <c r="A677" t="inlineStr">
        <is>
          <t>masterReg/readData2[12]_i_4/I3</t>
        </is>
      </c>
      <c r="B677" t="inlineStr">
        <is>
          <t>Inpin</t>
        </is>
      </c>
      <c r="D677" t="n">
        <v>0</v>
      </c>
      <c r="E677" t="n">
        <v>0.141</v>
      </c>
      <c r="F677" t="n">
        <v>0.114</v>
      </c>
      <c r="G677" t="n">
        <v>0.372</v>
      </c>
      <c r="H677" t="n">
        <v>0.3</v>
      </c>
    </row>
    <row r="678">
      <c r="A678" t="inlineStr">
        <is>
          <t>sw_IBUF[0]: sw_IBUF[0]_inst/O to masterReg/readData2[12]_i_4/I3 sum delays</t>
        </is>
      </c>
      <c r="E678">
        <f>(E2 + E5 + E7 + E9 + E11 + E15 + E18 + E27 + E48 + E56 + E64 + E113 + E116 + E168 + E444 + E562 + E590 + E647 + E652 + E666 + E672 + E675 + E677)</f>
        <v/>
      </c>
      <c r="F678">
        <f>(F2 + F5 + F7 + F9 + F11 + F15 + F18 + F27 + F48 + F56 + F64 + F113 + F116 + F168 + F444 + F562 + F590 + F647 + F652 + F666 + F672 + F675 + F677)</f>
        <v/>
      </c>
      <c r="G678">
        <f>(G2 + G5 + G7 + G9 + G11 + G15 + G18 + G27 + G48 + G56 + G64 + G113 + G116 + G168 + G444 + G562 + G590 + G647 + G652 + G666 + G672 + G675 + G677)</f>
        <v/>
      </c>
      <c r="H678">
        <f>(H2 + H5 + H7 + H9 + H11 + H15 + H18 + H27 + H48 + H56 + H64 + H113 + H116 + H168 + H444 + H562 + H590 + H647 + H652 + H666 + H672 + H675 + H677)</f>
        <v/>
      </c>
      <c r="J678">
        <f>(J2 + J4 + J5 + J6 + J7 + J8 + J9 + J10 + J11 + J14 + J15 + J17 + J18 + J26 + J27 + J47 + J48 + J55 + J56 + J63 + J64 + J72 + J113 + J115 + J116 + J118 + J168 + J171 + J444 + J449 + J562 + J564 + J590 + J597 + J647 + J651 + J652 + J654 + J666 + J671 + J672 + J674 + J675 + J676 + J677)</f>
        <v/>
      </c>
    </row>
    <row r="679">
      <c r="A679" t="inlineStr">
        <is>
          <t>sw_IBUF[0]: sw_IBUF[0]_inst/O to masterReg/readData2[12]_i_4/I3sum delays + cap delay</t>
        </is>
      </c>
      <c r="E679">
        <f>1000*(E678 + J678)</f>
        <v/>
      </c>
      <c r="F679">
        <f>1000*(F678 + J678)</f>
        <v/>
      </c>
      <c r="G679">
        <f>1000*(G678 + J678)</f>
        <v/>
      </c>
      <c r="H679">
        <f>1000*(H678 + J678)</f>
        <v/>
      </c>
    </row>
    <row r="681">
      <c r="A681" t="inlineStr">
        <is>
          <t>sw_IBUF[0]: sw_IBUF[0]_inst/O to masterReg/readData2[12]_i_4/I3Total delay (from Vivado)</t>
        </is>
      </c>
      <c r="E681" t="inlineStr">
        <is>
          <t>1855</t>
        </is>
      </c>
      <c r="F681" t="inlineStr">
        <is>
          <t>1625</t>
        </is>
      </c>
      <c r="G681" t="inlineStr">
        <is>
          <t>3092</t>
        </is>
      </c>
      <c r="H681" t="inlineStr">
        <is>
          <t>2646</t>
        </is>
      </c>
    </row>
    <row r="683">
      <c r="A683" t="inlineStr">
        <is>
          <t>INT_R_X7Y46/INT_R.NW2END1-&gt;&gt;IMUX25</t>
        </is>
      </c>
      <c r="B683" t="inlineStr">
        <is>
          <t>Buffer</t>
        </is>
      </c>
      <c r="C683" t="n">
        <v>1.6107141875</v>
      </c>
      <c r="D683" t="n">
        <v>0.007713</v>
      </c>
      <c r="E683" t="n">
        <v>0.047</v>
      </c>
      <c r="F683" t="n">
        <v>0.038</v>
      </c>
      <c r="G683" t="n">
        <v>0.138</v>
      </c>
      <c r="H683" t="n">
        <v>0.114</v>
      </c>
      <c r="I683">
        <f>((((D688) + (D687))) + (D684 + D685))</f>
        <v/>
      </c>
      <c r="J683">
        <f>(((((D688) + (D687))) + (D684 + D685))*C683)</f>
        <v/>
      </c>
    </row>
    <row r="684">
      <c r="A684" t="inlineStr">
        <is>
          <t>INT_R_X7Y46/IMUX25</t>
        </is>
      </c>
      <c r="B684" t="inlineStr">
        <is>
          <t>Part of wire</t>
        </is>
      </c>
      <c r="C684" t="n">
        <v>0</v>
      </c>
      <c r="D684" t="n">
        <v>0</v>
      </c>
    </row>
    <row r="685">
      <c r="A685" t="inlineStr">
        <is>
          <t>CLBLM_R_X7Y46/CLBLM_IMUX25</t>
        </is>
      </c>
      <c r="B685" t="inlineStr">
        <is>
          <t>Part of wire</t>
        </is>
      </c>
      <c r="C685" t="n">
        <v>0</v>
      </c>
      <c r="D685" t="n">
        <v>0</v>
      </c>
      <c r="I685">
        <f>(((D684 + D685)/2) + (((D688) + (D687))))</f>
        <v/>
      </c>
      <c r="J685">
        <f>((C684 + C685)*(((D684 + D685)/2) + (((D688) + (D687)))))</f>
        <v/>
      </c>
    </row>
    <row r="686">
      <c r="A686" t="inlineStr">
        <is>
          <t>CLBLM_R_X7Y46/CLBLM_R.CLBLM_IMUX25-&gt;CLBLM_L_B5</t>
        </is>
      </c>
      <c r="B686" t="inlineStr">
        <is>
          <t>PassTransistor</t>
        </is>
      </c>
      <c r="C686" t="n">
        <v>0</v>
      </c>
      <c r="E686" t="n">
        <v>0</v>
      </c>
      <c r="F686" t="n">
        <v>0</v>
      </c>
      <c r="G686" t="n">
        <v>0</v>
      </c>
      <c r="H686" t="n">
        <v>0</v>
      </c>
      <c r="I686">
        <f>((D688) + (D687))</f>
        <v/>
      </c>
      <c r="J686">
        <f>(((D688) + (D687))*C686)</f>
        <v/>
      </c>
    </row>
    <row r="687">
      <c r="A687" t="inlineStr">
        <is>
          <t>CLBLM_R_X7Y46/CLBLM_L_B5</t>
        </is>
      </c>
      <c r="B687" t="inlineStr">
        <is>
          <t>Part of wire</t>
        </is>
      </c>
      <c r="C687" t="n">
        <v>0</v>
      </c>
      <c r="D687" t="n">
        <v>0</v>
      </c>
      <c r="I687">
        <f>(((D687)/2) + (D688))</f>
        <v/>
      </c>
      <c r="J687">
        <f>((C687)*(((D687)/2) + (D688)))</f>
        <v/>
      </c>
    </row>
    <row r="688">
      <c r="A688" t="inlineStr">
        <is>
          <t>masterReg/readData2[6]_i_6/I2</t>
        </is>
      </c>
      <c r="B688" t="inlineStr">
        <is>
          <t>Inpin</t>
        </is>
      </c>
      <c r="D688" t="n">
        <v>0</v>
      </c>
      <c r="E688" t="n">
        <v>0.043</v>
      </c>
      <c r="F688" t="n">
        <v>0.034</v>
      </c>
      <c r="G688" t="n">
        <v>0.116</v>
      </c>
      <c r="H688" t="n">
        <v>0.093</v>
      </c>
    </row>
    <row r="689">
      <c r="A689" t="inlineStr">
        <is>
          <t>sw_IBUF[0]: sw_IBUF[0]_inst/O to masterReg/readData2[6]_i_6/I2 sum delays</t>
        </is>
      </c>
      <c r="E689">
        <f>(E2 + E5 + E7 + E9 + E11 + E15 + E18 + E27 + E48 + E56 + E64 + E113 + E116 + E168 + E444 + E562 + E590 + E647 + E652 + E666 + E683 + E686 + E688)</f>
        <v/>
      </c>
      <c r="F689">
        <f>(F2 + F5 + F7 + F9 + F11 + F15 + F18 + F27 + F48 + F56 + F64 + F113 + F116 + F168 + F444 + F562 + F590 + F647 + F652 + F666 + F683 + F686 + F688)</f>
        <v/>
      </c>
      <c r="G689">
        <f>(G2 + G5 + G7 + G9 + G11 + G15 + G18 + G27 + G48 + G56 + G64 + G113 + G116 + G168 + G444 + G562 + G590 + G647 + G652 + G666 + G683 + G686 + G688)</f>
        <v/>
      </c>
      <c r="H689">
        <f>(H2 + H5 + H7 + H9 + H11 + H15 + H18 + H27 + H48 + H56 + H64 + H113 + H116 + H168 + H444 + H562 + H590 + H647 + H652 + H666 + H683 + H686 + H688)</f>
        <v/>
      </c>
      <c r="J689">
        <f>(J2 + J4 + J5 + J6 + J7 + J8 + J9 + J10 + J11 + J14 + J15 + J17 + J18 + J26 + J27 + J47 + J48 + J55 + J56 + J63 + J64 + J72 + J113 + J115 + J116 + J118 + J168 + J171 + J444 + J449 + J562 + J564 + J590 + J597 + J647 + J651 + J652 + J654 + J666 + J671 + J683 + J685 + J686 + J687 + J688)</f>
        <v/>
      </c>
    </row>
    <row r="690">
      <c r="A690" t="inlineStr">
        <is>
          <t>sw_IBUF[0]: sw_IBUF[0]_inst/O to masterReg/readData2[6]_i_6/I2sum delays + cap delay</t>
        </is>
      </c>
      <c r="E690">
        <f>1000*(E689 + J689)</f>
        <v/>
      </c>
      <c r="F690">
        <f>1000*(F689 + J689)</f>
        <v/>
      </c>
      <c r="G690">
        <f>1000*(G689 + J689)</f>
        <v/>
      </c>
      <c r="H690">
        <f>1000*(H689 + J689)</f>
        <v/>
      </c>
    </row>
    <row r="692">
      <c r="A692" t="inlineStr">
        <is>
          <t>sw_IBUF[0]: sw_IBUF[0]_inst/O to masterReg/readData2[6]_i_6/I2Total delay (from Vivado)</t>
        </is>
      </c>
      <c r="E692" t="inlineStr">
        <is>
          <t>1757</t>
        </is>
      </c>
      <c r="F692" t="inlineStr">
        <is>
          <t>1545</t>
        </is>
      </c>
      <c r="G692" t="inlineStr">
        <is>
          <t>2883</t>
        </is>
      </c>
      <c r="H692" t="inlineStr">
        <is>
          <t>2478</t>
        </is>
      </c>
    </row>
    <row r="694">
      <c r="A694" t="inlineStr">
        <is>
          <t>INT_R_X7Y46/INT_R.NW2END1-&gt;&gt;NN6BEG1</t>
        </is>
      </c>
      <c r="B694" t="inlineStr">
        <is>
          <t>Buffer</t>
        </is>
      </c>
      <c r="C694" t="n">
        <v>1.5845231875</v>
      </c>
      <c r="D694" t="n">
        <v>0.009979</v>
      </c>
      <c r="E694" t="n">
        <v>0.081</v>
      </c>
      <c r="F694" t="n">
        <v>0.067</v>
      </c>
      <c r="G694" t="n">
        <v>0.18</v>
      </c>
      <c r="H694" t="n">
        <v>0.149</v>
      </c>
      <c r="I694">
        <f>((D703 + D1072 + D1641) + (D695 + D696 + D697 + D698 + D699 + D700 + D701 + D702))</f>
        <v/>
      </c>
      <c r="J694">
        <f>(((D703 + D1072 + D1641) + (D695 + D696 + D697 + D698 + D699 + D700 + D701 + D702))*C694)</f>
        <v/>
      </c>
    </row>
    <row r="695">
      <c r="A695" t="inlineStr">
        <is>
          <t>INT_R_X7Y46/NN6BEG1</t>
        </is>
      </c>
      <c r="B695" t="inlineStr">
        <is>
          <t>Part of wire</t>
        </is>
      </c>
      <c r="C695" t="n">
        <v>0</v>
      </c>
      <c r="D695" t="n">
        <v>0</v>
      </c>
    </row>
    <row r="696">
      <c r="A696" t="inlineStr">
        <is>
          <t>INT_R_X7Y52/NN6END1</t>
        </is>
      </c>
      <c r="B696" t="inlineStr">
        <is>
          <t>Part of wire</t>
        </is>
      </c>
      <c r="C696" t="n">
        <v>0</v>
      </c>
      <c r="D696" t="n">
        <v>0</v>
      </c>
    </row>
    <row r="697">
      <c r="A697" t="inlineStr">
        <is>
          <t>INT_R_X7Y47/NN6A1</t>
        </is>
      </c>
      <c r="B697" t="inlineStr">
        <is>
          <t>Part of wire</t>
        </is>
      </c>
      <c r="C697" t="n">
        <v>0</v>
      </c>
      <c r="D697" t="n">
        <v>0</v>
      </c>
    </row>
    <row r="698">
      <c r="A698" t="inlineStr">
        <is>
          <t>INT_R_X7Y48/NN6B1</t>
        </is>
      </c>
      <c r="B698" t="inlineStr">
        <is>
          <t>Part of wire</t>
        </is>
      </c>
      <c r="C698" t="n">
        <v>0</v>
      </c>
      <c r="D698" t="n">
        <v>0</v>
      </c>
    </row>
    <row r="699">
      <c r="A699" t="inlineStr">
        <is>
          <t>INT_R_X7Y49/NN6C1</t>
        </is>
      </c>
      <c r="B699" t="inlineStr">
        <is>
          <t>Part of wire</t>
        </is>
      </c>
      <c r="C699" t="n">
        <v>0</v>
      </c>
      <c r="D699" t="n">
        <v>0</v>
      </c>
    </row>
    <row r="700">
      <c r="A700" t="inlineStr">
        <is>
          <t>BRKH_INT_X7Y49/BRKH_INT_NN6C1</t>
        </is>
      </c>
      <c r="B700" t="inlineStr">
        <is>
          <t>Part of wire</t>
        </is>
      </c>
      <c r="C700" t="n">
        <v>0.00523</v>
      </c>
      <c r="D700" t="n">
        <v>0.001</v>
      </c>
    </row>
    <row r="701">
      <c r="A701" t="inlineStr">
        <is>
          <t>INT_R_X7Y50/NN6D1</t>
        </is>
      </c>
      <c r="B701" t="inlineStr">
        <is>
          <t>Part of wire</t>
        </is>
      </c>
      <c r="C701" t="n">
        <v>0</v>
      </c>
      <c r="D701" t="n">
        <v>0</v>
      </c>
    </row>
    <row r="702">
      <c r="A702" t="inlineStr">
        <is>
          <t>INT_R_X7Y51/NN6E1</t>
        </is>
      </c>
      <c r="B702" t="inlineStr">
        <is>
          <t>Part of wire</t>
        </is>
      </c>
      <c r="C702" t="n">
        <v>0</v>
      </c>
      <c r="D702" t="n">
        <v>0</v>
      </c>
      <c r="I702">
        <f>(((D695 + D696 + D697 + D698 + D699 + D700 + D701 + D702)/2) + (D703 + D1072 + D1641))</f>
        <v/>
      </c>
      <c r="J702">
        <f>((C695 + C696 + C697 + C698 + C699 + C700 + C701 + C702)*(((D695 + D696 + D697 + D698 + D699 + D700 + D701 + D702)/2) + (D703 + D1072 + D1641)))</f>
        <v/>
      </c>
    </row>
    <row r="703">
      <c r="A703" t="inlineStr">
        <is>
          <t>INT_R_X7Y52/INT_R.NN6END1-&gt;&gt;NR1BEG1</t>
        </is>
      </c>
      <c r="B703" t="inlineStr">
        <is>
          <t>Buffer</t>
        </is>
      </c>
      <c r="C703" t="n">
        <v>1.16220225</v>
      </c>
      <c r="D703" t="n">
        <v>0.008429000000000001</v>
      </c>
      <c r="E703" t="n">
        <v>0.056</v>
      </c>
      <c r="F703" t="n">
        <v>0.046</v>
      </c>
      <c r="G703" t="n">
        <v>0.132</v>
      </c>
      <c r="H703" t="n">
        <v>0.109</v>
      </c>
      <c r="I703">
        <f>((D706 + D717) + (D704 + D705))</f>
        <v/>
      </c>
      <c r="J703">
        <f>(((D706 + D717) + (D704 + D705))*C703)</f>
        <v/>
      </c>
    </row>
    <row r="704">
      <c r="A704" t="inlineStr">
        <is>
          <t>INT_R_X7Y52/NR1BEG1</t>
        </is>
      </c>
      <c r="B704" t="inlineStr">
        <is>
          <t>Part of wire</t>
        </is>
      </c>
      <c r="C704" t="n">
        <v>0</v>
      </c>
      <c r="D704" t="n">
        <v>0</v>
      </c>
    </row>
    <row r="705">
      <c r="A705" t="inlineStr">
        <is>
          <t>INT_R_X7Y53/NR1END1</t>
        </is>
      </c>
      <c r="B705" t="inlineStr">
        <is>
          <t>Part of wire</t>
        </is>
      </c>
      <c r="C705" t="n">
        <v>0</v>
      </c>
      <c r="D705" t="n">
        <v>0</v>
      </c>
      <c r="I705">
        <f>(((D704 + D705)/2) + (D706 + D717))</f>
        <v/>
      </c>
      <c r="J705">
        <f>((C704 + C705)*(((D704 + D705)/2) + (D706 + D717)))</f>
        <v/>
      </c>
    </row>
    <row r="706">
      <c r="A706" t="inlineStr">
        <is>
          <t>INT_R_X7Y53/INT_R.NR1END1-&gt;&gt;IMUX3</t>
        </is>
      </c>
      <c r="B706" t="inlineStr">
        <is>
          <t>Buffer</t>
        </is>
      </c>
      <c r="C706" t="n">
        <v>1.6107141875</v>
      </c>
      <c r="D706" t="n">
        <v>0.007713</v>
      </c>
      <c r="E706" t="n">
        <v>0.047</v>
      </c>
      <c r="F706" t="n">
        <v>0.038</v>
      </c>
      <c r="G706" t="n">
        <v>0.138</v>
      </c>
      <c r="H706" t="n">
        <v>0.114</v>
      </c>
      <c r="I706">
        <f>((((D711) + (D710))) + (D707 + D708))</f>
        <v/>
      </c>
      <c r="J706">
        <f>(((((D711) + (D710))) + (D707 + D708))*C706)</f>
        <v/>
      </c>
    </row>
    <row r="707">
      <c r="A707" t="inlineStr">
        <is>
          <t>INT_R_X7Y53/IMUX3</t>
        </is>
      </c>
      <c r="B707" t="inlineStr">
        <is>
          <t>Part of wire</t>
        </is>
      </c>
      <c r="C707" t="n">
        <v>0</v>
      </c>
      <c r="D707" t="n">
        <v>0</v>
      </c>
    </row>
    <row r="708">
      <c r="A708" t="inlineStr">
        <is>
          <t>CLBLM_R_X7Y53/CLBLM_IMUX3</t>
        </is>
      </c>
      <c r="B708" t="inlineStr">
        <is>
          <t>Part of wire</t>
        </is>
      </c>
      <c r="C708" t="n">
        <v>0</v>
      </c>
      <c r="D708" t="n">
        <v>0</v>
      </c>
      <c r="I708">
        <f>(((D707 + D708)/2) + (((D711) + (D710))))</f>
        <v/>
      </c>
      <c r="J708">
        <f>((C707 + C708)*(((D707 + D708)/2) + (((D711) + (D710)))))</f>
        <v/>
      </c>
    </row>
    <row r="709">
      <c r="A709" t="inlineStr">
        <is>
          <t>CLBLM_R_X7Y53/CLBLM_R.CLBLM_IMUX3-&gt;CLBLM_L_A2</t>
        </is>
      </c>
      <c r="B709" t="inlineStr">
        <is>
          <t>PassTransistor</t>
        </is>
      </c>
      <c r="C709" t="n">
        <v>0</v>
      </c>
      <c r="E709" t="n">
        <v>0</v>
      </c>
      <c r="F709" t="n">
        <v>0</v>
      </c>
      <c r="G709" t="n">
        <v>0</v>
      </c>
      <c r="H709" t="n">
        <v>0</v>
      </c>
      <c r="I709">
        <f>((D711) + (D710))</f>
        <v/>
      </c>
      <c r="J709">
        <f>(((D711) + (D710))*C709)</f>
        <v/>
      </c>
    </row>
    <row r="710">
      <c r="A710" t="inlineStr">
        <is>
          <t>CLBLM_R_X7Y53/CLBLM_L_A2</t>
        </is>
      </c>
      <c r="B710" t="inlineStr">
        <is>
          <t>Part of wire</t>
        </is>
      </c>
      <c r="C710" t="n">
        <v>0</v>
      </c>
      <c r="D710" t="n">
        <v>0</v>
      </c>
      <c r="I710">
        <f>(((D710)/2) + (D711))</f>
        <v/>
      </c>
      <c r="J710">
        <f>((C710)*(((D710)/2) + (D711)))</f>
        <v/>
      </c>
    </row>
    <row r="711">
      <c r="A711" t="inlineStr">
        <is>
          <t>masterReg/readData2[25]_i_7/I1</t>
        </is>
      </c>
      <c r="B711" t="inlineStr">
        <is>
          <t>Inpin</t>
        </is>
      </c>
      <c r="D711" t="n">
        <v>0</v>
      </c>
      <c r="E711" t="n">
        <v>0.212</v>
      </c>
      <c r="F711" t="n">
        <v>0.17</v>
      </c>
      <c r="G711" t="n">
        <v>0.507</v>
      </c>
      <c r="H711" t="n">
        <v>0.409</v>
      </c>
    </row>
    <row r="712">
      <c r="A712" t="inlineStr">
        <is>
          <t>sw_IBUF[0]: sw_IBUF[0]_inst/O to masterReg/readData2[25]_i_7/I1 sum delays</t>
        </is>
      </c>
      <c r="E712">
        <f>(E2 + E5 + E7 + E9 + E11 + E15 + E18 + E27 + E48 + E56 + E64 + E113 + E116 + E168 + E444 + E562 + E590 + E647 + E652 + E666 + E694 + E703 + E706 + E709 + E711)</f>
        <v/>
      </c>
      <c r="F712">
        <f>(F2 + F5 + F7 + F9 + F11 + F15 + F18 + F27 + F48 + F56 + F64 + F113 + F116 + F168 + F444 + F562 + F590 + F647 + F652 + F666 + F694 + F703 + F706 + F709 + F711)</f>
        <v/>
      </c>
      <c r="G712">
        <f>(G2 + G5 + G7 + G9 + G11 + G15 + G18 + G27 + G48 + G56 + G64 + G113 + G116 + G168 + G444 + G562 + G590 + G647 + G652 + G666 + G694 + G703 + G706 + G709 + G711)</f>
        <v/>
      </c>
      <c r="H712">
        <f>(H2 + H5 + H7 + H9 + H11 + H15 + H18 + H27 + H48 + H56 + H64 + H113 + H116 + H168 + H444 + H562 + H590 + H647 + H652 + H666 + H694 + H703 + H706 + H709 + H711)</f>
        <v/>
      </c>
      <c r="J71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J706 + J708 + J709 + J710 + J711)</f>
        <v/>
      </c>
    </row>
    <row r="713">
      <c r="A713" t="inlineStr">
        <is>
          <t>sw_IBUF[0]: sw_IBUF[0]_inst/O to masterReg/readData2[25]_i_7/I1sum delays + cap delay</t>
        </is>
      </c>
      <c r="E713">
        <f>1000*(E712 + J712)</f>
        <v/>
      </c>
      <c r="F713">
        <f>1000*(F712 + J712)</f>
        <v/>
      </c>
      <c r="G713">
        <f>1000*(G712 + J712)</f>
        <v/>
      </c>
      <c r="H713">
        <f>1000*(H712 + J712)</f>
        <v/>
      </c>
    </row>
    <row r="715">
      <c r="A715" t="inlineStr">
        <is>
          <t>sw_IBUF[0]: sw_IBUF[0]_inst/O to masterReg/readData2[25]_i_7/I1Total delay (from Vivado)</t>
        </is>
      </c>
      <c r="E715" t="inlineStr">
        <is>
          <t>2119</t>
        </is>
      </c>
      <c r="F715" t="inlineStr">
        <is>
          <t>1850</t>
        </is>
      </c>
      <c r="G715" t="inlineStr">
        <is>
          <t>3526</t>
        </is>
      </c>
      <c r="H715" t="inlineStr">
        <is>
          <t>3011</t>
        </is>
      </c>
    </row>
    <row r="717">
      <c r="A717" t="inlineStr">
        <is>
          <t>INT_R_X7Y53/INT_R.NR1END1-&gt;&gt;WR1BEG2</t>
        </is>
      </c>
      <c r="B717" t="inlineStr">
        <is>
          <t>Buffer</t>
        </is>
      </c>
      <c r="C717" t="n">
        <v>1.16220225</v>
      </c>
      <c r="D717" t="n">
        <v>0.008429000000000001</v>
      </c>
      <c r="E717" t="n">
        <v>0.043</v>
      </c>
      <c r="F717" t="n">
        <v>0.035</v>
      </c>
      <c r="G717" t="n">
        <v>0.123</v>
      </c>
      <c r="H717" t="n">
        <v>0.102</v>
      </c>
      <c r="I717">
        <f>((D720 + D764 + D844 + D929) + (D718 + D719))</f>
        <v/>
      </c>
      <c r="J717">
        <f>(((D720 + D764 + D844 + D929) + (D718 + D719))*C717)</f>
        <v/>
      </c>
    </row>
    <row r="718">
      <c r="A718" t="inlineStr">
        <is>
          <t>INT_R_X7Y53/WR1BEG2</t>
        </is>
      </c>
      <c r="B718" t="inlineStr">
        <is>
          <t>Part of wire</t>
        </is>
      </c>
      <c r="C718" t="n">
        <v>0</v>
      </c>
      <c r="D718" t="n">
        <v>0</v>
      </c>
    </row>
    <row r="719">
      <c r="A719" t="inlineStr">
        <is>
          <t>INT_L_X6Y53/WR1END2</t>
        </is>
      </c>
      <c r="B719" t="inlineStr">
        <is>
          <t>Part of wire</t>
        </is>
      </c>
      <c r="C719" t="n">
        <v>0</v>
      </c>
      <c r="D719" t="n">
        <v>0</v>
      </c>
      <c r="I719">
        <f>(((D718 + D719)/2) + (D720 + D764 + D844 + D929))</f>
        <v/>
      </c>
      <c r="J719">
        <f>((C718 + C719)*(((D718 + D719)/2) + (D720 + D764 + D844 + D929)))</f>
        <v/>
      </c>
    </row>
    <row r="720">
      <c r="A720" t="inlineStr">
        <is>
          <t>INT_L_X6Y53/INT_L.WR1END2-&gt;&gt;SR1BEG2</t>
        </is>
      </c>
      <c r="B720" t="inlineStr">
        <is>
          <t>Buffer</t>
        </is>
      </c>
      <c r="C720" t="n">
        <v>1.16220225</v>
      </c>
      <c r="D720" t="n">
        <v>0.008429000000000001</v>
      </c>
      <c r="E720" t="n">
        <v>0.057</v>
      </c>
      <c r="F720" t="n">
        <v>0.047</v>
      </c>
      <c r="G720" t="n">
        <v>0.14</v>
      </c>
      <c r="H720" t="n">
        <v>0.116</v>
      </c>
      <c r="I720">
        <f>((D723) + (D721 + D722))</f>
        <v/>
      </c>
      <c r="J720">
        <f>(((D723) + (D721 + D722))*C720)</f>
        <v/>
      </c>
    </row>
    <row r="721">
      <c r="A721" t="inlineStr">
        <is>
          <t>INT_L_X6Y53/SR1BEG2</t>
        </is>
      </c>
      <c r="B721" t="inlineStr">
        <is>
          <t>Part of wire</t>
        </is>
      </c>
      <c r="C721" t="n">
        <v>0</v>
      </c>
      <c r="D721" t="n">
        <v>0</v>
      </c>
    </row>
    <row r="722">
      <c r="A722" t="inlineStr">
        <is>
          <t>INT_L_X6Y52/SR1END2</t>
        </is>
      </c>
      <c r="B722" t="inlineStr">
        <is>
          <t>Part of wire</t>
        </is>
      </c>
      <c r="C722" t="n">
        <v>0</v>
      </c>
      <c r="D722" t="n">
        <v>0</v>
      </c>
      <c r="I722">
        <f>(((D721 + D722)/2) + (D723))</f>
        <v/>
      </c>
      <c r="J722">
        <f>((C721 + C722)*(((D721 + D722)/2) + (D723)))</f>
        <v/>
      </c>
    </row>
    <row r="723">
      <c r="A723" t="inlineStr">
        <is>
          <t>INT_L_X6Y52/INT_L.SR1END2-&gt;&gt;ER1BEG3</t>
        </is>
      </c>
      <c r="B723" t="inlineStr">
        <is>
          <t>Buffer</t>
        </is>
      </c>
      <c r="C723" t="n">
        <v>1.16220225</v>
      </c>
      <c r="D723" t="n">
        <v>0.008429000000000001</v>
      </c>
      <c r="E723" t="n">
        <v>0.044</v>
      </c>
      <c r="F723" t="n">
        <v>0.036</v>
      </c>
      <c r="G723" t="n">
        <v>0.122</v>
      </c>
      <c r="H723" t="n">
        <v>0.101</v>
      </c>
      <c r="I723">
        <f>((D727 + D738 + D753) + (D724 + D725 + D726))</f>
        <v/>
      </c>
      <c r="J723">
        <f>(((D727 + D738 + D753) + (D724 + D725 + D726))*C723)</f>
        <v/>
      </c>
    </row>
    <row r="724">
      <c r="A724" t="inlineStr">
        <is>
          <t>INT_L_X6Y52/ER1BEG3</t>
        </is>
      </c>
      <c r="B724" t="inlineStr">
        <is>
          <t>Part of wire</t>
        </is>
      </c>
      <c r="C724" t="n">
        <v>0</v>
      </c>
      <c r="D724" t="n">
        <v>0</v>
      </c>
    </row>
    <row r="725">
      <c r="A725" t="inlineStr">
        <is>
          <t>INT_R_X7Y52/ER1END3</t>
        </is>
      </c>
      <c r="B725" t="inlineStr">
        <is>
          <t>Part of wire</t>
        </is>
      </c>
      <c r="C725" t="n">
        <v>0</v>
      </c>
      <c r="D725" t="n">
        <v>0</v>
      </c>
    </row>
    <row r="726">
      <c r="A726" t="inlineStr">
        <is>
          <t>INT_R_X7Y53/ER1END_N3_3</t>
        </is>
      </c>
      <c r="B726" t="inlineStr">
        <is>
          <t>Part of wire</t>
        </is>
      </c>
      <c r="C726" t="n">
        <v>0</v>
      </c>
      <c r="D726" t="n">
        <v>0</v>
      </c>
      <c r="I726">
        <f>(((D724 + D725 + D726)/2) + (D727 + D738 + D753))</f>
        <v/>
      </c>
      <c r="J726">
        <f>((C724 + C725 + C726)*(((D724 + D725 + D726)/2) + (D727 + D738 + D753)))</f>
        <v/>
      </c>
    </row>
    <row r="727">
      <c r="A727" t="inlineStr">
        <is>
          <t>INT_R_X7Y52/INT_R.ER1END3-&gt;&gt;IMUX7</t>
        </is>
      </c>
      <c r="B727" t="inlineStr">
        <is>
          <t>Buffer</t>
        </is>
      </c>
      <c r="C727" t="n">
        <v>1.6107141875</v>
      </c>
      <c r="D727" t="n">
        <v>0.007713</v>
      </c>
      <c r="E727" t="n">
        <v>0.047</v>
      </c>
      <c r="F727" t="n">
        <v>0.038</v>
      </c>
      <c r="G727" t="n">
        <v>0.138</v>
      </c>
      <c r="H727" t="n">
        <v>0.114</v>
      </c>
      <c r="I727">
        <f>((((D732) + (D731))) + (D728 + D729))</f>
        <v/>
      </c>
      <c r="J727">
        <f>(((((D732) + (D731))) + (D728 + D729))*C727)</f>
        <v/>
      </c>
    </row>
    <row r="728">
      <c r="A728" t="inlineStr">
        <is>
          <t>INT_R_X7Y52/IMUX7</t>
        </is>
      </c>
      <c r="B728" t="inlineStr">
        <is>
          <t>Part of wire</t>
        </is>
      </c>
      <c r="C728" t="n">
        <v>0</v>
      </c>
      <c r="D728" t="n">
        <v>0</v>
      </c>
    </row>
    <row r="729">
      <c r="A729" t="inlineStr">
        <is>
          <t>CLBLM_R_X7Y52/CLBLM_IMUX7</t>
        </is>
      </c>
      <c r="B729" t="inlineStr">
        <is>
          <t>Part of wire</t>
        </is>
      </c>
      <c r="C729" t="n">
        <v>0</v>
      </c>
      <c r="D729" t="n">
        <v>0</v>
      </c>
      <c r="I729">
        <f>(((D728 + D729)/2) + (((D732) + (D731))))</f>
        <v/>
      </c>
      <c r="J729">
        <f>((C728 + C729)*(((D728 + D729)/2) + (((D732) + (D731)))))</f>
        <v/>
      </c>
    </row>
    <row r="730">
      <c r="A730" t="inlineStr">
        <is>
          <t>CLBLM_R_X7Y52/CLBLM_R.CLBLM_IMUX7-&gt;CLBLM_M_A1</t>
        </is>
      </c>
      <c r="B730" t="inlineStr">
        <is>
          <t>PassTransistor</t>
        </is>
      </c>
      <c r="C730" t="n">
        <v>0</v>
      </c>
      <c r="E730" t="n">
        <v>0</v>
      </c>
      <c r="F730" t="n">
        <v>0</v>
      </c>
      <c r="G730" t="n">
        <v>0</v>
      </c>
      <c r="H730" t="n">
        <v>0</v>
      </c>
      <c r="I730">
        <f>((D732) + (D731))</f>
        <v/>
      </c>
      <c r="J730">
        <f>(((D732) + (D731))*C730)</f>
        <v/>
      </c>
    </row>
    <row r="731">
      <c r="A731" t="inlineStr">
        <is>
          <t>CLBLM_R_X7Y52/CLBLM_M_A1</t>
        </is>
      </c>
      <c r="B731" t="inlineStr">
        <is>
          <t>Part of wire</t>
        </is>
      </c>
      <c r="C731" t="n">
        <v>0</v>
      </c>
      <c r="D731" t="n">
        <v>0</v>
      </c>
      <c r="I731">
        <f>(((D731)/2) + (D732))</f>
        <v/>
      </c>
      <c r="J731">
        <f>((C731)*(((D731)/2) + (D732)))</f>
        <v/>
      </c>
    </row>
    <row r="732">
      <c r="A732" t="inlineStr">
        <is>
          <t>masterReg/readData2[29]_i_7/I1</t>
        </is>
      </c>
      <c r="B732" t="inlineStr">
        <is>
          <t>Inpin</t>
        </is>
      </c>
      <c r="D732" t="n">
        <v>0</v>
      </c>
      <c r="E732" t="n">
        <v>0.225</v>
      </c>
      <c r="F732" t="n">
        <v>0.18</v>
      </c>
      <c r="G732" t="n">
        <v>0.531</v>
      </c>
      <c r="H732" t="n">
        <v>0.428</v>
      </c>
    </row>
    <row r="733">
      <c r="A733" t="inlineStr">
        <is>
          <t>sw_IBUF[0]: sw_IBUF[0]_inst/O to masterReg/readData2[29]_i_7/I1 sum delays</t>
        </is>
      </c>
      <c r="E733">
        <f>(E2 + E5 + E7 + E9 + E11 + E15 + E18 + E27 + E48 + E56 + E64 + E113 + E116 + E168 + E444 + E562 + E590 + E647 + E652 + E666 + E694 + E703 + E717 + E720 + E723 + E727 + E730 + E732)</f>
        <v/>
      </c>
      <c r="F733">
        <f>(F2 + F5 + F7 + F9 + F11 + F15 + F18 + F27 + F48 + F56 + F64 + F113 + F116 + F168 + F444 + F562 + F590 + F647 + F652 + F666 + F694 + F703 + F717 + F720 + F723 + F727 + F730 + F732)</f>
        <v/>
      </c>
      <c r="G733">
        <f>(G2 + G5 + G7 + G9 + G11 + G15 + G18 + G27 + G48 + G56 + G64 + G113 + G116 + G168 + G444 + G562 + G590 + G647 + G652 + G666 + G694 + G703 + G717 + G720 + G723 + G727 + G730 + G732)</f>
        <v/>
      </c>
      <c r="H733">
        <f>(H2 + H5 + H7 + H9 + H11 + H15 + H18 + H27 + H48 + H56 + H64 + H113 + H116 + H168 + H444 + H562 + H590 + H647 + H652 + H666 + H694 + H703 + H717 + H720 + H723 + H727 + H730 + H732)</f>
        <v/>
      </c>
      <c r="J733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J720 + J722 + J723 + J726 + J727 + J729 + J730 + J731 + J732)</f>
        <v/>
      </c>
    </row>
    <row r="734">
      <c r="A734" t="inlineStr">
        <is>
          <t>sw_IBUF[0]: sw_IBUF[0]_inst/O to masterReg/readData2[29]_i_7/I1sum delays + cap delay</t>
        </is>
      </c>
      <c r="E734">
        <f>1000*(E733 + J733)</f>
        <v/>
      </c>
      <c r="F734">
        <f>1000*(F733 + J733)</f>
        <v/>
      </c>
      <c r="G734">
        <f>1000*(G733 + J733)</f>
        <v/>
      </c>
      <c r="H734">
        <f>1000*(H733 + J733)</f>
        <v/>
      </c>
    </row>
    <row r="736">
      <c r="A736" t="inlineStr">
        <is>
          <t>sw_IBUF[0]: sw_IBUF[0]_inst/O to masterReg/readData2[29]_i_7/I1Total delay (from Vivado)</t>
        </is>
      </c>
      <c r="E736" t="inlineStr">
        <is>
          <t>2344</t>
        </is>
      </c>
      <c r="F736" t="inlineStr">
        <is>
          <t>2046</t>
        </is>
      </c>
      <c r="G736" t="inlineStr">
        <is>
          <t>3925</t>
        </is>
      </c>
      <c r="H736" t="inlineStr">
        <is>
          <t>3351</t>
        </is>
      </c>
    </row>
    <row r="738">
      <c r="A738" t="inlineStr">
        <is>
          <t>INT_R_X7Y52/INT_R.ER1END3-&gt;&gt;FAN_ALT3</t>
        </is>
      </c>
      <c r="B738" t="inlineStr">
        <is>
          <t>Buffer</t>
        </is>
      </c>
      <c r="C738" t="n">
        <v>0</v>
      </c>
      <c r="D738" t="n">
        <v>0.00757</v>
      </c>
      <c r="E738" t="n">
        <v>0</v>
      </c>
      <c r="F738" t="n">
        <v>0</v>
      </c>
      <c r="G738" t="n">
        <v>0</v>
      </c>
      <c r="H738" t="n">
        <v>0</v>
      </c>
      <c r="I738">
        <f>((D740) + (D739))</f>
        <v/>
      </c>
      <c r="J738">
        <f>(((D740) + (D739))*C738)</f>
        <v/>
      </c>
    </row>
    <row r="739">
      <c r="A739" t="inlineStr">
        <is>
          <t>INT_R_X7Y52/FAN_ALT3</t>
        </is>
      </c>
      <c r="B739" t="inlineStr">
        <is>
          <t>Part of wire</t>
        </is>
      </c>
      <c r="C739" t="n">
        <v>0</v>
      </c>
      <c r="D739" t="n">
        <v>0</v>
      </c>
      <c r="I739">
        <f>(((D739)/2) + (D740))</f>
        <v/>
      </c>
      <c r="J739">
        <f>((C739)*(((D739)/2) + (D740)))</f>
        <v/>
      </c>
    </row>
    <row r="740">
      <c r="A740" t="inlineStr">
        <is>
          <t>INT_R_X7Y52/INT_R.FAN_ALT3-&gt;&gt;FAN_BOUNCE3</t>
        </is>
      </c>
      <c r="B740" t="inlineStr">
        <is>
          <t>Buffer</t>
        </is>
      </c>
      <c r="C740" t="n">
        <v>1.4764880625</v>
      </c>
      <c r="D740" t="n">
        <v>0</v>
      </c>
      <c r="E740" t="n">
        <v>0.059</v>
      </c>
      <c r="F740" t="n">
        <v>0.049</v>
      </c>
      <c r="G740" t="n">
        <v>0.178</v>
      </c>
      <c r="H740" t="n">
        <v>0.147</v>
      </c>
      <c r="I740">
        <f>((D742) + (D741))</f>
        <v/>
      </c>
      <c r="J740">
        <f>(((D742) + (D741))*C740)</f>
        <v/>
      </c>
    </row>
    <row r="741">
      <c r="A741" t="inlineStr">
        <is>
          <t>INT_R_X7Y52/FAN_BOUNCE3</t>
        </is>
      </c>
      <c r="B741" t="inlineStr">
        <is>
          <t>Part of wire</t>
        </is>
      </c>
      <c r="C741" t="n">
        <v>0</v>
      </c>
      <c r="D741" t="n">
        <v>0</v>
      </c>
      <c r="I741">
        <f>(((D741)/2) + (D742))</f>
        <v/>
      </c>
      <c r="J741">
        <f>((C741)*(((D741)/2) + (D742)))</f>
        <v/>
      </c>
    </row>
    <row r="742">
      <c r="A742" t="inlineStr">
        <is>
          <t>INT_R_X7Y52/INT_R.FAN_BOUNCE3-&gt;&gt;IMUX27</t>
        </is>
      </c>
      <c r="B742" t="inlineStr">
        <is>
          <t>Buffer</t>
        </is>
      </c>
      <c r="C742" t="n">
        <v>1.6107141875</v>
      </c>
      <c r="D742" t="n">
        <v>0.007713</v>
      </c>
      <c r="E742" t="n">
        <v>0.047</v>
      </c>
      <c r="F742" t="n">
        <v>0.038</v>
      </c>
      <c r="G742" t="n">
        <v>0.138</v>
      </c>
      <c r="H742" t="n">
        <v>0.114</v>
      </c>
      <c r="I742">
        <f>((((D747) + (D746))) + (D743 + D744))</f>
        <v/>
      </c>
      <c r="J742">
        <f>(((((D747) + (D746))) + (D743 + D744))*C742)</f>
        <v/>
      </c>
    </row>
    <row r="743">
      <c r="A743" t="inlineStr">
        <is>
          <t>INT_R_X7Y52/IMUX27</t>
        </is>
      </c>
      <c r="B743" t="inlineStr">
        <is>
          <t>Part of wire</t>
        </is>
      </c>
      <c r="C743" t="n">
        <v>0</v>
      </c>
      <c r="D743" t="n">
        <v>0</v>
      </c>
    </row>
    <row r="744">
      <c r="A744" t="inlineStr">
        <is>
          <t>CLBLM_R_X7Y52/CLBLM_IMUX27</t>
        </is>
      </c>
      <c r="B744" t="inlineStr">
        <is>
          <t>Part of wire</t>
        </is>
      </c>
      <c r="C744" t="n">
        <v>0</v>
      </c>
      <c r="D744" t="n">
        <v>0</v>
      </c>
      <c r="I744">
        <f>(((D743 + D744)/2) + (((D747) + (D746))))</f>
        <v/>
      </c>
      <c r="J744">
        <f>((C743 + C744)*(((D743 + D744)/2) + (((D747) + (D746)))))</f>
        <v/>
      </c>
    </row>
    <row r="745">
      <c r="A745" t="inlineStr">
        <is>
          <t>CLBLM_R_X7Y52/CLBLM_R.CLBLM_IMUX27-&gt;CLBLM_M_B4</t>
        </is>
      </c>
      <c r="B745" t="inlineStr">
        <is>
          <t>PassTransistor</t>
        </is>
      </c>
      <c r="C745" t="n">
        <v>0</v>
      </c>
      <c r="E745" t="n">
        <v>0</v>
      </c>
      <c r="F745" t="n">
        <v>0</v>
      </c>
      <c r="G745" t="n">
        <v>0</v>
      </c>
      <c r="H745" t="n">
        <v>0</v>
      </c>
      <c r="I745">
        <f>((D747) + (D746))</f>
        <v/>
      </c>
      <c r="J745">
        <f>(((D747) + (D746))*C745)</f>
        <v/>
      </c>
    </row>
    <row r="746">
      <c r="A746" t="inlineStr">
        <is>
          <t>CLBLM_R_X7Y52/CLBLM_M_B4</t>
        </is>
      </c>
      <c r="B746" t="inlineStr">
        <is>
          <t>Part of wire</t>
        </is>
      </c>
      <c r="C746" t="n">
        <v>0</v>
      </c>
      <c r="D746" t="n">
        <v>0</v>
      </c>
      <c r="I746">
        <f>(((D746)/2) + (D747))</f>
        <v/>
      </c>
      <c r="J746">
        <f>((C746)*(((D746)/2) + (D747)))</f>
        <v/>
      </c>
    </row>
    <row r="747">
      <c r="A747" t="inlineStr">
        <is>
          <t>masterReg/readData2[29]_i_6/I2</t>
        </is>
      </c>
      <c r="B747" t="inlineStr">
        <is>
          <t>Inpin</t>
        </is>
      </c>
      <c r="D747" t="n">
        <v>0</v>
      </c>
      <c r="E747" t="n">
        <v>0.112</v>
      </c>
      <c r="F747" t="n">
        <v>0.09</v>
      </c>
      <c r="G747" t="n">
        <v>0.3</v>
      </c>
      <c r="H747" t="n">
        <v>0.242</v>
      </c>
    </row>
    <row r="748">
      <c r="A748" t="inlineStr">
        <is>
          <t>sw_IBUF[0]: sw_IBUF[0]_inst/O to masterReg/readData2[29]_i_6/I2 sum delays</t>
        </is>
      </c>
      <c r="E748">
        <f>(E2 + E5 + E7 + E9 + E11 + E15 + E18 + E27 + E48 + E56 + E64 + E113 + E116 + E168 + E444 + E562 + E590 + E647 + E652 + E666 + E694 + E703 + E717 + E720 + E723 + E738 + E740 + E742 + E745 + E747)</f>
        <v/>
      </c>
      <c r="F748">
        <f>(F2 + F5 + F7 + F9 + F11 + F15 + F18 + F27 + F48 + F56 + F64 + F113 + F116 + F168 + F444 + F562 + F590 + F647 + F652 + F666 + F694 + F703 + F717 + F720 + F723 + F738 + F740 + F742 + F745 + F747)</f>
        <v/>
      </c>
      <c r="G748">
        <f>(G2 + G5 + G7 + G9 + G11 + G15 + G18 + G27 + G48 + G56 + G64 + G113 + G116 + G168 + G444 + G562 + G590 + G647 + G652 + G666 + G694 + G703 + G717 + G720 + G723 + G738 + G740 + G742 + G745 + G747)</f>
        <v/>
      </c>
      <c r="H748">
        <f>(H2 + H5 + H7 + H9 + H11 + H15 + H18 + H27 + H48 + H56 + H64 + H113 + H116 + H168 + H444 + H562 + H590 + H647 + H652 + H666 + H694 + H703 + H717 + H720 + H723 + H738 + H740 + H742 + H745 + H747)</f>
        <v/>
      </c>
      <c r="J748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J720 + J722 + J723 + J726 + J738 + J739 + J740 + J741 + J742 + J744 + J745 + J746 + J747)</f>
        <v/>
      </c>
    </row>
    <row r="749">
      <c r="A749" t="inlineStr">
        <is>
          <t>sw_IBUF[0]: sw_IBUF[0]_inst/O to masterReg/readData2[29]_i_6/I2sum delays + cap delay</t>
        </is>
      </c>
      <c r="E749">
        <f>1000*(E748 + J748)</f>
        <v/>
      </c>
      <c r="F749">
        <f>1000*(F748 + J748)</f>
        <v/>
      </c>
      <c r="G749">
        <f>1000*(G748 + J748)</f>
        <v/>
      </c>
      <c r="H749">
        <f>1000*(H748 + J748)</f>
        <v/>
      </c>
    </row>
    <row r="751">
      <c r="A751" t="inlineStr">
        <is>
          <t>sw_IBUF[0]: sw_IBUF[0]_inst/O to masterReg/readData2[29]_i_6/I2Total delay (from Vivado)</t>
        </is>
      </c>
      <c r="E751" t="inlineStr">
        <is>
          <t>2300</t>
        </is>
      </c>
      <c r="F751" t="inlineStr">
        <is>
          <t>2015</t>
        </is>
      </c>
      <c r="G751" t="inlineStr">
        <is>
          <t>3865</t>
        </is>
      </c>
      <c r="H751" t="inlineStr">
        <is>
          <t>3307</t>
        </is>
      </c>
    </row>
    <row r="753">
      <c r="A753" t="inlineStr">
        <is>
          <t>INT_R_X7Y53/INT_R.ER1END_N3_3-&gt;&gt;IMUX16</t>
        </is>
      </c>
      <c r="B753" t="inlineStr">
        <is>
          <t>Buffer</t>
        </is>
      </c>
      <c r="C753" t="n">
        <v>1.6107141875</v>
      </c>
      <c r="D753" t="n">
        <v>0.007713</v>
      </c>
      <c r="E753" t="n">
        <v>0.047</v>
      </c>
      <c r="F753" t="n">
        <v>0.038</v>
      </c>
      <c r="G753" t="n">
        <v>0.138</v>
      </c>
      <c r="H753" t="n">
        <v>0.114</v>
      </c>
      <c r="I753">
        <f>((((D758) + (D757))) + (D754 + D755))</f>
        <v/>
      </c>
      <c r="J753">
        <f>(((((D758) + (D757))) + (D754 + D755))*C753)</f>
        <v/>
      </c>
    </row>
    <row r="754">
      <c r="A754" t="inlineStr">
        <is>
          <t>INT_R_X7Y53/IMUX16</t>
        </is>
      </c>
      <c r="B754" t="inlineStr">
        <is>
          <t>Part of wire</t>
        </is>
      </c>
      <c r="C754" t="n">
        <v>0</v>
      </c>
      <c r="D754" t="n">
        <v>0</v>
      </c>
    </row>
    <row r="755">
      <c r="A755" t="inlineStr">
        <is>
          <t>CLBLM_R_X7Y53/CLBLM_IMUX16</t>
        </is>
      </c>
      <c r="B755" t="inlineStr">
        <is>
          <t>Part of wire</t>
        </is>
      </c>
      <c r="C755" t="n">
        <v>0</v>
      </c>
      <c r="D755" t="n">
        <v>0</v>
      </c>
      <c r="I755">
        <f>(((D754 + D755)/2) + (((D758) + (D757))))</f>
        <v/>
      </c>
      <c r="J755">
        <f>((C754 + C755)*(((D754 + D755)/2) + (((D758) + (D757)))))</f>
        <v/>
      </c>
    </row>
    <row r="756">
      <c r="A756" t="inlineStr">
        <is>
          <t>CLBLM_R_X7Y53/CLBLM_R.CLBLM_IMUX16-&gt;CLBLM_L_B3</t>
        </is>
      </c>
      <c r="B756" t="inlineStr">
        <is>
          <t>PassTransistor</t>
        </is>
      </c>
      <c r="C756" t="n">
        <v>0</v>
      </c>
      <c r="E756" t="n">
        <v>0</v>
      </c>
      <c r="F756" t="n">
        <v>0</v>
      </c>
      <c r="G756" t="n">
        <v>0</v>
      </c>
      <c r="H756" t="n">
        <v>0</v>
      </c>
      <c r="I756">
        <f>((D758) + (D757))</f>
        <v/>
      </c>
      <c r="J756">
        <f>(((D758) + (D757))*C756)</f>
        <v/>
      </c>
    </row>
    <row r="757">
      <c r="A757" t="inlineStr">
        <is>
          <t>CLBLM_R_X7Y53/CLBLM_L_B3</t>
        </is>
      </c>
      <c r="B757" t="inlineStr">
        <is>
          <t>Part of wire</t>
        </is>
      </c>
      <c r="C757" t="n">
        <v>0</v>
      </c>
      <c r="D757" t="n">
        <v>0</v>
      </c>
      <c r="I757">
        <f>(((D757)/2) + (D758))</f>
        <v/>
      </c>
      <c r="J757">
        <f>((C757)*(((D757)/2) + (D758)))</f>
        <v/>
      </c>
    </row>
    <row r="758">
      <c r="A758" t="inlineStr">
        <is>
          <t>masterReg/readData2[25]_i_6/I2</t>
        </is>
      </c>
      <c r="B758" t="inlineStr">
        <is>
          <t>Inpin</t>
        </is>
      </c>
      <c r="D758" t="n">
        <v>0</v>
      </c>
      <c r="E758" t="n">
        <v>0.136</v>
      </c>
      <c r="F758" t="n">
        <v>0.109</v>
      </c>
      <c r="G758" t="n">
        <v>0.349</v>
      </c>
      <c r="H758" t="n">
        <v>0.281</v>
      </c>
    </row>
    <row r="759">
      <c r="A759" t="inlineStr">
        <is>
          <t>sw_IBUF[0]: sw_IBUF[0]_inst/O to masterReg/readData2[25]_i_6/I2 sum delays</t>
        </is>
      </c>
      <c r="E759">
        <f>(E2 + E5 + E7 + E9 + E11 + E15 + E18 + E27 + E48 + E56 + E64 + E113 + E116 + E168 + E444 + E562 + E590 + E647 + E652 + E666 + E694 + E703 + E717 + E720 + E723 + E753 + E756 + E758)</f>
        <v/>
      </c>
      <c r="F759">
        <f>(F2 + F5 + F7 + F9 + F11 + F15 + F18 + F27 + F48 + F56 + F64 + F113 + F116 + F168 + F444 + F562 + F590 + F647 + F652 + F666 + F694 + F703 + F717 + F720 + F723 + F753 + F756 + F758)</f>
        <v/>
      </c>
      <c r="G759">
        <f>(G2 + G5 + G7 + G9 + G11 + G15 + G18 + G27 + G48 + G56 + G64 + G113 + G116 + G168 + G444 + G562 + G590 + G647 + G652 + G666 + G694 + G703 + G717 + G720 + G723 + G753 + G756 + G758)</f>
        <v/>
      </c>
      <c r="H759">
        <f>(H2 + H5 + H7 + H9 + H11 + H15 + H18 + H27 + H48 + H56 + H64 + H113 + H116 + H168 + H444 + H562 + H590 + H647 + H652 + H666 + H694 + H703 + H717 + H720 + H723 + H753 + H756 + H758)</f>
        <v/>
      </c>
      <c r="J759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J720 + J722 + J723 + J726 + J753 + J755 + J756 + J757 + J758)</f>
        <v/>
      </c>
    </row>
    <row r="760">
      <c r="A760" t="inlineStr">
        <is>
          <t>sw_IBUF[0]: sw_IBUF[0]_inst/O to masterReg/readData2[25]_i_6/I2sum delays + cap delay</t>
        </is>
      </c>
      <c r="E760">
        <f>1000*(E759 + J759)</f>
        <v/>
      </c>
      <c r="F760">
        <f>1000*(F759 + J759)</f>
        <v/>
      </c>
      <c r="G760">
        <f>1000*(G759 + J759)</f>
        <v/>
      </c>
      <c r="H760">
        <f>1000*(H759 + J759)</f>
        <v/>
      </c>
    </row>
    <row r="762">
      <c r="A762" t="inlineStr">
        <is>
          <t>sw_IBUF[0]: sw_IBUF[0]_inst/O to masterReg/readData2[25]_i_6/I2Total delay (from Vivado)</t>
        </is>
      </c>
      <c r="E762" t="inlineStr">
        <is>
          <t>2255</t>
        </is>
      </c>
      <c r="F762" t="inlineStr">
        <is>
          <t>1975</t>
        </is>
      </c>
      <c r="G762" t="inlineStr">
        <is>
          <t>3764</t>
        </is>
      </c>
      <c r="H762" t="inlineStr">
        <is>
          <t>3222</t>
        </is>
      </c>
    </row>
    <row r="764">
      <c r="A764" t="inlineStr">
        <is>
          <t>INT_L_X6Y53/INT_L.WR1END2-&gt;&gt;WW2BEG1</t>
        </is>
      </c>
      <c r="B764" t="inlineStr">
        <is>
          <t>Buffer</t>
        </is>
      </c>
      <c r="C764" t="n">
        <v>1.1851186875</v>
      </c>
      <c r="D764" t="n">
        <v>0.008473000000000001</v>
      </c>
      <c r="E764" t="n">
        <v>0.063</v>
      </c>
      <c r="F764" t="n">
        <v>0.052</v>
      </c>
      <c r="G764" t="n">
        <v>0.143</v>
      </c>
      <c r="H764" t="n">
        <v>0.118</v>
      </c>
      <c r="I764">
        <f>((D772 + D783 + D794 + D805 + D816) + (D765 + D766 + D767 + D768 + D769 + D770 + D771))</f>
        <v/>
      </c>
      <c r="J764">
        <f>(((D772 + D783 + D794 + D805 + D816) + (D765 + D766 + D767 + D768 + D769 + D770 + D771))*C764)</f>
        <v/>
      </c>
    </row>
    <row r="765">
      <c r="A765" t="inlineStr">
        <is>
          <t>INT_L_X6Y53/WW2BEG1</t>
        </is>
      </c>
      <c r="B765" t="inlineStr">
        <is>
          <t>Part of wire</t>
        </is>
      </c>
      <c r="C765" t="n">
        <v>0</v>
      </c>
      <c r="D765" t="n">
        <v>0</v>
      </c>
    </row>
    <row r="766">
      <c r="A766" t="inlineStr">
        <is>
          <t>INT_L_X4Y53/WW2END1</t>
        </is>
      </c>
      <c r="B766" t="inlineStr">
        <is>
          <t>Part of wire</t>
        </is>
      </c>
      <c r="C766" t="n">
        <v>0</v>
      </c>
      <c r="D766" t="n">
        <v>0</v>
      </c>
    </row>
    <row r="767">
      <c r="A767" t="inlineStr">
        <is>
          <t>BRAM_INT_INTERFACE_L_X6Y53/INT_INTERFACE_WW2A1</t>
        </is>
      </c>
      <c r="B767" t="inlineStr">
        <is>
          <t>Part of wire</t>
        </is>
      </c>
      <c r="C767" t="n">
        <v>0</v>
      </c>
      <c r="D767" t="n">
        <v>0</v>
      </c>
    </row>
    <row r="768">
      <c r="A768" t="inlineStr">
        <is>
          <t>BRAM_L_X6Y50/BRAM_WW2A1_3</t>
        </is>
      </c>
      <c r="B768" t="inlineStr">
        <is>
          <t>Part of wire</t>
        </is>
      </c>
      <c r="C768" t="n">
        <v>0.26892</v>
      </c>
      <c r="D768" t="n">
        <v>0.06043</v>
      </c>
    </row>
    <row r="769">
      <c r="A769" t="inlineStr">
        <is>
          <t>VBRK_X18Y56/VBRK_WW2A1</t>
        </is>
      </c>
      <c r="B769" t="inlineStr">
        <is>
          <t>Part of wire</t>
        </is>
      </c>
      <c r="C769" t="n">
        <v>0.01211</v>
      </c>
      <c r="D769" t="n">
        <v>0.00162</v>
      </c>
    </row>
    <row r="770">
      <c r="A770" t="inlineStr">
        <is>
          <t>CLBLM_R_X5Y53/CLBLM_WW2A1</t>
        </is>
      </c>
      <c r="B770" t="inlineStr">
        <is>
          <t>Part of wire</t>
        </is>
      </c>
      <c r="C770" t="n">
        <v>0</v>
      </c>
      <c r="D770" t="n">
        <v>0</v>
      </c>
    </row>
    <row r="771">
      <c r="A771" t="inlineStr">
        <is>
          <t>INT_R_X5Y53/WW2A1</t>
        </is>
      </c>
      <c r="B771" t="inlineStr">
        <is>
          <t>Part of wire</t>
        </is>
      </c>
      <c r="C771" t="n">
        <v>0</v>
      </c>
      <c r="D771" t="n">
        <v>0</v>
      </c>
      <c r="I771">
        <f>(((D765 + D766 + D767 + D768 + D769 + D770 + D771)/2) + (D772 + D783 + D794 + D805 + D816))</f>
        <v/>
      </c>
      <c r="J771">
        <f>((C765 + C766 + C767 + C768 + C769 + C770 + C771)*(((D765 + D766 + D767 + D768 + D769 + D770 + D771)/2) + (D772 + D783 + D794 + D805 + D816)))</f>
        <v/>
      </c>
    </row>
    <row r="772">
      <c r="A772" t="inlineStr">
        <is>
          <t>INT_L_X4Y53/INT_L.WW2END1-&gt;&gt;IMUX_L11</t>
        </is>
      </c>
      <c r="B772" t="inlineStr">
        <is>
          <t>Buffer</t>
        </is>
      </c>
      <c r="C772" t="n">
        <v>1.6107141875</v>
      </c>
      <c r="D772" t="n">
        <v>0.007713</v>
      </c>
      <c r="E772" t="n">
        <v>0.047</v>
      </c>
      <c r="F772" t="n">
        <v>0.038</v>
      </c>
      <c r="G772" t="n">
        <v>0.138</v>
      </c>
      <c r="H772" t="n">
        <v>0.114</v>
      </c>
      <c r="I772">
        <f>((((D777) + (D776))) + (D773 + D774))</f>
        <v/>
      </c>
      <c r="J772">
        <f>(((((D777) + (D776))) + (D773 + D774))*C772)</f>
        <v/>
      </c>
    </row>
    <row r="773">
      <c r="A773" t="inlineStr">
        <is>
          <t>INT_L_X4Y53/IMUX_L11</t>
        </is>
      </c>
      <c r="B773" t="inlineStr">
        <is>
          <t>Part of wire</t>
        </is>
      </c>
      <c r="C773" t="n">
        <v>0</v>
      </c>
      <c r="D773" t="n">
        <v>0</v>
      </c>
    </row>
    <row r="774">
      <c r="A774" t="inlineStr">
        <is>
          <t>CLBLL_L_X4Y53/CLBLL_IMUX11</t>
        </is>
      </c>
      <c r="B774" t="inlineStr">
        <is>
          <t>Part of wire</t>
        </is>
      </c>
      <c r="C774" t="n">
        <v>0</v>
      </c>
      <c r="D774" t="n">
        <v>0</v>
      </c>
      <c r="I774">
        <f>(((D773 + D774)/2) + (((D777) + (D776))))</f>
        <v/>
      </c>
      <c r="J774">
        <f>((C773 + C774)*(((D773 + D774)/2) + (((D777) + (D776)))))</f>
        <v/>
      </c>
    </row>
    <row r="775">
      <c r="A775" t="inlineStr">
        <is>
          <t>CLBLL_L_X4Y53/CLBLL_L.CLBLL_IMUX11-&gt;CLBLL_LL_A4</t>
        </is>
      </c>
      <c r="B775" t="inlineStr">
        <is>
          <t>PassTransistor</t>
        </is>
      </c>
      <c r="C775" t="n">
        <v>0</v>
      </c>
      <c r="E775" t="n">
        <v>0</v>
      </c>
      <c r="F775" t="n">
        <v>0</v>
      </c>
      <c r="G775" t="n">
        <v>0</v>
      </c>
      <c r="H775" t="n">
        <v>0</v>
      </c>
      <c r="I775">
        <f>((D777) + (D776))</f>
        <v/>
      </c>
      <c r="J775">
        <f>(((D777) + (D776))*C775)</f>
        <v/>
      </c>
    </row>
    <row r="776">
      <c r="A776" t="inlineStr">
        <is>
          <t>CLBLL_L_X4Y53/CLBLL_LL_A4</t>
        </is>
      </c>
      <c r="B776" t="inlineStr">
        <is>
          <t>Part of wire</t>
        </is>
      </c>
      <c r="C776" t="n">
        <v>0</v>
      </c>
      <c r="D776" t="n">
        <v>0.006817999999999999</v>
      </c>
      <c r="I776">
        <f>(((D776)/2) + (D777))</f>
        <v/>
      </c>
      <c r="J776">
        <f>((C776)*(((D776)/2) + (D777)))</f>
        <v/>
      </c>
    </row>
    <row r="777">
      <c r="A777" t="inlineStr">
        <is>
          <t>masterReg/readData2[28]_i_7/I1</t>
        </is>
      </c>
      <c r="B777" t="inlineStr">
        <is>
          <t>Inpin</t>
        </is>
      </c>
      <c r="D777" t="n">
        <v>0</v>
      </c>
      <c r="E777" t="n">
        <v>0.107</v>
      </c>
      <c r="F777" t="n">
        <v>0.08599999999999999</v>
      </c>
      <c r="G777" t="n">
        <v>0.284</v>
      </c>
      <c r="H777" t="n">
        <v>0.229</v>
      </c>
    </row>
    <row r="778">
      <c r="A778" t="inlineStr">
        <is>
          <t>sw_IBUF[0]: sw_IBUF[0]_inst/O to masterReg/readData2[28]_i_7/I1 sum delays</t>
        </is>
      </c>
      <c r="E778">
        <f>(E2 + E5 + E7 + E9 + E11 + E15 + E18 + E27 + E48 + E56 + E64 + E113 + E116 + E168 + E444 + E562 + E590 + E647 + E652 + E666 + E694 + E703 + E717 + E764 + E772 + E775 + E777)</f>
        <v/>
      </c>
      <c r="F778">
        <f>(F2 + F5 + F7 + F9 + F11 + F15 + F18 + F27 + F48 + F56 + F64 + F113 + F116 + F168 + F444 + F562 + F590 + F647 + F652 + F666 + F694 + F703 + F717 + F764 + F772 + F775 + F777)</f>
        <v/>
      </c>
      <c r="G778">
        <f>(G2 + G5 + G7 + G9 + G11 + G15 + G18 + G27 + G48 + G56 + G64 + G113 + G116 + G168 + G444 + G562 + G590 + G647 + G652 + G666 + G694 + G703 + G717 + G764 + G772 + G775 + G777)</f>
        <v/>
      </c>
      <c r="H778">
        <f>(H2 + H5 + H7 + H9 + H11 + H15 + H18 + H27 + H48 + H56 + H64 + H113 + H116 + H168 + H444 + H562 + H590 + H647 + H652 + H666 + H694 + H703 + H717 + H764 + H772 + H775 + H777)</f>
        <v/>
      </c>
      <c r="J778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J764 + J771 + J772 + J774 + J775 + J776 + J777)</f>
        <v/>
      </c>
    </row>
    <row r="779">
      <c r="A779" t="inlineStr">
        <is>
          <t>sw_IBUF[0]: sw_IBUF[0]_inst/O to masterReg/readData2[28]_i_7/I1sum delays + cap delay</t>
        </is>
      </c>
      <c r="E779">
        <f>1000*(E778 + J778)</f>
        <v/>
      </c>
      <c r="F779">
        <f>1000*(F778 + J778)</f>
        <v/>
      </c>
      <c r="G779">
        <f>1000*(G778 + J778)</f>
        <v/>
      </c>
      <c r="H779">
        <f>1000*(H778 + J778)</f>
        <v/>
      </c>
    </row>
    <row r="781">
      <c r="A781" t="inlineStr">
        <is>
          <t>sw_IBUF[0]: sw_IBUF[0]_inst/O to masterReg/readData2[28]_i_7/I1Total delay (from Vivado)</t>
        </is>
      </c>
      <c r="E781" t="inlineStr">
        <is>
          <t>2290</t>
        </is>
      </c>
      <c r="F781" t="inlineStr">
        <is>
          <t>2023</t>
        </is>
      </c>
      <c r="G781" t="inlineStr">
        <is>
          <t>3715</t>
        </is>
      </c>
      <c r="H781" t="inlineStr">
        <is>
          <t>3200</t>
        </is>
      </c>
    </row>
    <row r="783">
      <c r="A783" t="inlineStr">
        <is>
          <t>INT_L_X4Y53/INT_L.WW2END1-&gt;&gt;IMUX_L27</t>
        </is>
      </c>
      <c r="B783" t="inlineStr">
        <is>
          <t>Buffer</t>
        </is>
      </c>
      <c r="C783" t="n">
        <v>1.6107141875</v>
      </c>
      <c r="D783" t="n">
        <v>0.007713</v>
      </c>
      <c r="E783" t="n">
        <v>0.047</v>
      </c>
      <c r="F783" t="n">
        <v>0.038</v>
      </c>
      <c r="G783" t="n">
        <v>0.138</v>
      </c>
      <c r="H783" t="n">
        <v>0.114</v>
      </c>
      <c r="I783">
        <f>((((D788) + (D787))) + (D784 + D785))</f>
        <v/>
      </c>
      <c r="J783">
        <f>(((((D788) + (D787))) + (D784 + D785))*C783)</f>
        <v/>
      </c>
    </row>
    <row r="784">
      <c r="A784" t="inlineStr">
        <is>
          <t>INT_L_X4Y53/IMUX_L27</t>
        </is>
      </c>
      <c r="B784" t="inlineStr">
        <is>
          <t>Part of wire</t>
        </is>
      </c>
      <c r="C784" t="n">
        <v>0</v>
      </c>
      <c r="D784" t="n">
        <v>0</v>
      </c>
    </row>
    <row r="785">
      <c r="A785" t="inlineStr">
        <is>
          <t>CLBLL_L_X4Y53/CLBLL_IMUX27</t>
        </is>
      </c>
      <c r="B785" t="inlineStr">
        <is>
          <t>Part of wire</t>
        </is>
      </c>
      <c r="C785" t="n">
        <v>0</v>
      </c>
      <c r="D785" t="n">
        <v>0</v>
      </c>
      <c r="I785">
        <f>(((D784 + D785)/2) + (((D788) + (D787))))</f>
        <v/>
      </c>
      <c r="J785">
        <f>((C784 + C785)*(((D784 + D785)/2) + (((D788) + (D787)))))</f>
        <v/>
      </c>
    </row>
    <row r="786">
      <c r="A786" t="inlineStr">
        <is>
          <t>CLBLL_L_X4Y53/CLBLL_L.CLBLL_IMUX27-&gt;CLBLL_LL_B4</t>
        </is>
      </c>
      <c r="B786" t="inlineStr">
        <is>
          <t>PassTransistor</t>
        </is>
      </c>
      <c r="C786" t="n">
        <v>0</v>
      </c>
      <c r="E786" t="n">
        <v>0</v>
      </c>
      <c r="F786" t="n">
        <v>0</v>
      </c>
      <c r="G786" t="n">
        <v>0</v>
      </c>
      <c r="H786" t="n">
        <v>0</v>
      </c>
      <c r="I786">
        <f>((D788) + (D787))</f>
        <v/>
      </c>
      <c r="J786">
        <f>(((D788) + (D787))*C786)</f>
        <v/>
      </c>
    </row>
    <row r="787">
      <c r="A787" t="inlineStr">
        <is>
          <t>CLBLL_L_X4Y53/CLBLL_LL_B4</t>
        </is>
      </c>
      <c r="B787" t="inlineStr">
        <is>
          <t>Part of wire</t>
        </is>
      </c>
      <c r="C787" t="n">
        <v>0</v>
      </c>
      <c r="D787" t="n">
        <v>0.001136</v>
      </c>
      <c r="I787">
        <f>(((D787)/2) + (D788))</f>
        <v/>
      </c>
      <c r="J787">
        <f>((C787)*(((D787)/2) + (D788)))</f>
        <v/>
      </c>
    </row>
    <row r="788">
      <c r="A788" t="inlineStr">
        <is>
          <t>masterReg/readData2[28]_i_6/I2</t>
        </is>
      </c>
      <c r="B788" t="inlineStr">
        <is>
          <t>Inpin</t>
        </is>
      </c>
      <c r="D788" t="n">
        <v>0</v>
      </c>
      <c r="E788" t="n">
        <v>0.107</v>
      </c>
      <c r="F788" t="n">
        <v>0.08599999999999999</v>
      </c>
      <c r="G788" t="n">
        <v>0.282</v>
      </c>
      <c r="H788" t="n">
        <v>0.228</v>
      </c>
    </row>
    <row r="789">
      <c r="A789" t="inlineStr">
        <is>
          <t>sw_IBUF[0]: sw_IBUF[0]_inst/O to masterReg/readData2[28]_i_6/I2 sum delays</t>
        </is>
      </c>
      <c r="E789">
        <f>(E2 + E5 + E7 + E9 + E11 + E15 + E18 + E27 + E48 + E56 + E64 + E113 + E116 + E168 + E444 + E562 + E590 + E647 + E652 + E666 + E694 + E703 + E717 + E764 + E783 + E786 + E788)</f>
        <v/>
      </c>
      <c r="F789">
        <f>(F2 + F5 + F7 + F9 + F11 + F15 + F18 + F27 + F48 + F56 + F64 + F113 + F116 + F168 + F444 + F562 + F590 + F647 + F652 + F666 + F694 + F703 + F717 + F764 + F783 + F786 + F788)</f>
        <v/>
      </c>
      <c r="G789">
        <f>(G2 + G5 + G7 + G9 + G11 + G15 + G18 + G27 + G48 + G56 + G64 + G113 + G116 + G168 + G444 + G562 + G590 + G647 + G652 + G666 + G694 + G703 + G717 + G764 + G783 + G786 + G788)</f>
        <v/>
      </c>
      <c r="H789">
        <f>(H2 + H5 + H7 + H9 + H11 + H15 + H18 + H27 + H48 + H56 + H64 + H113 + H116 + H168 + H444 + H562 + H590 + H647 + H652 + H666 + H694 + H703 + H717 + H764 + H783 + H786 + H788)</f>
        <v/>
      </c>
      <c r="J789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J764 + J771 + J783 + J785 + J786 + J787 + J788)</f>
        <v/>
      </c>
    </row>
    <row r="790">
      <c r="A790" t="inlineStr">
        <is>
          <t>sw_IBUF[0]: sw_IBUF[0]_inst/O to masterReg/readData2[28]_i_6/I2sum delays + cap delay</t>
        </is>
      </c>
      <c r="E790">
        <f>1000*(E789 + J789)</f>
        <v/>
      </c>
      <c r="F790">
        <f>1000*(F789 + J789)</f>
        <v/>
      </c>
      <c r="G790">
        <f>1000*(G789 + J789)</f>
        <v/>
      </c>
      <c r="H790">
        <f>1000*(H789 + J789)</f>
        <v/>
      </c>
    </row>
    <row r="792">
      <c r="A792" t="inlineStr">
        <is>
          <t>sw_IBUF[0]: sw_IBUF[0]_inst/O to masterReg/readData2[28]_i_6/I2Total delay (from Vivado)</t>
        </is>
      </c>
      <c r="E792" t="inlineStr">
        <is>
          <t>2283</t>
        </is>
      </c>
      <c r="F792" t="inlineStr">
        <is>
          <t>2016</t>
        </is>
      </c>
      <c r="G792" t="inlineStr">
        <is>
          <t>3708</t>
        </is>
      </c>
      <c r="H792" t="inlineStr">
        <is>
          <t>3193</t>
        </is>
      </c>
    </row>
    <row r="794">
      <c r="A794" t="inlineStr">
        <is>
          <t>INT_L_X4Y53/INT_L.WW2END1-&gt;&gt;IMUX_L28</t>
        </is>
      </c>
      <c r="B794" t="inlineStr">
        <is>
          <t>Buffer</t>
        </is>
      </c>
      <c r="C794" t="n">
        <v>1.6107141875</v>
      </c>
      <c r="D794" t="n">
        <v>0.007713</v>
      </c>
      <c r="E794" t="n">
        <v>0.047</v>
      </c>
      <c r="F794" t="n">
        <v>0.038</v>
      </c>
      <c r="G794" t="n">
        <v>0.138</v>
      </c>
      <c r="H794" t="n">
        <v>0.114</v>
      </c>
      <c r="I794">
        <f>((((D799) + (D798))) + (D795 + D796))</f>
        <v/>
      </c>
      <c r="J794">
        <f>(((((D799) + (D798))) + (D795 + D796))*C794)</f>
        <v/>
      </c>
    </row>
    <row r="795">
      <c r="A795" t="inlineStr">
        <is>
          <t>INT_L_X4Y53/IMUX_L28</t>
        </is>
      </c>
      <c r="B795" t="inlineStr">
        <is>
          <t>Part of wire</t>
        </is>
      </c>
      <c r="C795" t="n">
        <v>0</v>
      </c>
      <c r="D795" t="n">
        <v>0</v>
      </c>
    </row>
    <row r="796">
      <c r="A796" t="inlineStr">
        <is>
          <t>CLBLL_L_X4Y53/CLBLL_IMUX28</t>
        </is>
      </c>
      <c r="B796" t="inlineStr">
        <is>
          <t>Part of wire</t>
        </is>
      </c>
      <c r="C796" t="n">
        <v>0</v>
      </c>
      <c r="D796" t="n">
        <v>0</v>
      </c>
      <c r="I796">
        <f>(((D795 + D796)/2) + (((D799) + (D798))))</f>
        <v/>
      </c>
      <c r="J796">
        <f>((C795 + C796)*(((D795 + D796)/2) + (((D799) + (D798)))))</f>
        <v/>
      </c>
    </row>
    <row r="797">
      <c r="A797" t="inlineStr">
        <is>
          <t>CLBLL_L_X4Y53/CLBLL_L.CLBLL_IMUX28-&gt;CLBLL_LL_C4</t>
        </is>
      </c>
      <c r="B797" t="inlineStr">
        <is>
          <t>PassTransistor</t>
        </is>
      </c>
      <c r="C797" t="n">
        <v>0</v>
      </c>
      <c r="E797" t="n">
        <v>0</v>
      </c>
      <c r="F797" t="n">
        <v>0</v>
      </c>
      <c r="G797" t="n">
        <v>0</v>
      </c>
      <c r="H797" t="n">
        <v>0</v>
      </c>
      <c r="I797">
        <f>((D799) + (D798))</f>
        <v/>
      </c>
      <c r="J797">
        <f>(((D799) + (D798))*C797)</f>
        <v/>
      </c>
    </row>
    <row r="798">
      <c r="A798" t="inlineStr">
        <is>
          <t>CLBLL_L_X4Y53/CLBLL_LL_C4</t>
        </is>
      </c>
      <c r="B798" t="inlineStr">
        <is>
          <t>Part of wire</t>
        </is>
      </c>
      <c r="C798" t="n">
        <v>0</v>
      </c>
      <c r="D798" t="n">
        <v>0.004545</v>
      </c>
      <c r="I798">
        <f>(((D798)/2) + (D799))</f>
        <v/>
      </c>
      <c r="J798">
        <f>((C798)*(((D798)/2) + (D799)))</f>
        <v/>
      </c>
    </row>
    <row r="799">
      <c r="A799" t="inlineStr">
        <is>
          <t>masterReg/readData2[20]_i_4/I3</t>
        </is>
      </c>
      <c r="B799" t="inlineStr">
        <is>
          <t>Inpin</t>
        </is>
      </c>
      <c r="D799" t="n">
        <v>0</v>
      </c>
      <c r="E799" t="n">
        <v>0.108</v>
      </c>
      <c r="F799" t="n">
        <v>0.08699999999999999</v>
      </c>
      <c r="G799" t="n">
        <v>0.281</v>
      </c>
      <c r="H799" t="n">
        <v>0.227</v>
      </c>
    </row>
    <row r="800">
      <c r="A800" t="inlineStr">
        <is>
          <t>sw_IBUF[0]: sw_IBUF[0]_inst/O to masterReg/readData2[20]_i_4/I3 sum delays</t>
        </is>
      </c>
      <c r="E800">
        <f>(E2 + E5 + E7 + E9 + E11 + E15 + E18 + E27 + E48 + E56 + E64 + E113 + E116 + E168 + E444 + E562 + E590 + E647 + E652 + E666 + E694 + E703 + E717 + E764 + E794 + E797 + E799)</f>
        <v/>
      </c>
      <c r="F800">
        <f>(F2 + F5 + F7 + F9 + F11 + F15 + F18 + F27 + F48 + F56 + F64 + F113 + F116 + F168 + F444 + F562 + F590 + F647 + F652 + F666 + F694 + F703 + F717 + F764 + F794 + F797 + F799)</f>
        <v/>
      </c>
      <c r="G800">
        <f>(G2 + G5 + G7 + G9 + G11 + G15 + G18 + G27 + G48 + G56 + G64 + G113 + G116 + G168 + G444 + G562 + G590 + G647 + G652 + G666 + G694 + G703 + G717 + G764 + G794 + G797 + G799)</f>
        <v/>
      </c>
      <c r="H800">
        <f>(H2 + H5 + H7 + H9 + H11 + H15 + H18 + H27 + H48 + H56 + H64 + H113 + H116 + H168 + H444 + H562 + H590 + H647 + H652 + H666 + H694 + H703 + H717 + H764 + H794 + H797 + H799)</f>
        <v/>
      </c>
      <c r="J800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J764 + J771 + J794 + J796 + J797 + J798 + J799)</f>
        <v/>
      </c>
    </row>
    <row r="801">
      <c r="A801" t="inlineStr">
        <is>
          <t>sw_IBUF[0]: sw_IBUF[0]_inst/O to masterReg/readData2[20]_i_4/I3sum delays + cap delay</t>
        </is>
      </c>
      <c r="E801">
        <f>1000*(E800 + J800)</f>
        <v/>
      </c>
      <c r="F801">
        <f>1000*(F800 + J800)</f>
        <v/>
      </c>
      <c r="G801">
        <f>1000*(G800 + J800)</f>
        <v/>
      </c>
      <c r="H801">
        <f>1000*(H800 + J800)</f>
        <v/>
      </c>
    </row>
    <row r="803">
      <c r="A803" t="inlineStr">
        <is>
          <t>sw_IBUF[0]: sw_IBUF[0]_inst/O to masterReg/readData2[20]_i_4/I3Total delay (from Vivado)</t>
        </is>
      </c>
      <c r="E803" t="inlineStr">
        <is>
          <t>2288</t>
        </is>
      </c>
      <c r="F803" t="inlineStr">
        <is>
          <t>2021</t>
        </is>
      </c>
      <c r="G803" t="inlineStr">
        <is>
          <t>3711</t>
        </is>
      </c>
      <c r="H803" t="inlineStr">
        <is>
          <t>3197</t>
        </is>
      </c>
    </row>
    <row r="805">
      <c r="A805" t="inlineStr">
        <is>
          <t>INT_L_X4Y53/INT_L.WW2END1-&gt;&gt;IMUX_L44</t>
        </is>
      </c>
      <c r="B805" t="inlineStr">
        <is>
          <t>Buffer</t>
        </is>
      </c>
      <c r="C805" t="n">
        <v>1.6107141875</v>
      </c>
      <c r="D805" t="n">
        <v>0.007713</v>
      </c>
      <c r="E805" t="n">
        <v>0.047</v>
      </c>
      <c r="F805" t="n">
        <v>0.038</v>
      </c>
      <c r="G805" t="n">
        <v>0.138</v>
      </c>
      <c r="H805" t="n">
        <v>0.114</v>
      </c>
      <c r="I805">
        <f>((((D810) + (D809))) + (D806 + D807))</f>
        <v/>
      </c>
      <c r="J805">
        <f>(((((D810) + (D809))) + (D806 + D807))*C805)</f>
        <v/>
      </c>
    </row>
    <row r="806">
      <c r="A806" t="inlineStr">
        <is>
          <t>INT_L_X4Y53/IMUX_L44</t>
        </is>
      </c>
      <c r="B806" t="inlineStr">
        <is>
          <t>Part of wire</t>
        </is>
      </c>
      <c r="C806" t="n">
        <v>0</v>
      </c>
      <c r="D806" t="n">
        <v>0</v>
      </c>
    </row>
    <row r="807">
      <c r="A807" t="inlineStr">
        <is>
          <t>CLBLL_L_X4Y53/CLBLL_IMUX44</t>
        </is>
      </c>
      <c r="B807" t="inlineStr">
        <is>
          <t>Part of wire</t>
        </is>
      </c>
      <c r="C807" t="n">
        <v>0</v>
      </c>
      <c r="D807" t="n">
        <v>0</v>
      </c>
      <c r="I807">
        <f>(((D806 + D807)/2) + (((D810) + (D809))))</f>
        <v/>
      </c>
      <c r="J807">
        <f>((C806 + C807)*(((D806 + D807)/2) + (((D810) + (D809)))))</f>
        <v/>
      </c>
    </row>
    <row r="808">
      <c r="A808" t="inlineStr">
        <is>
          <t>CLBLL_L_X4Y53/CLBLL_L.CLBLL_IMUX44-&gt;CLBLL_LL_D4</t>
        </is>
      </c>
      <c r="B808" t="inlineStr">
        <is>
          <t>PassTransistor</t>
        </is>
      </c>
      <c r="C808" t="n">
        <v>0</v>
      </c>
      <c r="E808" t="n">
        <v>0</v>
      </c>
      <c r="F808" t="n">
        <v>0</v>
      </c>
      <c r="G808" t="n">
        <v>0</v>
      </c>
      <c r="H808" t="n">
        <v>0</v>
      </c>
      <c r="I808">
        <f>((D810) + (D809))</f>
        <v/>
      </c>
      <c r="J808">
        <f>(((D810) + (D809))*C808)</f>
        <v/>
      </c>
    </row>
    <row r="809">
      <c r="A809" t="inlineStr">
        <is>
          <t>CLBLL_L_X4Y53/CLBLL_LL_D4</t>
        </is>
      </c>
      <c r="B809" t="inlineStr">
        <is>
          <t>Part of wire</t>
        </is>
      </c>
      <c r="C809" t="n">
        <v>0</v>
      </c>
      <c r="D809" t="n">
        <v>0</v>
      </c>
      <c r="I809">
        <f>(((D809)/2) + (D810))</f>
        <v/>
      </c>
      <c r="J809">
        <f>((C809)*(((D809)/2) + (D810)))</f>
        <v/>
      </c>
    </row>
    <row r="810">
      <c r="A810" t="inlineStr">
        <is>
          <t>ALU1/register_reg_r1_0_31_18_23_i_14/I1</t>
        </is>
      </c>
      <c r="B810" t="inlineStr">
        <is>
          <t>Inpin</t>
        </is>
      </c>
      <c r="D810" t="n">
        <v>0</v>
      </c>
      <c r="E810" t="n">
        <v>0.109</v>
      </c>
      <c r="F810" t="n">
        <v>0.08799999999999999</v>
      </c>
      <c r="G810" t="n">
        <v>0.284</v>
      </c>
      <c r="H810" t="n">
        <v>0.229</v>
      </c>
    </row>
    <row r="811">
      <c r="A811" t="inlineStr">
        <is>
          <t>sw_IBUF[0]: sw_IBUF[0]_inst/O to ALU1/register_reg_r1_0_31_18_23_i_14/I1 sum delays</t>
        </is>
      </c>
      <c r="E811">
        <f>(E2 + E5 + E7 + E9 + E11 + E15 + E18 + E27 + E48 + E56 + E64 + E113 + E116 + E168 + E444 + E562 + E590 + E647 + E652 + E666 + E694 + E703 + E717 + E764 + E805 + E808 + E810)</f>
        <v/>
      </c>
      <c r="F811">
        <f>(F2 + F5 + F7 + F9 + F11 + F15 + F18 + F27 + F48 + F56 + F64 + F113 + F116 + F168 + F444 + F562 + F590 + F647 + F652 + F666 + F694 + F703 + F717 + F764 + F805 + F808 + F810)</f>
        <v/>
      </c>
      <c r="G811">
        <f>(G2 + G5 + G7 + G9 + G11 + G15 + G18 + G27 + G48 + G56 + G64 + G113 + G116 + G168 + G444 + G562 + G590 + G647 + G652 + G666 + G694 + G703 + G717 + G764 + G805 + G808 + G810)</f>
        <v/>
      </c>
      <c r="H811">
        <f>(H2 + H5 + H7 + H9 + H11 + H15 + H18 + H27 + H48 + H56 + H64 + H113 + H116 + H168 + H444 + H562 + H590 + H647 + H652 + H666 + H694 + H703 + H717 + H764 + H805 + H808 + H810)</f>
        <v/>
      </c>
      <c r="J81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J764 + J771 + J805 + J807 + J808 + J809 + J810)</f>
        <v/>
      </c>
    </row>
    <row r="812">
      <c r="A812" t="inlineStr">
        <is>
          <t>sw_IBUF[0]: sw_IBUF[0]_inst/O to ALU1/register_reg_r1_0_31_18_23_i_14/I1sum delays + cap delay</t>
        </is>
      </c>
      <c r="E812">
        <f>1000*(E811 + J811)</f>
        <v/>
      </c>
      <c r="F812">
        <f>1000*(F811 + J811)</f>
        <v/>
      </c>
      <c r="G812">
        <f>1000*(G811 + J811)</f>
        <v/>
      </c>
      <c r="H812">
        <f>1000*(H811 + J811)</f>
        <v/>
      </c>
    </row>
    <row r="814">
      <c r="A814" t="inlineStr">
        <is>
          <t>sw_IBUF[0]: sw_IBUF[0]_inst/O to ALU1/register_reg_r1_0_31_18_23_i_14/I1Total delay (from Vivado)</t>
        </is>
      </c>
      <c r="E814" t="inlineStr">
        <is>
          <t>2281</t>
        </is>
      </c>
      <c r="F814" t="inlineStr">
        <is>
          <t>2014</t>
        </is>
      </c>
      <c r="G814" t="inlineStr">
        <is>
          <t>3707</t>
        </is>
      </c>
      <c r="H814" t="inlineStr">
        <is>
          <t>3192</t>
        </is>
      </c>
    </row>
    <row r="816">
      <c r="A816" t="inlineStr">
        <is>
          <t>INT_L_X4Y53/INT_L.WW2END1-&gt;&gt;SW2BEG1</t>
        </is>
      </c>
      <c r="B816" t="inlineStr">
        <is>
          <t>Buffer</t>
        </is>
      </c>
      <c r="C816" t="n">
        <v>1.1851186875</v>
      </c>
      <c r="D816" t="n">
        <v>0.008473000000000001</v>
      </c>
      <c r="E816" t="n">
        <v>0.041</v>
      </c>
      <c r="F816" t="n">
        <v>0.033</v>
      </c>
      <c r="G816" t="n">
        <v>0.132</v>
      </c>
      <c r="H816" t="n">
        <v>0.109</v>
      </c>
      <c r="I816">
        <f>((D822 + D833) + (D817 + D818 + D819 + D820 + D821))</f>
        <v/>
      </c>
      <c r="J816">
        <f>(((D822 + D833) + (D817 + D818 + D819 + D820 + D821))*C816)</f>
        <v/>
      </c>
    </row>
    <row r="817">
      <c r="A817" t="inlineStr">
        <is>
          <t>INT_L_X4Y53/SW2BEG1</t>
        </is>
      </c>
      <c r="B817" t="inlineStr">
        <is>
          <t>Part of wire</t>
        </is>
      </c>
      <c r="C817" t="n">
        <v>0</v>
      </c>
      <c r="D817" t="n">
        <v>0</v>
      </c>
    </row>
    <row r="818">
      <c r="A818" t="inlineStr">
        <is>
          <t>INT_R_X3Y52/SW2END1</t>
        </is>
      </c>
      <c r="B818" t="inlineStr">
        <is>
          <t>Part of wire</t>
        </is>
      </c>
      <c r="C818" t="n">
        <v>0</v>
      </c>
      <c r="D818" t="n">
        <v>0</v>
      </c>
    </row>
    <row r="819">
      <c r="A819" t="inlineStr">
        <is>
          <t>INT_L_X4Y52/SW2A1</t>
        </is>
      </c>
      <c r="B819" t="inlineStr">
        <is>
          <t>Part of wire</t>
        </is>
      </c>
      <c r="C819" t="n">
        <v>0</v>
      </c>
      <c r="D819" t="n">
        <v>0</v>
      </c>
    </row>
    <row r="820">
      <c r="A820" t="inlineStr">
        <is>
          <t>CLBLL_L_X4Y52/CLBLL_SW2A1</t>
        </is>
      </c>
      <c r="B820" t="inlineStr">
        <is>
          <t>Part of wire</t>
        </is>
      </c>
      <c r="C820" t="n">
        <v>0.078932</v>
      </c>
      <c r="D820" t="n">
        <v>0.005896</v>
      </c>
    </row>
    <row r="821">
      <c r="A821" t="inlineStr">
        <is>
          <t>CLBLM_R_X3Y52/CLBLM_SW2A1</t>
        </is>
      </c>
      <c r="B821" t="inlineStr">
        <is>
          <t>Part of wire</t>
        </is>
      </c>
      <c r="C821" t="n">
        <v>0.090208</v>
      </c>
      <c r="D821" t="n">
        <v>0.005896</v>
      </c>
      <c r="I821">
        <f>(((D817 + D818 + D819 + D820 + D821)/2) + (D822 + D833))</f>
        <v/>
      </c>
      <c r="J821">
        <f>((C817 + C818 + C819 + C820 + C821)*(((D817 + D818 + D819 + D820 + D821)/2) + (D822 + D833)))</f>
        <v/>
      </c>
    </row>
    <row r="822">
      <c r="A822" t="inlineStr">
        <is>
          <t>INT_R_X3Y52/INT_R.SW2END1-&gt;&gt;IMUX26</t>
        </is>
      </c>
      <c r="B822" t="inlineStr">
        <is>
          <t>Buffer</t>
        </is>
      </c>
      <c r="C822" t="n">
        <v>1.6107141875</v>
      </c>
      <c r="D822" t="n">
        <v>0.007713</v>
      </c>
      <c r="E822" t="n">
        <v>0.047</v>
      </c>
      <c r="F822" t="n">
        <v>0.038</v>
      </c>
      <c r="G822" t="n">
        <v>0.138</v>
      </c>
      <c r="H822" t="n">
        <v>0.114</v>
      </c>
      <c r="I822">
        <f>((((D827) + (D826))) + (D823 + D824))</f>
        <v/>
      </c>
      <c r="J822">
        <f>(((((D827) + (D826))) + (D823 + D824))*C822)</f>
        <v/>
      </c>
    </row>
    <row r="823">
      <c r="A823" t="inlineStr">
        <is>
          <t>INT_R_X3Y52/IMUX26</t>
        </is>
      </c>
      <c r="B823" t="inlineStr">
        <is>
          <t>Part of wire</t>
        </is>
      </c>
      <c r="C823" t="n">
        <v>0</v>
      </c>
      <c r="D823" t="n">
        <v>0</v>
      </c>
    </row>
    <row r="824">
      <c r="A824" t="inlineStr">
        <is>
          <t>CLBLM_R_X3Y52/CLBLM_IMUX26</t>
        </is>
      </c>
      <c r="B824" t="inlineStr">
        <is>
          <t>Part of wire</t>
        </is>
      </c>
      <c r="C824" t="n">
        <v>0</v>
      </c>
      <c r="D824" t="n">
        <v>0</v>
      </c>
      <c r="I824">
        <f>(((D823 + D824)/2) + (((D827) + (D826))))</f>
        <v/>
      </c>
      <c r="J824">
        <f>((C823 + C824)*(((D823 + D824)/2) + (((D827) + (D826)))))</f>
        <v/>
      </c>
    </row>
    <row r="825">
      <c r="A825" t="inlineStr">
        <is>
          <t>CLBLM_R_X3Y52/CLBLM_R.CLBLM_IMUX26-&gt;CLBLM_L_B4</t>
        </is>
      </c>
      <c r="B825" t="inlineStr">
        <is>
          <t>PassTransistor</t>
        </is>
      </c>
      <c r="C825" t="n">
        <v>0</v>
      </c>
      <c r="E825" t="n">
        <v>0</v>
      </c>
      <c r="F825" t="n">
        <v>0</v>
      </c>
      <c r="G825" t="n">
        <v>0</v>
      </c>
      <c r="H825" t="n">
        <v>0</v>
      </c>
      <c r="I825">
        <f>((D827) + (D826))</f>
        <v/>
      </c>
      <c r="J825">
        <f>(((D827) + (D826))*C825)</f>
        <v/>
      </c>
    </row>
    <row r="826">
      <c r="A826" t="inlineStr">
        <is>
          <t>CLBLM_R_X3Y52/CLBLM_L_B4</t>
        </is>
      </c>
      <c r="B826" t="inlineStr">
        <is>
          <t>Part of wire</t>
        </is>
      </c>
      <c r="C826" t="n">
        <v>0</v>
      </c>
      <c r="D826" t="n">
        <v>0</v>
      </c>
      <c r="I826">
        <f>(((D826)/2) + (D827))</f>
        <v/>
      </c>
      <c r="J826">
        <f>((C826)*(((D826)/2) + (D827)))</f>
        <v/>
      </c>
    </row>
    <row r="827">
      <c r="A827" t="inlineStr">
        <is>
          <t>masterReg/readData2[21]_i_4/I3</t>
        </is>
      </c>
      <c r="B827" t="inlineStr">
        <is>
          <t>Inpin</t>
        </is>
      </c>
      <c r="D827" t="n">
        <v>0</v>
      </c>
      <c r="E827" t="n">
        <v>0.107</v>
      </c>
      <c r="F827" t="n">
        <v>0.08599999999999999</v>
      </c>
      <c r="G827" t="n">
        <v>0.282</v>
      </c>
      <c r="H827" t="n">
        <v>0.228</v>
      </c>
    </row>
    <row r="828">
      <c r="A828" t="inlineStr">
        <is>
          <t>sw_IBUF[0]: sw_IBUF[0]_inst/O to masterReg/readData2[21]_i_4/I3 sum delays</t>
        </is>
      </c>
      <c r="E828">
        <f>(E2 + E5 + E7 + E9 + E11 + E15 + E18 + E27 + E48 + E56 + E64 + E113 + E116 + E168 + E444 + E562 + E590 + E647 + E652 + E666 + E694 + E703 + E717 + E764 + E816 + E822 + E825 + E827)</f>
        <v/>
      </c>
      <c r="F828">
        <f>(F2 + F5 + F7 + F9 + F11 + F15 + F18 + F27 + F48 + F56 + F64 + F113 + F116 + F168 + F444 + F562 + F590 + F647 + F652 + F666 + F694 + F703 + F717 + F764 + F816 + F822 + F825 + F827)</f>
        <v/>
      </c>
      <c r="G828">
        <f>(G2 + G5 + G7 + G9 + G11 + G15 + G18 + G27 + G48 + G56 + G64 + G113 + G116 + G168 + G444 + G562 + G590 + G647 + G652 + G666 + G694 + G703 + G717 + G764 + G816 + G822 + G825 + G827)</f>
        <v/>
      </c>
      <c r="H828">
        <f>(H2 + H5 + H7 + H9 + H11 + H15 + H18 + H27 + H48 + H56 + H64 + H113 + H116 + H168 + H444 + H562 + H590 + H647 + H652 + H666 + H694 + H703 + H717 + H764 + H816 + H822 + H825 + H827)</f>
        <v/>
      </c>
      <c r="J828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J764 + J771 + J816 + J821 + J822 + J824 + J825 + J826 + J827)</f>
        <v/>
      </c>
    </row>
    <row r="829">
      <c r="A829" t="inlineStr">
        <is>
          <t>sw_IBUF[0]: sw_IBUF[0]_inst/O to masterReg/readData2[21]_i_4/I3sum delays + cap delay</t>
        </is>
      </c>
      <c r="E829">
        <f>1000*(E828 + J828)</f>
        <v/>
      </c>
      <c r="F829">
        <f>1000*(F828 + J828)</f>
        <v/>
      </c>
      <c r="G829">
        <f>1000*(G828 + J828)</f>
        <v/>
      </c>
      <c r="H829">
        <f>1000*(H828 + J828)</f>
        <v/>
      </c>
    </row>
    <row r="831">
      <c r="A831" t="inlineStr">
        <is>
          <t>sw_IBUF[0]: sw_IBUF[0]_inst/O to masterReg/readData2[21]_i_4/I3Total delay (from Vivado)</t>
        </is>
      </c>
      <c r="E831" t="inlineStr">
        <is>
          <t>2356</t>
        </is>
      </c>
      <c r="F831" t="inlineStr">
        <is>
          <t>2081</t>
        </is>
      </c>
      <c r="G831" t="inlineStr">
        <is>
          <t>3851</t>
        </is>
      </c>
      <c r="H831" t="inlineStr">
        <is>
          <t>3316</t>
        </is>
      </c>
    </row>
    <row r="833">
      <c r="A833" t="inlineStr">
        <is>
          <t>INT_R_X3Y52/INT_R.SW2END1-&gt;&gt;IMUX20</t>
        </is>
      </c>
      <c r="B833" t="inlineStr">
        <is>
          <t>Buffer</t>
        </is>
      </c>
      <c r="C833" t="n">
        <v>1.6107141875</v>
      </c>
      <c r="D833" t="n">
        <v>0.007713</v>
      </c>
      <c r="E833" t="n">
        <v>0.047</v>
      </c>
      <c r="F833" t="n">
        <v>0.038</v>
      </c>
      <c r="G833" t="n">
        <v>0.138</v>
      </c>
      <c r="H833" t="n">
        <v>0.114</v>
      </c>
      <c r="I833">
        <f>((((D838) + (D837))) + (D834 + D835))</f>
        <v/>
      </c>
      <c r="J833">
        <f>(((((D838) + (D837))) + (D834 + D835))*C833)</f>
        <v/>
      </c>
    </row>
    <row r="834">
      <c r="A834" t="inlineStr">
        <is>
          <t>INT_R_X3Y52/IMUX20</t>
        </is>
      </c>
      <c r="B834" t="inlineStr">
        <is>
          <t>Part of wire</t>
        </is>
      </c>
      <c r="C834" t="n">
        <v>0</v>
      </c>
      <c r="D834" t="n">
        <v>0</v>
      </c>
    </row>
    <row r="835">
      <c r="A835" t="inlineStr">
        <is>
          <t>CLBLM_R_X3Y52/CLBLM_IMUX20</t>
        </is>
      </c>
      <c r="B835" t="inlineStr">
        <is>
          <t>Part of wire</t>
        </is>
      </c>
      <c r="C835" t="n">
        <v>0</v>
      </c>
      <c r="D835" t="n">
        <v>0</v>
      </c>
      <c r="I835">
        <f>(((D834 + D835)/2) + (((D838) + (D837))))</f>
        <v/>
      </c>
      <c r="J835">
        <f>((C834 + C835)*(((D834 + D835)/2) + (((D838) + (D837)))))</f>
        <v/>
      </c>
    </row>
    <row r="836">
      <c r="A836" t="inlineStr">
        <is>
          <t>CLBLM_R_X3Y52/CLBLM_R.CLBLM_IMUX20-&gt;CLBLM_L_C2</t>
        </is>
      </c>
      <c r="B836" t="inlineStr">
        <is>
          <t>PassTransistor</t>
        </is>
      </c>
      <c r="C836" t="n">
        <v>0</v>
      </c>
      <c r="E836" t="n">
        <v>0</v>
      </c>
      <c r="F836" t="n">
        <v>0</v>
      </c>
      <c r="G836" t="n">
        <v>0</v>
      </c>
      <c r="H836" t="n">
        <v>0</v>
      </c>
      <c r="I836">
        <f>((D838) + (D837))</f>
        <v/>
      </c>
      <c r="J836">
        <f>(((D838) + (D837))*C836)</f>
        <v/>
      </c>
    </row>
    <row r="837">
      <c r="A837" t="inlineStr">
        <is>
          <t>CLBLM_R_X3Y52/CLBLM_L_C2</t>
        </is>
      </c>
      <c r="B837" t="inlineStr">
        <is>
          <t>Part of wire</t>
        </is>
      </c>
      <c r="C837" t="n">
        <v>0</v>
      </c>
      <c r="D837" t="n">
        <v>0</v>
      </c>
      <c r="I837">
        <f>(((D837)/2) + (D838))</f>
        <v/>
      </c>
      <c r="J837">
        <f>((C837)*(((D837)/2) + (D838)))</f>
        <v/>
      </c>
    </row>
    <row r="838">
      <c r="A838" t="inlineStr">
        <is>
          <t>ALU1/register_reg_r1_0_31_18_23_i_12/I1</t>
        </is>
      </c>
      <c r="B838" t="inlineStr">
        <is>
          <t>Inpin</t>
        </is>
      </c>
      <c r="D838" t="n">
        <v>0</v>
      </c>
      <c r="E838" t="n">
        <v>0.213</v>
      </c>
      <c r="F838" t="n">
        <v>0.171</v>
      </c>
      <c r="G838" t="n">
        <v>0.507</v>
      </c>
      <c r="H838" t="n">
        <v>0.409</v>
      </c>
    </row>
    <row r="839">
      <c r="A839" t="inlineStr">
        <is>
          <t>sw_IBUF[0]: sw_IBUF[0]_inst/O to ALU1/register_reg_r1_0_31_18_23_i_12/I1 sum delays</t>
        </is>
      </c>
      <c r="E839">
        <f>(E2 + E5 + E7 + E9 + E11 + E15 + E18 + E27 + E48 + E56 + E64 + E113 + E116 + E168 + E444 + E562 + E590 + E647 + E652 + E666 + E694 + E703 + E717 + E764 + E816 + E833 + E836 + E838)</f>
        <v/>
      </c>
      <c r="F839">
        <f>(F2 + F5 + F7 + F9 + F11 + F15 + F18 + F27 + F48 + F56 + F64 + F113 + F116 + F168 + F444 + F562 + F590 + F647 + F652 + F666 + F694 + F703 + F717 + F764 + F816 + F833 + F836 + F838)</f>
        <v/>
      </c>
      <c r="G839">
        <f>(G2 + G5 + G7 + G9 + G11 + G15 + G18 + G27 + G48 + G56 + G64 + G113 + G116 + G168 + G444 + G562 + G590 + G647 + G652 + G666 + G694 + G703 + G717 + G764 + G816 + G833 + G836 + G838)</f>
        <v/>
      </c>
      <c r="H839">
        <f>(H2 + H5 + H7 + H9 + H11 + H15 + H18 + H27 + H48 + H56 + H64 + H113 + H116 + H168 + H444 + H562 + H590 + H647 + H652 + H666 + H694 + H703 + H717 + H764 + H816 + H833 + H836 + H838)</f>
        <v/>
      </c>
      <c r="J839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J764 + J771 + J816 + J821 + J833 + J835 + J836 + J837 + J838)</f>
        <v/>
      </c>
    </row>
    <row r="840">
      <c r="A840" t="inlineStr">
        <is>
          <t>sw_IBUF[0]: sw_IBUF[0]_inst/O to ALU1/register_reg_r1_0_31_18_23_i_12/I1sum delays + cap delay</t>
        </is>
      </c>
      <c r="E840">
        <f>1000*(E839 + J839)</f>
        <v/>
      </c>
      <c r="F840">
        <f>1000*(F839 + J839)</f>
        <v/>
      </c>
      <c r="G840">
        <f>1000*(G839 + J839)</f>
        <v/>
      </c>
      <c r="H840">
        <f>1000*(H839 + J839)</f>
        <v/>
      </c>
    </row>
    <row r="842">
      <c r="A842" t="inlineStr">
        <is>
          <t>sw_IBUF[0]: sw_IBUF[0]_inst/O to ALU1/register_reg_r1_0_31_18_23_i_12/I1Total delay (from Vivado)</t>
        </is>
      </c>
      <c r="E842" t="inlineStr">
        <is>
          <t>2462</t>
        </is>
      </c>
      <c r="F842" t="inlineStr">
        <is>
          <t>2166</t>
        </is>
      </c>
      <c r="G842" t="inlineStr">
        <is>
          <t>4050</t>
        </is>
      </c>
      <c r="H842" t="inlineStr">
        <is>
          <t>3476</t>
        </is>
      </c>
    </row>
    <row r="844">
      <c r="A844" t="inlineStr">
        <is>
          <t>INT_L_X6Y53/INT_L.WR1END2-&gt;&gt;NW2BEG2</t>
        </is>
      </c>
      <c r="B844" t="inlineStr">
        <is>
          <t>Buffer</t>
        </is>
      </c>
      <c r="C844" t="n">
        <v>1.1851186875</v>
      </c>
      <c r="D844" t="n">
        <v>0.008473000000000001</v>
      </c>
      <c r="E844" t="n">
        <v>0.043</v>
      </c>
      <c r="F844" t="n">
        <v>0.035</v>
      </c>
      <c r="G844" t="n">
        <v>0.14</v>
      </c>
      <c r="H844" t="n">
        <v>0.116</v>
      </c>
      <c r="I844">
        <f>((D852 + D863 + D874) + (D845 + D846 + D847 + D848 + D849 + D850 + D851))</f>
        <v/>
      </c>
      <c r="J844">
        <f>(((D852 + D863 + D874) + (D845 + D846 + D847 + D848 + D849 + D850 + D851))*C844)</f>
        <v/>
      </c>
    </row>
    <row r="845">
      <c r="A845" t="inlineStr">
        <is>
          <t>INT_L_X6Y53/NW2BEG2</t>
        </is>
      </c>
      <c r="B845" t="inlineStr">
        <is>
          <t>Part of wire</t>
        </is>
      </c>
      <c r="C845" t="n">
        <v>0</v>
      </c>
      <c r="D845" t="n">
        <v>0</v>
      </c>
    </row>
    <row r="846">
      <c r="A846" t="inlineStr">
        <is>
          <t>INT_R_X5Y54/NW2END2</t>
        </is>
      </c>
      <c r="B846" t="inlineStr">
        <is>
          <t>Part of wire</t>
        </is>
      </c>
      <c r="C846" t="n">
        <v>0</v>
      </c>
      <c r="D846" t="n">
        <v>0</v>
      </c>
    </row>
    <row r="847">
      <c r="A847" t="inlineStr">
        <is>
          <t>INT_L_X6Y54/NW2A2</t>
        </is>
      </c>
      <c r="B847" t="inlineStr">
        <is>
          <t>Part of wire</t>
        </is>
      </c>
      <c r="C847" t="n">
        <v>0</v>
      </c>
      <c r="D847" t="n">
        <v>0</v>
      </c>
    </row>
    <row r="848">
      <c r="A848" t="inlineStr">
        <is>
          <t>BRAM_INT_INTERFACE_L_X6Y54/INT_INTERFACE_NW2A2</t>
        </is>
      </c>
      <c r="B848" t="inlineStr">
        <is>
          <t>Part of wire</t>
        </is>
      </c>
      <c r="C848" t="n">
        <v>0</v>
      </c>
      <c r="D848" t="n">
        <v>0</v>
      </c>
    </row>
    <row r="849">
      <c r="A849" t="inlineStr">
        <is>
          <t>BRAM_L_X6Y50/BRAM_NW2A2_4</t>
        </is>
      </c>
      <c r="B849" t="inlineStr">
        <is>
          <t>Part of wire</t>
        </is>
      </c>
      <c r="C849" t="n">
        <v>0.26892</v>
      </c>
      <c r="D849" t="n">
        <v>0.06043</v>
      </c>
    </row>
    <row r="850">
      <c r="A850" t="inlineStr">
        <is>
          <t>VBRK_X18Y57/VBRK_NW2A2</t>
        </is>
      </c>
      <c r="B850" t="inlineStr">
        <is>
          <t>Part of wire</t>
        </is>
      </c>
      <c r="C850" t="n">
        <v>0.01211</v>
      </c>
      <c r="D850" t="n">
        <v>0.00162</v>
      </c>
    </row>
    <row r="851">
      <c r="A851" t="inlineStr">
        <is>
          <t>CLBLM_R_X5Y54/CLBLM_NW2A2</t>
        </is>
      </c>
      <c r="B851" t="inlineStr">
        <is>
          <t>Part of wire</t>
        </is>
      </c>
      <c r="C851" t="n">
        <v>0.091532</v>
      </c>
      <c r="D851" t="n">
        <v>0.005884</v>
      </c>
      <c r="I851">
        <f>(((D845 + D846 + D847 + D848 + D849 + D850 + D851)/2) + (D852 + D863 + D874))</f>
        <v/>
      </c>
      <c r="J851">
        <f>((C845 + C846 + C847 + C848 + C849 + C850 + C851)*(((D845 + D846 + D847 + D848 + D849 + D850 + D851)/2) + (D852 + D863 + D874)))</f>
        <v/>
      </c>
    </row>
    <row r="852">
      <c r="A852" t="inlineStr">
        <is>
          <t>INT_R_X5Y54/INT_R.NW2END2-&gt;&gt;IMUX27</t>
        </is>
      </c>
      <c r="B852" t="inlineStr">
        <is>
          <t>Buffer</t>
        </is>
      </c>
      <c r="C852" t="n">
        <v>1.6107141875</v>
      </c>
      <c r="D852" t="n">
        <v>0.007713</v>
      </c>
      <c r="E852" t="n">
        <v>0.047</v>
      </c>
      <c r="F852" t="n">
        <v>0.038</v>
      </c>
      <c r="G852" t="n">
        <v>0.138</v>
      </c>
      <c r="H852" t="n">
        <v>0.114</v>
      </c>
      <c r="I852">
        <f>((((D857) + (D856))) + (D853 + D854))</f>
        <v/>
      </c>
      <c r="J852">
        <f>(((((D857) + (D856))) + (D853 + D854))*C852)</f>
        <v/>
      </c>
    </row>
    <row r="853">
      <c r="A853" t="inlineStr">
        <is>
          <t>INT_R_X5Y54/IMUX27</t>
        </is>
      </c>
      <c r="B853" t="inlineStr">
        <is>
          <t>Part of wire</t>
        </is>
      </c>
      <c r="C853" t="n">
        <v>0</v>
      </c>
      <c r="D853" t="n">
        <v>0</v>
      </c>
    </row>
    <row r="854">
      <c r="A854" t="inlineStr">
        <is>
          <t>CLBLM_R_X5Y54/CLBLM_IMUX27</t>
        </is>
      </c>
      <c r="B854" t="inlineStr">
        <is>
          <t>Part of wire</t>
        </is>
      </c>
      <c r="C854" t="n">
        <v>0</v>
      </c>
      <c r="D854" t="n">
        <v>0</v>
      </c>
      <c r="I854">
        <f>(((D853 + D854)/2) + (((D857) + (D856))))</f>
        <v/>
      </c>
      <c r="J854">
        <f>((C853 + C854)*(((D853 + D854)/2) + (((D857) + (D856)))))</f>
        <v/>
      </c>
    </row>
    <row r="855">
      <c r="A855" t="inlineStr">
        <is>
          <t>CLBLM_R_X5Y54/CLBLM_R.CLBLM_IMUX27-&gt;CLBLM_M_B4</t>
        </is>
      </c>
      <c r="B855" t="inlineStr">
        <is>
          <t>PassTransistor</t>
        </is>
      </c>
      <c r="C855" t="n">
        <v>0</v>
      </c>
      <c r="E855" t="n">
        <v>0</v>
      </c>
      <c r="F855" t="n">
        <v>0</v>
      </c>
      <c r="G855" t="n">
        <v>0</v>
      </c>
      <c r="H855" t="n">
        <v>0</v>
      </c>
      <c r="I855">
        <f>((D857) + (D856))</f>
        <v/>
      </c>
      <c r="J855">
        <f>(((D857) + (D856))*C855)</f>
        <v/>
      </c>
    </row>
    <row r="856">
      <c r="A856" t="inlineStr">
        <is>
          <t>CLBLM_R_X5Y54/CLBLM_M_B4</t>
        </is>
      </c>
      <c r="B856" t="inlineStr">
        <is>
          <t>Part of wire</t>
        </is>
      </c>
      <c r="C856" t="n">
        <v>0</v>
      </c>
      <c r="D856" t="n">
        <v>0</v>
      </c>
      <c r="I856">
        <f>(((D856)/2) + (D857))</f>
        <v/>
      </c>
      <c r="J856">
        <f>((C856)*(((D856)/2) + (D857)))</f>
        <v/>
      </c>
    </row>
    <row r="857">
      <c r="A857" t="inlineStr">
        <is>
          <t>masterReg/readData2[23]_i_4/I3</t>
        </is>
      </c>
      <c r="B857" t="inlineStr">
        <is>
          <t>Inpin</t>
        </is>
      </c>
      <c r="D857" t="n">
        <v>0</v>
      </c>
      <c r="E857" t="n">
        <v>0.112</v>
      </c>
      <c r="F857" t="n">
        <v>0.09</v>
      </c>
      <c r="G857" t="n">
        <v>0.3</v>
      </c>
      <c r="H857" t="n">
        <v>0.242</v>
      </c>
    </row>
    <row r="858">
      <c r="A858" t="inlineStr">
        <is>
          <t>sw_IBUF[0]: sw_IBUF[0]_inst/O to masterReg/readData2[23]_i_4/I3 sum delays</t>
        </is>
      </c>
      <c r="E858">
        <f>(E2 + E5 + E7 + E9 + E11 + E15 + E18 + E27 + E48 + E56 + E64 + E113 + E116 + E168 + E444 + E562 + E590 + E647 + E652 + E666 + E694 + E703 + E717 + E844 + E852 + E855 + E857)</f>
        <v/>
      </c>
      <c r="F858">
        <f>(F2 + F5 + F7 + F9 + F11 + F15 + F18 + F27 + F48 + F56 + F64 + F113 + F116 + F168 + F444 + F562 + F590 + F647 + F652 + F666 + F694 + F703 + F717 + F844 + F852 + F855 + F857)</f>
        <v/>
      </c>
      <c r="G858">
        <f>(G2 + G5 + G7 + G9 + G11 + G15 + G18 + G27 + G48 + G56 + G64 + G113 + G116 + G168 + G444 + G562 + G590 + G647 + G652 + G666 + G694 + G703 + G717 + G844 + G852 + G855 + G857)</f>
        <v/>
      </c>
      <c r="H858">
        <f>(H2 + H5 + H7 + H9 + H11 + H15 + H18 + H27 + H48 + H56 + H64 + H113 + H116 + H168 + H444 + H562 + H590 + H647 + H652 + H666 + H694 + H703 + H717 + H844 + H852 + H855 + H857)</f>
        <v/>
      </c>
      <c r="J858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J844 + J851 + J852 + J854 + J855 + J856 + J857)</f>
        <v/>
      </c>
    </row>
    <row r="859">
      <c r="A859" t="inlineStr">
        <is>
          <t>sw_IBUF[0]: sw_IBUF[0]_inst/O to masterReg/readData2[23]_i_4/I3sum delays + cap delay</t>
        </is>
      </c>
      <c r="E859">
        <f>1000*(E858 + J858)</f>
        <v/>
      </c>
      <c r="F859">
        <f>1000*(F858 + J858)</f>
        <v/>
      </c>
      <c r="G859">
        <f>1000*(G858 + J858)</f>
        <v/>
      </c>
      <c r="H859">
        <f>1000*(H858 + J858)</f>
        <v/>
      </c>
    </row>
    <row r="861">
      <c r="A861" t="inlineStr">
        <is>
          <t>sw_IBUF[0]: sw_IBUF[0]_inst/O to masterReg/readData2[23]_i_4/I3Total delay (from Vivado)</t>
        </is>
      </c>
      <c r="E861" t="inlineStr">
        <is>
          <t>2257</t>
        </is>
      </c>
      <c r="F861" t="inlineStr">
        <is>
          <t>1992</t>
        </is>
      </c>
      <c r="G861" t="inlineStr">
        <is>
          <t>3711</t>
        </is>
      </c>
      <c r="H861" t="inlineStr">
        <is>
          <t>3194</t>
        </is>
      </c>
    </row>
    <row r="863">
      <c r="A863" t="inlineStr">
        <is>
          <t>INT_R_X5Y54/INT_R.NW2END2-&gt;&gt;IMUX19</t>
        </is>
      </c>
      <c r="B863" t="inlineStr">
        <is>
          <t>Buffer</t>
        </is>
      </c>
      <c r="C863" t="n">
        <v>1.6107141875</v>
      </c>
      <c r="D863" t="n">
        <v>0.007713</v>
      </c>
      <c r="E863" t="n">
        <v>0.047</v>
      </c>
      <c r="F863" t="n">
        <v>0.038</v>
      </c>
      <c r="G863" t="n">
        <v>0.138</v>
      </c>
      <c r="H863" t="n">
        <v>0.114</v>
      </c>
      <c r="I863">
        <f>((((D868) + (D867))) + (D864 + D865))</f>
        <v/>
      </c>
      <c r="J863">
        <f>(((((D868) + (D867))) + (D864 + D865))*C863)</f>
        <v/>
      </c>
    </row>
    <row r="864">
      <c r="A864" t="inlineStr">
        <is>
          <t>INT_R_X5Y54/IMUX19</t>
        </is>
      </c>
      <c r="B864" t="inlineStr">
        <is>
          <t>Part of wire</t>
        </is>
      </c>
      <c r="C864" t="n">
        <v>0</v>
      </c>
      <c r="D864" t="n">
        <v>0</v>
      </c>
    </row>
    <row r="865">
      <c r="A865" t="inlineStr">
        <is>
          <t>CLBLM_R_X5Y54/CLBLM_IMUX19</t>
        </is>
      </c>
      <c r="B865" t="inlineStr">
        <is>
          <t>Part of wire</t>
        </is>
      </c>
      <c r="C865" t="n">
        <v>0</v>
      </c>
      <c r="D865" t="n">
        <v>0</v>
      </c>
      <c r="I865">
        <f>(((D864 + D865)/2) + (((D868) + (D867))))</f>
        <v/>
      </c>
      <c r="J865">
        <f>((C864 + C865)*(((D864 + D865)/2) + (((D868) + (D867)))))</f>
        <v/>
      </c>
    </row>
    <row r="866">
      <c r="A866" t="inlineStr">
        <is>
          <t>CLBLM_R_X5Y54/CLBLM_R.CLBLM_IMUX19-&gt;CLBLM_L_B2</t>
        </is>
      </c>
      <c r="B866" t="inlineStr">
        <is>
          <t>PassTransistor</t>
        </is>
      </c>
      <c r="C866" t="n">
        <v>0</v>
      </c>
      <c r="E866" t="n">
        <v>0</v>
      </c>
      <c r="F866" t="n">
        <v>0</v>
      </c>
      <c r="G866" t="n">
        <v>0</v>
      </c>
      <c r="H866" t="n">
        <v>0</v>
      </c>
      <c r="I866">
        <f>((D868) + (D867))</f>
        <v/>
      </c>
      <c r="J866">
        <f>(((D868) + (D867))*C866)</f>
        <v/>
      </c>
    </row>
    <row r="867">
      <c r="A867" t="inlineStr">
        <is>
          <t>CLBLM_R_X5Y54/CLBLM_L_B2</t>
        </is>
      </c>
      <c r="B867" t="inlineStr">
        <is>
          <t>Part of wire</t>
        </is>
      </c>
      <c r="C867" t="n">
        <v>0</v>
      </c>
      <c r="D867" t="n">
        <v>0</v>
      </c>
      <c r="I867">
        <f>(((D867)/2) + (D868))</f>
        <v/>
      </c>
      <c r="J867">
        <f>((C867)*(((D867)/2) + (D868)))</f>
        <v/>
      </c>
    </row>
    <row r="868">
      <c r="A868" t="inlineStr">
        <is>
          <t>ALU1/register_reg_r1_0_31_24_29_i_18/I1</t>
        </is>
      </c>
      <c r="B868" t="inlineStr">
        <is>
          <t>Inpin</t>
        </is>
      </c>
      <c r="D868" t="n">
        <v>0</v>
      </c>
      <c r="E868" t="n">
        <v>0.212</v>
      </c>
      <c r="F868" t="n">
        <v>0.17</v>
      </c>
      <c r="G868" t="n">
        <v>0.506</v>
      </c>
      <c r="H868" t="n">
        <v>0.408</v>
      </c>
    </row>
    <row r="869">
      <c r="A869" t="inlineStr">
        <is>
          <t>sw_IBUF[0]: sw_IBUF[0]_inst/O to ALU1/register_reg_r1_0_31_24_29_i_18/I1 sum delays</t>
        </is>
      </c>
      <c r="E869">
        <f>(E2 + E5 + E7 + E9 + E11 + E15 + E18 + E27 + E48 + E56 + E64 + E113 + E116 + E168 + E444 + E562 + E590 + E647 + E652 + E666 + E694 + E703 + E717 + E844 + E863 + E866 + E868)</f>
        <v/>
      </c>
      <c r="F869">
        <f>(F2 + F5 + F7 + F9 + F11 + F15 + F18 + F27 + F48 + F56 + F64 + F113 + F116 + F168 + F444 + F562 + F590 + F647 + F652 + F666 + F694 + F703 + F717 + F844 + F863 + F866 + F868)</f>
        <v/>
      </c>
      <c r="G869">
        <f>(G2 + G5 + G7 + G9 + G11 + G15 + G18 + G27 + G48 + G56 + G64 + G113 + G116 + G168 + G444 + G562 + G590 + G647 + G652 + G666 + G694 + G703 + G717 + G844 + G863 + G866 + G868)</f>
        <v/>
      </c>
      <c r="H869">
        <f>(H2 + H5 + H7 + H9 + H11 + H15 + H18 + H27 + H48 + H56 + H64 + H113 + H116 + H168 + H444 + H562 + H590 + H647 + H652 + H666 + H694 + H703 + H717 + H844 + H863 + H866 + H868)</f>
        <v/>
      </c>
      <c r="J869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J844 + J851 + J863 + J865 + J866 + J867 + J868)</f>
        <v/>
      </c>
    </row>
    <row r="870">
      <c r="A870" t="inlineStr">
        <is>
          <t>sw_IBUF[0]: sw_IBUF[0]_inst/O to ALU1/register_reg_r1_0_31_24_29_i_18/I1sum delays + cap delay</t>
        </is>
      </c>
      <c r="E870">
        <f>1000*(E869 + J869)</f>
        <v/>
      </c>
      <c r="F870">
        <f>1000*(F869 + J869)</f>
        <v/>
      </c>
      <c r="G870">
        <f>1000*(G869 + J869)</f>
        <v/>
      </c>
      <c r="H870">
        <f>1000*(H869 + J869)</f>
        <v/>
      </c>
    </row>
    <row r="872">
      <c r="A872" t="inlineStr">
        <is>
          <t>sw_IBUF[0]: sw_IBUF[0]_inst/O to ALU1/register_reg_r1_0_31_24_29_i_18/I1Total delay (from Vivado)</t>
        </is>
      </c>
      <c r="E872" t="inlineStr">
        <is>
          <t>2357</t>
        </is>
      </c>
      <c r="F872" t="inlineStr">
        <is>
          <t>2072</t>
        </is>
      </c>
      <c r="G872" t="inlineStr">
        <is>
          <t>3894</t>
        </is>
      </c>
      <c r="H872" t="inlineStr">
        <is>
          <t>3341</t>
        </is>
      </c>
    </row>
    <row r="874">
      <c r="A874" t="inlineStr">
        <is>
          <t>INT_R_X5Y54/INT_R.NW2END2-&gt;&gt;WR1BEG3</t>
        </is>
      </c>
      <c r="B874" t="inlineStr">
        <is>
          <t>Buffer</t>
        </is>
      </c>
      <c r="C874" t="n">
        <v>1.16220225</v>
      </c>
      <c r="D874" t="n">
        <v>0.008429000000000001</v>
      </c>
      <c r="E874" t="n">
        <v>0.043</v>
      </c>
      <c r="F874" t="n">
        <v>0.035</v>
      </c>
      <c r="G874" t="n">
        <v>0.123</v>
      </c>
      <c r="H874" t="n">
        <v>0.102</v>
      </c>
      <c r="I874">
        <f>((D877 + D888 + D899) + (D875 + D876))</f>
        <v/>
      </c>
      <c r="J874">
        <f>(((D877 + D888 + D899) + (D875 + D876))*C874)</f>
        <v/>
      </c>
    </row>
    <row r="875">
      <c r="A875" t="inlineStr">
        <is>
          <t>INT_R_X5Y54/WR1BEG3</t>
        </is>
      </c>
      <c r="B875" t="inlineStr">
        <is>
          <t>Part of wire</t>
        </is>
      </c>
      <c r="C875" t="n">
        <v>0</v>
      </c>
      <c r="D875" t="n">
        <v>0</v>
      </c>
    </row>
    <row r="876">
      <c r="A876" t="inlineStr">
        <is>
          <t>INT_L_X4Y54/WR1END3</t>
        </is>
      </c>
      <c r="B876" t="inlineStr">
        <is>
          <t>Part of wire</t>
        </is>
      </c>
      <c r="C876" t="n">
        <v>0</v>
      </c>
      <c r="D876" t="n">
        <v>0</v>
      </c>
      <c r="I876">
        <f>(((D875 + D876)/2) + (D877 + D888 + D899))</f>
        <v/>
      </c>
      <c r="J876">
        <f>((C875 + C876)*(((D875 + D876)/2) + (D877 + D888 + D899)))</f>
        <v/>
      </c>
    </row>
    <row r="877">
      <c r="A877" t="inlineStr">
        <is>
          <t>INT_L_X4Y54/INT_L.WR1END3-&gt;&gt;IMUX_L6</t>
        </is>
      </c>
      <c r="B877" t="inlineStr">
        <is>
          <t>Buffer</t>
        </is>
      </c>
      <c r="C877" t="n">
        <v>1.6107141875</v>
      </c>
      <c r="D877" t="n">
        <v>0.007713</v>
      </c>
      <c r="E877" t="n">
        <v>0.047</v>
      </c>
      <c r="F877" t="n">
        <v>0.038</v>
      </c>
      <c r="G877" t="n">
        <v>0.138</v>
      </c>
      <c r="H877" t="n">
        <v>0.114</v>
      </c>
      <c r="I877">
        <f>((((D882) + (D881))) + (D878 + D879))</f>
        <v/>
      </c>
      <c r="J877">
        <f>(((((D882) + (D881))) + (D878 + D879))*C877)</f>
        <v/>
      </c>
    </row>
    <row r="878">
      <c r="A878" t="inlineStr">
        <is>
          <t>INT_L_X4Y54/IMUX_L6</t>
        </is>
      </c>
      <c r="B878" t="inlineStr">
        <is>
          <t>Part of wire</t>
        </is>
      </c>
      <c r="C878" t="n">
        <v>0</v>
      </c>
      <c r="D878" t="n">
        <v>0</v>
      </c>
    </row>
    <row r="879">
      <c r="A879" t="inlineStr">
        <is>
          <t>CLBLL_L_X4Y54/CLBLL_IMUX6</t>
        </is>
      </c>
      <c r="B879" t="inlineStr">
        <is>
          <t>Part of wire</t>
        </is>
      </c>
      <c r="C879" t="n">
        <v>0</v>
      </c>
      <c r="D879" t="n">
        <v>0</v>
      </c>
      <c r="I879">
        <f>(((D878 + D879)/2) + (((D882) + (D881))))</f>
        <v/>
      </c>
      <c r="J879">
        <f>((C878 + C879)*(((D878 + D879)/2) + (((D882) + (D881)))))</f>
        <v/>
      </c>
    </row>
    <row r="880">
      <c r="A880" t="inlineStr">
        <is>
          <t>CLBLL_L_X4Y54/CLBLL_L.CLBLL_IMUX6-&gt;CLBLL_L_A1</t>
        </is>
      </c>
      <c r="B880" t="inlineStr">
        <is>
          <t>PassTransistor</t>
        </is>
      </c>
      <c r="C880" t="n">
        <v>0</v>
      </c>
      <c r="E880" t="n">
        <v>0</v>
      </c>
      <c r="F880" t="n">
        <v>0</v>
      </c>
      <c r="G880" t="n">
        <v>0</v>
      </c>
      <c r="H880" t="n">
        <v>0</v>
      </c>
      <c r="I880">
        <f>((D882) + (D881))</f>
        <v/>
      </c>
      <c r="J880">
        <f>(((D882) + (D881))*C880)</f>
        <v/>
      </c>
    </row>
    <row r="881">
      <c r="A881" t="inlineStr">
        <is>
          <t>CLBLL_L_X4Y54/CLBLL_L_A1</t>
        </is>
      </c>
      <c r="B881" t="inlineStr">
        <is>
          <t>Part of wire</t>
        </is>
      </c>
      <c r="C881" t="n">
        <v>0</v>
      </c>
      <c r="D881" t="n">
        <v>0</v>
      </c>
      <c r="I881">
        <f>(((D881)/2) + (D882))</f>
        <v/>
      </c>
      <c r="J881">
        <f>((C881)*(((D881)/2) + (D882)))</f>
        <v/>
      </c>
    </row>
    <row r="882">
      <c r="A882" t="inlineStr">
        <is>
          <t>masterReg/readData2[21]_i_7/I1</t>
        </is>
      </c>
      <c r="B882" t="inlineStr">
        <is>
          <t>Inpin</t>
        </is>
      </c>
      <c r="D882" t="n">
        <v>0</v>
      </c>
      <c r="E882" t="n">
        <v>0.214</v>
      </c>
      <c r="F882" t="n">
        <v>0.172</v>
      </c>
      <c r="G882" t="n">
        <v>0.516</v>
      </c>
      <c r="H882" t="n">
        <v>0.416</v>
      </c>
    </row>
    <row r="883">
      <c r="A883" t="inlineStr">
        <is>
          <t>sw_IBUF[0]: sw_IBUF[0]_inst/O to masterReg/readData2[21]_i_7/I1 sum delays</t>
        </is>
      </c>
      <c r="E883">
        <f>(E2 + E5 + E7 + E9 + E11 + E15 + E18 + E27 + E48 + E56 + E64 + E113 + E116 + E168 + E444 + E562 + E590 + E647 + E652 + E666 + E694 + E703 + E717 + E844 + E874 + E877 + E880 + E882)</f>
        <v/>
      </c>
      <c r="F883">
        <f>(F2 + F5 + F7 + F9 + F11 + F15 + F18 + F27 + F48 + F56 + F64 + F113 + F116 + F168 + F444 + F562 + F590 + F647 + F652 + F666 + F694 + F703 + F717 + F844 + F874 + F877 + F880 + F882)</f>
        <v/>
      </c>
      <c r="G883">
        <f>(G2 + G5 + G7 + G9 + G11 + G15 + G18 + G27 + G48 + G56 + G64 + G113 + G116 + G168 + G444 + G562 + G590 + G647 + G652 + G666 + G694 + G703 + G717 + G844 + G874 + G877 + G880 + G882)</f>
        <v/>
      </c>
      <c r="H883">
        <f>(H2 + H5 + H7 + H9 + H11 + H15 + H18 + H27 + H48 + H56 + H64 + H113 + H116 + H168 + H444 + H562 + H590 + H647 + H652 + H666 + H694 + H703 + H717 + H844 + H874 + H877 + H880 + H882)</f>
        <v/>
      </c>
      <c r="J883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J844 + J851 + J874 + J876 + J877 + J879 + J880 + J881 + J882)</f>
        <v/>
      </c>
    </row>
    <row r="884">
      <c r="A884" t="inlineStr">
        <is>
          <t>sw_IBUF[0]: sw_IBUF[0]_inst/O to masterReg/readData2[21]_i_7/I1sum delays + cap delay</t>
        </is>
      </c>
      <c r="E884">
        <f>1000*(E883 + J883)</f>
        <v/>
      </c>
      <c r="F884">
        <f>1000*(F883 + J883)</f>
        <v/>
      </c>
      <c r="G884">
        <f>1000*(G883 + J883)</f>
        <v/>
      </c>
      <c r="H884">
        <f>1000*(H883 + J883)</f>
        <v/>
      </c>
    </row>
    <row r="886">
      <c r="A886" t="inlineStr">
        <is>
          <t>sw_IBUF[0]: sw_IBUF[0]_inst/O to masterReg/readData2[21]_i_7/I1Total delay (from Vivado)</t>
        </is>
      </c>
      <c r="E886" t="inlineStr">
        <is>
          <t>2427</t>
        </is>
      </c>
      <c r="F886" t="inlineStr">
        <is>
          <t>2134</t>
        </is>
      </c>
      <c r="G886" t="inlineStr">
        <is>
          <t>4028</t>
        </is>
      </c>
      <c r="H886" t="inlineStr">
        <is>
          <t>3455</t>
        </is>
      </c>
    </row>
    <row r="888">
      <c r="A888" t="inlineStr">
        <is>
          <t>INT_L_X4Y54/INT_L.WR1END3-&gt;&gt;IMUX_L23</t>
        </is>
      </c>
      <c r="B888" t="inlineStr">
        <is>
          <t>Buffer</t>
        </is>
      </c>
      <c r="C888" t="n">
        <v>1.6107141875</v>
      </c>
      <c r="D888" t="n">
        <v>0.007713</v>
      </c>
      <c r="E888" t="n">
        <v>0.047</v>
      </c>
      <c r="F888" t="n">
        <v>0.038</v>
      </c>
      <c r="G888" t="n">
        <v>0.138</v>
      </c>
      <c r="H888" t="n">
        <v>0.114</v>
      </c>
      <c r="I888">
        <f>((((D893) + (D892))) + (D889 + D890))</f>
        <v/>
      </c>
      <c r="J888">
        <f>(((((D893) + (D892))) + (D889 + D890))*C888)</f>
        <v/>
      </c>
    </row>
    <row r="889">
      <c r="A889" t="inlineStr">
        <is>
          <t>INT_L_X4Y54/IMUX_L23</t>
        </is>
      </c>
      <c r="B889" t="inlineStr">
        <is>
          <t>Part of wire</t>
        </is>
      </c>
      <c r="C889" t="n">
        <v>0</v>
      </c>
      <c r="D889" t="n">
        <v>0</v>
      </c>
    </row>
    <row r="890">
      <c r="A890" t="inlineStr">
        <is>
          <t>CLBLL_L_X4Y54/CLBLL_IMUX23</t>
        </is>
      </c>
      <c r="B890" t="inlineStr">
        <is>
          <t>Part of wire</t>
        </is>
      </c>
      <c r="C890" t="n">
        <v>0</v>
      </c>
      <c r="D890" t="n">
        <v>0</v>
      </c>
      <c r="I890">
        <f>(((D889 + D890)/2) + (((D893) + (D892))))</f>
        <v/>
      </c>
      <c r="J890">
        <f>((C889 + C890)*(((D889 + D890)/2) + (((D893) + (D892)))))</f>
        <v/>
      </c>
    </row>
    <row r="891">
      <c r="A891" t="inlineStr">
        <is>
          <t>CLBLL_L_X4Y54/CLBLL_L.CLBLL_IMUX23-&gt;CLBLL_L_C3</t>
        </is>
      </c>
      <c r="B891" t="inlineStr">
        <is>
          <t>PassTransistor</t>
        </is>
      </c>
      <c r="C891" t="n">
        <v>0</v>
      </c>
      <c r="E891" t="n">
        <v>0</v>
      </c>
      <c r="F891" t="n">
        <v>0</v>
      </c>
      <c r="G891" t="n">
        <v>0</v>
      </c>
      <c r="H891" t="n">
        <v>0</v>
      </c>
      <c r="I891">
        <f>((D893) + (D892))</f>
        <v/>
      </c>
      <c r="J891">
        <f>(((D893) + (D892))*C891)</f>
        <v/>
      </c>
    </row>
    <row r="892">
      <c r="A892" t="inlineStr">
        <is>
          <t>CLBLL_L_X4Y54/CLBLL_L_C3</t>
        </is>
      </c>
      <c r="B892" t="inlineStr">
        <is>
          <t>Part of wire</t>
        </is>
      </c>
      <c r="C892" t="n">
        <v>0</v>
      </c>
      <c r="D892" t="n">
        <v>0</v>
      </c>
      <c r="I892">
        <f>(((D892)/2) + (D893))</f>
        <v/>
      </c>
      <c r="J892">
        <f>((C892)*(((D892)/2) + (D893)))</f>
        <v/>
      </c>
    </row>
    <row r="893">
      <c r="A893" t="inlineStr">
        <is>
          <t>masterReg/register_reg_r1_0_31_18_23_i_15/I2</t>
        </is>
      </c>
      <c r="B893" t="inlineStr">
        <is>
          <t>Inpin</t>
        </is>
      </c>
      <c r="D893" t="n">
        <v>0</v>
      </c>
      <c r="E893" t="n">
        <v>0.137</v>
      </c>
      <c r="F893" t="n">
        <v>0.11</v>
      </c>
      <c r="G893" t="n">
        <v>0.351</v>
      </c>
      <c r="H893" t="n">
        <v>0.283</v>
      </c>
    </row>
    <row r="894">
      <c r="A894" t="inlineStr">
        <is>
          <t>sw_IBUF[0]: sw_IBUF[0]_inst/O to masterReg/register_reg_r1_0_31_18_23_i_15/I2 sum delays</t>
        </is>
      </c>
      <c r="E894">
        <f>(E2 + E5 + E7 + E9 + E11 + E15 + E18 + E27 + E48 + E56 + E64 + E113 + E116 + E168 + E444 + E562 + E590 + E647 + E652 + E666 + E694 + E703 + E717 + E844 + E874 + E888 + E891 + E893)</f>
        <v/>
      </c>
      <c r="F894">
        <f>(F2 + F5 + F7 + F9 + F11 + F15 + F18 + F27 + F48 + F56 + F64 + F113 + F116 + F168 + F444 + F562 + F590 + F647 + F652 + F666 + F694 + F703 + F717 + F844 + F874 + F888 + F891 + F893)</f>
        <v/>
      </c>
      <c r="G894">
        <f>(G2 + G5 + G7 + G9 + G11 + G15 + G18 + G27 + G48 + G56 + G64 + G113 + G116 + G168 + G444 + G562 + G590 + G647 + G652 + G666 + G694 + G703 + G717 + G844 + G874 + G888 + G891 + G893)</f>
        <v/>
      </c>
      <c r="H894">
        <f>(H2 + H5 + H7 + H9 + H11 + H15 + H18 + H27 + H48 + H56 + H64 + H113 + H116 + H168 + H444 + H562 + H590 + H647 + H652 + H666 + H694 + H703 + H717 + H844 + H874 + H888 + H891 + H893)</f>
        <v/>
      </c>
      <c r="J894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J844 + J851 + J874 + J876 + J888 + J890 + J891 + J892 + J893)</f>
        <v/>
      </c>
    </row>
    <row r="895">
      <c r="A895" t="inlineStr">
        <is>
          <t>sw_IBUF[0]: sw_IBUF[0]_inst/O to masterReg/register_reg_r1_0_31_18_23_i_15/I2sum delays + cap delay</t>
        </is>
      </c>
      <c r="E895">
        <f>1000*(E894 + J894)</f>
        <v/>
      </c>
      <c r="F895">
        <f>1000*(F894 + J894)</f>
        <v/>
      </c>
      <c r="G895">
        <f>1000*(G894 + J894)</f>
        <v/>
      </c>
      <c r="H895">
        <f>1000*(H894 + J894)</f>
        <v/>
      </c>
    </row>
    <row r="897">
      <c r="A897" t="inlineStr">
        <is>
          <t>sw_IBUF[0]: sw_IBUF[0]_inst/O to masterReg/register_reg_r1_0_31_18_23_i_15/I2Total delay (from Vivado)</t>
        </is>
      </c>
      <c r="E897" t="inlineStr">
        <is>
          <t>2350</t>
        </is>
      </c>
      <c r="F897" t="inlineStr">
        <is>
          <t>2072</t>
        </is>
      </c>
      <c r="G897" t="inlineStr">
        <is>
          <t>3880</t>
        </is>
      </c>
      <c r="H897" t="inlineStr">
        <is>
          <t>3337</t>
        </is>
      </c>
    </row>
    <row r="899">
      <c r="A899" t="inlineStr">
        <is>
          <t>INT_L_X4Y54/INT_L.WR1END3-&gt;&gt;NL1BEG2</t>
        </is>
      </c>
      <c r="B899" t="inlineStr">
        <is>
          <t>Buffer</t>
        </is>
      </c>
      <c r="C899" t="n">
        <v>1.16220225</v>
      </c>
      <c r="D899" t="n">
        <v>0.008429000000000001</v>
      </c>
      <c r="E899" t="n">
        <v>0.054</v>
      </c>
      <c r="F899" t="n">
        <v>0.044</v>
      </c>
      <c r="G899" t="n">
        <v>0.131</v>
      </c>
      <c r="H899" t="n">
        <v>0.108</v>
      </c>
      <c r="I899">
        <f>((D902 + D918) + (D900 + D901))</f>
        <v/>
      </c>
      <c r="J899">
        <f>(((D902 + D918) + (D900 + D901))*C899)</f>
        <v/>
      </c>
    </row>
    <row r="900">
      <c r="A900" t="inlineStr">
        <is>
          <t>INT_L_X4Y54/NL1BEG2</t>
        </is>
      </c>
      <c r="B900" t="inlineStr">
        <is>
          <t>Part of wire</t>
        </is>
      </c>
      <c r="C900" t="n">
        <v>0</v>
      </c>
      <c r="D900" t="n">
        <v>0</v>
      </c>
    </row>
    <row r="901">
      <c r="A901" t="inlineStr">
        <is>
          <t>INT_L_X4Y55/NL1END2</t>
        </is>
      </c>
      <c r="B901" t="inlineStr">
        <is>
          <t>Part of wire</t>
        </is>
      </c>
      <c r="C901" t="n">
        <v>0</v>
      </c>
      <c r="D901" t="n">
        <v>0</v>
      </c>
      <c r="I901">
        <f>(((D900 + D901)/2) + (D902 + D918))</f>
        <v/>
      </c>
      <c r="J901">
        <f>((C900 + C901)*(((D900 + D901)/2) + (D902 + D918)))</f>
        <v/>
      </c>
    </row>
    <row r="902">
      <c r="A902" t="inlineStr">
        <is>
          <t>INT_L_X4Y55/INT_L.NL1END2-&gt;&gt;WR1BEG3</t>
        </is>
      </c>
      <c r="B902" t="inlineStr">
        <is>
          <t>Buffer</t>
        </is>
      </c>
      <c r="C902" t="n">
        <v>1.16220225</v>
      </c>
      <c r="D902" t="n">
        <v>0.008429000000000001</v>
      </c>
      <c r="E902" t="n">
        <v>0.043</v>
      </c>
      <c r="F902" t="n">
        <v>0.035</v>
      </c>
      <c r="G902" t="n">
        <v>0.123</v>
      </c>
      <c r="H902" t="n">
        <v>0.102</v>
      </c>
      <c r="I902">
        <f>((D907) + (D903 + D904 + D905 + D906))</f>
        <v/>
      </c>
      <c r="J902">
        <f>(((D907) + (D903 + D904 + D905 + D906))*C902)</f>
        <v/>
      </c>
    </row>
    <row r="903">
      <c r="A903" t="inlineStr">
        <is>
          <t>INT_L_X4Y55/WR1BEG3</t>
        </is>
      </c>
      <c r="B903" t="inlineStr">
        <is>
          <t>Part of wire</t>
        </is>
      </c>
      <c r="C903" t="n">
        <v>0</v>
      </c>
      <c r="D903" t="n">
        <v>0</v>
      </c>
    </row>
    <row r="904">
      <c r="A904" t="inlineStr">
        <is>
          <t>INT_R_X3Y55/WR1END3</t>
        </is>
      </c>
      <c r="B904" t="inlineStr">
        <is>
          <t>Part of wire</t>
        </is>
      </c>
      <c r="C904" t="n">
        <v>0</v>
      </c>
      <c r="D904" t="n">
        <v>0</v>
      </c>
    </row>
    <row r="905">
      <c r="A905" t="inlineStr">
        <is>
          <t>CLBLL_L_X4Y55/CLBLL_WR1END3</t>
        </is>
      </c>
      <c r="B905" t="inlineStr">
        <is>
          <t>Part of wire</t>
        </is>
      </c>
      <c r="C905" t="n">
        <v>0.08269599999999999</v>
      </c>
      <c r="D905" t="n">
        <v>0.005801</v>
      </c>
    </row>
    <row r="906">
      <c r="A906" t="inlineStr">
        <is>
          <t>CLBLM_R_X3Y55/CLBLM_WR1END3</t>
        </is>
      </c>
      <c r="B906" t="inlineStr">
        <is>
          <t>Part of wire</t>
        </is>
      </c>
      <c r="C906" t="n">
        <v>0.09451000000000001</v>
      </c>
      <c r="D906" t="n">
        <v>0.005801</v>
      </c>
      <c r="I906">
        <f>(((D903 + D904 + D905 + D906)/2) + (D907))</f>
        <v/>
      </c>
      <c r="J906">
        <f>((C903 + C904 + C905 + C906)*(((D903 + D904 + D905 + D906)/2) + (D907)))</f>
        <v/>
      </c>
    </row>
    <row r="907">
      <c r="A907" t="inlineStr">
        <is>
          <t>INT_R_X3Y55/INT_R.WR1END3-&gt;&gt;IMUX7</t>
        </is>
      </c>
      <c r="B907" t="inlineStr">
        <is>
          <t>Buffer</t>
        </is>
      </c>
      <c r="C907" t="n">
        <v>1.6107141875</v>
      </c>
      <c r="D907" t="n">
        <v>0.007713</v>
      </c>
      <c r="E907" t="n">
        <v>0.047</v>
      </c>
      <c r="F907" t="n">
        <v>0.038</v>
      </c>
      <c r="G907" t="n">
        <v>0.138</v>
      </c>
      <c r="H907" t="n">
        <v>0.114</v>
      </c>
      <c r="I907">
        <f>((((D912) + (D911))) + (D908 + D909))</f>
        <v/>
      </c>
      <c r="J907">
        <f>(((((D912) + (D911))) + (D908 + D909))*C907)</f>
        <v/>
      </c>
    </row>
    <row r="908">
      <c r="A908" t="inlineStr">
        <is>
          <t>INT_R_X3Y55/IMUX7</t>
        </is>
      </c>
      <c r="B908" t="inlineStr">
        <is>
          <t>Part of wire</t>
        </is>
      </c>
      <c r="C908" t="n">
        <v>0</v>
      </c>
      <c r="D908" t="n">
        <v>0</v>
      </c>
    </row>
    <row r="909">
      <c r="A909" t="inlineStr">
        <is>
          <t>CLBLM_R_X3Y55/CLBLM_IMUX7</t>
        </is>
      </c>
      <c r="B909" t="inlineStr">
        <is>
          <t>Part of wire</t>
        </is>
      </c>
      <c r="C909" t="n">
        <v>0</v>
      </c>
      <c r="D909" t="n">
        <v>0</v>
      </c>
      <c r="I909">
        <f>(((D908 + D909)/2) + (((D912) + (D911))))</f>
        <v/>
      </c>
      <c r="J909">
        <f>((C908 + C909)*(((D908 + D909)/2) + (((D912) + (D911)))))</f>
        <v/>
      </c>
    </row>
    <row r="910">
      <c r="A910" t="inlineStr">
        <is>
          <t>CLBLM_R_X3Y55/CLBLM_R.CLBLM_IMUX7-&gt;CLBLM_M_A1</t>
        </is>
      </c>
      <c r="B910" t="inlineStr">
        <is>
          <t>PassTransistor</t>
        </is>
      </c>
      <c r="C910" t="n">
        <v>0</v>
      </c>
      <c r="E910" t="n">
        <v>0</v>
      </c>
      <c r="F910" t="n">
        <v>0</v>
      </c>
      <c r="G910" t="n">
        <v>0</v>
      </c>
      <c r="H910" t="n">
        <v>0</v>
      </c>
      <c r="I910">
        <f>((D912) + (D911))</f>
        <v/>
      </c>
      <c r="J910">
        <f>(((D912) + (D911))*C910)</f>
        <v/>
      </c>
    </row>
    <row r="911">
      <c r="A911" t="inlineStr">
        <is>
          <t>CLBLM_R_X3Y55/CLBLM_M_A1</t>
        </is>
      </c>
      <c r="B911" t="inlineStr">
        <is>
          <t>Part of wire</t>
        </is>
      </c>
      <c r="C911" t="n">
        <v>0</v>
      </c>
      <c r="D911" t="n">
        <v>0</v>
      </c>
      <c r="I911">
        <f>(((D911)/2) + (D912))</f>
        <v/>
      </c>
      <c r="J911">
        <f>((C911)*(((D911)/2) + (D912)))</f>
        <v/>
      </c>
    </row>
    <row r="912">
      <c r="A912" t="inlineStr">
        <is>
          <t>masterReg/register_reg_r1_0_31_18_23_i_11/I2</t>
        </is>
      </c>
      <c r="B912" t="inlineStr">
        <is>
          <t>Inpin</t>
        </is>
      </c>
      <c r="D912" t="n">
        <v>0</v>
      </c>
      <c r="E912" t="n">
        <v>0.225</v>
      </c>
      <c r="F912" t="n">
        <v>0.18</v>
      </c>
      <c r="G912" t="n">
        <v>0.531</v>
      </c>
      <c r="H912" t="n">
        <v>0.428</v>
      </c>
    </row>
    <row r="913">
      <c r="A913" t="inlineStr">
        <is>
          <t>sw_IBUF[0]: sw_IBUF[0]_inst/O to masterReg/register_reg_r1_0_31_18_23_i_11/I2 sum delays</t>
        </is>
      </c>
      <c r="E913">
        <f>(E2 + E5 + E7 + E9 + E11 + E15 + E18 + E27 + E48 + E56 + E64 + E113 + E116 + E168 + E444 + E562 + E590 + E647 + E652 + E666 + E694 + E703 + E717 + E844 + E874 + E899 + E902 + E907 + E910 + E912)</f>
        <v/>
      </c>
      <c r="F913">
        <f>(F2 + F5 + F7 + F9 + F11 + F15 + F18 + F27 + F48 + F56 + F64 + F113 + F116 + F168 + F444 + F562 + F590 + F647 + F652 + F666 + F694 + F703 + F717 + F844 + F874 + F899 + F902 + F907 + F910 + F912)</f>
        <v/>
      </c>
      <c r="G913">
        <f>(G2 + G5 + G7 + G9 + G11 + G15 + G18 + G27 + G48 + G56 + G64 + G113 + G116 + G168 + G444 + G562 + G590 + G647 + G652 + G666 + G694 + G703 + G717 + G844 + G874 + G899 + G902 + G907 + G910 + G912)</f>
        <v/>
      </c>
      <c r="H913">
        <f>(H2 + H5 + H7 + H9 + H11 + H15 + H18 + H27 + H48 + H56 + H64 + H113 + H116 + H168 + H444 + H562 + H590 + H647 + H652 + H666 + H694 + H703 + H717 + H844 + H874 + H899 + H902 + H907 + H910 + H912)</f>
        <v/>
      </c>
      <c r="J913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J844 + J851 + J874 + J876 + J899 + J901 + J902 + J906 + J907 + J909 + J910 + J911 + J912)</f>
        <v/>
      </c>
    </row>
    <row r="914">
      <c r="A914" t="inlineStr">
        <is>
          <t>sw_IBUF[0]: sw_IBUF[0]_inst/O to masterReg/register_reg_r1_0_31_18_23_i_11/I2sum delays + cap delay</t>
        </is>
      </c>
      <c r="E914">
        <f>1000*(E913 + J913)</f>
        <v/>
      </c>
      <c r="F914">
        <f>1000*(F913 + J913)</f>
        <v/>
      </c>
      <c r="G914">
        <f>1000*(G913 + J913)</f>
        <v/>
      </c>
      <c r="H914">
        <f>1000*(H913 + J913)</f>
        <v/>
      </c>
    </row>
    <row r="916">
      <c r="A916" t="inlineStr">
        <is>
          <t>sw_IBUF[0]: sw_IBUF[0]_inst/O to masterReg/register_reg_r1_0_31_18_23_i_11/I2Total delay (from Vivado)</t>
        </is>
      </c>
      <c r="E916" t="inlineStr">
        <is>
          <t>2577</t>
        </is>
      </c>
      <c r="F916" t="inlineStr">
        <is>
          <t>2263</t>
        </is>
      </c>
      <c r="G916" t="inlineStr">
        <is>
          <t>4286</t>
        </is>
      </c>
      <c r="H916" t="inlineStr">
        <is>
          <t>3675</t>
        </is>
      </c>
    </row>
    <row r="918">
      <c r="A918" t="inlineStr">
        <is>
          <t>INT_L_X4Y55/INT_L.NL1END2-&gt;&gt;IMUX_L28</t>
        </is>
      </c>
      <c r="B918" t="inlineStr">
        <is>
          <t>Buffer</t>
        </is>
      </c>
      <c r="C918" t="n">
        <v>1.6107141875</v>
      </c>
      <c r="D918" t="n">
        <v>0.007713</v>
      </c>
      <c r="E918" t="n">
        <v>0.047</v>
      </c>
      <c r="F918" t="n">
        <v>0.038</v>
      </c>
      <c r="G918" t="n">
        <v>0.138</v>
      </c>
      <c r="H918" t="n">
        <v>0.114</v>
      </c>
      <c r="I918">
        <f>((((D923) + (D922))) + (D919 + D920))</f>
        <v/>
      </c>
      <c r="J918">
        <f>(((((D923) + (D922))) + (D919 + D920))*C918)</f>
        <v/>
      </c>
    </row>
    <row r="919">
      <c r="A919" t="inlineStr">
        <is>
          <t>INT_L_X4Y55/IMUX_L28</t>
        </is>
      </c>
      <c r="B919" t="inlineStr">
        <is>
          <t>Part of wire</t>
        </is>
      </c>
      <c r="C919" t="n">
        <v>0</v>
      </c>
      <c r="D919" t="n">
        <v>0</v>
      </c>
    </row>
    <row r="920">
      <c r="A920" t="inlineStr">
        <is>
          <t>CLBLL_L_X4Y55/CLBLL_IMUX28</t>
        </is>
      </c>
      <c r="B920" t="inlineStr">
        <is>
          <t>Part of wire</t>
        </is>
      </c>
      <c r="C920" t="n">
        <v>0</v>
      </c>
      <c r="D920" t="n">
        <v>0</v>
      </c>
      <c r="I920">
        <f>(((D919 + D920)/2) + (((D923) + (D922))))</f>
        <v/>
      </c>
      <c r="J920">
        <f>((C919 + C920)*(((D919 + D920)/2) + (((D923) + (D922)))))</f>
        <v/>
      </c>
    </row>
    <row r="921">
      <c r="A921" t="inlineStr">
        <is>
          <t>CLBLL_L_X4Y55/CLBLL_L.CLBLL_IMUX28-&gt;CLBLL_LL_C4</t>
        </is>
      </c>
      <c r="B921" t="inlineStr">
        <is>
          <t>PassTransistor</t>
        </is>
      </c>
      <c r="C921" t="n">
        <v>0</v>
      </c>
      <c r="E921" t="n">
        <v>0</v>
      </c>
      <c r="F921" t="n">
        <v>0</v>
      </c>
      <c r="G921" t="n">
        <v>0</v>
      </c>
      <c r="H921" t="n">
        <v>0</v>
      </c>
      <c r="I921">
        <f>((D923) + (D922))</f>
        <v/>
      </c>
      <c r="J921">
        <f>(((D923) + (D922))*C921)</f>
        <v/>
      </c>
    </row>
    <row r="922">
      <c r="A922" t="inlineStr">
        <is>
          <t>CLBLL_L_X4Y55/CLBLL_LL_C4</t>
        </is>
      </c>
      <c r="B922" t="inlineStr">
        <is>
          <t>Part of wire</t>
        </is>
      </c>
      <c r="C922" t="n">
        <v>0</v>
      </c>
      <c r="D922" t="n">
        <v>0.004545</v>
      </c>
      <c r="I922">
        <f>(((D922)/2) + (D923))</f>
        <v/>
      </c>
      <c r="J922">
        <f>((C922)*(((D922)/2) + (D923)))</f>
        <v/>
      </c>
    </row>
    <row r="923">
      <c r="A923" t="inlineStr">
        <is>
          <t>masterReg/register_reg_r1_0_31_18_23_i_17/I2</t>
        </is>
      </c>
      <c r="B923" t="inlineStr">
        <is>
          <t>Inpin</t>
        </is>
      </c>
      <c r="D923" t="n">
        <v>0</v>
      </c>
      <c r="E923" t="n">
        <v>0.108</v>
      </c>
      <c r="F923" t="n">
        <v>0.08699999999999999</v>
      </c>
      <c r="G923" t="n">
        <v>0.281</v>
      </c>
      <c r="H923" t="n">
        <v>0.227</v>
      </c>
    </row>
    <row r="924">
      <c r="A924" t="inlineStr">
        <is>
          <t>sw_IBUF[0]: sw_IBUF[0]_inst/O to masterReg/register_reg_r1_0_31_18_23_i_17/I2 sum delays</t>
        </is>
      </c>
      <c r="E924">
        <f>(E2 + E5 + E7 + E9 + E11 + E15 + E18 + E27 + E48 + E56 + E64 + E113 + E116 + E168 + E444 + E562 + E590 + E647 + E652 + E666 + E694 + E703 + E717 + E844 + E874 + E899 + E918 + E921 + E923)</f>
        <v/>
      </c>
      <c r="F924">
        <f>(F2 + F5 + F7 + F9 + F11 + F15 + F18 + F27 + F48 + F56 + F64 + F113 + F116 + F168 + F444 + F562 + F590 + F647 + F652 + F666 + F694 + F703 + F717 + F844 + F874 + F899 + F918 + F921 + F923)</f>
        <v/>
      </c>
      <c r="G924">
        <f>(G2 + G5 + G7 + G9 + G11 + G15 + G18 + G27 + G48 + G56 + G64 + G113 + G116 + G168 + G444 + G562 + G590 + G647 + G652 + G666 + G694 + G703 + G717 + G844 + G874 + G899 + G918 + G921 + G923)</f>
        <v/>
      </c>
      <c r="H924">
        <f>(H2 + H5 + H7 + H9 + H11 + H15 + H18 + H27 + H48 + H56 + H64 + H113 + H116 + H168 + H444 + H562 + H590 + H647 + H652 + H666 + H694 + H703 + H717 + H844 + H874 + H899 + H918 + H921 + H923)</f>
        <v/>
      </c>
      <c r="J924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J844 + J851 + J874 + J876 + J899 + J901 + J918 + J920 + J921 + J922 + J923)</f>
        <v/>
      </c>
    </row>
    <row r="925">
      <c r="A925" t="inlineStr">
        <is>
          <t>sw_IBUF[0]: sw_IBUF[0]_inst/O to masterReg/register_reg_r1_0_31_18_23_i_17/I2sum delays + cap delay</t>
        </is>
      </c>
      <c r="E925">
        <f>1000*(E924 + J924)</f>
        <v/>
      </c>
      <c r="F925">
        <f>1000*(F924 + J924)</f>
        <v/>
      </c>
      <c r="G925">
        <f>1000*(G924 + J924)</f>
        <v/>
      </c>
      <c r="H925">
        <f>1000*(H924 + J924)</f>
        <v/>
      </c>
    </row>
    <row r="927">
      <c r="A927" t="inlineStr">
        <is>
          <t>sw_IBUF[0]: sw_IBUF[0]_inst/O to masterReg/register_reg_r1_0_31_18_23_i_17/I2Total delay (from Vivado)</t>
        </is>
      </c>
      <c r="E927" t="inlineStr">
        <is>
          <t>2399</t>
        </is>
      </c>
      <c r="F927" t="inlineStr">
        <is>
          <t>2117</t>
        </is>
      </c>
      <c r="G927" t="inlineStr">
        <is>
          <t>3948</t>
        </is>
      </c>
      <c r="H927" t="inlineStr">
        <is>
          <t>3398</t>
        </is>
      </c>
    </row>
    <row r="929">
      <c r="A929" t="inlineStr">
        <is>
          <t>INT_L_X6Y53/INT_L.WR1END2-&gt;&gt;WL1BEG0</t>
        </is>
      </c>
      <c r="B929" t="inlineStr">
        <is>
          <t>Buffer</t>
        </is>
      </c>
      <c r="C929" t="n">
        <v>1.16220225</v>
      </c>
      <c r="D929" t="n">
        <v>0.008429000000000001</v>
      </c>
      <c r="E929" t="n">
        <v>0.042</v>
      </c>
      <c r="F929" t="n">
        <v>0.034</v>
      </c>
      <c r="G929" t="n">
        <v>0.123</v>
      </c>
      <c r="H929" t="n">
        <v>0.102</v>
      </c>
      <c r="I929">
        <f>((D936 + D952 + D994) + (D930 + D931 + D932 + D933 + D934 + D935))</f>
        <v/>
      </c>
      <c r="J929">
        <f>(((D936 + D952 + D994) + (D930 + D931 + D932 + D933 + D934 + D935))*C929)</f>
        <v/>
      </c>
    </row>
    <row r="930">
      <c r="A930" t="inlineStr">
        <is>
          <t>INT_L_X6Y53/WL1BEG0</t>
        </is>
      </c>
      <c r="B930" t="inlineStr">
        <is>
          <t>Part of wire</t>
        </is>
      </c>
      <c r="C930" t="n">
        <v>0</v>
      </c>
      <c r="D930" t="n">
        <v>0</v>
      </c>
    </row>
    <row r="931">
      <c r="A931" t="inlineStr">
        <is>
          <t>INT_R_X5Y53/WL1END0</t>
        </is>
      </c>
      <c r="B931" t="inlineStr">
        <is>
          <t>Part of wire</t>
        </is>
      </c>
      <c r="C931" t="n">
        <v>0</v>
      </c>
      <c r="D931" t="n">
        <v>0</v>
      </c>
    </row>
    <row r="932">
      <c r="A932" t="inlineStr">
        <is>
          <t>BRAM_INT_INTERFACE_L_X6Y53/INT_INTERFACE_WL1END0</t>
        </is>
      </c>
      <c r="B932" t="inlineStr">
        <is>
          <t>Part of wire</t>
        </is>
      </c>
      <c r="C932" t="n">
        <v>0</v>
      </c>
      <c r="D932" t="n">
        <v>0</v>
      </c>
    </row>
    <row r="933">
      <c r="A933" t="inlineStr">
        <is>
          <t>BRAM_L_X6Y50/BRAM_WL1END0_3</t>
        </is>
      </c>
      <c r="B933" t="inlineStr">
        <is>
          <t>Part of wire</t>
        </is>
      </c>
      <c r="C933" t="n">
        <v>0.26892</v>
      </c>
      <c r="D933" t="n">
        <v>0.064292</v>
      </c>
    </row>
    <row r="934">
      <c r="A934" t="inlineStr">
        <is>
          <t>VBRK_X18Y56/VBRK_WL1END0</t>
        </is>
      </c>
      <c r="B934" t="inlineStr">
        <is>
          <t>Part of wire</t>
        </is>
      </c>
      <c r="C934" t="n">
        <v>0.01211</v>
      </c>
      <c r="D934" t="n">
        <v>0.00162</v>
      </c>
    </row>
    <row r="935">
      <c r="A935" t="inlineStr">
        <is>
          <t>CLBLM_R_X5Y53/CLBLM_WL1END0</t>
        </is>
      </c>
      <c r="B935" t="inlineStr">
        <is>
          <t>Part of wire</t>
        </is>
      </c>
      <c r="C935" t="n">
        <v>0.058596</v>
      </c>
      <c r="D935" t="n">
        <v>0.006105</v>
      </c>
      <c r="I935">
        <f>(((D930 + D931 + D932 + D933 + D934 + D935)/2) + (D936 + D952 + D994))</f>
        <v/>
      </c>
      <c r="J935">
        <f>((C930 + C931 + C932 + C933 + C934 + C935)*(((D930 + D931 + D932 + D933 + D934 + D935)/2) + (D936 + D952 + D994)))</f>
        <v/>
      </c>
    </row>
    <row r="936">
      <c r="A936" t="inlineStr">
        <is>
          <t>INT_R_X5Y53/INT_R.WL1END0-&gt;&gt;WL1BEG_N3</t>
        </is>
      </c>
      <c r="B936" t="inlineStr">
        <is>
          <t>Buffer</t>
        </is>
      </c>
      <c r="C936" t="n">
        <v>1.16220225</v>
      </c>
      <c r="D936" t="n">
        <v>0.008429000000000001</v>
      </c>
      <c r="E936" t="n">
        <v>0.042</v>
      </c>
      <c r="F936" t="n">
        <v>0.034</v>
      </c>
      <c r="G936" t="n">
        <v>0.124</v>
      </c>
      <c r="H936" t="n">
        <v>0.103</v>
      </c>
      <c r="I936">
        <f>((D941) + (D937 + D938 + D939 + D940))</f>
        <v/>
      </c>
      <c r="J936">
        <f>(((D941) + (D937 + D938 + D939 + D940))*C936)</f>
        <v/>
      </c>
    </row>
    <row r="937">
      <c r="A937" t="inlineStr">
        <is>
          <t>INT_R_X5Y53/WL1BEG_N3</t>
        </is>
      </c>
      <c r="B937" t="inlineStr">
        <is>
          <t>Part of wire</t>
        </is>
      </c>
      <c r="C937" t="n">
        <v>0</v>
      </c>
      <c r="D937" t="n">
        <v>0</v>
      </c>
    </row>
    <row r="938">
      <c r="A938" t="inlineStr">
        <is>
          <t>INT_L_X4Y52/WL1END3</t>
        </is>
      </c>
      <c r="B938" t="inlineStr">
        <is>
          <t>Part of wire</t>
        </is>
      </c>
      <c r="C938" t="n">
        <v>0</v>
      </c>
      <c r="D938" t="n">
        <v>0</v>
      </c>
    </row>
    <row r="939">
      <c r="A939" t="inlineStr">
        <is>
          <t>INT_L_X4Y53/WL1END_N1_3</t>
        </is>
      </c>
      <c r="B939" t="inlineStr">
        <is>
          <t>Part of wire</t>
        </is>
      </c>
      <c r="C939" t="n">
        <v>0</v>
      </c>
      <c r="D939" t="n">
        <v>0</v>
      </c>
    </row>
    <row r="940">
      <c r="A940" t="inlineStr">
        <is>
          <t>INT_R_X5Y52/WL1BEG3</t>
        </is>
      </c>
      <c r="B940" t="inlineStr">
        <is>
          <t>Part of wire</t>
        </is>
      </c>
      <c r="C940" t="n">
        <v>0</v>
      </c>
      <c r="D940" t="n">
        <v>0</v>
      </c>
      <c r="I940">
        <f>(((D937 + D938 + D939 + D940)/2) + (D941))</f>
        <v/>
      </c>
      <c r="J940">
        <f>((C937 + C938 + C939 + C940)*(((D937 + D938 + D939 + D940)/2) + (D941)))</f>
        <v/>
      </c>
    </row>
    <row r="941">
      <c r="A941" t="inlineStr">
        <is>
          <t>INT_L_X4Y52/INT_L.WL1END3-&gt;&gt;IMUX_L15</t>
        </is>
      </c>
      <c r="B941" t="inlineStr">
        <is>
          <t>Buffer</t>
        </is>
      </c>
      <c r="C941" t="n">
        <v>1.6107141875</v>
      </c>
      <c r="D941" t="n">
        <v>0.007713</v>
      </c>
      <c r="E941" t="n">
        <v>0.047</v>
      </c>
      <c r="F941" t="n">
        <v>0.038</v>
      </c>
      <c r="G941" t="n">
        <v>0.138</v>
      </c>
      <c r="H941" t="n">
        <v>0.114</v>
      </c>
      <c r="I941">
        <f>((((D946) + (D945))) + (D942 + D943))</f>
        <v/>
      </c>
      <c r="J941">
        <f>(((((D946) + (D945))) + (D942 + D943))*C941)</f>
        <v/>
      </c>
    </row>
    <row r="942">
      <c r="A942" t="inlineStr">
        <is>
          <t>INT_L_X4Y52/IMUX_L15</t>
        </is>
      </c>
      <c r="B942" t="inlineStr">
        <is>
          <t>Part of wire</t>
        </is>
      </c>
      <c r="C942" t="n">
        <v>0</v>
      </c>
      <c r="D942" t="n">
        <v>0</v>
      </c>
    </row>
    <row r="943">
      <c r="A943" t="inlineStr">
        <is>
          <t>CLBLL_L_X4Y52/CLBLL_IMUX15</t>
        </is>
      </c>
      <c r="B943" t="inlineStr">
        <is>
          <t>Part of wire</t>
        </is>
      </c>
      <c r="C943" t="n">
        <v>0</v>
      </c>
      <c r="D943" t="n">
        <v>0</v>
      </c>
      <c r="I943">
        <f>(((D942 + D943)/2) + (((D946) + (D945))))</f>
        <v/>
      </c>
      <c r="J943">
        <f>((C942 + C943)*(((D942 + D943)/2) + (((D946) + (D945)))))</f>
        <v/>
      </c>
    </row>
    <row r="944">
      <c r="A944" t="inlineStr">
        <is>
          <t>CLBLL_L_X4Y52/CLBLL_L.CLBLL_IMUX15-&gt;CLBLL_LL_B1</t>
        </is>
      </c>
      <c r="B944" t="inlineStr">
        <is>
          <t>PassTransistor</t>
        </is>
      </c>
      <c r="C944" t="n">
        <v>0</v>
      </c>
      <c r="E944" t="n">
        <v>0</v>
      </c>
      <c r="F944" t="n">
        <v>0</v>
      </c>
      <c r="G944" t="n">
        <v>0</v>
      </c>
      <c r="H944" t="n">
        <v>0</v>
      </c>
      <c r="I944">
        <f>((D946) + (D945))</f>
        <v/>
      </c>
      <c r="J944">
        <f>(((D946) + (D945))*C944)</f>
        <v/>
      </c>
    </row>
    <row r="945">
      <c r="A945" t="inlineStr">
        <is>
          <t>CLBLL_L_X4Y52/CLBLL_LL_B1</t>
        </is>
      </c>
      <c r="B945" t="inlineStr">
        <is>
          <t>Part of wire</t>
        </is>
      </c>
      <c r="C945" t="n">
        <v>0</v>
      </c>
      <c r="D945" t="n">
        <v>0</v>
      </c>
      <c r="I945">
        <f>(((D945)/2) + (D946))</f>
        <v/>
      </c>
      <c r="J945">
        <f>((C945)*(((D945)/2) + (D946)))</f>
        <v/>
      </c>
    </row>
    <row r="946">
      <c r="A946" t="inlineStr">
        <is>
          <t>masterReg/readData2[24]_i_6/I2</t>
        </is>
      </c>
      <c r="B946" t="inlineStr">
        <is>
          <t>Inpin</t>
        </is>
      </c>
      <c r="D946" t="n">
        <v>0</v>
      </c>
      <c r="E946" t="n">
        <v>0.213</v>
      </c>
      <c r="F946" t="n">
        <v>0.171</v>
      </c>
      <c r="G946" t="n">
        <v>0.518</v>
      </c>
      <c r="H946" t="n">
        <v>0.417</v>
      </c>
    </row>
    <row r="947">
      <c r="A947" t="inlineStr">
        <is>
          <t>sw_IBUF[0]: sw_IBUF[0]_inst/O to masterReg/readData2[24]_i_6/I2 sum delays</t>
        </is>
      </c>
      <c r="E947">
        <f>(E2 + E5 + E7 + E9 + E11 + E15 + E18 + E27 + E48 + E56 + E64 + E113 + E116 + E168 + E444 + E562 + E590 + E647 + E652 + E666 + E694 + E703 + E717 + E929 + E936 + E941 + E944 + E946)</f>
        <v/>
      </c>
      <c r="F947">
        <f>(F2 + F5 + F7 + F9 + F11 + F15 + F18 + F27 + F48 + F56 + F64 + F113 + F116 + F168 + F444 + F562 + F590 + F647 + F652 + F666 + F694 + F703 + F717 + F929 + F936 + F941 + F944 + F946)</f>
        <v/>
      </c>
      <c r="G947">
        <f>(G2 + G5 + G7 + G9 + G11 + G15 + G18 + G27 + G48 + G56 + G64 + G113 + G116 + G168 + G444 + G562 + G590 + G647 + G652 + G666 + G694 + G703 + G717 + G929 + G936 + G941 + G944 + G946)</f>
        <v/>
      </c>
      <c r="H947">
        <f>(H2 + H5 + H7 + H9 + H11 + H15 + H18 + H27 + H48 + H56 + H64 + H113 + H116 + H168 + H444 + H562 + H590 + H647 + H652 + H666 + H694 + H703 + H717 + H929 + H936 + H941 + H944 + H946)</f>
        <v/>
      </c>
      <c r="J947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J936 + J940 + J941 + J943 + J944 + J945 + J946)</f>
        <v/>
      </c>
    </row>
    <row r="948">
      <c r="A948" t="inlineStr">
        <is>
          <t>sw_IBUF[0]: sw_IBUF[0]_inst/O to masterReg/readData2[24]_i_6/I2sum delays + cap delay</t>
        </is>
      </c>
      <c r="E948">
        <f>1000*(E947 + J947)</f>
        <v/>
      </c>
      <c r="F948">
        <f>1000*(F947 + J947)</f>
        <v/>
      </c>
      <c r="G948">
        <f>1000*(G947 + J947)</f>
        <v/>
      </c>
      <c r="H948">
        <f>1000*(H947 + J947)</f>
        <v/>
      </c>
    </row>
    <row r="950">
      <c r="A950" t="inlineStr">
        <is>
          <t>sw_IBUF[0]: sw_IBUF[0]_inst/O to masterReg/readData2[24]_i_6/I2Total delay (from Vivado)</t>
        </is>
      </c>
      <c r="E950" t="inlineStr">
        <is>
          <t>2410</t>
        </is>
      </c>
      <c r="F950" t="inlineStr">
        <is>
          <t>2117</t>
        </is>
      </c>
      <c r="G950" t="inlineStr">
        <is>
          <t>4000</t>
        </is>
      </c>
      <c r="H950" t="inlineStr">
        <is>
          <t>3429</t>
        </is>
      </c>
    </row>
    <row r="952">
      <c r="A952" t="inlineStr">
        <is>
          <t>INT_R_X5Y53/INT_R.WL1END0-&gt;&gt;NW2BEG1</t>
        </is>
      </c>
      <c r="B952" t="inlineStr">
        <is>
          <t>Buffer</t>
        </is>
      </c>
      <c r="C952" t="n">
        <v>1.1851186875</v>
      </c>
      <c r="D952" t="n">
        <v>0.008473000000000001</v>
      </c>
      <c r="E952" t="n">
        <v>0.041</v>
      </c>
      <c r="F952" t="n">
        <v>0.033</v>
      </c>
      <c r="G952" t="n">
        <v>0.137</v>
      </c>
      <c r="H952" t="n">
        <v>0.113</v>
      </c>
      <c r="I952">
        <f>((D956 + D967 + D978) + (D953 + D954 + D955))</f>
        <v/>
      </c>
      <c r="J952">
        <f>(((D956 + D967 + D978) + (D953 + D954 + D955))*C952)</f>
        <v/>
      </c>
    </row>
    <row r="953">
      <c r="A953" t="inlineStr">
        <is>
          <t>INT_R_X5Y53/NW2BEG1</t>
        </is>
      </c>
      <c r="B953" t="inlineStr">
        <is>
          <t>Part of wire</t>
        </is>
      </c>
      <c r="C953" t="n">
        <v>0</v>
      </c>
      <c r="D953" t="n">
        <v>0</v>
      </c>
    </row>
    <row r="954">
      <c r="A954" t="inlineStr">
        <is>
          <t>INT_L_X4Y54/NW2END1</t>
        </is>
      </c>
      <c r="B954" t="inlineStr">
        <is>
          <t>Part of wire</t>
        </is>
      </c>
      <c r="C954" t="n">
        <v>0</v>
      </c>
      <c r="D954" t="n">
        <v>0</v>
      </c>
    </row>
    <row r="955">
      <c r="A955" t="inlineStr">
        <is>
          <t>INT_R_X5Y54/NW2A1</t>
        </is>
      </c>
      <c r="B955" t="inlineStr">
        <is>
          <t>Part of wire</t>
        </is>
      </c>
      <c r="C955" t="n">
        <v>0</v>
      </c>
      <c r="D955" t="n">
        <v>0</v>
      </c>
      <c r="I955">
        <f>(((D953 + D954 + D955)/2) + (D956 + D967 + D978))</f>
        <v/>
      </c>
      <c r="J955">
        <f>((C953 + C954 + C955)*(((D953 + D954 + D955)/2) + (D956 + D967 + D978)))</f>
        <v/>
      </c>
    </row>
    <row r="956">
      <c r="A956" t="inlineStr">
        <is>
          <t>INT_L_X4Y54/INT_L.NW2END1-&gt;&gt;IMUX_L1</t>
        </is>
      </c>
      <c r="B956" t="inlineStr">
        <is>
          <t>Buffer</t>
        </is>
      </c>
      <c r="C956" t="n">
        <v>1.6107141875</v>
      </c>
      <c r="D956" t="n">
        <v>0.007713</v>
      </c>
      <c r="E956" t="n">
        <v>0.047</v>
      </c>
      <c r="F956" t="n">
        <v>0.038</v>
      </c>
      <c r="G956" t="n">
        <v>0.138</v>
      </c>
      <c r="H956" t="n">
        <v>0.114</v>
      </c>
      <c r="I956">
        <f>((((D961) + (D960))) + (D957 + D958))</f>
        <v/>
      </c>
      <c r="J956">
        <f>(((((D961) + (D960))) + (D957 + D958))*C956)</f>
        <v/>
      </c>
    </row>
    <row r="957">
      <c r="A957" t="inlineStr">
        <is>
          <t>INT_L_X4Y54/IMUX_L1</t>
        </is>
      </c>
      <c r="B957" t="inlineStr">
        <is>
          <t>Part of wire</t>
        </is>
      </c>
      <c r="C957" t="n">
        <v>0</v>
      </c>
      <c r="D957" t="n">
        <v>0</v>
      </c>
    </row>
    <row r="958">
      <c r="A958" t="inlineStr">
        <is>
          <t>CLBLL_L_X4Y54/CLBLL_IMUX1</t>
        </is>
      </c>
      <c r="B958" t="inlineStr">
        <is>
          <t>Part of wire</t>
        </is>
      </c>
      <c r="C958" t="n">
        <v>0</v>
      </c>
      <c r="D958" t="n">
        <v>0</v>
      </c>
      <c r="I958">
        <f>(((D957 + D958)/2) + (((D961) + (D960))))</f>
        <v/>
      </c>
      <c r="J958">
        <f>((C957 + C958)*(((D957 + D958)/2) + (((D961) + (D960)))))</f>
        <v/>
      </c>
    </row>
    <row r="959">
      <c r="A959" t="inlineStr">
        <is>
          <t>CLBLL_L_X4Y54/CLBLL_L.CLBLL_IMUX1-&gt;CLBLL_LL_A3</t>
        </is>
      </c>
      <c r="B959" t="inlineStr">
        <is>
          <t>PassTransistor</t>
        </is>
      </c>
      <c r="C959" t="n">
        <v>0</v>
      </c>
      <c r="E959" t="n">
        <v>0</v>
      </c>
      <c r="F959" t="n">
        <v>0</v>
      </c>
      <c r="G959" t="n">
        <v>0</v>
      </c>
      <c r="H959" t="n">
        <v>0</v>
      </c>
      <c r="I959">
        <f>((D961) + (D960))</f>
        <v/>
      </c>
      <c r="J959">
        <f>(((D961) + (D960))*C959)</f>
        <v/>
      </c>
    </row>
    <row r="960">
      <c r="A960" t="inlineStr">
        <is>
          <t>CLBLL_L_X4Y54/CLBLL_LL_A3</t>
        </is>
      </c>
      <c r="B960" t="inlineStr">
        <is>
          <t>Part of wire</t>
        </is>
      </c>
      <c r="C960" t="n">
        <v>0</v>
      </c>
      <c r="D960" t="n">
        <v>0.007955</v>
      </c>
      <c r="I960">
        <f>(((D960)/2) + (D961))</f>
        <v/>
      </c>
      <c r="J960">
        <f>((C960)*(((D960)/2) + (D961)))</f>
        <v/>
      </c>
    </row>
    <row r="961">
      <c r="A961" t="inlineStr">
        <is>
          <t>masterReg/readData2[22]_i_4/I3</t>
        </is>
      </c>
      <c r="B961" t="inlineStr">
        <is>
          <t>Inpin</t>
        </is>
      </c>
      <c r="D961" t="n">
        <v>0</v>
      </c>
      <c r="E961" t="n">
        <v>0.133</v>
      </c>
      <c r="F961" t="n">
        <v>0.107</v>
      </c>
      <c r="G961" t="n">
        <v>0.344</v>
      </c>
      <c r="H961" t="n">
        <v>0.278</v>
      </c>
    </row>
    <row r="962">
      <c r="A962" t="inlineStr">
        <is>
          <t>sw_IBUF[0]: sw_IBUF[0]_inst/O to masterReg/readData2[22]_i_4/I3 sum delays</t>
        </is>
      </c>
      <c r="E962">
        <f>(E2 + E5 + E7 + E9 + E11 + E15 + E18 + E27 + E48 + E56 + E64 + E113 + E116 + E168 + E444 + E562 + E590 + E647 + E652 + E666 + E694 + E703 + E717 + E929 + E952 + E956 + E959 + E961)</f>
        <v/>
      </c>
      <c r="F962">
        <f>(F2 + F5 + F7 + F9 + F11 + F15 + F18 + F27 + F48 + F56 + F64 + F113 + F116 + F168 + F444 + F562 + F590 + F647 + F652 + F666 + F694 + F703 + F717 + F929 + F952 + F956 + F959 + F961)</f>
        <v/>
      </c>
      <c r="G962">
        <f>(G2 + G5 + G7 + G9 + G11 + G15 + G18 + G27 + G48 + G56 + G64 + G113 + G116 + G168 + G444 + G562 + G590 + G647 + G652 + G666 + G694 + G703 + G717 + G929 + G952 + G956 + G959 + G961)</f>
        <v/>
      </c>
      <c r="H962">
        <f>(H2 + H5 + H7 + H9 + H11 + H15 + H18 + H27 + H48 + H56 + H64 + H113 + H116 + H168 + H444 + H562 + H590 + H647 + H652 + H666 + H694 + H703 + H717 + H929 + H952 + H956 + H959 + H961)</f>
        <v/>
      </c>
      <c r="J96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J952 + J955 + J956 + J958 + J959 + J960 + J961)</f>
        <v/>
      </c>
    </row>
    <row r="963">
      <c r="A963" t="inlineStr">
        <is>
          <t>sw_IBUF[0]: sw_IBUF[0]_inst/O to masterReg/readData2[22]_i_4/I3sum delays + cap delay</t>
        </is>
      </c>
      <c r="E963">
        <f>1000*(E962 + J962)</f>
        <v/>
      </c>
      <c r="F963">
        <f>1000*(F962 + J962)</f>
        <v/>
      </c>
      <c r="G963">
        <f>1000*(G962 + J962)</f>
        <v/>
      </c>
      <c r="H963">
        <f>1000*(H962 + J962)</f>
        <v/>
      </c>
    </row>
    <row r="965">
      <c r="A965" t="inlineStr">
        <is>
          <t>sw_IBUF[0]: sw_IBUF[0]_inst/O to masterReg/readData2[22]_i_4/I3Total delay (from Vivado)</t>
        </is>
      </c>
      <c r="E965" t="inlineStr">
        <is>
          <t>2353</t>
        </is>
      </c>
      <c r="F965" t="inlineStr">
        <is>
          <t>2076</t>
        </is>
      </c>
      <c r="G965" t="inlineStr">
        <is>
          <t>3882</t>
        </is>
      </c>
      <c r="H965" t="inlineStr">
        <is>
          <t>3339</t>
        </is>
      </c>
    </row>
    <row r="967">
      <c r="A967" t="inlineStr">
        <is>
          <t>INT_L_X4Y54/INT_L.NW2END1-&gt;&gt;IMUX_L17</t>
        </is>
      </c>
      <c r="B967" t="inlineStr">
        <is>
          <t>Buffer</t>
        </is>
      </c>
      <c r="C967" t="n">
        <v>1.6107141875</v>
      </c>
      <c r="D967" t="n">
        <v>0.007713</v>
      </c>
      <c r="E967" t="n">
        <v>0.047</v>
      </c>
      <c r="F967" t="n">
        <v>0.038</v>
      </c>
      <c r="G967" t="n">
        <v>0.138</v>
      </c>
      <c r="H967" t="n">
        <v>0.114</v>
      </c>
      <c r="I967">
        <f>((((D972) + (D971))) + (D968 + D969))</f>
        <v/>
      </c>
      <c r="J967">
        <f>(((((D972) + (D971))) + (D968 + D969))*C967)</f>
        <v/>
      </c>
    </row>
    <row r="968">
      <c r="A968" t="inlineStr">
        <is>
          <t>INT_L_X4Y54/IMUX_L17</t>
        </is>
      </c>
      <c r="B968" t="inlineStr">
        <is>
          <t>Part of wire</t>
        </is>
      </c>
      <c r="C968" t="n">
        <v>0</v>
      </c>
      <c r="D968" t="n">
        <v>0</v>
      </c>
    </row>
    <row r="969">
      <c r="A969" t="inlineStr">
        <is>
          <t>CLBLL_L_X4Y54/CLBLL_IMUX17</t>
        </is>
      </c>
      <c r="B969" t="inlineStr">
        <is>
          <t>Part of wire</t>
        </is>
      </c>
      <c r="C969" t="n">
        <v>0</v>
      </c>
      <c r="D969" t="n">
        <v>0</v>
      </c>
      <c r="I969">
        <f>(((D968 + D969)/2) + (((D972) + (D971))))</f>
        <v/>
      </c>
      <c r="J969">
        <f>((C968 + C969)*(((D968 + D969)/2) + (((D972) + (D971)))))</f>
        <v/>
      </c>
    </row>
    <row r="970">
      <c r="A970" t="inlineStr">
        <is>
          <t>CLBLL_L_X4Y54/CLBLL_L.CLBLL_IMUX17-&gt;CLBLL_LL_B3</t>
        </is>
      </c>
      <c r="B970" t="inlineStr">
        <is>
          <t>PassTransistor</t>
        </is>
      </c>
      <c r="C970" t="n">
        <v>0</v>
      </c>
      <c r="E970" t="n">
        <v>0</v>
      </c>
      <c r="F970" t="n">
        <v>0</v>
      </c>
      <c r="G970" t="n">
        <v>0</v>
      </c>
      <c r="H970" t="n">
        <v>0</v>
      </c>
      <c r="I970">
        <f>((D972) + (D971))</f>
        <v/>
      </c>
      <c r="J970">
        <f>(((D972) + (D971))*C970)</f>
        <v/>
      </c>
    </row>
    <row r="971">
      <c r="A971" t="inlineStr">
        <is>
          <t>CLBLL_L_X4Y54/CLBLL_LL_B3</t>
        </is>
      </c>
      <c r="B971" t="inlineStr">
        <is>
          <t>Part of wire</t>
        </is>
      </c>
      <c r="C971" t="n">
        <v>0</v>
      </c>
      <c r="D971" t="n">
        <v>0</v>
      </c>
      <c r="I971">
        <f>(((D971)/2) + (D972))</f>
        <v/>
      </c>
      <c r="J971">
        <f>((C971)*(((D971)/2) + (D972)))</f>
        <v/>
      </c>
    </row>
    <row r="972">
      <c r="A972" t="inlineStr">
        <is>
          <t>ALU1/register_reg_r1_0_31_18_23_i_18/I1</t>
        </is>
      </c>
      <c r="B972" t="inlineStr">
        <is>
          <t>Inpin</t>
        </is>
      </c>
      <c r="D972" t="n">
        <v>0</v>
      </c>
      <c r="E972" t="n">
        <v>0.136</v>
      </c>
      <c r="F972" t="n">
        <v>0.109</v>
      </c>
      <c r="G972" t="n">
        <v>0.349</v>
      </c>
      <c r="H972" t="n">
        <v>0.281</v>
      </c>
    </row>
    <row r="973">
      <c r="A973" t="inlineStr">
        <is>
          <t>sw_IBUF[0]: sw_IBUF[0]_inst/O to ALU1/register_reg_r1_0_31_18_23_i_18/I1 sum delays</t>
        </is>
      </c>
      <c r="E973">
        <f>(E2 + E5 + E7 + E9 + E11 + E15 + E18 + E27 + E48 + E56 + E64 + E113 + E116 + E168 + E444 + E562 + E590 + E647 + E652 + E666 + E694 + E703 + E717 + E929 + E952 + E967 + E970 + E972)</f>
        <v/>
      </c>
      <c r="F973">
        <f>(F2 + F5 + F7 + F9 + F11 + F15 + F18 + F27 + F48 + F56 + F64 + F113 + F116 + F168 + F444 + F562 + F590 + F647 + F652 + F666 + F694 + F703 + F717 + F929 + F952 + F967 + F970 + F972)</f>
        <v/>
      </c>
      <c r="G973">
        <f>(G2 + G5 + G7 + G9 + G11 + G15 + G18 + G27 + G48 + G56 + G64 + G113 + G116 + G168 + G444 + G562 + G590 + G647 + G652 + G666 + G694 + G703 + G717 + G929 + G952 + G967 + G970 + G972)</f>
        <v/>
      </c>
      <c r="H973">
        <f>(H2 + H5 + H7 + H9 + H11 + H15 + H18 + H27 + H48 + H56 + H64 + H113 + H116 + H168 + H444 + H562 + H590 + H647 + H652 + H666 + H694 + H703 + H717 + H929 + H952 + H967 + H970 + H972)</f>
        <v/>
      </c>
      <c r="J973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J952 + J955 + J967 + J969 + J970 + J971 + J972)</f>
        <v/>
      </c>
    </row>
    <row r="974">
      <c r="A974" t="inlineStr">
        <is>
          <t>sw_IBUF[0]: sw_IBUF[0]_inst/O to ALU1/register_reg_r1_0_31_18_23_i_18/I1sum delays + cap delay</t>
        </is>
      </c>
      <c r="E974">
        <f>1000*(E973 + J973)</f>
        <v/>
      </c>
      <c r="F974">
        <f>1000*(F973 + J973)</f>
        <v/>
      </c>
      <c r="G974">
        <f>1000*(G973 + J973)</f>
        <v/>
      </c>
      <c r="H974">
        <f>1000*(H973 + J973)</f>
        <v/>
      </c>
    </row>
    <row r="976">
      <c r="A976" t="inlineStr">
        <is>
          <t>sw_IBUF[0]: sw_IBUF[0]_inst/O to ALU1/register_reg_r1_0_31_18_23_i_18/I1Total delay (from Vivado)</t>
        </is>
      </c>
      <c r="E976" t="inlineStr">
        <is>
          <t>2349</t>
        </is>
      </c>
      <c r="F976" t="inlineStr">
        <is>
          <t>2071</t>
        </is>
      </c>
      <c r="G976" t="inlineStr">
        <is>
          <t>3879</t>
        </is>
      </c>
      <c r="H976" t="inlineStr">
        <is>
          <t>3336</t>
        </is>
      </c>
    </row>
    <row r="978">
      <c r="A978" t="inlineStr">
        <is>
          <t>INT_L_X4Y54/INT_L.NW2END1-&gt;&gt;FAN_ALT2</t>
        </is>
      </c>
      <c r="B978" t="inlineStr">
        <is>
          <t>Buffer</t>
        </is>
      </c>
      <c r="C978" t="n">
        <v>0</v>
      </c>
      <c r="D978" t="n">
        <v>0.00757</v>
      </c>
      <c r="E978" t="n">
        <v>0</v>
      </c>
      <c r="F978" t="n">
        <v>0</v>
      </c>
      <c r="G978" t="n">
        <v>0</v>
      </c>
      <c r="H978" t="n">
        <v>0</v>
      </c>
      <c r="I978">
        <f>((D980) + (D979))</f>
        <v/>
      </c>
      <c r="J978">
        <f>(((D980) + (D979))*C978)</f>
        <v/>
      </c>
    </row>
    <row r="979">
      <c r="A979" t="inlineStr">
        <is>
          <t>INT_L_X4Y54/FAN_ALT2</t>
        </is>
      </c>
      <c r="B979" t="inlineStr">
        <is>
          <t>Part of wire</t>
        </is>
      </c>
      <c r="C979" t="n">
        <v>0</v>
      </c>
      <c r="D979" t="n">
        <v>0</v>
      </c>
      <c r="I979">
        <f>(((D979)/2) + (D980))</f>
        <v/>
      </c>
      <c r="J979">
        <f>((C979)*(((D979)/2) + (D980)))</f>
        <v/>
      </c>
    </row>
    <row r="980">
      <c r="A980" t="inlineStr">
        <is>
          <t>INT_L_X4Y54/INT_L.FAN_ALT2-&gt;&gt;FAN_BOUNCE2</t>
        </is>
      </c>
      <c r="B980" t="inlineStr">
        <is>
          <t>Buffer</t>
        </is>
      </c>
      <c r="C980" t="n">
        <v>1.4764880625</v>
      </c>
      <c r="D980" t="n">
        <v>0</v>
      </c>
      <c r="E980" t="n">
        <v>0.059</v>
      </c>
      <c r="F980" t="n">
        <v>0.049</v>
      </c>
      <c r="G980" t="n">
        <v>0.178</v>
      </c>
      <c r="H980" t="n">
        <v>0.147</v>
      </c>
      <c r="I980">
        <f>((D983) + (D981 + D982))</f>
        <v/>
      </c>
      <c r="J980">
        <f>(((D983) + (D981 + D982))*C980)</f>
        <v/>
      </c>
    </row>
    <row r="981">
      <c r="A981" t="inlineStr">
        <is>
          <t>INT_L_X4Y54/FAN_BOUNCE2</t>
        </is>
      </c>
      <c r="B981" t="inlineStr">
        <is>
          <t>Part of wire</t>
        </is>
      </c>
      <c r="C981" t="n">
        <v>0</v>
      </c>
      <c r="D981" t="n">
        <v>0</v>
      </c>
    </row>
    <row r="982">
      <c r="A982" t="inlineStr">
        <is>
          <t>INT_L_X4Y53/FAN_BOUNCE_S3_2</t>
        </is>
      </c>
      <c r="B982" t="inlineStr">
        <is>
          <t>Part of wire</t>
        </is>
      </c>
      <c r="C982" t="n">
        <v>0</v>
      </c>
      <c r="D982" t="n">
        <v>0</v>
      </c>
      <c r="I982">
        <f>(((D981 + D982)/2) + (D983))</f>
        <v/>
      </c>
      <c r="J982">
        <f>((C981 + C982)*(((D981 + D982)/2) + (D983)))</f>
        <v/>
      </c>
    </row>
    <row r="983">
      <c r="A983" t="inlineStr">
        <is>
          <t>INT_L_X4Y54/INT_L.FAN_BOUNCE2-&gt;&gt;IMUX_L16</t>
        </is>
      </c>
      <c r="B983" t="inlineStr">
        <is>
          <t>Buffer</t>
        </is>
      </c>
      <c r="C983" t="n">
        <v>1.6107141875</v>
      </c>
      <c r="D983" t="n">
        <v>0.007713</v>
      </c>
      <c r="E983" t="n">
        <v>0.047</v>
      </c>
      <c r="F983" t="n">
        <v>0.038</v>
      </c>
      <c r="G983" t="n">
        <v>0.138</v>
      </c>
      <c r="H983" t="n">
        <v>0.114</v>
      </c>
      <c r="I983">
        <f>((((D988) + (D987))) + (D984 + D985))</f>
        <v/>
      </c>
      <c r="J983">
        <f>(((((D988) + (D987))) + (D984 + D985))*C983)</f>
        <v/>
      </c>
    </row>
    <row r="984">
      <c r="A984" t="inlineStr">
        <is>
          <t>INT_L_X4Y54/IMUX_L16</t>
        </is>
      </c>
      <c r="B984" t="inlineStr">
        <is>
          <t>Part of wire</t>
        </is>
      </c>
      <c r="C984" t="n">
        <v>0</v>
      </c>
      <c r="D984" t="n">
        <v>0</v>
      </c>
    </row>
    <row r="985">
      <c r="A985" t="inlineStr">
        <is>
          <t>CLBLL_L_X4Y54/CLBLL_IMUX16</t>
        </is>
      </c>
      <c r="B985" t="inlineStr">
        <is>
          <t>Part of wire</t>
        </is>
      </c>
      <c r="C985" t="n">
        <v>0</v>
      </c>
      <c r="D985" t="n">
        <v>0</v>
      </c>
      <c r="I985">
        <f>(((D984 + D985)/2) + (((D988) + (D987))))</f>
        <v/>
      </c>
      <c r="J985">
        <f>((C984 + C985)*(((D984 + D985)/2) + (((D988) + (D987)))))</f>
        <v/>
      </c>
    </row>
    <row r="986">
      <c r="A986" t="inlineStr">
        <is>
          <t>CLBLL_L_X4Y54/CLBLL_L.CLBLL_IMUX16-&gt;CLBLL_L_B3</t>
        </is>
      </c>
      <c r="B986" t="inlineStr">
        <is>
          <t>PassTransistor</t>
        </is>
      </c>
      <c r="C986" t="n">
        <v>0</v>
      </c>
      <c r="E986" t="n">
        <v>0</v>
      </c>
      <c r="F986" t="n">
        <v>0</v>
      </c>
      <c r="G986" t="n">
        <v>0</v>
      </c>
      <c r="H986" t="n">
        <v>0</v>
      </c>
      <c r="I986">
        <f>((D988) + (D987))</f>
        <v/>
      </c>
      <c r="J986">
        <f>(((D988) + (D987))*C986)</f>
        <v/>
      </c>
    </row>
    <row r="987">
      <c r="A987" t="inlineStr">
        <is>
          <t>CLBLL_L_X4Y54/CLBLL_L_B3</t>
        </is>
      </c>
      <c r="B987" t="inlineStr">
        <is>
          <t>Part of wire</t>
        </is>
      </c>
      <c r="C987" t="n">
        <v>0</v>
      </c>
      <c r="D987" t="n">
        <v>0</v>
      </c>
      <c r="I987">
        <f>(((D987)/2) + (D988))</f>
        <v/>
      </c>
      <c r="J987">
        <f>((C987)*(((D987)/2) + (D988)))</f>
        <v/>
      </c>
    </row>
    <row r="988">
      <c r="A988" t="inlineStr">
        <is>
          <t>masterReg/readData2[21]_i_6/I2</t>
        </is>
      </c>
      <c r="B988" t="inlineStr">
        <is>
          <t>Inpin</t>
        </is>
      </c>
      <c r="D988" t="n">
        <v>0</v>
      </c>
      <c r="E988" t="n">
        <v>0.136</v>
      </c>
      <c r="F988" t="n">
        <v>0.109</v>
      </c>
      <c r="G988" t="n">
        <v>0.349</v>
      </c>
      <c r="H988" t="n">
        <v>0.281</v>
      </c>
    </row>
    <row r="989">
      <c r="A989" t="inlineStr">
        <is>
          <t>sw_IBUF[0]: sw_IBUF[0]_inst/O to masterReg/readData2[21]_i_6/I2 sum delays</t>
        </is>
      </c>
      <c r="E989">
        <f>(E2 + E5 + E7 + E9 + E11 + E15 + E18 + E27 + E48 + E56 + E64 + E113 + E116 + E168 + E444 + E562 + E590 + E647 + E652 + E666 + E694 + E703 + E717 + E929 + E952 + E978 + E980 + E983 + E986 + E988)</f>
        <v/>
      </c>
      <c r="F989">
        <f>(F2 + F5 + F7 + F9 + F11 + F15 + F18 + F27 + F48 + F56 + F64 + F113 + F116 + F168 + F444 + F562 + F590 + F647 + F652 + F666 + F694 + F703 + F717 + F929 + F952 + F978 + F980 + F983 + F986 + F988)</f>
        <v/>
      </c>
      <c r="G989">
        <f>(G2 + G5 + G7 + G9 + G11 + G15 + G18 + G27 + G48 + G56 + G64 + G113 + G116 + G168 + G444 + G562 + G590 + G647 + G652 + G666 + G694 + G703 + G717 + G929 + G952 + G978 + G980 + G983 + G986 + G988)</f>
        <v/>
      </c>
      <c r="H989">
        <f>(H2 + H5 + H7 + H9 + H11 + H15 + H18 + H27 + H48 + H56 + H64 + H113 + H116 + H168 + H444 + H562 + H590 + H647 + H652 + H666 + H694 + H703 + H717 + H929 + H952 + H978 + H980 + H983 + H986 + H988)</f>
        <v/>
      </c>
      <c r="J989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J952 + J955 + J978 + J979 + J980 + J982 + J983 + J985 + J986 + J987 + J988)</f>
        <v/>
      </c>
    </row>
    <row r="990">
      <c r="A990" t="inlineStr">
        <is>
          <t>sw_IBUF[0]: sw_IBUF[0]_inst/O to masterReg/readData2[21]_i_6/I2sum delays + cap delay</t>
        </is>
      </c>
      <c r="E990">
        <f>1000*(E989 + J989)</f>
        <v/>
      </c>
      <c r="F990">
        <f>1000*(F989 + J989)</f>
        <v/>
      </c>
      <c r="G990">
        <f>1000*(G989 + J989)</f>
        <v/>
      </c>
      <c r="H990">
        <f>1000*(H989 + J989)</f>
        <v/>
      </c>
    </row>
    <row r="992">
      <c r="A992" t="inlineStr">
        <is>
          <t>sw_IBUF[0]: sw_IBUF[0]_inst/O to masterReg/readData2[21]_i_6/I2Total delay (from Vivado)</t>
        </is>
      </c>
      <c r="E992" t="inlineStr">
        <is>
          <t>2418</t>
        </is>
      </c>
      <c r="F992" t="inlineStr">
        <is>
          <t>2130</t>
        </is>
      </c>
      <c r="G992" t="inlineStr">
        <is>
          <t>4022</t>
        </is>
      </c>
      <c r="H992" t="inlineStr">
        <is>
          <t>3455</t>
        </is>
      </c>
    </row>
    <row r="994">
      <c r="A994" t="inlineStr">
        <is>
          <t>INT_R_X5Y53/INT_R.WL1END0-&gt;&gt;NL1BEG0</t>
        </is>
      </c>
      <c r="B994" t="inlineStr">
        <is>
          <t>Buffer</t>
        </is>
      </c>
      <c r="C994" t="n">
        <v>1.16220225</v>
      </c>
      <c r="D994" t="n">
        <v>0.008429000000000001</v>
      </c>
      <c r="E994" t="n">
        <v>0.053</v>
      </c>
      <c r="F994" t="n">
        <v>0.044</v>
      </c>
      <c r="G994" t="n">
        <v>0.13</v>
      </c>
      <c r="H994" t="n">
        <v>0.107</v>
      </c>
      <c r="I994">
        <f>((D998 + D1009 + D1023) + (D995 + D996 + D997))</f>
        <v/>
      </c>
      <c r="J994">
        <f>(((D998 + D1009 + D1023) + (D995 + D996 + D997))*C994)</f>
        <v/>
      </c>
    </row>
    <row r="995">
      <c r="A995" t="inlineStr">
        <is>
          <t>INT_R_X5Y53/NL1BEG0</t>
        </is>
      </c>
      <c r="B995" t="inlineStr">
        <is>
          <t>Part of wire</t>
        </is>
      </c>
      <c r="C995" t="n">
        <v>0</v>
      </c>
      <c r="D995" t="n">
        <v>0</v>
      </c>
    </row>
    <row r="996">
      <c r="A996" t="inlineStr">
        <is>
          <t>INT_R_X5Y54/NL1END0</t>
        </is>
      </c>
      <c r="B996" t="inlineStr">
        <is>
          <t>Part of wire</t>
        </is>
      </c>
      <c r="C996" t="n">
        <v>0</v>
      </c>
      <c r="D996" t="n">
        <v>0</v>
      </c>
    </row>
    <row r="997">
      <c r="A997" t="inlineStr">
        <is>
          <t>INT_R_X5Y53/NL1END_S3_0</t>
        </is>
      </c>
      <c r="B997" t="inlineStr">
        <is>
          <t>Part of wire</t>
        </is>
      </c>
      <c r="C997" t="n">
        <v>0</v>
      </c>
      <c r="D997" t="n">
        <v>0</v>
      </c>
      <c r="I997">
        <f>(((D995 + D996 + D997)/2) + (D998 + D1009 + D1023))</f>
        <v/>
      </c>
      <c r="J997">
        <f>((C995 + C996 + C997)*(((D995 + D996 + D997)/2) + (D998 + D1009 + D1023)))</f>
        <v/>
      </c>
    </row>
    <row r="998">
      <c r="A998" t="inlineStr">
        <is>
          <t>INT_R_X5Y54/INT_R.NL1END0-&gt;&gt;IMUX0</t>
        </is>
      </c>
      <c r="B998" t="inlineStr">
        <is>
          <t>Buffer</t>
        </is>
      </c>
      <c r="C998" t="n">
        <v>1.6107141875</v>
      </c>
      <c r="D998" t="n">
        <v>0.007713</v>
      </c>
      <c r="E998" t="n">
        <v>0.047</v>
      </c>
      <c r="F998" t="n">
        <v>0.038</v>
      </c>
      <c r="G998" t="n">
        <v>0.138</v>
      </c>
      <c r="H998" t="n">
        <v>0.114</v>
      </c>
      <c r="I998">
        <f>((((D1003) + (D1002))) + (D999 + D1000))</f>
        <v/>
      </c>
      <c r="J998">
        <f>(((((D1003) + (D1002))) + (D999 + D1000))*C998)</f>
        <v/>
      </c>
    </row>
    <row r="999">
      <c r="A999" t="inlineStr">
        <is>
          <t>INT_R_X5Y54/IMUX0</t>
        </is>
      </c>
      <c r="B999" t="inlineStr">
        <is>
          <t>Part of wire</t>
        </is>
      </c>
      <c r="C999" t="n">
        <v>0</v>
      </c>
      <c r="D999" t="n">
        <v>0</v>
      </c>
    </row>
    <row r="1000">
      <c r="A1000" t="inlineStr">
        <is>
          <t>CLBLM_R_X5Y54/CLBLM_IMUX0</t>
        </is>
      </c>
      <c r="B1000" t="inlineStr">
        <is>
          <t>Part of wire</t>
        </is>
      </c>
      <c r="C1000" t="n">
        <v>0</v>
      </c>
      <c r="D1000" t="n">
        <v>0</v>
      </c>
      <c r="I1000">
        <f>(((D999 + D1000)/2) + (((D1003) + (D1002))))</f>
        <v/>
      </c>
      <c r="J1000">
        <f>((C999 + C1000)*(((D999 + D1000)/2) + (((D1003) + (D1002)))))</f>
        <v/>
      </c>
    </row>
    <row r="1001">
      <c r="A1001" t="inlineStr">
        <is>
          <t>CLBLM_R_X5Y54/CLBLM_R.CLBLM_IMUX0-&gt;CLBLM_L_A3</t>
        </is>
      </c>
      <c r="B1001" t="inlineStr">
        <is>
          <t>PassTransistor</t>
        </is>
      </c>
      <c r="C1001" t="n">
        <v>0</v>
      </c>
      <c r="E1001" t="n">
        <v>0</v>
      </c>
      <c r="F1001" t="n">
        <v>0</v>
      </c>
      <c r="G1001" t="n">
        <v>0</v>
      </c>
      <c r="H1001" t="n">
        <v>0</v>
      </c>
      <c r="I1001">
        <f>((D1003) + (D1002))</f>
        <v/>
      </c>
      <c r="J1001">
        <f>(((D1003) + (D1002))*C1001)</f>
        <v/>
      </c>
    </row>
    <row r="1002">
      <c r="A1002" t="inlineStr">
        <is>
          <t>CLBLM_R_X5Y54/CLBLM_L_A3</t>
        </is>
      </c>
      <c r="B1002" t="inlineStr">
        <is>
          <t>Part of wire</t>
        </is>
      </c>
      <c r="C1002" t="n">
        <v>0</v>
      </c>
      <c r="D1002" t="n">
        <v>0</v>
      </c>
      <c r="I1002">
        <f>(((D1002)/2) + (D1003))</f>
        <v/>
      </c>
      <c r="J1002">
        <f>((C1002)*(((D1002)/2) + (D1003)))</f>
        <v/>
      </c>
    </row>
    <row r="1003">
      <c r="A1003" t="inlineStr">
        <is>
          <t>masterReg/readData2[28]_i_4/I3</t>
        </is>
      </c>
      <c r="B1003" t="inlineStr">
        <is>
          <t>Inpin</t>
        </is>
      </c>
      <c r="D1003" t="n">
        <v>0</v>
      </c>
      <c r="E1003" t="n">
        <v>0.133</v>
      </c>
      <c r="F1003" t="n">
        <v>0.107</v>
      </c>
      <c r="G1003" t="n">
        <v>0.344</v>
      </c>
      <c r="H1003" t="n">
        <v>0.278</v>
      </c>
    </row>
    <row r="1004">
      <c r="A1004" t="inlineStr">
        <is>
          <t>sw_IBUF[0]: sw_IBUF[0]_inst/O to masterReg/readData2[28]_i_4/I3 sum delays</t>
        </is>
      </c>
      <c r="E1004">
        <f>(E2 + E5 + E7 + E9 + E11 + E15 + E18 + E27 + E48 + E56 + E64 + E113 + E116 + E168 + E444 + E562 + E590 + E647 + E652 + E666 + E694 + E703 + E717 + E929 + E994 + E998 + E1001 + E1003)</f>
        <v/>
      </c>
      <c r="F1004">
        <f>(F2 + F5 + F7 + F9 + F11 + F15 + F18 + F27 + F48 + F56 + F64 + F113 + F116 + F168 + F444 + F562 + F590 + F647 + F652 + F666 + F694 + F703 + F717 + F929 + F994 + F998 + F1001 + F1003)</f>
        <v/>
      </c>
      <c r="G1004">
        <f>(G2 + G5 + G7 + G9 + G11 + G15 + G18 + G27 + G48 + G56 + G64 + G113 + G116 + G168 + G444 + G562 + G590 + G647 + G652 + G666 + G694 + G703 + G717 + G929 + G994 + G998 + G1001 + G1003)</f>
        <v/>
      </c>
      <c r="H1004">
        <f>(H2 + H5 + H7 + H9 + H11 + H15 + H18 + H27 + H48 + H56 + H64 + H113 + H116 + H168 + H444 + H562 + H590 + H647 + H652 + H666 + H694 + H703 + H717 + H929 + H994 + H998 + H1001 + H1003)</f>
        <v/>
      </c>
      <c r="J1004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J994 + J997 + J998 + J1000 + J1001 + J1002 + J1003)</f>
        <v/>
      </c>
    </row>
    <row r="1005">
      <c r="A1005" t="inlineStr">
        <is>
          <t>sw_IBUF[0]: sw_IBUF[0]_inst/O to masterReg/readData2[28]_i_4/I3sum delays + cap delay</t>
        </is>
      </c>
      <c r="E1005">
        <f>1000*(E1004 + J1004)</f>
        <v/>
      </c>
      <c r="F1005">
        <f>1000*(F1004 + J1004)</f>
        <v/>
      </c>
      <c r="G1005">
        <f>1000*(G1004 + J1004)</f>
        <v/>
      </c>
      <c r="H1005">
        <f>1000*(H1004 + J1004)</f>
        <v/>
      </c>
    </row>
    <row r="1007">
      <c r="A1007" t="inlineStr">
        <is>
          <t>sw_IBUF[0]: sw_IBUF[0]_inst/O to masterReg/readData2[28]_i_4/I3Total delay (from Vivado)</t>
        </is>
      </c>
      <c r="E1007" t="inlineStr">
        <is>
          <t>2359</t>
        </is>
      </c>
      <c r="F1007" t="inlineStr">
        <is>
          <t>2081</t>
        </is>
      </c>
      <c r="G1007" t="inlineStr">
        <is>
          <t>3864</t>
        </is>
      </c>
      <c r="H1007" t="inlineStr">
        <is>
          <t>3323</t>
        </is>
      </c>
    </row>
    <row r="1009">
      <c r="A1009" t="inlineStr">
        <is>
          <t>INT_R_X5Y54/INT_R.NL1END0-&gt;&gt;NR1BEG0</t>
        </is>
      </c>
      <c r="B1009" t="inlineStr">
        <is>
          <t>Buffer</t>
        </is>
      </c>
      <c r="C1009" t="n">
        <v>1.16220225</v>
      </c>
      <c r="D1009" t="n">
        <v>0.008429000000000001</v>
      </c>
      <c r="E1009" t="n">
        <v>0.056</v>
      </c>
      <c r="F1009" t="n">
        <v>0.046</v>
      </c>
      <c r="G1009" t="n">
        <v>0.132</v>
      </c>
      <c r="H1009" t="n">
        <v>0.109</v>
      </c>
      <c r="I1009">
        <f>((D1012) + (D1010 + D1011))</f>
        <v/>
      </c>
      <c r="J1009">
        <f>(((D1012) + (D1010 + D1011))*C1009)</f>
        <v/>
      </c>
    </row>
    <row r="1010">
      <c r="A1010" t="inlineStr">
        <is>
          <t>INT_R_X5Y54/NR1BEG0</t>
        </is>
      </c>
      <c r="B1010" t="inlineStr">
        <is>
          <t>Part of wire</t>
        </is>
      </c>
      <c r="C1010" t="n">
        <v>0</v>
      </c>
      <c r="D1010" t="n">
        <v>0</v>
      </c>
    </row>
    <row r="1011">
      <c r="A1011" t="inlineStr">
        <is>
          <t>INT_R_X5Y55/NR1END0</t>
        </is>
      </c>
      <c r="B1011" t="inlineStr">
        <is>
          <t>Part of wire</t>
        </is>
      </c>
      <c r="C1011" t="n">
        <v>0</v>
      </c>
      <c r="D1011" t="n">
        <v>0</v>
      </c>
      <c r="I1011">
        <f>(((D1010 + D1011)/2) + (D1012))</f>
        <v/>
      </c>
      <c r="J1011">
        <f>((C1010 + C1011)*(((D1010 + D1011)/2) + (D1012)))</f>
        <v/>
      </c>
    </row>
    <row r="1012">
      <c r="A1012" t="inlineStr">
        <is>
          <t>INT_R_X5Y55/INT_R.NR1END0-&gt;&gt;IMUX9</t>
        </is>
      </c>
      <c r="B1012" t="inlineStr">
        <is>
          <t>Buffer</t>
        </is>
      </c>
      <c r="C1012" t="n">
        <v>1.6107141875</v>
      </c>
      <c r="D1012" t="n">
        <v>0.007713</v>
      </c>
      <c r="E1012" t="n">
        <v>0.047</v>
      </c>
      <c r="F1012" t="n">
        <v>0.038</v>
      </c>
      <c r="G1012" t="n">
        <v>0.138</v>
      </c>
      <c r="H1012" t="n">
        <v>0.114</v>
      </c>
      <c r="I1012">
        <f>((((D1017) + (D1016))) + (D1013 + D1014))</f>
        <v/>
      </c>
      <c r="J1012">
        <f>(((((D1017) + (D1016))) + (D1013 + D1014))*C1012)</f>
        <v/>
      </c>
    </row>
    <row r="1013">
      <c r="A1013" t="inlineStr">
        <is>
          <t>INT_R_X5Y55/IMUX9</t>
        </is>
      </c>
      <c r="B1013" t="inlineStr">
        <is>
          <t>Part of wire</t>
        </is>
      </c>
      <c r="C1013" t="n">
        <v>0</v>
      </c>
      <c r="D1013" t="n">
        <v>0</v>
      </c>
    </row>
    <row r="1014">
      <c r="A1014" t="inlineStr">
        <is>
          <t>CLBLM_R_X5Y55/CLBLM_IMUX9</t>
        </is>
      </c>
      <c r="B1014" t="inlineStr">
        <is>
          <t>Part of wire</t>
        </is>
      </c>
      <c r="C1014" t="n">
        <v>0</v>
      </c>
      <c r="D1014" t="n">
        <v>0</v>
      </c>
      <c r="I1014">
        <f>(((D1013 + D1014)/2) + (((D1017) + (D1016))))</f>
        <v/>
      </c>
      <c r="J1014">
        <f>((C1013 + C1014)*(((D1013 + D1014)/2) + (((D1017) + (D1016)))))</f>
        <v/>
      </c>
    </row>
    <row r="1015">
      <c r="A1015" t="inlineStr">
        <is>
          <t>CLBLM_R_X5Y55/CLBLM_R.CLBLM_IMUX9-&gt;CLBLM_L_A5</t>
        </is>
      </c>
      <c r="B1015" t="inlineStr">
        <is>
          <t>PassTransistor</t>
        </is>
      </c>
      <c r="C1015" t="n">
        <v>0</v>
      </c>
      <c r="E1015" t="n">
        <v>0</v>
      </c>
      <c r="F1015" t="n">
        <v>0</v>
      </c>
      <c r="G1015" t="n">
        <v>0</v>
      </c>
      <c r="H1015" t="n">
        <v>0</v>
      </c>
      <c r="I1015">
        <f>((D1017) + (D1016))</f>
        <v/>
      </c>
      <c r="J1015">
        <f>(((D1017) + (D1016))*C1015)</f>
        <v/>
      </c>
    </row>
    <row r="1016">
      <c r="A1016" t="inlineStr">
        <is>
          <t>CLBLM_R_X5Y55/CLBLM_L_A5</t>
        </is>
      </c>
      <c r="B1016" t="inlineStr">
        <is>
          <t>Part of wire</t>
        </is>
      </c>
      <c r="C1016" t="n">
        <v>0</v>
      </c>
      <c r="D1016" t="n">
        <v>0</v>
      </c>
      <c r="I1016">
        <f>(((D1016)/2) + (D1017))</f>
        <v/>
      </c>
      <c r="J1016">
        <f>((C1016)*(((D1016)/2) + (D1017)))</f>
        <v/>
      </c>
    </row>
    <row r="1017">
      <c r="A1017" t="inlineStr">
        <is>
          <t>masterReg/readData2[24]_i_4/I3</t>
        </is>
      </c>
      <c r="B1017" t="inlineStr">
        <is>
          <t>Inpin</t>
        </is>
      </c>
      <c r="D1017" t="n">
        <v>0</v>
      </c>
      <c r="E1017" t="n">
        <v>0.042</v>
      </c>
      <c r="F1017" t="n">
        <v>0.033</v>
      </c>
      <c r="G1017" t="n">
        <v>0.112</v>
      </c>
      <c r="H1017" t="n">
        <v>0.091</v>
      </c>
    </row>
    <row r="1018">
      <c r="A1018" t="inlineStr">
        <is>
          <t>sw_IBUF[0]: sw_IBUF[0]_inst/O to masterReg/readData2[24]_i_4/I3 sum delays</t>
        </is>
      </c>
      <c r="E1018">
        <f>(E2 + E5 + E7 + E9 + E11 + E15 + E18 + E27 + E48 + E56 + E64 + E113 + E116 + E168 + E444 + E562 + E590 + E647 + E652 + E666 + E694 + E703 + E717 + E929 + E994 + E1009 + E1012 + E1015 + E1017)</f>
        <v/>
      </c>
      <c r="F1018">
        <f>(F2 + F5 + F7 + F9 + F11 + F15 + F18 + F27 + F48 + F56 + F64 + F113 + F116 + F168 + F444 + F562 + F590 + F647 + F652 + F666 + F694 + F703 + F717 + F929 + F994 + F1009 + F1012 + F1015 + F1017)</f>
        <v/>
      </c>
      <c r="G1018">
        <f>(G2 + G5 + G7 + G9 + G11 + G15 + G18 + G27 + G48 + G56 + G64 + G113 + G116 + G168 + G444 + G562 + G590 + G647 + G652 + G666 + G694 + G703 + G717 + G929 + G994 + G1009 + G1012 + G1015 + G1017)</f>
        <v/>
      </c>
      <c r="H1018">
        <f>(H2 + H5 + H7 + H9 + H11 + H15 + H18 + H27 + H48 + H56 + H64 + H113 + H116 + H168 + H444 + H562 + H590 + H647 + H652 + H666 + H694 + H703 + H717 + H929 + H994 + H1009 + H1012 + H1015 + H1017)</f>
        <v/>
      </c>
      <c r="J1018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J994 + J997 + J1009 + J1011 + J1012 + J1014 + J1015 + J1016 + J1017)</f>
        <v/>
      </c>
    </row>
    <row r="1019">
      <c r="A1019" t="inlineStr">
        <is>
          <t>sw_IBUF[0]: sw_IBUF[0]_inst/O to masterReg/readData2[24]_i_4/I3sum delays + cap delay</t>
        </is>
      </c>
      <c r="E1019">
        <f>1000*(E1018 + J1018)</f>
        <v/>
      </c>
      <c r="F1019">
        <f>1000*(F1018 + J1018)</f>
        <v/>
      </c>
      <c r="G1019">
        <f>1000*(G1018 + J1018)</f>
        <v/>
      </c>
      <c r="H1019">
        <f>1000*(H1018 + J1018)</f>
        <v/>
      </c>
    </row>
    <row r="1021">
      <c r="A1021" t="inlineStr">
        <is>
          <t>sw_IBUF[0]: sw_IBUF[0]_inst/O to masterReg/readData2[24]_i_4/I3Total delay (from Vivado)</t>
        </is>
      </c>
      <c r="E1021" t="inlineStr">
        <is>
          <t>2332</t>
        </is>
      </c>
      <c r="F1021" t="inlineStr">
        <is>
          <t>2061</t>
        </is>
      </c>
      <c r="G1021" t="inlineStr">
        <is>
          <t>3782</t>
        </is>
      </c>
      <c r="H1021" t="inlineStr">
        <is>
          <t>3262</t>
        </is>
      </c>
    </row>
    <row r="1023">
      <c r="A1023" t="inlineStr">
        <is>
          <t>INT_R_X5Y54/INT_R.NL1END0-&gt;&gt;NL1BEG_N3</t>
        </is>
      </c>
      <c r="B1023" t="inlineStr">
        <is>
          <t>Buffer</t>
        </is>
      </c>
      <c r="C1023" t="n">
        <v>1.16220225</v>
      </c>
      <c r="D1023" t="n">
        <v>0.008429000000000001</v>
      </c>
      <c r="E1023" t="n">
        <v>0.054</v>
      </c>
      <c r="F1023" t="n">
        <v>0.044</v>
      </c>
      <c r="G1023" t="n">
        <v>0.131</v>
      </c>
      <c r="H1023" t="n">
        <v>0.108</v>
      </c>
      <c r="I1023">
        <f>((D1025 + D1036 + D1047) + (D1024))</f>
        <v/>
      </c>
      <c r="J1023">
        <f>(((D1025 + D1036 + D1047) + (D1024))*C1023)</f>
        <v/>
      </c>
    </row>
    <row r="1024">
      <c r="A1024" t="inlineStr">
        <is>
          <t>INT_R_X5Y54/NL1BEG_N3</t>
        </is>
      </c>
      <c r="B1024" t="inlineStr">
        <is>
          <t>Part of wire</t>
        </is>
      </c>
      <c r="C1024" t="n">
        <v>0</v>
      </c>
      <c r="D1024" t="n">
        <v>0</v>
      </c>
      <c r="I1024">
        <f>(((D1024)/2) + (D1025 + D1036 + D1047))</f>
        <v/>
      </c>
      <c r="J1024">
        <f>((C1024)*(((D1024)/2) + (D1025 + D1036 + D1047)))</f>
        <v/>
      </c>
    </row>
    <row r="1025">
      <c r="A1025" t="inlineStr">
        <is>
          <t>INT_R_X5Y54/INT_R.NL1BEG_N3-&gt;&gt;IMUX30</t>
        </is>
      </c>
      <c r="B1025" t="inlineStr">
        <is>
          <t>Buffer</t>
        </is>
      </c>
      <c r="C1025" t="n">
        <v>1.6107141875</v>
      </c>
      <c r="D1025" t="n">
        <v>0.007713</v>
      </c>
      <c r="E1025" t="n">
        <v>0.047</v>
      </c>
      <c r="F1025" t="n">
        <v>0.038</v>
      </c>
      <c r="G1025" t="n">
        <v>0.138</v>
      </c>
      <c r="H1025" t="n">
        <v>0.114</v>
      </c>
      <c r="I1025">
        <f>((((D1030) + (D1029))) + (D1026 + D1027))</f>
        <v/>
      </c>
      <c r="J1025">
        <f>(((((D1030) + (D1029))) + (D1026 + D1027))*C1025)</f>
        <v/>
      </c>
    </row>
    <row r="1026">
      <c r="A1026" t="inlineStr">
        <is>
          <t>INT_R_X5Y54/IMUX30</t>
        </is>
      </c>
      <c r="B1026" t="inlineStr">
        <is>
          <t>Part of wire</t>
        </is>
      </c>
      <c r="C1026" t="n">
        <v>0</v>
      </c>
      <c r="D1026" t="n">
        <v>0</v>
      </c>
    </row>
    <row r="1027">
      <c r="A1027" t="inlineStr">
        <is>
          <t>CLBLM_R_X5Y54/CLBLM_IMUX30</t>
        </is>
      </c>
      <c r="B1027" t="inlineStr">
        <is>
          <t>Part of wire</t>
        </is>
      </c>
      <c r="C1027" t="n">
        <v>0</v>
      </c>
      <c r="D1027" t="n">
        <v>0</v>
      </c>
      <c r="I1027">
        <f>(((D1026 + D1027)/2) + (((D1030) + (D1029))))</f>
        <v/>
      </c>
      <c r="J1027">
        <f>((C1026 + C1027)*(((D1026 + D1027)/2) + (((D1030) + (D1029)))))</f>
        <v/>
      </c>
    </row>
    <row r="1028">
      <c r="A1028" t="inlineStr">
        <is>
          <t>CLBLM_R_X5Y54/CLBLM_R.CLBLM_IMUX30-&gt;CLBLM_L_C5</t>
        </is>
      </c>
      <c r="B1028" t="inlineStr">
        <is>
          <t>PassTransistor</t>
        </is>
      </c>
      <c r="C1028" t="n">
        <v>0</v>
      </c>
      <c r="E1028" t="n">
        <v>0</v>
      </c>
      <c r="F1028" t="n">
        <v>0</v>
      </c>
      <c r="G1028" t="n">
        <v>0</v>
      </c>
      <c r="H1028" t="n">
        <v>0</v>
      </c>
      <c r="I1028">
        <f>((D1030) + (D1029))</f>
        <v/>
      </c>
      <c r="J1028">
        <f>(((D1030) + (D1029))*C1028)</f>
        <v/>
      </c>
    </row>
    <row r="1029">
      <c r="A1029" t="inlineStr">
        <is>
          <t>CLBLM_R_X5Y54/CLBLM_L_C5</t>
        </is>
      </c>
      <c r="B1029" t="inlineStr">
        <is>
          <t>Part of wire</t>
        </is>
      </c>
      <c r="C1029" t="n">
        <v>0</v>
      </c>
      <c r="D1029" t="n">
        <v>0</v>
      </c>
      <c r="I1029">
        <f>(((D1029)/2) + (D1030))</f>
        <v/>
      </c>
      <c r="J1029">
        <f>((C1029)*(((D1029)/2) + (D1030)))</f>
        <v/>
      </c>
    </row>
    <row r="1030">
      <c r="A1030" t="inlineStr">
        <is>
          <t>masterReg/register_reg_r1_0_31_24_29_i_17/I2</t>
        </is>
      </c>
      <c r="B1030" t="inlineStr">
        <is>
          <t>Inpin</t>
        </is>
      </c>
      <c r="D1030" t="n">
        <v>0</v>
      </c>
      <c r="E1030" t="n">
        <v>0.042</v>
      </c>
      <c r="F1030" t="n">
        <v>0.033</v>
      </c>
      <c r="G1030" t="n">
        <v>0.114</v>
      </c>
      <c r="H1030" t="n">
        <v>0.092</v>
      </c>
    </row>
    <row r="1031">
      <c r="A1031" t="inlineStr">
        <is>
          <t>sw_IBUF[0]: sw_IBUF[0]_inst/O to masterReg/register_reg_r1_0_31_24_29_i_17/I2 sum delays</t>
        </is>
      </c>
      <c r="E1031">
        <f>(E2 + E5 + E7 + E9 + E11 + E15 + E18 + E27 + E48 + E56 + E64 + E113 + E116 + E168 + E444 + E562 + E590 + E647 + E652 + E666 + E694 + E703 + E717 + E929 + E994 + E1023 + E1025 + E1028 + E1030)</f>
        <v/>
      </c>
      <c r="F1031">
        <f>(F2 + F5 + F7 + F9 + F11 + F15 + F18 + F27 + F48 + F56 + F64 + F113 + F116 + F168 + F444 + F562 + F590 + F647 + F652 + F666 + F694 + F703 + F717 + F929 + F994 + F1023 + F1025 + F1028 + F1030)</f>
        <v/>
      </c>
      <c r="G1031">
        <f>(G2 + G5 + G7 + G9 + G11 + G15 + G18 + G27 + G48 + G56 + G64 + G113 + G116 + G168 + G444 + G562 + G590 + G647 + G652 + G666 + G694 + G703 + G717 + G929 + G994 + G1023 + G1025 + G1028 + G1030)</f>
        <v/>
      </c>
      <c r="H1031">
        <f>(H2 + H5 + H7 + H9 + H11 + H15 + H18 + H27 + H48 + H56 + H64 + H113 + H116 + H168 + H444 + H562 + H590 + H647 + H652 + H666 + H694 + H703 + H717 + H929 + H994 + H1023 + H1025 + H1028 + H1030)</f>
        <v/>
      </c>
      <c r="J103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J994 + J997 + J1023 + J1024 + J1025 + J1027 + J1028 + J1029 + J1030)</f>
        <v/>
      </c>
    </row>
    <row r="1032">
      <c r="A1032" t="inlineStr">
        <is>
          <t>sw_IBUF[0]: sw_IBUF[0]_inst/O to masterReg/register_reg_r1_0_31_24_29_i_17/I2sum delays + cap delay</t>
        </is>
      </c>
      <c r="E1032">
        <f>1000*(E1031 + J1031)</f>
        <v/>
      </c>
      <c r="F1032">
        <f>1000*(F1031 + J1031)</f>
        <v/>
      </c>
      <c r="G1032">
        <f>1000*(G1031 + J1031)</f>
        <v/>
      </c>
      <c r="H1032">
        <f>1000*(H1031 + J1031)</f>
        <v/>
      </c>
    </row>
    <row r="1034">
      <c r="A1034" t="inlineStr">
        <is>
          <t>sw_IBUF[0]: sw_IBUF[0]_inst/O to masterReg/register_reg_r1_0_31_24_29_i_17/I2Total delay (from Vivado)</t>
        </is>
      </c>
      <c r="E1034" t="inlineStr">
        <is>
          <t>2347</t>
        </is>
      </c>
      <c r="F1034" t="inlineStr">
        <is>
          <t>2076</t>
        </is>
      </c>
      <c r="G1034" t="inlineStr">
        <is>
          <t>3800</t>
        </is>
      </c>
      <c r="H1034" t="inlineStr">
        <is>
          <t>3278</t>
        </is>
      </c>
    </row>
    <row r="1036">
      <c r="A1036" t="inlineStr">
        <is>
          <t>INT_R_X5Y54/INT_R.NL1BEG_N3-&gt;&gt;IMUX29</t>
        </is>
      </c>
      <c r="B1036" t="inlineStr">
        <is>
          <t>Buffer</t>
        </is>
      </c>
      <c r="C1036" t="n">
        <v>1.6107141875</v>
      </c>
      <c r="D1036" t="n">
        <v>0.007713</v>
      </c>
      <c r="E1036" t="n">
        <v>0.047</v>
      </c>
      <c r="F1036" t="n">
        <v>0.038</v>
      </c>
      <c r="G1036" t="n">
        <v>0.138</v>
      </c>
      <c r="H1036" t="n">
        <v>0.114</v>
      </c>
      <c r="I1036">
        <f>((((D1041) + (D1040))) + (D1037 + D1038))</f>
        <v/>
      </c>
      <c r="J1036">
        <f>(((((D1041) + (D1040))) + (D1037 + D1038))*C1036)</f>
        <v/>
      </c>
    </row>
    <row r="1037">
      <c r="A1037" t="inlineStr">
        <is>
          <t>INT_R_X5Y54/IMUX29</t>
        </is>
      </c>
      <c r="B1037" t="inlineStr">
        <is>
          <t>Part of wire</t>
        </is>
      </c>
      <c r="C1037" t="n">
        <v>0</v>
      </c>
      <c r="D1037" t="n">
        <v>0</v>
      </c>
    </row>
    <row r="1038">
      <c r="A1038" t="inlineStr">
        <is>
          <t>CLBLM_R_X5Y54/CLBLM_IMUX29</t>
        </is>
      </c>
      <c r="B1038" t="inlineStr">
        <is>
          <t>Part of wire</t>
        </is>
      </c>
      <c r="C1038" t="n">
        <v>0</v>
      </c>
      <c r="D1038" t="n">
        <v>0</v>
      </c>
      <c r="I1038">
        <f>(((D1037 + D1038)/2) + (((D1041) + (D1040))))</f>
        <v/>
      </c>
      <c r="J1038">
        <f>((C1037 + C1038)*(((D1037 + D1038)/2) + (((D1041) + (D1040)))))</f>
        <v/>
      </c>
    </row>
    <row r="1039">
      <c r="A1039" t="inlineStr">
        <is>
          <t>CLBLM_R_X5Y54/CLBLM_R.CLBLM_IMUX29-&gt;CLBLM_M_C2</t>
        </is>
      </c>
      <c r="B1039" t="inlineStr">
        <is>
          <t>PassTransistor</t>
        </is>
      </c>
      <c r="C1039" t="n">
        <v>0</v>
      </c>
      <c r="E1039" t="n">
        <v>0</v>
      </c>
      <c r="F1039" t="n">
        <v>0</v>
      </c>
      <c r="G1039" t="n">
        <v>0</v>
      </c>
      <c r="H1039" t="n">
        <v>0</v>
      </c>
      <c r="I1039">
        <f>((D1041) + (D1040))</f>
        <v/>
      </c>
      <c r="J1039">
        <f>(((D1041) + (D1040))*C1039)</f>
        <v/>
      </c>
    </row>
    <row r="1040">
      <c r="A1040" t="inlineStr">
        <is>
          <t>CLBLM_R_X5Y54/CLBLM_M_C2</t>
        </is>
      </c>
      <c r="B1040" t="inlineStr">
        <is>
          <t>Part of wire</t>
        </is>
      </c>
      <c r="C1040" t="n">
        <v>0</v>
      </c>
      <c r="D1040" t="n">
        <v>0</v>
      </c>
      <c r="I1040">
        <f>(((D1040)/2) + (D1041))</f>
        <v/>
      </c>
      <c r="J1040">
        <f>((C1040)*(((D1040)/2) + (D1041)))</f>
        <v/>
      </c>
    </row>
    <row r="1041">
      <c r="A1041" t="inlineStr">
        <is>
          <t>ALU1/register_reg_r1_0_31_18_23_i_16/I1</t>
        </is>
      </c>
      <c r="B1041" t="inlineStr">
        <is>
          <t>Inpin</t>
        </is>
      </c>
      <c r="D1041" t="n">
        <v>0</v>
      </c>
      <c r="E1041" t="n">
        <v>0.214</v>
      </c>
      <c r="F1041" t="n">
        <v>0.172</v>
      </c>
      <c r="G1041" t="n">
        <v>0.506</v>
      </c>
      <c r="H1041" t="n">
        <v>0.408</v>
      </c>
    </row>
    <row r="1042">
      <c r="A1042" t="inlineStr">
        <is>
          <t>sw_IBUF[0]: sw_IBUF[0]_inst/O to ALU1/register_reg_r1_0_31_18_23_i_16/I1 sum delays</t>
        </is>
      </c>
      <c r="E1042">
        <f>(E2 + E5 + E7 + E9 + E11 + E15 + E18 + E27 + E48 + E56 + E64 + E113 + E116 + E168 + E444 + E562 + E590 + E647 + E652 + E666 + E694 + E703 + E717 + E929 + E994 + E1023 + E1036 + E1039 + E1041)</f>
        <v/>
      </c>
      <c r="F1042">
        <f>(F2 + F5 + F7 + F9 + F11 + F15 + F18 + F27 + F48 + F56 + F64 + F113 + F116 + F168 + F444 + F562 + F590 + F647 + F652 + F666 + F694 + F703 + F717 + F929 + F994 + F1023 + F1036 + F1039 + F1041)</f>
        <v/>
      </c>
      <c r="G1042">
        <f>(G2 + G5 + G7 + G9 + G11 + G15 + G18 + G27 + G48 + G56 + G64 + G113 + G116 + G168 + G444 + G562 + G590 + G647 + G652 + G666 + G694 + G703 + G717 + G929 + G994 + G1023 + G1036 + G1039 + G1041)</f>
        <v/>
      </c>
      <c r="H1042">
        <f>(H2 + H5 + H7 + H9 + H11 + H15 + H18 + H27 + H48 + H56 + H64 + H113 + H116 + H168 + H444 + H562 + H590 + H647 + H652 + H666 + H694 + H703 + H717 + H929 + H994 + H1023 + H1036 + H1039 + H1041)</f>
        <v/>
      </c>
      <c r="J104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J994 + J997 + J1023 + J1024 + J1036 + J1038 + J1039 + J1040 + J1041)</f>
        <v/>
      </c>
    </row>
    <row r="1043">
      <c r="A1043" t="inlineStr">
        <is>
          <t>sw_IBUF[0]: sw_IBUF[0]_inst/O to ALU1/register_reg_r1_0_31_18_23_i_16/I1sum delays + cap delay</t>
        </is>
      </c>
      <c r="E1043">
        <f>1000*(E1042 + J1042)</f>
        <v/>
      </c>
      <c r="F1043">
        <f>1000*(F1042 + J1042)</f>
        <v/>
      </c>
      <c r="G1043">
        <f>1000*(G1042 + J1042)</f>
        <v/>
      </c>
      <c r="H1043">
        <f>1000*(H1042 + J1042)</f>
        <v/>
      </c>
    </row>
    <row r="1045">
      <c r="A1045" t="inlineStr">
        <is>
          <t>sw_IBUF[0]: sw_IBUF[0]_inst/O to ALU1/register_reg_r1_0_31_18_23_i_16/I1Total delay (from Vivado)</t>
        </is>
      </c>
      <c r="E1045" t="inlineStr">
        <is>
          <t>2519</t>
        </is>
      </c>
      <c r="F1045" t="inlineStr">
        <is>
          <t>2215</t>
        </is>
      </c>
      <c r="G1045" t="inlineStr">
        <is>
          <t>4137</t>
        </is>
      </c>
      <c r="H1045" t="inlineStr">
        <is>
          <t>3549</t>
        </is>
      </c>
    </row>
    <row r="1047">
      <c r="A1047" t="inlineStr">
        <is>
          <t>INT_R_X5Y54/INT_R.NL1BEG_N3-&gt;&gt;NL1BEG2</t>
        </is>
      </c>
      <c r="B1047" t="inlineStr">
        <is>
          <t>Buffer</t>
        </is>
      </c>
      <c r="C1047" t="n">
        <v>1.16220225</v>
      </c>
      <c r="D1047" t="n">
        <v>0.008429000000000001</v>
      </c>
      <c r="E1047" t="n">
        <v>0.054</v>
      </c>
      <c r="F1047" t="n">
        <v>0.044</v>
      </c>
      <c r="G1047" t="n">
        <v>0.131</v>
      </c>
      <c r="H1047" t="n">
        <v>0.108</v>
      </c>
      <c r="I1047">
        <f>((D1050 + D1061) + (D1048 + D1049))</f>
        <v/>
      </c>
      <c r="J1047">
        <f>(((D1050 + D1061) + (D1048 + D1049))*C1047)</f>
        <v/>
      </c>
    </row>
    <row r="1048">
      <c r="A1048" t="inlineStr">
        <is>
          <t>INT_R_X5Y54/NL1BEG2</t>
        </is>
      </c>
      <c r="B1048" t="inlineStr">
        <is>
          <t>Part of wire</t>
        </is>
      </c>
      <c r="C1048" t="n">
        <v>0</v>
      </c>
      <c r="D1048" t="n">
        <v>0</v>
      </c>
    </row>
    <row r="1049">
      <c r="A1049" t="inlineStr">
        <is>
          <t>INT_R_X5Y55/NL1END2</t>
        </is>
      </c>
      <c r="B1049" t="inlineStr">
        <is>
          <t>Part of wire</t>
        </is>
      </c>
      <c r="C1049" t="n">
        <v>0</v>
      </c>
      <c r="D1049" t="n">
        <v>0</v>
      </c>
      <c r="I1049">
        <f>(((D1048 + D1049)/2) + (D1050 + D1061))</f>
        <v/>
      </c>
      <c r="J1049">
        <f>((C1048 + C1049)*(((D1048 + D1049)/2) + (D1050 + D1061)))</f>
        <v/>
      </c>
    </row>
    <row r="1050">
      <c r="A1050" t="inlineStr">
        <is>
          <t>INT_R_X5Y55/INT_R.NL1END2-&gt;&gt;IMUX19</t>
        </is>
      </c>
      <c r="B1050" t="inlineStr">
        <is>
          <t>Buffer</t>
        </is>
      </c>
      <c r="C1050" t="n">
        <v>1.6107141875</v>
      </c>
      <c r="D1050" t="n">
        <v>0.007713</v>
      </c>
      <c r="E1050" t="n">
        <v>0.047</v>
      </c>
      <c r="F1050" t="n">
        <v>0.038</v>
      </c>
      <c r="G1050" t="n">
        <v>0.138</v>
      </c>
      <c r="H1050" t="n">
        <v>0.114</v>
      </c>
      <c r="I1050">
        <f>((((D1055) + (D1054))) + (D1051 + D1052))</f>
        <v/>
      </c>
      <c r="J1050">
        <f>(((((D1055) + (D1054))) + (D1051 + D1052))*C1050)</f>
        <v/>
      </c>
    </row>
    <row r="1051">
      <c r="A1051" t="inlineStr">
        <is>
          <t>INT_R_X5Y55/IMUX19</t>
        </is>
      </c>
      <c r="B1051" t="inlineStr">
        <is>
          <t>Part of wire</t>
        </is>
      </c>
      <c r="C1051" t="n">
        <v>0</v>
      </c>
      <c r="D1051" t="n">
        <v>0</v>
      </c>
    </row>
    <row r="1052">
      <c r="A1052" t="inlineStr">
        <is>
          <t>CLBLM_R_X5Y55/CLBLM_IMUX19</t>
        </is>
      </c>
      <c r="B1052" t="inlineStr">
        <is>
          <t>Part of wire</t>
        </is>
      </c>
      <c r="C1052" t="n">
        <v>0</v>
      </c>
      <c r="D1052" t="n">
        <v>0</v>
      </c>
      <c r="I1052">
        <f>(((D1051 + D1052)/2) + (((D1055) + (D1054))))</f>
        <v/>
      </c>
      <c r="J1052">
        <f>((C1051 + C1052)*(((D1051 + D1052)/2) + (((D1055) + (D1054)))))</f>
        <v/>
      </c>
    </row>
    <row r="1053">
      <c r="A1053" t="inlineStr">
        <is>
          <t>CLBLM_R_X5Y55/CLBLM_R.CLBLM_IMUX19-&gt;CLBLM_L_B2</t>
        </is>
      </c>
      <c r="B1053" t="inlineStr">
        <is>
          <t>PassTransistor</t>
        </is>
      </c>
      <c r="C1053" t="n">
        <v>0</v>
      </c>
      <c r="E1053" t="n">
        <v>0</v>
      </c>
      <c r="F1053" t="n">
        <v>0</v>
      </c>
      <c r="G1053" t="n">
        <v>0</v>
      </c>
      <c r="H1053" t="n">
        <v>0</v>
      </c>
      <c r="I1053">
        <f>((D1055) + (D1054))</f>
        <v/>
      </c>
      <c r="J1053">
        <f>(((D1055) + (D1054))*C1053)</f>
        <v/>
      </c>
    </row>
    <row r="1054">
      <c r="A1054" t="inlineStr">
        <is>
          <t>CLBLM_R_X5Y55/CLBLM_L_B2</t>
        </is>
      </c>
      <c r="B1054" t="inlineStr">
        <is>
          <t>Part of wire</t>
        </is>
      </c>
      <c r="C1054" t="n">
        <v>0</v>
      </c>
      <c r="D1054" t="n">
        <v>0</v>
      </c>
      <c r="I1054">
        <f>(((D1054)/2) + (D1055))</f>
        <v/>
      </c>
      <c r="J1054">
        <f>((C1054)*(((D1054)/2) + (D1055)))</f>
        <v/>
      </c>
    </row>
    <row r="1055">
      <c r="A1055" t="inlineStr">
        <is>
          <t>ALU1/register_reg_r1_0_31_24_29_i_10/I1</t>
        </is>
      </c>
      <c r="B1055" t="inlineStr">
        <is>
          <t>Inpin</t>
        </is>
      </c>
      <c r="D1055" t="n">
        <v>0</v>
      </c>
      <c r="E1055" t="n">
        <v>0.212</v>
      </c>
      <c r="F1055" t="n">
        <v>0.17</v>
      </c>
      <c r="G1055" t="n">
        <v>0.506</v>
      </c>
      <c r="H1055" t="n">
        <v>0.408</v>
      </c>
    </row>
    <row r="1056">
      <c r="A1056" t="inlineStr">
        <is>
          <t>sw_IBUF[0]: sw_IBUF[0]_inst/O to ALU1/register_reg_r1_0_31_24_29_i_10/I1 sum delays</t>
        </is>
      </c>
      <c r="E1056">
        <f>(E2 + E5 + E7 + E9 + E11 + E15 + E18 + E27 + E48 + E56 + E64 + E113 + E116 + E168 + E444 + E562 + E590 + E647 + E652 + E666 + E694 + E703 + E717 + E929 + E994 + E1023 + E1047 + E1050 + E1053 + E1055)</f>
        <v/>
      </c>
      <c r="F1056">
        <f>(F2 + F5 + F7 + F9 + F11 + F15 + F18 + F27 + F48 + F56 + F64 + F113 + F116 + F168 + F444 + F562 + F590 + F647 + F652 + F666 + F694 + F703 + F717 + F929 + F994 + F1023 + F1047 + F1050 + F1053 + F1055)</f>
        <v/>
      </c>
      <c r="G1056">
        <f>(G2 + G5 + G7 + G9 + G11 + G15 + G18 + G27 + G48 + G56 + G64 + G113 + G116 + G168 + G444 + G562 + G590 + G647 + G652 + G666 + G694 + G703 + G717 + G929 + G994 + G1023 + G1047 + G1050 + G1053 + G1055)</f>
        <v/>
      </c>
      <c r="H1056">
        <f>(H2 + H5 + H7 + H9 + H11 + H15 + H18 + H27 + H48 + H56 + H64 + H113 + H116 + H168 + H444 + H562 + H590 + H647 + H652 + H666 + H694 + H703 + H717 + H929 + H994 + H1023 + H1047 + H1050 + H1053 + H1055)</f>
        <v/>
      </c>
      <c r="J1056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J994 + J997 + J1023 + J1024 + J1047 + J1049 + J1050 + J1052 + J1053 + J1054 + J1055)</f>
        <v/>
      </c>
    </row>
    <row r="1057">
      <c r="A1057" t="inlineStr">
        <is>
          <t>sw_IBUF[0]: sw_IBUF[0]_inst/O to ALU1/register_reg_r1_0_31_24_29_i_10/I1sum delays + cap delay</t>
        </is>
      </c>
      <c r="E1057">
        <f>1000*(E1056 + J1056)</f>
        <v/>
      </c>
      <c r="F1057">
        <f>1000*(F1056 + J1056)</f>
        <v/>
      </c>
      <c r="G1057">
        <f>1000*(G1056 + J1056)</f>
        <v/>
      </c>
      <c r="H1057">
        <f>1000*(H1056 + J1056)</f>
        <v/>
      </c>
    </row>
    <row r="1059">
      <c r="A1059" t="inlineStr">
        <is>
          <t>sw_IBUF[0]: sw_IBUF[0]_inst/O to ALU1/register_reg_r1_0_31_24_29_i_10/I1Total delay (from Vivado)</t>
        </is>
      </c>
      <c r="E1059" t="inlineStr">
        <is>
          <t>2587</t>
        </is>
      </c>
      <c r="F1059" t="inlineStr">
        <is>
          <t>2273</t>
        </is>
      </c>
      <c r="G1059" t="inlineStr">
        <is>
          <t>4252</t>
        </is>
      </c>
      <c r="H1059" t="inlineStr">
        <is>
          <t>3647</t>
        </is>
      </c>
    </row>
    <row r="1061">
      <c r="A1061" t="inlineStr">
        <is>
          <t>INT_R_X5Y55/INT_R.NL1END2-&gt;&gt;IMUX20</t>
        </is>
      </c>
      <c r="B1061" t="inlineStr">
        <is>
          <t>Buffer</t>
        </is>
      </c>
      <c r="C1061" t="n">
        <v>1.6107141875</v>
      </c>
      <c r="D1061" t="n">
        <v>0.007713</v>
      </c>
      <c r="E1061" t="n">
        <v>0.047</v>
      </c>
      <c r="F1061" t="n">
        <v>0.038</v>
      </c>
      <c r="G1061" t="n">
        <v>0.138</v>
      </c>
      <c r="H1061" t="n">
        <v>0.114</v>
      </c>
      <c r="I1061">
        <f>((((D1066) + (D1065))) + (D1062 + D1063))</f>
        <v/>
      </c>
      <c r="J1061">
        <f>(((((D1066) + (D1065))) + (D1062 + D1063))*C1061)</f>
        <v/>
      </c>
    </row>
    <row r="1062">
      <c r="A1062" t="inlineStr">
        <is>
          <t>INT_R_X5Y55/IMUX20</t>
        </is>
      </c>
      <c r="B1062" t="inlineStr">
        <is>
          <t>Part of wire</t>
        </is>
      </c>
      <c r="C1062" t="n">
        <v>0</v>
      </c>
      <c r="D1062" t="n">
        <v>0</v>
      </c>
    </row>
    <row r="1063">
      <c r="A1063" t="inlineStr">
        <is>
          <t>CLBLM_R_X5Y55/CLBLM_IMUX20</t>
        </is>
      </c>
      <c r="B1063" t="inlineStr">
        <is>
          <t>Part of wire</t>
        </is>
      </c>
      <c r="C1063" t="n">
        <v>0</v>
      </c>
      <c r="D1063" t="n">
        <v>0</v>
      </c>
      <c r="I1063">
        <f>(((D1062 + D1063)/2) + (((D1066) + (D1065))))</f>
        <v/>
      </c>
      <c r="J1063">
        <f>((C1062 + C1063)*(((D1062 + D1063)/2) + (((D1066) + (D1065)))))</f>
        <v/>
      </c>
    </row>
    <row r="1064">
      <c r="A1064" t="inlineStr">
        <is>
          <t>CLBLM_R_X5Y55/CLBLM_R.CLBLM_IMUX20-&gt;CLBLM_L_C2</t>
        </is>
      </c>
      <c r="B1064" t="inlineStr">
        <is>
          <t>PassTransistor</t>
        </is>
      </c>
      <c r="C1064" t="n">
        <v>0</v>
      </c>
      <c r="E1064" t="n">
        <v>0</v>
      </c>
      <c r="F1064" t="n">
        <v>0</v>
      </c>
      <c r="G1064" t="n">
        <v>0</v>
      </c>
      <c r="H1064" t="n">
        <v>0</v>
      </c>
      <c r="I1064">
        <f>((D1066) + (D1065))</f>
        <v/>
      </c>
      <c r="J1064">
        <f>(((D1066) + (D1065))*C1064)</f>
        <v/>
      </c>
    </row>
    <row r="1065">
      <c r="A1065" t="inlineStr">
        <is>
          <t>CLBLM_R_X5Y55/CLBLM_L_C2</t>
        </is>
      </c>
      <c r="B1065" t="inlineStr">
        <is>
          <t>Part of wire</t>
        </is>
      </c>
      <c r="C1065" t="n">
        <v>0</v>
      </c>
      <c r="D1065" t="n">
        <v>0</v>
      </c>
      <c r="I1065">
        <f>(((D1065)/2) + (D1066))</f>
        <v/>
      </c>
      <c r="J1065">
        <f>((C1065)*(((D1065)/2) + (D1066)))</f>
        <v/>
      </c>
    </row>
    <row r="1066">
      <c r="A1066" t="inlineStr">
        <is>
          <t>masterReg/register_reg_r1_0_31_24_29_i_9/I2</t>
        </is>
      </c>
      <c r="B1066" t="inlineStr">
        <is>
          <t>Inpin</t>
        </is>
      </c>
      <c r="D1066" t="n">
        <v>0</v>
      </c>
      <c r="E1066" t="n">
        <v>0.213</v>
      </c>
      <c r="F1066" t="n">
        <v>0.171</v>
      </c>
      <c r="G1066" t="n">
        <v>0.507</v>
      </c>
      <c r="H1066" t="n">
        <v>0.409</v>
      </c>
    </row>
    <row r="1067">
      <c r="A1067" t="inlineStr">
        <is>
          <t>sw_IBUF[0]: sw_IBUF[0]_inst/O to masterReg/register_reg_r1_0_31_24_29_i_9/I2 sum delays</t>
        </is>
      </c>
      <c r="E1067">
        <f>(E2 + E5 + E7 + E9 + E11 + E15 + E18 + E27 + E48 + E56 + E64 + E113 + E116 + E168 + E444 + E562 + E590 + E647 + E652 + E666 + E694 + E703 + E717 + E929 + E994 + E1023 + E1047 + E1061 + E1064 + E1066)</f>
        <v/>
      </c>
      <c r="F1067">
        <f>(F2 + F5 + F7 + F9 + F11 + F15 + F18 + F27 + F48 + F56 + F64 + F113 + F116 + F168 + F444 + F562 + F590 + F647 + F652 + F666 + F694 + F703 + F717 + F929 + F994 + F1023 + F1047 + F1061 + F1064 + F1066)</f>
        <v/>
      </c>
      <c r="G1067">
        <f>(G2 + G5 + G7 + G9 + G11 + G15 + G18 + G27 + G48 + G56 + G64 + G113 + G116 + G168 + G444 + G562 + G590 + G647 + G652 + G666 + G694 + G703 + G717 + G929 + G994 + G1023 + G1047 + G1061 + G1064 + G1066)</f>
        <v/>
      </c>
      <c r="H1067">
        <f>(H2 + H5 + H7 + H9 + H11 + H15 + H18 + H27 + H48 + H56 + H64 + H113 + H116 + H168 + H444 + H562 + H590 + H647 + H652 + H666 + H694 + H703 + H717 + H929 + H994 + H1023 + H1047 + H1061 + H1064 + H1066)</f>
        <v/>
      </c>
      <c r="J1067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J703 + J705 + J717 + J719 + J929 + J935 + J994 + J997 + J1023 + J1024 + J1047 + J1049 + J1061 + J1063 + J1064 + J1065 + J1066)</f>
        <v/>
      </c>
    </row>
    <row r="1068">
      <c r="A1068" t="inlineStr">
        <is>
          <t>sw_IBUF[0]: sw_IBUF[0]_inst/O to masterReg/register_reg_r1_0_31_24_29_i_9/I2sum delays + cap delay</t>
        </is>
      </c>
      <c r="E1068">
        <f>1000*(E1067 + J1067)</f>
        <v/>
      </c>
      <c r="F1068">
        <f>1000*(F1067 + J1067)</f>
        <v/>
      </c>
      <c r="G1068">
        <f>1000*(G1067 + J1067)</f>
        <v/>
      </c>
      <c r="H1068">
        <f>1000*(H1067 + J1067)</f>
        <v/>
      </c>
    </row>
    <row r="1070">
      <c r="A1070" t="inlineStr">
        <is>
          <t>sw_IBUF[0]: sw_IBUF[0]_inst/O to masterReg/register_reg_r1_0_31_24_29_i_9/I2Total delay (from Vivado)</t>
        </is>
      </c>
      <c r="E1070" t="inlineStr">
        <is>
          <t>2588</t>
        </is>
      </c>
      <c r="F1070" t="inlineStr">
        <is>
          <t>2274</t>
        </is>
      </c>
      <c r="G1070" t="inlineStr">
        <is>
          <t>4254</t>
        </is>
      </c>
      <c r="H1070" t="inlineStr">
        <is>
          <t>3648</t>
        </is>
      </c>
    </row>
    <row r="1072">
      <c r="A1072" t="inlineStr">
        <is>
          <t>INT_R_X7Y52/INT_R.NN6END1-&gt;&gt;NE2BEG1</t>
        </is>
      </c>
      <c r="B1072" t="inlineStr">
        <is>
          <t>Buffer</t>
        </is>
      </c>
      <c r="C1072" t="n">
        <v>1.1851186875</v>
      </c>
      <c r="D1072" t="n">
        <v>0.008473000000000001</v>
      </c>
      <c r="E1072" t="n">
        <v>0.041</v>
      </c>
      <c r="F1072" t="n">
        <v>0.033</v>
      </c>
      <c r="G1072" t="n">
        <v>0.134</v>
      </c>
      <c r="H1072" t="n">
        <v>0.111</v>
      </c>
      <c r="I1072">
        <f>((D1078 + D1089 + D1100 + D1298) + (D1073 + D1074 + D1075 + D1076 + D1077))</f>
        <v/>
      </c>
      <c r="J1072">
        <f>(((D1078 + D1089 + D1100 + D1298) + (D1073 + D1074 + D1075 + D1076 + D1077))*C1072)</f>
        <v/>
      </c>
    </row>
    <row r="1073">
      <c r="A1073" t="inlineStr">
        <is>
          <t>INT_R_X7Y52/NE2BEG1</t>
        </is>
      </c>
      <c r="B1073" t="inlineStr">
        <is>
          <t>Part of wire</t>
        </is>
      </c>
      <c r="C1073" t="n">
        <v>0</v>
      </c>
      <c r="D1073" t="n">
        <v>0</v>
      </c>
    </row>
    <row r="1074">
      <c r="A1074" t="inlineStr">
        <is>
          <t>INT_L_X8Y53/NE2END1</t>
        </is>
      </c>
      <c r="B1074" t="inlineStr">
        <is>
          <t>Part of wire</t>
        </is>
      </c>
      <c r="C1074" t="n">
        <v>0</v>
      </c>
      <c r="D1074" t="n">
        <v>0</v>
      </c>
    </row>
    <row r="1075">
      <c r="A1075" t="inlineStr">
        <is>
          <t>INT_R_X7Y53/NE2A1</t>
        </is>
      </c>
      <c r="B1075" t="inlineStr">
        <is>
          <t>Part of wire</t>
        </is>
      </c>
      <c r="C1075" t="n">
        <v>0</v>
      </c>
      <c r="D1075" t="n">
        <v>0</v>
      </c>
    </row>
    <row r="1076">
      <c r="A1076" t="inlineStr">
        <is>
          <t>CLBLM_R_X7Y53/CLBLM_NE2A1</t>
        </is>
      </c>
      <c r="B1076" t="inlineStr">
        <is>
          <t>Part of wire</t>
        </is>
      </c>
      <c r="C1076" t="n">
        <v>0.100092</v>
      </c>
      <c r="D1076" t="n">
        <v>0.005469</v>
      </c>
    </row>
    <row r="1077">
      <c r="A1077" t="inlineStr">
        <is>
          <t>CLBLM_L_X8Y53/CLBLM_NE2A1</t>
        </is>
      </c>
      <c r="B1077" t="inlineStr">
        <is>
          <t>Part of wire</t>
        </is>
      </c>
      <c r="C1077" t="n">
        <v>0.100092</v>
      </c>
      <c r="D1077" t="n">
        <v>0.005469</v>
      </c>
      <c r="I1077">
        <f>(((D1073 + D1074 + D1075 + D1076 + D1077)/2) + (D1078 + D1089 + D1100 + D1298))</f>
        <v/>
      </c>
      <c r="J1077">
        <f>((C1073 + C1074 + C1075 + C1076 + C1077)*(((D1073 + D1074 + D1075 + D1076 + D1077)/2) + (D1078 + D1089 + D1100 + D1298)))</f>
        <v/>
      </c>
    </row>
    <row r="1078">
      <c r="A1078" t="inlineStr">
        <is>
          <t>INT_L_X8Y53/INT_L.NE2END1-&gt;&gt;IMUX_L3</t>
        </is>
      </c>
      <c r="B1078" t="inlineStr">
        <is>
          <t>Buffer</t>
        </is>
      </c>
      <c r="C1078" t="n">
        <v>1.6107141875</v>
      </c>
      <c r="D1078" t="n">
        <v>0.007713</v>
      </c>
      <c r="E1078" t="n">
        <v>0.047</v>
      </c>
      <c r="F1078" t="n">
        <v>0.038</v>
      </c>
      <c r="G1078" t="n">
        <v>0.138</v>
      </c>
      <c r="H1078" t="n">
        <v>0.114</v>
      </c>
      <c r="I1078">
        <f>((((D1083) + (D1082))) + (D1079 + D1080))</f>
        <v/>
      </c>
      <c r="J1078">
        <f>(((((D1083) + (D1082))) + (D1079 + D1080))*C1078)</f>
        <v/>
      </c>
    </row>
    <row r="1079">
      <c r="A1079" t="inlineStr">
        <is>
          <t>INT_L_X8Y53/IMUX_L3</t>
        </is>
      </c>
      <c r="B1079" t="inlineStr">
        <is>
          <t>Part of wire</t>
        </is>
      </c>
      <c r="C1079" t="n">
        <v>0</v>
      </c>
      <c r="D1079" t="n">
        <v>0</v>
      </c>
    </row>
    <row r="1080">
      <c r="A1080" t="inlineStr">
        <is>
          <t>CLBLM_L_X8Y53/CLBLM_IMUX3</t>
        </is>
      </c>
      <c r="B1080" t="inlineStr">
        <is>
          <t>Part of wire</t>
        </is>
      </c>
      <c r="C1080" t="n">
        <v>0</v>
      </c>
      <c r="D1080" t="n">
        <v>0</v>
      </c>
      <c r="I1080">
        <f>(((D1079 + D1080)/2) + (((D1083) + (D1082))))</f>
        <v/>
      </c>
      <c r="J1080">
        <f>((C1079 + C1080)*(((D1079 + D1080)/2) + (((D1083) + (D1082)))))</f>
        <v/>
      </c>
    </row>
    <row r="1081">
      <c r="A1081" t="inlineStr">
        <is>
          <t>CLBLM_L_X8Y53/CLBLM_L.CLBLM_IMUX3-&gt;CLBLM_L_A2</t>
        </is>
      </c>
      <c r="B1081" t="inlineStr">
        <is>
          <t>PassTransistor</t>
        </is>
      </c>
      <c r="C1081" t="n">
        <v>0</v>
      </c>
      <c r="E1081" t="n">
        <v>0</v>
      </c>
      <c r="F1081" t="n">
        <v>0</v>
      </c>
      <c r="G1081" t="n">
        <v>0</v>
      </c>
      <c r="H1081" t="n">
        <v>0</v>
      </c>
      <c r="I1081">
        <f>((D1083) + (D1082))</f>
        <v/>
      </c>
      <c r="J1081">
        <f>(((D1083) + (D1082))*C1081)</f>
        <v/>
      </c>
    </row>
    <row r="1082">
      <c r="A1082" t="inlineStr">
        <is>
          <t>CLBLM_L_X8Y53/CLBLM_L_A2</t>
        </is>
      </c>
      <c r="B1082" t="inlineStr">
        <is>
          <t>Part of wire</t>
        </is>
      </c>
      <c r="C1082" t="n">
        <v>0</v>
      </c>
      <c r="D1082" t="n">
        <v>0</v>
      </c>
      <c r="I1082">
        <f>(((D1082)/2) + (D1083))</f>
        <v/>
      </c>
      <c r="J1082">
        <f>((C1082)*(((D1082)/2) + (D1083)))</f>
        <v/>
      </c>
    </row>
    <row r="1083">
      <c r="A1083" t="inlineStr">
        <is>
          <t>masterReg/readData2[30]_i_4/I3</t>
        </is>
      </c>
      <c r="B1083" t="inlineStr">
        <is>
          <t>Inpin</t>
        </is>
      </c>
      <c r="D1083" t="n">
        <v>0</v>
      </c>
      <c r="E1083" t="n">
        <v>0.212</v>
      </c>
      <c r="F1083" t="n">
        <v>0.17</v>
      </c>
      <c r="G1083" t="n">
        <v>0.507</v>
      </c>
      <c r="H1083" t="n">
        <v>0.409</v>
      </c>
    </row>
    <row r="1084">
      <c r="A1084" t="inlineStr">
        <is>
          <t>sw_IBUF[0]: sw_IBUF[0]_inst/O to masterReg/readData2[30]_i_4/I3 sum delays</t>
        </is>
      </c>
      <c r="E1084">
        <f>(E2 + E5 + E7 + E9 + E11 + E15 + E18 + E27 + E48 + E56 + E64 + E113 + E116 + E168 + E444 + E562 + E590 + E647 + E652 + E666 + E694 + E1072 + E1078 + E1081 + E1083)</f>
        <v/>
      </c>
      <c r="F1084">
        <f>(F2 + F5 + F7 + F9 + F11 + F15 + F18 + F27 + F48 + F56 + F64 + F113 + F116 + F168 + F444 + F562 + F590 + F647 + F652 + F666 + F694 + F1072 + F1078 + F1081 + F1083)</f>
        <v/>
      </c>
      <c r="G1084">
        <f>(G2 + G5 + G7 + G9 + G11 + G15 + G18 + G27 + G48 + G56 + G64 + G113 + G116 + G168 + G444 + G562 + G590 + G647 + G652 + G666 + G694 + G1072 + G1078 + G1081 + G1083)</f>
        <v/>
      </c>
      <c r="H1084">
        <f>(H2 + H5 + H7 + H9 + H11 + H15 + H18 + H27 + H48 + H56 + H64 + H113 + H116 + H168 + H444 + H562 + H590 + H647 + H652 + H666 + H694 + H1072 + H1078 + H1081 + H1083)</f>
        <v/>
      </c>
      <c r="J1084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J1078 + J1080 + J1081 + J1082 + J1083)</f>
        <v/>
      </c>
    </row>
    <row r="1085">
      <c r="A1085" t="inlineStr">
        <is>
          <t>sw_IBUF[0]: sw_IBUF[0]_inst/O to masterReg/readData2[30]_i_4/I3sum delays + cap delay</t>
        </is>
      </c>
      <c r="E1085">
        <f>1000*(E1084 + J1084)</f>
        <v/>
      </c>
      <c r="F1085">
        <f>1000*(F1084 + J1084)</f>
        <v/>
      </c>
      <c r="G1085">
        <f>1000*(G1084 + J1084)</f>
        <v/>
      </c>
      <c r="H1085">
        <f>1000*(H1084 + J1084)</f>
        <v/>
      </c>
    </row>
    <row r="1087">
      <c r="A1087" t="inlineStr">
        <is>
          <t>sw_IBUF[0]: sw_IBUF[0]_inst/O to masterReg/readData2[30]_i_4/I3Total delay (from Vivado)</t>
        </is>
      </c>
      <c r="E1087" t="inlineStr">
        <is>
          <t>2143</t>
        </is>
      </c>
      <c r="F1087" t="inlineStr">
        <is>
          <t>1876</t>
        </is>
      </c>
      <c r="G1087" t="inlineStr">
        <is>
          <t>3572</t>
        </is>
      </c>
      <c r="H1087" t="inlineStr">
        <is>
          <t>3056</t>
        </is>
      </c>
    </row>
    <row r="1089">
      <c r="A1089" t="inlineStr">
        <is>
          <t>INT_L_X8Y53/INT_L.NE2END1-&gt;&gt;IMUX_L25</t>
        </is>
      </c>
      <c r="B1089" t="inlineStr">
        <is>
          <t>Buffer</t>
        </is>
      </c>
      <c r="C1089" t="n">
        <v>1.6107141875</v>
      </c>
      <c r="D1089" t="n">
        <v>0.007713</v>
      </c>
      <c r="E1089" t="n">
        <v>0.047</v>
      </c>
      <c r="F1089" t="n">
        <v>0.038</v>
      </c>
      <c r="G1089" t="n">
        <v>0.138</v>
      </c>
      <c r="H1089" t="n">
        <v>0.114</v>
      </c>
      <c r="I1089">
        <f>((((D1094) + (D1093))) + (D1090 + D1091))</f>
        <v/>
      </c>
      <c r="J1089">
        <f>(((((D1094) + (D1093))) + (D1090 + D1091))*C1089)</f>
        <v/>
      </c>
    </row>
    <row r="1090">
      <c r="A1090" t="inlineStr">
        <is>
          <t>INT_L_X8Y53/IMUX_L25</t>
        </is>
      </c>
      <c r="B1090" t="inlineStr">
        <is>
          <t>Part of wire</t>
        </is>
      </c>
      <c r="C1090" t="n">
        <v>0</v>
      </c>
      <c r="D1090" t="n">
        <v>0</v>
      </c>
    </row>
    <row r="1091">
      <c r="A1091" t="inlineStr">
        <is>
          <t>CLBLM_L_X8Y53/CLBLM_IMUX25</t>
        </is>
      </c>
      <c r="B1091" t="inlineStr">
        <is>
          <t>Part of wire</t>
        </is>
      </c>
      <c r="C1091" t="n">
        <v>0</v>
      </c>
      <c r="D1091" t="n">
        <v>0</v>
      </c>
      <c r="I1091">
        <f>(((D1090 + D1091)/2) + (((D1094) + (D1093))))</f>
        <v/>
      </c>
      <c r="J1091">
        <f>((C1090 + C1091)*(((D1090 + D1091)/2) + (((D1094) + (D1093)))))</f>
        <v/>
      </c>
    </row>
    <row r="1092">
      <c r="A1092" t="inlineStr">
        <is>
          <t>CLBLM_L_X8Y53/CLBLM_L.CLBLM_IMUX25-&gt;CLBLM_L_B5</t>
        </is>
      </c>
      <c r="B1092" t="inlineStr">
        <is>
          <t>PassTransistor</t>
        </is>
      </c>
      <c r="C1092" t="n">
        <v>0</v>
      </c>
      <c r="E1092" t="n">
        <v>0</v>
      </c>
      <c r="F1092" t="n">
        <v>0</v>
      </c>
      <c r="G1092" t="n">
        <v>0</v>
      </c>
      <c r="H1092" t="n">
        <v>0</v>
      </c>
      <c r="I1092">
        <f>((D1094) + (D1093))</f>
        <v/>
      </c>
      <c r="J1092">
        <f>(((D1094) + (D1093))*C1092)</f>
        <v/>
      </c>
    </row>
    <row r="1093">
      <c r="A1093" t="inlineStr">
        <is>
          <t>CLBLM_L_X8Y53/CLBLM_L_B5</t>
        </is>
      </c>
      <c r="B1093" t="inlineStr">
        <is>
          <t>Part of wire</t>
        </is>
      </c>
      <c r="C1093" t="n">
        <v>0</v>
      </c>
      <c r="D1093" t="n">
        <v>0</v>
      </c>
      <c r="I1093">
        <f>(((D1093)/2) + (D1094))</f>
        <v/>
      </c>
      <c r="J1093">
        <f>((C1093)*(((D1093)/2) + (D1094)))</f>
        <v/>
      </c>
    </row>
    <row r="1094">
      <c r="A1094" t="inlineStr">
        <is>
          <t>ALU1/register_reg_r1_0_31_30_31_i_3/I1</t>
        </is>
      </c>
      <c r="B1094" t="inlineStr">
        <is>
          <t>Inpin</t>
        </is>
      </c>
      <c r="D1094" t="n">
        <v>0</v>
      </c>
      <c r="E1094" t="n">
        <v>0.043</v>
      </c>
      <c r="F1094" t="n">
        <v>0.034</v>
      </c>
      <c r="G1094" t="n">
        <v>0.116</v>
      </c>
      <c r="H1094" t="n">
        <v>0.093</v>
      </c>
    </row>
    <row r="1095">
      <c r="A1095" t="inlineStr">
        <is>
          <t>sw_IBUF[0]: sw_IBUF[0]_inst/O to ALU1/register_reg_r1_0_31_30_31_i_3/I1 sum delays</t>
        </is>
      </c>
      <c r="E1095">
        <f>(E2 + E5 + E7 + E9 + E11 + E15 + E18 + E27 + E48 + E56 + E64 + E113 + E116 + E168 + E444 + E562 + E590 + E647 + E652 + E666 + E694 + E1072 + E1089 + E1092 + E1094)</f>
        <v/>
      </c>
      <c r="F1095">
        <f>(F2 + F5 + F7 + F9 + F11 + F15 + F18 + F27 + F48 + F56 + F64 + F113 + F116 + F168 + F444 + F562 + F590 + F647 + F652 + F666 + F694 + F1072 + F1089 + F1092 + F1094)</f>
        <v/>
      </c>
      <c r="G1095">
        <f>(G2 + G5 + G7 + G9 + G11 + G15 + G18 + G27 + G48 + G56 + G64 + G113 + G116 + G168 + G444 + G562 + G590 + G647 + G652 + G666 + G694 + G1072 + G1089 + G1092 + G1094)</f>
        <v/>
      </c>
      <c r="H1095">
        <f>(H2 + H5 + H7 + H9 + H11 + H15 + H18 + H27 + H48 + H56 + H64 + H113 + H116 + H168 + H444 + H562 + H590 + H647 + H652 + H666 + H694 + H1072 + H1089 + H1092 + H1094)</f>
        <v/>
      </c>
      <c r="J1095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J1089 + J1091 + J1092 + J1093 + J1094)</f>
        <v/>
      </c>
    </row>
    <row r="1096">
      <c r="A1096" t="inlineStr">
        <is>
          <t>sw_IBUF[0]: sw_IBUF[0]_inst/O to ALU1/register_reg_r1_0_31_30_31_i_3/I1sum delays + cap delay</t>
        </is>
      </c>
      <c r="E1096">
        <f>1000*(E1095 + J1095)</f>
        <v/>
      </c>
      <c r="F1096">
        <f>1000*(F1095 + J1095)</f>
        <v/>
      </c>
      <c r="G1096">
        <f>1000*(G1095 + J1095)</f>
        <v/>
      </c>
      <c r="H1096">
        <f>1000*(H1095 + J1095)</f>
        <v/>
      </c>
    </row>
    <row r="1098">
      <c r="A1098" t="inlineStr">
        <is>
          <t>sw_IBUF[0]: sw_IBUF[0]_inst/O to ALU1/register_reg_r1_0_31_30_31_i_3/I1Total delay (from Vivado)</t>
        </is>
      </c>
      <c r="E1098" t="inlineStr">
        <is>
          <t>1974</t>
        </is>
      </c>
      <c r="F1098" t="inlineStr">
        <is>
          <t>1740</t>
        </is>
      </c>
      <c r="G1098" t="inlineStr">
        <is>
          <t>3238</t>
        </is>
      </c>
      <c r="H1098" t="inlineStr">
        <is>
          <t>2787</t>
        </is>
      </c>
    </row>
    <row r="1100">
      <c r="A1100" t="inlineStr">
        <is>
          <t>INT_L_X8Y53/INT_L.NE2END1-&gt;&gt;SL1BEG1</t>
        </is>
      </c>
      <c r="B1100" t="inlineStr">
        <is>
          <t>Buffer</t>
        </is>
      </c>
      <c r="C1100" t="n">
        <v>1.16220225</v>
      </c>
      <c r="D1100" t="n">
        <v>0.008429000000000001</v>
      </c>
      <c r="E1100" t="n">
        <v>0.054</v>
      </c>
      <c r="F1100" t="n">
        <v>0.044</v>
      </c>
      <c r="G1100" t="n">
        <v>0.131</v>
      </c>
      <c r="H1100" t="n">
        <v>0.108</v>
      </c>
      <c r="I1100">
        <f>((D1103 + D1145) + (D1101 + D1102))</f>
        <v/>
      </c>
      <c r="J1100">
        <f>(((D1103 + D1145) + (D1101 + D1102))*C1100)</f>
        <v/>
      </c>
    </row>
    <row r="1101">
      <c r="A1101" t="inlineStr">
        <is>
          <t>INT_L_X8Y53/SL1BEG1</t>
        </is>
      </c>
      <c r="B1101" t="inlineStr">
        <is>
          <t>Part of wire</t>
        </is>
      </c>
      <c r="C1101" t="n">
        <v>0</v>
      </c>
      <c r="D1101" t="n">
        <v>0</v>
      </c>
    </row>
    <row r="1102">
      <c r="A1102" t="inlineStr">
        <is>
          <t>INT_L_X8Y52/SL1END1</t>
        </is>
      </c>
      <c r="B1102" t="inlineStr">
        <is>
          <t>Part of wire</t>
        </is>
      </c>
      <c r="C1102" t="n">
        <v>0</v>
      </c>
      <c r="D1102" t="n">
        <v>0</v>
      </c>
      <c r="I1102">
        <f>(((D1101 + D1102)/2) + (D1103 + D1145))</f>
        <v/>
      </c>
      <c r="J1102">
        <f>((C1101 + C1102)*(((D1101 + D1102)/2) + (D1103 + D1145)))</f>
        <v/>
      </c>
    </row>
    <row r="1103">
      <c r="A1103" t="inlineStr">
        <is>
          <t>INT_L_X8Y52/INT_L.SL1END1-&gt;&gt;SL1BEG1</t>
        </is>
      </c>
      <c r="B1103" t="inlineStr">
        <is>
          <t>Buffer</t>
        </is>
      </c>
      <c r="C1103" t="n">
        <v>1.16220225</v>
      </c>
      <c r="D1103" t="n">
        <v>0.008429000000000001</v>
      </c>
      <c r="E1103" t="n">
        <v>0.054</v>
      </c>
      <c r="F1103" t="n">
        <v>0.044</v>
      </c>
      <c r="G1103" t="n">
        <v>0.131</v>
      </c>
      <c r="H1103" t="n">
        <v>0.108</v>
      </c>
      <c r="I1103">
        <f>((D1106 + D1117 + D1128) + (D1104 + D1105))</f>
        <v/>
      </c>
      <c r="J1103">
        <f>(((D1106 + D1117 + D1128) + (D1104 + D1105))*C1103)</f>
        <v/>
      </c>
    </row>
    <row r="1104">
      <c r="A1104" t="inlineStr">
        <is>
          <t>INT_L_X8Y52/SL1BEG1</t>
        </is>
      </c>
      <c r="B1104" t="inlineStr">
        <is>
          <t>Part of wire</t>
        </is>
      </c>
      <c r="C1104" t="n">
        <v>0</v>
      </c>
      <c r="D1104" t="n">
        <v>0</v>
      </c>
    </row>
    <row r="1105">
      <c r="A1105" t="inlineStr">
        <is>
          <t>INT_L_X8Y51/SL1END1</t>
        </is>
      </c>
      <c r="B1105" t="inlineStr">
        <is>
          <t>Part of wire</t>
        </is>
      </c>
      <c r="C1105" t="n">
        <v>0</v>
      </c>
      <c r="D1105" t="n">
        <v>0</v>
      </c>
      <c r="I1105">
        <f>(((D1104 + D1105)/2) + (D1106 + D1117 + D1128))</f>
        <v/>
      </c>
      <c r="J1105">
        <f>((C1104 + C1105)*(((D1104 + D1105)/2) + (D1106 + D1117 + D1128)))</f>
        <v/>
      </c>
    </row>
    <row r="1106">
      <c r="A1106" t="inlineStr">
        <is>
          <t>INT_L_X8Y51/INT_L.SL1END1-&gt;&gt;IMUX_L2</t>
        </is>
      </c>
      <c r="B1106" t="inlineStr">
        <is>
          <t>Buffer</t>
        </is>
      </c>
      <c r="C1106" t="n">
        <v>1.6107141875</v>
      </c>
      <c r="D1106" t="n">
        <v>0.007713</v>
      </c>
      <c r="E1106" t="n">
        <v>0.047</v>
      </c>
      <c r="F1106" t="n">
        <v>0.038</v>
      </c>
      <c r="G1106" t="n">
        <v>0.138</v>
      </c>
      <c r="H1106" t="n">
        <v>0.114</v>
      </c>
      <c r="I1106">
        <f>((((D1111) + (D1110))) + (D1107 + D1108))</f>
        <v/>
      </c>
      <c r="J1106">
        <f>(((((D1111) + (D1110))) + (D1107 + D1108))*C1106)</f>
        <v/>
      </c>
    </row>
    <row r="1107">
      <c r="A1107" t="inlineStr">
        <is>
          <t>INT_L_X8Y51/IMUX_L2</t>
        </is>
      </c>
      <c r="B1107" t="inlineStr">
        <is>
          <t>Part of wire</t>
        </is>
      </c>
      <c r="C1107" t="n">
        <v>0</v>
      </c>
      <c r="D1107" t="n">
        <v>0</v>
      </c>
    </row>
    <row r="1108">
      <c r="A1108" t="inlineStr">
        <is>
          <t>CLBLM_L_X8Y51/CLBLM_IMUX2</t>
        </is>
      </c>
      <c r="B1108" t="inlineStr">
        <is>
          <t>Part of wire</t>
        </is>
      </c>
      <c r="C1108" t="n">
        <v>0</v>
      </c>
      <c r="D1108" t="n">
        <v>0</v>
      </c>
      <c r="I1108">
        <f>(((D1107 + D1108)/2) + (((D1111) + (D1110))))</f>
        <v/>
      </c>
      <c r="J1108">
        <f>((C1107 + C1108)*(((D1107 + D1108)/2) + (((D1111) + (D1110)))))</f>
        <v/>
      </c>
    </row>
    <row r="1109">
      <c r="A1109" t="inlineStr">
        <is>
          <t>CLBLM_L_X8Y51/CLBLM_L.CLBLM_IMUX2-&gt;CLBLM_M_A2</t>
        </is>
      </c>
      <c r="B1109" t="inlineStr">
        <is>
          <t>PassTransistor</t>
        </is>
      </c>
      <c r="C1109" t="n">
        <v>0</v>
      </c>
      <c r="E1109" t="n">
        <v>0</v>
      </c>
      <c r="F1109" t="n">
        <v>0</v>
      </c>
      <c r="G1109" t="n">
        <v>0</v>
      </c>
      <c r="H1109" t="n">
        <v>0</v>
      </c>
      <c r="I1109">
        <f>((D1111) + (D1110))</f>
        <v/>
      </c>
      <c r="J1109">
        <f>(((D1111) + (D1110))*C1109)</f>
        <v/>
      </c>
    </row>
    <row r="1110">
      <c r="A1110" t="inlineStr">
        <is>
          <t>CLBLM_L_X8Y51/CLBLM_M_A2</t>
        </is>
      </c>
      <c r="B1110" t="inlineStr">
        <is>
          <t>Part of wire</t>
        </is>
      </c>
      <c r="C1110" t="n">
        <v>0</v>
      </c>
      <c r="D1110" t="n">
        <v>0</v>
      </c>
      <c r="I1110">
        <f>(((D1110)/2) + (D1111))</f>
        <v/>
      </c>
      <c r="J1110">
        <f>((C1110)*(((D1110)/2) + (D1111)))</f>
        <v/>
      </c>
    </row>
    <row r="1111">
      <c r="A1111" t="inlineStr">
        <is>
          <t>masterReg/readData2[23]_i_7/I1</t>
        </is>
      </c>
      <c r="B1111" t="inlineStr">
        <is>
          <t>Inpin</t>
        </is>
      </c>
      <c r="D1111" t="n">
        <v>0</v>
      </c>
      <c r="E1111" t="n">
        <v>0.216</v>
      </c>
      <c r="F1111" t="n">
        <v>0.174</v>
      </c>
      <c r="G1111" t="n">
        <v>0.512</v>
      </c>
      <c r="H1111" t="n">
        <v>0.413</v>
      </c>
    </row>
    <row r="1112">
      <c r="A1112" t="inlineStr">
        <is>
          <t>sw_IBUF[0]: sw_IBUF[0]_inst/O to masterReg/readData2[23]_i_7/I1 sum delays</t>
        </is>
      </c>
      <c r="E1112">
        <f>(E2 + E5 + E7 + E9 + E11 + E15 + E18 + E27 + E48 + E56 + E64 + E113 + E116 + E168 + E444 + E562 + E590 + E647 + E652 + E666 + E694 + E1072 + E1100 + E1103 + E1106 + E1109 + E1111)</f>
        <v/>
      </c>
      <c r="F1112">
        <f>(F2 + F5 + F7 + F9 + F11 + F15 + F18 + F27 + F48 + F56 + F64 + F113 + F116 + F168 + F444 + F562 + F590 + F647 + F652 + F666 + F694 + F1072 + F1100 + F1103 + F1106 + F1109 + F1111)</f>
        <v/>
      </c>
      <c r="G1112">
        <f>(G2 + G5 + G7 + G9 + G11 + G15 + G18 + G27 + G48 + G56 + G64 + G113 + G116 + G168 + G444 + G562 + G590 + G647 + G652 + G666 + G694 + G1072 + G1100 + G1103 + G1106 + G1109 + G1111)</f>
        <v/>
      </c>
      <c r="H1112">
        <f>(H2 + H5 + H7 + H9 + H11 + H15 + H18 + H27 + H48 + H56 + H64 + H113 + H116 + H168 + H444 + H562 + H590 + H647 + H652 + H666 + H694 + H1072 + H1100 + H1103 + H1106 + H1109 + H1111)</f>
        <v/>
      </c>
      <c r="J111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J1103 + J1105 + J1106 + J1108 + J1109 + J1110 + J1111)</f>
        <v/>
      </c>
    </row>
    <row r="1113">
      <c r="A1113" t="inlineStr">
        <is>
          <t>sw_IBUF[0]: sw_IBUF[0]_inst/O to masterReg/readData2[23]_i_7/I1sum delays + cap delay</t>
        </is>
      </c>
      <c r="E1113">
        <f>1000*(E1112 + J1112)</f>
        <v/>
      </c>
      <c r="F1113">
        <f>1000*(F1112 + J1112)</f>
        <v/>
      </c>
      <c r="G1113">
        <f>1000*(G1112 + J1112)</f>
        <v/>
      </c>
      <c r="H1113">
        <f>1000*(H1112 + J1112)</f>
        <v/>
      </c>
    </row>
    <row r="1115">
      <c r="A1115" t="inlineStr">
        <is>
          <t>sw_IBUF[0]: sw_IBUF[0]_inst/O to masterReg/readData2[23]_i_7/I1Total delay (from Vivado)</t>
        </is>
      </c>
      <c r="E1115" t="inlineStr">
        <is>
          <t>2298</t>
        </is>
      </c>
      <c r="F1115" t="inlineStr">
        <is>
          <t>2011</t>
        </is>
      </c>
      <c r="G1115" t="inlineStr">
        <is>
          <t>3821</t>
        </is>
      </c>
      <c r="H1115" t="inlineStr">
        <is>
          <t>3267</t>
        </is>
      </c>
    </row>
    <row r="1117">
      <c r="A1117" t="inlineStr">
        <is>
          <t>INT_L_X8Y51/INT_L.SL1END1-&gt;&gt;IMUX_L27</t>
        </is>
      </c>
      <c r="B1117" t="inlineStr">
        <is>
          <t>Buffer</t>
        </is>
      </c>
      <c r="C1117" t="n">
        <v>1.6107141875</v>
      </c>
      <c r="D1117" t="n">
        <v>0.007713</v>
      </c>
      <c r="E1117" t="n">
        <v>0.047</v>
      </c>
      <c r="F1117" t="n">
        <v>0.038</v>
      </c>
      <c r="G1117" t="n">
        <v>0.138</v>
      </c>
      <c r="H1117" t="n">
        <v>0.114</v>
      </c>
      <c r="I1117">
        <f>((((D1122) + (D1121))) + (D1118 + D1119))</f>
        <v/>
      </c>
      <c r="J1117">
        <f>(((((D1122) + (D1121))) + (D1118 + D1119))*C1117)</f>
        <v/>
      </c>
    </row>
    <row r="1118">
      <c r="A1118" t="inlineStr">
        <is>
          <t>INT_L_X8Y51/IMUX_L27</t>
        </is>
      </c>
      <c r="B1118" t="inlineStr">
        <is>
          <t>Part of wire</t>
        </is>
      </c>
      <c r="C1118" t="n">
        <v>0</v>
      </c>
      <c r="D1118" t="n">
        <v>0</v>
      </c>
    </row>
    <row r="1119">
      <c r="A1119" t="inlineStr">
        <is>
          <t>CLBLM_L_X8Y51/CLBLM_IMUX27</t>
        </is>
      </c>
      <c r="B1119" t="inlineStr">
        <is>
          <t>Part of wire</t>
        </is>
      </c>
      <c r="C1119" t="n">
        <v>0</v>
      </c>
      <c r="D1119" t="n">
        <v>0</v>
      </c>
      <c r="I1119">
        <f>(((D1118 + D1119)/2) + (((D1122) + (D1121))))</f>
        <v/>
      </c>
      <c r="J1119">
        <f>((C1118 + C1119)*(((D1118 + D1119)/2) + (((D1122) + (D1121)))))</f>
        <v/>
      </c>
    </row>
    <row r="1120">
      <c r="A1120" t="inlineStr">
        <is>
          <t>CLBLM_L_X8Y51/CLBLM_L.CLBLM_IMUX27-&gt;CLBLM_M_B4</t>
        </is>
      </c>
      <c r="B1120" t="inlineStr">
        <is>
          <t>PassTransistor</t>
        </is>
      </c>
      <c r="C1120" t="n">
        <v>0</v>
      </c>
      <c r="E1120" t="n">
        <v>0</v>
      </c>
      <c r="F1120" t="n">
        <v>0</v>
      </c>
      <c r="G1120" t="n">
        <v>0</v>
      </c>
      <c r="H1120" t="n">
        <v>0</v>
      </c>
      <c r="I1120">
        <f>((D1122) + (D1121))</f>
        <v/>
      </c>
      <c r="J1120">
        <f>(((D1122) + (D1121))*C1120)</f>
        <v/>
      </c>
    </row>
    <row r="1121">
      <c r="A1121" t="inlineStr">
        <is>
          <t>CLBLM_L_X8Y51/CLBLM_M_B4</t>
        </is>
      </c>
      <c r="B1121" t="inlineStr">
        <is>
          <t>Part of wire</t>
        </is>
      </c>
      <c r="C1121" t="n">
        <v>0</v>
      </c>
      <c r="D1121" t="n">
        <v>0</v>
      </c>
      <c r="I1121">
        <f>(((D1121)/2) + (D1122))</f>
        <v/>
      </c>
      <c r="J1121">
        <f>((C1121)*(((D1121)/2) + (D1122)))</f>
        <v/>
      </c>
    </row>
    <row r="1122">
      <c r="A1122" t="inlineStr">
        <is>
          <t>masterReg/readData2[23]_i_6/I2</t>
        </is>
      </c>
      <c r="B1122" t="inlineStr">
        <is>
          <t>Inpin</t>
        </is>
      </c>
      <c r="D1122" t="n">
        <v>0</v>
      </c>
      <c r="E1122" t="n">
        <v>0.112</v>
      </c>
      <c r="F1122" t="n">
        <v>0.09</v>
      </c>
      <c r="G1122" t="n">
        <v>0.3</v>
      </c>
      <c r="H1122" t="n">
        <v>0.242</v>
      </c>
    </row>
    <row r="1123">
      <c r="A1123" t="inlineStr">
        <is>
          <t>sw_IBUF[0]: sw_IBUF[0]_inst/O to masterReg/readData2[23]_i_6/I2 sum delays</t>
        </is>
      </c>
      <c r="E1123">
        <f>(E2 + E5 + E7 + E9 + E11 + E15 + E18 + E27 + E48 + E56 + E64 + E113 + E116 + E168 + E444 + E562 + E590 + E647 + E652 + E666 + E694 + E1072 + E1100 + E1103 + E1117 + E1120 + E1122)</f>
        <v/>
      </c>
      <c r="F1123">
        <f>(F2 + F5 + F7 + F9 + F11 + F15 + F18 + F27 + F48 + F56 + F64 + F113 + F116 + F168 + F444 + F562 + F590 + F647 + F652 + F666 + F694 + F1072 + F1100 + F1103 + F1117 + F1120 + F1122)</f>
        <v/>
      </c>
      <c r="G1123">
        <f>(G2 + G5 + G7 + G9 + G11 + G15 + G18 + G27 + G48 + G56 + G64 + G113 + G116 + G168 + G444 + G562 + G590 + G647 + G652 + G666 + G694 + G1072 + G1100 + G1103 + G1117 + G1120 + G1122)</f>
        <v/>
      </c>
      <c r="H1123">
        <f>(H2 + H5 + H7 + H9 + H11 + H15 + H18 + H27 + H48 + H56 + H64 + H113 + H116 + H168 + H444 + H562 + H590 + H647 + H652 + H666 + H694 + H1072 + H1100 + H1103 + H1117 + H1120 + H1122)</f>
        <v/>
      </c>
      <c r="J1123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J1103 + J1105 + J1117 + J1119 + J1120 + J1121 + J1122)</f>
        <v/>
      </c>
    </row>
    <row r="1124">
      <c r="A1124" t="inlineStr">
        <is>
          <t>sw_IBUF[0]: sw_IBUF[0]_inst/O to masterReg/readData2[23]_i_6/I2sum delays + cap delay</t>
        </is>
      </c>
      <c r="E1124">
        <f>1000*(E1123 + J1123)</f>
        <v/>
      </c>
      <c r="F1124">
        <f>1000*(F1123 + J1123)</f>
        <v/>
      </c>
      <c r="G1124">
        <f>1000*(G1123 + J1123)</f>
        <v/>
      </c>
      <c r="H1124">
        <f>1000*(H1123 + J1123)</f>
        <v/>
      </c>
    </row>
    <row r="1126">
      <c r="A1126" t="inlineStr">
        <is>
          <t>sw_IBUF[0]: sw_IBUF[0]_inst/O to masterReg/readData2[23]_i_6/I2Total delay (from Vivado)</t>
        </is>
      </c>
      <c r="E1126" t="inlineStr">
        <is>
          <t>2194</t>
        </is>
      </c>
      <c r="F1126" t="inlineStr">
        <is>
          <t>1927</t>
        </is>
      </c>
      <c r="G1126" t="inlineStr">
        <is>
          <t>3632</t>
        </is>
      </c>
      <c r="H1126" t="inlineStr">
        <is>
          <t>3116</t>
        </is>
      </c>
    </row>
    <row r="1128">
      <c r="A1128" t="inlineStr">
        <is>
          <t>INT_L_X8Y51/INT_L.SL1END1-&gt;&gt;SW2BEG1</t>
        </is>
      </c>
      <c r="B1128" t="inlineStr">
        <is>
          <t>Buffer</t>
        </is>
      </c>
      <c r="C1128" t="n">
        <v>1.1851186875</v>
      </c>
      <c r="D1128" t="n">
        <v>0.008473000000000001</v>
      </c>
      <c r="E1128" t="n">
        <v>0.041</v>
      </c>
      <c r="F1128" t="n">
        <v>0.033</v>
      </c>
      <c r="G1128" t="n">
        <v>0.132</v>
      </c>
      <c r="H1128" t="n">
        <v>0.109</v>
      </c>
      <c r="I1128">
        <f>((D1134) + (D1129 + D1130 + D1131 + D1132 + D1133))</f>
        <v/>
      </c>
      <c r="J1128">
        <f>(((D1134) + (D1129 + D1130 + D1131 + D1132 + D1133))*C1128)</f>
        <v/>
      </c>
    </row>
    <row r="1129">
      <c r="A1129" t="inlineStr">
        <is>
          <t>INT_L_X8Y51/SW2BEG1</t>
        </is>
      </c>
      <c r="B1129" t="inlineStr">
        <is>
          <t>Part of wire</t>
        </is>
      </c>
      <c r="C1129" t="n">
        <v>0</v>
      </c>
      <c r="D1129" t="n">
        <v>0</v>
      </c>
    </row>
    <row r="1130">
      <c r="A1130" t="inlineStr">
        <is>
          <t>INT_R_X7Y50/SW2END1</t>
        </is>
      </c>
      <c r="B1130" t="inlineStr">
        <is>
          <t>Part of wire</t>
        </is>
      </c>
      <c r="C1130" t="n">
        <v>0</v>
      </c>
      <c r="D1130" t="n">
        <v>0</v>
      </c>
    </row>
    <row r="1131">
      <c r="A1131" t="inlineStr">
        <is>
          <t>INT_L_X8Y50/SW2A1</t>
        </is>
      </c>
      <c r="B1131" t="inlineStr">
        <is>
          <t>Part of wire</t>
        </is>
      </c>
      <c r="C1131" t="n">
        <v>0</v>
      </c>
      <c r="D1131" t="n">
        <v>0</v>
      </c>
    </row>
    <row r="1132">
      <c r="A1132" t="inlineStr">
        <is>
          <t>CLBLM_L_X8Y50/CLBLM_SW2A1</t>
        </is>
      </c>
      <c r="B1132" t="inlineStr">
        <is>
          <t>Part of wire</t>
        </is>
      </c>
      <c r="C1132" t="n">
        <v>0.090208</v>
      </c>
      <c r="D1132" t="n">
        <v>0.005896</v>
      </c>
    </row>
    <row r="1133">
      <c r="A1133" t="inlineStr">
        <is>
          <t>CLBLM_R_X7Y50/CLBLM_SW2A1</t>
        </is>
      </c>
      <c r="B1133" t="inlineStr">
        <is>
          <t>Part of wire</t>
        </is>
      </c>
      <c r="C1133" t="n">
        <v>0.090208</v>
      </c>
      <c r="D1133" t="n">
        <v>0.005896</v>
      </c>
      <c r="I1133">
        <f>(((D1129 + D1130 + D1131 + D1132 + D1133)/2) + (D1134))</f>
        <v/>
      </c>
      <c r="J1133">
        <f>((C1129 + C1130 + C1131 + C1132 + C1133)*(((D1129 + D1130 + D1131 + D1132 + D1133)/2) + (D1134)))</f>
        <v/>
      </c>
    </row>
    <row r="1134">
      <c r="A1134" t="inlineStr">
        <is>
          <t>INT_R_X7Y50/INT_R.SW2END1-&gt;&gt;IMUX27</t>
        </is>
      </c>
      <c r="B1134" t="inlineStr">
        <is>
          <t>Buffer</t>
        </is>
      </c>
      <c r="C1134" t="n">
        <v>1.6107141875</v>
      </c>
      <c r="D1134" t="n">
        <v>0.007713</v>
      </c>
      <c r="E1134" t="n">
        <v>0.047</v>
      </c>
      <c r="F1134" t="n">
        <v>0.038</v>
      </c>
      <c r="G1134" t="n">
        <v>0.138</v>
      </c>
      <c r="H1134" t="n">
        <v>0.114</v>
      </c>
      <c r="I1134">
        <f>((((D1139) + (D1138))) + (D1135 + D1136))</f>
        <v/>
      </c>
      <c r="J1134">
        <f>(((((D1139) + (D1138))) + (D1135 + D1136))*C1134)</f>
        <v/>
      </c>
    </row>
    <row r="1135">
      <c r="A1135" t="inlineStr">
        <is>
          <t>INT_R_X7Y50/IMUX27</t>
        </is>
      </c>
      <c r="B1135" t="inlineStr">
        <is>
          <t>Part of wire</t>
        </is>
      </c>
      <c r="C1135" t="n">
        <v>0</v>
      </c>
      <c r="D1135" t="n">
        <v>0</v>
      </c>
    </row>
    <row r="1136">
      <c r="A1136" t="inlineStr">
        <is>
          <t>CLBLM_R_X7Y50/CLBLM_IMUX27</t>
        </is>
      </c>
      <c r="B1136" t="inlineStr">
        <is>
          <t>Part of wire</t>
        </is>
      </c>
      <c r="C1136" t="n">
        <v>0</v>
      </c>
      <c r="D1136" t="n">
        <v>0</v>
      </c>
      <c r="I1136">
        <f>(((D1135 + D1136)/2) + (((D1139) + (D1138))))</f>
        <v/>
      </c>
      <c r="J1136">
        <f>((C1135 + C1136)*(((D1135 + D1136)/2) + (((D1139) + (D1138)))))</f>
        <v/>
      </c>
    </row>
    <row r="1137">
      <c r="A1137" t="inlineStr">
        <is>
          <t>CLBLM_R_X7Y50/CLBLM_R.CLBLM_IMUX27-&gt;CLBLM_M_B4</t>
        </is>
      </c>
      <c r="B1137" t="inlineStr">
        <is>
          <t>PassTransistor</t>
        </is>
      </c>
      <c r="C1137" t="n">
        <v>0</v>
      </c>
      <c r="E1137" t="n">
        <v>0</v>
      </c>
      <c r="F1137" t="n">
        <v>0</v>
      </c>
      <c r="G1137" t="n">
        <v>0</v>
      </c>
      <c r="H1137" t="n">
        <v>0</v>
      </c>
      <c r="I1137">
        <f>((D1139) + (D1138))</f>
        <v/>
      </c>
      <c r="J1137">
        <f>(((D1139) + (D1138))*C1137)</f>
        <v/>
      </c>
    </row>
    <row r="1138">
      <c r="A1138" t="inlineStr">
        <is>
          <t>CLBLM_R_X7Y50/CLBLM_M_B4</t>
        </is>
      </c>
      <c r="B1138" t="inlineStr">
        <is>
          <t>Part of wire</t>
        </is>
      </c>
      <c r="C1138" t="n">
        <v>0</v>
      </c>
      <c r="D1138" t="n">
        <v>0</v>
      </c>
      <c r="I1138">
        <f>(((D1138)/2) + (D1139))</f>
        <v/>
      </c>
      <c r="J1138">
        <f>((C1138)*(((D1138)/2) + (D1139)))</f>
        <v/>
      </c>
    </row>
    <row r="1139">
      <c r="A1139" t="inlineStr">
        <is>
          <t>masterReg/readData2[13]_i_6/I2</t>
        </is>
      </c>
      <c r="B1139" t="inlineStr">
        <is>
          <t>Inpin</t>
        </is>
      </c>
      <c r="D1139" t="n">
        <v>0</v>
      </c>
      <c r="E1139" t="n">
        <v>0.112</v>
      </c>
      <c r="F1139" t="n">
        <v>0.09</v>
      </c>
      <c r="G1139" t="n">
        <v>0.3</v>
      </c>
      <c r="H1139" t="n">
        <v>0.242</v>
      </c>
    </row>
    <row r="1140">
      <c r="A1140" t="inlineStr">
        <is>
          <t>sw_IBUF[0]: sw_IBUF[0]_inst/O to masterReg/readData2[13]_i_6/I2 sum delays</t>
        </is>
      </c>
      <c r="E1140">
        <f>(E2 + E5 + E7 + E9 + E11 + E15 + E18 + E27 + E48 + E56 + E64 + E113 + E116 + E168 + E444 + E562 + E590 + E647 + E652 + E666 + E694 + E1072 + E1100 + E1103 + E1128 + E1134 + E1137 + E1139)</f>
        <v/>
      </c>
      <c r="F1140">
        <f>(F2 + F5 + F7 + F9 + F11 + F15 + F18 + F27 + F48 + F56 + F64 + F113 + F116 + F168 + F444 + F562 + F590 + F647 + F652 + F666 + F694 + F1072 + F1100 + F1103 + F1128 + F1134 + F1137 + F1139)</f>
        <v/>
      </c>
      <c r="G1140">
        <f>(G2 + G5 + G7 + G9 + G11 + G15 + G18 + G27 + G48 + G56 + G64 + G113 + G116 + G168 + G444 + G562 + G590 + G647 + G652 + G666 + G694 + G1072 + G1100 + G1103 + G1128 + G1134 + G1137 + G1139)</f>
        <v/>
      </c>
      <c r="H1140">
        <f>(H2 + H5 + H7 + H9 + H11 + H15 + H18 + H27 + H48 + H56 + H64 + H113 + H116 + H168 + H444 + H562 + H590 + H647 + H652 + H666 + H694 + H1072 + H1100 + H1103 + H1128 + H1134 + H1137 + H1139)</f>
        <v/>
      </c>
      <c r="J1140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J1103 + J1105 + J1128 + J1133 + J1134 + J1136 + J1137 + J1138 + J1139)</f>
        <v/>
      </c>
    </row>
    <row r="1141">
      <c r="A1141" t="inlineStr">
        <is>
          <t>sw_IBUF[0]: sw_IBUF[0]_inst/O to masterReg/readData2[13]_i_6/I2sum delays + cap delay</t>
        </is>
      </c>
      <c r="E1141">
        <f>1000*(E1140 + J1140)</f>
        <v/>
      </c>
      <c r="F1141">
        <f>1000*(F1140 + J1140)</f>
        <v/>
      </c>
      <c r="G1141">
        <f>1000*(G1140 + J1140)</f>
        <v/>
      </c>
      <c r="H1141">
        <f>1000*(H1140 + J1140)</f>
        <v/>
      </c>
    </row>
    <row r="1143">
      <c r="A1143" t="inlineStr">
        <is>
          <t>sw_IBUF[0]: sw_IBUF[0]_inst/O to masterReg/readData2[13]_i_6/I2Total delay (from Vivado)</t>
        </is>
      </c>
      <c r="E1143" t="inlineStr">
        <is>
          <t>2261</t>
        </is>
      </c>
      <c r="F1143" t="inlineStr">
        <is>
          <t>1986</t>
        </is>
      </c>
      <c r="G1143" t="inlineStr">
        <is>
          <t>3769</t>
        </is>
      </c>
      <c r="H1143" t="inlineStr">
        <is>
          <t>3233</t>
        </is>
      </c>
    </row>
    <row r="1145">
      <c r="A1145" t="inlineStr">
        <is>
          <t>INT_L_X8Y52/INT_L.SL1END1-&gt;&gt;ER1BEG2</t>
        </is>
      </c>
      <c r="B1145" t="inlineStr">
        <is>
          <t>Buffer</t>
        </is>
      </c>
      <c r="C1145" t="n">
        <v>1.16220225</v>
      </c>
      <c r="D1145" t="n">
        <v>0.008429000000000001</v>
      </c>
      <c r="E1145" t="n">
        <v>0.044</v>
      </c>
      <c r="F1145" t="n">
        <v>0.036</v>
      </c>
      <c r="G1145" t="n">
        <v>0.122</v>
      </c>
      <c r="H1145" t="n">
        <v>0.101</v>
      </c>
      <c r="I1145">
        <f>((D1148 + D1253) + (D1146 + D1147))</f>
        <v/>
      </c>
      <c r="J1145">
        <f>(((D1148 + D1253) + (D1146 + D1147))*C1145)</f>
        <v/>
      </c>
    </row>
    <row r="1146">
      <c r="A1146" t="inlineStr">
        <is>
          <t>INT_L_X8Y52/ER1BEG2</t>
        </is>
      </c>
      <c r="B1146" t="inlineStr">
        <is>
          <t>Part of wire</t>
        </is>
      </c>
      <c r="C1146" t="n">
        <v>0</v>
      </c>
      <c r="D1146" t="n">
        <v>0</v>
      </c>
    </row>
    <row r="1147">
      <c r="A1147" t="inlineStr">
        <is>
          <t>INT_R_X9Y52/ER1END2</t>
        </is>
      </c>
      <c r="B1147" t="inlineStr">
        <is>
          <t>Part of wire</t>
        </is>
      </c>
      <c r="C1147" t="n">
        <v>0</v>
      </c>
      <c r="D1147" t="n">
        <v>0</v>
      </c>
      <c r="I1147">
        <f>(((D1146 + D1147)/2) + (D1148 + D1253))</f>
        <v/>
      </c>
      <c r="J1147">
        <f>((C1146 + C1147)*(((D1146 + D1147)/2) + (D1148 + D1253)))</f>
        <v/>
      </c>
    </row>
    <row r="1148">
      <c r="A1148" t="inlineStr">
        <is>
          <t>INT_R_X9Y52/INT_R.ER1END2-&gt;&gt;EL1BEG1</t>
        </is>
      </c>
      <c r="B1148" t="inlineStr">
        <is>
          <t>Buffer</t>
        </is>
      </c>
      <c r="C1148" t="n">
        <v>1.16220225</v>
      </c>
      <c r="D1148" t="n">
        <v>0.008429000000000001</v>
      </c>
      <c r="E1148" t="n">
        <v>0.043</v>
      </c>
      <c r="F1148" t="n">
        <v>0.035</v>
      </c>
      <c r="G1148" t="n">
        <v>0.124</v>
      </c>
      <c r="H1148" t="n">
        <v>0.103</v>
      </c>
      <c r="I1148">
        <f>((D1155 + D1166 + D1182 + D1193 + D1204 + D1215 + D1226) + (D1149 + D1150 + D1151 + D1152 + D1153 + D1154))</f>
        <v/>
      </c>
      <c r="J1148">
        <f>(((D1155 + D1166 + D1182 + D1193 + D1204 + D1215 + D1226) + (D1149 + D1150 + D1151 + D1152 + D1153 + D1154))*C1148)</f>
        <v/>
      </c>
    </row>
    <row r="1149">
      <c r="A1149" t="inlineStr">
        <is>
          <t>INT_R_X9Y52/EL1BEG1</t>
        </is>
      </c>
      <c r="B1149" t="inlineStr">
        <is>
          <t>Part of wire</t>
        </is>
      </c>
      <c r="C1149" t="n">
        <v>0</v>
      </c>
      <c r="D1149" t="n">
        <v>0</v>
      </c>
    </row>
    <row r="1150">
      <c r="A1150" t="inlineStr">
        <is>
          <t>INT_L_X10Y52/EL1END1</t>
        </is>
      </c>
      <c r="B1150" t="inlineStr">
        <is>
          <t>Part of wire</t>
        </is>
      </c>
      <c r="C1150" t="n">
        <v>0</v>
      </c>
      <c r="D1150" t="n">
        <v>0</v>
      </c>
    </row>
    <row r="1151">
      <c r="A1151" t="inlineStr">
        <is>
          <t>INT_INTERFACE_R_X9Y52/INT_INTERFACE_EL1BEG1</t>
        </is>
      </c>
      <c r="B1151" t="inlineStr">
        <is>
          <t>Part of wire</t>
        </is>
      </c>
      <c r="C1151" t="n">
        <v>0</v>
      </c>
      <c r="D1151" t="n">
        <v>0</v>
      </c>
    </row>
    <row r="1152">
      <c r="A1152" t="inlineStr">
        <is>
          <t>DSP_R_X9Y50/DSP_EL1BEG1_2</t>
        </is>
      </c>
      <c r="B1152" t="inlineStr">
        <is>
          <t>Part of wire</t>
        </is>
      </c>
      <c r="C1152" t="n">
        <v>0.04743</v>
      </c>
      <c r="D1152" t="n">
        <v>0.0119</v>
      </c>
    </row>
    <row r="1153">
      <c r="A1153" t="inlineStr">
        <is>
          <t>VBRK_X29Y55/VBRK_EL1BEG1</t>
        </is>
      </c>
      <c r="B1153" t="inlineStr">
        <is>
          <t>Part of wire</t>
        </is>
      </c>
      <c r="C1153" t="n">
        <v>0.01211</v>
      </c>
      <c r="D1153" t="n">
        <v>0.00162</v>
      </c>
    </row>
    <row r="1154">
      <c r="A1154" t="inlineStr">
        <is>
          <t>CLBLM_L_X10Y52/CLBLM_EL1BEG1</t>
        </is>
      </c>
      <c r="B1154" t="inlineStr">
        <is>
          <t>Part of wire</t>
        </is>
      </c>
      <c r="C1154" t="n">
        <v>0.052151</v>
      </c>
      <c r="D1154" t="n">
        <v>0.004690000000000001</v>
      </c>
      <c r="I1154">
        <f>(((D1149 + D1150 + D1151 + D1152 + D1153 + D1154)/2) + (D1155 + D1166 + D1182 + D1193 + D1204 + D1215 + D1226))</f>
        <v/>
      </c>
      <c r="J1154">
        <f>((C1149 + C1150 + C1151 + C1152 + C1153 + C1154)*(((D1149 + D1150 + D1151 + D1152 + D1153 + D1154)/2) + (D1155 + D1166 + D1182 + D1193 + D1204 + D1215 + D1226)))</f>
        <v/>
      </c>
    </row>
    <row r="1155">
      <c r="A1155" t="inlineStr">
        <is>
          <t>INT_L_X10Y52/INT_L.EL1END1-&gt;&gt;IMUX_L10</t>
        </is>
      </c>
      <c r="B1155" t="inlineStr">
        <is>
          <t>Buffer</t>
        </is>
      </c>
      <c r="C1155" t="n">
        <v>1.6107141875</v>
      </c>
      <c r="D1155" t="n">
        <v>0.007713</v>
      </c>
      <c r="E1155" t="n">
        <v>0.047</v>
      </c>
      <c r="F1155" t="n">
        <v>0.038</v>
      </c>
      <c r="G1155" t="n">
        <v>0.138</v>
      </c>
      <c r="H1155" t="n">
        <v>0.114</v>
      </c>
      <c r="I1155">
        <f>((((D1160) + (D1159))) + (D1156 + D1157))</f>
        <v/>
      </c>
      <c r="J1155">
        <f>(((((D1160) + (D1159))) + (D1156 + D1157))*C1155)</f>
        <v/>
      </c>
    </row>
    <row r="1156">
      <c r="A1156" t="inlineStr">
        <is>
          <t>INT_L_X10Y52/IMUX_L10</t>
        </is>
      </c>
      <c r="B1156" t="inlineStr">
        <is>
          <t>Part of wire</t>
        </is>
      </c>
      <c r="C1156" t="n">
        <v>0</v>
      </c>
      <c r="D1156" t="n">
        <v>0</v>
      </c>
    </row>
    <row r="1157">
      <c r="A1157" t="inlineStr">
        <is>
          <t>CLBLM_L_X10Y52/CLBLM_IMUX10</t>
        </is>
      </c>
      <c r="B1157" t="inlineStr">
        <is>
          <t>Part of wire</t>
        </is>
      </c>
      <c r="C1157" t="n">
        <v>0</v>
      </c>
      <c r="D1157" t="n">
        <v>0</v>
      </c>
      <c r="I1157">
        <f>(((D1156 + D1157)/2) + (((D1160) + (D1159))))</f>
        <v/>
      </c>
      <c r="J1157">
        <f>((C1156 + C1157)*(((D1156 + D1157)/2) + (((D1160) + (D1159)))))</f>
        <v/>
      </c>
    </row>
    <row r="1158">
      <c r="A1158" t="inlineStr">
        <is>
          <t>CLBLM_L_X10Y52/CLBLM_L.CLBLM_IMUX10-&gt;CLBLM_L_A4</t>
        </is>
      </c>
      <c r="B1158" t="inlineStr">
        <is>
          <t>PassTransistor</t>
        </is>
      </c>
      <c r="C1158" t="n">
        <v>0</v>
      </c>
      <c r="E1158" t="n">
        <v>0</v>
      </c>
      <c r="F1158" t="n">
        <v>0</v>
      </c>
      <c r="G1158" t="n">
        <v>0</v>
      </c>
      <c r="H1158" t="n">
        <v>0</v>
      </c>
      <c r="I1158">
        <f>((D1160) + (D1159))</f>
        <v/>
      </c>
      <c r="J1158">
        <f>(((D1160) + (D1159))*C1158)</f>
        <v/>
      </c>
    </row>
    <row r="1159">
      <c r="A1159" t="inlineStr">
        <is>
          <t>CLBLM_L_X10Y52/CLBLM_L_A4</t>
        </is>
      </c>
      <c r="B1159" t="inlineStr">
        <is>
          <t>Part of wire</t>
        </is>
      </c>
      <c r="C1159" t="n">
        <v>0</v>
      </c>
      <c r="D1159" t="n">
        <v>0</v>
      </c>
      <c r="I1159">
        <f>(((D1159)/2) + (D1160))</f>
        <v/>
      </c>
      <c r="J1159">
        <f>((C1159)*(((D1159)/2) + (D1160)))</f>
        <v/>
      </c>
    </row>
    <row r="1160">
      <c r="A1160" t="inlineStr">
        <is>
          <t>masterReg/readData2[30]_i_7/I1</t>
        </is>
      </c>
      <c r="B1160" t="inlineStr">
        <is>
          <t>Inpin</t>
        </is>
      </c>
      <c r="D1160" t="n">
        <v>0</v>
      </c>
      <c r="E1160" t="n">
        <v>0.107</v>
      </c>
      <c r="F1160" t="n">
        <v>0.08599999999999999</v>
      </c>
      <c r="G1160" t="n">
        <v>0.284</v>
      </c>
      <c r="H1160" t="n">
        <v>0.229</v>
      </c>
    </row>
    <row r="1161">
      <c r="A1161" t="inlineStr">
        <is>
          <t>sw_IBUF[0]: sw_IBUF[0]_inst/O to masterReg/readData2[30]_i_7/I1 sum delays</t>
        </is>
      </c>
      <c r="E1161">
        <f>(E2 + E5 + E7 + E9 + E11 + E15 + E18 + E27 + E48 + E56 + E64 + E113 + E116 + E168 + E444 + E562 + E590 + E647 + E652 + E666 + E694 + E1072 + E1100 + E1145 + E1148 + E1155 + E1158 + E1160)</f>
        <v/>
      </c>
      <c r="F1161">
        <f>(F2 + F5 + F7 + F9 + F11 + F15 + F18 + F27 + F48 + F56 + F64 + F113 + F116 + F168 + F444 + F562 + F590 + F647 + F652 + F666 + F694 + F1072 + F1100 + F1145 + F1148 + F1155 + F1158 + F1160)</f>
        <v/>
      </c>
      <c r="G1161">
        <f>(G2 + G5 + G7 + G9 + G11 + G15 + G18 + G27 + G48 + G56 + G64 + G113 + G116 + G168 + G444 + G562 + G590 + G647 + G652 + G666 + G694 + G1072 + G1100 + G1145 + G1148 + G1155 + G1158 + G1160)</f>
        <v/>
      </c>
      <c r="H1161">
        <f>(H2 + H5 + H7 + H9 + H11 + H15 + H18 + H27 + H48 + H56 + H64 + H113 + H116 + H168 + H444 + H562 + H590 + H647 + H652 + H666 + H694 + H1072 + H1100 + H1145 + H1148 + H1155 + H1158 + H1160)</f>
        <v/>
      </c>
      <c r="J116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J1148 + J1154 + J1155 + J1157 + J1158 + J1159 + J1160)</f>
        <v/>
      </c>
    </row>
    <row r="1162">
      <c r="A1162" t="inlineStr">
        <is>
          <t>sw_IBUF[0]: sw_IBUF[0]_inst/O to masterReg/readData2[30]_i_7/I1sum delays + cap delay</t>
        </is>
      </c>
      <c r="E1162">
        <f>1000*(E1161 + J1161)</f>
        <v/>
      </c>
      <c r="F1162">
        <f>1000*(F1161 + J1161)</f>
        <v/>
      </c>
      <c r="G1162">
        <f>1000*(G1161 + J1161)</f>
        <v/>
      </c>
      <c r="H1162">
        <f>1000*(H1161 + J1161)</f>
        <v/>
      </c>
    </row>
    <row r="1164">
      <c r="A1164" t="inlineStr">
        <is>
          <t>sw_IBUF[0]: sw_IBUF[0]_inst/O to masterReg/readData2[30]_i_7/I1Total delay (from Vivado)</t>
        </is>
      </c>
      <c r="E1164" t="inlineStr">
        <is>
          <t>2296</t>
        </is>
      </c>
      <c r="F1164" t="inlineStr">
        <is>
          <t>2024</t>
        </is>
      </c>
      <c r="G1164" t="inlineStr">
        <is>
          <t>3797</t>
        </is>
      </c>
      <c r="H1164" t="inlineStr">
        <is>
          <t>3265</t>
        </is>
      </c>
    </row>
    <row r="1166">
      <c r="A1166" t="inlineStr">
        <is>
          <t>INT_L_X10Y52/INT_L.EL1END1-&gt;&gt;FAN_ALT6</t>
        </is>
      </c>
      <c r="B1166" t="inlineStr">
        <is>
          <t>Buffer</t>
        </is>
      </c>
      <c r="C1166" t="n">
        <v>0</v>
      </c>
      <c r="D1166" t="n">
        <v>0.00757</v>
      </c>
      <c r="E1166" t="n">
        <v>0</v>
      </c>
      <c r="F1166" t="n">
        <v>0</v>
      </c>
      <c r="G1166" t="n">
        <v>0</v>
      </c>
      <c r="H1166" t="n">
        <v>0</v>
      </c>
      <c r="I1166">
        <f>((D1168) + (D1167))</f>
        <v/>
      </c>
      <c r="J1166">
        <f>(((D1168) + (D1167))*C1166)</f>
        <v/>
      </c>
    </row>
    <row r="1167">
      <c r="A1167" t="inlineStr">
        <is>
          <t>INT_L_X10Y52/FAN_ALT6</t>
        </is>
      </c>
      <c r="B1167" t="inlineStr">
        <is>
          <t>Part of wire</t>
        </is>
      </c>
      <c r="C1167" t="n">
        <v>0</v>
      </c>
      <c r="D1167" t="n">
        <v>0</v>
      </c>
      <c r="I1167">
        <f>(((D1167)/2) + (D1168))</f>
        <v/>
      </c>
      <c r="J1167">
        <f>((C1167)*(((D1167)/2) + (D1168)))</f>
        <v/>
      </c>
    </row>
    <row r="1168">
      <c r="A1168" t="inlineStr">
        <is>
          <t>INT_L_X10Y52/INT_L.FAN_ALT6-&gt;&gt;FAN_BOUNCE6</t>
        </is>
      </c>
      <c r="B1168" t="inlineStr">
        <is>
          <t>Buffer</t>
        </is>
      </c>
      <c r="C1168" t="n">
        <v>1.4764880625</v>
      </c>
      <c r="D1168" t="n">
        <v>0</v>
      </c>
      <c r="E1168" t="n">
        <v>0.059</v>
      </c>
      <c r="F1168" t="n">
        <v>0.049</v>
      </c>
      <c r="G1168" t="n">
        <v>0.178</v>
      </c>
      <c r="H1168" t="n">
        <v>0.147</v>
      </c>
      <c r="I1168">
        <f>((D1171) + (D1169 + D1170))</f>
        <v/>
      </c>
      <c r="J1168">
        <f>(((D1171) + (D1169 + D1170))*C1168)</f>
        <v/>
      </c>
    </row>
    <row r="1169">
      <c r="A1169" t="inlineStr">
        <is>
          <t>INT_L_X10Y52/FAN_BOUNCE6</t>
        </is>
      </c>
      <c r="B1169" t="inlineStr">
        <is>
          <t>Part of wire</t>
        </is>
      </c>
      <c r="C1169" t="n">
        <v>0</v>
      </c>
      <c r="D1169" t="n">
        <v>0</v>
      </c>
    </row>
    <row r="1170">
      <c r="A1170" t="inlineStr">
        <is>
          <t>INT_L_X10Y51/FAN_BOUNCE_S3_6</t>
        </is>
      </c>
      <c r="B1170" t="inlineStr">
        <is>
          <t>Part of wire</t>
        </is>
      </c>
      <c r="C1170" t="n">
        <v>0</v>
      </c>
      <c r="D1170" t="n">
        <v>0</v>
      </c>
      <c r="I1170">
        <f>(((D1169 + D1170)/2) + (D1171))</f>
        <v/>
      </c>
      <c r="J1170">
        <f>((C1169 + C1170)*(((D1169 + D1170)/2) + (D1171)))</f>
        <v/>
      </c>
    </row>
    <row r="1171">
      <c r="A1171" t="inlineStr">
        <is>
          <t>INT_L_X10Y52/INT_L.FAN_BOUNCE6-&gt;&gt;IMUX_L1</t>
        </is>
      </c>
      <c r="B1171" t="inlineStr">
        <is>
          <t>Buffer</t>
        </is>
      </c>
      <c r="C1171" t="n">
        <v>1.6107141875</v>
      </c>
      <c r="D1171" t="n">
        <v>0.007713</v>
      </c>
      <c r="E1171" t="n">
        <v>0.047</v>
      </c>
      <c r="F1171" t="n">
        <v>0.038</v>
      </c>
      <c r="G1171" t="n">
        <v>0.138</v>
      </c>
      <c r="H1171" t="n">
        <v>0.114</v>
      </c>
      <c r="I1171">
        <f>((((D1176) + (D1175))) + (D1172 + D1173))</f>
        <v/>
      </c>
      <c r="J1171">
        <f>(((((D1176) + (D1175))) + (D1172 + D1173))*C1171)</f>
        <v/>
      </c>
    </row>
    <row r="1172">
      <c r="A1172" t="inlineStr">
        <is>
          <t>INT_L_X10Y52/IMUX_L1</t>
        </is>
      </c>
      <c r="B1172" t="inlineStr">
        <is>
          <t>Part of wire</t>
        </is>
      </c>
      <c r="C1172" t="n">
        <v>0</v>
      </c>
      <c r="D1172" t="n">
        <v>0</v>
      </c>
    </row>
    <row r="1173">
      <c r="A1173" t="inlineStr">
        <is>
          <t>CLBLM_L_X10Y52/CLBLM_IMUX1</t>
        </is>
      </c>
      <c r="B1173" t="inlineStr">
        <is>
          <t>Part of wire</t>
        </is>
      </c>
      <c r="C1173" t="n">
        <v>0</v>
      </c>
      <c r="D1173" t="n">
        <v>0</v>
      </c>
      <c r="I1173">
        <f>(((D1172 + D1173)/2) + (((D1176) + (D1175))))</f>
        <v/>
      </c>
      <c r="J1173">
        <f>((C1172 + C1173)*(((D1172 + D1173)/2) + (((D1176) + (D1175)))))</f>
        <v/>
      </c>
    </row>
    <row r="1174">
      <c r="A1174" t="inlineStr">
        <is>
          <t>CLBLM_L_X10Y52/CLBLM_L.CLBLM_IMUX1-&gt;CLBLM_M_A3</t>
        </is>
      </c>
      <c r="B1174" t="inlineStr">
        <is>
          <t>PassTransistor</t>
        </is>
      </c>
      <c r="C1174" t="n">
        <v>0</v>
      </c>
      <c r="E1174" t="n">
        <v>0</v>
      </c>
      <c r="F1174" t="n">
        <v>0</v>
      </c>
      <c r="G1174" t="n">
        <v>0</v>
      </c>
      <c r="H1174" t="n">
        <v>0</v>
      </c>
      <c r="I1174">
        <f>((D1176) + (D1175))</f>
        <v/>
      </c>
      <c r="J1174">
        <f>(((D1176) + (D1175))*C1174)</f>
        <v/>
      </c>
    </row>
    <row r="1175">
      <c r="A1175" t="inlineStr">
        <is>
          <t>CLBLM_L_X10Y52/CLBLM_M_A3</t>
        </is>
      </c>
      <c r="B1175" t="inlineStr">
        <is>
          <t>Part of wire</t>
        </is>
      </c>
      <c r="C1175" t="n">
        <v>0</v>
      </c>
      <c r="D1175" t="n">
        <v>0</v>
      </c>
      <c r="I1175">
        <f>(((D1175)/2) + (D1176))</f>
        <v/>
      </c>
      <c r="J1175">
        <f>((C1175)*(((D1175)/2) + (D1176)))</f>
        <v/>
      </c>
    </row>
    <row r="1176">
      <c r="A1176" t="inlineStr">
        <is>
          <t>masterReg/readData2[26]_i_7/I1</t>
        </is>
      </c>
      <c r="B1176" t="inlineStr">
        <is>
          <t>Inpin</t>
        </is>
      </c>
      <c r="D1176" t="n">
        <v>0</v>
      </c>
      <c r="E1176" t="n">
        <v>0.141</v>
      </c>
      <c r="F1176" t="n">
        <v>0.114</v>
      </c>
      <c r="G1176" t="n">
        <v>0.372</v>
      </c>
      <c r="H1176" t="n">
        <v>0.3</v>
      </c>
    </row>
    <row r="1177">
      <c r="A1177" t="inlineStr">
        <is>
          <t>sw_IBUF[0]: sw_IBUF[0]_inst/O to masterReg/readData2[26]_i_7/I1 sum delays</t>
        </is>
      </c>
      <c r="E1177">
        <f>(E2 + E5 + E7 + E9 + E11 + E15 + E18 + E27 + E48 + E56 + E64 + E113 + E116 + E168 + E444 + E562 + E590 + E647 + E652 + E666 + E694 + E1072 + E1100 + E1145 + E1148 + E1166 + E1168 + E1171 + E1174 + E1176)</f>
        <v/>
      </c>
      <c r="F1177">
        <f>(F2 + F5 + F7 + F9 + F11 + F15 + F18 + F27 + F48 + F56 + F64 + F113 + F116 + F168 + F444 + F562 + F590 + F647 + F652 + F666 + F694 + F1072 + F1100 + F1145 + F1148 + F1166 + F1168 + F1171 + F1174 + F1176)</f>
        <v/>
      </c>
      <c r="G1177">
        <f>(G2 + G5 + G7 + G9 + G11 + G15 + G18 + G27 + G48 + G56 + G64 + G113 + G116 + G168 + G444 + G562 + G590 + G647 + G652 + G666 + G694 + G1072 + G1100 + G1145 + G1148 + G1166 + G1168 + G1171 + G1174 + G1176)</f>
        <v/>
      </c>
      <c r="H1177">
        <f>(H2 + H5 + H7 + H9 + H11 + H15 + H18 + H27 + H48 + H56 + H64 + H113 + H116 + H168 + H444 + H562 + H590 + H647 + H652 + H666 + H694 + H1072 + H1100 + H1145 + H1148 + H1166 + H1168 + H1171 + H1174 + H1176)</f>
        <v/>
      </c>
      <c r="J1177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J1148 + J1154 + J1166 + J1167 + J1168 + J1170 + J1171 + J1173 + J1174 + J1175 + J1176)</f>
        <v/>
      </c>
    </row>
    <row r="1178">
      <c r="A1178" t="inlineStr">
        <is>
          <t>sw_IBUF[0]: sw_IBUF[0]_inst/O to masterReg/readData2[26]_i_7/I1sum delays + cap delay</t>
        </is>
      </c>
      <c r="E1178">
        <f>1000*(E1177 + J1177)</f>
        <v/>
      </c>
      <c r="F1178">
        <f>1000*(F1177 + J1177)</f>
        <v/>
      </c>
      <c r="G1178">
        <f>1000*(G1177 + J1177)</f>
        <v/>
      </c>
      <c r="H1178">
        <f>1000*(H1177 + J1177)</f>
        <v/>
      </c>
    </row>
    <row r="1180">
      <c r="A1180" t="inlineStr">
        <is>
          <t>sw_IBUF[0]: sw_IBUF[0]_inst/O to masterReg/readData2[26]_i_7/I1Total delay (from Vivado)</t>
        </is>
      </c>
      <c r="E1180" t="inlineStr">
        <is>
          <t>2399</t>
        </is>
      </c>
      <c r="F1180" t="inlineStr">
        <is>
          <t>2111</t>
        </is>
      </c>
      <c r="G1180" t="inlineStr">
        <is>
          <t>4012</t>
        </is>
      </c>
      <c r="H1180" t="inlineStr">
        <is>
          <t>3442</t>
        </is>
      </c>
    </row>
    <row r="1182">
      <c r="A1182" t="inlineStr">
        <is>
          <t>INT_L_X10Y52/INT_L.EL1END1-&gt;&gt;IMUX_L18</t>
        </is>
      </c>
      <c r="B1182" t="inlineStr">
        <is>
          <t>Buffer</t>
        </is>
      </c>
      <c r="C1182" t="n">
        <v>1.6107141875</v>
      </c>
      <c r="D1182" t="n">
        <v>0.007713</v>
      </c>
      <c r="E1182" t="n">
        <v>0.047</v>
      </c>
      <c r="F1182" t="n">
        <v>0.038</v>
      </c>
      <c r="G1182" t="n">
        <v>0.138</v>
      </c>
      <c r="H1182" t="n">
        <v>0.114</v>
      </c>
      <c r="I1182">
        <f>((((D1187) + (D1186))) + (D1183 + D1184))</f>
        <v/>
      </c>
      <c r="J1182">
        <f>(((((D1187) + (D1186))) + (D1183 + D1184))*C1182)</f>
        <v/>
      </c>
    </row>
    <row r="1183">
      <c r="A1183" t="inlineStr">
        <is>
          <t>INT_L_X10Y52/IMUX_L18</t>
        </is>
      </c>
      <c r="B1183" t="inlineStr">
        <is>
          <t>Part of wire</t>
        </is>
      </c>
      <c r="C1183" t="n">
        <v>0</v>
      </c>
      <c r="D1183" t="n">
        <v>0</v>
      </c>
    </row>
    <row r="1184">
      <c r="A1184" t="inlineStr">
        <is>
          <t>CLBLM_L_X10Y52/CLBLM_IMUX18</t>
        </is>
      </c>
      <c r="B1184" t="inlineStr">
        <is>
          <t>Part of wire</t>
        </is>
      </c>
      <c r="C1184" t="n">
        <v>0</v>
      </c>
      <c r="D1184" t="n">
        <v>0</v>
      </c>
      <c r="I1184">
        <f>(((D1183 + D1184)/2) + (((D1187) + (D1186))))</f>
        <v/>
      </c>
      <c r="J1184">
        <f>((C1183 + C1184)*(((D1183 + D1184)/2) + (((D1187) + (D1186)))))</f>
        <v/>
      </c>
    </row>
    <row r="1185">
      <c r="A1185" t="inlineStr">
        <is>
          <t>CLBLM_L_X10Y52/CLBLM_L.CLBLM_IMUX18-&gt;CLBLM_M_B2</t>
        </is>
      </c>
      <c r="B1185" t="inlineStr">
        <is>
          <t>PassTransistor</t>
        </is>
      </c>
      <c r="C1185" t="n">
        <v>0</v>
      </c>
      <c r="E1185" t="n">
        <v>0</v>
      </c>
      <c r="F1185" t="n">
        <v>0</v>
      </c>
      <c r="G1185" t="n">
        <v>0</v>
      </c>
      <c r="H1185" t="n">
        <v>0</v>
      </c>
      <c r="I1185">
        <f>((D1187) + (D1186))</f>
        <v/>
      </c>
      <c r="J1185">
        <f>(((D1187) + (D1186))*C1185)</f>
        <v/>
      </c>
    </row>
    <row r="1186">
      <c r="A1186" t="inlineStr">
        <is>
          <t>CLBLM_L_X10Y52/CLBLM_M_B2</t>
        </is>
      </c>
      <c r="B1186" t="inlineStr">
        <is>
          <t>Part of wire</t>
        </is>
      </c>
      <c r="C1186" t="n">
        <v>0</v>
      </c>
      <c r="D1186" t="n">
        <v>0</v>
      </c>
      <c r="I1186">
        <f>(((D1186)/2) + (D1187))</f>
        <v/>
      </c>
      <c r="J1186">
        <f>((C1186)*(((D1186)/2) + (D1187)))</f>
        <v/>
      </c>
    </row>
    <row r="1187">
      <c r="A1187" t="inlineStr">
        <is>
          <t>masterReg/readData2[26]_i_6/I2</t>
        </is>
      </c>
      <c r="B1187" t="inlineStr">
        <is>
          <t>Inpin</t>
        </is>
      </c>
      <c r="D1187" t="n">
        <v>0</v>
      </c>
      <c r="E1187" t="n">
        <v>0.214</v>
      </c>
      <c r="F1187" t="n">
        <v>0.172</v>
      </c>
      <c r="G1187" t="n">
        <v>0.504</v>
      </c>
      <c r="H1187" t="n">
        <v>0.406</v>
      </c>
    </row>
    <row r="1188">
      <c r="A1188" t="inlineStr">
        <is>
          <t>sw_IBUF[0]: sw_IBUF[0]_inst/O to masterReg/readData2[26]_i_6/I2 sum delays</t>
        </is>
      </c>
      <c r="E1188">
        <f>(E2 + E5 + E7 + E9 + E11 + E15 + E18 + E27 + E48 + E56 + E64 + E113 + E116 + E168 + E444 + E562 + E590 + E647 + E652 + E666 + E694 + E1072 + E1100 + E1145 + E1148 + E1182 + E1185 + E1187)</f>
        <v/>
      </c>
      <c r="F1188">
        <f>(F2 + F5 + F7 + F9 + F11 + F15 + F18 + F27 + F48 + F56 + F64 + F113 + F116 + F168 + F444 + F562 + F590 + F647 + F652 + F666 + F694 + F1072 + F1100 + F1145 + F1148 + F1182 + F1185 + F1187)</f>
        <v/>
      </c>
      <c r="G1188">
        <f>(G2 + G5 + G7 + G9 + G11 + G15 + G18 + G27 + G48 + G56 + G64 + G113 + G116 + G168 + G444 + G562 + G590 + G647 + G652 + G666 + G694 + G1072 + G1100 + G1145 + G1148 + G1182 + G1185 + G1187)</f>
        <v/>
      </c>
      <c r="H1188">
        <f>(H2 + H5 + H7 + H9 + H11 + H15 + H18 + H27 + H48 + H56 + H64 + H113 + H116 + H168 + H444 + H562 + H590 + H647 + H652 + H666 + H694 + H1072 + H1100 + H1145 + H1148 + H1182 + H1185 + H1187)</f>
        <v/>
      </c>
      <c r="J1188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J1148 + J1154 + J1182 + J1184 + J1185 + J1186 + J1187)</f>
        <v/>
      </c>
    </row>
    <row r="1189">
      <c r="A1189" t="inlineStr">
        <is>
          <t>sw_IBUF[0]: sw_IBUF[0]_inst/O to masterReg/readData2[26]_i_6/I2sum delays + cap delay</t>
        </is>
      </c>
      <c r="E1189">
        <f>1000*(E1188 + J1188)</f>
        <v/>
      </c>
      <c r="F1189">
        <f>1000*(F1188 + J1188)</f>
        <v/>
      </c>
      <c r="G1189">
        <f>1000*(G1188 + J1188)</f>
        <v/>
      </c>
      <c r="H1189">
        <f>1000*(H1188 + J1188)</f>
        <v/>
      </c>
    </row>
    <row r="1191">
      <c r="A1191" t="inlineStr">
        <is>
          <t>sw_IBUF[0]: sw_IBUF[0]_inst/O to masterReg/readData2[26]_i_6/I2Total delay (from Vivado)</t>
        </is>
      </c>
      <c r="E1191" t="inlineStr">
        <is>
          <t>2403</t>
        </is>
      </c>
      <c r="F1191" t="inlineStr">
        <is>
          <t>2110</t>
        </is>
      </c>
      <c r="G1191" t="inlineStr">
        <is>
          <t>3994</t>
        </is>
      </c>
      <c r="H1191" t="inlineStr">
        <is>
          <t>3424</t>
        </is>
      </c>
    </row>
    <row r="1193">
      <c r="A1193" t="inlineStr">
        <is>
          <t>INT_L_X10Y52/INT_L.EL1END1-&gt;&gt;IMUX_L26</t>
        </is>
      </c>
      <c r="B1193" t="inlineStr">
        <is>
          <t>Buffer</t>
        </is>
      </c>
      <c r="C1193" t="n">
        <v>1.6107141875</v>
      </c>
      <c r="D1193" t="n">
        <v>0.007713</v>
      </c>
      <c r="E1193" t="n">
        <v>0.047</v>
      </c>
      <c r="F1193" t="n">
        <v>0.038</v>
      </c>
      <c r="G1193" t="n">
        <v>0.138</v>
      </c>
      <c r="H1193" t="n">
        <v>0.114</v>
      </c>
      <c r="I1193">
        <f>((((D1198) + (D1197))) + (D1194 + D1195))</f>
        <v/>
      </c>
      <c r="J1193">
        <f>(((((D1198) + (D1197))) + (D1194 + D1195))*C1193)</f>
        <v/>
      </c>
    </row>
    <row r="1194">
      <c r="A1194" t="inlineStr">
        <is>
          <t>INT_L_X10Y52/IMUX_L26</t>
        </is>
      </c>
      <c r="B1194" t="inlineStr">
        <is>
          <t>Part of wire</t>
        </is>
      </c>
      <c r="C1194" t="n">
        <v>0</v>
      </c>
      <c r="D1194" t="n">
        <v>0</v>
      </c>
    </row>
    <row r="1195">
      <c r="A1195" t="inlineStr">
        <is>
          <t>CLBLM_L_X10Y52/CLBLM_IMUX26</t>
        </is>
      </c>
      <c r="B1195" t="inlineStr">
        <is>
          <t>Part of wire</t>
        </is>
      </c>
      <c r="C1195" t="n">
        <v>0</v>
      </c>
      <c r="D1195" t="n">
        <v>0</v>
      </c>
      <c r="I1195">
        <f>(((D1194 + D1195)/2) + (((D1198) + (D1197))))</f>
        <v/>
      </c>
      <c r="J1195">
        <f>((C1194 + C1195)*(((D1194 + D1195)/2) + (((D1198) + (D1197)))))</f>
        <v/>
      </c>
    </row>
    <row r="1196">
      <c r="A1196" t="inlineStr">
        <is>
          <t>CLBLM_L_X10Y52/CLBLM_L.CLBLM_IMUX26-&gt;CLBLM_L_B4</t>
        </is>
      </c>
      <c r="B1196" t="inlineStr">
        <is>
          <t>PassTransistor</t>
        </is>
      </c>
      <c r="C1196" t="n">
        <v>0</v>
      </c>
      <c r="E1196" t="n">
        <v>0</v>
      </c>
      <c r="F1196" t="n">
        <v>0</v>
      </c>
      <c r="G1196" t="n">
        <v>0</v>
      </c>
      <c r="H1196" t="n">
        <v>0</v>
      </c>
      <c r="I1196">
        <f>((D1198) + (D1197))</f>
        <v/>
      </c>
      <c r="J1196">
        <f>(((D1198) + (D1197))*C1196)</f>
        <v/>
      </c>
    </row>
    <row r="1197">
      <c r="A1197" t="inlineStr">
        <is>
          <t>CLBLM_L_X10Y52/CLBLM_L_B4</t>
        </is>
      </c>
      <c r="B1197" t="inlineStr">
        <is>
          <t>Part of wire</t>
        </is>
      </c>
      <c r="C1197" t="n">
        <v>0</v>
      </c>
      <c r="D1197" t="n">
        <v>0</v>
      </c>
      <c r="I1197">
        <f>(((D1197)/2) + (D1198))</f>
        <v/>
      </c>
      <c r="J1197">
        <f>((C1197)*(((D1197)/2) + (D1198)))</f>
        <v/>
      </c>
    </row>
    <row r="1198">
      <c r="A1198" t="inlineStr">
        <is>
          <t>masterReg/readData2[30]_i_6/I2</t>
        </is>
      </c>
      <c r="B1198" t="inlineStr">
        <is>
          <t>Inpin</t>
        </is>
      </c>
      <c r="D1198" t="n">
        <v>0</v>
      </c>
      <c r="E1198" t="n">
        <v>0.107</v>
      </c>
      <c r="F1198" t="n">
        <v>0.08599999999999999</v>
      </c>
      <c r="G1198" t="n">
        <v>0.282</v>
      </c>
      <c r="H1198" t="n">
        <v>0.228</v>
      </c>
    </row>
    <row r="1199">
      <c r="A1199" t="inlineStr">
        <is>
          <t>sw_IBUF[0]: sw_IBUF[0]_inst/O to masterReg/readData2[30]_i_6/I2 sum delays</t>
        </is>
      </c>
      <c r="E1199">
        <f>(E2 + E5 + E7 + E9 + E11 + E15 + E18 + E27 + E48 + E56 + E64 + E113 + E116 + E168 + E444 + E562 + E590 + E647 + E652 + E666 + E694 + E1072 + E1100 + E1145 + E1148 + E1193 + E1196 + E1198)</f>
        <v/>
      </c>
      <c r="F1199">
        <f>(F2 + F5 + F7 + F9 + F11 + F15 + F18 + F27 + F48 + F56 + F64 + F113 + F116 + F168 + F444 + F562 + F590 + F647 + F652 + F666 + F694 + F1072 + F1100 + F1145 + F1148 + F1193 + F1196 + F1198)</f>
        <v/>
      </c>
      <c r="G1199">
        <f>(G2 + G5 + G7 + G9 + G11 + G15 + G18 + G27 + G48 + G56 + G64 + G113 + G116 + G168 + G444 + G562 + G590 + G647 + G652 + G666 + G694 + G1072 + G1100 + G1145 + G1148 + G1193 + G1196 + G1198)</f>
        <v/>
      </c>
      <c r="H1199">
        <f>(H2 + H5 + H7 + H9 + H11 + H15 + H18 + H27 + H48 + H56 + H64 + H113 + H116 + H168 + H444 + H562 + H590 + H647 + H652 + H666 + H694 + H1072 + H1100 + H1145 + H1148 + H1193 + H1196 + H1198)</f>
        <v/>
      </c>
      <c r="J1199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J1148 + J1154 + J1193 + J1195 + J1196 + J1197 + J1198)</f>
        <v/>
      </c>
    </row>
    <row r="1200">
      <c r="A1200" t="inlineStr">
        <is>
          <t>sw_IBUF[0]: sw_IBUF[0]_inst/O to masterReg/readData2[30]_i_6/I2sum delays + cap delay</t>
        </is>
      </c>
      <c r="E1200">
        <f>1000*(E1199 + J1199)</f>
        <v/>
      </c>
      <c r="F1200">
        <f>1000*(F1199 + J1199)</f>
        <v/>
      </c>
      <c r="G1200">
        <f>1000*(G1199 + J1199)</f>
        <v/>
      </c>
      <c r="H1200">
        <f>1000*(H1199 + J1199)</f>
        <v/>
      </c>
    </row>
    <row r="1202">
      <c r="A1202" t="inlineStr">
        <is>
          <t>sw_IBUF[0]: sw_IBUF[0]_inst/O to masterReg/readData2[30]_i_6/I2Total delay (from Vivado)</t>
        </is>
      </c>
      <c r="E1202" t="inlineStr">
        <is>
          <t>2296</t>
        </is>
      </c>
      <c r="F1202" t="inlineStr">
        <is>
          <t>2024</t>
        </is>
      </c>
      <c r="G1202" t="inlineStr">
        <is>
          <t>3797</t>
        </is>
      </c>
      <c r="H1202" t="inlineStr">
        <is>
          <t>3265</t>
        </is>
      </c>
    </row>
    <row r="1204">
      <c r="A1204" t="inlineStr">
        <is>
          <t>INT_L_X10Y52/INT_L.EL1END1-&gt;&gt;IMUX_L33</t>
        </is>
      </c>
      <c r="B1204" t="inlineStr">
        <is>
          <t>Buffer</t>
        </is>
      </c>
      <c r="C1204" t="n">
        <v>1.6107141875</v>
      </c>
      <c r="D1204" t="n">
        <v>0.007713</v>
      </c>
      <c r="E1204" t="n">
        <v>0.047</v>
      </c>
      <c r="F1204" t="n">
        <v>0.038</v>
      </c>
      <c r="G1204" t="n">
        <v>0.138</v>
      </c>
      <c r="H1204" t="n">
        <v>0.114</v>
      </c>
      <c r="I1204">
        <f>((((D1209) + (D1208))) + (D1205 + D1206))</f>
        <v/>
      </c>
      <c r="J1204">
        <f>(((((D1209) + (D1208))) + (D1205 + D1206))*C1204)</f>
        <v/>
      </c>
    </row>
    <row r="1205">
      <c r="A1205" t="inlineStr">
        <is>
          <t>INT_L_X10Y52/IMUX_L33</t>
        </is>
      </c>
      <c r="B1205" t="inlineStr">
        <is>
          <t>Part of wire</t>
        </is>
      </c>
      <c r="C1205" t="n">
        <v>0</v>
      </c>
      <c r="D1205" t="n">
        <v>0</v>
      </c>
    </row>
    <row r="1206">
      <c r="A1206" t="inlineStr">
        <is>
          <t>CLBLM_L_X10Y52/CLBLM_IMUX33</t>
        </is>
      </c>
      <c r="B1206" t="inlineStr">
        <is>
          <t>Part of wire</t>
        </is>
      </c>
      <c r="C1206" t="n">
        <v>0</v>
      </c>
      <c r="D1206" t="n">
        <v>0</v>
      </c>
      <c r="I1206">
        <f>(((D1205 + D1206)/2) + (((D1209) + (D1208))))</f>
        <v/>
      </c>
      <c r="J1206">
        <f>((C1205 + C1206)*(((D1205 + D1206)/2) + (((D1209) + (D1208)))))</f>
        <v/>
      </c>
    </row>
    <row r="1207">
      <c r="A1207" t="inlineStr">
        <is>
          <t>CLBLM_L_X10Y52/CLBLM_L.CLBLM_IMUX33-&gt;CLBLM_L_C1</t>
        </is>
      </c>
      <c r="B1207" t="inlineStr">
        <is>
          <t>PassTransistor</t>
        </is>
      </c>
      <c r="C1207" t="n">
        <v>0</v>
      </c>
      <c r="E1207" t="n">
        <v>0</v>
      </c>
      <c r="F1207" t="n">
        <v>0</v>
      </c>
      <c r="G1207" t="n">
        <v>0</v>
      </c>
      <c r="H1207" t="n">
        <v>0</v>
      </c>
      <c r="I1207">
        <f>((D1209) + (D1208))</f>
        <v/>
      </c>
      <c r="J1207">
        <f>(((D1209) + (D1208))*C1207)</f>
        <v/>
      </c>
    </row>
    <row r="1208">
      <c r="A1208" t="inlineStr">
        <is>
          <t>CLBLM_L_X10Y52/CLBLM_L_C1</t>
        </is>
      </c>
      <c r="B1208" t="inlineStr">
        <is>
          <t>Part of wire</t>
        </is>
      </c>
      <c r="C1208" t="n">
        <v>0</v>
      </c>
      <c r="D1208" t="n">
        <v>0</v>
      </c>
      <c r="I1208">
        <f>(((D1208)/2) + (D1209))</f>
        <v/>
      </c>
      <c r="J1208">
        <f>((C1208)*(((D1208)/2) + (D1209)))</f>
        <v/>
      </c>
    </row>
    <row r="1209">
      <c r="A1209" t="inlineStr">
        <is>
          <t>masterReg/register_reg_r1_0_31_24_29_i_13/I2</t>
        </is>
      </c>
      <c r="B1209" t="inlineStr">
        <is>
          <t>Inpin</t>
        </is>
      </c>
      <c r="D1209" t="n">
        <v>0</v>
      </c>
      <c r="E1209" t="n">
        <v>0.215</v>
      </c>
      <c r="F1209" t="n">
        <v>0.173</v>
      </c>
      <c r="G1209" t="n">
        <v>0.517</v>
      </c>
      <c r="H1209" t="n">
        <v>0.417</v>
      </c>
    </row>
    <row r="1210">
      <c r="A1210" t="inlineStr">
        <is>
          <t>sw_IBUF[0]: sw_IBUF[0]_inst/O to masterReg/register_reg_r1_0_31_24_29_i_13/I2 sum delays</t>
        </is>
      </c>
      <c r="E1210">
        <f>(E2 + E5 + E7 + E9 + E11 + E15 + E18 + E27 + E48 + E56 + E64 + E113 + E116 + E168 + E444 + E562 + E590 + E647 + E652 + E666 + E694 + E1072 + E1100 + E1145 + E1148 + E1204 + E1207 + E1209)</f>
        <v/>
      </c>
      <c r="F1210">
        <f>(F2 + F5 + F7 + F9 + F11 + F15 + F18 + F27 + F48 + F56 + F64 + F113 + F116 + F168 + F444 + F562 + F590 + F647 + F652 + F666 + F694 + F1072 + F1100 + F1145 + F1148 + F1204 + F1207 + F1209)</f>
        <v/>
      </c>
      <c r="G1210">
        <f>(G2 + G5 + G7 + G9 + G11 + G15 + G18 + G27 + G48 + G56 + G64 + G113 + G116 + G168 + G444 + G562 + G590 + G647 + G652 + G666 + G694 + G1072 + G1100 + G1145 + G1148 + G1204 + G1207 + G1209)</f>
        <v/>
      </c>
      <c r="H1210">
        <f>(H2 + H5 + H7 + H9 + H11 + H15 + H18 + H27 + H48 + H56 + H64 + H113 + H116 + H168 + H444 + H562 + H590 + H647 + H652 + H666 + H694 + H1072 + H1100 + H1145 + H1148 + H1204 + H1207 + H1209)</f>
        <v/>
      </c>
      <c r="J1210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J1148 + J1154 + J1204 + J1206 + J1207 + J1208 + J1209)</f>
        <v/>
      </c>
    </row>
    <row r="1211">
      <c r="A1211" t="inlineStr">
        <is>
          <t>sw_IBUF[0]: sw_IBUF[0]_inst/O to masterReg/register_reg_r1_0_31_24_29_i_13/I2sum delays + cap delay</t>
        </is>
      </c>
      <c r="E1211">
        <f>1000*(E1210 + J1210)</f>
        <v/>
      </c>
      <c r="F1211">
        <f>1000*(F1210 + J1210)</f>
        <v/>
      </c>
      <c r="G1211">
        <f>1000*(G1210 + J1210)</f>
        <v/>
      </c>
      <c r="H1211">
        <f>1000*(H1210 + J1210)</f>
        <v/>
      </c>
    </row>
    <row r="1213">
      <c r="A1213" t="inlineStr">
        <is>
          <t>sw_IBUF[0]: sw_IBUF[0]_inst/O to masterReg/register_reg_r1_0_31_24_29_i_13/I2Total delay (from Vivado)</t>
        </is>
      </c>
      <c r="E1213" t="inlineStr">
        <is>
          <t>2404</t>
        </is>
      </c>
      <c r="F1213" t="inlineStr">
        <is>
          <t>2111</t>
        </is>
      </c>
      <c r="G1213" t="inlineStr">
        <is>
          <t>4002</t>
        </is>
      </c>
      <c r="H1213" t="inlineStr">
        <is>
          <t>3430</t>
        </is>
      </c>
    </row>
    <row r="1215">
      <c r="A1215" t="inlineStr">
        <is>
          <t>INT_L_X10Y52/INT_L.EL1END1-&gt;&gt;IMUX_L41</t>
        </is>
      </c>
      <c r="B1215" t="inlineStr">
        <is>
          <t>Buffer</t>
        </is>
      </c>
      <c r="C1215" t="n">
        <v>1.6107141875</v>
      </c>
      <c r="D1215" t="n">
        <v>0.007713</v>
      </c>
      <c r="E1215" t="n">
        <v>0.047</v>
      </c>
      <c r="F1215" t="n">
        <v>0.038</v>
      </c>
      <c r="G1215" t="n">
        <v>0.138</v>
      </c>
      <c r="H1215" t="n">
        <v>0.114</v>
      </c>
      <c r="I1215">
        <f>((((D1220) + (D1219))) + (D1216 + D1217))</f>
        <v/>
      </c>
      <c r="J1215">
        <f>(((((D1220) + (D1219))) + (D1216 + D1217))*C1215)</f>
        <v/>
      </c>
    </row>
    <row r="1216">
      <c r="A1216" t="inlineStr">
        <is>
          <t>INT_L_X10Y52/IMUX_L41</t>
        </is>
      </c>
      <c r="B1216" t="inlineStr">
        <is>
          <t>Part of wire</t>
        </is>
      </c>
      <c r="C1216" t="n">
        <v>0</v>
      </c>
      <c r="D1216" t="n">
        <v>0</v>
      </c>
    </row>
    <row r="1217">
      <c r="A1217" t="inlineStr">
        <is>
          <t>CLBLM_L_X10Y52/CLBLM_IMUX41</t>
        </is>
      </c>
      <c r="B1217" t="inlineStr">
        <is>
          <t>Part of wire</t>
        </is>
      </c>
      <c r="C1217" t="n">
        <v>0</v>
      </c>
      <c r="D1217" t="n">
        <v>0</v>
      </c>
      <c r="I1217">
        <f>(((D1216 + D1217)/2) + (((D1220) + (D1219))))</f>
        <v/>
      </c>
      <c r="J1217">
        <f>((C1216 + C1217)*(((D1216 + D1217)/2) + (((D1220) + (D1219)))))</f>
        <v/>
      </c>
    </row>
    <row r="1218">
      <c r="A1218" t="inlineStr">
        <is>
          <t>CLBLM_L_X10Y52/CLBLM_L.CLBLM_IMUX41-&gt;CLBLM_L_D1</t>
        </is>
      </c>
      <c r="B1218" t="inlineStr">
        <is>
          <t>PassTransistor</t>
        </is>
      </c>
      <c r="C1218" t="n">
        <v>0</v>
      </c>
      <c r="E1218" t="n">
        <v>0</v>
      </c>
      <c r="F1218" t="n">
        <v>0</v>
      </c>
      <c r="G1218" t="n">
        <v>0</v>
      </c>
      <c r="H1218" t="n">
        <v>0</v>
      </c>
      <c r="I1218">
        <f>((D1220) + (D1219))</f>
        <v/>
      </c>
      <c r="J1218">
        <f>(((D1220) + (D1219))*C1218)</f>
        <v/>
      </c>
    </row>
    <row r="1219">
      <c r="A1219" t="inlineStr">
        <is>
          <t>CLBLM_L_X10Y52/CLBLM_L_D1</t>
        </is>
      </c>
      <c r="B1219" t="inlineStr">
        <is>
          <t>Part of wire</t>
        </is>
      </c>
      <c r="C1219" t="n">
        <v>0</v>
      </c>
      <c r="D1219" t="n">
        <v>0</v>
      </c>
      <c r="I1219">
        <f>(((D1219)/2) + (D1220))</f>
        <v/>
      </c>
      <c r="J1219">
        <f>((C1219)*(((D1219)/2) + (D1220)))</f>
        <v/>
      </c>
    </row>
    <row r="1220">
      <c r="A1220" t="inlineStr">
        <is>
          <t>masterReg/register_reg_r1_0_31_30_31_i_2/I2</t>
        </is>
      </c>
      <c r="B1220" t="inlineStr">
        <is>
          <t>Inpin</t>
        </is>
      </c>
      <c r="D1220" t="n">
        <v>0</v>
      </c>
      <c r="E1220" t="n">
        <v>0.216</v>
      </c>
      <c r="F1220" t="n">
        <v>0.174</v>
      </c>
      <c r="G1220" t="n">
        <v>0.522</v>
      </c>
      <c r="H1220" t="n">
        <v>0.421</v>
      </c>
    </row>
    <row r="1221">
      <c r="A1221" t="inlineStr">
        <is>
          <t>sw_IBUF[0]: sw_IBUF[0]_inst/O to masterReg/register_reg_r1_0_31_30_31_i_2/I2 sum delays</t>
        </is>
      </c>
      <c r="E1221">
        <f>(E2 + E5 + E7 + E9 + E11 + E15 + E18 + E27 + E48 + E56 + E64 + E113 + E116 + E168 + E444 + E562 + E590 + E647 + E652 + E666 + E694 + E1072 + E1100 + E1145 + E1148 + E1215 + E1218 + E1220)</f>
        <v/>
      </c>
      <c r="F1221">
        <f>(F2 + F5 + F7 + F9 + F11 + F15 + F18 + F27 + F48 + F56 + F64 + F113 + F116 + F168 + F444 + F562 + F590 + F647 + F652 + F666 + F694 + F1072 + F1100 + F1145 + F1148 + F1215 + F1218 + F1220)</f>
        <v/>
      </c>
      <c r="G1221">
        <f>(G2 + G5 + G7 + G9 + G11 + G15 + G18 + G27 + G48 + G56 + G64 + G113 + G116 + G168 + G444 + G562 + G590 + G647 + G652 + G666 + G694 + G1072 + G1100 + G1145 + G1148 + G1215 + G1218 + G1220)</f>
        <v/>
      </c>
      <c r="H1221">
        <f>(H2 + H5 + H7 + H9 + H11 + H15 + H18 + H27 + H48 + H56 + H64 + H113 + H116 + H168 + H444 + H562 + H590 + H647 + H652 + H666 + H694 + H1072 + H1100 + H1145 + H1148 + H1215 + H1218 + H1220)</f>
        <v/>
      </c>
      <c r="J122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J1148 + J1154 + J1215 + J1217 + J1218 + J1219 + J1220)</f>
        <v/>
      </c>
    </row>
    <row r="1222">
      <c r="A1222" t="inlineStr">
        <is>
          <t>sw_IBUF[0]: sw_IBUF[0]_inst/O to masterReg/register_reg_r1_0_31_30_31_i_2/I2sum delays + cap delay</t>
        </is>
      </c>
      <c r="E1222">
        <f>1000*(E1221 + J1221)</f>
        <v/>
      </c>
      <c r="F1222">
        <f>1000*(F1221 + J1221)</f>
        <v/>
      </c>
      <c r="G1222">
        <f>1000*(G1221 + J1221)</f>
        <v/>
      </c>
      <c r="H1222">
        <f>1000*(H1221 + J1221)</f>
        <v/>
      </c>
    </row>
    <row r="1224">
      <c r="A1224" t="inlineStr">
        <is>
          <t>sw_IBUF[0]: sw_IBUF[0]_inst/O to masterReg/register_reg_r1_0_31_30_31_i_2/I2Total delay (from Vivado)</t>
        </is>
      </c>
      <c r="E1224" t="inlineStr">
        <is>
          <t>2405</t>
        </is>
      </c>
      <c r="F1224" t="inlineStr">
        <is>
          <t>2112</t>
        </is>
      </c>
      <c r="G1224" t="inlineStr">
        <is>
          <t>4006</t>
        </is>
      </c>
      <c r="H1224" t="inlineStr">
        <is>
          <t>3433</t>
        </is>
      </c>
    </row>
    <row r="1226">
      <c r="A1226" t="inlineStr">
        <is>
          <t>INT_L_X10Y52/INT_L.EL1END1-&gt;&gt;FAN_ALT2</t>
        </is>
      </c>
      <c r="B1226" t="inlineStr">
        <is>
          <t>Buffer</t>
        </is>
      </c>
      <c r="C1226" t="n">
        <v>0</v>
      </c>
      <c r="D1226" t="n">
        <v>0.00757</v>
      </c>
      <c r="E1226" t="n">
        <v>0</v>
      </c>
      <c r="F1226" t="n">
        <v>0</v>
      </c>
      <c r="G1226" t="n">
        <v>0</v>
      </c>
      <c r="H1226" t="n">
        <v>0</v>
      </c>
      <c r="I1226">
        <f>((D1228) + (D1227))</f>
        <v/>
      </c>
      <c r="J1226">
        <f>(((D1228) + (D1227))*C1226)</f>
        <v/>
      </c>
    </row>
    <row r="1227">
      <c r="A1227" t="inlineStr">
        <is>
          <t>INT_L_X10Y52/FAN_ALT2</t>
        </is>
      </c>
      <c r="B1227" t="inlineStr">
        <is>
          <t>Part of wire</t>
        </is>
      </c>
      <c r="C1227" t="n">
        <v>0</v>
      </c>
      <c r="D1227" t="n">
        <v>0</v>
      </c>
      <c r="I1227">
        <f>(((D1227)/2) + (D1228))</f>
        <v/>
      </c>
      <c r="J1227">
        <f>((C1227)*(((D1227)/2) + (D1228)))</f>
        <v/>
      </c>
    </row>
    <row r="1228">
      <c r="A1228" t="inlineStr">
        <is>
          <t>INT_L_X10Y52/INT_L.FAN_ALT2-&gt;&gt;FAN_BOUNCE2</t>
        </is>
      </c>
      <c r="B1228" t="inlineStr">
        <is>
          <t>Buffer</t>
        </is>
      </c>
      <c r="C1228" t="n">
        <v>1.4764880625</v>
      </c>
      <c r="D1228" t="n">
        <v>0</v>
      </c>
      <c r="E1228" t="n">
        <v>0.059</v>
      </c>
      <c r="F1228" t="n">
        <v>0.049</v>
      </c>
      <c r="G1228" t="n">
        <v>0.178</v>
      </c>
      <c r="H1228" t="n">
        <v>0.147</v>
      </c>
      <c r="I1228">
        <f>((D1231 + D1242) + (D1229 + D1230))</f>
        <v/>
      </c>
      <c r="J1228">
        <f>(((D1231 + D1242) + (D1229 + D1230))*C1228)</f>
        <v/>
      </c>
    </row>
    <row r="1229">
      <c r="A1229" t="inlineStr">
        <is>
          <t>INT_L_X10Y52/FAN_BOUNCE2</t>
        </is>
      </c>
      <c r="B1229" t="inlineStr">
        <is>
          <t>Part of wire</t>
        </is>
      </c>
      <c r="C1229" t="n">
        <v>0</v>
      </c>
      <c r="D1229" t="n">
        <v>0</v>
      </c>
    </row>
    <row r="1230">
      <c r="A1230" t="inlineStr">
        <is>
          <t>INT_L_X10Y51/FAN_BOUNCE_S3_2</t>
        </is>
      </c>
      <c r="B1230" t="inlineStr">
        <is>
          <t>Part of wire</t>
        </is>
      </c>
      <c r="C1230" t="n">
        <v>0</v>
      </c>
      <c r="D1230" t="n">
        <v>0</v>
      </c>
      <c r="I1230">
        <f>(((D1229 + D1230)/2) + (D1231 + D1242))</f>
        <v/>
      </c>
      <c r="J1230">
        <f>((C1229 + C1230)*(((D1229 + D1230)/2) + (D1231 + D1242)))</f>
        <v/>
      </c>
    </row>
    <row r="1231">
      <c r="A1231" t="inlineStr">
        <is>
          <t>INT_L_X10Y51/INT_L.FAN_BOUNCE_S3_2-&gt;&gt;IMUX_L6</t>
        </is>
      </c>
      <c r="B1231" t="inlineStr">
        <is>
          <t>Buffer</t>
        </is>
      </c>
      <c r="C1231" t="n">
        <v>1.6107141875</v>
      </c>
      <c r="D1231" t="n">
        <v>0.007713</v>
      </c>
      <c r="E1231" t="n">
        <v>0.047</v>
      </c>
      <c r="F1231" t="n">
        <v>0.038</v>
      </c>
      <c r="G1231" t="n">
        <v>0.138</v>
      </c>
      <c r="H1231" t="n">
        <v>0.114</v>
      </c>
      <c r="I1231">
        <f>((((D1236) + (D1235))) + (D1232 + D1233))</f>
        <v/>
      </c>
      <c r="J1231">
        <f>(((((D1236) + (D1235))) + (D1232 + D1233))*C1231)</f>
        <v/>
      </c>
    </row>
    <row r="1232">
      <c r="A1232" t="inlineStr">
        <is>
          <t>INT_L_X10Y51/IMUX_L6</t>
        </is>
      </c>
      <c r="B1232" t="inlineStr">
        <is>
          <t>Part of wire</t>
        </is>
      </c>
      <c r="C1232" t="n">
        <v>0</v>
      </c>
      <c r="D1232" t="n">
        <v>0</v>
      </c>
    </row>
    <row r="1233">
      <c r="A1233" t="inlineStr">
        <is>
          <t>CLBLM_L_X10Y51/CLBLM_IMUX6</t>
        </is>
      </c>
      <c r="B1233" t="inlineStr">
        <is>
          <t>Part of wire</t>
        </is>
      </c>
      <c r="C1233" t="n">
        <v>0</v>
      </c>
      <c r="D1233" t="n">
        <v>0</v>
      </c>
      <c r="I1233">
        <f>(((D1232 + D1233)/2) + (((D1236) + (D1235))))</f>
        <v/>
      </c>
      <c r="J1233">
        <f>((C1232 + C1233)*(((D1232 + D1233)/2) + (((D1236) + (D1235)))))</f>
        <v/>
      </c>
    </row>
    <row r="1234">
      <c r="A1234" t="inlineStr">
        <is>
          <t>CLBLM_L_X10Y51/CLBLM_L.CLBLM_IMUX6-&gt;CLBLM_L_A1</t>
        </is>
      </c>
      <c r="B1234" t="inlineStr">
        <is>
          <t>PassTransistor</t>
        </is>
      </c>
      <c r="C1234" t="n">
        <v>0</v>
      </c>
      <c r="E1234" t="n">
        <v>0</v>
      </c>
      <c r="F1234" t="n">
        <v>0</v>
      </c>
      <c r="G1234" t="n">
        <v>0</v>
      </c>
      <c r="H1234" t="n">
        <v>0</v>
      </c>
      <c r="I1234">
        <f>((D1236) + (D1235))</f>
        <v/>
      </c>
      <c r="J1234">
        <f>(((D1236) + (D1235))*C1234)</f>
        <v/>
      </c>
    </row>
    <row r="1235">
      <c r="A1235" t="inlineStr">
        <is>
          <t>CLBLM_L_X10Y51/CLBLM_L_A1</t>
        </is>
      </c>
      <c r="B1235" t="inlineStr">
        <is>
          <t>Part of wire</t>
        </is>
      </c>
      <c r="C1235" t="n">
        <v>0</v>
      </c>
      <c r="D1235" t="n">
        <v>0</v>
      </c>
      <c r="I1235">
        <f>(((D1235)/2) + (D1236))</f>
        <v/>
      </c>
      <c r="J1235">
        <f>((C1235)*(((D1235)/2) + (D1236)))</f>
        <v/>
      </c>
    </row>
    <row r="1236">
      <c r="A1236" t="inlineStr">
        <is>
          <t>masterReg/readData2[27]_i_7/I1</t>
        </is>
      </c>
      <c r="B1236" t="inlineStr">
        <is>
          <t>Inpin</t>
        </is>
      </c>
      <c r="D1236" t="n">
        <v>0</v>
      </c>
      <c r="E1236" t="n">
        <v>0.214</v>
      </c>
      <c r="F1236" t="n">
        <v>0.172</v>
      </c>
      <c r="G1236" t="n">
        <v>0.516</v>
      </c>
      <c r="H1236" t="n">
        <v>0.416</v>
      </c>
    </row>
    <row r="1237">
      <c r="A1237" t="inlineStr">
        <is>
          <t>sw_IBUF[0]: sw_IBUF[0]_inst/O to masterReg/readData2[27]_i_7/I1 sum delays</t>
        </is>
      </c>
      <c r="E1237">
        <f>(E2 + E5 + E7 + E9 + E11 + E15 + E18 + E27 + E48 + E56 + E64 + E113 + E116 + E168 + E444 + E562 + E590 + E647 + E652 + E666 + E694 + E1072 + E1100 + E1145 + E1148 + E1226 + E1228 + E1231 + E1234 + E1236)</f>
        <v/>
      </c>
      <c r="F1237">
        <f>(F2 + F5 + F7 + F9 + F11 + F15 + F18 + F27 + F48 + F56 + F64 + F113 + F116 + F168 + F444 + F562 + F590 + F647 + F652 + F666 + F694 + F1072 + F1100 + F1145 + F1148 + F1226 + F1228 + F1231 + F1234 + F1236)</f>
        <v/>
      </c>
      <c r="G1237">
        <f>(G2 + G5 + G7 + G9 + G11 + G15 + G18 + G27 + G48 + G56 + G64 + G113 + G116 + G168 + G444 + G562 + G590 + G647 + G652 + G666 + G694 + G1072 + G1100 + G1145 + G1148 + G1226 + G1228 + G1231 + G1234 + G1236)</f>
        <v/>
      </c>
      <c r="H1237">
        <f>(H2 + H5 + H7 + H9 + H11 + H15 + H18 + H27 + H48 + H56 + H64 + H113 + H116 + H168 + H444 + H562 + H590 + H647 + H652 + H666 + H694 + H1072 + H1100 + H1145 + H1148 + H1226 + H1228 + H1231 + H1234 + H1236)</f>
        <v/>
      </c>
      <c r="J1237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J1148 + J1154 + J1226 + J1227 + J1228 + J1230 + J1231 + J1233 + J1234 + J1235 + J1236)</f>
        <v/>
      </c>
    </row>
    <row r="1238">
      <c r="A1238" t="inlineStr">
        <is>
          <t>sw_IBUF[0]: sw_IBUF[0]_inst/O to masterReg/readData2[27]_i_7/I1sum delays + cap delay</t>
        </is>
      </c>
      <c r="E1238">
        <f>1000*(E1237 + J1237)</f>
        <v/>
      </c>
      <c r="F1238">
        <f>1000*(F1237 + J1237)</f>
        <v/>
      </c>
      <c r="G1238">
        <f>1000*(G1237 + J1237)</f>
        <v/>
      </c>
      <c r="H1238">
        <f>1000*(H1237 + J1237)</f>
        <v/>
      </c>
    </row>
    <row r="1240">
      <c r="A1240" t="inlineStr">
        <is>
          <t>sw_IBUF[0]: sw_IBUF[0]_inst/O to masterReg/readData2[27]_i_7/I1Total delay (from Vivado)</t>
        </is>
      </c>
      <c r="E1240" t="inlineStr">
        <is>
          <t>2481</t>
        </is>
      </c>
      <c r="F1240" t="inlineStr">
        <is>
          <t>2178</t>
        </is>
      </c>
      <c r="G1240" t="inlineStr">
        <is>
          <t>4153</t>
        </is>
      </c>
      <c r="H1240" t="inlineStr">
        <is>
          <t>3557</t>
        </is>
      </c>
    </row>
    <row r="1242">
      <c r="A1242" t="inlineStr">
        <is>
          <t>INT_L_X10Y51/INT_L.FAN_BOUNCE_S3_2-&gt;&gt;IMUX_L14</t>
        </is>
      </c>
      <c r="B1242" t="inlineStr">
        <is>
          <t>Buffer</t>
        </is>
      </c>
      <c r="C1242" t="n">
        <v>1.6107141875</v>
      </c>
      <c r="D1242" t="n">
        <v>0.007713</v>
      </c>
      <c r="E1242" t="n">
        <v>0.047</v>
      </c>
      <c r="F1242" t="n">
        <v>0.038</v>
      </c>
      <c r="G1242" t="n">
        <v>0.138</v>
      </c>
      <c r="H1242" t="n">
        <v>0.114</v>
      </c>
      <c r="I1242">
        <f>((((D1247) + (D1246))) + (D1243 + D1244))</f>
        <v/>
      </c>
      <c r="J1242">
        <f>(((((D1247) + (D1246))) + (D1243 + D1244))*C1242)</f>
        <v/>
      </c>
    </row>
    <row r="1243">
      <c r="A1243" t="inlineStr">
        <is>
          <t>INT_L_X10Y51/IMUX_L14</t>
        </is>
      </c>
      <c r="B1243" t="inlineStr">
        <is>
          <t>Part of wire</t>
        </is>
      </c>
      <c r="C1243" t="n">
        <v>0</v>
      </c>
      <c r="D1243" t="n">
        <v>0</v>
      </c>
    </row>
    <row r="1244">
      <c r="A1244" t="inlineStr">
        <is>
          <t>CLBLM_L_X10Y51/CLBLM_IMUX14</t>
        </is>
      </c>
      <c r="B1244" t="inlineStr">
        <is>
          <t>Part of wire</t>
        </is>
      </c>
      <c r="C1244" t="n">
        <v>0</v>
      </c>
      <c r="D1244" t="n">
        <v>0</v>
      </c>
      <c r="I1244">
        <f>(((D1243 + D1244)/2) + (((D1247) + (D1246))))</f>
        <v/>
      </c>
      <c r="J1244">
        <f>((C1243 + C1244)*(((D1243 + D1244)/2) + (((D1247) + (D1246)))))</f>
        <v/>
      </c>
    </row>
    <row r="1245">
      <c r="A1245" t="inlineStr">
        <is>
          <t>CLBLM_L_X10Y51/CLBLM_L.CLBLM_IMUX14-&gt;CLBLM_L_B1</t>
        </is>
      </c>
      <c r="B1245" t="inlineStr">
        <is>
          <t>PassTransistor</t>
        </is>
      </c>
      <c r="C1245" t="n">
        <v>0</v>
      </c>
      <c r="E1245" t="n">
        <v>0</v>
      </c>
      <c r="F1245" t="n">
        <v>0</v>
      </c>
      <c r="G1245" t="n">
        <v>0</v>
      </c>
      <c r="H1245" t="n">
        <v>0</v>
      </c>
      <c r="I1245">
        <f>((D1247) + (D1246))</f>
        <v/>
      </c>
      <c r="J1245">
        <f>(((D1247) + (D1246))*C1245)</f>
        <v/>
      </c>
    </row>
    <row r="1246">
      <c r="A1246" t="inlineStr">
        <is>
          <t>CLBLM_L_X10Y51/CLBLM_L_B1</t>
        </is>
      </c>
      <c r="B1246" t="inlineStr">
        <is>
          <t>Part of wire</t>
        </is>
      </c>
      <c r="C1246" t="n">
        <v>0</v>
      </c>
      <c r="D1246" t="n">
        <v>0</v>
      </c>
      <c r="I1246">
        <f>(((D1246)/2) + (D1247))</f>
        <v/>
      </c>
      <c r="J1246">
        <f>((C1246)*(((D1246)/2) + (D1247)))</f>
        <v/>
      </c>
    </row>
    <row r="1247">
      <c r="A1247" t="inlineStr">
        <is>
          <t>masterReg/readData2[27]_i_6/I2</t>
        </is>
      </c>
      <c r="B1247" t="inlineStr">
        <is>
          <t>Inpin</t>
        </is>
      </c>
      <c r="D1247" t="n">
        <v>0</v>
      </c>
      <c r="E1247" t="n">
        <v>0.213</v>
      </c>
      <c r="F1247" t="n">
        <v>0.171</v>
      </c>
      <c r="G1247" t="n">
        <v>0.518</v>
      </c>
      <c r="H1247" t="n">
        <v>0.417</v>
      </c>
    </row>
    <row r="1248">
      <c r="A1248" t="inlineStr">
        <is>
          <t>sw_IBUF[0]: sw_IBUF[0]_inst/O to masterReg/readData2[27]_i_6/I2 sum delays</t>
        </is>
      </c>
      <c r="E1248">
        <f>(E2 + E5 + E7 + E9 + E11 + E15 + E18 + E27 + E48 + E56 + E64 + E113 + E116 + E168 + E444 + E562 + E590 + E647 + E652 + E666 + E694 + E1072 + E1100 + E1145 + E1148 + E1226 + E1228 + E1242 + E1245 + E1247)</f>
        <v/>
      </c>
      <c r="F1248">
        <f>(F2 + F5 + F7 + F9 + F11 + F15 + F18 + F27 + F48 + F56 + F64 + F113 + F116 + F168 + F444 + F562 + F590 + F647 + F652 + F666 + F694 + F1072 + F1100 + F1145 + F1148 + F1226 + F1228 + F1242 + F1245 + F1247)</f>
        <v/>
      </c>
      <c r="G1248">
        <f>(G2 + G5 + G7 + G9 + G11 + G15 + G18 + G27 + G48 + G56 + G64 + G113 + G116 + G168 + G444 + G562 + G590 + G647 + G652 + G666 + G694 + G1072 + G1100 + G1145 + G1148 + G1226 + G1228 + G1242 + G1245 + G1247)</f>
        <v/>
      </c>
      <c r="H1248">
        <f>(H2 + H5 + H7 + H9 + H11 + H15 + H18 + H27 + H48 + H56 + H64 + H113 + H116 + H168 + H444 + H562 + H590 + H647 + H652 + H666 + H694 + H1072 + H1100 + H1145 + H1148 + H1226 + H1228 + H1242 + H1245 + H1247)</f>
        <v/>
      </c>
      <c r="J1248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J1148 + J1154 + J1226 + J1227 + J1228 + J1230 + J1242 + J1244 + J1245 + J1246 + J1247)</f>
        <v/>
      </c>
    </row>
    <row r="1249">
      <c r="A1249" t="inlineStr">
        <is>
          <t>sw_IBUF[0]: sw_IBUF[0]_inst/O to masterReg/readData2[27]_i_6/I2sum delays + cap delay</t>
        </is>
      </c>
      <c r="E1249">
        <f>1000*(E1248 + J1248)</f>
        <v/>
      </c>
      <c r="F1249">
        <f>1000*(F1248 + J1248)</f>
        <v/>
      </c>
      <c r="G1249">
        <f>1000*(G1248 + J1248)</f>
        <v/>
      </c>
      <c r="H1249">
        <f>1000*(H1248 + J1248)</f>
        <v/>
      </c>
    </row>
    <row r="1251">
      <c r="A1251" t="inlineStr">
        <is>
          <t>sw_IBUF[0]: sw_IBUF[0]_inst/O to masterReg/readData2[27]_i_6/I2Total delay (from Vivado)</t>
        </is>
      </c>
      <c r="E1251" t="inlineStr">
        <is>
          <t>2480</t>
        </is>
      </c>
      <c r="F1251" t="inlineStr">
        <is>
          <t>2177</t>
        </is>
      </c>
      <c r="G1251" t="inlineStr">
        <is>
          <t>4153</t>
        </is>
      </c>
      <c r="H1251" t="inlineStr">
        <is>
          <t>3557</t>
        </is>
      </c>
    </row>
    <row r="1253">
      <c r="A1253" t="inlineStr">
        <is>
          <t>INT_R_X9Y52/INT_R.ER1END2-&gt;&gt;SS2BEG2</t>
        </is>
      </c>
      <c r="B1253" t="inlineStr">
        <is>
          <t>Buffer</t>
        </is>
      </c>
      <c r="C1253" t="n">
        <v>1.1851186875</v>
      </c>
      <c r="D1253" t="n">
        <v>0.008473000000000001</v>
      </c>
      <c r="E1253" t="n">
        <v>0.059</v>
      </c>
      <c r="F1253" t="n">
        <v>0.049</v>
      </c>
      <c r="G1253" t="n">
        <v>0.131</v>
      </c>
      <c r="H1253" t="n">
        <v>0.108</v>
      </c>
      <c r="I1253">
        <f>((D1257) + (D1254 + D1255 + D1256))</f>
        <v/>
      </c>
      <c r="J1253">
        <f>(((D1257) + (D1254 + D1255 + D1256))*C1253)</f>
        <v/>
      </c>
    </row>
    <row r="1254">
      <c r="A1254" t="inlineStr">
        <is>
          <t>INT_R_X9Y52/SS2BEG2</t>
        </is>
      </c>
      <c r="B1254" t="inlineStr">
        <is>
          <t>Part of wire</t>
        </is>
      </c>
      <c r="C1254" t="n">
        <v>0</v>
      </c>
      <c r="D1254" t="n">
        <v>0</v>
      </c>
    </row>
    <row r="1255">
      <c r="A1255" t="inlineStr">
        <is>
          <t>INT_R_X9Y50/SS2END2</t>
        </is>
      </c>
      <c r="B1255" t="inlineStr">
        <is>
          <t>Part of wire</t>
        </is>
      </c>
      <c r="C1255" t="n">
        <v>0</v>
      </c>
      <c r="D1255" t="n">
        <v>0</v>
      </c>
    </row>
    <row r="1256">
      <c r="A1256" t="inlineStr">
        <is>
          <t>INT_R_X9Y51/SS2A2</t>
        </is>
      </c>
      <c r="B1256" t="inlineStr">
        <is>
          <t>Part of wire</t>
        </is>
      </c>
      <c r="C1256" t="n">
        <v>0</v>
      </c>
      <c r="D1256" t="n">
        <v>0</v>
      </c>
      <c r="I1256">
        <f>(((D1254 + D1255 + D1256)/2) + (D1257))</f>
        <v/>
      </c>
      <c r="J1256">
        <f>((C1254 + C1255 + C1256)*(((D1254 + D1255 + D1256)/2) + (D1257)))</f>
        <v/>
      </c>
    </row>
    <row r="1257">
      <c r="A1257" t="inlineStr">
        <is>
          <t>INT_R_X9Y50/INT_R.SS2END2-&gt;&gt;WL1BEG1</t>
        </is>
      </c>
      <c r="B1257" t="inlineStr">
        <is>
          <t>Buffer</t>
        </is>
      </c>
      <c r="C1257" t="n">
        <v>1.16220225</v>
      </c>
      <c r="D1257" t="n">
        <v>0.008429000000000001</v>
      </c>
      <c r="E1257" t="n">
        <v>0.042</v>
      </c>
      <c r="F1257" t="n">
        <v>0.034</v>
      </c>
      <c r="G1257" t="n">
        <v>0.123</v>
      </c>
      <c r="H1257" t="n">
        <v>0.102</v>
      </c>
      <c r="I1257">
        <f>((D1260 + D1276 + D1287) + (D1258 + D1259))</f>
        <v/>
      </c>
      <c r="J1257">
        <f>(((D1260 + D1276 + D1287) + (D1258 + D1259))*C1257)</f>
        <v/>
      </c>
    </row>
    <row r="1258">
      <c r="A1258" t="inlineStr">
        <is>
          <t>INT_R_X9Y50/WL1BEG1</t>
        </is>
      </c>
      <c r="B1258" t="inlineStr">
        <is>
          <t>Part of wire</t>
        </is>
      </c>
      <c r="C1258" t="n">
        <v>0</v>
      </c>
      <c r="D1258" t="n">
        <v>0</v>
      </c>
    </row>
    <row r="1259">
      <c r="A1259" t="inlineStr">
        <is>
          <t>INT_L_X8Y50/WL1END1</t>
        </is>
      </c>
      <c r="B1259" t="inlineStr">
        <is>
          <t>Part of wire</t>
        </is>
      </c>
      <c r="C1259" t="n">
        <v>0</v>
      </c>
      <c r="D1259" t="n">
        <v>0</v>
      </c>
      <c r="I1259">
        <f>(((D1258 + D1259)/2) + (D1260 + D1276 + D1287))</f>
        <v/>
      </c>
      <c r="J1259">
        <f>((C1258 + C1259)*(((D1258 + D1259)/2) + (D1260 + D1276 + D1287)))</f>
        <v/>
      </c>
    </row>
    <row r="1260">
      <c r="A1260" t="inlineStr">
        <is>
          <t>INT_L_X8Y50/INT_L.WL1END1-&gt;&gt;WL1BEG0</t>
        </is>
      </c>
      <c r="B1260" t="inlineStr">
        <is>
          <t>Buffer</t>
        </is>
      </c>
      <c r="C1260" t="n">
        <v>1.16220225</v>
      </c>
      <c r="D1260" t="n">
        <v>0.008429000000000001</v>
      </c>
      <c r="E1260" t="n">
        <v>0.042</v>
      </c>
      <c r="F1260" t="n">
        <v>0.034</v>
      </c>
      <c r="G1260" t="n">
        <v>0.123</v>
      </c>
      <c r="H1260" t="n">
        <v>0.102</v>
      </c>
      <c r="I1260">
        <f>((D1265) + (D1261 + D1262 + D1263 + D1264))</f>
        <v/>
      </c>
      <c r="J1260">
        <f>(((D1265) + (D1261 + D1262 + D1263 + D1264))*C1260)</f>
        <v/>
      </c>
    </row>
    <row r="1261">
      <c r="A1261" t="inlineStr">
        <is>
          <t>INT_L_X8Y50/WL1BEG0</t>
        </is>
      </c>
      <c r="B1261" t="inlineStr">
        <is>
          <t>Part of wire</t>
        </is>
      </c>
      <c r="C1261" t="n">
        <v>0</v>
      </c>
      <c r="D1261" t="n">
        <v>0</v>
      </c>
    </row>
    <row r="1262">
      <c r="A1262" t="inlineStr">
        <is>
          <t>INT_R_X7Y50/WL1END0</t>
        </is>
      </c>
      <c r="B1262" t="inlineStr">
        <is>
          <t>Part of wire</t>
        </is>
      </c>
      <c r="C1262" t="n">
        <v>0</v>
      </c>
      <c r="D1262" t="n">
        <v>0</v>
      </c>
    </row>
    <row r="1263">
      <c r="A1263" t="inlineStr">
        <is>
          <t>CLBLM_L_X8Y50/CLBLM_WL1END0</t>
        </is>
      </c>
      <c r="B1263" t="inlineStr">
        <is>
          <t>Part of wire</t>
        </is>
      </c>
      <c r="C1263" t="n">
        <v>0.058596</v>
      </c>
      <c r="D1263" t="n">
        <v>0.006105</v>
      </c>
    </row>
    <row r="1264">
      <c r="A1264" t="inlineStr">
        <is>
          <t>CLBLM_R_X7Y50/CLBLM_WL1END0</t>
        </is>
      </c>
      <c r="B1264" t="inlineStr">
        <is>
          <t>Part of wire</t>
        </is>
      </c>
      <c r="C1264" t="n">
        <v>0.058596</v>
      </c>
      <c r="D1264" t="n">
        <v>0.006105</v>
      </c>
      <c r="I1264">
        <f>(((D1261 + D1262 + D1263 + D1264)/2) + (D1265))</f>
        <v/>
      </c>
      <c r="J1264">
        <f>((C1261 + C1262 + C1263 + C1264)*(((D1261 + D1262 + D1263 + D1264)/2) + (D1265)))</f>
        <v/>
      </c>
    </row>
    <row r="1265">
      <c r="A1265" t="inlineStr">
        <is>
          <t>INT_R_X7Y50/INT_R.WL1END0-&gt;&gt;IMUX1</t>
        </is>
      </c>
      <c r="B1265" t="inlineStr">
        <is>
          <t>Buffer</t>
        </is>
      </c>
      <c r="C1265" t="n">
        <v>1.6107141875</v>
      </c>
      <c r="D1265" t="n">
        <v>0.007713</v>
      </c>
      <c r="E1265" t="n">
        <v>0.047</v>
      </c>
      <c r="F1265" t="n">
        <v>0.038</v>
      </c>
      <c r="G1265" t="n">
        <v>0.138</v>
      </c>
      <c r="H1265" t="n">
        <v>0.114</v>
      </c>
      <c r="I1265">
        <f>((((D1270) + (D1269))) + (D1266 + D1267))</f>
        <v/>
      </c>
      <c r="J1265">
        <f>(((((D1270) + (D1269))) + (D1266 + D1267))*C1265)</f>
        <v/>
      </c>
    </row>
    <row r="1266">
      <c r="A1266" t="inlineStr">
        <is>
          <t>INT_R_X7Y50/IMUX1</t>
        </is>
      </c>
      <c r="B1266" t="inlineStr">
        <is>
          <t>Part of wire</t>
        </is>
      </c>
      <c r="C1266" t="n">
        <v>0</v>
      </c>
      <c r="D1266" t="n">
        <v>0</v>
      </c>
    </row>
    <row r="1267">
      <c r="A1267" t="inlineStr">
        <is>
          <t>CLBLM_R_X7Y50/CLBLM_IMUX1</t>
        </is>
      </c>
      <c r="B1267" t="inlineStr">
        <is>
          <t>Part of wire</t>
        </is>
      </c>
      <c r="C1267" t="n">
        <v>0</v>
      </c>
      <c r="D1267" t="n">
        <v>0</v>
      </c>
      <c r="I1267">
        <f>(((D1266 + D1267)/2) + (((D1270) + (D1269))))</f>
        <v/>
      </c>
      <c r="J1267">
        <f>((C1266 + C1267)*(((D1266 + D1267)/2) + (((D1270) + (D1269)))))</f>
        <v/>
      </c>
    </row>
    <row r="1268">
      <c r="A1268" t="inlineStr">
        <is>
          <t>CLBLM_R_X7Y50/CLBLM_R.CLBLM_IMUX1-&gt;CLBLM_M_A3</t>
        </is>
      </c>
      <c r="B1268" t="inlineStr">
        <is>
          <t>PassTransistor</t>
        </is>
      </c>
      <c r="C1268" t="n">
        <v>0</v>
      </c>
      <c r="E1268" t="n">
        <v>0</v>
      </c>
      <c r="F1268" t="n">
        <v>0</v>
      </c>
      <c r="G1268" t="n">
        <v>0</v>
      </c>
      <c r="H1268" t="n">
        <v>0</v>
      </c>
      <c r="I1268">
        <f>((D1270) + (D1269))</f>
        <v/>
      </c>
      <c r="J1268">
        <f>(((D1270) + (D1269))*C1268)</f>
        <v/>
      </c>
    </row>
    <row r="1269">
      <c r="A1269" t="inlineStr">
        <is>
          <t>CLBLM_R_X7Y50/CLBLM_M_A3</t>
        </is>
      </c>
      <c r="B1269" t="inlineStr">
        <is>
          <t>Part of wire</t>
        </is>
      </c>
      <c r="C1269" t="n">
        <v>0</v>
      </c>
      <c r="D1269" t="n">
        <v>0</v>
      </c>
      <c r="I1269">
        <f>(((D1269)/2) + (D1270))</f>
        <v/>
      </c>
      <c r="J1269">
        <f>((C1269)*(((D1269)/2) + (D1270)))</f>
        <v/>
      </c>
    </row>
    <row r="1270">
      <c r="A1270" t="inlineStr">
        <is>
          <t>masterReg/readData2[13]_i_7/I1</t>
        </is>
      </c>
      <c r="B1270" t="inlineStr">
        <is>
          <t>Inpin</t>
        </is>
      </c>
      <c r="D1270" t="n">
        <v>0</v>
      </c>
      <c r="E1270" t="n">
        <v>0.141</v>
      </c>
      <c r="F1270" t="n">
        <v>0.114</v>
      </c>
      <c r="G1270" t="n">
        <v>0.372</v>
      </c>
      <c r="H1270" t="n">
        <v>0.3</v>
      </c>
    </row>
    <row r="1271">
      <c r="A1271" t="inlineStr">
        <is>
          <t>sw_IBUF[0]: sw_IBUF[0]_inst/O to masterReg/readData2[13]_i_7/I1 sum delays</t>
        </is>
      </c>
      <c r="E1271">
        <f>(E2 + E5 + E7 + E9 + E11 + E15 + E18 + E27 + E48 + E56 + E64 + E113 + E116 + E168 + E444 + E562 + E590 + E647 + E652 + E666 + E694 + E1072 + E1100 + E1145 + E1253 + E1257 + E1260 + E1265 + E1268 + E1270)</f>
        <v/>
      </c>
      <c r="F1271">
        <f>(F2 + F5 + F7 + F9 + F11 + F15 + F18 + F27 + F48 + F56 + F64 + F113 + F116 + F168 + F444 + F562 + F590 + F647 + F652 + F666 + F694 + F1072 + F1100 + F1145 + F1253 + F1257 + F1260 + F1265 + F1268 + F1270)</f>
        <v/>
      </c>
      <c r="G1271">
        <f>(G2 + G5 + G7 + G9 + G11 + G15 + G18 + G27 + G48 + G56 + G64 + G113 + G116 + G168 + G444 + G562 + G590 + G647 + G652 + G666 + G694 + G1072 + G1100 + G1145 + G1253 + G1257 + G1260 + G1265 + G1268 + G1270)</f>
        <v/>
      </c>
      <c r="H1271">
        <f>(H2 + H5 + H7 + H9 + H11 + H15 + H18 + H27 + H48 + H56 + H64 + H113 + H116 + H168 + H444 + H562 + H590 + H647 + H652 + H666 + H694 + H1072 + H1100 + H1145 + H1253 + H1257 + H1260 + H1265 + H1268 + H1270)</f>
        <v/>
      </c>
      <c r="J127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J1253 + J1256 + J1257 + J1259 + J1260 + J1264 + J1265 + J1267 + J1268 + J1269 + J1270)</f>
        <v/>
      </c>
    </row>
    <row r="1272">
      <c r="A1272" t="inlineStr">
        <is>
          <t>sw_IBUF[0]: sw_IBUF[0]_inst/O to masterReg/readData2[13]_i_7/I1sum delays + cap delay</t>
        </is>
      </c>
      <c r="E1272">
        <f>1000*(E1271 + J1271)</f>
        <v/>
      </c>
      <c r="F1272">
        <f>1000*(F1271 + J1271)</f>
        <v/>
      </c>
      <c r="G1272">
        <f>1000*(G1271 + J1271)</f>
        <v/>
      </c>
      <c r="H1272">
        <f>1000*(H1271 + J1271)</f>
        <v/>
      </c>
    </row>
    <row r="1274">
      <c r="A1274" t="inlineStr">
        <is>
          <t>sw_IBUF[0]: sw_IBUF[0]_inst/O to masterReg/readData2[13]_i_7/I1Total delay (from Vivado)</t>
        </is>
      </c>
      <c r="E1274" t="inlineStr">
        <is>
          <t>2408</t>
        </is>
      </c>
      <c r="F1274" t="inlineStr">
        <is>
          <t>2112</t>
        </is>
      </c>
      <c r="G1274" t="inlineStr">
        <is>
          <t>4056</t>
        </is>
      </c>
      <c r="H1274" t="inlineStr">
        <is>
          <t>3473</t>
        </is>
      </c>
    </row>
    <row r="1276">
      <c r="A1276" t="inlineStr">
        <is>
          <t>INT_L_X8Y50/INT_L.WL1END1-&gt;&gt;IMUX_L11</t>
        </is>
      </c>
      <c r="B1276" t="inlineStr">
        <is>
          <t>Buffer</t>
        </is>
      </c>
      <c r="C1276" t="n">
        <v>1.6107141875</v>
      </c>
      <c r="D1276" t="n">
        <v>0.007713</v>
      </c>
      <c r="E1276" t="n">
        <v>0.047</v>
      </c>
      <c r="F1276" t="n">
        <v>0.038</v>
      </c>
      <c r="G1276" t="n">
        <v>0.138</v>
      </c>
      <c r="H1276" t="n">
        <v>0.114</v>
      </c>
      <c r="I1276">
        <f>((((D1281) + (D1280))) + (D1277 + D1278))</f>
        <v/>
      </c>
      <c r="J1276">
        <f>(((((D1281) + (D1280))) + (D1277 + D1278))*C1276)</f>
        <v/>
      </c>
    </row>
    <row r="1277">
      <c r="A1277" t="inlineStr">
        <is>
          <t>INT_L_X8Y50/IMUX_L11</t>
        </is>
      </c>
      <c r="B1277" t="inlineStr">
        <is>
          <t>Part of wire</t>
        </is>
      </c>
      <c r="C1277" t="n">
        <v>0</v>
      </c>
      <c r="D1277" t="n">
        <v>0</v>
      </c>
    </row>
    <row r="1278">
      <c r="A1278" t="inlineStr">
        <is>
          <t>CLBLM_L_X8Y50/CLBLM_IMUX11</t>
        </is>
      </c>
      <c r="B1278" t="inlineStr">
        <is>
          <t>Part of wire</t>
        </is>
      </c>
      <c r="C1278" t="n">
        <v>0</v>
      </c>
      <c r="D1278" t="n">
        <v>0</v>
      </c>
      <c r="I1278">
        <f>(((D1277 + D1278)/2) + (((D1281) + (D1280))))</f>
        <v/>
      </c>
      <c r="J1278">
        <f>((C1277 + C1278)*(((D1277 + D1278)/2) + (((D1281) + (D1280)))))</f>
        <v/>
      </c>
    </row>
    <row r="1279">
      <c r="A1279" t="inlineStr">
        <is>
          <t>CLBLM_L_X8Y50/CLBLM_L.CLBLM_IMUX11-&gt;CLBLM_M_A4</t>
        </is>
      </c>
      <c r="B1279" t="inlineStr">
        <is>
          <t>PassTransistor</t>
        </is>
      </c>
      <c r="C1279" t="n">
        <v>0</v>
      </c>
      <c r="E1279" t="n">
        <v>0</v>
      </c>
      <c r="F1279" t="n">
        <v>0</v>
      </c>
      <c r="G1279" t="n">
        <v>0</v>
      </c>
      <c r="H1279" t="n">
        <v>0</v>
      </c>
      <c r="I1279">
        <f>((D1281) + (D1280))</f>
        <v/>
      </c>
      <c r="J1279">
        <f>(((D1281) + (D1280))*C1279)</f>
        <v/>
      </c>
    </row>
    <row r="1280">
      <c r="A1280" t="inlineStr">
        <is>
          <t>CLBLM_L_X8Y50/CLBLM_M_A4</t>
        </is>
      </c>
      <c r="B1280" t="inlineStr">
        <is>
          <t>Part of wire</t>
        </is>
      </c>
      <c r="C1280" t="n">
        <v>0</v>
      </c>
      <c r="D1280" t="n">
        <v>0</v>
      </c>
      <c r="I1280">
        <f>(((D1280)/2) + (D1281))</f>
        <v/>
      </c>
      <c r="J1280">
        <f>((C1280)*(((D1280)/2) + (D1281)))</f>
        <v/>
      </c>
    </row>
    <row r="1281">
      <c r="A1281" t="inlineStr">
        <is>
          <t>masterReg/readData2[19]_i_7/I1</t>
        </is>
      </c>
      <c r="B1281" t="inlineStr">
        <is>
          <t>Inpin</t>
        </is>
      </c>
      <c r="D1281" t="n">
        <v>0</v>
      </c>
      <c r="E1281" t="n">
        <v>0.113</v>
      </c>
      <c r="F1281" t="n">
        <v>0.091</v>
      </c>
      <c r="G1281" t="n">
        <v>0.303</v>
      </c>
      <c r="H1281" t="n">
        <v>0.244</v>
      </c>
    </row>
    <row r="1282">
      <c r="A1282" t="inlineStr">
        <is>
          <t>sw_IBUF[0]: sw_IBUF[0]_inst/O to masterReg/readData2[19]_i_7/I1 sum delays</t>
        </is>
      </c>
      <c r="E1282">
        <f>(E2 + E5 + E7 + E9 + E11 + E15 + E18 + E27 + E48 + E56 + E64 + E113 + E116 + E168 + E444 + E562 + E590 + E647 + E652 + E666 + E694 + E1072 + E1100 + E1145 + E1253 + E1257 + E1276 + E1279 + E1281)</f>
        <v/>
      </c>
      <c r="F1282">
        <f>(F2 + F5 + F7 + F9 + F11 + F15 + F18 + F27 + F48 + F56 + F64 + F113 + F116 + F168 + F444 + F562 + F590 + F647 + F652 + F666 + F694 + F1072 + F1100 + F1145 + F1253 + F1257 + F1276 + F1279 + F1281)</f>
        <v/>
      </c>
      <c r="G1282">
        <f>(G2 + G5 + G7 + G9 + G11 + G15 + G18 + G27 + G48 + G56 + G64 + G113 + G116 + G168 + G444 + G562 + G590 + G647 + G652 + G666 + G694 + G1072 + G1100 + G1145 + G1253 + G1257 + G1276 + G1279 + G1281)</f>
        <v/>
      </c>
      <c r="H1282">
        <f>(H2 + H5 + H7 + H9 + H11 + H15 + H18 + H27 + H48 + H56 + H64 + H113 + H116 + H168 + H444 + H562 + H590 + H647 + H652 + H666 + H694 + H1072 + H1100 + H1145 + H1253 + H1257 + H1276 + H1279 + H1281)</f>
        <v/>
      </c>
      <c r="J128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J1253 + J1256 + J1257 + J1259 + J1276 + J1278 + J1279 + J1280 + J1281)</f>
        <v/>
      </c>
    </row>
    <row r="1283">
      <c r="A1283" t="inlineStr">
        <is>
          <t>sw_IBUF[0]: sw_IBUF[0]_inst/O to masterReg/readData2[19]_i_7/I1sum delays + cap delay</t>
        </is>
      </c>
      <c r="E1283">
        <f>1000*(E1282 + J1282)</f>
        <v/>
      </c>
      <c r="F1283">
        <f>1000*(F1282 + J1282)</f>
        <v/>
      </c>
      <c r="G1283">
        <f>1000*(G1282 + J1282)</f>
        <v/>
      </c>
      <c r="H1283">
        <f>1000*(H1282 + J1282)</f>
        <v/>
      </c>
    </row>
    <row r="1285">
      <c r="A1285" t="inlineStr">
        <is>
          <t>sw_IBUF[0]: sw_IBUF[0]_inst/O to masterReg/readData2[19]_i_7/I1Total delay (from Vivado)</t>
        </is>
      </c>
      <c r="E1285" t="inlineStr">
        <is>
          <t>2313</t>
        </is>
      </c>
      <c r="F1285" t="inlineStr">
        <is>
          <t>2030</t>
        </is>
      </c>
      <c r="G1285" t="inlineStr">
        <is>
          <t>3876</t>
        </is>
      </c>
      <c r="H1285" t="inlineStr">
        <is>
          <t>3322</t>
        </is>
      </c>
    </row>
    <row r="1287">
      <c r="A1287" t="inlineStr">
        <is>
          <t>INT_L_X8Y50/INT_L.WL1END1-&gt;&gt;IMUX_L27</t>
        </is>
      </c>
      <c r="B1287" t="inlineStr">
        <is>
          <t>Buffer</t>
        </is>
      </c>
      <c r="C1287" t="n">
        <v>1.6107141875</v>
      </c>
      <c r="D1287" t="n">
        <v>0.007713</v>
      </c>
      <c r="E1287" t="n">
        <v>0.047</v>
      </c>
      <c r="F1287" t="n">
        <v>0.038</v>
      </c>
      <c r="G1287" t="n">
        <v>0.138</v>
      </c>
      <c r="H1287" t="n">
        <v>0.114</v>
      </c>
      <c r="I1287">
        <f>((((D1292) + (D1291))) + (D1288 + D1289))</f>
        <v/>
      </c>
      <c r="J1287">
        <f>(((((D1292) + (D1291))) + (D1288 + D1289))*C1287)</f>
        <v/>
      </c>
    </row>
    <row r="1288">
      <c r="A1288" t="inlineStr">
        <is>
          <t>INT_L_X8Y50/IMUX_L27</t>
        </is>
      </c>
      <c r="B1288" t="inlineStr">
        <is>
          <t>Part of wire</t>
        </is>
      </c>
      <c r="C1288" t="n">
        <v>0</v>
      </c>
      <c r="D1288" t="n">
        <v>0</v>
      </c>
    </row>
    <row r="1289">
      <c r="A1289" t="inlineStr">
        <is>
          <t>CLBLM_L_X8Y50/CLBLM_IMUX27</t>
        </is>
      </c>
      <c r="B1289" t="inlineStr">
        <is>
          <t>Part of wire</t>
        </is>
      </c>
      <c r="C1289" t="n">
        <v>0</v>
      </c>
      <c r="D1289" t="n">
        <v>0</v>
      </c>
      <c r="I1289">
        <f>(((D1288 + D1289)/2) + (((D1292) + (D1291))))</f>
        <v/>
      </c>
      <c r="J1289">
        <f>((C1288 + C1289)*(((D1288 + D1289)/2) + (((D1292) + (D1291)))))</f>
        <v/>
      </c>
    </row>
    <row r="1290">
      <c r="A1290" t="inlineStr">
        <is>
          <t>CLBLM_L_X8Y50/CLBLM_L.CLBLM_IMUX27-&gt;CLBLM_M_B4</t>
        </is>
      </c>
      <c r="B1290" t="inlineStr">
        <is>
          <t>PassTransistor</t>
        </is>
      </c>
      <c r="C1290" t="n">
        <v>0</v>
      </c>
      <c r="E1290" t="n">
        <v>0</v>
      </c>
      <c r="F1290" t="n">
        <v>0</v>
      </c>
      <c r="G1290" t="n">
        <v>0</v>
      </c>
      <c r="H1290" t="n">
        <v>0</v>
      </c>
      <c r="I1290">
        <f>((D1292) + (D1291))</f>
        <v/>
      </c>
      <c r="J1290">
        <f>(((D1292) + (D1291))*C1290)</f>
        <v/>
      </c>
    </row>
    <row r="1291">
      <c r="A1291" t="inlineStr">
        <is>
          <t>CLBLM_L_X8Y50/CLBLM_M_B4</t>
        </is>
      </c>
      <c r="B1291" t="inlineStr">
        <is>
          <t>Part of wire</t>
        </is>
      </c>
      <c r="C1291" t="n">
        <v>0</v>
      </c>
      <c r="D1291" t="n">
        <v>0</v>
      </c>
      <c r="I1291">
        <f>(((D1291)/2) + (D1292))</f>
        <v/>
      </c>
      <c r="J1291">
        <f>((C1291)*(((D1291)/2) + (D1292)))</f>
        <v/>
      </c>
    </row>
    <row r="1292">
      <c r="A1292" t="inlineStr">
        <is>
          <t>masterReg/readData2[19]_i_6/I2</t>
        </is>
      </c>
      <c r="B1292" t="inlineStr">
        <is>
          <t>Inpin</t>
        </is>
      </c>
      <c r="D1292" t="n">
        <v>0</v>
      </c>
      <c r="E1292" t="n">
        <v>0.112</v>
      </c>
      <c r="F1292" t="n">
        <v>0.09</v>
      </c>
      <c r="G1292" t="n">
        <v>0.3</v>
      </c>
      <c r="H1292" t="n">
        <v>0.242</v>
      </c>
    </row>
    <row r="1293">
      <c r="A1293" t="inlineStr">
        <is>
          <t>sw_IBUF[0]: sw_IBUF[0]_inst/O to masterReg/readData2[19]_i_6/I2 sum delays</t>
        </is>
      </c>
      <c r="E1293">
        <f>(E2 + E5 + E7 + E9 + E11 + E15 + E18 + E27 + E48 + E56 + E64 + E113 + E116 + E168 + E444 + E562 + E590 + E647 + E652 + E666 + E694 + E1072 + E1100 + E1145 + E1253 + E1257 + E1287 + E1290 + E1292)</f>
        <v/>
      </c>
      <c r="F1293">
        <f>(F2 + F5 + F7 + F9 + F11 + F15 + F18 + F27 + F48 + F56 + F64 + F113 + F116 + F168 + F444 + F562 + F590 + F647 + F652 + F666 + F694 + F1072 + F1100 + F1145 + F1253 + F1257 + F1287 + F1290 + F1292)</f>
        <v/>
      </c>
      <c r="G1293">
        <f>(G2 + G5 + G7 + G9 + G11 + G15 + G18 + G27 + G48 + G56 + G64 + G113 + G116 + G168 + G444 + G562 + G590 + G647 + G652 + G666 + G694 + G1072 + G1100 + G1145 + G1253 + G1257 + G1287 + G1290 + G1292)</f>
        <v/>
      </c>
      <c r="H1293">
        <f>(H2 + H5 + H7 + H9 + H11 + H15 + H18 + H27 + H48 + H56 + H64 + H113 + H116 + H168 + H444 + H562 + H590 + H647 + H652 + H666 + H694 + H1072 + H1100 + H1145 + H1253 + H1257 + H1287 + H1290 + H1292)</f>
        <v/>
      </c>
      <c r="J1293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J1100 + J1102 + J1145 + J1147 + J1253 + J1256 + J1257 + J1259 + J1287 + J1289 + J1290 + J1291 + J1292)</f>
        <v/>
      </c>
    </row>
    <row r="1294">
      <c r="A1294" t="inlineStr">
        <is>
          <t>sw_IBUF[0]: sw_IBUF[0]_inst/O to masterReg/readData2[19]_i_6/I2sum delays + cap delay</t>
        </is>
      </c>
      <c r="E1294">
        <f>1000*(E1293 + J1293)</f>
        <v/>
      </c>
      <c r="F1294">
        <f>1000*(F1293 + J1293)</f>
        <v/>
      </c>
      <c r="G1294">
        <f>1000*(G1293 + J1293)</f>
        <v/>
      </c>
      <c r="H1294">
        <f>1000*(H1293 + J1293)</f>
        <v/>
      </c>
    </row>
    <row r="1296">
      <c r="A1296" t="inlineStr">
        <is>
          <t>sw_IBUF[0]: sw_IBUF[0]_inst/O to masterReg/readData2[19]_i_6/I2Total delay (from Vivado)</t>
        </is>
      </c>
      <c r="E1296" t="inlineStr">
        <is>
          <t>2312</t>
        </is>
      </c>
      <c r="F1296" t="inlineStr">
        <is>
          <t>2029</t>
        </is>
      </c>
      <c r="G1296" t="inlineStr">
        <is>
          <t>3872</t>
        </is>
      </c>
      <c r="H1296" t="inlineStr">
        <is>
          <t>3319</t>
        </is>
      </c>
    </row>
    <row r="1298">
      <c r="A1298" t="inlineStr">
        <is>
          <t>INT_L_X8Y53/INT_L.NE2END1-&gt;&gt;EE2BEG1</t>
        </is>
      </c>
      <c r="B1298" t="inlineStr">
        <is>
          <t>Buffer</t>
        </is>
      </c>
      <c r="C1298" t="n">
        <v>1.1851186875</v>
      </c>
      <c r="D1298" t="n">
        <v>0.008473000000000001</v>
      </c>
      <c r="E1298" t="n">
        <v>0.061</v>
      </c>
      <c r="F1298" t="n">
        <v>0.05</v>
      </c>
      <c r="G1298" t="n">
        <v>0.139</v>
      </c>
      <c r="H1298" t="n">
        <v>0.115</v>
      </c>
      <c r="I1298">
        <f>((D1306 + D1317 + D1328 + D1339 + D1542) + (D1299 + D1300 + D1301 + D1302 + D1303 + D1304 + D1305))</f>
        <v/>
      </c>
      <c r="J1298">
        <f>(((D1306 + D1317 + D1328 + D1339 + D1542) + (D1299 + D1300 + D1301 + D1302 + D1303 + D1304 + D1305))*C1298)</f>
        <v/>
      </c>
    </row>
    <row r="1299">
      <c r="A1299" t="inlineStr">
        <is>
          <t>INT_L_X8Y53/EE2BEG1</t>
        </is>
      </c>
      <c r="B1299" t="inlineStr">
        <is>
          <t>Part of wire</t>
        </is>
      </c>
      <c r="C1299" t="n">
        <v>0</v>
      </c>
      <c r="D1299" t="n">
        <v>0</v>
      </c>
    </row>
    <row r="1300">
      <c r="A1300" t="inlineStr">
        <is>
          <t>INT_L_X10Y53/EE2END1</t>
        </is>
      </c>
      <c r="B1300" t="inlineStr">
        <is>
          <t>Part of wire</t>
        </is>
      </c>
      <c r="C1300" t="n">
        <v>0</v>
      </c>
      <c r="D1300" t="n">
        <v>0</v>
      </c>
    </row>
    <row r="1301">
      <c r="A1301" t="inlineStr">
        <is>
          <t>INT_R_X9Y53/EE2A1</t>
        </is>
      </c>
      <c r="B1301" t="inlineStr">
        <is>
          <t>Part of wire</t>
        </is>
      </c>
      <c r="C1301" t="n">
        <v>0</v>
      </c>
      <c r="D1301" t="n">
        <v>0</v>
      </c>
    </row>
    <row r="1302">
      <c r="A1302" t="inlineStr">
        <is>
          <t>INT_INTERFACE_R_X9Y53/INT_INTERFACE_EE2A1</t>
        </is>
      </c>
      <c r="B1302" t="inlineStr">
        <is>
          <t>Part of wire</t>
        </is>
      </c>
      <c r="C1302" t="n">
        <v>0</v>
      </c>
      <c r="D1302" t="n">
        <v>0</v>
      </c>
    </row>
    <row r="1303">
      <c r="A1303" t="inlineStr">
        <is>
          <t>DSP_R_X9Y50/DSP_EE2A1_3</t>
        </is>
      </c>
      <c r="B1303" t="inlineStr">
        <is>
          <t>Part of wire</t>
        </is>
      </c>
      <c r="C1303" t="n">
        <v>0.04743</v>
      </c>
      <c r="D1303" t="n">
        <v>0.011</v>
      </c>
    </row>
    <row r="1304">
      <c r="A1304" t="inlineStr">
        <is>
          <t>VBRK_X29Y56/VBRK_EE2A1</t>
        </is>
      </c>
      <c r="B1304" t="inlineStr">
        <is>
          <t>Part of wire</t>
        </is>
      </c>
      <c r="C1304" t="n">
        <v>0.01211</v>
      </c>
      <c r="D1304" t="n">
        <v>0.00162</v>
      </c>
    </row>
    <row r="1305">
      <c r="A1305" t="inlineStr">
        <is>
          <t>CLBLM_L_X10Y53/CLBLM_EE2A1</t>
        </is>
      </c>
      <c r="B1305" t="inlineStr">
        <is>
          <t>Part of wire</t>
        </is>
      </c>
      <c r="C1305" t="n">
        <v>0</v>
      </c>
      <c r="D1305" t="n">
        <v>0</v>
      </c>
      <c r="I1305">
        <f>(((D1299 + D1300 + D1301 + D1302 + D1303 + D1304 + D1305)/2) + (D1306 + D1317 + D1328 + D1339 + D1542))</f>
        <v/>
      </c>
      <c r="J1305">
        <f>((C1299 + C1300 + C1301 + C1302 + C1303 + C1304 + C1305)*(((D1299 + D1300 + D1301 + D1302 + D1303 + D1304 + D1305)/2) + (D1306 + D1317 + D1328 + D1339 + D1542)))</f>
        <v/>
      </c>
    </row>
    <row r="1306">
      <c r="A1306" t="inlineStr">
        <is>
          <t>INT_L_X10Y53/INT_L.EE2END1-&gt;&gt;IMUX_L3</t>
        </is>
      </c>
      <c r="B1306" t="inlineStr">
        <is>
          <t>Buffer</t>
        </is>
      </c>
      <c r="C1306" t="n">
        <v>1.6107141875</v>
      </c>
      <c r="D1306" t="n">
        <v>0.007713</v>
      </c>
      <c r="E1306" t="n">
        <v>0.047</v>
      </c>
      <c r="F1306" t="n">
        <v>0.038</v>
      </c>
      <c r="G1306" t="n">
        <v>0.138</v>
      </c>
      <c r="H1306" t="n">
        <v>0.114</v>
      </c>
      <c r="I1306">
        <f>((((D1311) + (D1310))) + (D1307 + D1308))</f>
        <v/>
      </c>
      <c r="J1306">
        <f>(((((D1311) + (D1310))) + (D1307 + D1308))*C1306)</f>
        <v/>
      </c>
    </row>
    <row r="1307">
      <c r="A1307" t="inlineStr">
        <is>
          <t>INT_L_X10Y53/IMUX_L3</t>
        </is>
      </c>
      <c r="B1307" t="inlineStr">
        <is>
          <t>Part of wire</t>
        </is>
      </c>
      <c r="C1307" t="n">
        <v>0</v>
      </c>
      <c r="D1307" t="n">
        <v>0</v>
      </c>
    </row>
    <row r="1308">
      <c r="A1308" t="inlineStr">
        <is>
          <t>CLBLM_L_X10Y53/CLBLM_IMUX3</t>
        </is>
      </c>
      <c r="B1308" t="inlineStr">
        <is>
          <t>Part of wire</t>
        </is>
      </c>
      <c r="C1308" t="n">
        <v>0</v>
      </c>
      <c r="D1308" t="n">
        <v>0</v>
      </c>
      <c r="I1308">
        <f>(((D1307 + D1308)/2) + (((D1311) + (D1310))))</f>
        <v/>
      </c>
      <c r="J1308">
        <f>((C1307 + C1308)*(((D1307 + D1308)/2) + (((D1311) + (D1310)))))</f>
        <v/>
      </c>
    </row>
    <row r="1309">
      <c r="A1309" t="inlineStr">
        <is>
          <t>CLBLM_L_X10Y53/CLBLM_L.CLBLM_IMUX3-&gt;CLBLM_L_A2</t>
        </is>
      </c>
      <c r="B1309" t="inlineStr">
        <is>
          <t>PassTransistor</t>
        </is>
      </c>
      <c r="C1309" t="n">
        <v>0</v>
      </c>
      <c r="E1309" t="n">
        <v>0</v>
      </c>
      <c r="F1309" t="n">
        <v>0</v>
      </c>
      <c r="G1309" t="n">
        <v>0</v>
      </c>
      <c r="H1309" t="n">
        <v>0</v>
      </c>
      <c r="I1309">
        <f>((D1311) + (D1310))</f>
        <v/>
      </c>
      <c r="J1309">
        <f>(((D1311) + (D1310))*C1309)</f>
        <v/>
      </c>
    </row>
    <row r="1310">
      <c r="A1310" t="inlineStr">
        <is>
          <t>CLBLM_L_X10Y53/CLBLM_L_A2</t>
        </is>
      </c>
      <c r="B1310" t="inlineStr">
        <is>
          <t>Part of wire</t>
        </is>
      </c>
      <c r="C1310" t="n">
        <v>0</v>
      </c>
      <c r="D1310" t="n">
        <v>0</v>
      </c>
      <c r="I1310">
        <f>(((D1310)/2) + (D1311))</f>
        <v/>
      </c>
      <c r="J1310">
        <f>((C1310)*(((D1310)/2) + (D1311)))</f>
        <v/>
      </c>
    </row>
    <row r="1311">
      <c r="A1311" t="inlineStr">
        <is>
          <t>ALU1/readData2[31]_i_9/I1</t>
        </is>
      </c>
      <c r="B1311" t="inlineStr">
        <is>
          <t>Inpin</t>
        </is>
      </c>
      <c r="D1311" t="n">
        <v>0</v>
      </c>
      <c r="E1311" t="n">
        <v>0.212</v>
      </c>
      <c r="F1311" t="n">
        <v>0.17</v>
      </c>
      <c r="G1311" t="n">
        <v>0.507</v>
      </c>
      <c r="H1311" t="n">
        <v>0.409</v>
      </c>
    </row>
    <row r="1312">
      <c r="A1312" t="inlineStr">
        <is>
          <t>sw_IBUF[0]: sw_IBUF[0]_inst/O to ALU1/readData2[31]_i_9/I1 sum delays</t>
        </is>
      </c>
      <c r="E1312">
        <f>(E2 + E5 + E7 + E9 + E11 + E15 + E18 + E27 + E48 + E56 + E64 + E113 + E116 + E168 + E444 + E562 + E590 + E647 + E652 + E666 + E694 + E1072 + E1298 + E1306 + E1309 + E1311)</f>
        <v/>
      </c>
      <c r="F1312">
        <f>(F2 + F5 + F7 + F9 + F11 + F15 + F18 + F27 + F48 + F56 + F64 + F113 + F116 + F168 + F444 + F562 + F590 + F647 + F652 + F666 + F694 + F1072 + F1298 + F1306 + F1309 + F1311)</f>
        <v/>
      </c>
      <c r="G1312">
        <f>(G2 + G5 + G7 + G9 + G11 + G15 + G18 + G27 + G48 + G56 + G64 + G113 + G116 + G168 + G444 + G562 + G590 + G647 + G652 + G666 + G694 + G1072 + G1298 + G1306 + G1309 + G1311)</f>
        <v/>
      </c>
      <c r="H1312">
        <f>(H2 + H5 + H7 + H9 + H11 + H15 + H18 + H27 + H48 + H56 + H64 + H113 + H116 + H168 + H444 + H562 + H590 + H647 + H652 + H666 + H694 + H1072 + H1298 + H1306 + H1309 + H1311)</f>
        <v/>
      </c>
      <c r="J131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J1306 + J1308 + J1309 + J1310 + J1311)</f>
        <v/>
      </c>
    </row>
    <row r="1313">
      <c r="A1313" t="inlineStr">
        <is>
          <t>sw_IBUF[0]: sw_IBUF[0]_inst/O to ALU1/readData2[31]_i_9/I1sum delays + cap delay</t>
        </is>
      </c>
      <c r="E1313">
        <f>1000*(E1312 + J1312)</f>
        <v/>
      </c>
      <c r="F1313">
        <f>1000*(F1312 + J1312)</f>
        <v/>
      </c>
      <c r="G1313">
        <f>1000*(G1312 + J1312)</f>
        <v/>
      </c>
      <c r="H1313">
        <f>1000*(H1312 + J1312)</f>
        <v/>
      </c>
    </row>
    <row r="1315">
      <c r="A1315" t="inlineStr">
        <is>
          <t>sw_IBUF[0]: sw_IBUF[0]_inst/O to ALU1/readData2[31]_i_9/I1Total delay (from Vivado)</t>
        </is>
      </c>
      <c r="E1315" t="inlineStr">
        <is>
          <t>2263</t>
        </is>
      </c>
      <c r="F1315" t="inlineStr">
        <is>
          <t>1985</t>
        </is>
      </c>
      <c r="G1315" t="inlineStr">
        <is>
          <t>3741</t>
        </is>
      </c>
      <c r="H1315" t="inlineStr">
        <is>
          <t>3206</t>
        </is>
      </c>
    </row>
    <row r="1317">
      <c r="A1317" t="inlineStr">
        <is>
          <t>INT_L_X10Y53/INT_L.EE2END1-&gt;&gt;IMUX_L19</t>
        </is>
      </c>
      <c r="B1317" t="inlineStr">
        <is>
          <t>Buffer</t>
        </is>
      </c>
      <c r="C1317" t="n">
        <v>1.6107141875</v>
      </c>
      <c r="D1317" t="n">
        <v>0.007713</v>
      </c>
      <c r="E1317" t="n">
        <v>0.047</v>
      </c>
      <c r="F1317" t="n">
        <v>0.038</v>
      </c>
      <c r="G1317" t="n">
        <v>0.138</v>
      </c>
      <c r="H1317" t="n">
        <v>0.114</v>
      </c>
      <c r="I1317">
        <f>((((D1322) + (D1321))) + (D1318 + D1319))</f>
        <v/>
      </c>
      <c r="J1317">
        <f>(((((D1322) + (D1321))) + (D1318 + D1319))*C1317)</f>
        <v/>
      </c>
    </row>
    <row r="1318">
      <c r="A1318" t="inlineStr">
        <is>
          <t>INT_L_X10Y53/IMUX_L19</t>
        </is>
      </c>
      <c r="B1318" t="inlineStr">
        <is>
          <t>Part of wire</t>
        </is>
      </c>
      <c r="C1318" t="n">
        <v>0</v>
      </c>
      <c r="D1318" t="n">
        <v>0</v>
      </c>
    </row>
    <row r="1319">
      <c r="A1319" t="inlineStr">
        <is>
          <t>CLBLM_L_X10Y53/CLBLM_IMUX19</t>
        </is>
      </c>
      <c r="B1319" t="inlineStr">
        <is>
          <t>Part of wire</t>
        </is>
      </c>
      <c r="C1319" t="n">
        <v>0</v>
      </c>
      <c r="D1319" t="n">
        <v>0</v>
      </c>
      <c r="I1319">
        <f>(((D1318 + D1319)/2) + (((D1322) + (D1321))))</f>
        <v/>
      </c>
      <c r="J1319">
        <f>((C1318 + C1319)*(((D1318 + D1319)/2) + (((D1322) + (D1321)))))</f>
        <v/>
      </c>
    </row>
    <row r="1320">
      <c r="A1320" t="inlineStr">
        <is>
          <t>CLBLM_L_X10Y53/CLBLM_L.CLBLM_IMUX19-&gt;CLBLM_L_B2</t>
        </is>
      </c>
      <c r="B1320" t="inlineStr">
        <is>
          <t>PassTransistor</t>
        </is>
      </c>
      <c r="C1320" t="n">
        <v>0</v>
      </c>
      <c r="E1320" t="n">
        <v>0</v>
      </c>
      <c r="F1320" t="n">
        <v>0</v>
      </c>
      <c r="G1320" t="n">
        <v>0</v>
      </c>
      <c r="H1320" t="n">
        <v>0</v>
      </c>
      <c r="I1320">
        <f>((D1322) + (D1321))</f>
        <v/>
      </c>
      <c r="J1320">
        <f>(((D1322) + (D1321))*C1320)</f>
        <v/>
      </c>
    </row>
    <row r="1321">
      <c r="A1321" t="inlineStr">
        <is>
          <t>CLBLM_L_X10Y53/CLBLM_L_B2</t>
        </is>
      </c>
      <c r="B1321" t="inlineStr">
        <is>
          <t>Part of wire</t>
        </is>
      </c>
      <c r="C1321" t="n">
        <v>0</v>
      </c>
      <c r="D1321" t="n">
        <v>0</v>
      </c>
      <c r="I1321">
        <f>(((D1321)/2) + (D1322))</f>
        <v/>
      </c>
      <c r="J1321">
        <f>((C1321)*(((D1321)/2) + (D1322)))</f>
        <v/>
      </c>
    </row>
    <row r="1322">
      <c r="A1322" t="inlineStr">
        <is>
          <t>masterReg/readData2[31]_i_8/I2</t>
        </is>
      </c>
      <c r="B1322" t="inlineStr">
        <is>
          <t>Inpin</t>
        </is>
      </c>
      <c r="D1322" t="n">
        <v>0</v>
      </c>
      <c r="E1322" t="n">
        <v>0.212</v>
      </c>
      <c r="F1322" t="n">
        <v>0.17</v>
      </c>
      <c r="G1322" t="n">
        <v>0.506</v>
      </c>
      <c r="H1322" t="n">
        <v>0.408</v>
      </c>
    </row>
    <row r="1323">
      <c r="A1323" t="inlineStr">
        <is>
          <t>sw_IBUF[0]: sw_IBUF[0]_inst/O to masterReg/readData2[31]_i_8/I2 sum delays</t>
        </is>
      </c>
      <c r="E1323">
        <f>(E2 + E5 + E7 + E9 + E11 + E15 + E18 + E27 + E48 + E56 + E64 + E113 + E116 + E168 + E444 + E562 + E590 + E647 + E652 + E666 + E694 + E1072 + E1298 + E1317 + E1320 + E1322)</f>
        <v/>
      </c>
      <c r="F1323">
        <f>(F2 + F5 + F7 + F9 + F11 + F15 + F18 + F27 + F48 + F56 + F64 + F113 + F116 + F168 + F444 + F562 + F590 + F647 + F652 + F666 + F694 + F1072 + F1298 + F1317 + F1320 + F1322)</f>
        <v/>
      </c>
      <c r="G1323">
        <f>(G2 + G5 + G7 + G9 + G11 + G15 + G18 + G27 + G48 + G56 + G64 + G113 + G116 + G168 + G444 + G562 + G590 + G647 + G652 + G666 + G694 + G1072 + G1298 + G1317 + G1320 + G1322)</f>
        <v/>
      </c>
      <c r="H1323">
        <f>(H2 + H5 + H7 + H9 + H11 + H15 + H18 + H27 + H48 + H56 + H64 + H113 + H116 + H168 + H444 + H562 + H590 + H647 + H652 + H666 + H694 + H1072 + H1298 + H1317 + H1320 + H1322)</f>
        <v/>
      </c>
      <c r="J1323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J1317 + J1319 + J1320 + J1321 + J1322)</f>
        <v/>
      </c>
    </row>
    <row r="1324">
      <c r="A1324" t="inlineStr">
        <is>
          <t>sw_IBUF[0]: sw_IBUF[0]_inst/O to masterReg/readData2[31]_i_8/I2sum delays + cap delay</t>
        </is>
      </c>
      <c r="E1324">
        <f>1000*(E1323 + J1323)</f>
        <v/>
      </c>
      <c r="F1324">
        <f>1000*(F1323 + J1323)</f>
        <v/>
      </c>
      <c r="G1324">
        <f>1000*(G1323 + J1323)</f>
        <v/>
      </c>
      <c r="H1324">
        <f>1000*(H1323 + J1323)</f>
        <v/>
      </c>
    </row>
    <row r="1326">
      <c r="A1326" t="inlineStr">
        <is>
          <t>sw_IBUF[0]: sw_IBUF[0]_inst/O to masterReg/readData2[31]_i_8/I2Total delay (from Vivado)</t>
        </is>
      </c>
      <c r="E1326" t="inlineStr">
        <is>
          <t>2263</t>
        </is>
      </c>
      <c r="F1326" t="inlineStr">
        <is>
          <t>1985</t>
        </is>
      </c>
      <c r="G1326" t="inlineStr">
        <is>
          <t>3741</t>
        </is>
      </c>
      <c r="H1326" t="inlineStr">
        <is>
          <t>3206</t>
        </is>
      </c>
    </row>
    <row r="1328">
      <c r="A1328" t="inlineStr">
        <is>
          <t>INT_L_X10Y53/INT_L.EE2END1-&gt;&gt;IMUX_L34</t>
        </is>
      </c>
      <c r="B1328" t="inlineStr">
        <is>
          <t>Buffer</t>
        </is>
      </c>
      <c r="C1328" t="n">
        <v>1.6107141875</v>
      </c>
      <c r="D1328" t="n">
        <v>0.007713</v>
      </c>
      <c r="E1328" t="n">
        <v>0.047</v>
      </c>
      <c r="F1328" t="n">
        <v>0.038</v>
      </c>
      <c r="G1328" t="n">
        <v>0.138</v>
      </c>
      <c r="H1328" t="n">
        <v>0.114</v>
      </c>
      <c r="I1328">
        <f>((((D1333) + (D1332))) + (D1329 + D1330))</f>
        <v/>
      </c>
      <c r="J1328">
        <f>(((((D1333) + (D1332))) + (D1329 + D1330))*C1328)</f>
        <v/>
      </c>
    </row>
    <row r="1329">
      <c r="A1329" t="inlineStr">
        <is>
          <t>INT_L_X10Y53/IMUX_L34</t>
        </is>
      </c>
      <c r="B1329" t="inlineStr">
        <is>
          <t>Part of wire</t>
        </is>
      </c>
      <c r="C1329" t="n">
        <v>0</v>
      </c>
      <c r="D1329" t="n">
        <v>0</v>
      </c>
    </row>
    <row r="1330">
      <c r="A1330" t="inlineStr">
        <is>
          <t>CLBLM_L_X10Y53/CLBLM_IMUX34</t>
        </is>
      </c>
      <c r="B1330" t="inlineStr">
        <is>
          <t>Part of wire</t>
        </is>
      </c>
      <c r="C1330" t="n">
        <v>0</v>
      </c>
      <c r="D1330" t="n">
        <v>0</v>
      </c>
      <c r="I1330">
        <f>(((D1329 + D1330)/2) + (((D1333) + (D1332))))</f>
        <v/>
      </c>
      <c r="J1330">
        <f>((C1329 + C1330)*(((D1329 + D1330)/2) + (((D1333) + (D1332)))))</f>
        <v/>
      </c>
    </row>
    <row r="1331">
      <c r="A1331" t="inlineStr">
        <is>
          <t>CLBLM_L_X10Y53/CLBLM_L.CLBLM_IMUX34-&gt;CLBLM_L_C6</t>
        </is>
      </c>
      <c r="B1331" t="inlineStr">
        <is>
          <t>PassTransistor</t>
        </is>
      </c>
      <c r="C1331" t="n">
        <v>0</v>
      </c>
      <c r="E1331" t="n">
        <v>0</v>
      </c>
      <c r="F1331" t="n">
        <v>0</v>
      </c>
      <c r="G1331" t="n">
        <v>0</v>
      </c>
      <c r="H1331" t="n">
        <v>0</v>
      </c>
      <c r="I1331">
        <f>((D1333) + (D1332))</f>
        <v/>
      </c>
      <c r="J1331">
        <f>(((D1333) + (D1332))*C1331)</f>
        <v/>
      </c>
    </row>
    <row r="1332">
      <c r="A1332" t="inlineStr">
        <is>
          <t>CLBLM_L_X10Y53/CLBLM_L_C6</t>
        </is>
      </c>
      <c r="B1332" t="inlineStr">
        <is>
          <t>Part of wire</t>
        </is>
      </c>
      <c r="C1332" t="n">
        <v>0</v>
      </c>
      <c r="D1332" t="n">
        <v>0</v>
      </c>
      <c r="I1332">
        <f>(((D1332)/2) + (D1333))</f>
        <v/>
      </c>
      <c r="J1332">
        <f>((C1332)*(((D1332)/2) + (D1333)))</f>
        <v/>
      </c>
    </row>
    <row r="1333">
      <c r="A1333" t="inlineStr">
        <is>
          <t>ALU1/register_reg_r1_0_31_30_31__0_i_3/I1</t>
        </is>
      </c>
      <c r="B1333" t="inlineStr">
        <is>
          <t>Inpin</t>
        </is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t="inlineStr">
        <is>
          <t>sw_IBUF[0]: sw_IBUF[0]_inst/O to ALU1/register_reg_r1_0_31_30_31__0_i_3/I1 sum delays</t>
        </is>
      </c>
      <c r="E1334">
        <f>(E2 + E5 + E7 + E9 + E11 + E15 + E18 + E27 + E48 + E56 + E64 + E113 + E116 + E168 + E444 + E562 + E590 + E647 + E652 + E666 + E694 + E1072 + E1298 + E1328 + E1331 + E1333)</f>
        <v/>
      </c>
      <c r="F1334">
        <f>(F2 + F5 + F7 + F9 + F11 + F15 + F18 + F27 + F48 + F56 + F64 + F113 + F116 + F168 + F444 + F562 + F590 + F647 + F652 + F666 + F694 + F1072 + F1298 + F1328 + F1331 + F1333)</f>
        <v/>
      </c>
      <c r="G1334">
        <f>(G2 + G5 + G7 + G9 + G11 + G15 + G18 + G27 + G48 + G56 + G64 + G113 + G116 + G168 + G444 + G562 + G590 + G647 + G652 + G666 + G694 + G1072 + G1298 + G1328 + G1331 + G1333)</f>
        <v/>
      </c>
      <c r="H1334">
        <f>(H2 + H5 + H7 + H9 + H11 + H15 + H18 + H27 + H48 + H56 + H64 + H113 + H116 + H168 + H444 + H562 + H590 + H647 + H652 + H666 + H694 + H1072 + H1298 + H1328 + H1331 + H1333)</f>
        <v/>
      </c>
      <c r="J1334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J1328 + J1330 + J1331 + J1332 + J1333)</f>
        <v/>
      </c>
    </row>
    <row r="1335">
      <c r="A1335" t="inlineStr">
        <is>
          <t>sw_IBUF[0]: sw_IBUF[0]_inst/O to ALU1/register_reg_r1_0_31_30_31__0_i_3/I1sum delays + cap delay</t>
        </is>
      </c>
      <c r="E1335">
        <f>1000*(E1334 + J1334)</f>
        <v/>
      </c>
      <c r="F1335">
        <f>1000*(F1334 + J1334)</f>
        <v/>
      </c>
      <c r="G1335">
        <f>1000*(G1334 + J1334)</f>
        <v/>
      </c>
      <c r="H1335">
        <f>1000*(H1334 + J1334)</f>
        <v/>
      </c>
    </row>
    <row r="1337">
      <c r="A1337" t="inlineStr">
        <is>
          <t>sw_IBUF[0]: sw_IBUF[0]_inst/O to ALU1/register_reg_r1_0_31_30_31__0_i_3/I1Total delay (from Vivado)</t>
        </is>
      </c>
      <c r="E1337" t="inlineStr">
        <is>
          <t>2051</t>
        </is>
      </c>
      <c r="F1337" t="inlineStr">
        <is>
          <t>1815</t>
        </is>
      </c>
      <c r="G1337" t="inlineStr">
        <is>
          <t>3313</t>
        </is>
      </c>
      <c r="H1337" t="inlineStr">
        <is>
          <t>2862</t>
        </is>
      </c>
    </row>
    <row r="1339">
      <c r="A1339" t="inlineStr">
        <is>
          <t>INT_L_X10Y53/INT_L.EE2END1-&gt;&gt;NR1BEG1</t>
        </is>
      </c>
      <c r="B1339" t="inlineStr">
        <is>
          <t>Buffer</t>
        </is>
      </c>
      <c r="C1339" t="n">
        <v>1.16220225</v>
      </c>
      <c r="D1339" t="n">
        <v>0.008429000000000001</v>
      </c>
      <c r="E1339" t="n">
        <v>0.056</v>
      </c>
      <c r="F1339" t="n">
        <v>0.046</v>
      </c>
      <c r="G1339" t="n">
        <v>0.132</v>
      </c>
      <c r="H1339" t="n">
        <v>0.109</v>
      </c>
      <c r="I1339">
        <f>((D1342 + D1353 + D1364 + D1388) + (D1340 + D1341))</f>
        <v/>
      </c>
      <c r="J1339">
        <f>(((D1342 + D1353 + D1364 + D1388) + (D1340 + D1341))*C1339)</f>
        <v/>
      </c>
    </row>
    <row r="1340">
      <c r="A1340" t="inlineStr">
        <is>
          <t>INT_L_X10Y53/NR1BEG1</t>
        </is>
      </c>
      <c r="B1340" t="inlineStr">
        <is>
          <t>Part of wire</t>
        </is>
      </c>
      <c r="C1340" t="n">
        <v>0</v>
      </c>
      <c r="D1340" t="n">
        <v>0</v>
      </c>
    </row>
    <row r="1341">
      <c r="A1341" t="inlineStr">
        <is>
          <t>INT_L_X10Y54/NR1END1</t>
        </is>
      </c>
      <c r="B1341" t="inlineStr">
        <is>
          <t>Part of wire</t>
        </is>
      </c>
      <c r="C1341" t="n">
        <v>0</v>
      </c>
      <c r="D1341" t="n">
        <v>0</v>
      </c>
      <c r="I1341">
        <f>(((D1340 + D1341)/2) + (D1342 + D1353 + D1364 + D1388))</f>
        <v/>
      </c>
      <c r="J1341">
        <f>((C1340 + C1341)*(((D1340 + D1341)/2) + (D1342 + D1353 + D1364 + D1388)))</f>
        <v/>
      </c>
    </row>
    <row r="1342">
      <c r="A1342" t="inlineStr">
        <is>
          <t>INT_L_X10Y54/INT_L.NR1END1-&gt;&gt;IMUX_L10</t>
        </is>
      </c>
      <c r="B1342" t="inlineStr">
        <is>
          <t>Buffer</t>
        </is>
      </c>
      <c r="C1342" t="n">
        <v>1.6107141875</v>
      </c>
      <c r="D1342" t="n">
        <v>0.007713</v>
      </c>
      <c r="E1342" t="n">
        <v>0.047</v>
      </c>
      <c r="F1342" t="n">
        <v>0.038</v>
      </c>
      <c r="G1342" t="n">
        <v>0.138</v>
      </c>
      <c r="H1342" t="n">
        <v>0.114</v>
      </c>
      <c r="I1342">
        <f>((((D1347) + (D1346))) + (D1343 + D1344))</f>
        <v/>
      </c>
      <c r="J1342">
        <f>(((((D1347) + (D1346))) + (D1343 + D1344))*C1342)</f>
        <v/>
      </c>
    </row>
    <row r="1343">
      <c r="A1343" t="inlineStr">
        <is>
          <t>INT_L_X10Y54/IMUX_L10</t>
        </is>
      </c>
      <c r="B1343" t="inlineStr">
        <is>
          <t>Part of wire</t>
        </is>
      </c>
      <c r="C1343" t="n">
        <v>0</v>
      </c>
      <c r="D1343" t="n">
        <v>0</v>
      </c>
    </row>
    <row r="1344">
      <c r="A1344" t="inlineStr">
        <is>
          <t>CLBLM_L_X10Y54/CLBLM_IMUX10</t>
        </is>
      </c>
      <c r="B1344" t="inlineStr">
        <is>
          <t>Part of wire</t>
        </is>
      </c>
      <c r="C1344" t="n">
        <v>0</v>
      </c>
      <c r="D1344" t="n">
        <v>0</v>
      </c>
      <c r="I1344">
        <f>(((D1343 + D1344)/2) + (((D1347) + (D1346))))</f>
        <v/>
      </c>
      <c r="J1344">
        <f>((C1343 + C1344)*(((D1343 + D1344)/2) + (((D1347) + (D1346)))))</f>
        <v/>
      </c>
    </row>
    <row r="1345">
      <c r="A1345" t="inlineStr">
        <is>
          <t>CLBLM_L_X10Y54/CLBLM_L.CLBLM_IMUX10-&gt;CLBLM_L_A4</t>
        </is>
      </c>
      <c r="B1345" t="inlineStr">
        <is>
          <t>PassTransistor</t>
        </is>
      </c>
      <c r="C1345" t="n">
        <v>0</v>
      </c>
      <c r="E1345" t="n">
        <v>0</v>
      </c>
      <c r="F1345" t="n">
        <v>0</v>
      </c>
      <c r="G1345" t="n">
        <v>0</v>
      </c>
      <c r="H1345" t="n">
        <v>0</v>
      </c>
      <c r="I1345">
        <f>((D1347) + (D1346))</f>
        <v/>
      </c>
      <c r="J1345">
        <f>(((D1347) + (D1346))*C1345)</f>
        <v/>
      </c>
    </row>
    <row r="1346">
      <c r="A1346" t="inlineStr">
        <is>
          <t>CLBLM_L_X10Y54/CLBLM_L_A4</t>
        </is>
      </c>
      <c r="B1346" t="inlineStr">
        <is>
          <t>Part of wire</t>
        </is>
      </c>
      <c r="C1346" t="n">
        <v>0</v>
      </c>
      <c r="D1346" t="n">
        <v>0</v>
      </c>
      <c r="I1346">
        <f>(((D1346)/2) + (D1347))</f>
        <v/>
      </c>
      <c r="J1346">
        <f>((C1346)*(((D1346)/2) + (D1347)))</f>
        <v/>
      </c>
    </row>
    <row r="1347">
      <c r="A1347" t="inlineStr">
        <is>
          <t>masterReg/readData2[29]_i_4/I3</t>
        </is>
      </c>
      <c r="B1347" t="inlineStr">
        <is>
          <t>Inpin</t>
        </is>
      </c>
      <c r="D1347" t="n">
        <v>0</v>
      </c>
      <c r="E1347" t="n">
        <v>0.107</v>
      </c>
      <c r="F1347" t="n">
        <v>0.08599999999999999</v>
      </c>
      <c r="G1347" t="n">
        <v>0.284</v>
      </c>
      <c r="H1347" t="n">
        <v>0.229</v>
      </c>
    </row>
    <row r="1348">
      <c r="A1348" t="inlineStr">
        <is>
          <t>sw_IBUF[0]: sw_IBUF[0]_inst/O to masterReg/readData2[29]_i_4/I3 sum delays</t>
        </is>
      </c>
      <c r="E1348">
        <f>(E2 + E5 + E7 + E9 + E11 + E15 + E18 + E27 + E48 + E56 + E64 + E113 + E116 + E168 + E444 + E562 + E590 + E647 + E652 + E666 + E694 + E1072 + E1298 + E1339 + E1342 + E1345 + E1347)</f>
        <v/>
      </c>
      <c r="F1348">
        <f>(F2 + F5 + F7 + F9 + F11 + F15 + F18 + F27 + F48 + F56 + F64 + F113 + F116 + F168 + F444 + F562 + F590 + F647 + F652 + F666 + F694 + F1072 + F1298 + F1339 + F1342 + F1345 + F1347)</f>
        <v/>
      </c>
      <c r="G1348">
        <f>(G2 + G5 + G7 + G9 + G11 + G15 + G18 + G27 + G48 + G56 + G64 + G113 + G116 + G168 + G444 + G562 + G590 + G647 + G652 + G666 + G694 + G1072 + G1298 + G1339 + G1342 + G1345 + G1347)</f>
        <v/>
      </c>
      <c r="H1348">
        <f>(H2 + H5 + H7 + H9 + H11 + H15 + H18 + H27 + H48 + H56 + H64 + H113 + H116 + H168 + H444 + H562 + H590 + H647 + H652 + H666 + H694 + H1072 + H1298 + H1339 + H1342 + H1345 + H1347)</f>
        <v/>
      </c>
      <c r="J1348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J1342 + J1344 + J1345 + J1346 + J1347)</f>
        <v/>
      </c>
    </row>
    <row r="1349">
      <c r="A1349" t="inlineStr">
        <is>
          <t>sw_IBUF[0]: sw_IBUF[0]_inst/O to masterReg/readData2[29]_i_4/I3sum delays + cap delay</t>
        </is>
      </c>
      <c r="E1349">
        <f>1000*(E1348 + J1348)</f>
        <v/>
      </c>
      <c r="F1349">
        <f>1000*(F1348 + J1348)</f>
        <v/>
      </c>
      <c r="G1349">
        <f>1000*(G1348 + J1348)</f>
        <v/>
      </c>
      <c r="H1349">
        <f>1000*(H1348 + J1348)</f>
        <v/>
      </c>
    </row>
    <row r="1351">
      <c r="A1351" t="inlineStr">
        <is>
          <t>sw_IBUF[0]: sw_IBUF[0]_inst/O to masterReg/readData2[29]_i_4/I3Total delay (from Vivado)</t>
        </is>
      </c>
      <c r="E1351" t="inlineStr">
        <is>
          <t>2246</t>
        </is>
      </c>
      <c r="F1351" t="inlineStr">
        <is>
          <t>1979</t>
        </is>
      </c>
      <c r="G1351" t="inlineStr">
        <is>
          <t>3679</t>
        </is>
      </c>
      <c r="H1351" t="inlineStr">
        <is>
          <t>3164</t>
        </is>
      </c>
    </row>
    <row r="1353">
      <c r="A1353" t="inlineStr">
        <is>
          <t>INT_L_X10Y54/INT_L.NR1END1-&gt;&gt;IMUX_L26</t>
        </is>
      </c>
      <c r="B1353" t="inlineStr">
        <is>
          <t>Buffer</t>
        </is>
      </c>
      <c r="C1353" t="n">
        <v>1.6107141875</v>
      </c>
      <c r="D1353" t="n">
        <v>0.007713</v>
      </c>
      <c r="E1353" t="n">
        <v>0.047</v>
      </c>
      <c r="F1353" t="n">
        <v>0.038</v>
      </c>
      <c r="G1353" t="n">
        <v>0.138</v>
      </c>
      <c r="H1353" t="n">
        <v>0.114</v>
      </c>
      <c r="I1353">
        <f>((((D1358) + (D1357))) + (D1354 + D1355))</f>
        <v/>
      </c>
      <c r="J1353">
        <f>(((((D1358) + (D1357))) + (D1354 + D1355))*C1353)</f>
        <v/>
      </c>
    </row>
    <row r="1354">
      <c r="A1354" t="inlineStr">
        <is>
          <t>INT_L_X10Y54/IMUX_L26</t>
        </is>
      </c>
      <c r="B1354" t="inlineStr">
        <is>
          <t>Part of wire</t>
        </is>
      </c>
      <c r="C1354" t="n">
        <v>0</v>
      </c>
      <c r="D1354" t="n">
        <v>0</v>
      </c>
    </row>
    <row r="1355">
      <c r="A1355" t="inlineStr">
        <is>
          <t>CLBLM_L_X10Y54/CLBLM_IMUX26</t>
        </is>
      </c>
      <c r="B1355" t="inlineStr">
        <is>
          <t>Part of wire</t>
        </is>
      </c>
      <c r="C1355" t="n">
        <v>0</v>
      </c>
      <c r="D1355" t="n">
        <v>0</v>
      </c>
      <c r="I1355">
        <f>(((D1354 + D1355)/2) + (((D1358) + (D1357))))</f>
        <v/>
      </c>
      <c r="J1355">
        <f>((C1354 + C1355)*(((D1354 + D1355)/2) + (((D1358) + (D1357)))))</f>
        <v/>
      </c>
    </row>
    <row r="1356">
      <c r="A1356" t="inlineStr">
        <is>
          <t>CLBLM_L_X10Y54/CLBLM_L.CLBLM_IMUX26-&gt;CLBLM_L_B4</t>
        </is>
      </c>
      <c r="B1356" t="inlineStr">
        <is>
          <t>PassTransistor</t>
        </is>
      </c>
      <c r="C1356" t="n">
        <v>0</v>
      </c>
      <c r="E1356" t="n">
        <v>0</v>
      </c>
      <c r="F1356" t="n">
        <v>0</v>
      </c>
      <c r="G1356" t="n">
        <v>0</v>
      </c>
      <c r="H1356" t="n">
        <v>0</v>
      </c>
      <c r="I1356">
        <f>((D1358) + (D1357))</f>
        <v/>
      </c>
      <c r="J1356">
        <f>(((D1358) + (D1357))*C1356)</f>
        <v/>
      </c>
    </row>
    <row r="1357">
      <c r="A1357" t="inlineStr">
        <is>
          <t>CLBLM_L_X10Y54/CLBLM_L_B4</t>
        </is>
      </c>
      <c r="B1357" t="inlineStr">
        <is>
          <t>Part of wire</t>
        </is>
      </c>
      <c r="C1357" t="n">
        <v>0</v>
      </c>
      <c r="D1357" t="n">
        <v>0</v>
      </c>
      <c r="I1357">
        <f>(((D1357)/2) + (D1358))</f>
        <v/>
      </c>
      <c r="J1357">
        <f>((C1357)*(((D1357)/2) + (D1358)))</f>
        <v/>
      </c>
    </row>
    <row r="1358">
      <c r="A1358" t="inlineStr">
        <is>
          <t>masterReg/readData2[31]_i_5/I3</t>
        </is>
      </c>
      <c r="B1358" t="inlineStr">
        <is>
          <t>Inpin</t>
        </is>
      </c>
      <c r="D1358" t="n">
        <v>0</v>
      </c>
      <c r="E1358" t="n">
        <v>0.107</v>
      </c>
      <c r="F1358" t="n">
        <v>0.08599999999999999</v>
      </c>
      <c r="G1358" t="n">
        <v>0.282</v>
      </c>
      <c r="H1358" t="n">
        <v>0.228</v>
      </c>
    </row>
    <row r="1359">
      <c r="A1359" t="inlineStr">
        <is>
          <t>sw_IBUF[0]: sw_IBUF[0]_inst/O to masterReg/readData2[31]_i_5/I3 sum delays</t>
        </is>
      </c>
      <c r="E1359">
        <f>(E2 + E5 + E7 + E9 + E11 + E15 + E18 + E27 + E48 + E56 + E64 + E113 + E116 + E168 + E444 + E562 + E590 + E647 + E652 + E666 + E694 + E1072 + E1298 + E1339 + E1353 + E1356 + E1358)</f>
        <v/>
      </c>
      <c r="F1359">
        <f>(F2 + F5 + F7 + F9 + F11 + F15 + F18 + F27 + F48 + F56 + F64 + F113 + F116 + F168 + F444 + F562 + F590 + F647 + F652 + F666 + F694 + F1072 + F1298 + F1339 + F1353 + F1356 + F1358)</f>
        <v/>
      </c>
      <c r="G1359">
        <f>(G2 + G5 + G7 + G9 + G11 + G15 + G18 + G27 + G48 + G56 + G64 + G113 + G116 + G168 + G444 + G562 + G590 + G647 + G652 + G666 + G694 + G1072 + G1298 + G1339 + G1353 + G1356 + G1358)</f>
        <v/>
      </c>
      <c r="H1359">
        <f>(H2 + H5 + H7 + H9 + H11 + H15 + H18 + H27 + H48 + H56 + H64 + H113 + H116 + H168 + H444 + H562 + H590 + H647 + H652 + H666 + H694 + H1072 + H1298 + H1339 + H1353 + H1356 + H1358)</f>
        <v/>
      </c>
      <c r="J1359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J1353 + J1355 + J1356 + J1357 + J1358)</f>
        <v/>
      </c>
    </row>
    <row r="1360">
      <c r="A1360" t="inlineStr">
        <is>
          <t>sw_IBUF[0]: sw_IBUF[0]_inst/O to masterReg/readData2[31]_i_5/I3sum delays + cap delay</t>
        </is>
      </c>
      <c r="E1360">
        <f>1000*(E1359 + J1359)</f>
        <v/>
      </c>
      <c r="F1360">
        <f>1000*(F1359 + J1359)</f>
        <v/>
      </c>
      <c r="G1360">
        <f>1000*(G1359 + J1359)</f>
        <v/>
      </c>
      <c r="H1360">
        <f>1000*(H1359 + J1359)</f>
        <v/>
      </c>
    </row>
    <row r="1362">
      <c r="A1362" t="inlineStr">
        <is>
          <t>sw_IBUF[0]: sw_IBUF[0]_inst/O to masterReg/readData2[31]_i_5/I3Total delay (from Vivado)</t>
        </is>
      </c>
      <c r="E1362" t="inlineStr">
        <is>
          <t>2246</t>
        </is>
      </c>
      <c r="F1362" t="inlineStr">
        <is>
          <t>1979</t>
        </is>
      </c>
      <c r="G1362" t="inlineStr">
        <is>
          <t>3679</t>
        </is>
      </c>
      <c r="H1362" t="inlineStr">
        <is>
          <t>3164</t>
        </is>
      </c>
    </row>
    <row r="1364">
      <c r="A1364" t="inlineStr">
        <is>
          <t>INT_L_X10Y54/INT_L.NR1END1-&gt;&gt;GFAN1</t>
        </is>
      </c>
      <c r="B1364" t="inlineStr">
        <is>
          <t>Buffer</t>
        </is>
      </c>
      <c r="C1364" t="n">
        <v>1.64345225</v>
      </c>
      <c r="D1364" t="n">
        <v>0.007485</v>
      </c>
      <c r="E1364" t="n">
        <v>0.07199999999999999</v>
      </c>
      <c r="F1364" t="n">
        <v>0.059</v>
      </c>
      <c r="G1364" t="n">
        <v>0.17</v>
      </c>
      <c r="H1364" t="n">
        <v>0.141</v>
      </c>
      <c r="I1364">
        <f>((D1366 + D1377) + (D1365))</f>
        <v/>
      </c>
      <c r="J1364">
        <f>(((D1366 + D1377) + (D1365))*C1364)</f>
        <v/>
      </c>
    </row>
    <row r="1365">
      <c r="A1365" t="inlineStr">
        <is>
          <t>INT_L_X10Y54/GFAN1</t>
        </is>
      </c>
      <c r="B1365" t="inlineStr">
        <is>
          <t>Part of wire</t>
        </is>
      </c>
      <c r="C1365" t="n">
        <v>0</v>
      </c>
      <c r="D1365" t="n">
        <v>0</v>
      </c>
      <c r="I1365">
        <f>(((D1365)/2) + (D1366 + D1377))</f>
        <v/>
      </c>
      <c r="J1365">
        <f>((C1365)*(((D1365)/2) + (D1366 + D1377)))</f>
        <v/>
      </c>
    </row>
    <row r="1366">
      <c r="A1366" t="inlineStr">
        <is>
          <t>INT_L_X10Y54/INT_L.GFAN1-&gt;&gt;IMUX_L12</t>
        </is>
      </c>
      <c r="B1366" t="inlineStr">
        <is>
          <t>Buffer</t>
        </is>
      </c>
      <c r="C1366" t="n">
        <v>1.6107141875</v>
      </c>
      <c r="D1366" t="n">
        <v>0.007713</v>
      </c>
      <c r="E1366" t="n">
        <v>0.047</v>
      </c>
      <c r="F1366" t="n">
        <v>0.038</v>
      </c>
      <c r="G1366" t="n">
        <v>0.138</v>
      </c>
      <c r="H1366" t="n">
        <v>0.114</v>
      </c>
      <c r="I1366">
        <f>((((D1371) + (D1370))) + (D1367 + D1368))</f>
        <v/>
      </c>
      <c r="J1366">
        <f>(((((D1371) + (D1370))) + (D1367 + D1368))*C1366)</f>
        <v/>
      </c>
    </row>
    <row r="1367">
      <c r="A1367" t="inlineStr">
        <is>
          <t>INT_L_X10Y54/IMUX_L12</t>
        </is>
      </c>
      <c r="B1367" t="inlineStr">
        <is>
          <t>Part of wire</t>
        </is>
      </c>
      <c r="C1367" t="n">
        <v>0</v>
      </c>
      <c r="D1367" t="n">
        <v>0</v>
      </c>
    </row>
    <row r="1368">
      <c r="A1368" t="inlineStr">
        <is>
          <t>CLBLM_L_X10Y54/CLBLM_IMUX12</t>
        </is>
      </c>
      <c r="B1368" t="inlineStr">
        <is>
          <t>Part of wire</t>
        </is>
      </c>
      <c r="C1368" t="n">
        <v>0</v>
      </c>
      <c r="D1368" t="n">
        <v>0</v>
      </c>
      <c r="I1368">
        <f>(((D1367 + D1368)/2) + (((D1371) + (D1370))))</f>
        <v/>
      </c>
      <c r="J1368">
        <f>((C1367 + C1368)*(((D1367 + D1368)/2) + (((D1371) + (D1370)))))</f>
        <v/>
      </c>
    </row>
    <row r="1369">
      <c r="A1369" t="inlineStr">
        <is>
          <t>CLBLM_L_X10Y54/CLBLM_L.CLBLM_IMUX12-&gt;CLBLM_M_B6</t>
        </is>
      </c>
      <c r="B1369" t="inlineStr">
        <is>
          <t>PassTransistor</t>
        </is>
      </c>
      <c r="C1369" t="n">
        <v>0</v>
      </c>
      <c r="E1369" t="n">
        <v>0</v>
      </c>
      <c r="F1369" t="n">
        <v>0</v>
      </c>
      <c r="G1369" t="n">
        <v>0</v>
      </c>
      <c r="H1369" t="n">
        <v>0</v>
      </c>
      <c r="I1369">
        <f>((D1371) + (D1370))</f>
        <v/>
      </c>
      <c r="J1369">
        <f>(((D1371) + (D1370))*C1369)</f>
        <v/>
      </c>
    </row>
    <row r="1370">
      <c r="A1370" t="inlineStr">
        <is>
          <t>CLBLM_L_X10Y54/CLBLM_M_B6</t>
        </is>
      </c>
      <c r="B1370" t="inlineStr">
        <is>
          <t>Part of wire</t>
        </is>
      </c>
      <c r="C1370" t="n">
        <v>0</v>
      </c>
      <c r="D1370" t="n">
        <v>0</v>
      </c>
      <c r="I1370">
        <f>(((D1370)/2) + (D1371))</f>
        <v/>
      </c>
      <c r="J1370">
        <f>((C1370)*(((D1370)/2) + (D1371)))</f>
        <v/>
      </c>
    </row>
    <row r="1371">
      <c r="A1371" t="inlineStr">
        <is>
          <t>ALU1/register_reg_r1_0_31_24_29_i_16/I1</t>
        </is>
      </c>
      <c r="B1371" t="inlineStr">
        <is>
          <t>Inpin</t>
        </is>
      </c>
      <c r="D1371" t="n">
        <v>0</v>
      </c>
      <c r="E1371" t="n">
        <v>0.006</v>
      </c>
      <c r="F1371" t="n">
        <v>0.005</v>
      </c>
      <c r="G1371" t="n">
        <v>0.013</v>
      </c>
      <c r="H1371" t="n">
        <v>0.011</v>
      </c>
    </row>
    <row r="1372">
      <c r="A1372" t="inlineStr">
        <is>
          <t>sw_IBUF[0]: sw_IBUF[0]_inst/O to ALU1/register_reg_r1_0_31_24_29_i_16/I1 sum delays</t>
        </is>
      </c>
      <c r="E1372">
        <f>(E2 + E5 + E7 + E9 + E11 + E15 + E18 + E27 + E48 + E56 + E64 + E113 + E116 + E168 + E444 + E562 + E590 + E647 + E652 + E666 + E694 + E1072 + E1298 + E1339 + E1364 + E1366 + E1369 + E1371)</f>
        <v/>
      </c>
      <c r="F1372">
        <f>(F2 + F5 + F7 + F9 + F11 + F15 + F18 + F27 + F48 + F56 + F64 + F113 + F116 + F168 + F444 + F562 + F590 + F647 + F652 + F666 + F694 + F1072 + F1298 + F1339 + F1364 + F1366 + F1369 + F1371)</f>
        <v/>
      </c>
      <c r="G1372">
        <f>(G2 + G5 + G7 + G9 + G11 + G15 + G18 + G27 + G48 + G56 + G64 + G113 + G116 + G168 + G444 + G562 + G590 + G647 + G652 + G666 + G694 + G1072 + G1298 + G1339 + G1364 + G1366 + G1369 + G1371)</f>
        <v/>
      </c>
      <c r="H1372">
        <f>(H2 + H5 + H7 + H9 + H11 + H15 + H18 + H27 + H48 + H56 + H64 + H113 + H116 + H168 + H444 + H562 + H590 + H647 + H652 + H666 + H694 + H1072 + H1298 + H1339 + H1364 + H1366 + H1369 + H1371)</f>
        <v/>
      </c>
      <c r="J137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J1364 + J1365 + J1366 + J1368 + J1369 + J1370 + J1371)</f>
        <v/>
      </c>
    </row>
    <row r="1373">
      <c r="A1373" t="inlineStr">
        <is>
          <t>sw_IBUF[0]: sw_IBUF[0]_inst/O to ALU1/register_reg_r1_0_31_24_29_i_16/I1sum delays + cap delay</t>
        </is>
      </c>
      <c r="E1373">
        <f>1000*(E1372 + J1372)</f>
        <v/>
      </c>
      <c r="F1373">
        <f>1000*(F1372 + J1372)</f>
        <v/>
      </c>
      <c r="G1373">
        <f>1000*(G1372 + J1372)</f>
        <v/>
      </c>
      <c r="H1373">
        <f>1000*(H1372 + J1372)</f>
        <v/>
      </c>
    </row>
    <row r="1375">
      <c r="A1375" t="inlineStr">
        <is>
          <t>sw_IBUF[0]: sw_IBUF[0]_inst/O to ALU1/register_reg_r1_0_31_24_29_i_16/I1Total delay (from Vivado)</t>
        </is>
      </c>
      <c r="E1375" t="inlineStr">
        <is>
          <t>2240</t>
        </is>
      </c>
      <c r="F1375" t="inlineStr">
        <is>
          <t>1980</t>
        </is>
      </c>
      <c r="G1375" t="inlineStr">
        <is>
          <t>3613</t>
        </is>
      </c>
      <c r="H1375" t="inlineStr">
        <is>
          <t>3119</t>
        </is>
      </c>
    </row>
    <row r="1377">
      <c r="A1377" t="inlineStr">
        <is>
          <t>INT_L_X10Y54/INT_L.GFAN1-&gt;&gt;IMUX_L31</t>
        </is>
      </c>
      <c r="B1377" t="inlineStr">
        <is>
          <t>Buffer</t>
        </is>
      </c>
      <c r="C1377" t="n">
        <v>1.6107141875</v>
      </c>
      <c r="D1377" t="n">
        <v>0.007713</v>
      </c>
      <c r="E1377" t="n">
        <v>0.047</v>
      </c>
      <c r="F1377" t="n">
        <v>0.038</v>
      </c>
      <c r="G1377" t="n">
        <v>0.138</v>
      </c>
      <c r="H1377" t="n">
        <v>0.114</v>
      </c>
      <c r="I1377">
        <f>((((D1382) + (D1381))) + (D1378 + D1379))</f>
        <v/>
      </c>
      <c r="J1377">
        <f>(((((D1382) + (D1381))) + (D1378 + D1379))*C1377)</f>
        <v/>
      </c>
    </row>
    <row r="1378">
      <c r="A1378" t="inlineStr">
        <is>
          <t>INT_L_X10Y54/IMUX_L31</t>
        </is>
      </c>
      <c r="B1378" t="inlineStr">
        <is>
          <t>Part of wire</t>
        </is>
      </c>
      <c r="C1378" t="n">
        <v>0</v>
      </c>
      <c r="D1378" t="n">
        <v>0</v>
      </c>
    </row>
    <row r="1379">
      <c r="A1379" t="inlineStr">
        <is>
          <t>CLBLM_L_X10Y54/CLBLM_IMUX31</t>
        </is>
      </c>
      <c r="B1379" t="inlineStr">
        <is>
          <t>Part of wire</t>
        </is>
      </c>
      <c r="C1379" t="n">
        <v>0</v>
      </c>
      <c r="D1379" t="n">
        <v>0</v>
      </c>
      <c r="I1379">
        <f>(((D1378 + D1379)/2) + (((D1382) + (D1381))))</f>
        <v/>
      </c>
      <c r="J1379">
        <f>((C1378 + C1379)*(((D1378 + D1379)/2) + (((D1382) + (D1381)))))</f>
        <v/>
      </c>
    </row>
    <row r="1380">
      <c r="A1380" t="inlineStr">
        <is>
          <t>CLBLM_L_X10Y54/CLBLM_L.CLBLM_IMUX31-&gt;CLBLM_M_C5</t>
        </is>
      </c>
      <c r="B1380" t="inlineStr">
        <is>
          <t>PassTransistor</t>
        </is>
      </c>
      <c r="C1380" t="n">
        <v>0</v>
      </c>
      <c r="E1380" t="n">
        <v>0</v>
      </c>
      <c r="F1380" t="n">
        <v>0</v>
      </c>
      <c r="G1380" t="n">
        <v>0</v>
      </c>
      <c r="H1380" t="n">
        <v>0</v>
      </c>
      <c r="I1380">
        <f>((D1382) + (D1381))</f>
        <v/>
      </c>
      <c r="J1380">
        <f>(((D1382) + (D1381))*C1380)</f>
        <v/>
      </c>
    </row>
    <row r="1381">
      <c r="A1381" t="inlineStr">
        <is>
          <t>CLBLM_L_X10Y54/CLBLM_M_C5</t>
        </is>
      </c>
      <c r="B1381" t="inlineStr">
        <is>
          <t>Part of wire</t>
        </is>
      </c>
      <c r="C1381" t="n">
        <v>0</v>
      </c>
      <c r="D1381" t="n">
        <v>0</v>
      </c>
      <c r="I1381">
        <f>(((D1381)/2) + (D1382))</f>
        <v/>
      </c>
      <c r="J1381">
        <f>((C1381)*(((D1381)/2) + (D1382)))</f>
        <v/>
      </c>
    </row>
    <row r="1382">
      <c r="A1382" t="inlineStr">
        <is>
          <t>masterReg/register_reg_r1_0_31_24_29_i_15/I2</t>
        </is>
      </c>
      <c r="B1382" t="inlineStr">
        <is>
          <t>Inpin</t>
        </is>
      </c>
      <c r="D1382" t="n">
        <v>0</v>
      </c>
      <c r="E1382" t="n">
        <v>0.05</v>
      </c>
      <c r="F1382" t="n">
        <v>0.04</v>
      </c>
      <c r="G1382" t="n">
        <v>0.133</v>
      </c>
      <c r="H1382" t="n">
        <v>0.107</v>
      </c>
    </row>
    <row r="1383">
      <c r="A1383" t="inlineStr">
        <is>
          <t>sw_IBUF[0]: sw_IBUF[0]_inst/O to masterReg/register_reg_r1_0_31_24_29_i_15/I2 sum delays</t>
        </is>
      </c>
      <c r="E1383">
        <f>(E2 + E5 + E7 + E9 + E11 + E15 + E18 + E27 + E48 + E56 + E64 + E113 + E116 + E168 + E444 + E562 + E590 + E647 + E652 + E666 + E694 + E1072 + E1298 + E1339 + E1364 + E1377 + E1380 + E1382)</f>
        <v/>
      </c>
      <c r="F1383">
        <f>(F2 + F5 + F7 + F9 + F11 + F15 + F18 + F27 + F48 + F56 + F64 + F113 + F116 + F168 + F444 + F562 + F590 + F647 + F652 + F666 + F694 + F1072 + F1298 + F1339 + F1364 + F1377 + F1380 + F1382)</f>
        <v/>
      </c>
      <c r="G1383">
        <f>(G2 + G5 + G7 + G9 + G11 + G15 + G18 + G27 + G48 + G56 + G64 + G113 + G116 + G168 + G444 + G562 + G590 + G647 + G652 + G666 + G694 + G1072 + G1298 + G1339 + G1364 + G1377 + G1380 + G1382)</f>
        <v/>
      </c>
      <c r="H1383">
        <f>(H2 + H5 + H7 + H9 + H11 + H15 + H18 + H27 + H48 + H56 + H64 + H113 + H116 + H168 + H444 + H562 + H590 + H647 + H652 + H666 + H694 + H1072 + H1298 + H1339 + H1364 + H1377 + H1380 + H1382)</f>
        <v/>
      </c>
      <c r="J1383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J1364 + J1365 + J1377 + J1379 + J1380 + J1381 + J1382)</f>
        <v/>
      </c>
    </row>
    <row r="1384">
      <c r="A1384" t="inlineStr">
        <is>
          <t>sw_IBUF[0]: sw_IBUF[0]_inst/O to masterReg/register_reg_r1_0_31_24_29_i_15/I2sum delays + cap delay</t>
        </is>
      </c>
      <c r="E1384">
        <f>1000*(E1383 + J1383)</f>
        <v/>
      </c>
      <c r="F1384">
        <f>1000*(F1383 + J1383)</f>
        <v/>
      </c>
      <c r="G1384">
        <f>1000*(G1383 + J1383)</f>
        <v/>
      </c>
      <c r="H1384">
        <f>1000*(H1383 + J1383)</f>
        <v/>
      </c>
    </row>
    <row r="1386">
      <c r="A1386" t="inlineStr">
        <is>
          <t>sw_IBUF[0]: sw_IBUF[0]_inst/O to masterReg/register_reg_r1_0_31_24_29_i_15/I2Total delay (from Vivado)</t>
        </is>
      </c>
      <c r="E1386" t="inlineStr">
        <is>
          <t>2284</t>
        </is>
      </c>
      <c r="F1386" t="inlineStr">
        <is>
          <t>2015</t>
        </is>
      </c>
      <c r="G1386" t="inlineStr">
        <is>
          <t>3711</t>
        </is>
      </c>
      <c r="H1386" t="inlineStr">
        <is>
          <t>3198</t>
        </is>
      </c>
    </row>
    <row r="1388">
      <c r="A1388" t="inlineStr">
        <is>
          <t>INT_L_X10Y54/INT_L.NR1END1-&gt;&gt;EL1BEG0</t>
        </is>
      </c>
      <c r="B1388" t="inlineStr">
        <is>
          <t>Buffer</t>
        </is>
      </c>
      <c r="C1388" t="n">
        <v>1.16220225</v>
      </c>
      <c r="D1388" t="n">
        <v>0.008429000000000001</v>
      </c>
      <c r="E1388" t="n">
        <v>0.043</v>
      </c>
      <c r="F1388" t="n">
        <v>0.035</v>
      </c>
      <c r="G1388" t="n">
        <v>0.124</v>
      </c>
      <c r="H1388" t="n">
        <v>0.103</v>
      </c>
      <c r="I1388">
        <f>((D1392) + (D1389 + D1390 + D1391))</f>
        <v/>
      </c>
      <c r="J1388">
        <f>(((D1392) + (D1389 + D1390 + D1391))*C1388)</f>
        <v/>
      </c>
    </row>
    <row r="1389">
      <c r="A1389" t="inlineStr">
        <is>
          <t>INT_L_X10Y54/EL1BEG0</t>
        </is>
      </c>
      <c r="B1389" t="inlineStr">
        <is>
          <t>Part of wire</t>
        </is>
      </c>
      <c r="C1389" t="n">
        <v>0</v>
      </c>
      <c r="D1389" t="n">
        <v>0</v>
      </c>
    </row>
    <row r="1390">
      <c r="A1390" t="inlineStr">
        <is>
          <t>INT_R_X11Y54/EL1END0</t>
        </is>
      </c>
      <c r="B1390" t="inlineStr">
        <is>
          <t>Part of wire</t>
        </is>
      </c>
      <c r="C1390" t="n">
        <v>0</v>
      </c>
      <c r="D1390" t="n">
        <v>0</v>
      </c>
    </row>
    <row r="1391">
      <c r="A1391" t="inlineStr">
        <is>
          <t>INT_R_X11Y53/EL1END_S3_0</t>
        </is>
      </c>
      <c r="B1391" t="inlineStr">
        <is>
          <t>Part of wire</t>
        </is>
      </c>
      <c r="C1391" t="n">
        <v>0</v>
      </c>
      <c r="D1391" t="n">
        <v>0</v>
      </c>
      <c r="I1391">
        <f>(((D1389 + D1390 + D1391)/2) + (D1392))</f>
        <v/>
      </c>
      <c r="J1391">
        <f>((C1389 + C1390 + C1391)*(((D1389 + D1390 + D1391)/2) + (D1392)))</f>
        <v/>
      </c>
    </row>
    <row r="1392">
      <c r="A1392" t="inlineStr">
        <is>
          <t>INT_R_X11Y54/INT_R.EL1END0-&gt;&gt;SS2BEG0</t>
        </is>
      </c>
      <c r="B1392" t="inlineStr">
        <is>
          <t>Buffer</t>
        </is>
      </c>
      <c r="C1392" t="n">
        <v>1.1851186875</v>
      </c>
      <c r="D1392" t="n">
        <v>0.008473000000000001</v>
      </c>
      <c r="E1392" t="n">
        <v>0.06</v>
      </c>
      <c r="F1392" t="n">
        <v>0.05</v>
      </c>
      <c r="G1392" t="n">
        <v>0.134</v>
      </c>
      <c r="H1392" t="n">
        <v>0.111</v>
      </c>
      <c r="I1392">
        <f>((D1396 + D1407 + D1421 + D1436) + (D1393 + D1394 + D1395))</f>
        <v/>
      </c>
      <c r="J1392">
        <f>(((D1396 + D1407 + D1421 + D1436) + (D1393 + D1394 + D1395))*C1392)</f>
        <v/>
      </c>
    </row>
    <row r="1393">
      <c r="A1393" t="inlineStr">
        <is>
          <t>INT_R_X11Y54/SS2BEG0</t>
        </is>
      </c>
      <c r="B1393" t="inlineStr">
        <is>
          <t>Part of wire</t>
        </is>
      </c>
      <c r="C1393" t="n">
        <v>0</v>
      </c>
      <c r="D1393" t="n">
        <v>0</v>
      </c>
    </row>
    <row r="1394">
      <c r="A1394" t="inlineStr">
        <is>
          <t>INT_R_X11Y52/SS2END0</t>
        </is>
      </c>
      <c r="B1394" t="inlineStr">
        <is>
          <t>Part of wire</t>
        </is>
      </c>
      <c r="C1394" t="n">
        <v>0</v>
      </c>
      <c r="D1394" t="n">
        <v>0</v>
      </c>
    </row>
    <row r="1395">
      <c r="A1395" t="inlineStr">
        <is>
          <t>INT_R_X11Y53/SS2A0</t>
        </is>
      </c>
      <c r="B1395" t="inlineStr">
        <is>
          <t>Part of wire</t>
        </is>
      </c>
      <c r="C1395" t="n">
        <v>0</v>
      </c>
      <c r="D1395" t="n">
        <v>0</v>
      </c>
      <c r="I1395">
        <f>(((D1393 + D1394 + D1395)/2) + (D1396 + D1407 + D1421 + D1436))</f>
        <v/>
      </c>
      <c r="J1395">
        <f>((C1393 + C1394 + C1395)*(((D1393 + D1394 + D1395)/2) + (D1396 + D1407 + D1421 + D1436)))</f>
        <v/>
      </c>
    </row>
    <row r="1396">
      <c r="A1396" t="inlineStr">
        <is>
          <t>INT_R_X11Y52/INT_R.SS2END0-&gt;&gt;IMUX17</t>
        </is>
      </c>
      <c r="B1396" t="inlineStr">
        <is>
          <t>Buffer</t>
        </is>
      </c>
      <c r="C1396" t="n">
        <v>1.6107141875</v>
      </c>
      <c r="D1396" t="n">
        <v>0.007713</v>
      </c>
      <c r="E1396" t="n">
        <v>0.047</v>
      </c>
      <c r="F1396" t="n">
        <v>0.038</v>
      </c>
      <c r="G1396" t="n">
        <v>0.138</v>
      </c>
      <c r="H1396" t="n">
        <v>0.114</v>
      </c>
      <c r="I1396">
        <f>((((D1401) + (D1400))) + (D1397 + D1398))</f>
        <v/>
      </c>
      <c r="J1396">
        <f>(((((D1401) + (D1400))) + (D1397 + D1398))*C1396)</f>
        <v/>
      </c>
    </row>
    <row r="1397">
      <c r="A1397" t="inlineStr">
        <is>
          <t>INT_R_X11Y52/IMUX17</t>
        </is>
      </c>
      <c r="B1397" t="inlineStr">
        <is>
          <t>Part of wire</t>
        </is>
      </c>
      <c r="C1397" t="n">
        <v>0</v>
      </c>
      <c r="D1397" t="n">
        <v>0</v>
      </c>
    </row>
    <row r="1398">
      <c r="A1398" t="inlineStr">
        <is>
          <t>CLBLM_R_X11Y52/CLBLM_IMUX17</t>
        </is>
      </c>
      <c r="B1398" t="inlineStr">
        <is>
          <t>Part of wire</t>
        </is>
      </c>
      <c r="C1398" t="n">
        <v>0</v>
      </c>
      <c r="D1398" t="n">
        <v>0</v>
      </c>
      <c r="I1398">
        <f>(((D1397 + D1398)/2) + (((D1401) + (D1400))))</f>
        <v/>
      </c>
      <c r="J1398">
        <f>((C1397 + C1398)*(((D1397 + D1398)/2) + (((D1401) + (D1400)))))</f>
        <v/>
      </c>
    </row>
    <row r="1399">
      <c r="A1399" t="inlineStr">
        <is>
          <t>CLBLM_R_X11Y52/CLBLM_R.CLBLM_IMUX17-&gt;CLBLM_M_B3</t>
        </is>
      </c>
      <c r="B1399" t="inlineStr">
        <is>
          <t>PassTransistor</t>
        </is>
      </c>
      <c r="C1399" t="n">
        <v>0</v>
      </c>
      <c r="E1399" t="n">
        <v>0</v>
      </c>
      <c r="F1399" t="n">
        <v>0</v>
      </c>
      <c r="G1399" t="n">
        <v>0</v>
      </c>
      <c r="H1399" t="n">
        <v>0</v>
      </c>
      <c r="I1399">
        <f>((D1401) + (D1400))</f>
        <v/>
      </c>
      <c r="J1399">
        <f>(((D1401) + (D1400))*C1399)</f>
        <v/>
      </c>
    </row>
    <row r="1400">
      <c r="A1400" t="inlineStr">
        <is>
          <t>CLBLM_R_X11Y52/CLBLM_M_B3</t>
        </is>
      </c>
      <c r="B1400" t="inlineStr">
        <is>
          <t>Part of wire</t>
        </is>
      </c>
      <c r="C1400" t="n">
        <v>0</v>
      </c>
      <c r="D1400" t="n">
        <v>0</v>
      </c>
      <c r="I1400">
        <f>(((D1400)/2) + (D1401))</f>
        <v/>
      </c>
      <c r="J1400">
        <f>((C1400)*(((D1400)/2) + (D1401)))</f>
        <v/>
      </c>
    </row>
    <row r="1401">
      <c r="A1401" t="inlineStr">
        <is>
          <t>masterReg/readData2[27]_i_4/I3</t>
        </is>
      </c>
      <c r="B1401" t="inlineStr">
        <is>
          <t>Inpin</t>
        </is>
      </c>
      <c r="D1401" t="n">
        <v>0</v>
      </c>
      <c r="E1401" t="n">
        <v>0.141</v>
      </c>
      <c r="F1401" t="n">
        <v>0.114</v>
      </c>
      <c r="G1401" t="n">
        <v>0.37</v>
      </c>
      <c r="H1401" t="n">
        <v>0.298</v>
      </c>
    </row>
    <row r="1402">
      <c r="A1402" t="inlineStr">
        <is>
          <t>sw_IBUF[0]: sw_IBUF[0]_inst/O to masterReg/readData2[27]_i_4/I3 sum delays</t>
        </is>
      </c>
      <c r="E1402">
        <f>(E2 + E5 + E7 + E9 + E11 + E15 + E18 + E27 + E48 + E56 + E64 + E113 + E116 + E168 + E444 + E562 + E590 + E647 + E652 + E666 + E694 + E1072 + E1298 + E1339 + E1388 + E1392 + E1396 + E1399 + E1401)</f>
        <v/>
      </c>
      <c r="F1402">
        <f>(F2 + F5 + F7 + F9 + F11 + F15 + F18 + F27 + F48 + F56 + F64 + F113 + F116 + F168 + F444 + F562 + F590 + F647 + F652 + F666 + F694 + F1072 + F1298 + F1339 + F1388 + F1392 + F1396 + F1399 + F1401)</f>
        <v/>
      </c>
      <c r="G1402">
        <f>(G2 + G5 + G7 + G9 + G11 + G15 + G18 + G27 + G48 + G56 + G64 + G113 + G116 + G168 + G444 + G562 + G590 + G647 + G652 + G666 + G694 + G1072 + G1298 + G1339 + G1388 + G1392 + G1396 + G1399 + G1401)</f>
        <v/>
      </c>
      <c r="H1402">
        <f>(H2 + H5 + H7 + H9 + H11 + H15 + H18 + H27 + H48 + H56 + H64 + H113 + H116 + H168 + H444 + H562 + H590 + H647 + H652 + H666 + H694 + H1072 + H1298 + H1339 + H1388 + H1392 + H1396 + H1399 + H1401)</f>
        <v/>
      </c>
      <c r="J140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J1396 + J1398 + J1399 + J1400 + J1401)</f>
        <v/>
      </c>
    </row>
    <row r="1403">
      <c r="A1403" t="inlineStr">
        <is>
          <t>sw_IBUF[0]: sw_IBUF[0]_inst/O to masterReg/readData2[27]_i_4/I3sum delays + cap delay</t>
        </is>
      </c>
      <c r="E1403">
        <f>1000*(E1402 + J1402)</f>
        <v/>
      </c>
      <c r="F1403">
        <f>1000*(F1402 + J1402)</f>
        <v/>
      </c>
      <c r="G1403">
        <f>1000*(G1402 + J1402)</f>
        <v/>
      </c>
      <c r="H1403">
        <f>1000*(H1402 + J1402)</f>
        <v/>
      </c>
    </row>
    <row r="1405">
      <c r="A1405" t="inlineStr">
        <is>
          <t>sw_IBUF[0]: sw_IBUF[0]_inst/O to masterReg/readData2[27]_i_4/I3Total delay (from Vivado)</t>
        </is>
      </c>
      <c r="E1405" t="inlineStr">
        <is>
          <t>2427</t>
        </is>
      </c>
      <c r="F1405" t="inlineStr">
        <is>
          <t>2136</t>
        </is>
      </c>
      <c r="G1405" t="inlineStr">
        <is>
          <t>4011</t>
        </is>
      </c>
      <c r="H1405" t="inlineStr">
        <is>
          <t>3444</t>
        </is>
      </c>
    </row>
    <row r="1407">
      <c r="A1407" t="inlineStr">
        <is>
          <t>INT_R_X11Y52/INT_R.SS2END0-&gt;&gt;SL1BEG0</t>
        </is>
      </c>
      <c r="B1407" t="inlineStr">
        <is>
          <t>Buffer</t>
        </is>
      </c>
      <c r="C1407" t="n">
        <v>1.16220225</v>
      </c>
      <c r="D1407" t="n">
        <v>0.008429000000000001</v>
      </c>
      <c r="E1407" t="n">
        <v>0.054</v>
      </c>
      <c r="F1407" t="n">
        <v>0.044</v>
      </c>
      <c r="G1407" t="n">
        <v>0.131</v>
      </c>
      <c r="H1407" t="n">
        <v>0.108</v>
      </c>
      <c r="I1407">
        <f>((D1410) + (D1408 + D1409))</f>
        <v/>
      </c>
      <c r="J1407">
        <f>(((D1410) + (D1408 + D1409))*C1407)</f>
        <v/>
      </c>
    </row>
    <row r="1408">
      <c r="A1408" t="inlineStr">
        <is>
          <t>INT_R_X11Y52/SL1BEG0</t>
        </is>
      </c>
      <c r="B1408" t="inlineStr">
        <is>
          <t>Part of wire</t>
        </is>
      </c>
      <c r="C1408" t="n">
        <v>0</v>
      </c>
      <c r="D1408" t="n">
        <v>0</v>
      </c>
    </row>
    <row r="1409">
      <c r="A1409" t="inlineStr">
        <is>
          <t>INT_R_X11Y51/SL1END0</t>
        </is>
      </c>
      <c r="B1409" t="inlineStr">
        <is>
          <t>Part of wire</t>
        </is>
      </c>
      <c r="C1409" t="n">
        <v>0</v>
      </c>
      <c r="D1409" t="n">
        <v>0</v>
      </c>
      <c r="I1409">
        <f>(((D1408 + D1409)/2) + (D1410))</f>
        <v/>
      </c>
      <c r="J1409">
        <f>((C1408 + C1409)*(((D1408 + D1409)/2) + (D1410)))</f>
        <v/>
      </c>
    </row>
    <row r="1410">
      <c r="A1410" t="inlineStr">
        <is>
          <t>INT_R_X11Y51/INT_R.SL1END0-&gt;&gt;IMUX17</t>
        </is>
      </c>
      <c r="B1410" t="inlineStr">
        <is>
          <t>Buffer</t>
        </is>
      </c>
      <c r="C1410" t="n">
        <v>1.6107141875</v>
      </c>
      <c r="D1410" t="n">
        <v>0.007713</v>
      </c>
      <c r="E1410" t="n">
        <v>0.047</v>
      </c>
      <c r="F1410" t="n">
        <v>0.038</v>
      </c>
      <c r="G1410" t="n">
        <v>0.138</v>
      </c>
      <c r="H1410" t="n">
        <v>0.114</v>
      </c>
      <c r="I1410">
        <f>((((D1415) + (D1414))) + (D1411 + D1412))</f>
        <v/>
      </c>
      <c r="J1410">
        <f>(((((D1415) + (D1414))) + (D1411 + D1412))*C1410)</f>
        <v/>
      </c>
    </row>
    <row r="1411">
      <c r="A1411" t="inlineStr">
        <is>
          <t>INT_R_X11Y51/IMUX17</t>
        </is>
      </c>
      <c r="B1411" t="inlineStr">
        <is>
          <t>Part of wire</t>
        </is>
      </c>
      <c r="C1411" t="n">
        <v>0</v>
      </c>
      <c r="D1411" t="n">
        <v>0</v>
      </c>
    </row>
    <row r="1412">
      <c r="A1412" t="inlineStr">
        <is>
          <t>CLBLM_R_X11Y51/CLBLM_IMUX17</t>
        </is>
      </c>
      <c r="B1412" t="inlineStr">
        <is>
          <t>Part of wire</t>
        </is>
      </c>
      <c r="C1412" t="n">
        <v>0</v>
      </c>
      <c r="D1412" t="n">
        <v>0</v>
      </c>
      <c r="I1412">
        <f>(((D1411 + D1412)/2) + (((D1415) + (D1414))))</f>
        <v/>
      </c>
      <c r="J1412">
        <f>((C1411 + C1412)*(((D1411 + D1412)/2) + (((D1415) + (D1414)))))</f>
        <v/>
      </c>
    </row>
    <row r="1413">
      <c r="A1413" t="inlineStr">
        <is>
          <t>CLBLM_R_X11Y51/CLBLM_R.CLBLM_IMUX17-&gt;CLBLM_M_B3</t>
        </is>
      </c>
      <c r="B1413" t="inlineStr">
        <is>
          <t>PassTransistor</t>
        </is>
      </c>
      <c r="C1413" t="n">
        <v>0</v>
      </c>
      <c r="E1413" t="n">
        <v>0</v>
      </c>
      <c r="F1413" t="n">
        <v>0</v>
      </c>
      <c r="G1413" t="n">
        <v>0</v>
      </c>
      <c r="H1413" t="n">
        <v>0</v>
      </c>
      <c r="I1413">
        <f>((D1415) + (D1414))</f>
        <v/>
      </c>
      <c r="J1413">
        <f>(((D1415) + (D1414))*C1413)</f>
        <v/>
      </c>
    </row>
    <row r="1414">
      <c r="A1414" t="inlineStr">
        <is>
          <t>CLBLM_R_X11Y51/CLBLM_M_B3</t>
        </is>
      </c>
      <c r="B1414" t="inlineStr">
        <is>
          <t>Part of wire</t>
        </is>
      </c>
      <c r="C1414" t="n">
        <v>0</v>
      </c>
      <c r="D1414" t="n">
        <v>0</v>
      </c>
      <c r="I1414">
        <f>(((D1414)/2) + (D1415))</f>
        <v/>
      </c>
      <c r="J1414">
        <f>((C1414)*(((D1414)/2) + (D1415)))</f>
        <v/>
      </c>
    </row>
    <row r="1415">
      <c r="A1415" t="inlineStr">
        <is>
          <t>masterReg/readData2[25]_i_4/I3</t>
        </is>
      </c>
      <c r="B1415" t="inlineStr">
        <is>
          <t>Inpin</t>
        </is>
      </c>
      <c r="D1415" t="n">
        <v>0</v>
      </c>
      <c r="E1415" t="n">
        <v>0.141</v>
      </c>
      <c r="F1415" t="n">
        <v>0.114</v>
      </c>
      <c r="G1415" t="n">
        <v>0.37</v>
      </c>
      <c r="H1415" t="n">
        <v>0.298</v>
      </c>
    </row>
    <row r="1416">
      <c r="A1416" t="inlineStr">
        <is>
          <t>sw_IBUF[0]: sw_IBUF[0]_inst/O to masterReg/readData2[25]_i_4/I3 sum delays</t>
        </is>
      </c>
      <c r="E1416">
        <f>(E2 + E5 + E7 + E9 + E11 + E15 + E18 + E27 + E48 + E56 + E64 + E113 + E116 + E168 + E444 + E562 + E590 + E647 + E652 + E666 + E694 + E1072 + E1298 + E1339 + E1388 + E1392 + E1407 + E1410 + E1413 + E1415)</f>
        <v/>
      </c>
      <c r="F1416">
        <f>(F2 + F5 + F7 + F9 + F11 + F15 + F18 + F27 + F48 + F56 + F64 + F113 + F116 + F168 + F444 + F562 + F590 + F647 + F652 + F666 + F694 + F1072 + F1298 + F1339 + F1388 + F1392 + F1407 + F1410 + F1413 + F1415)</f>
        <v/>
      </c>
      <c r="G1416">
        <f>(G2 + G5 + G7 + G9 + G11 + G15 + G18 + G27 + G48 + G56 + G64 + G113 + G116 + G168 + G444 + G562 + G590 + G647 + G652 + G666 + G694 + G1072 + G1298 + G1339 + G1388 + G1392 + G1407 + G1410 + G1413 + G1415)</f>
        <v/>
      </c>
      <c r="H1416">
        <f>(H2 + H5 + H7 + H9 + H11 + H15 + H18 + H27 + H48 + H56 + H64 + H113 + H116 + H168 + H444 + H562 + H590 + H647 + H652 + H666 + H694 + H1072 + H1298 + H1339 + H1388 + H1392 + H1407 + H1410 + H1413 + H1415)</f>
        <v/>
      </c>
      <c r="J1416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J1407 + J1409 + J1410 + J1412 + J1413 + J1414 + J1415)</f>
        <v/>
      </c>
    </row>
    <row r="1417">
      <c r="A1417" t="inlineStr">
        <is>
          <t>sw_IBUF[0]: sw_IBUF[0]_inst/O to masterReg/readData2[25]_i_4/I3sum delays + cap delay</t>
        </is>
      </c>
      <c r="E1417">
        <f>1000*(E1416 + J1416)</f>
        <v/>
      </c>
      <c r="F1417">
        <f>1000*(F1416 + J1416)</f>
        <v/>
      </c>
      <c r="G1417">
        <f>1000*(G1416 + J1416)</f>
        <v/>
      </c>
      <c r="H1417">
        <f>1000*(H1416 + J1416)</f>
        <v/>
      </c>
    </row>
    <row r="1419">
      <c r="A1419" t="inlineStr">
        <is>
          <t>sw_IBUF[0]: sw_IBUF[0]_inst/O to masterReg/readData2[25]_i_4/I3Total delay (from Vivado)</t>
        </is>
      </c>
      <c r="E1419" t="inlineStr">
        <is>
          <t>2489</t>
        </is>
      </c>
      <c r="F1419" t="inlineStr">
        <is>
          <t>2188</t>
        </is>
      </c>
      <c r="G1419" t="inlineStr">
        <is>
          <t>4119</t>
        </is>
      </c>
      <c r="H1419" t="inlineStr">
        <is>
          <t>3534</t>
        </is>
      </c>
    </row>
    <row r="1421">
      <c r="A1421" t="inlineStr">
        <is>
          <t>INT_R_X11Y52/INT_R.SS2END0-&gt;&gt;BYP_ALT1</t>
        </is>
      </c>
      <c r="B1421" t="inlineStr">
        <is>
          <t>Buffer</t>
        </is>
      </c>
      <c r="C1421" t="n">
        <v>0</v>
      </c>
      <c r="D1421" t="n">
        <v>0.00757</v>
      </c>
      <c r="E1421" t="n">
        <v>0</v>
      </c>
      <c r="F1421" t="n">
        <v>0</v>
      </c>
      <c r="G1421" t="n">
        <v>0</v>
      </c>
      <c r="H1421" t="n">
        <v>0</v>
      </c>
      <c r="I1421">
        <f>((D1423) + (D1422))</f>
        <v/>
      </c>
      <c r="J1421">
        <f>(((D1423) + (D1422))*C1421)</f>
        <v/>
      </c>
    </row>
    <row r="1422">
      <c r="A1422" t="inlineStr">
        <is>
          <t>INT_R_X11Y52/BYP_ALT1</t>
        </is>
      </c>
      <c r="B1422" t="inlineStr">
        <is>
          <t>Part of wire</t>
        </is>
      </c>
      <c r="C1422" t="n">
        <v>0</v>
      </c>
      <c r="D1422" t="n">
        <v>0</v>
      </c>
      <c r="I1422">
        <f>(((D1422)/2) + (D1423))</f>
        <v/>
      </c>
      <c r="J1422">
        <f>((C1422)*(((D1422)/2) + (D1423)))</f>
        <v/>
      </c>
    </row>
    <row r="1423">
      <c r="A1423" t="inlineStr">
        <is>
          <t>INT_R_X11Y52/INT_R.BYP_ALT1-&gt;&gt;BYP_BOUNCE1</t>
        </is>
      </c>
      <c r="B1423" t="inlineStr">
        <is>
          <t>Buffer</t>
        </is>
      </c>
      <c r="C1423" t="n">
        <v>1.4764880625</v>
      </c>
      <c r="D1423" t="n">
        <v>0</v>
      </c>
      <c r="E1423" t="n">
        <v>0.059</v>
      </c>
      <c r="F1423" t="n">
        <v>0.049</v>
      </c>
      <c r="G1423" t="n">
        <v>0.178</v>
      </c>
      <c r="H1423" t="n">
        <v>0.147</v>
      </c>
      <c r="I1423">
        <f>((D1425) + (D1424))</f>
        <v/>
      </c>
      <c r="J1423">
        <f>(((D1425) + (D1424))*C1423)</f>
        <v/>
      </c>
    </row>
    <row r="1424">
      <c r="A1424" t="inlineStr">
        <is>
          <t>INT_R_X11Y52/BYP_BOUNCE1</t>
        </is>
      </c>
      <c r="B1424" t="inlineStr">
        <is>
          <t>Part of wire</t>
        </is>
      </c>
      <c r="C1424" t="n">
        <v>0</v>
      </c>
      <c r="D1424" t="n">
        <v>0</v>
      </c>
      <c r="I1424">
        <f>(((D1424)/2) + (D1425))</f>
        <v/>
      </c>
      <c r="J1424">
        <f>((C1424)*(((D1424)/2) + (D1425)))</f>
        <v/>
      </c>
    </row>
    <row r="1425">
      <c r="A1425" t="inlineStr">
        <is>
          <t>INT_R_X11Y52/INT_R.BYP_BOUNCE1-&gt;&gt;IMUX29</t>
        </is>
      </c>
      <c r="B1425" t="inlineStr">
        <is>
          <t>Buffer</t>
        </is>
      </c>
      <c r="C1425" t="n">
        <v>1.6107141875</v>
      </c>
      <c r="D1425" t="n">
        <v>0.007713</v>
      </c>
      <c r="E1425" t="n">
        <v>0.047</v>
      </c>
      <c r="F1425" t="n">
        <v>0.038</v>
      </c>
      <c r="G1425" t="n">
        <v>0.138</v>
      </c>
      <c r="H1425" t="n">
        <v>0.114</v>
      </c>
      <c r="I1425">
        <f>((((D1430) + (D1429))) + (D1426 + D1427))</f>
        <v/>
      </c>
      <c r="J1425">
        <f>(((((D1430) + (D1429))) + (D1426 + D1427))*C1425)</f>
        <v/>
      </c>
    </row>
    <row r="1426">
      <c r="A1426" t="inlineStr">
        <is>
          <t>INT_R_X11Y52/IMUX29</t>
        </is>
      </c>
      <c r="B1426" t="inlineStr">
        <is>
          <t>Part of wire</t>
        </is>
      </c>
      <c r="C1426" t="n">
        <v>0</v>
      </c>
      <c r="D1426" t="n">
        <v>0</v>
      </c>
    </row>
    <row r="1427">
      <c r="A1427" t="inlineStr">
        <is>
          <t>CLBLM_R_X11Y52/CLBLM_IMUX29</t>
        </is>
      </c>
      <c r="B1427" t="inlineStr">
        <is>
          <t>Part of wire</t>
        </is>
      </c>
      <c r="C1427" t="n">
        <v>0</v>
      </c>
      <c r="D1427" t="n">
        <v>0</v>
      </c>
      <c r="I1427">
        <f>(((D1426 + D1427)/2) + (((D1430) + (D1429))))</f>
        <v/>
      </c>
      <c r="J1427">
        <f>((C1426 + C1427)*(((D1426 + D1427)/2) + (((D1430) + (D1429)))))</f>
        <v/>
      </c>
    </row>
    <row r="1428">
      <c r="A1428" t="inlineStr">
        <is>
          <t>CLBLM_R_X11Y52/CLBLM_R.CLBLM_IMUX29-&gt;CLBLM_M_C2</t>
        </is>
      </c>
      <c r="B1428" t="inlineStr">
        <is>
          <t>PassTransistor</t>
        </is>
      </c>
      <c r="C1428" t="n">
        <v>0</v>
      </c>
      <c r="E1428" t="n">
        <v>0</v>
      </c>
      <c r="F1428" t="n">
        <v>0</v>
      </c>
      <c r="G1428" t="n">
        <v>0</v>
      </c>
      <c r="H1428" t="n">
        <v>0</v>
      </c>
      <c r="I1428">
        <f>((D1430) + (D1429))</f>
        <v/>
      </c>
      <c r="J1428">
        <f>(((D1430) + (D1429))*C1428)</f>
        <v/>
      </c>
    </row>
    <row r="1429">
      <c r="A1429" t="inlineStr">
        <is>
          <t>CLBLM_R_X11Y52/CLBLM_M_C2</t>
        </is>
      </c>
      <c r="B1429" t="inlineStr">
        <is>
          <t>Part of wire</t>
        </is>
      </c>
      <c r="C1429" t="n">
        <v>0</v>
      </c>
      <c r="D1429" t="n">
        <v>0</v>
      </c>
      <c r="I1429">
        <f>(((D1429)/2) + (D1430))</f>
        <v/>
      </c>
      <c r="J1429">
        <f>((C1429)*(((D1429)/2) + (D1430)))</f>
        <v/>
      </c>
    </row>
    <row r="1430">
      <c r="A1430" t="inlineStr">
        <is>
          <t>ALU1/register_reg_r1_0_31_24_29_i_12/I1</t>
        </is>
      </c>
      <c r="B1430" t="inlineStr">
        <is>
          <t>Inpin</t>
        </is>
      </c>
      <c r="D1430" t="n">
        <v>0</v>
      </c>
      <c r="E1430" t="n">
        <v>0.214</v>
      </c>
      <c r="F1430" t="n">
        <v>0.172</v>
      </c>
      <c r="G1430" t="n">
        <v>0.506</v>
      </c>
      <c r="H1430" t="n">
        <v>0.408</v>
      </c>
    </row>
    <row r="1431">
      <c r="A1431" t="inlineStr">
        <is>
          <t>sw_IBUF[0]: sw_IBUF[0]_inst/O to ALU1/register_reg_r1_0_31_24_29_i_12/I1 sum delays</t>
        </is>
      </c>
      <c r="E1431">
        <f>(E2 + E5 + E7 + E9 + E11 + E15 + E18 + E27 + E48 + E56 + E64 + E113 + E116 + E168 + E444 + E562 + E590 + E647 + E652 + E666 + E694 + E1072 + E1298 + E1339 + E1388 + E1392 + E1421 + E1423 + E1425 + E1428 + E1430)</f>
        <v/>
      </c>
      <c r="F1431">
        <f>(F2 + F5 + F7 + F9 + F11 + F15 + F18 + F27 + F48 + F56 + F64 + F113 + F116 + F168 + F444 + F562 + F590 + F647 + F652 + F666 + F694 + F1072 + F1298 + F1339 + F1388 + F1392 + F1421 + F1423 + F1425 + F1428 + F1430)</f>
        <v/>
      </c>
      <c r="G1431">
        <f>(G2 + G5 + G7 + G9 + G11 + G15 + G18 + G27 + G48 + G56 + G64 + G113 + G116 + G168 + G444 + G562 + G590 + G647 + G652 + G666 + G694 + G1072 + G1298 + G1339 + G1388 + G1392 + G1421 + G1423 + G1425 + G1428 + G1430)</f>
        <v/>
      </c>
      <c r="H1431">
        <f>(H2 + H5 + H7 + H9 + H11 + H15 + H18 + H27 + H48 + H56 + H64 + H113 + H116 + H168 + H444 + H562 + H590 + H647 + H652 + H666 + H694 + H1072 + H1298 + H1339 + H1388 + H1392 + H1421 + H1423 + H1425 + H1428 + H1430)</f>
        <v/>
      </c>
      <c r="J143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J1421 + J1422 + J1423 + J1424 + J1425 + J1427 + J1428 + J1429 + J1430)</f>
        <v/>
      </c>
    </row>
    <row r="1432">
      <c r="A1432" t="inlineStr">
        <is>
          <t>sw_IBUF[0]: sw_IBUF[0]_inst/O to ALU1/register_reg_r1_0_31_24_29_i_12/I1sum delays + cap delay</t>
        </is>
      </c>
      <c r="E1432">
        <f>1000*(E1431 + J1431)</f>
        <v/>
      </c>
      <c r="F1432">
        <f>1000*(F1431 + J1431)</f>
        <v/>
      </c>
      <c r="G1432">
        <f>1000*(G1431 + J1431)</f>
        <v/>
      </c>
      <c r="H1432">
        <f>1000*(H1431 + J1431)</f>
        <v/>
      </c>
    </row>
    <row r="1434">
      <c r="A1434" t="inlineStr">
        <is>
          <t>sw_IBUF[0]: sw_IBUF[0]_inst/O to ALU1/register_reg_r1_0_31_24_29_i_12/I1Total delay (from Vivado)</t>
        </is>
      </c>
      <c r="E1434" t="inlineStr">
        <is>
          <t>2569</t>
        </is>
      </c>
      <c r="F1434" t="inlineStr">
        <is>
          <t>2253</t>
        </is>
      </c>
      <c r="G1434" t="inlineStr">
        <is>
          <t>4280</t>
        </is>
      </c>
      <c r="H1434" t="inlineStr">
        <is>
          <t>3664</t>
        </is>
      </c>
    </row>
    <row r="1436">
      <c r="A1436" t="inlineStr">
        <is>
          <t>INT_R_X11Y52/INT_R.SS2END0-&gt;&gt;SR1BEG1</t>
        </is>
      </c>
      <c r="B1436" t="inlineStr">
        <is>
          <t>Buffer</t>
        </is>
      </c>
      <c r="C1436" t="n">
        <v>1.16220225</v>
      </c>
      <c r="D1436" t="n">
        <v>0.008429000000000001</v>
      </c>
      <c r="E1436" t="n">
        <v>0.056</v>
      </c>
      <c r="F1436" t="n">
        <v>0.046</v>
      </c>
      <c r="G1436" t="n">
        <v>0.132</v>
      </c>
      <c r="H1436" t="n">
        <v>0.109</v>
      </c>
      <c r="I1436">
        <f>((D1439 + D1450) + (D1437 + D1438))</f>
        <v/>
      </c>
      <c r="J1436">
        <f>(((D1439 + D1450) + (D1437 + D1438))*C1436)</f>
        <v/>
      </c>
    </row>
    <row r="1437">
      <c r="A1437" t="inlineStr">
        <is>
          <t>INT_R_X11Y52/SR1BEG1</t>
        </is>
      </c>
      <c r="B1437" t="inlineStr">
        <is>
          <t>Part of wire</t>
        </is>
      </c>
      <c r="C1437" t="n">
        <v>0</v>
      </c>
      <c r="D1437" t="n">
        <v>0</v>
      </c>
    </row>
    <row r="1438">
      <c r="A1438" t="inlineStr">
        <is>
          <t>INT_R_X11Y51/SR1END1</t>
        </is>
      </c>
      <c r="B1438" t="inlineStr">
        <is>
          <t>Part of wire</t>
        </is>
      </c>
      <c r="C1438" t="n">
        <v>0</v>
      </c>
      <c r="D1438" t="n">
        <v>0</v>
      </c>
      <c r="I1438">
        <f>(((D1437 + D1438)/2) + (D1439 + D1450))</f>
        <v/>
      </c>
      <c r="J1438">
        <f>((C1437 + C1438)*(((D1437 + D1438)/2) + (D1439 + D1450)))</f>
        <v/>
      </c>
    </row>
    <row r="1439">
      <c r="A1439" t="inlineStr">
        <is>
          <t>INT_R_X11Y51/INT_R.SR1END1-&gt;&gt;IMUX44</t>
        </is>
      </c>
      <c r="B1439" t="inlineStr">
        <is>
          <t>Buffer</t>
        </is>
      </c>
      <c r="C1439" t="n">
        <v>1.6107141875</v>
      </c>
      <c r="D1439" t="n">
        <v>0.007713</v>
      </c>
      <c r="E1439" t="n">
        <v>0.047</v>
      </c>
      <c r="F1439" t="n">
        <v>0.038</v>
      </c>
      <c r="G1439" t="n">
        <v>0.138</v>
      </c>
      <c r="H1439" t="n">
        <v>0.114</v>
      </c>
      <c r="I1439">
        <f>((((D1444) + (D1443))) + (D1440 + D1441))</f>
        <v/>
      </c>
      <c r="J1439">
        <f>(((((D1444) + (D1443))) + (D1440 + D1441))*C1439)</f>
        <v/>
      </c>
    </row>
    <row r="1440">
      <c r="A1440" t="inlineStr">
        <is>
          <t>INT_R_X11Y51/IMUX44</t>
        </is>
      </c>
      <c r="B1440" t="inlineStr">
        <is>
          <t>Part of wire</t>
        </is>
      </c>
      <c r="C1440" t="n">
        <v>0</v>
      </c>
      <c r="D1440" t="n">
        <v>0</v>
      </c>
    </row>
    <row r="1441">
      <c r="A1441" t="inlineStr">
        <is>
          <t>CLBLM_R_X11Y51/CLBLM_IMUX44</t>
        </is>
      </c>
      <c r="B1441" t="inlineStr">
        <is>
          <t>Part of wire</t>
        </is>
      </c>
      <c r="C1441" t="n">
        <v>0</v>
      </c>
      <c r="D1441" t="n">
        <v>0</v>
      </c>
      <c r="I1441">
        <f>(((D1440 + D1441)/2) + (((D1444) + (D1443))))</f>
        <v/>
      </c>
      <c r="J1441">
        <f>((C1440 + C1441)*(((D1440 + D1441)/2) + (((D1444) + (D1443)))))</f>
        <v/>
      </c>
    </row>
    <row r="1442">
      <c r="A1442" t="inlineStr">
        <is>
          <t>CLBLM_R_X11Y51/CLBLM_R.CLBLM_IMUX44-&gt;CLBLM_M_D4</t>
        </is>
      </c>
      <c r="B1442" t="inlineStr">
        <is>
          <t>PassTransistor</t>
        </is>
      </c>
      <c r="C1442" t="n">
        <v>0</v>
      </c>
      <c r="E1442" t="n">
        <v>0</v>
      </c>
      <c r="F1442" t="n">
        <v>0</v>
      </c>
      <c r="G1442" t="n">
        <v>0</v>
      </c>
      <c r="H1442" t="n">
        <v>0</v>
      </c>
      <c r="I1442">
        <f>((D1444) + (D1443))</f>
        <v/>
      </c>
      <c r="J1442">
        <f>(((D1444) + (D1443))*C1442)</f>
        <v/>
      </c>
    </row>
    <row r="1443">
      <c r="A1443" t="inlineStr">
        <is>
          <t>CLBLM_R_X11Y51/CLBLM_M_D4</t>
        </is>
      </c>
      <c r="B1443" t="inlineStr">
        <is>
          <t>Part of wire</t>
        </is>
      </c>
      <c r="C1443" t="n">
        <v>0</v>
      </c>
      <c r="D1443" t="n">
        <v>0</v>
      </c>
      <c r="I1443">
        <f>(((D1443)/2) + (D1444))</f>
        <v/>
      </c>
      <c r="J1443">
        <f>((C1443)*(((D1443)/2) + (D1444)))</f>
        <v/>
      </c>
    </row>
    <row r="1444">
      <c r="A1444" t="inlineStr">
        <is>
          <t>masterReg/register_reg_r1_0_31_24_29_i_11/I2</t>
        </is>
      </c>
      <c r="B1444" t="inlineStr">
        <is>
          <t>Inpin</t>
        </is>
      </c>
      <c r="D1444" t="n">
        <v>0</v>
      </c>
      <c r="E1444" t="n">
        <v>0.118</v>
      </c>
      <c r="F1444" t="n">
        <v>0.073</v>
      </c>
      <c r="G1444" t="n">
        <v>0.317</v>
      </c>
      <c r="H1444" t="n">
        <v>0.176</v>
      </c>
    </row>
    <row r="1445">
      <c r="A1445" t="inlineStr">
        <is>
          <t>sw_IBUF[0]: sw_IBUF[0]_inst/O to masterReg/register_reg_r1_0_31_24_29_i_11/I2 sum delays</t>
        </is>
      </c>
      <c r="E1445">
        <f>(E2 + E5 + E7 + E9 + E11 + E15 + E18 + E27 + E48 + E56 + E64 + E113 + E116 + E168 + E444 + E562 + E590 + E647 + E652 + E666 + E694 + E1072 + E1298 + E1339 + E1388 + E1392 + E1436 + E1439 + E1442 + E1444)</f>
        <v/>
      </c>
      <c r="F1445">
        <f>(F2 + F5 + F7 + F9 + F11 + F15 + F18 + F27 + F48 + F56 + F64 + F113 + F116 + F168 + F444 + F562 + F590 + F647 + F652 + F666 + F694 + F1072 + F1298 + F1339 + F1388 + F1392 + F1436 + F1439 + F1442 + F1444)</f>
        <v/>
      </c>
      <c r="G1445">
        <f>(G2 + G5 + G7 + G9 + G11 + G15 + G18 + G27 + G48 + G56 + G64 + G113 + G116 + G168 + G444 + G562 + G590 + G647 + G652 + G666 + G694 + G1072 + G1298 + G1339 + G1388 + G1392 + G1436 + G1439 + G1442 + G1444)</f>
        <v/>
      </c>
      <c r="H1445">
        <f>(H2 + H5 + H7 + H9 + H11 + H15 + H18 + H27 + H48 + H56 + H64 + H113 + H116 + H168 + H444 + H562 + H590 + H647 + H652 + H666 + H694 + H1072 + H1298 + H1339 + H1388 + H1392 + H1436 + H1439 + H1442 + H1444)</f>
        <v/>
      </c>
      <c r="J1445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J1436 + J1438 + J1439 + J1441 + J1442 + J1443 + J1444)</f>
        <v/>
      </c>
    </row>
    <row r="1446">
      <c r="A1446" t="inlineStr">
        <is>
          <t>sw_IBUF[0]: sw_IBUF[0]_inst/O to masterReg/register_reg_r1_0_31_24_29_i_11/I2sum delays + cap delay</t>
        </is>
      </c>
      <c r="E1446">
        <f>1000*(E1445 + J1445)</f>
        <v/>
      </c>
      <c r="F1446">
        <f>1000*(F1445 + J1445)</f>
        <v/>
      </c>
      <c r="G1446">
        <f>1000*(G1445 + J1445)</f>
        <v/>
      </c>
      <c r="H1446">
        <f>1000*(H1445 + J1445)</f>
        <v/>
      </c>
    </row>
    <row r="1448">
      <c r="A1448" t="inlineStr">
        <is>
          <t>sw_IBUF[0]: sw_IBUF[0]_inst/O to masterReg/register_reg_r1_0_31_24_29_i_11/I2Total delay (from Vivado)</t>
        </is>
      </c>
      <c r="E1448" t="inlineStr">
        <is>
          <t>2477</t>
        </is>
      </c>
      <c r="F1448" t="inlineStr">
        <is>
          <t>2158</t>
        </is>
      </c>
      <c r="G1448" t="inlineStr">
        <is>
          <t>4087</t>
        </is>
      </c>
      <c r="H1448" t="inlineStr">
        <is>
          <t>3444</t>
        </is>
      </c>
    </row>
    <row r="1450">
      <c r="A1450" t="inlineStr">
        <is>
          <t>INT_R_X11Y51/INT_R.SR1END1-&gt;&gt;SS2BEG1</t>
        </is>
      </c>
      <c r="B1450" t="inlineStr">
        <is>
          <t>Buffer</t>
        </is>
      </c>
      <c r="C1450" t="n">
        <v>1.1851186875</v>
      </c>
      <c r="D1450" t="n">
        <v>0.008473000000000001</v>
      </c>
      <c r="E1450" t="n">
        <v>0.06</v>
      </c>
      <c r="F1450" t="n">
        <v>0.05</v>
      </c>
      <c r="G1450" t="n">
        <v>0.134</v>
      </c>
      <c r="H1450" t="n">
        <v>0.111</v>
      </c>
      <c r="I1450">
        <f>((D1455 + D1466 + D1477 + D1491) + (D1451 + D1452 + D1453 + D1454))</f>
        <v/>
      </c>
      <c r="J1450">
        <f>(((D1455 + D1466 + D1477 + D1491) + (D1451 + D1452 + D1453 + D1454))*C1450)</f>
        <v/>
      </c>
    </row>
    <row r="1451">
      <c r="A1451" t="inlineStr">
        <is>
          <t>INT_R_X11Y51/SS2BEG1</t>
        </is>
      </c>
      <c r="B1451" t="inlineStr">
        <is>
          <t>Part of wire</t>
        </is>
      </c>
      <c r="C1451" t="n">
        <v>0</v>
      </c>
      <c r="D1451" t="n">
        <v>0</v>
      </c>
    </row>
    <row r="1452">
      <c r="A1452" t="inlineStr">
        <is>
          <t>INT_R_X11Y49/SS2END1</t>
        </is>
      </c>
      <c r="B1452" t="inlineStr">
        <is>
          <t>Part of wire</t>
        </is>
      </c>
      <c r="C1452" t="n">
        <v>0</v>
      </c>
      <c r="D1452" t="n">
        <v>0</v>
      </c>
    </row>
    <row r="1453">
      <c r="A1453" t="inlineStr">
        <is>
          <t>INT_R_X11Y50/SS2A1</t>
        </is>
      </c>
      <c r="B1453" t="inlineStr">
        <is>
          <t>Part of wire</t>
        </is>
      </c>
      <c r="C1453" t="n">
        <v>0</v>
      </c>
      <c r="D1453" t="n">
        <v>0</v>
      </c>
    </row>
    <row r="1454">
      <c r="A1454" t="inlineStr">
        <is>
          <t>BRKH_INT_X11Y49/BRKH_INT_SS2END1</t>
        </is>
      </c>
      <c r="B1454" t="inlineStr">
        <is>
          <t>Part of wire</t>
        </is>
      </c>
      <c r="C1454" t="n">
        <v>0.00523</v>
      </c>
      <c r="D1454" t="n">
        <v>0.001</v>
      </c>
      <c r="I1454">
        <f>(((D1451 + D1452 + D1453 + D1454)/2) + (D1455 + D1466 + D1477 + D1491))</f>
        <v/>
      </c>
      <c r="J1454">
        <f>((C1451 + C1452 + C1453 + C1454)*(((D1451 + D1452 + D1453 + D1454)/2) + (D1455 + D1466 + D1477 + D1491)))</f>
        <v/>
      </c>
    </row>
    <row r="1455">
      <c r="A1455" t="inlineStr">
        <is>
          <t>INT_R_X11Y49/INT_R.SS2END1-&gt;&gt;IMUX11</t>
        </is>
      </c>
      <c r="B1455" t="inlineStr">
        <is>
          <t>Buffer</t>
        </is>
      </c>
      <c r="C1455" t="n">
        <v>1.6107141875</v>
      </c>
      <c r="D1455" t="n">
        <v>0.007713</v>
      </c>
      <c r="E1455" t="n">
        <v>0.047</v>
      </c>
      <c r="F1455" t="n">
        <v>0.038</v>
      </c>
      <c r="G1455" t="n">
        <v>0.138</v>
      </c>
      <c r="H1455" t="n">
        <v>0.114</v>
      </c>
      <c r="I1455">
        <f>((((D1460) + (D1459))) + (D1456 + D1457))</f>
        <v/>
      </c>
      <c r="J1455">
        <f>(((((D1460) + (D1459))) + (D1456 + D1457))*C1455)</f>
        <v/>
      </c>
    </row>
    <row r="1456">
      <c r="A1456" t="inlineStr">
        <is>
          <t>INT_R_X11Y49/IMUX11</t>
        </is>
      </c>
      <c r="B1456" t="inlineStr">
        <is>
          <t>Part of wire</t>
        </is>
      </c>
      <c r="C1456" t="n">
        <v>0</v>
      </c>
      <c r="D1456" t="n">
        <v>0</v>
      </c>
    </row>
    <row r="1457">
      <c r="A1457" t="inlineStr">
        <is>
          <t>CLBLM_R_X11Y49/CLBLM_IMUX11</t>
        </is>
      </c>
      <c r="B1457" t="inlineStr">
        <is>
          <t>Part of wire</t>
        </is>
      </c>
      <c r="C1457" t="n">
        <v>0</v>
      </c>
      <c r="D1457" t="n">
        <v>0</v>
      </c>
      <c r="I1457">
        <f>(((D1456 + D1457)/2) + (((D1460) + (D1459))))</f>
        <v/>
      </c>
      <c r="J1457">
        <f>((C1456 + C1457)*(((D1456 + D1457)/2) + (((D1460) + (D1459)))))</f>
        <v/>
      </c>
    </row>
    <row r="1458">
      <c r="A1458" t="inlineStr">
        <is>
          <t>CLBLM_R_X11Y49/CLBLM_R.CLBLM_IMUX11-&gt;CLBLM_M_A4</t>
        </is>
      </c>
      <c r="B1458" t="inlineStr">
        <is>
          <t>PassTransistor</t>
        </is>
      </c>
      <c r="C1458" t="n">
        <v>0</v>
      </c>
      <c r="E1458" t="n">
        <v>0</v>
      </c>
      <c r="F1458" t="n">
        <v>0</v>
      </c>
      <c r="G1458" t="n">
        <v>0</v>
      </c>
      <c r="H1458" t="n">
        <v>0</v>
      </c>
      <c r="I1458">
        <f>((D1460) + (D1459))</f>
        <v/>
      </c>
      <c r="J1458">
        <f>(((D1460) + (D1459))*C1458)</f>
        <v/>
      </c>
    </row>
    <row r="1459">
      <c r="A1459" t="inlineStr">
        <is>
          <t>CLBLM_R_X11Y49/CLBLM_M_A4</t>
        </is>
      </c>
      <c r="B1459" t="inlineStr">
        <is>
          <t>Part of wire</t>
        </is>
      </c>
      <c r="C1459" t="n">
        <v>0</v>
      </c>
      <c r="D1459" t="n">
        <v>0</v>
      </c>
      <c r="I1459">
        <f>(((D1459)/2) + (D1460))</f>
        <v/>
      </c>
      <c r="J1459">
        <f>((C1459)*(((D1459)/2) + (D1460)))</f>
        <v/>
      </c>
    </row>
    <row r="1460">
      <c r="A1460" t="inlineStr">
        <is>
          <t>masterReg/readData2[13]_i_4/I3</t>
        </is>
      </c>
      <c r="B1460" t="inlineStr">
        <is>
          <t>Inpin</t>
        </is>
      </c>
      <c r="D1460" t="n">
        <v>0</v>
      </c>
      <c r="E1460" t="n">
        <v>0.113</v>
      </c>
      <c r="F1460" t="n">
        <v>0.091</v>
      </c>
      <c r="G1460" t="n">
        <v>0.303</v>
      </c>
      <c r="H1460" t="n">
        <v>0.244</v>
      </c>
    </row>
    <row r="1461">
      <c r="A1461" t="inlineStr">
        <is>
          <t>sw_IBUF[0]: sw_IBUF[0]_inst/O to masterReg/readData2[13]_i_4/I3 sum delays</t>
        </is>
      </c>
      <c r="E1461">
        <f>(E2 + E5 + E7 + E9 + E11 + E15 + E18 + E27 + E48 + E56 + E64 + E113 + E116 + E168 + E444 + E562 + E590 + E647 + E652 + E666 + E694 + E1072 + E1298 + E1339 + E1388 + E1392 + E1436 + E1450 + E1455 + E1458 + E1460)</f>
        <v/>
      </c>
      <c r="F1461">
        <f>(F2 + F5 + F7 + F9 + F11 + F15 + F18 + F27 + F48 + F56 + F64 + F113 + F116 + F168 + F444 + F562 + F590 + F647 + F652 + F666 + F694 + F1072 + F1298 + F1339 + F1388 + F1392 + F1436 + F1450 + F1455 + F1458 + F1460)</f>
        <v/>
      </c>
      <c r="G1461">
        <f>(G2 + G5 + G7 + G9 + G11 + G15 + G18 + G27 + G48 + G56 + G64 + G113 + G116 + G168 + G444 + G562 + G590 + G647 + G652 + G666 + G694 + G1072 + G1298 + G1339 + G1388 + G1392 + G1436 + G1450 + G1455 + G1458 + G1460)</f>
        <v/>
      </c>
      <c r="H1461">
        <f>(H2 + H5 + H7 + H9 + H11 + H15 + H18 + H27 + H48 + H56 + H64 + H113 + H116 + H168 + H444 + H562 + H590 + H647 + H652 + H666 + H694 + H1072 + H1298 + H1339 + H1388 + H1392 + H1436 + H1450 + H1455 + H1458 + H1460)</f>
        <v/>
      </c>
      <c r="J146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J1436 + J1438 + J1450 + J1454 + J1455 + J1457 + J1458 + J1459 + J1460)</f>
        <v/>
      </c>
    </row>
    <row r="1462">
      <c r="A1462" t="inlineStr">
        <is>
          <t>sw_IBUF[0]: sw_IBUF[0]_inst/O to masterReg/readData2[13]_i_4/I3sum delays + cap delay</t>
        </is>
      </c>
      <c r="E1462">
        <f>1000*(E1461 + J1461)</f>
        <v/>
      </c>
      <c r="F1462">
        <f>1000*(F1461 + J1461)</f>
        <v/>
      </c>
      <c r="G1462">
        <f>1000*(G1461 + J1461)</f>
        <v/>
      </c>
      <c r="H1462">
        <f>1000*(H1461 + J1461)</f>
        <v/>
      </c>
    </row>
    <row r="1464">
      <c r="A1464" t="inlineStr">
        <is>
          <t>sw_IBUF[0]: sw_IBUF[0]_inst/O to masterReg/readData2[13]_i_4/I3Total delay (from Vivado)</t>
        </is>
      </c>
      <c r="E1464" t="inlineStr">
        <is>
          <t>2567</t>
        </is>
      </c>
      <c r="F1464" t="inlineStr">
        <is>
          <t>2261</t>
        </is>
      </c>
      <c r="G1464" t="inlineStr">
        <is>
          <t>4223</t>
        </is>
      </c>
      <c r="H1464" t="inlineStr">
        <is>
          <t>3629</t>
        </is>
      </c>
    </row>
    <row r="1466">
      <c r="A1466" t="inlineStr">
        <is>
          <t>INT_R_X11Y49/INT_R.SS2END1-&gt;&gt;IMUX27</t>
        </is>
      </c>
      <c r="B1466" t="inlineStr">
        <is>
          <t>Buffer</t>
        </is>
      </c>
      <c r="C1466" t="n">
        <v>1.6107141875</v>
      </c>
      <c r="D1466" t="n">
        <v>0.007713</v>
      </c>
      <c r="E1466" t="n">
        <v>0.047</v>
      </c>
      <c r="F1466" t="n">
        <v>0.038</v>
      </c>
      <c r="G1466" t="n">
        <v>0.138</v>
      </c>
      <c r="H1466" t="n">
        <v>0.114</v>
      </c>
      <c r="I1466">
        <f>((((D1471) + (D1470))) + (D1467 + D1468))</f>
        <v/>
      </c>
      <c r="J1466">
        <f>(((((D1471) + (D1470))) + (D1467 + D1468))*C1466)</f>
        <v/>
      </c>
    </row>
    <row r="1467">
      <c r="A1467" t="inlineStr">
        <is>
          <t>INT_R_X11Y49/IMUX27</t>
        </is>
      </c>
      <c r="B1467" t="inlineStr">
        <is>
          <t>Part of wire</t>
        </is>
      </c>
      <c r="C1467" t="n">
        <v>0</v>
      </c>
      <c r="D1467" t="n">
        <v>0</v>
      </c>
    </row>
    <row r="1468">
      <c r="A1468" t="inlineStr">
        <is>
          <t>CLBLM_R_X11Y49/CLBLM_IMUX27</t>
        </is>
      </c>
      <c r="B1468" t="inlineStr">
        <is>
          <t>Part of wire</t>
        </is>
      </c>
      <c r="C1468" t="n">
        <v>0</v>
      </c>
      <c r="D1468" t="n">
        <v>0</v>
      </c>
      <c r="I1468">
        <f>(((D1467 + D1468)/2) + (((D1471) + (D1470))))</f>
        <v/>
      </c>
      <c r="J1468">
        <f>((C1467 + C1468)*(((D1467 + D1468)/2) + (((D1471) + (D1470)))))</f>
        <v/>
      </c>
    </row>
    <row r="1469">
      <c r="A1469" t="inlineStr">
        <is>
          <t>CLBLM_R_X11Y49/CLBLM_R.CLBLM_IMUX27-&gt;CLBLM_M_B4</t>
        </is>
      </c>
      <c r="B1469" t="inlineStr">
        <is>
          <t>PassTransistor</t>
        </is>
      </c>
      <c r="C1469" t="n">
        <v>0</v>
      </c>
      <c r="E1469" t="n">
        <v>0</v>
      </c>
      <c r="F1469" t="n">
        <v>0</v>
      </c>
      <c r="G1469" t="n">
        <v>0</v>
      </c>
      <c r="H1469" t="n">
        <v>0</v>
      </c>
      <c r="I1469">
        <f>((D1471) + (D1470))</f>
        <v/>
      </c>
      <c r="J1469">
        <f>(((D1471) + (D1470))*C1469)</f>
        <v/>
      </c>
    </row>
    <row r="1470">
      <c r="A1470" t="inlineStr">
        <is>
          <t>CLBLM_R_X11Y49/CLBLM_M_B4</t>
        </is>
      </c>
      <c r="B1470" t="inlineStr">
        <is>
          <t>Part of wire</t>
        </is>
      </c>
      <c r="C1470" t="n">
        <v>0</v>
      </c>
      <c r="D1470" t="n">
        <v>0</v>
      </c>
      <c r="I1470">
        <f>(((D1470)/2) + (D1471))</f>
        <v/>
      </c>
      <c r="J1470">
        <f>((C1470)*(((D1470)/2) + (D1471)))</f>
        <v/>
      </c>
    </row>
    <row r="1471">
      <c r="A1471" t="inlineStr">
        <is>
          <t>masterReg/register_reg_r1_0_31_12_17_i_7/I2</t>
        </is>
      </c>
      <c r="B1471" t="inlineStr">
        <is>
          <t>Inpin</t>
        </is>
      </c>
      <c r="D1471" t="n">
        <v>0</v>
      </c>
      <c r="E1471" t="n">
        <v>0.112</v>
      </c>
      <c r="F1471" t="n">
        <v>0.09</v>
      </c>
      <c r="G1471" t="n">
        <v>0.3</v>
      </c>
      <c r="H1471" t="n">
        <v>0.242</v>
      </c>
    </row>
    <row r="1472">
      <c r="A1472" t="inlineStr">
        <is>
          <t>sw_IBUF[0]: sw_IBUF[0]_inst/O to masterReg/register_reg_r1_0_31_12_17_i_7/I2 sum delays</t>
        </is>
      </c>
      <c r="E1472">
        <f>(E2 + E5 + E7 + E9 + E11 + E15 + E18 + E27 + E48 + E56 + E64 + E113 + E116 + E168 + E444 + E562 + E590 + E647 + E652 + E666 + E694 + E1072 + E1298 + E1339 + E1388 + E1392 + E1436 + E1450 + E1466 + E1469 + E1471)</f>
        <v/>
      </c>
      <c r="F1472">
        <f>(F2 + F5 + F7 + F9 + F11 + F15 + F18 + F27 + F48 + F56 + F64 + F113 + F116 + F168 + F444 + F562 + F590 + F647 + F652 + F666 + F694 + F1072 + F1298 + F1339 + F1388 + F1392 + F1436 + F1450 + F1466 + F1469 + F1471)</f>
        <v/>
      </c>
      <c r="G1472">
        <f>(G2 + G5 + G7 + G9 + G11 + G15 + G18 + G27 + G48 + G56 + G64 + G113 + G116 + G168 + G444 + G562 + G590 + G647 + G652 + G666 + G694 + G1072 + G1298 + G1339 + G1388 + G1392 + G1436 + G1450 + G1466 + G1469 + G1471)</f>
        <v/>
      </c>
      <c r="H1472">
        <f>(H2 + H5 + H7 + H9 + H11 + H15 + H18 + H27 + H48 + H56 + H64 + H113 + H116 + H168 + H444 + H562 + H590 + H647 + H652 + H666 + H694 + H1072 + H1298 + H1339 + H1388 + H1392 + H1436 + H1450 + H1466 + H1469 + H1471)</f>
        <v/>
      </c>
      <c r="J147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J1436 + J1438 + J1450 + J1454 + J1466 + J1468 + J1469 + J1470 + J1471)</f>
        <v/>
      </c>
    </row>
    <row r="1473">
      <c r="A1473" t="inlineStr">
        <is>
          <t>sw_IBUF[0]: sw_IBUF[0]_inst/O to masterReg/register_reg_r1_0_31_12_17_i_7/I2sum delays + cap delay</t>
        </is>
      </c>
      <c r="E1473">
        <f>1000*(E1472 + J1472)</f>
        <v/>
      </c>
      <c r="F1473">
        <f>1000*(F1472 + J1472)</f>
        <v/>
      </c>
      <c r="G1473">
        <f>1000*(G1472 + J1472)</f>
        <v/>
      </c>
      <c r="H1473">
        <f>1000*(H1472 + J1472)</f>
        <v/>
      </c>
    </row>
    <row r="1475">
      <c r="A1475" t="inlineStr">
        <is>
          <t>sw_IBUF[0]: sw_IBUF[0]_inst/O to masterReg/register_reg_r1_0_31_12_17_i_7/I2Total delay (from Vivado)</t>
        </is>
      </c>
      <c r="E1475" t="inlineStr">
        <is>
          <t>2566</t>
        </is>
      </c>
      <c r="F1475" t="inlineStr">
        <is>
          <t>2260</t>
        </is>
      </c>
      <c r="G1475" t="inlineStr">
        <is>
          <t>4219</t>
        </is>
      </c>
      <c r="H1475" t="inlineStr">
        <is>
          <t>3626</t>
        </is>
      </c>
    </row>
    <row r="1477">
      <c r="A1477" t="inlineStr">
        <is>
          <t>INT_R_X11Y49/INT_R.SS2END1-&gt;&gt;SL1BEG1</t>
        </is>
      </c>
      <c r="B1477" t="inlineStr">
        <is>
          <t>Buffer</t>
        </is>
      </c>
      <c r="C1477" t="n">
        <v>1.16220225</v>
      </c>
      <c r="D1477" t="n">
        <v>0.008429000000000001</v>
      </c>
      <c r="E1477" t="n">
        <v>0.054</v>
      </c>
      <c r="F1477" t="n">
        <v>0.044</v>
      </c>
      <c r="G1477" t="n">
        <v>0.131</v>
      </c>
      <c r="H1477" t="n">
        <v>0.108</v>
      </c>
      <c r="I1477">
        <f>((D1480) + (D1478 + D1479))</f>
        <v/>
      </c>
      <c r="J1477">
        <f>(((D1480) + (D1478 + D1479))*C1477)</f>
        <v/>
      </c>
    </row>
    <row r="1478">
      <c r="A1478" t="inlineStr">
        <is>
          <t>INT_R_X11Y49/SL1BEG1</t>
        </is>
      </c>
      <c r="B1478" t="inlineStr">
        <is>
          <t>Part of wire</t>
        </is>
      </c>
      <c r="C1478" t="n">
        <v>0</v>
      </c>
      <c r="D1478" t="n">
        <v>0</v>
      </c>
    </row>
    <row r="1479">
      <c r="A1479" t="inlineStr">
        <is>
          <t>INT_R_X11Y48/SL1END1</t>
        </is>
      </c>
      <c r="B1479" t="inlineStr">
        <is>
          <t>Part of wire</t>
        </is>
      </c>
      <c r="C1479" t="n">
        <v>0</v>
      </c>
      <c r="D1479" t="n">
        <v>0</v>
      </c>
      <c r="I1479">
        <f>(((D1478 + D1479)/2) + (D1480))</f>
        <v/>
      </c>
      <c r="J1479">
        <f>((C1478 + C1479)*(((D1478 + D1479)/2) + (D1480)))</f>
        <v/>
      </c>
    </row>
    <row r="1480">
      <c r="A1480" t="inlineStr">
        <is>
          <t>INT_R_X11Y48/INT_R.SL1END1-&gt;&gt;IMUX27</t>
        </is>
      </c>
      <c r="B1480" t="inlineStr">
        <is>
          <t>Buffer</t>
        </is>
      </c>
      <c r="C1480" t="n">
        <v>1.6107141875</v>
      </c>
      <c r="D1480" t="n">
        <v>0.007713</v>
      </c>
      <c r="E1480" t="n">
        <v>0.047</v>
      </c>
      <c r="F1480" t="n">
        <v>0.038</v>
      </c>
      <c r="G1480" t="n">
        <v>0.138</v>
      </c>
      <c r="H1480" t="n">
        <v>0.114</v>
      </c>
      <c r="I1480">
        <f>((((D1485) + (D1484))) + (D1481 + D1482))</f>
        <v/>
      </c>
      <c r="J1480">
        <f>(((((D1485) + (D1484))) + (D1481 + D1482))*C1480)</f>
        <v/>
      </c>
    </row>
    <row r="1481">
      <c r="A1481" t="inlineStr">
        <is>
          <t>INT_R_X11Y48/IMUX27</t>
        </is>
      </c>
      <c r="B1481" t="inlineStr">
        <is>
          <t>Part of wire</t>
        </is>
      </c>
      <c r="C1481" t="n">
        <v>0</v>
      </c>
      <c r="D1481" t="n">
        <v>0</v>
      </c>
    </row>
    <row r="1482">
      <c r="A1482" t="inlineStr">
        <is>
          <t>CLBLM_R_X11Y48/CLBLM_IMUX27</t>
        </is>
      </c>
      <c r="B1482" t="inlineStr">
        <is>
          <t>Part of wire</t>
        </is>
      </c>
      <c r="C1482" t="n">
        <v>0</v>
      </c>
      <c r="D1482" t="n">
        <v>0</v>
      </c>
      <c r="I1482">
        <f>(((D1481 + D1482)/2) + (((D1485) + (D1484))))</f>
        <v/>
      </c>
      <c r="J1482">
        <f>((C1481 + C1482)*(((D1481 + D1482)/2) + (((D1485) + (D1484)))))</f>
        <v/>
      </c>
    </row>
    <row r="1483">
      <c r="A1483" t="inlineStr">
        <is>
          <t>CLBLM_R_X11Y48/CLBLM_R.CLBLM_IMUX27-&gt;CLBLM_M_B4</t>
        </is>
      </c>
      <c r="B1483" t="inlineStr">
        <is>
          <t>PassTransistor</t>
        </is>
      </c>
      <c r="C1483" t="n">
        <v>0</v>
      </c>
      <c r="E1483" t="n">
        <v>0</v>
      </c>
      <c r="F1483" t="n">
        <v>0</v>
      </c>
      <c r="G1483" t="n">
        <v>0</v>
      </c>
      <c r="H1483" t="n">
        <v>0</v>
      </c>
      <c r="I1483">
        <f>((D1485) + (D1484))</f>
        <v/>
      </c>
      <c r="J1483">
        <f>(((D1485) + (D1484))*C1483)</f>
        <v/>
      </c>
    </row>
    <row r="1484">
      <c r="A1484" t="inlineStr">
        <is>
          <t>CLBLM_R_X11Y48/CLBLM_M_B4</t>
        </is>
      </c>
      <c r="B1484" t="inlineStr">
        <is>
          <t>Part of wire</t>
        </is>
      </c>
      <c r="C1484" t="n">
        <v>0</v>
      </c>
      <c r="D1484" t="n">
        <v>0</v>
      </c>
      <c r="I1484">
        <f>(((D1484)/2) + (D1485))</f>
        <v/>
      </c>
      <c r="J1484">
        <f>((C1484)*(((D1484)/2) + (D1485)))</f>
        <v/>
      </c>
    </row>
    <row r="1485">
      <c r="A1485" t="inlineStr">
        <is>
          <t>masterReg/register_reg_r1_0_31_12_17_i_13/I2</t>
        </is>
      </c>
      <c r="B1485" t="inlineStr">
        <is>
          <t>Inpin</t>
        </is>
      </c>
      <c r="D1485" t="n">
        <v>0</v>
      </c>
      <c r="E1485" t="n">
        <v>0.112</v>
      </c>
      <c r="F1485" t="n">
        <v>0.09</v>
      </c>
      <c r="G1485" t="n">
        <v>0.3</v>
      </c>
      <c r="H1485" t="n">
        <v>0.242</v>
      </c>
    </row>
    <row r="1486">
      <c r="A1486" t="inlineStr">
        <is>
          <t>sw_IBUF[0]: sw_IBUF[0]_inst/O to masterReg/register_reg_r1_0_31_12_17_i_13/I2 sum delays</t>
        </is>
      </c>
      <c r="E1486">
        <f>(E2 + E5 + E7 + E9 + E11 + E15 + E18 + E27 + E48 + E56 + E64 + E113 + E116 + E168 + E444 + E562 + E590 + E647 + E652 + E666 + E694 + E1072 + E1298 + E1339 + E1388 + E1392 + E1436 + E1450 + E1477 + E1480 + E1483 + E1485)</f>
        <v/>
      </c>
      <c r="F1486">
        <f>(F2 + F5 + F7 + F9 + F11 + F15 + F18 + F27 + F48 + F56 + F64 + F113 + F116 + F168 + F444 + F562 + F590 + F647 + F652 + F666 + F694 + F1072 + F1298 + F1339 + F1388 + F1392 + F1436 + F1450 + F1477 + F1480 + F1483 + F1485)</f>
        <v/>
      </c>
      <c r="G1486">
        <f>(G2 + G5 + G7 + G9 + G11 + G15 + G18 + G27 + G48 + G56 + G64 + G113 + G116 + G168 + G444 + G562 + G590 + G647 + G652 + G666 + G694 + G1072 + G1298 + G1339 + G1388 + G1392 + G1436 + G1450 + G1477 + G1480 + G1483 + G1485)</f>
        <v/>
      </c>
      <c r="H1486">
        <f>(H2 + H5 + H7 + H9 + H11 + H15 + H18 + H27 + H48 + H56 + H64 + H113 + H116 + H168 + H444 + H562 + H590 + H647 + H652 + H666 + H694 + H1072 + H1298 + H1339 + H1388 + H1392 + H1436 + H1450 + H1477 + H1480 + H1483 + H1485)</f>
        <v/>
      </c>
      <c r="J1486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J1436 + J1438 + J1450 + J1454 + J1477 + J1479 + J1480 + J1482 + J1483 + J1484 + J1485)</f>
        <v/>
      </c>
    </row>
    <row r="1487">
      <c r="A1487" t="inlineStr">
        <is>
          <t>sw_IBUF[0]: sw_IBUF[0]_inst/O to masterReg/register_reg_r1_0_31_12_17_i_13/I2sum delays + cap delay</t>
        </is>
      </c>
      <c r="E1487">
        <f>1000*(E1486 + J1486)</f>
        <v/>
      </c>
      <c r="F1487">
        <f>1000*(F1486 + J1486)</f>
        <v/>
      </c>
      <c r="G1487">
        <f>1000*(G1486 + J1486)</f>
        <v/>
      </c>
      <c r="H1487">
        <f>1000*(H1486 + J1486)</f>
        <v/>
      </c>
    </row>
    <row r="1489">
      <c r="A1489" t="inlineStr">
        <is>
          <t>sw_IBUF[0]: sw_IBUF[0]_inst/O to masterReg/register_reg_r1_0_31_12_17_i_13/I2Total delay (from Vivado)</t>
        </is>
      </c>
      <c r="E1489" t="inlineStr">
        <is>
          <t>2628</t>
        </is>
      </c>
      <c r="F1489" t="inlineStr">
        <is>
          <t>2312</t>
        </is>
      </c>
      <c r="G1489" t="inlineStr">
        <is>
          <t>4327</t>
        </is>
      </c>
      <c r="H1489" t="inlineStr">
        <is>
          <t>3716</t>
        </is>
      </c>
    </row>
    <row r="1491">
      <c r="A1491" t="inlineStr">
        <is>
          <t>INT_R_X11Y49/INT_R.SS2END1-&gt;&gt;WL1BEG0</t>
        </is>
      </c>
      <c r="B1491" t="inlineStr">
        <is>
          <t>Buffer</t>
        </is>
      </c>
      <c r="C1491" t="n">
        <v>1.16220225</v>
      </c>
      <c r="D1491" t="n">
        <v>0.008429000000000001</v>
      </c>
      <c r="E1491" t="n">
        <v>0.042</v>
      </c>
      <c r="F1491" t="n">
        <v>0.034</v>
      </c>
      <c r="G1491" t="n">
        <v>0.123</v>
      </c>
      <c r="H1491" t="n">
        <v>0.102</v>
      </c>
      <c r="I1491">
        <f>((D1494 + D1505 + D1516 + D1527) + (D1492 + D1493))</f>
        <v/>
      </c>
      <c r="J1491">
        <f>(((D1494 + D1505 + D1516 + D1527) + (D1492 + D1493))*C1491)</f>
        <v/>
      </c>
    </row>
    <row r="1492">
      <c r="A1492" t="inlineStr">
        <is>
          <t>INT_R_X11Y49/WL1BEG0</t>
        </is>
      </c>
      <c r="B1492" t="inlineStr">
        <is>
          <t>Part of wire</t>
        </is>
      </c>
      <c r="C1492" t="n">
        <v>0</v>
      </c>
      <c r="D1492" t="n">
        <v>0</v>
      </c>
    </row>
    <row r="1493">
      <c r="A1493" t="inlineStr">
        <is>
          <t>INT_L_X10Y49/WL1END0</t>
        </is>
      </c>
      <c r="B1493" t="inlineStr">
        <is>
          <t>Part of wire</t>
        </is>
      </c>
      <c r="C1493" t="n">
        <v>0</v>
      </c>
      <c r="D1493" t="n">
        <v>0</v>
      </c>
      <c r="I1493">
        <f>(((D1492 + D1493)/2) + (D1494 + D1505 + D1516 + D1527))</f>
        <v/>
      </c>
      <c r="J1493">
        <f>((C1492 + C1493)*(((D1492 + D1493)/2) + (D1494 + D1505 + D1516 + D1527)))</f>
        <v/>
      </c>
    </row>
    <row r="1494">
      <c r="A1494" t="inlineStr">
        <is>
          <t>INT_L_X10Y49/INT_L.WL1END0-&gt;&gt;IMUX_L2</t>
        </is>
      </c>
      <c r="B1494" t="inlineStr">
        <is>
          <t>Buffer</t>
        </is>
      </c>
      <c r="C1494" t="n">
        <v>1.6107141875</v>
      </c>
      <c r="D1494" t="n">
        <v>0.007713</v>
      </c>
      <c r="E1494" t="n">
        <v>0.047</v>
      </c>
      <c r="F1494" t="n">
        <v>0.038</v>
      </c>
      <c r="G1494" t="n">
        <v>0.138</v>
      </c>
      <c r="H1494" t="n">
        <v>0.114</v>
      </c>
      <c r="I1494">
        <f>((((D1499) + (D1498))) + (D1495 + D1496))</f>
        <v/>
      </c>
      <c r="J1494">
        <f>(((((D1499) + (D1498))) + (D1495 + D1496))*C1494)</f>
        <v/>
      </c>
    </row>
    <row r="1495">
      <c r="A1495" t="inlineStr">
        <is>
          <t>INT_L_X10Y49/IMUX_L2</t>
        </is>
      </c>
      <c r="B1495" t="inlineStr">
        <is>
          <t>Part of wire</t>
        </is>
      </c>
      <c r="C1495" t="n">
        <v>0</v>
      </c>
      <c r="D1495" t="n">
        <v>0</v>
      </c>
    </row>
    <row r="1496">
      <c r="A1496" t="inlineStr">
        <is>
          <t>CLBLM_L_X10Y49/CLBLM_IMUX2</t>
        </is>
      </c>
      <c r="B1496" t="inlineStr">
        <is>
          <t>Part of wire</t>
        </is>
      </c>
      <c r="C1496" t="n">
        <v>0</v>
      </c>
      <c r="D1496" t="n">
        <v>0</v>
      </c>
      <c r="I1496">
        <f>(((D1495 + D1496)/2) + (((D1499) + (D1498))))</f>
        <v/>
      </c>
      <c r="J1496">
        <f>((C1495 + C1496)*(((D1495 + D1496)/2) + (((D1499) + (D1498)))))</f>
        <v/>
      </c>
    </row>
    <row r="1497">
      <c r="A1497" t="inlineStr">
        <is>
          <t>CLBLM_L_X10Y49/CLBLM_L.CLBLM_IMUX2-&gt;CLBLM_M_A2</t>
        </is>
      </c>
      <c r="B1497" t="inlineStr">
        <is>
          <t>PassTransistor</t>
        </is>
      </c>
      <c r="C1497" t="n">
        <v>0</v>
      </c>
      <c r="E1497" t="n">
        <v>0</v>
      </c>
      <c r="F1497" t="n">
        <v>0</v>
      </c>
      <c r="G1497" t="n">
        <v>0</v>
      </c>
      <c r="H1497" t="n">
        <v>0</v>
      </c>
      <c r="I1497">
        <f>((D1499) + (D1498))</f>
        <v/>
      </c>
      <c r="J1497">
        <f>(((D1499) + (D1498))*C1497)</f>
        <v/>
      </c>
    </row>
    <row r="1498">
      <c r="A1498" t="inlineStr">
        <is>
          <t>CLBLM_L_X10Y49/CLBLM_M_A2</t>
        </is>
      </c>
      <c r="B1498" t="inlineStr">
        <is>
          <t>Part of wire</t>
        </is>
      </c>
      <c r="C1498" t="n">
        <v>0</v>
      </c>
      <c r="D1498" t="n">
        <v>0</v>
      </c>
      <c r="I1498">
        <f>(((D1498)/2) + (D1499))</f>
        <v/>
      </c>
      <c r="J1498">
        <f>((C1498)*(((D1498)/2) + (D1499)))</f>
        <v/>
      </c>
    </row>
    <row r="1499">
      <c r="A1499" t="inlineStr">
        <is>
          <t>masterReg/readData2[15]_i_4/I3</t>
        </is>
      </c>
      <c r="B1499" t="inlineStr">
        <is>
          <t>Inpin</t>
        </is>
      </c>
      <c r="D1499" t="n">
        <v>0</v>
      </c>
      <c r="E1499" t="n">
        <v>0.216</v>
      </c>
      <c r="F1499" t="n">
        <v>0.174</v>
      </c>
      <c r="G1499" t="n">
        <v>0.512</v>
      </c>
      <c r="H1499" t="n">
        <v>0.413</v>
      </c>
    </row>
    <row r="1500">
      <c r="A1500" t="inlineStr">
        <is>
          <t>sw_IBUF[0]: sw_IBUF[0]_inst/O to masterReg/readData2[15]_i_4/I3 sum delays</t>
        </is>
      </c>
      <c r="E1500">
        <f>(E2 + E5 + E7 + E9 + E11 + E15 + E18 + E27 + E48 + E56 + E64 + E113 + E116 + E168 + E444 + E562 + E590 + E647 + E652 + E666 + E694 + E1072 + E1298 + E1339 + E1388 + E1392 + E1436 + E1450 + E1491 + E1494 + E1497 + E1499)</f>
        <v/>
      </c>
      <c r="F1500">
        <f>(F2 + F5 + F7 + F9 + F11 + F15 + F18 + F27 + F48 + F56 + F64 + F113 + F116 + F168 + F444 + F562 + F590 + F647 + F652 + F666 + F694 + F1072 + F1298 + F1339 + F1388 + F1392 + F1436 + F1450 + F1491 + F1494 + F1497 + F1499)</f>
        <v/>
      </c>
      <c r="G1500">
        <f>(G2 + G5 + G7 + G9 + G11 + G15 + G18 + G27 + G48 + G56 + G64 + G113 + G116 + G168 + G444 + G562 + G590 + G647 + G652 + G666 + G694 + G1072 + G1298 + G1339 + G1388 + G1392 + G1436 + G1450 + G1491 + G1494 + G1497 + G1499)</f>
        <v/>
      </c>
      <c r="H1500">
        <f>(H2 + H5 + H7 + H9 + H11 + H15 + H18 + H27 + H48 + H56 + H64 + H113 + H116 + H168 + H444 + H562 + H590 + H647 + H652 + H666 + H694 + H1072 + H1298 + H1339 + H1388 + H1392 + H1436 + H1450 + H1491 + H1494 + H1497 + H1499)</f>
        <v/>
      </c>
      <c r="J1500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J1436 + J1438 + J1450 + J1454 + J1491 + J1493 + J1494 + J1496 + J1497 + J1498 + J1499)</f>
        <v/>
      </c>
    </row>
    <row r="1501">
      <c r="A1501" t="inlineStr">
        <is>
          <t>sw_IBUF[0]: sw_IBUF[0]_inst/O to masterReg/readData2[15]_i_4/I3sum delays + cap delay</t>
        </is>
      </c>
      <c r="E1501">
        <f>1000*(E1500 + J1500)</f>
        <v/>
      </c>
      <c r="F1501">
        <f>1000*(F1500 + J1500)</f>
        <v/>
      </c>
      <c r="G1501">
        <f>1000*(G1500 + J1500)</f>
        <v/>
      </c>
      <c r="H1501">
        <f>1000*(H1500 + J1500)</f>
        <v/>
      </c>
    </row>
    <row r="1503">
      <c r="A1503" t="inlineStr">
        <is>
          <t>sw_IBUF[0]: sw_IBUF[0]_inst/O to masterReg/readData2[15]_i_4/I3Total delay (from Vivado)</t>
        </is>
      </c>
      <c r="E1503" t="inlineStr">
        <is>
          <t>2744</t>
        </is>
      </c>
      <c r="F1503" t="inlineStr">
        <is>
          <t>2410</t>
        </is>
      </c>
      <c r="G1503" t="inlineStr">
        <is>
          <t>4541</t>
        </is>
      </c>
      <c r="H1503" t="inlineStr">
        <is>
          <t>3892</t>
        </is>
      </c>
    </row>
    <row r="1505">
      <c r="A1505" t="inlineStr">
        <is>
          <t>INT_L_X10Y49/INT_L.WL1END0-&gt;&gt;IMUX_L18</t>
        </is>
      </c>
      <c r="B1505" t="inlineStr">
        <is>
          <t>Buffer</t>
        </is>
      </c>
      <c r="C1505" t="n">
        <v>1.6107141875</v>
      </c>
      <c r="D1505" t="n">
        <v>0.007713</v>
      </c>
      <c r="E1505" t="n">
        <v>0.047</v>
      </c>
      <c r="F1505" t="n">
        <v>0.038</v>
      </c>
      <c r="G1505" t="n">
        <v>0.138</v>
      </c>
      <c r="H1505" t="n">
        <v>0.114</v>
      </c>
      <c r="I1505">
        <f>((((D1510) + (D1509))) + (D1506 + D1507))</f>
        <v/>
      </c>
      <c r="J1505">
        <f>(((((D1510) + (D1509))) + (D1506 + D1507))*C1505)</f>
        <v/>
      </c>
    </row>
    <row r="1506">
      <c r="A1506" t="inlineStr">
        <is>
          <t>INT_L_X10Y49/IMUX_L18</t>
        </is>
      </c>
      <c r="B1506" t="inlineStr">
        <is>
          <t>Part of wire</t>
        </is>
      </c>
      <c r="C1506" t="n">
        <v>0</v>
      </c>
      <c r="D1506" t="n">
        <v>0</v>
      </c>
    </row>
    <row r="1507">
      <c r="A1507" t="inlineStr">
        <is>
          <t>CLBLM_L_X10Y49/CLBLM_IMUX18</t>
        </is>
      </c>
      <c r="B1507" t="inlineStr">
        <is>
          <t>Part of wire</t>
        </is>
      </c>
      <c r="C1507" t="n">
        <v>0</v>
      </c>
      <c r="D1507" t="n">
        <v>0</v>
      </c>
      <c r="I1507">
        <f>(((D1506 + D1507)/2) + (((D1510) + (D1509))))</f>
        <v/>
      </c>
      <c r="J1507">
        <f>((C1506 + C1507)*(((D1506 + D1507)/2) + (((D1510) + (D1509)))))</f>
        <v/>
      </c>
    </row>
    <row r="1508">
      <c r="A1508" t="inlineStr">
        <is>
          <t>CLBLM_L_X10Y49/CLBLM_L.CLBLM_IMUX18-&gt;CLBLM_M_B2</t>
        </is>
      </c>
      <c r="B1508" t="inlineStr">
        <is>
          <t>PassTransistor</t>
        </is>
      </c>
      <c r="C1508" t="n">
        <v>0</v>
      </c>
      <c r="E1508" t="n">
        <v>0</v>
      </c>
      <c r="F1508" t="n">
        <v>0</v>
      </c>
      <c r="G1508" t="n">
        <v>0</v>
      </c>
      <c r="H1508" t="n">
        <v>0</v>
      </c>
      <c r="I1508">
        <f>((D1510) + (D1509))</f>
        <v/>
      </c>
      <c r="J1508">
        <f>(((D1510) + (D1509))*C1508)</f>
        <v/>
      </c>
    </row>
    <row r="1509">
      <c r="A1509" t="inlineStr">
        <is>
          <t>CLBLM_L_X10Y49/CLBLM_M_B2</t>
        </is>
      </c>
      <c r="B1509" t="inlineStr">
        <is>
          <t>Part of wire</t>
        </is>
      </c>
      <c r="C1509" t="n">
        <v>0</v>
      </c>
      <c r="D1509" t="n">
        <v>0</v>
      </c>
      <c r="I1509">
        <f>(((D1509)/2) + (D1510))</f>
        <v/>
      </c>
      <c r="J1509">
        <f>((C1509)*(((D1509)/2) + (D1510)))</f>
        <v/>
      </c>
    </row>
    <row r="1510">
      <c r="A1510" t="inlineStr">
        <is>
          <t>ALU1/register_reg_r1_0_31_12_17_i_12/I1</t>
        </is>
      </c>
      <c r="B1510" t="inlineStr">
        <is>
          <t>Inpin</t>
        </is>
      </c>
      <c r="D1510" t="n">
        <v>0</v>
      </c>
      <c r="E1510" t="n">
        <v>0.214</v>
      </c>
      <c r="F1510" t="n">
        <v>0.172</v>
      </c>
      <c r="G1510" t="n">
        <v>0.504</v>
      </c>
      <c r="H1510" t="n">
        <v>0.406</v>
      </c>
    </row>
    <row r="1511">
      <c r="A1511" t="inlineStr">
        <is>
          <t>sw_IBUF[0]: sw_IBUF[0]_inst/O to ALU1/register_reg_r1_0_31_12_17_i_12/I1 sum delays</t>
        </is>
      </c>
      <c r="E1511">
        <f>(E2 + E5 + E7 + E9 + E11 + E15 + E18 + E27 + E48 + E56 + E64 + E113 + E116 + E168 + E444 + E562 + E590 + E647 + E652 + E666 + E694 + E1072 + E1298 + E1339 + E1388 + E1392 + E1436 + E1450 + E1491 + E1505 + E1508 + E1510)</f>
        <v/>
      </c>
      <c r="F1511">
        <f>(F2 + F5 + F7 + F9 + F11 + F15 + F18 + F27 + F48 + F56 + F64 + F113 + F116 + F168 + F444 + F562 + F590 + F647 + F652 + F666 + F694 + F1072 + F1298 + F1339 + F1388 + F1392 + F1436 + F1450 + F1491 + F1505 + F1508 + F1510)</f>
        <v/>
      </c>
      <c r="G1511">
        <f>(G2 + G5 + G7 + G9 + G11 + G15 + G18 + G27 + G48 + G56 + G64 + G113 + G116 + G168 + G444 + G562 + G590 + G647 + G652 + G666 + G694 + G1072 + G1298 + G1339 + G1388 + G1392 + G1436 + G1450 + G1491 + G1505 + G1508 + G1510)</f>
        <v/>
      </c>
      <c r="H1511">
        <f>(H2 + H5 + H7 + H9 + H11 + H15 + H18 + H27 + H48 + H56 + H64 + H113 + H116 + H168 + H444 + H562 + H590 + H647 + H652 + H666 + H694 + H1072 + H1298 + H1339 + H1388 + H1392 + H1436 + H1450 + H1491 + H1505 + H1508 + H1510)</f>
        <v/>
      </c>
      <c r="J151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J1436 + J1438 + J1450 + J1454 + J1491 + J1493 + J1505 + J1507 + J1508 + J1509 + J1510)</f>
        <v/>
      </c>
    </row>
    <row r="1512">
      <c r="A1512" t="inlineStr">
        <is>
          <t>sw_IBUF[0]: sw_IBUF[0]_inst/O to ALU1/register_reg_r1_0_31_12_17_i_12/I1sum delays + cap delay</t>
        </is>
      </c>
      <c r="E1512">
        <f>1000*(E1511 + J1511)</f>
        <v/>
      </c>
      <c r="F1512">
        <f>1000*(F1511 + J1511)</f>
        <v/>
      </c>
      <c r="G1512">
        <f>1000*(G1511 + J1511)</f>
        <v/>
      </c>
      <c r="H1512">
        <f>1000*(H1511 + J1511)</f>
        <v/>
      </c>
    </row>
    <row r="1514">
      <c r="A1514" t="inlineStr">
        <is>
          <t>sw_IBUF[0]: sw_IBUF[0]_inst/O to ALU1/register_reg_r1_0_31_12_17_i_12/I1Total delay (from Vivado)</t>
        </is>
      </c>
      <c r="E1514" t="inlineStr">
        <is>
          <t>2742</t>
        </is>
      </c>
      <c r="F1514" t="inlineStr">
        <is>
          <t>2408</t>
        </is>
      </c>
      <c r="G1514" t="inlineStr">
        <is>
          <t>4535</t>
        </is>
      </c>
      <c r="H1514" t="inlineStr">
        <is>
          <t>3888</t>
        </is>
      </c>
    </row>
    <row r="1516">
      <c r="A1516" t="inlineStr">
        <is>
          <t>INT_L_X10Y49/INT_L.WL1END0-&gt;&gt;IMUX_L25</t>
        </is>
      </c>
      <c r="B1516" t="inlineStr">
        <is>
          <t>Buffer</t>
        </is>
      </c>
      <c r="C1516" t="n">
        <v>1.6107141875</v>
      </c>
      <c r="D1516" t="n">
        <v>0.007713</v>
      </c>
      <c r="E1516" t="n">
        <v>0.047</v>
      </c>
      <c r="F1516" t="n">
        <v>0.038</v>
      </c>
      <c r="G1516" t="n">
        <v>0.138</v>
      </c>
      <c r="H1516" t="n">
        <v>0.114</v>
      </c>
      <c r="I1516">
        <f>((((D1521) + (D1520))) + (D1517 + D1518))</f>
        <v/>
      </c>
      <c r="J1516">
        <f>(((((D1521) + (D1520))) + (D1517 + D1518))*C1516)</f>
        <v/>
      </c>
    </row>
    <row r="1517">
      <c r="A1517" t="inlineStr">
        <is>
          <t>INT_L_X10Y49/IMUX_L25</t>
        </is>
      </c>
      <c r="B1517" t="inlineStr">
        <is>
          <t>Part of wire</t>
        </is>
      </c>
      <c r="C1517" t="n">
        <v>0</v>
      </c>
      <c r="D1517" t="n">
        <v>0</v>
      </c>
    </row>
    <row r="1518">
      <c r="A1518" t="inlineStr">
        <is>
          <t>CLBLM_L_X10Y49/CLBLM_IMUX25</t>
        </is>
      </c>
      <c r="B1518" t="inlineStr">
        <is>
          <t>Part of wire</t>
        </is>
      </c>
      <c r="C1518" t="n">
        <v>0</v>
      </c>
      <c r="D1518" t="n">
        <v>0</v>
      </c>
      <c r="I1518">
        <f>(((D1517 + D1518)/2) + (((D1521) + (D1520))))</f>
        <v/>
      </c>
      <c r="J1518">
        <f>((C1517 + C1518)*(((D1517 + D1518)/2) + (((D1521) + (D1520)))))</f>
        <v/>
      </c>
    </row>
    <row r="1519">
      <c r="A1519" t="inlineStr">
        <is>
          <t>CLBLM_L_X10Y49/CLBLM_L.CLBLM_IMUX25-&gt;CLBLM_L_B5</t>
        </is>
      </c>
      <c r="B1519" t="inlineStr">
        <is>
          <t>PassTransistor</t>
        </is>
      </c>
      <c r="C1519" t="n">
        <v>0</v>
      </c>
      <c r="E1519" t="n">
        <v>0</v>
      </c>
      <c r="F1519" t="n">
        <v>0</v>
      </c>
      <c r="G1519" t="n">
        <v>0</v>
      </c>
      <c r="H1519" t="n">
        <v>0</v>
      </c>
      <c r="I1519">
        <f>((D1521) + (D1520))</f>
        <v/>
      </c>
      <c r="J1519">
        <f>(((D1521) + (D1520))*C1519)</f>
        <v/>
      </c>
    </row>
    <row r="1520">
      <c r="A1520" t="inlineStr">
        <is>
          <t>CLBLM_L_X10Y49/CLBLM_L_B5</t>
        </is>
      </c>
      <c r="B1520" t="inlineStr">
        <is>
          <t>Part of wire</t>
        </is>
      </c>
      <c r="C1520" t="n">
        <v>0</v>
      </c>
      <c r="D1520" t="n">
        <v>0</v>
      </c>
      <c r="I1520">
        <f>(((D1520)/2) + (D1521))</f>
        <v/>
      </c>
      <c r="J1520">
        <f>((C1520)*(((D1520)/2) + (D1521)))</f>
        <v/>
      </c>
    </row>
    <row r="1521">
      <c r="A1521" t="inlineStr">
        <is>
          <t>ALU1/register_reg_r1_0_31_12_17_i_8/I1</t>
        </is>
      </c>
      <c r="B1521" t="inlineStr">
        <is>
          <t>Inpin</t>
        </is>
      </c>
      <c r="D1521" t="n">
        <v>0</v>
      </c>
      <c r="E1521" t="n">
        <v>0.043</v>
      </c>
      <c r="F1521" t="n">
        <v>0.034</v>
      </c>
      <c r="G1521" t="n">
        <v>0.116</v>
      </c>
      <c r="H1521" t="n">
        <v>0.093</v>
      </c>
    </row>
    <row r="1522">
      <c r="A1522" t="inlineStr">
        <is>
          <t>sw_IBUF[0]: sw_IBUF[0]_inst/O to ALU1/register_reg_r1_0_31_12_17_i_8/I1 sum delays</t>
        </is>
      </c>
      <c r="E1522">
        <f>(E2 + E5 + E7 + E9 + E11 + E15 + E18 + E27 + E48 + E56 + E64 + E113 + E116 + E168 + E444 + E562 + E590 + E647 + E652 + E666 + E694 + E1072 + E1298 + E1339 + E1388 + E1392 + E1436 + E1450 + E1491 + E1516 + E1519 + E1521)</f>
        <v/>
      </c>
      <c r="F1522">
        <f>(F2 + F5 + F7 + F9 + F11 + F15 + F18 + F27 + F48 + F56 + F64 + F113 + F116 + F168 + F444 + F562 + F590 + F647 + F652 + F666 + F694 + F1072 + F1298 + F1339 + F1388 + F1392 + F1436 + F1450 + F1491 + F1516 + F1519 + F1521)</f>
        <v/>
      </c>
      <c r="G1522">
        <f>(G2 + G5 + G7 + G9 + G11 + G15 + G18 + G27 + G48 + G56 + G64 + G113 + G116 + G168 + G444 + G562 + G590 + G647 + G652 + G666 + G694 + G1072 + G1298 + G1339 + G1388 + G1392 + G1436 + G1450 + G1491 + G1516 + G1519 + G1521)</f>
        <v/>
      </c>
      <c r="H1522">
        <f>(H2 + H5 + H7 + H9 + H11 + H15 + H18 + H27 + H48 + H56 + H64 + H113 + H116 + H168 + H444 + H562 + H590 + H647 + H652 + H666 + H694 + H1072 + H1298 + H1339 + H1388 + H1392 + H1436 + H1450 + H1491 + H1516 + H1519 + H1521)</f>
        <v/>
      </c>
      <c r="J1522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J1436 + J1438 + J1450 + J1454 + J1491 + J1493 + J1516 + J1518 + J1519 + J1520 + J1521)</f>
        <v/>
      </c>
    </row>
    <row r="1523">
      <c r="A1523" t="inlineStr">
        <is>
          <t>sw_IBUF[0]: sw_IBUF[0]_inst/O to ALU1/register_reg_r1_0_31_12_17_i_8/I1sum delays + cap delay</t>
        </is>
      </c>
      <c r="E1523">
        <f>1000*(E1522 + J1522)</f>
        <v/>
      </c>
      <c r="F1523">
        <f>1000*(F1522 + J1522)</f>
        <v/>
      </c>
      <c r="G1523">
        <f>1000*(G1522 + J1522)</f>
        <v/>
      </c>
      <c r="H1523">
        <f>1000*(H1522 + J1522)</f>
        <v/>
      </c>
    </row>
    <row r="1525">
      <c r="A1525" t="inlineStr">
        <is>
          <t>sw_IBUF[0]: sw_IBUF[0]_inst/O to ALU1/register_reg_r1_0_31_12_17_i_8/I1Total delay (from Vivado)</t>
        </is>
      </c>
      <c r="E1525" t="inlineStr">
        <is>
          <t>2571</t>
        </is>
      </c>
      <c r="F1525" t="inlineStr">
        <is>
          <t>2270</t>
        </is>
      </c>
      <c r="G1525" t="inlineStr">
        <is>
          <t>4201</t>
        </is>
      </c>
      <c r="H1525" t="inlineStr">
        <is>
          <t>3619</t>
        </is>
      </c>
    </row>
    <row r="1527">
      <c r="A1527" t="inlineStr">
        <is>
          <t>INT_L_X10Y49/INT_L.WL1END0-&gt;&gt;BYP_ALT1</t>
        </is>
      </c>
      <c r="B1527" t="inlineStr">
        <is>
          <t>Buffer</t>
        </is>
      </c>
      <c r="C1527" t="n">
        <v>0</v>
      </c>
      <c r="D1527" t="n">
        <v>0.00757</v>
      </c>
      <c r="E1527" t="n">
        <v>0</v>
      </c>
      <c r="F1527" t="n">
        <v>0</v>
      </c>
      <c r="G1527" t="n">
        <v>0</v>
      </c>
      <c r="H1527" t="n">
        <v>0</v>
      </c>
      <c r="I1527">
        <f>((D1529) + (D1528))</f>
        <v/>
      </c>
      <c r="J1527">
        <f>(((D1529) + (D1528))*C1527)</f>
        <v/>
      </c>
    </row>
    <row r="1528">
      <c r="A1528" t="inlineStr">
        <is>
          <t>INT_L_X10Y49/BYP_ALT1</t>
        </is>
      </c>
      <c r="B1528" t="inlineStr">
        <is>
          <t>Part of wire</t>
        </is>
      </c>
      <c r="C1528" t="n">
        <v>0</v>
      </c>
      <c r="D1528" t="n">
        <v>0</v>
      </c>
      <c r="I1528">
        <f>(((D1528)/2) + (D1529))</f>
        <v/>
      </c>
      <c r="J1528">
        <f>((C1528)*(((D1528)/2) + (D1529)))</f>
        <v/>
      </c>
    </row>
    <row r="1529">
      <c r="A1529" t="inlineStr">
        <is>
          <t>INT_L_X10Y49/INT_L.BYP_ALT1-&gt;&gt;BYP_BOUNCE1</t>
        </is>
      </c>
      <c r="B1529" t="inlineStr">
        <is>
          <t>Buffer</t>
        </is>
      </c>
      <c r="C1529" t="n">
        <v>1.4764880625</v>
      </c>
      <c r="D1529" t="n">
        <v>0</v>
      </c>
      <c r="E1529" t="n">
        <v>0.059</v>
      </c>
      <c r="F1529" t="n">
        <v>0.049</v>
      </c>
      <c r="G1529" t="n">
        <v>0.178</v>
      </c>
      <c r="H1529" t="n">
        <v>0.147</v>
      </c>
      <c r="I1529">
        <f>((D1531) + (D1530))</f>
        <v/>
      </c>
      <c r="J1529">
        <f>(((D1531) + (D1530))*C1529)</f>
        <v/>
      </c>
    </row>
    <row r="1530">
      <c r="A1530" t="inlineStr">
        <is>
          <t>INT_L_X10Y49/BYP_BOUNCE1</t>
        </is>
      </c>
      <c r="B1530" t="inlineStr">
        <is>
          <t>Part of wire</t>
        </is>
      </c>
      <c r="C1530" t="n">
        <v>0</v>
      </c>
      <c r="D1530" t="n">
        <v>0</v>
      </c>
      <c r="I1530">
        <f>(((D1530)/2) + (D1531))</f>
        <v/>
      </c>
      <c r="J1530">
        <f>((C1530)*(((D1530)/2) + (D1531)))</f>
        <v/>
      </c>
    </row>
    <row r="1531">
      <c r="A1531" t="inlineStr">
        <is>
          <t>INT_L_X10Y49/INT_L.BYP_BOUNCE1-&gt;&gt;IMUX_L29</t>
        </is>
      </c>
      <c r="B1531" t="inlineStr">
        <is>
          <t>Buffer</t>
        </is>
      </c>
      <c r="C1531" t="n">
        <v>1.6107141875</v>
      </c>
      <c r="D1531" t="n">
        <v>0.007713</v>
      </c>
      <c r="E1531" t="n">
        <v>0.047</v>
      </c>
      <c r="F1531" t="n">
        <v>0.038</v>
      </c>
      <c r="G1531" t="n">
        <v>0.138</v>
      </c>
      <c r="H1531" t="n">
        <v>0.114</v>
      </c>
      <c r="I1531">
        <f>((((D1536) + (D1535))) + (D1532 + D1533))</f>
        <v/>
      </c>
      <c r="J1531">
        <f>(((((D1536) + (D1535))) + (D1532 + D1533))*C1531)</f>
        <v/>
      </c>
    </row>
    <row r="1532">
      <c r="A1532" t="inlineStr">
        <is>
          <t>INT_L_X10Y49/IMUX_L29</t>
        </is>
      </c>
      <c r="B1532" t="inlineStr">
        <is>
          <t>Part of wire</t>
        </is>
      </c>
      <c r="C1532" t="n">
        <v>0</v>
      </c>
      <c r="D1532" t="n">
        <v>0</v>
      </c>
    </row>
    <row r="1533">
      <c r="A1533" t="inlineStr">
        <is>
          <t>CLBLM_L_X10Y49/CLBLM_IMUX29</t>
        </is>
      </c>
      <c r="B1533" t="inlineStr">
        <is>
          <t>Part of wire</t>
        </is>
      </c>
      <c r="C1533" t="n">
        <v>0</v>
      </c>
      <c r="D1533" t="n">
        <v>0</v>
      </c>
      <c r="I1533">
        <f>(((D1532 + D1533)/2) + (((D1536) + (D1535))))</f>
        <v/>
      </c>
      <c r="J1533">
        <f>((C1532 + C1533)*(((D1532 + D1533)/2) + (((D1536) + (D1535)))))</f>
        <v/>
      </c>
    </row>
    <row r="1534">
      <c r="A1534" t="inlineStr">
        <is>
          <t>CLBLM_L_X10Y49/CLBLM_L.CLBLM_IMUX29-&gt;CLBLM_M_C2</t>
        </is>
      </c>
      <c r="B1534" t="inlineStr">
        <is>
          <t>PassTransistor</t>
        </is>
      </c>
      <c r="C1534" t="n">
        <v>0</v>
      </c>
      <c r="E1534" t="n">
        <v>0</v>
      </c>
      <c r="F1534" t="n">
        <v>0</v>
      </c>
      <c r="G1534" t="n">
        <v>0</v>
      </c>
      <c r="H1534" t="n">
        <v>0</v>
      </c>
      <c r="I1534">
        <f>((D1536) + (D1535))</f>
        <v/>
      </c>
      <c r="J1534">
        <f>(((D1536) + (D1535))*C1534)</f>
        <v/>
      </c>
    </row>
    <row r="1535">
      <c r="A1535" t="inlineStr">
        <is>
          <t>CLBLM_L_X10Y49/CLBLM_M_C2</t>
        </is>
      </c>
      <c r="B1535" t="inlineStr">
        <is>
          <t>Part of wire</t>
        </is>
      </c>
      <c r="C1535" t="n">
        <v>0</v>
      </c>
      <c r="D1535" t="n">
        <v>0</v>
      </c>
      <c r="I1535">
        <f>(((D1535)/2) + (D1536))</f>
        <v/>
      </c>
      <c r="J1535">
        <f>((C1535)*(((D1535)/2) + (D1536)))</f>
        <v/>
      </c>
    </row>
    <row r="1536">
      <c r="A1536" t="inlineStr">
        <is>
          <t>masterReg/register_reg_r1_0_31_12_17_i_11/I2</t>
        </is>
      </c>
      <c r="B1536" t="inlineStr">
        <is>
          <t>Inpin</t>
        </is>
      </c>
      <c r="D1536" t="n">
        <v>0</v>
      </c>
      <c r="E1536" t="n">
        <v>0.214</v>
      </c>
      <c r="F1536" t="n">
        <v>0.172</v>
      </c>
      <c r="G1536" t="n">
        <v>0.506</v>
      </c>
      <c r="H1536" t="n">
        <v>0.408</v>
      </c>
    </row>
    <row r="1537">
      <c r="A1537" t="inlineStr">
        <is>
          <t>sw_IBUF[0]: sw_IBUF[0]_inst/O to masterReg/register_reg_r1_0_31_12_17_i_11/I2 sum delays</t>
        </is>
      </c>
      <c r="E1537">
        <f>(E2 + E5 + E7 + E9 + E11 + E15 + E18 + E27 + E48 + E56 + E64 + E113 + E116 + E168 + E444 + E562 + E590 + E647 + E652 + E666 + E694 + E1072 + E1298 + E1339 + E1388 + E1392 + E1436 + E1450 + E1491 + E1527 + E1529 + E1531 + E1534 + E1536)</f>
        <v/>
      </c>
      <c r="F1537">
        <f>(F2 + F5 + F7 + F9 + F11 + F15 + F18 + F27 + F48 + F56 + F64 + F113 + F116 + F168 + F444 + F562 + F590 + F647 + F652 + F666 + F694 + F1072 + F1298 + F1339 + F1388 + F1392 + F1436 + F1450 + F1491 + F1527 + F1529 + F1531 + F1534 + F1536)</f>
        <v/>
      </c>
      <c r="G1537">
        <f>(G2 + G5 + G7 + G9 + G11 + G15 + G18 + G27 + G48 + G56 + G64 + G113 + G116 + G168 + G444 + G562 + G590 + G647 + G652 + G666 + G694 + G1072 + G1298 + G1339 + G1388 + G1392 + G1436 + G1450 + G1491 + G1527 + G1529 + G1531 + G1534 + G1536)</f>
        <v/>
      </c>
      <c r="H1537">
        <f>(H2 + H5 + H7 + H9 + H11 + H15 + H18 + H27 + H48 + H56 + H64 + H113 + H116 + H168 + H444 + H562 + H590 + H647 + H652 + H666 + H694 + H1072 + H1298 + H1339 + H1388 + H1392 + H1436 + H1450 + H1491 + H1527 + H1529 + H1531 + H1534 + H1536)</f>
        <v/>
      </c>
      <c r="J1537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J1339 + J1341 + J1388 + J1391 + J1392 + J1395 + J1436 + J1438 + J1450 + J1454 + J1491 + J1493 + J1527 + J1528 + J1529 + J1530 + J1531 + J1533 + J1534 + J1535 + J1536)</f>
        <v/>
      </c>
    </row>
    <row r="1538">
      <c r="A1538" t="inlineStr">
        <is>
          <t>sw_IBUF[0]: sw_IBUF[0]_inst/O to masterReg/register_reg_r1_0_31_12_17_i_11/I2sum delays + cap delay</t>
        </is>
      </c>
      <c r="E1538">
        <f>1000*(E1537 + J1537)</f>
        <v/>
      </c>
      <c r="F1538">
        <f>1000*(F1537 + J1537)</f>
        <v/>
      </c>
      <c r="G1538">
        <f>1000*(G1537 + J1537)</f>
        <v/>
      </c>
      <c r="H1538">
        <f>1000*(H1537 + J1537)</f>
        <v/>
      </c>
    </row>
    <row r="1540">
      <c r="A1540" t="inlineStr">
        <is>
          <t>sw_IBUF[0]: sw_IBUF[0]_inst/O to masterReg/register_reg_r1_0_31_12_17_i_11/I2Total delay (from Vivado)</t>
        </is>
      </c>
      <c r="E1540" t="inlineStr">
        <is>
          <t>2811</t>
        </is>
      </c>
      <c r="F1540" t="inlineStr">
        <is>
          <t>2467</t>
        </is>
      </c>
      <c r="G1540" t="inlineStr">
        <is>
          <t>4680</t>
        </is>
      </c>
      <c r="H1540" t="inlineStr">
        <is>
          <t>4008</t>
        </is>
      </c>
    </row>
    <row r="1542">
      <c r="A1542" t="inlineStr">
        <is>
          <t>INT_L_X10Y53/INT_L.EE2END1-&gt;&gt;ER1BEG2</t>
        </is>
      </c>
      <c r="B1542" t="inlineStr">
        <is>
          <t>Buffer</t>
        </is>
      </c>
      <c r="C1542" t="n">
        <v>1.16220225</v>
      </c>
      <c r="D1542" t="n">
        <v>0.008429000000000001</v>
      </c>
      <c r="E1542" t="n">
        <v>0.044</v>
      </c>
      <c r="F1542" t="n">
        <v>0.036</v>
      </c>
      <c r="G1542" t="n">
        <v>0.122</v>
      </c>
      <c r="H1542" t="n">
        <v>0.101</v>
      </c>
      <c r="I1542">
        <f>((D1545 + D1560 + D1596) + (D1543 + D1544))</f>
        <v/>
      </c>
      <c r="J1542">
        <f>(((D1545 + D1560 + D1596) + (D1543 + D1544))*C1542)</f>
        <v/>
      </c>
    </row>
    <row r="1543">
      <c r="A1543" t="inlineStr">
        <is>
          <t>INT_L_X10Y53/ER1BEG2</t>
        </is>
      </c>
      <c r="B1543" t="inlineStr">
        <is>
          <t>Part of wire</t>
        </is>
      </c>
      <c r="C1543" t="n">
        <v>0</v>
      </c>
      <c r="D1543" t="n">
        <v>0</v>
      </c>
    </row>
    <row r="1544">
      <c r="A1544" t="inlineStr">
        <is>
          <t>INT_R_X11Y53/ER1END2</t>
        </is>
      </c>
      <c r="B1544" t="inlineStr">
        <is>
          <t>Part of wire</t>
        </is>
      </c>
      <c r="C1544" t="n">
        <v>0</v>
      </c>
      <c r="D1544" t="n">
        <v>0</v>
      </c>
      <c r="I1544">
        <f>(((D1543 + D1544)/2) + (D1545 + D1560 + D1596))</f>
        <v/>
      </c>
      <c r="J1544">
        <f>((C1543 + C1544)*(((D1543 + D1544)/2) + (D1545 + D1560 + D1596)))</f>
        <v/>
      </c>
    </row>
    <row r="1545">
      <c r="A1545" t="inlineStr">
        <is>
          <t>INT_R_X11Y53/INT_R.ER1END2-&gt;&gt;FAN_ALT5</t>
        </is>
      </c>
      <c r="B1545" t="inlineStr">
        <is>
          <t>Buffer</t>
        </is>
      </c>
      <c r="C1545" t="n">
        <v>0</v>
      </c>
      <c r="D1545" t="n">
        <v>0.00757</v>
      </c>
      <c r="E1545" t="n">
        <v>0</v>
      </c>
      <c r="F1545" t="n">
        <v>0</v>
      </c>
      <c r="G1545" t="n">
        <v>0</v>
      </c>
      <c r="H1545" t="n">
        <v>0</v>
      </c>
      <c r="I1545">
        <f>((D1547) + (D1546))</f>
        <v/>
      </c>
      <c r="J1545">
        <f>(((D1547) + (D1546))*C1545)</f>
        <v/>
      </c>
    </row>
    <row r="1546">
      <c r="A1546" t="inlineStr">
        <is>
          <t>INT_R_X11Y53/FAN_ALT5</t>
        </is>
      </c>
      <c r="B1546" t="inlineStr">
        <is>
          <t>Part of wire</t>
        </is>
      </c>
      <c r="C1546" t="n">
        <v>0</v>
      </c>
      <c r="D1546" t="n">
        <v>0</v>
      </c>
      <c r="I1546">
        <f>(((D1546)/2) + (D1547))</f>
        <v/>
      </c>
      <c r="J1546">
        <f>((C1546)*(((D1546)/2) + (D1547)))</f>
        <v/>
      </c>
    </row>
    <row r="1547">
      <c r="A1547" t="inlineStr">
        <is>
          <t>INT_R_X11Y53/INT_R.FAN_ALT5-&gt;&gt;FAN_BOUNCE5</t>
        </is>
      </c>
      <c r="B1547" t="inlineStr">
        <is>
          <t>Buffer</t>
        </is>
      </c>
      <c r="C1547" t="n">
        <v>1.4764880625</v>
      </c>
      <c r="D1547" t="n">
        <v>0</v>
      </c>
      <c r="E1547" t="n">
        <v>0.059</v>
      </c>
      <c r="F1547" t="n">
        <v>0.049</v>
      </c>
      <c r="G1547" t="n">
        <v>0.178</v>
      </c>
      <c r="H1547" t="n">
        <v>0.147</v>
      </c>
      <c r="I1547">
        <f>((D1549) + (D1548))</f>
        <v/>
      </c>
      <c r="J1547">
        <f>(((D1549) + (D1548))*C1547)</f>
        <v/>
      </c>
    </row>
    <row r="1548">
      <c r="A1548" t="inlineStr">
        <is>
          <t>INT_R_X11Y53/FAN_BOUNCE5</t>
        </is>
      </c>
      <c r="B1548" t="inlineStr">
        <is>
          <t>Part of wire</t>
        </is>
      </c>
      <c r="C1548" t="n">
        <v>0</v>
      </c>
      <c r="D1548" t="n">
        <v>0</v>
      </c>
      <c r="I1548">
        <f>(((D1548)/2) + (D1549))</f>
        <v/>
      </c>
      <c r="J1548">
        <f>((C1548)*(((D1548)/2) + (D1549)))</f>
        <v/>
      </c>
    </row>
    <row r="1549">
      <c r="A1549" t="inlineStr">
        <is>
          <t>INT_R_X11Y53/INT_R.FAN_BOUNCE5-&gt;&gt;IMUX27</t>
        </is>
      </c>
      <c r="B1549" t="inlineStr">
        <is>
          <t>Buffer</t>
        </is>
      </c>
      <c r="C1549" t="n">
        <v>1.6107141875</v>
      </c>
      <c r="D1549" t="n">
        <v>0.007713</v>
      </c>
      <c r="E1549" t="n">
        <v>0.047</v>
      </c>
      <c r="F1549" t="n">
        <v>0.038</v>
      </c>
      <c r="G1549" t="n">
        <v>0.138</v>
      </c>
      <c r="H1549" t="n">
        <v>0.114</v>
      </c>
      <c r="I1549">
        <f>((((D1554) + (D1553))) + (D1550 + D1551))</f>
        <v/>
      </c>
      <c r="J1549">
        <f>(((((D1554) + (D1553))) + (D1550 + D1551))*C1549)</f>
        <v/>
      </c>
    </row>
    <row r="1550">
      <c r="A1550" t="inlineStr">
        <is>
          <t>INT_R_X11Y53/IMUX27</t>
        </is>
      </c>
      <c r="B1550" t="inlineStr">
        <is>
          <t>Part of wire</t>
        </is>
      </c>
      <c r="C1550" t="n">
        <v>0</v>
      </c>
      <c r="D1550" t="n">
        <v>0</v>
      </c>
    </row>
    <row r="1551">
      <c r="A1551" t="inlineStr">
        <is>
          <t>CLBLM_R_X11Y53/CLBLM_IMUX27</t>
        </is>
      </c>
      <c r="B1551" t="inlineStr">
        <is>
          <t>Part of wire</t>
        </is>
      </c>
      <c r="C1551" t="n">
        <v>0</v>
      </c>
      <c r="D1551" t="n">
        <v>0</v>
      </c>
      <c r="I1551">
        <f>(((D1550 + D1551)/2) + (((D1554) + (D1553))))</f>
        <v/>
      </c>
      <c r="J1551">
        <f>((C1550 + C1551)*(((D1550 + D1551)/2) + (((D1554) + (D1553)))))</f>
        <v/>
      </c>
    </row>
    <row r="1552">
      <c r="A1552" t="inlineStr">
        <is>
          <t>CLBLM_R_X11Y53/CLBLM_R.CLBLM_IMUX27-&gt;CLBLM_M_B4</t>
        </is>
      </c>
      <c r="B1552" t="inlineStr">
        <is>
          <t>PassTransistor</t>
        </is>
      </c>
      <c r="C1552" t="n">
        <v>0</v>
      </c>
      <c r="E1552" t="n">
        <v>0</v>
      </c>
      <c r="F1552" t="n">
        <v>0</v>
      </c>
      <c r="G1552" t="n">
        <v>0</v>
      </c>
      <c r="H1552" t="n">
        <v>0</v>
      </c>
      <c r="I1552">
        <f>((D1554) + (D1553))</f>
        <v/>
      </c>
      <c r="J1552">
        <f>(((D1554) + (D1553))*C1552)</f>
        <v/>
      </c>
    </row>
    <row r="1553">
      <c r="A1553" t="inlineStr">
        <is>
          <t>CLBLM_R_X11Y53/CLBLM_M_B4</t>
        </is>
      </c>
      <c r="B1553" t="inlineStr">
        <is>
          <t>Part of wire</t>
        </is>
      </c>
      <c r="C1553" t="n">
        <v>0</v>
      </c>
      <c r="D1553" t="n">
        <v>0</v>
      </c>
      <c r="I1553">
        <f>(((D1553)/2) + (D1554))</f>
        <v/>
      </c>
      <c r="J1553">
        <f>((C1553)*(((D1553)/2) + (D1554)))</f>
        <v/>
      </c>
    </row>
    <row r="1554">
      <c r="A1554" t="inlineStr">
        <is>
          <t>masterReg/register_reg_r1_0_31_24_29_i_7/I2</t>
        </is>
      </c>
      <c r="B1554" t="inlineStr">
        <is>
          <t>Inpin</t>
        </is>
      </c>
      <c r="D1554" t="n">
        <v>0</v>
      </c>
      <c r="E1554" t="n">
        <v>0.112</v>
      </c>
      <c r="F1554" t="n">
        <v>0.09</v>
      </c>
      <c r="G1554" t="n">
        <v>0.3</v>
      </c>
      <c r="H1554" t="n">
        <v>0.242</v>
      </c>
    </row>
    <row r="1555">
      <c r="A1555" t="inlineStr">
        <is>
          <t>sw_IBUF[0]: sw_IBUF[0]_inst/O to masterReg/register_reg_r1_0_31_24_29_i_7/I2 sum delays</t>
        </is>
      </c>
      <c r="E1555">
        <f>(E2 + E5 + E7 + E9 + E11 + E15 + E18 + E27 + E48 + E56 + E64 + E113 + E116 + E168 + E444 + E562 + E590 + E647 + E652 + E666 + E694 + E1072 + E1298 + E1542 + E1545 + E1547 + E1549 + E1552 + E1554)</f>
        <v/>
      </c>
      <c r="F1555">
        <f>(F2 + F5 + F7 + F9 + F11 + F15 + F18 + F27 + F48 + F56 + F64 + F113 + F116 + F168 + F444 + F562 + F590 + F647 + F652 + F666 + F694 + F1072 + F1298 + F1542 + F1545 + F1547 + F1549 + F1552 + F1554)</f>
        <v/>
      </c>
      <c r="G1555">
        <f>(G2 + G5 + G7 + G9 + G11 + G15 + G18 + G27 + G48 + G56 + G64 + G113 + G116 + G168 + G444 + G562 + G590 + G647 + G652 + G666 + G694 + G1072 + G1298 + G1542 + G1545 + G1547 + G1549 + G1552 + G1554)</f>
        <v/>
      </c>
      <c r="H1555">
        <f>(H2 + H5 + H7 + H9 + H11 + H15 + H18 + H27 + H48 + H56 + H64 + H113 + H116 + H168 + H444 + H562 + H590 + H647 + H652 + H666 + H694 + H1072 + H1298 + H1542 + H1545 + H1547 + H1549 + H1552 + H1554)</f>
        <v/>
      </c>
      <c r="J1555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J1542 + J1544 + J1545 + J1546 + J1547 + J1548 + J1549 + J1551 + J1552 + J1553 + J1554)</f>
        <v/>
      </c>
    </row>
    <row r="1556">
      <c r="A1556" t="inlineStr">
        <is>
          <t>sw_IBUF[0]: sw_IBUF[0]_inst/O to masterReg/register_reg_r1_0_31_24_29_i_7/I2sum delays + cap delay</t>
        </is>
      </c>
      <c r="E1556">
        <f>1000*(E1555 + J1555)</f>
        <v/>
      </c>
      <c r="F1556">
        <f>1000*(F1555 + J1555)</f>
        <v/>
      </c>
      <c r="G1556">
        <f>1000*(G1555 + J1555)</f>
        <v/>
      </c>
      <c r="H1556">
        <f>1000*(H1555 + J1555)</f>
        <v/>
      </c>
    </row>
    <row r="1558">
      <c r="A1558" t="inlineStr">
        <is>
          <t>sw_IBUF[0]: sw_IBUF[0]_inst/O to masterReg/register_reg_r1_0_31_24_29_i_7/I2Total delay (from Vivado)</t>
        </is>
      </c>
      <c r="E1558" t="inlineStr">
        <is>
          <t>2301</t>
        </is>
      </c>
      <c r="F1558" t="inlineStr">
        <is>
          <t>2025</t>
        </is>
      </c>
      <c r="G1558" t="inlineStr">
        <is>
          <t>3828</t>
        </is>
      </c>
      <c r="H1558" t="inlineStr">
        <is>
          <t>3287</t>
        </is>
      </c>
    </row>
    <row r="1560">
      <c r="A1560" t="inlineStr">
        <is>
          <t>INT_R_X11Y53/INT_R.ER1END2-&gt;&gt;SS2BEG2</t>
        </is>
      </c>
      <c r="B1560" t="inlineStr">
        <is>
          <t>Buffer</t>
        </is>
      </c>
      <c r="C1560" t="n">
        <v>1.1851186875</v>
      </c>
      <c r="D1560" t="n">
        <v>0.008473000000000001</v>
      </c>
      <c r="E1560" t="n">
        <v>0.059</v>
      </c>
      <c r="F1560" t="n">
        <v>0.049</v>
      </c>
      <c r="G1560" t="n">
        <v>0.131</v>
      </c>
      <c r="H1560" t="n">
        <v>0.108</v>
      </c>
      <c r="I1560">
        <f>((D1564 + D1585) + (D1561 + D1562 + D1563))</f>
        <v/>
      </c>
      <c r="J1560">
        <f>(((D1564 + D1585) + (D1561 + D1562 + D1563))*C1560)</f>
        <v/>
      </c>
    </row>
    <row r="1561">
      <c r="A1561" t="inlineStr">
        <is>
          <t>INT_R_X11Y53/SS2BEG2</t>
        </is>
      </c>
      <c r="B1561" t="inlineStr">
        <is>
          <t>Part of wire</t>
        </is>
      </c>
      <c r="C1561" t="n">
        <v>0</v>
      </c>
      <c r="D1561" t="n">
        <v>0</v>
      </c>
    </row>
    <row r="1562">
      <c r="A1562" t="inlineStr">
        <is>
          <t>INT_R_X11Y51/SS2END2</t>
        </is>
      </c>
      <c r="B1562" t="inlineStr">
        <is>
          <t>Part of wire</t>
        </is>
      </c>
      <c r="C1562" t="n">
        <v>0</v>
      </c>
      <c r="D1562" t="n">
        <v>0</v>
      </c>
    </row>
    <row r="1563">
      <c r="A1563" t="inlineStr">
        <is>
          <t>INT_R_X11Y52/SS2A2</t>
        </is>
      </c>
      <c r="B1563" t="inlineStr">
        <is>
          <t>Part of wire</t>
        </is>
      </c>
      <c r="C1563" t="n">
        <v>0</v>
      </c>
      <c r="D1563" t="n">
        <v>0</v>
      </c>
      <c r="I1563">
        <f>(((D1561 + D1562 + D1563)/2) + (D1564 + D1585))</f>
        <v/>
      </c>
      <c r="J1563">
        <f>((C1561 + C1562 + C1563)*(((D1561 + D1562 + D1563)/2) + (D1564 + D1585)))</f>
        <v/>
      </c>
    </row>
    <row r="1564">
      <c r="A1564" t="inlineStr">
        <is>
          <t>INT_R_X11Y51/INT_R.SS2END2-&gt;&gt;SR1BEG3</t>
        </is>
      </c>
      <c r="B1564" t="inlineStr">
        <is>
          <t>Buffer</t>
        </is>
      </c>
      <c r="C1564" t="n">
        <v>1.16220225</v>
      </c>
      <c r="D1564" t="n">
        <v>0.008429000000000001</v>
      </c>
      <c r="E1564" t="n">
        <v>0.057</v>
      </c>
      <c r="F1564" t="n">
        <v>0.047</v>
      </c>
      <c r="G1564" t="n">
        <v>0.14</v>
      </c>
      <c r="H1564" t="n">
        <v>0.116</v>
      </c>
      <c r="I1564">
        <f>((D1568) + (D1565 + D1566 + D1567))</f>
        <v/>
      </c>
      <c r="J1564">
        <f>(((D1568) + (D1565 + D1566 + D1567))*C1564)</f>
        <v/>
      </c>
    </row>
    <row r="1565">
      <c r="A1565" t="inlineStr">
        <is>
          <t>INT_R_X11Y51/SR1BEG3</t>
        </is>
      </c>
      <c r="B1565" t="inlineStr">
        <is>
          <t>Part of wire</t>
        </is>
      </c>
      <c r="C1565" t="n">
        <v>0</v>
      </c>
      <c r="D1565" t="n">
        <v>0</v>
      </c>
    </row>
    <row r="1566">
      <c r="A1566" t="inlineStr">
        <is>
          <t>INT_R_X11Y50/SR1END3</t>
        </is>
      </c>
      <c r="B1566" t="inlineStr">
        <is>
          <t>Part of wire</t>
        </is>
      </c>
      <c r="C1566" t="n">
        <v>0</v>
      </c>
      <c r="D1566" t="n">
        <v>0</v>
      </c>
    </row>
    <row r="1567">
      <c r="A1567" t="inlineStr">
        <is>
          <t>INT_R_X11Y51/SR1END_N3_3</t>
        </is>
      </c>
      <c r="B1567" t="inlineStr">
        <is>
          <t>Part of wire</t>
        </is>
      </c>
      <c r="C1567" t="n">
        <v>0</v>
      </c>
      <c r="D1567" t="n">
        <v>0</v>
      </c>
      <c r="I1567">
        <f>(((D1565 + D1566 + D1567)/2) + (D1568))</f>
        <v/>
      </c>
      <c r="J1567">
        <f>((C1565 + C1566 + C1567)*(((D1565 + D1566 + D1567)/2) + (D1568)))</f>
        <v/>
      </c>
    </row>
    <row r="1568">
      <c r="A1568" t="inlineStr">
        <is>
          <t>INT_R_X11Y50/INT_R.SR1END3-&gt;&gt;SS2BEG3</t>
        </is>
      </c>
      <c r="B1568" t="inlineStr">
        <is>
          <t>Buffer</t>
        </is>
      </c>
      <c r="C1568" t="n">
        <v>1.1851186875</v>
      </c>
      <c r="D1568" t="n">
        <v>0.008473000000000001</v>
      </c>
      <c r="E1568" t="n">
        <v>0.059</v>
      </c>
      <c r="F1568" t="n">
        <v>0.049</v>
      </c>
      <c r="G1568" t="n">
        <v>0.131</v>
      </c>
      <c r="H1568" t="n">
        <v>0.108</v>
      </c>
      <c r="I1568">
        <f>((D1574) + (D1569 + D1570 + D1571 + D1572 + D1573))</f>
        <v/>
      </c>
      <c r="J1568">
        <f>(((D1574) + (D1569 + D1570 + D1571 + D1572 + D1573))*C1568)</f>
        <v/>
      </c>
    </row>
    <row r="1569">
      <c r="A1569" t="inlineStr">
        <is>
          <t>INT_R_X11Y50/SS2BEG3</t>
        </is>
      </c>
      <c r="B1569" t="inlineStr">
        <is>
          <t>Part of wire</t>
        </is>
      </c>
      <c r="C1569" t="n">
        <v>0</v>
      </c>
      <c r="D1569" t="n">
        <v>0</v>
      </c>
    </row>
    <row r="1570">
      <c r="A1570" t="inlineStr">
        <is>
          <t>INT_R_X11Y48/SS2END3</t>
        </is>
      </c>
      <c r="B1570" t="inlineStr">
        <is>
          <t>Part of wire</t>
        </is>
      </c>
      <c r="C1570" t="n">
        <v>0</v>
      </c>
      <c r="D1570" t="n">
        <v>0</v>
      </c>
    </row>
    <row r="1571">
      <c r="A1571" t="inlineStr">
        <is>
          <t>INT_R_X11Y49/SS2END_N0_3</t>
        </is>
      </c>
      <c r="B1571" t="inlineStr">
        <is>
          <t>Part of wire</t>
        </is>
      </c>
      <c r="C1571" t="n">
        <v>0</v>
      </c>
      <c r="D1571" t="n">
        <v>0</v>
      </c>
    </row>
    <row r="1572">
      <c r="A1572" t="inlineStr">
        <is>
          <t>BRKH_INT_X11Y49/BRKH_INT_SS2A3</t>
        </is>
      </c>
      <c r="B1572" t="inlineStr">
        <is>
          <t>Part of wire</t>
        </is>
      </c>
      <c r="C1572" t="n">
        <v>0.00523</v>
      </c>
      <c r="D1572" t="n">
        <v>0.001</v>
      </c>
    </row>
    <row r="1573">
      <c r="A1573" t="inlineStr">
        <is>
          <t>INT_R_X11Y49/SS2A3</t>
        </is>
      </c>
      <c r="B1573" t="inlineStr">
        <is>
          <t>Part of wire</t>
        </is>
      </c>
      <c r="C1573" t="n">
        <v>0</v>
      </c>
      <c r="D1573" t="n">
        <v>0</v>
      </c>
      <c r="I1573">
        <f>(((D1569 + D1570 + D1571 + D1572 + D1573)/2) + (D1574))</f>
        <v/>
      </c>
      <c r="J1573">
        <f>((C1569 + C1570 + C1571 + C1572 + C1573)*(((D1569 + D1570 + D1571 + D1572 + D1573)/2) + (D1574)))</f>
        <v/>
      </c>
    </row>
    <row r="1574">
      <c r="A1574" t="inlineStr">
        <is>
          <t>INT_R_X11Y48/INT_R.SS2END3-&gt;&gt;IMUX7</t>
        </is>
      </c>
      <c r="B1574" t="inlineStr">
        <is>
          <t>Buffer</t>
        </is>
      </c>
      <c r="C1574" t="n">
        <v>1.6107141875</v>
      </c>
      <c r="D1574" t="n">
        <v>0.007713</v>
      </c>
      <c r="E1574" t="n">
        <v>0.047</v>
      </c>
      <c r="F1574" t="n">
        <v>0.038</v>
      </c>
      <c r="G1574" t="n">
        <v>0.138</v>
      </c>
      <c r="H1574" t="n">
        <v>0.114</v>
      </c>
      <c r="I1574">
        <f>((((D1579) + (D1578))) + (D1575 + D1576))</f>
        <v/>
      </c>
      <c r="J1574">
        <f>(((((D1579) + (D1578))) + (D1575 + D1576))*C1574)</f>
        <v/>
      </c>
    </row>
    <row r="1575">
      <c r="A1575" t="inlineStr">
        <is>
          <t>INT_R_X11Y48/IMUX7</t>
        </is>
      </c>
      <c r="B1575" t="inlineStr">
        <is>
          <t>Part of wire</t>
        </is>
      </c>
      <c r="C1575" t="n">
        <v>0</v>
      </c>
      <c r="D1575" t="n">
        <v>0</v>
      </c>
    </row>
    <row r="1576">
      <c r="A1576" t="inlineStr">
        <is>
          <t>CLBLM_R_X11Y48/CLBLM_IMUX7</t>
        </is>
      </c>
      <c r="B1576" t="inlineStr">
        <is>
          <t>Part of wire</t>
        </is>
      </c>
      <c r="C1576" t="n">
        <v>0</v>
      </c>
      <c r="D1576" t="n">
        <v>0</v>
      </c>
      <c r="I1576">
        <f>(((D1575 + D1576)/2) + (((D1579) + (D1578))))</f>
        <v/>
      </c>
      <c r="J1576">
        <f>((C1575 + C1576)*(((D1575 + D1576)/2) + (((D1579) + (D1578)))))</f>
        <v/>
      </c>
    </row>
    <row r="1577">
      <c r="A1577" t="inlineStr">
        <is>
          <t>CLBLM_R_X11Y48/CLBLM_R.CLBLM_IMUX7-&gt;CLBLM_M_A1</t>
        </is>
      </c>
      <c r="B1577" t="inlineStr">
        <is>
          <t>PassTransistor</t>
        </is>
      </c>
      <c r="C1577" t="n">
        <v>0</v>
      </c>
      <c r="E1577" t="n">
        <v>0</v>
      </c>
      <c r="F1577" t="n">
        <v>0</v>
      </c>
      <c r="G1577" t="n">
        <v>0</v>
      </c>
      <c r="H1577" t="n">
        <v>0</v>
      </c>
      <c r="I1577">
        <f>((D1579) + (D1578))</f>
        <v/>
      </c>
      <c r="J1577">
        <f>(((D1579) + (D1578))*C1577)</f>
        <v/>
      </c>
    </row>
    <row r="1578">
      <c r="A1578" t="inlineStr">
        <is>
          <t>CLBLM_R_X11Y48/CLBLM_M_A1</t>
        </is>
      </c>
      <c r="B1578" t="inlineStr">
        <is>
          <t>Part of wire</t>
        </is>
      </c>
      <c r="C1578" t="n">
        <v>0</v>
      </c>
      <c r="D1578" t="n">
        <v>0</v>
      </c>
      <c r="I1578">
        <f>(((D1578)/2) + (D1579))</f>
        <v/>
      </c>
      <c r="J1578">
        <f>((C1578)*(((D1578)/2) + (D1579)))</f>
        <v/>
      </c>
    </row>
    <row r="1579">
      <c r="A1579" t="inlineStr">
        <is>
          <t>masterReg/readData2[14]_i_4/I3</t>
        </is>
      </c>
      <c r="B1579" t="inlineStr">
        <is>
          <t>Inpin</t>
        </is>
      </c>
      <c r="D1579" t="n">
        <v>0</v>
      </c>
      <c r="E1579" t="n">
        <v>0.225</v>
      </c>
      <c r="F1579" t="n">
        <v>0.18</v>
      </c>
      <c r="G1579" t="n">
        <v>0.531</v>
      </c>
      <c r="H1579" t="n">
        <v>0.428</v>
      </c>
    </row>
    <row r="1580">
      <c r="A1580" t="inlineStr">
        <is>
          <t>sw_IBUF[0]: sw_IBUF[0]_inst/O to masterReg/readData2[14]_i_4/I3 sum delays</t>
        </is>
      </c>
      <c r="E1580">
        <f>(E2 + E5 + E7 + E9 + E11 + E15 + E18 + E27 + E48 + E56 + E64 + E113 + E116 + E168 + E444 + E562 + E590 + E647 + E652 + E666 + E694 + E1072 + E1298 + E1542 + E1560 + E1564 + E1568 + E1574 + E1577 + E1579)</f>
        <v/>
      </c>
      <c r="F1580">
        <f>(F2 + F5 + F7 + F9 + F11 + F15 + F18 + F27 + F48 + F56 + F64 + F113 + F116 + F168 + F444 + F562 + F590 + F647 + F652 + F666 + F694 + F1072 + F1298 + F1542 + F1560 + F1564 + F1568 + F1574 + F1577 + F1579)</f>
        <v/>
      </c>
      <c r="G1580">
        <f>(G2 + G5 + G7 + G9 + G11 + G15 + G18 + G27 + G48 + G56 + G64 + G113 + G116 + G168 + G444 + G562 + G590 + G647 + G652 + G666 + G694 + G1072 + G1298 + G1542 + G1560 + G1564 + G1568 + G1574 + G1577 + G1579)</f>
        <v/>
      </c>
      <c r="H1580">
        <f>(H2 + H5 + H7 + H9 + H11 + H15 + H18 + H27 + H48 + H56 + H64 + H113 + H116 + H168 + H444 + H562 + H590 + H647 + H652 + H666 + H694 + H1072 + H1298 + H1542 + H1560 + H1564 + H1568 + H1574 + H1577 + H1579)</f>
        <v/>
      </c>
      <c r="J1580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J1542 + J1544 + J1560 + J1563 + J1564 + J1567 + J1568 + J1573 + J1574 + J1576 + J1577 + J1578 + J1579)</f>
        <v/>
      </c>
    </row>
    <row r="1581">
      <c r="A1581" t="inlineStr">
        <is>
          <t>sw_IBUF[0]: sw_IBUF[0]_inst/O to masterReg/readData2[14]_i_4/I3sum delays + cap delay</t>
        </is>
      </c>
      <c r="E1581">
        <f>1000*(E1580 + J1580)</f>
        <v/>
      </c>
      <c r="F1581">
        <f>1000*(F1580 + J1580)</f>
        <v/>
      </c>
      <c r="G1581">
        <f>1000*(G1580 + J1580)</f>
        <v/>
      </c>
      <c r="H1581">
        <f>1000*(H1580 + J1580)</f>
        <v/>
      </c>
    </row>
    <row r="1583">
      <c r="A1583" t="inlineStr">
        <is>
          <t>sw_IBUF[0]: sw_IBUF[0]_inst/O to masterReg/readData2[14]_i_4/I3Total delay (from Vivado)</t>
        </is>
      </c>
      <c r="E1583" t="inlineStr">
        <is>
          <t>2556</t>
        </is>
      </c>
      <c r="F1583" t="inlineStr">
        <is>
          <t>2237</t>
        </is>
      </c>
      <c r="G1583" t="inlineStr">
        <is>
          <t>4251</t>
        </is>
      </c>
      <c r="H1583" t="inlineStr">
        <is>
          <t>3637</t>
        </is>
      </c>
    </row>
    <row r="1585">
      <c r="A1585" t="inlineStr">
        <is>
          <t>INT_R_X11Y51/INT_R.SS2END2-&gt;&gt;IMUX22</t>
        </is>
      </c>
      <c r="B1585" t="inlineStr">
        <is>
          <t>Buffer</t>
        </is>
      </c>
      <c r="C1585" t="n">
        <v>1.6107141875</v>
      </c>
      <c r="D1585" t="n">
        <v>0.007713</v>
      </c>
      <c r="E1585" t="n">
        <v>0.047</v>
      </c>
      <c r="F1585" t="n">
        <v>0.038</v>
      </c>
      <c r="G1585" t="n">
        <v>0.138</v>
      </c>
      <c r="H1585" t="n">
        <v>0.114</v>
      </c>
      <c r="I1585">
        <f>((((D1590) + (D1589))) + (D1586 + D1587))</f>
        <v/>
      </c>
      <c r="J1585">
        <f>(((((D1590) + (D1589))) + (D1586 + D1587))*C1585)</f>
        <v/>
      </c>
    </row>
    <row r="1586">
      <c r="A1586" t="inlineStr">
        <is>
          <t>INT_R_X11Y51/IMUX22</t>
        </is>
      </c>
      <c r="B1586" t="inlineStr">
        <is>
          <t>Part of wire</t>
        </is>
      </c>
      <c r="C1586" t="n">
        <v>0</v>
      </c>
      <c r="D1586" t="n">
        <v>0</v>
      </c>
    </row>
    <row r="1587">
      <c r="A1587" t="inlineStr">
        <is>
          <t>CLBLM_R_X11Y51/CLBLM_IMUX22</t>
        </is>
      </c>
      <c r="B1587" t="inlineStr">
        <is>
          <t>Part of wire</t>
        </is>
      </c>
      <c r="C1587" t="n">
        <v>0</v>
      </c>
      <c r="D1587" t="n">
        <v>0</v>
      </c>
      <c r="I1587">
        <f>(((D1586 + D1587)/2) + (((D1590) + (D1589))))</f>
        <v/>
      </c>
      <c r="J1587">
        <f>((C1586 + C1587)*(((D1586 + D1587)/2) + (((D1590) + (D1589)))))</f>
        <v/>
      </c>
    </row>
    <row r="1588">
      <c r="A1588" t="inlineStr">
        <is>
          <t>CLBLM_R_X11Y51/CLBLM_R.CLBLM_IMUX22-&gt;CLBLM_M_C3</t>
        </is>
      </c>
      <c r="B1588" t="inlineStr">
        <is>
          <t>PassTransistor</t>
        </is>
      </c>
      <c r="C1588" t="n">
        <v>0</v>
      </c>
      <c r="E1588" t="n">
        <v>0</v>
      </c>
      <c r="F1588" t="n">
        <v>0</v>
      </c>
      <c r="G1588" t="n">
        <v>0</v>
      </c>
      <c r="H1588" t="n">
        <v>0</v>
      </c>
      <c r="I1588">
        <f>((D1590) + (D1589))</f>
        <v/>
      </c>
      <c r="J1588">
        <f>(((D1590) + (D1589))*C1588)</f>
        <v/>
      </c>
    </row>
    <row r="1589">
      <c r="A1589" t="inlineStr">
        <is>
          <t>CLBLM_R_X11Y51/CLBLM_M_C3</t>
        </is>
      </c>
      <c r="B1589" t="inlineStr">
        <is>
          <t>Part of wire</t>
        </is>
      </c>
      <c r="C1589" t="n">
        <v>0</v>
      </c>
      <c r="D1589" t="n">
        <v>0</v>
      </c>
      <c r="I1589">
        <f>(((D1589)/2) + (D1590))</f>
        <v/>
      </c>
      <c r="J1589">
        <f>((C1589)*(((D1589)/2) + (D1590)))</f>
        <v/>
      </c>
    </row>
    <row r="1590">
      <c r="A1590" t="inlineStr">
        <is>
          <t>ALU1/register_reg_r1_0_31_24_29_i_8/I1</t>
        </is>
      </c>
      <c r="B1590" t="inlineStr">
        <is>
          <t>Inpin</t>
        </is>
      </c>
      <c r="D1590" t="n">
        <v>0</v>
      </c>
      <c r="E1590" t="n">
        <v>0.14</v>
      </c>
      <c r="F1590" t="n">
        <v>0.113</v>
      </c>
      <c r="G1590" t="n">
        <v>0.368</v>
      </c>
      <c r="H1590" t="n">
        <v>0.297</v>
      </c>
    </row>
    <row r="1591">
      <c r="A1591" t="inlineStr">
        <is>
          <t>sw_IBUF[0]: sw_IBUF[0]_inst/O to ALU1/register_reg_r1_0_31_24_29_i_8/I1 sum delays</t>
        </is>
      </c>
      <c r="E1591">
        <f>(E2 + E5 + E7 + E9 + E11 + E15 + E18 + E27 + E48 + E56 + E64 + E113 + E116 + E168 + E444 + E562 + E590 + E647 + E652 + E666 + E694 + E1072 + E1298 + E1542 + E1560 + E1585 + E1588 + E1590)</f>
        <v/>
      </c>
      <c r="F1591">
        <f>(F2 + F5 + F7 + F9 + F11 + F15 + F18 + F27 + F48 + F56 + F64 + F113 + F116 + F168 + F444 + F562 + F590 + F647 + F652 + F666 + F694 + F1072 + F1298 + F1542 + F1560 + F1585 + F1588 + F1590)</f>
        <v/>
      </c>
      <c r="G1591">
        <f>(G2 + G5 + G7 + G9 + G11 + G15 + G18 + G27 + G48 + G56 + G64 + G113 + G116 + G168 + G444 + G562 + G590 + G647 + G652 + G666 + G694 + G1072 + G1298 + G1542 + G1560 + G1585 + G1588 + G1590)</f>
        <v/>
      </c>
      <c r="H1591">
        <f>(H2 + H5 + H7 + H9 + H11 + H15 + H18 + H27 + H48 + H56 + H64 + H113 + H116 + H168 + H444 + H562 + H590 + H647 + H652 + H666 + H694 + H1072 + H1298 + H1542 + H1560 + H1585 + H1588 + H1590)</f>
        <v/>
      </c>
      <c r="J159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J1542 + J1544 + J1560 + J1563 + J1585 + J1587 + J1588 + J1589 + J1590)</f>
        <v/>
      </c>
    </row>
    <row r="1592">
      <c r="A1592" t="inlineStr">
        <is>
          <t>sw_IBUF[0]: sw_IBUF[0]_inst/O to ALU1/register_reg_r1_0_31_24_29_i_8/I1sum delays + cap delay</t>
        </is>
      </c>
      <c r="E1592">
        <f>1000*(E1591 + J1591)</f>
        <v/>
      </c>
      <c r="F1592">
        <f>1000*(F1591 + J1591)</f>
        <v/>
      </c>
      <c r="G1592">
        <f>1000*(G1591 + J1591)</f>
        <v/>
      </c>
      <c r="H1592">
        <f>1000*(H1591 + J1591)</f>
        <v/>
      </c>
    </row>
    <row r="1594">
      <c r="A1594" t="inlineStr">
        <is>
          <t>sw_IBUF[0]: sw_IBUF[0]_inst/O to ALU1/register_reg_r1_0_31_24_29_i_8/I1Total delay (from Vivado)</t>
        </is>
      </c>
      <c r="E1594" t="inlineStr">
        <is>
          <t>2337</t>
        </is>
      </c>
      <c r="F1594" t="inlineStr">
        <is>
          <t>2056</t>
        </is>
      </c>
      <c r="G1594" t="inlineStr">
        <is>
          <t>3870</t>
        </is>
      </c>
      <c r="H1594" t="inlineStr">
        <is>
          <t>3322</t>
        </is>
      </c>
    </row>
    <row r="1596">
      <c r="A1596" t="inlineStr">
        <is>
          <t>INT_R_X11Y53/INT_R.ER1END2-&gt;&gt;NR1BEG2</t>
        </is>
      </c>
      <c r="B1596" t="inlineStr">
        <is>
          <t>Buffer</t>
        </is>
      </c>
      <c r="C1596" t="n">
        <v>1.16220225</v>
      </c>
      <c r="D1596" t="n">
        <v>0.008429000000000001</v>
      </c>
      <c r="E1596" t="n">
        <v>0.056</v>
      </c>
      <c r="F1596" t="n">
        <v>0.046</v>
      </c>
      <c r="G1596" t="n">
        <v>0.131</v>
      </c>
      <c r="H1596" t="n">
        <v>0.108</v>
      </c>
      <c r="I1596">
        <f>((D1599 + D1615 + D1630) + (D1597 + D1598))</f>
        <v/>
      </c>
      <c r="J1596">
        <f>(((D1599 + D1615 + D1630) + (D1597 + D1598))*C1596)</f>
        <v/>
      </c>
    </row>
    <row r="1597">
      <c r="A1597" t="inlineStr">
        <is>
          <t>INT_R_X11Y53/NR1BEG2</t>
        </is>
      </c>
      <c r="B1597" t="inlineStr">
        <is>
          <t>Part of wire</t>
        </is>
      </c>
      <c r="C1597" t="n">
        <v>0</v>
      </c>
      <c r="D1597" t="n">
        <v>0</v>
      </c>
    </row>
    <row r="1598">
      <c r="A1598" t="inlineStr">
        <is>
          <t>INT_R_X11Y54/NR1END2</t>
        </is>
      </c>
      <c r="B1598" t="inlineStr">
        <is>
          <t>Part of wire</t>
        </is>
      </c>
      <c r="C1598" t="n">
        <v>0</v>
      </c>
      <c r="D1598" t="n">
        <v>0</v>
      </c>
      <c r="I1598">
        <f>(((D1597 + D1598)/2) + (D1599 + D1615 + D1630))</f>
        <v/>
      </c>
      <c r="J1598">
        <f>((C1597 + C1598)*(((D1597 + D1598)/2) + (D1599 + D1615 + D1630)))</f>
        <v/>
      </c>
    </row>
    <row r="1599">
      <c r="A1599" t="inlineStr">
        <is>
          <t>INT_R_X11Y54/INT_R.NR1END2-&gt;&gt;BYP_ALT3</t>
        </is>
      </c>
      <c r="B1599" t="inlineStr">
        <is>
          <t>Buffer</t>
        </is>
      </c>
      <c r="C1599" t="n">
        <v>0</v>
      </c>
      <c r="D1599" t="n">
        <v>0.00757</v>
      </c>
      <c r="E1599" t="n">
        <v>0</v>
      </c>
      <c r="F1599" t="n">
        <v>0</v>
      </c>
      <c r="G1599" t="n">
        <v>0</v>
      </c>
      <c r="H1599" t="n">
        <v>0</v>
      </c>
      <c r="I1599">
        <f>((D1601) + (D1600))</f>
        <v/>
      </c>
      <c r="J1599">
        <f>(((D1601) + (D1600))*C1599)</f>
        <v/>
      </c>
    </row>
    <row r="1600">
      <c r="A1600" t="inlineStr">
        <is>
          <t>INT_R_X11Y54/BYP_ALT3</t>
        </is>
      </c>
      <c r="B1600" t="inlineStr">
        <is>
          <t>Part of wire</t>
        </is>
      </c>
      <c r="C1600" t="n">
        <v>0</v>
      </c>
      <c r="D1600" t="n">
        <v>0</v>
      </c>
      <c r="I1600">
        <f>(((D1600)/2) + (D1601))</f>
        <v/>
      </c>
      <c r="J1600">
        <f>((C1600)*(((D1600)/2) + (D1601)))</f>
        <v/>
      </c>
    </row>
    <row r="1601">
      <c r="A1601" t="inlineStr">
        <is>
          <t>INT_R_X11Y54/INT_R.BYP_ALT3-&gt;&gt;BYP_BOUNCE3</t>
        </is>
      </c>
      <c r="B1601" t="inlineStr">
        <is>
          <t>Buffer</t>
        </is>
      </c>
      <c r="C1601" t="n">
        <v>1.4764880625</v>
      </c>
      <c r="D1601" t="n">
        <v>0</v>
      </c>
      <c r="E1601" t="n">
        <v>0.059</v>
      </c>
      <c r="F1601" t="n">
        <v>0.049</v>
      </c>
      <c r="G1601" t="n">
        <v>0.178</v>
      </c>
      <c r="H1601" t="n">
        <v>0.147</v>
      </c>
      <c r="I1601">
        <f>((D1604) + (D1602 + D1603))</f>
        <v/>
      </c>
      <c r="J1601">
        <f>(((D1604) + (D1602 + D1603))*C1601)</f>
        <v/>
      </c>
    </row>
    <row r="1602">
      <c r="A1602" t="inlineStr">
        <is>
          <t>INT_R_X11Y54/BYP_BOUNCE3</t>
        </is>
      </c>
      <c r="B1602" t="inlineStr">
        <is>
          <t>Part of wire</t>
        </is>
      </c>
      <c r="C1602" t="n">
        <v>0</v>
      </c>
      <c r="D1602" t="n">
        <v>0</v>
      </c>
    </row>
    <row r="1603">
      <c r="A1603" t="inlineStr">
        <is>
          <t>INT_R_X11Y55/BYP_BOUNCE_N3_3</t>
        </is>
      </c>
      <c r="B1603" t="inlineStr">
        <is>
          <t>Part of wire</t>
        </is>
      </c>
      <c r="C1603" t="n">
        <v>0</v>
      </c>
      <c r="D1603" t="n">
        <v>0</v>
      </c>
      <c r="I1603">
        <f>(((D1602 + D1603)/2) + (D1604))</f>
        <v/>
      </c>
      <c r="J1603">
        <f>((C1602 + C1603)*(((D1602 + D1603)/2) + (D1604)))</f>
        <v/>
      </c>
    </row>
    <row r="1604">
      <c r="A1604" t="inlineStr">
        <is>
          <t>INT_R_X11Y54/INT_R.BYP_BOUNCE3-&gt;&gt;IMUX15</t>
        </is>
      </c>
      <c r="B1604" t="inlineStr">
        <is>
          <t>Buffer</t>
        </is>
      </c>
      <c r="C1604" t="n">
        <v>1.6107141875</v>
      </c>
      <c r="D1604" t="n">
        <v>0.007713</v>
      </c>
      <c r="E1604" t="n">
        <v>0.047</v>
      </c>
      <c r="F1604" t="n">
        <v>0.038</v>
      </c>
      <c r="G1604" t="n">
        <v>0.138</v>
      </c>
      <c r="H1604" t="n">
        <v>0.114</v>
      </c>
      <c r="I1604">
        <f>((((D1609) + (D1608))) + (D1605 + D1606))</f>
        <v/>
      </c>
      <c r="J1604">
        <f>(((((D1609) + (D1608))) + (D1605 + D1606))*C1604)</f>
        <v/>
      </c>
    </row>
    <row r="1605">
      <c r="A1605" t="inlineStr">
        <is>
          <t>INT_R_X11Y54/IMUX15</t>
        </is>
      </c>
      <c r="B1605" t="inlineStr">
        <is>
          <t>Part of wire</t>
        </is>
      </c>
      <c r="C1605" t="n">
        <v>0</v>
      </c>
      <c r="D1605" t="n">
        <v>0</v>
      </c>
    </row>
    <row r="1606">
      <c r="A1606" t="inlineStr">
        <is>
          <t>CLBLM_R_X11Y54/CLBLM_IMUX15</t>
        </is>
      </c>
      <c r="B1606" t="inlineStr">
        <is>
          <t>Part of wire</t>
        </is>
      </c>
      <c r="C1606" t="n">
        <v>0</v>
      </c>
      <c r="D1606" t="n">
        <v>0</v>
      </c>
      <c r="I1606">
        <f>(((D1605 + D1606)/2) + (((D1609) + (D1608))))</f>
        <v/>
      </c>
      <c r="J1606">
        <f>((C1605 + C1606)*(((D1605 + D1606)/2) + (((D1609) + (D1608)))))</f>
        <v/>
      </c>
    </row>
    <row r="1607">
      <c r="A1607" t="inlineStr">
        <is>
          <t>CLBLM_R_X11Y54/CLBLM_R.CLBLM_IMUX15-&gt;CLBLM_M_B1</t>
        </is>
      </c>
      <c r="B1607" t="inlineStr">
        <is>
          <t>PassTransistor</t>
        </is>
      </c>
      <c r="C1607" t="n">
        <v>0</v>
      </c>
      <c r="E1607" t="n">
        <v>0</v>
      </c>
      <c r="F1607" t="n">
        <v>0</v>
      </c>
      <c r="G1607" t="n">
        <v>0</v>
      </c>
      <c r="H1607" t="n">
        <v>0</v>
      </c>
      <c r="I1607">
        <f>((D1609) + (D1608))</f>
        <v/>
      </c>
      <c r="J1607">
        <f>(((D1609) + (D1608))*C1607)</f>
        <v/>
      </c>
    </row>
    <row r="1608">
      <c r="A1608" t="inlineStr">
        <is>
          <t>CLBLM_R_X11Y54/CLBLM_M_B1</t>
        </is>
      </c>
      <c r="B1608" t="inlineStr">
        <is>
          <t>Part of wire</t>
        </is>
      </c>
      <c r="C1608" t="n">
        <v>0</v>
      </c>
      <c r="D1608" t="n">
        <v>0</v>
      </c>
      <c r="I1608">
        <f>(((D1608)/2) + (D1609))</f>
        <v/>
      </c>
      <c r="J1608">
        <f>((C1608)*(((D1608)/2) + (D1609)))</f>
        <v/>
      </c>
    </row>
    <row r="1609">
      <c r="A1609" t="inlineStr">
        <is>
          <t>masterReg/readData2[26]_i_4/I3</t>
        </is>
      </c>
      <c r="B1609" t="inlineStr">
        <is>
          <t>Inpin</t>
        </is>
      </c>
      <c r="D1609" t="n">
        <v>0</v>
      </c>
      <c r="E1609" t="n">
        <v>0.218</v>
      </c>
      <c r="F1609" t="n">
        <v>0.175</v>
      </c>
      <c r="G1609" t="n">
        <v>0.521</v>
      </c>
      <c r="H1609" t="n">
        <v>0.42</v>
      </c>
    </row>
    <row r="1610">
      <c r="A1610" t="inlineStr">
        <is>
          <t>sw_IBUF[0]: sw_IBUF[0]_inst/O to masterReg/readData2[26]_i_4/I3 sum delays</t>
        </is>
      </c>
      <c r="E1610">
        <f>(E2 + E5 + E7 + E9 + E11 + E15 + E18 + E27 + E48 + E56 + E64 + E113 + E116 + E168 + E444 + E562 + E590 + E647 + E652 + E666 + E694 + E1072 + E1298 + E1542 + E1596 + E1599 + E1601 + E1604 + E1607 + E1609)</f>
        <v/>
      </c>
      <c r="F1610">
        <f>(F2 + F5 + F7 + F9 + F11 + F15 + F18 + F27 + F48 + F56 + F64 + F113 + F116 + F168 + F444 + F562 + F590 + F647 + F652 + F666 + F694 + F1072 + F1298 + F1542 + F1596 + F1599 + F1601 + F1604 + F1607 + F1609)</f>
        <v/>
      </c>
      <c r="G1610">
        <f>(G2 + G5 + G7 + G9 + G11 + G15 + G18 + G27 + G48 + G56 + G64 + G113 + G116 + G168 + G444 + G562 + G590 + G647 + G652 + G666 + G694 + G1072 + G1298 + G1542 + G1596 + G1599 + G1601 + G1604 + G1607 + G1609)</f>
        <v/>
      </c>
      <c r="H1610">
        <f>(H2 + H5 + H7 + H9 + H11 + H15 + H18 + H27 + H48 + H56 + H64 + H113 + H116 + H168 + H444 + H562 + H590 + H647 + H652 + H666 + H694 + H1072 + H1298 + H1542 + H1596 + H1599 + H1601 + H1604 + H1607 + H1609)</f>
        <v/>
      </c>
      <c r="J1610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J1542 + J1544 + J1596 + J1598 + J1599 + J1600 + J1601 + J1603 + J1604 + J1606 + J1607 + J1608 + J1609)</f>
        <v/>
      </c>
    </row>
    <row r="1611">
      <c r="A1611" t="inlineStr">
        <is>
          <t>sw_IBUF[0]: sw_IBUF[0]_inst/O to masterReg/readData2[26]_i_4/I3sum delays + cap delay</t>
        </is>
      </c>
      <c r="E1611">
        <f>1000*(E1610 + J1610)</f>
        <v/>
      </c>
      <c r="F1611">
        <f>1000*(F1610 + J1610)</f>
        <v/>
      </c>
      <c r="G1611">
        <f>1000*(G1610 + J1610)</f>
        <v/>
      </c>
      <c r="H1611">
        <f>1000*(H1610 + J1610)</f>
        <v/>
      </c>
    </row>
    <row r="1613">
      <c r="A1613" t="inlineStr">
        <is>
          <t>sw_IBUF[0]: sw_IBUF[0]_inst/O to masterReg/readData2[26]_i_4/I3Total delay (from Vivado)</t>
        </is>
      </c>
      <c r="E1613" t="inlineStr">
        <is>
          <t>2488</t>
        </is>
      </c>
      <c r="F1613" t="inlineStr">
        <is>
          <t>2181</t>
        </is>
      </c>
      <c r="G1613" t="inlineStr">
        <is>
          <t>4149</t>
        </is>
      </c>
      <c r="H1613" t="inlineStr">
        <is>
          <t>3551</t>
        </is>
      </c>
    </row>
    <row r="1615">
      <c r="A1615" t="inlineStr">
        <is>
          <t>INT_R_X11Y54/INT_R.NR1END2-&gt;&gt;NW2BEG2</t>
        </is>
      </c>
      <c r="B1615" t="inlineStr">
        <is>
          <t>Buffer</t>
        </is>
      </c>
      <c r="C1615" t="n">
        <v>1.1851186875</v>
      </c>
      <c r="D1615" t="n">
        <v>0.008473000000000001</v>
      </c>
      <c r="E1615" t="n">
        <v>0.043</v>
      </c>
      <c r="F1615" t="n">
        <v>0.035</v>
      </c>
      <c r="G1615" t="n">
        <v>0.14</v>
      </c>
      <c r="H1615" t="n">
        <v>0.116</v>
      </c>
      <c r="I1615">
        <f>((D1619) + (D1616 + D1617 + D1618))</f>
        <v/>
      </c>
      <c r="J1615">
        <f>(((D1619) + (D1616 + D1617 + D1618))*C1615)</f>
        <v/>
      </c>
    </row>
    <row r="1616">
      <c r="A1616" t="inlineStr">
        <is>
          <t>INT_R_X11Y54/NW2BEG2</t>
        </is>
      </c>
      <c r="B1616" t="inlineStr">
        <is>
          <t>Part of wire</t>
        </is>
      </c>
      <c r="C1616" t="n">
        <v>0</v>
      </c>
      <c r="D1616" t="n">
        <v>0</v>
      </c>
    </row>
    <row r="1617">
      <c r="A1617" t="inlineStr">
        <is>
          <t>INT_L_X10Y55/NW2END2</t>
        </is>
      </c>
      <c r="B1617" t="inlineStr">
        <is>
          <t>Part of wire</t>
        </is>
      </c>
      <c r="C1617" t="n">
        <v>0</v>
      </c>
      <c r="D1617" t="n">
        <v>0</v>
      </c>
    </row>
    <row r="1618">
      <c r="A1618" t="inlineStr">
        <is>
          <t>INT_R_X11Y55/NW2A2</t>
        </is>
      </c>
      <c r="B1618" t="inlineStr">
        <is>
          <t>Part of wire</t>
        </is>
      </c>
      <c r="C1618" t="n">
        <v>0</v>
      </c>
      <c r="D1618" t="n">
        <v>0</v>
      </c>
      <c r="I1618">
        <f>(((D1616 + D1617 + D1618)/2) + (D1619))</f>
        <v/>
      </c>
      <c r="J1618">
        <f>((C1616 + C1617 + C1618)*(((D1616 + D1617 + D1618)/2) + (D1619)))</f>
        <v/>
      </c>
    </row>
    <row r="1619">
      <c r="A1619" t="inlineStr">
        <is>
          <t>INT_L_X10Y55/INT_L.NW2END2-&gt;&gt;IMUX_L19</t>
        </is>
      </c>
      <c r="B1619" t="inlineStr">
        <is>
          <t>Buffer</t>
        </is>
      </c>
      <c r="C1619" t="n">
        <v>1.6107141875</v>
      </c>
      <c r="D1619" t="n">
        <v>0.007713</v>
      </c>
      <c r="E1619" t="n">
        <v>0.047</v>
      </c>
      <c r="F1619" t="n">
        <v>0.038</v>
      </c>
      <c r="G1619" t="n">
        <v>0.138</v>
      </c>
      <c r="H1619" t="n">
        <v>0.114</v>
      </c>
      <c r="I1619">
        <f>((((D1624) + (D1623))) + (D1620 + D1621))</f>
        <v/>
      </c>
      <c r="J1619">
        <f>(((((D1624) + (D1623))) + (D1620 + D1621))*C1619)</f>
        <v/>
      </c>
    </row>
    <row r="1620">
      <c r="A1620" t="inlineStr">
        <is>
          <t>INT_L_X10Y55/IMUX_L19</t>
        </is>
      </c>
      <c r="B1620" t="inlineStr">
        <is>
          <t>Part of wire</t>
        </is>
      </c>
      <c r="C1620" t="n">
        <v>0</v>
      </c>
      <c r="D1620" t="n">
        <v>0</v>
      </c>
    </row>
    <row r="1621">
      <c r="A1621" t="inlineStr">
        <is>
          <t>CLBLM_L_X10Y55/CLBLM_IMUX19</t>
        </is>
      </c>
      <c r="B1621" t="inlineStr">
        <is>
          <t>Part of wire</t>
        </is>
      </c>
      <c r="C1621" t="n">
        <v>0</v>
      </c>
      <c r="D1621" t="n">
        <v>0</v>
      </c>
      <c r="I1621">
        <f>(((D1620 + D1621)/2) + (((D1624) + (D1623))))</f>
        <v/>
      </c>
      <c r="J1621">
        <f>((C1620 + C1621)*(((D1620 + D1621)/2) + (((D1624) + (D1623)))))</f>
        <v/>
      </c>
    </row>
    <row r="1622">
      <c r="A1622" t="inlineStr">
        <is>
          <t>CLBLM_L_X10Y55/CLBLM_L.CLBLM_IMUX19-&gt;CLBLM_L_B2</t>
        </is>
      </c>
      <c r="B1622" t="inlineStr">
        <is>
          <t>PassTransistor</t>
        </is>
      </c>
      <c r="C1622" t="n">
        <v>0</v>
      </c>
      <c r="E1622" t="n">
        <v>0</v>
      </c>
      <c r="F1622" t="n">
        <v>0</v>
      </c>
      <c r="G1622" t="n">
        <v>0</v>
      </c>
      <c r="H1622" t="n">
        <v>0</v>
      </c>
      <c r="I1622">
        <f>((D1624) + (D1623))</f>
        <v/>
      </c>
      <c r="J1622">
        <f>(((D1624) + (D1623))*C1622)</f>
        <v/>
      </c>
    </row>
    <row r="1623">
      <c r="A1623" t="inlineStr">
        <is>
          <t>CLBLM_L_X10Y55/CLBLM_L_B2</t>
        </is>
      </c>
      <c r="B1623" t="inlineStr">
        <is>
          <t>Part of wire</t>
        </is>
      </c>
      <c r="C1623" t="n">
        <v>0</v>
      </c>
      <c r="D1623" t="n">
        <v>0</v>
      </c>
      <c r="I1623">
        <f>(((D1623)/2) + (D1624))</f>
        <v/>
      </c>
      <c r="J1623">
        <f>((C1623)*(((D1623)/2) + (D1624)))</f>
        <v/>
      </c>
    </row>
    <row r="1624">
      <c r="A1624" t="inlineStr">
        <is>
          <t>masterReg/register_reg_r1_0_31_30_31__0_i_2/I2</t>
        </is>
      </c>
      <c r="B1624" t="inlineStr">
        <is>
          <t>Inpin</t>
        </is>
      </c>
      <c r="D1624" t="n">
        <v>0</v>
      </c>
      <c r="E1624" t="n">
        <v>0.212</v>
      </c>
      <c r="F1624" t="n">
        <v>0.17</v>
      </c>
      <c r="G1624" t="n">
        <v>0.506</v>
      </c>
      <c r="H1624" t="n">
        <v>0.408</v>
      </c>
    </row>
    <row r="1625">
      <c r="A1625" t="inlineStr">
        <is>
          <t>sw_IBUF[0]: sw_IBUF[0]_inst/O to masterReg/register_reg_r1_0_31_30_31__0_i_2/I2 sum delays</t>
        </is>
      </c>
      <c r="E1625">
        <f>(E2 + E5 + E7 + E9 + E11 + E15 + E18 + E27 + E48 + E56 + E64 + E113 + E116 + E168 + E444 + E562 + E590 + E647 + E652 + E666 + E694 + E1072 + E1298 + E1542 + E1596 + E1615 + E1619 + E1622 + E1624)</f>
        <v/>
      </c>
      <c r="F1625">
        <f>(F2 + F5 + F7 + F9 + F11 + F15 + F18 + F27 + F48 + F56 + F64 + F113 + F116 + F168 + F444 + F562 + F590 + F647 + F652 + F666 + F694 + F1072 + F1298 + F1542 + F1596 + F1615 + F1619 + F1622 + F1624)</f>
        <v/>
      </c>
      <c r="G1625">
        <f>(G2 + G5 + G7 + G9 + G11 + G15 + G18 + G27 + G48 + G56 + G64 + G113 + G116 + G168 + G444 + G562 + G590 + G647 + G652 + G666 + G694 + G1072 + G1298 + G1542 + G1596 + G1615 + G1619 + G1622 + G1624)</f>
        <v/>
      </c>
      <c r="H1625">
        <f>(H2 + H5 + H7 + H9 + H11 + H15 + H18 + H27 + H48 + H56 + H64 + H113 + H116 + H168 + H444 + H562 + H590 + H647 + H652 + H666 + H694 + H1072 + H1298 + H1542 + H1596 + H1615 + H1619 + H1622 + H1624)</f>
        <v/>
      </c>
      <c r="J1625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J1542 + J1544 + J1596 + J1598 + J1615 + J1618 + J1619 + J1621 + J1622 + J1623 + J1624)</f>
        <v/>
      </c>
    </row>
    <row r="1626">
      <c r="A1626" t="inlineStr">
        <is>
          <t>sw_IBUF[0]: sw_IBUF[0]_inst/O to masterReg/register_reg_r1_0_31_30_31__0_i_2/I2sum delays + cap delay</t>
        </is>
      </c>
      <c r="E1626">
        <f>1000*(E1625 + J1625)</f>
        <v/>
      </c>
      <c r="F1626">
        <f>1000*(F1625 + J1625)</f>
        <v/>
      </c>
      <c r="G1626">
        <f>1000*(G1625 + J1625)</f>
        <v/>
      </c>
      <c r="H1626">
        <f>1000*(H1625 + J1625)</f>
        <v/>
      </c>
    </row>
    <row r="1628">
      <c r="A1628" t="inlineStr">
        <is>
          <t>sw_IBUF[0]: sw_IBUF[0]_inst/O to masterReg/register_reg_r1_0_31_30_31__0_i_2/I2Total delay (from Vivado)</t>
        </is>
      </c>
      <c r="E1628" t="inlineStr">
        <is>
          <t>2464</t>
        </is>
      </c>
      <c r="F1628" t="inlineStr">
        <is>
          <t>2160</t>
        </is>
      </c>
      <c r="G1628" t="inlineStr">
        <is>
          <t>4117</t>
        </is>
      </c>
      <c r="H1628" t="inlineStr">
        <is>
          <t>3526</t>
        </is>
      </c>
    </row>
    <row r="1630">
      <c r="A1630" t="inlineStr">
        <is>
          <t>INT_R_X11Y54/INT_R.NR1END2-&gt;&gt;IMUX28</t>
        </is>
      </c>
      <c r="B1630" t="inlineStr">
        <is>
          <t>Buffer</t>
        </is>
      </c>
      <c r="C1630" t="n">
        <v>1.6107141875</v>
      </c>
      <c r="D1630" t="n">
        <v>0.007713</v>
      </c>
      <c r="E1630" t="n">
        <v>0.047</v>
      </c>
      <c r="F1630" t="n">
        <v>0.038</v>
      </c>
      <c r="G1630" t="n">
        <v>0.138</v>
      </c>
      <c r="H1630" t="n">
        <v>0.114</v>
      </c>
      <c r="I1630">
        <f>((((D1635) + (D1634))) + (D1631 + D1632))</f>
        <v/>
      </c>
      <c r="J1630">
        <f>(((((D1635) + (D1634))) + (D1631 + D1632))*C1630)</f>
        <v/>
      </c>
    </row>
    <row r="1631">
      <c r="A1631" t="inlineStr">
        <is>
          <t>INT_R_X11Y54/IMUX28</t>
        </is>
      </c>
      <c r="B1631" t="inlineStr">
        <is>
          <t>Part of wire</t>
        </is>
      </c>
      <c r="C1631" t="n">
        <v>0</v>
      </c>
      <c r="D1631" t="n">
        <v>0</v>
      </c>
    </row>
    <row r="1632">
      <c r="A1632" t="inlineStr">
        <is>
          <t>CLBLM_R_X11Y54/CLBLM_IMUX28</t>
        </is>
      </c>
      <c r="B1632" t="inlineStr">
        <is>
          <t>Part of wire</t>
        </is>
      </c>
      <c r="C1632" t="n">
        <v>0</v>
      </c>
      <c r="D1632" t="n">
        <v>0</v>
      </c>
      <c r="I1632">
        <f>(((D1631 + D1632)/2) + (((D1635) + (D1634))))</f>
        <v/>
      </c>
      <c r="J1632">
        <f>((C1631 + C1632)*(((D1631 + D1632)/2) + (((D1635) + (D1634)))))</f>
        <v/>
      </c>
    </row>
    <row r="1633">
      <c r="A1633" t="inlineStr">
        <is>
          <t>CLBLM_R_X11Y54/CLBLM_R.CLBLM_IMUX28-&gt;CLBLM_M_C4</t>
        </is>
      </c>
      <c r="B1633" t="inlineStr">
        <is>
          <t>PassTransistor</t>
        </is>
      </c>
      <c r="C1633" t="n">
        <v>0</v>
      </c>
      <c r="E1633" t="n">
        <v>0</v>
      </c>
      <c r="F1633" t="n">
        <v>0</v>
      </c>
      <c r="G1633" t="n">
        <v>0</v>
      </c>
      <c r="H1633" t="n">
        <v>0</v>
      </c>
      <c r="I1633">
        <f>((D1635) + (D1634))</f>
        <v/>
      </c>
      <c r="J1633">
        <f>(((D1635) + (D1634))*C1633)</f>
        <v/>
      </c>
    </row>
    <row r="1634">
      <c r="A1634" t="inlineStr">
        <is>
          <t>CLBLM_R_X11Y54/CLBLM_M_C4</t>
        </is>
      </c>
      <c r="B1634" t="inlineStr">
        <is>
          <t>Part of wire</t>
        </is>
      </c>
      <c r="C1634" t="n">
        <v>0</v>
      </c>
      <c r="D1634" t="n">
        <v>0</v>
      </c>
      <c r="I1634">
        <f>(((D1634)/2) + (D1635))</f>
        <v/>
      </c>
      <c r="J1634">
        <f>((C1634)*(((D1634)/2) + (D1635)))</f>
        <v/>
      </c>
    </row>
    <row r="1635">
      <c r="A1635" t="inlineStr">
        <is>
          <t>ALU1/register_reg_r1_0_31_24_29_i_14/I1</t>
        </is>
      </c>
      <c r="B1635" t="inlineStr">
        <is>
          <t>Inpin</t>
        </is>
      </c>
      <c r="D1635" t="n">
        <v>0</v>
      </c>
      <c r="E1635" t="n">
        <v>0.111</v>
      </c>
      <c r="F1635" t="n">
        <v>0.089</v>
      </c>
      <c r="G1635" t="n">
        <v>0.3</v>
      </c>
      <c r="H1635" t="n">
        <v>0.242</v>
      </c>
    </row>
    <row r="1636">
      <c r="A1636" t="inlineStr">
        <is>
          <t>sw_IBUF[0]: sw_IBUF[0]_inst/O to ALU1/register_reg_r1_0_31_24_29_i_14/I1 sum delays</t>
        </is>
      </c>
      <c r="E1636">
        <f>(E2 + E5 + E7 + E9 + E11 + E15 + E18 + E27 + E48 + E56 + E64 + E113 + E116 + E168 + E444 + E562 + E590 + E647 + E652 + E666 + E694 + E1072 + E1298 + E1542 + E1596 + E1630 + E1633 + E1635)</f>
        <v/>
      </c>
      <c r="F1636">
        <f>(F2 + F5 + F7 + F9 + F11 + F15 + F18 + F27 + F48 + F56 + F64 + F113 + F116 + F168 + F444 + F562 + F590 + F647 + F652 + F666 + F694 + F1072 + F1298 + F1542 + F1596 + F1630 + F1633 + F1635)</f>
        <v/>
      </c>
      <c r="G1636">
        <f>(G2 + G5 + G7 + G9 + G11 + G15 + G18 + G27 + G48 + G56 + G64 + G113 + G116 + G168 + G444 + G562 + G590 + G647 + G652 + G666 + G694 + G1072 + G1298 + G1542 + G1596 + G1630 + G1633 + G1635)</f>
        <v/>
      </c>
      <c r="H1636">
        <f>(H2 + H5 + H7 + H9 + H11 + H15 + H18 + H27 + H48 + H56 + H64 + H113 + H116 + H168 + H444 + H562 + H590 + H647 + H652 + H666 + H694 + H1072 + H1298 + H1542 + H1596 + H1630 + H1633 + H1635)</f>
        <v/>
      </c>
      <c r="J1636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J1072 + J1077 + J1298 + J1305 + J1542 + J1544 + J1596 + J1598 + J1630 + J1632 + J1633 + J1634 + J1635)</f>
        <v/>
      </c>
    </row>
    <row r="1637">
      <c r="A1637" t="inlineStr">
        <is>
          <t>sw_IBUF[0]: sw_IBUF[0]_inst/O to ALU1/register_reg_r1_0_31_24_29_i_14/I1sum delays + cap delay</t>
        </is>
      </c>
      <c r="E1637">
        <f>1000*(E1636 + J1636)</f>
        <v/>
      </c>
      <c r="F1637">
        <f>1000*(F1636 + J1636)</f>
        <v/>
      </c>
      <c r="G1637">
        <f>1000*(G1636 + J1636)</f>
        <v/>
      </c>
      <c r="H1637">
        <f>1000*(H1636 + J1636)</f>
        <v/>
      </c>
    </row>
    <row r="1639">
      <c r="A1639" t="inlineStr">
        <is>
          <t>sw_IBUF[0]: sw_IBUF[0]_inst/O to ALU1/register_reg_r1_0_31_24_29_i_14/I1Total delay (from Vivado)</t>
        </is>
      </c>
      <c r="E1639" t="inlineStr">
        <is>
          <t>2312</t>
        </is>
      </c>
      <c r="F1639" t="inlineStr">
        <is>
          <t>2036</t>
        </is>
      </c>
      <c r="G1639" t="inlineStr">
        <is>
          <t>3812</t>
        </is>
      </c>
      <c r="H1639" t="inlineStr">
        <is>
          <t>3277</t>
        </is>
      </c>
    </row>
    <row r="1641">
      <c r="A1641" t="inlineStr">
        <is>
          <t>INT_R_X7Y52/INT_R.NN6END1-&gt;&gt;SR1BEG1</t>
        </is>
      </c>
      <c r="B1641" t="inlineStr">
        <is>
          <t>Buffer</t>
        </is>
      </c>
      <c r="C1641" t="n">
        <v>1.16220225</v>
      </c>
      <c r="D1641" t="n">
        <v>0.008429000000000001</v>
      </c>
      <c r="E1641" t="n">
        <v>0.056</v>
      </c>
      <c r="F1641" t="n">
        <v>0.046</v>
      </c>
      <c r="G1641" t="n">
        <v>0.132</v>
      </c>
      <c r="H1641" t="n">
        <v>0.109</v>
      </c>
      <c r="I1641">
        <f>((D1644 + D1655) + (D1642 + D1643))</f>
        <v/>
      </c>
      <c r="J1641">
        <f>(((D1644 + D1655) + (D1642 + D1643))*C1641)</f>
        <v/>
      </c>
    </row>
    <row r="1642">
      <c r="A1642" t="inlineStr">
        <is>
          <t>INT_R_X7Y52/SR1BEG1</t>
        </is>
      </c>
      <c r="B1642" t="inlineStr">
        <is>
          <t>Part of wire</t>
        </is>
      </c>
      <c r="C1642" t="n">
        <v>0</v>
      </c>
      <c r="D1642" t="n">
        <v>0</v>
      </c>
    </row>
    <row r="1643">
      <c r="A1643" t="inlineStr">
        <is>
          <t>INT_R_X7Y51/SR1END1</t>
        </is>
      </c>
      <c r="B1643" t="inlineStr">
        <is>
          <t>Part of wire</t>
        </is>
      </c>
      <c r="C1643" t="n">
        <v>0</v>
      </c>
      <c r="D1643" t="n">
        <v>0</v>
      </c>
      <c r="I1643">
        <f>(((D1642 + D1643)/2) + (D1644 + D1655))</f>
        <v/>
      </c>
      <c r="J1643">
        <f>((C1642 + C1643)*(((D1642 + D1643)/2) + (D1644 + D1655)))</f>
        <v/>
      </c>
    </row>
    <row r="1644">
      <c r="A1644" t="inlineStr">
        <is>
          <t>INT_R_X7Y51/INT_R.SR1END1-&gt;&gt;IMUX3</t>
        </is>
      </c>
      <c r="B1644" t="inlineStr">
        <is>
          <t>Buffer</t>
        </is>
      </c>
      <c r="C1644" t="n">
        <v>1.6107141875</v>
      </c>
      <c r="D1644" t="n">
        <v>0.007713</v>
      </c>
      <c r="E1644" t="n">
        <v>0.047</v>
      </c>
      <c r="F1644" t="n">
        <v>0.038</v>
      </c>
      <c r="G1644" t="n">
        <v>0.138</v>
      </c>
      <c r="H1644" t="n">
        <v>0.114</v>
      </c>
      <c r="I1644">
        <f>((((D1649) + (D1648))) + (D1645 + D1646))</f>
        <v/>
      </c>
      <c r="J1644">
        <f>(((((D1649) + (D1648))) + (D1645 + D1646))*C1644)</f>
        <v/>
      </c>
    </row>
    <row r="1645">
      <c r="A1645" t="inlineStr">
        <is>
          <t>INT_R_X7Y51/IMUX3</t>
        </is>
      </c>
      <c r="B1645" t="inlineStr">
        <is>
          <t>Part of wire</t>
        </is>
      </c>
      <c r="C1645" t="n">
        <v>0</v>
      </c>
      <c r="D1645" t="n">
        <v>0</v>
      </c>
    </row>
    <row r="1646">
      <c r="A1646" t="inlineStr">
        <is>
          <t>CLBLM_R_X7Y51/CLBLM_IMUX3</t>
        </is>
      </c>
      <c r="B1646" t="inlineStr">
        <is>
          <t>Part of wire</t>
        </is>
      </c>
      <c r="C1646" t="n">
        <v>0</v>
      </c>
      <c r="D1646" t="n">
        <v>0</v>
      </c>
      <c r="I1646">
        <f>(((D1645 + D1646)/2) + (((D1649) + (D1648))))</f>
        <v/>
      </c>
      <c r="J1646">
        <f>((C1645 + C1646)*(((D1645 + D1646)/2) + (((D1649) + (D1648)))))</f>
        <v/>
      </c>
    </row>
    <row r="1647">
      <c r="A1647" t="inlineStr">
        <is>
          <t>CLBLM_R_X7Y51/CLBLM_R.CLBLM_IMUX3-&gt;CLBLM_L_A2</t>
        </is>
      </c>
      <c r="B1647" t="inlineStr">
        <is>
          <t>PassTransistor</t>
        </is>
      </c>
      <c r="C1647" t="n">
        <v>0</v>
      </c>
      <c r="E1647" t="n">
        <v>0</v>
      </c>
      <c r="F1647" t="n">
        <v>0</v>
      </c>
      <c r="G1647" t="n">
        <v>0</v>
      </c>
      <c r="H1647" t="n">
        <v>0</v>
      </c>
      <c r="I1647">
        <f>((D1649) + (D1648))</f>
        <v/>
      </c>
      <c r="J1647">
        <f>(((D1649) + (D1648))*C1647)</f>
        <v/>
      </c>
    </row>
    <row r="1648">
      <c r="A1648" t="inlineStr">
        <is>
          <t>CLBLM_R_X7Y51/CLBLM_L_A2</t>
        </is>
      </c>
      <c r="B1648" t="inlineStr">
        <is>
          <t>Part of wire</t>
        </is>
      </c>
      <c r="C1648" t="n">
        <v>0</v>
      </c>
      <c r="D1648" t="n">
        <v>0</v>
      </c>
      <c r="I1648">
        <f>(((D1648)/2) + (D1649))</f>
        <v/>
      </c>
      <c r="J1648">
        <f>((C1648)*(((D1648)/2) + (D1649)))</f>
        <v/>
      </c>
    </row>
    <row r="1649">
      <c r="A1649" t="inlineStr">
        <is>
          <t>masterReg/readData2[22]_i_7/I1</t>
        </is>
      </c>
      <c r="B1649" t="inlineStr">
        <is>
          <t>Inpin</t>
        </is>
      </c>
      <c r="D1649" t="n">
        <v>0</v>
      </c>
      <c r="E1649" t="n">
        <v>0.212</v>
      </c>
      <c r="F1649" t="n">
        <v>0.17</v>
      </c>
      <c r="G1649" t="n">
        <v>0.507</v>
      </c>
      <c r="H1649" t="n">
        <v>0.409</v>
      </c>
    </row>
    <row r="1650">
      <c r="A1650" t="inlineStr">
        <is>
          <t>sw_IBUF[0]: sw_IBUF[0]_inst/O to masterReg/readData2[22]_i_7/I1 sum delays</t>
        </is>
      </c>
      <c r="E1650">
        <f>(E2 + E5 + E7 + E9 + E11 + E15 + E18 + E27 + E48 + E56 + E64 + E113 + E116 + E168 + E444 + E562 + E590 + E647 + E652 + E666 + E694 + E1641 + E1644 + E1647 + E1649)</f>
        <v/>
      </c>
      <c r="F1650">
        <f>(F2 + F5 + F7 + F9 + F11 + F15 + F18 + F27 + F48 + F56 + F64 + F113 + F116 + F168 + F444 + F562 + F590 + F647 + F652 + F666 + F694 + F1641 + F1644 + F1647 + F1649)</f>
        <v/>
      </c>
      <c r="G1650">
        <f>(G2 + G5 + G7 + G9 + G11 + G15 + G18 + G27 + G48 + G56 + G64 + G113 + G116 + G168 + G444 + G562 + G590 + G647 + G652 + G666 + G694 + G1641 + G1644 + G1647 + G1649)</f>
        <v/>
      </c>
      <c r="H1650">
        <f>(H2 + H5 + H7 + H9 + H11 + H15 + H18 + H27 + H48 + H56 + H64 + H113 + H116 + H168 + H444 + H562 + H590 + H647 + H652 + H666 + H694 + H1641 + H1644 + H1647 + H1649)</f>
        <v/>
      </c>
      <c r="J1650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J1641 + J1643 + J1644 + J1646 + J1647 + J1648 + J1649)</f>
        <v/>
      </c>
    </row>
    <row r="1651">
      <c r="A1651" t="inlineStr">
        <is>
          <t>sw_IBUF[0]: sw_IBUF[0]_inst/O to masterReg/readData2[22]_i_7/I1sum delays + cap delay</t>
        </is>
      </c>
      <c r="E1651">
        <f>1000*(E1650 + J1650)</f>
        <v/>
      </c>
      <c r="F1651">
        <f>1000*(F1650 + J1650)</f>
        <v/>
      </c>
      <c r="G1651">
        <f>1000*(G1650 + J1650)</f>
        <v/>
      </c>
      <c r="H1651">
        <f>1000*(H1650 + J1650)</f>
        <v/>
      </c>
    </row>
    <row r="1653">
      <c r="A1653" t="inlineStr">
        <is>
          <t>sw_IBUF[0]: sw_IBUF[0]_inst/O to masterReg/readData2[22]_i_7/I1Total delay (from Vivado)</t>
        </is>
      </c>
      <c r="E1653" t="inlineStr">
        <is>
          <t>2118</t>
        </is>
      </c>
      <c r="F1653" t="inlineStr">
        <is>
          <t>1849</t>
        </is>
      </c>
      <c r="G1653" t="inlineStr">
        <is>
          <t>3525</t>
        </is>
      </c>
      <c r="H1653" t="inlineStr">
        <is>
          <t>3010</t>
        </is>
      </c>
    </row>
    <row r="1655">
      <c r="A1655" t="inlineStr">
        <is>
          <t>INT_R_X7Y51/INT_R.SR1END1-&gt;&gt;IMUX19</t>
        </is>
      </c>
      <c r="B1655" t="inlineStr">
        <is>
          <t>Buffer</t>
        </is>
      </c>
      <c r="C1655" t="n">
        <v>1.6107141875</v>
      </c>
      <c r="D1655" t="n">
        <v>0.007713</v>
      </c>
      <c r="E1655" t="n">
        <v>0.047</v>
      </c>
      <c r="F1655" t="n">
        <v>0.038</v>
      </c>
      <c r="G1655" t="n">
        <v>0.138</v>
      </c>
      <c r="H1655" t="n">
        <v>0.114</v>
      </c>
      <c r="I1655">
        <f>((((D1660) + (D1659))) + (D1656 + D1657))</f>
        <v/>
      </c>
      <c r="J1655">
        <f>(((((D1660) + (D1659))) + (D1656 + D1657))*C1655)</f>
        <v/>
      </c>
    </row>
    <row r="1656">
      <c r="A1656" t="inlineStr">
        <is>
          <t>INT_R_X7Y51/IMUX19</t>
        </is>
      </c>
      <c r="B1656" t="inlineStr">
        <is>
          <t>Part of wire</t>
        </is>
      </c>
      <c r="C1656" t="n">
        <v>0</v>
      </c>
      <c r="D1656" t="n">
        <v>0</v>
      </c>
    </row>
    <row r="1657">
      <c r="A1657" t="inlineStr">
        <is>
          <t>CLBLM_R_X7Y51/CLBLM_IMUX19</t>
        </is>
      </c>
      <c r="B1657" t="inlineStr">
        <is>
          <t>Part of wire</t>
        </is>
      </c>
      <c r="C1657" t="n">
        <v>0</v>
      </c>
      <c r="D1657" t="n">
        <v>0</v>
      </c>
      <c r="I1657">
        <f>(((D1656 + D1657)/2) + (((D1660) + (D1659))))</f>
        <v/>
      </c>
      <c r="J1657">
        <f>((C1656 + C1657)*(((D1656 + D1657)/2) + (((D1660) + (D1659)))))</f>
        <v/>
      </c>
    </row>
    <row r="1658">
      <c r="A1658" t="inlineStr">
        <is>
          <t>CLBLM_R_X7Y51/CLBLM_R.CLBLM_IMUX19-&gt;CLBLM_L_B2</t>
        </is>
      </c>
      <c r="B1658" t="inlineStr">
        <is>
          <t>PassTransistor</t>
        </is>
      </c>
      <c r="C1658" t="n">
        <v>0</v>
      </c>
      <c r="E1658" t="n">
        <v>0</v>
      </c>
      <c r="F1658" t="n">
        <v>0</v>
      </c>
      <c r="G1658" t="n">
        <v>0</v>
      </c>
      <c r="H1658" t="n">
        <v>0</v>
      </c>
      <c r="I1658">
        <f>((D1660) + (D1659))</f>
        <v/>
      </c>
      <c r="J1658">
        <f>(((D1660) + (D1659))*C1658)</f>
        <v/>
      </c>
    </row>
    <row r="1659">
      <c r="A1659" t="inlineStr">
        <is>
          <t>CLBLM_R_X7Y51/CLBLM_L_B2</t>
        </is>
      </c>
      <c r="B1659" t="inlineStr">
        <is>
          <t>Part of wire</t>
        </is>
      </c>
      <c r="C1659" t="n">
        <v>0</v>
      </c>
      <c r="D1659" t="n">
        <v>0</v>
      </c>
      <c r="I1659">
        <f>(((D1659)/2) + (D1660))</f>
        <v/>
      </c>
      <c r="J1659">
        <f>((C1659)*(((D1659)/2) + (D1660)))</f>
        <v/>
      </c>
    </row>
    <row r="1660">
      <c r="A1660" t="inlineStr">
        <is>
          <t>masterReg/readData2[22]_i_6/I2</t>
        </is>
      </c>
      <c r="B1660" t="inlineStr">
        <is>
          <t>Inpin</t>
        </is>
      </c>
      <c r="D1660" t="n">
        <v>0</v>
      </c>
      <c r="E1660" t="n">
        <v>0.212</v>
      </c>
      <c r="F1660" t="n">
        <v>0.17</v>
      </c>
      <c r="G1660" t="n">
        <v>0.506</v>
      </c>
      <c r="H1660" t="n">
        <v>0.408</v>
      </c>
    </row>
    <row r="1661">
      <c r="A1661" t="inlineStr">
        <is>
          <t>sw_IBUF[0]: sw_IBUF[0]_inst/O to masterReg/readData2[22]_i_6/I2 sum delays</t>
        </is>
      </c>
      <c r="E1661">
        <f>(E2 + E5 + E7 + E9 + E11 + E15 + E18 + E27 + E48 + E56 + E64 + E113 + E116 + E168 + E444 + E562 + E590 + E647 + E652 + E666 + E694 + E1641 + E1655 + E1658 + E1660)</f>
        <v/>
      </c>
      <c r="F1661">
        <f>(F2 + F5 + F7 + F9 + F11 + F15 + F18 + F27 + F48 + F56 + F64 + F113 + F116 + F168 + F444 + F562 + F590 + F647 + F652 + F666 + F694 + F1641 + F1655 + F1658 + F1660)</f>
        <v/>
      </c>
      <c r="G1661">
        <f>(G2 + G5 + G7 + G9 + G11 + G15 + G18 + G27 + G48 + G56 + G64 + G113 + G116 + G168 + G444 + G562 + G590 + G647 + G652 + G666 + G694 + G1641 + G1655 + G1658 + G1660)</f>
        <v/>
      </c>
      <c r="H1661">
        <f>(H2 + H5 + H7 + H9 + H11 + H15 + H18 + H27 + H48 + H56 + H64 + H113 + H116 + H168 + H444 + H562 + H590 + H647 + H652 + H666 + H694 + H1641 + H1655 + H1658 + H1660)</f>
        <v/>
      </c>
      <c r="J1661">
        <f>(J2 + J4 + J5 + J6 + J7 + J8 + J9 + J10 + J11 + J14 + J15 + J17 + J18 + J26 + J27 + J47 + J48 + J55 + J56 + J63 + J64 + J72 + J113 + J115 + J116 + J118 + J168 + J171 + J444 + J449 + J562 + J564 + J590 + J597 + J647 + J651 + J652 + J654 + J666 + J671 + J694 + J702 + J1641 + J1643 + J1655 + J1657 + J1658 + J1659 + J1660)</f>
        <v/>
      </c>
    </row>
    <row r="1662">
      <c r="A1662" t="inlineStr">
        <is>
          <t>sw_IBUF[0]: sw_IBUF[0]_inst/O to masterReg/readData2[22]_i_6/I2sum delays + cap delay</t>
        </is>
      </c>
      <c r="E1662">
        <f>1000*(E1661 + J1661)</f>
        <v/>
      </c>
      <c r="F1662">
        <f>1000*(F1661 + J1661)</f>
        <v/>
      </c>
      <c r="G1662">
        <f>1000*(G1661 + J1661)</f>
        <v/>
      </c>
      <c r="H1662">
        <f>1000*(H1661 + J1661)</f>
        <v/>
      </c>
    </row>
    <row r="1664">
      <c r="A1664" t="inlineStr">
        <is>
          <t>sw_IBUF[0]: sw_IBUF[0]_inst/O to masterReg/readData2[22]_i_6/I2Total delay (from Vivado)</t>
        </is>
      </c>
      <c r="E1664" t="inlineStr">
        <is>
          <t>2118</t>
        </is>
      </c>
      <c r="F1664" t="inlineStr">
        <is>
          <t>1849</t>
        </is>
      </c>
      <c r="G1664" t="inlineStr">
        <is>
          <t>3525</t>
        </is>
      </c>
      <c r="H1664" t="inlineStr">
        <is>
          <t>3010</t>
        </is>
      </c>
    </row>
    <row r="1666">
      <c r="A1666" t="inlineStr">
        <is>
          <t>INT_R_X7Y46/INT_R.NW2END1-&gt;&gt;NN2BEG1</t>
        </is>
      </c>
      <c r="B1666" t="inlineStr">
        <is>
          <t>Buffer</t>
        </is>
      </c>
      <c r="C1666" t="n">
        <v>1.1851186875</v>
      </c>
      <c r="D1666" t="n">
        <v>0.008473000000000001</v>
      </c>
      <c r="E1666" t="n">
        <v>0.06</v>
      </c>
      <c r="F1666" t="n">
        <v>0.05</v>
      </c>
      <c r="G1666" t="n">
        <v>0.132</v>
      </c>
      <c r="H1666" t="n">
        <v>0.109</v>
      </c>
      <c r="I1666">
        <f>((D1670 + D1681) + (D1667 + D1668 + D1669))</f>
        <v/>
      </c>
      <c r="J1666">
        <f>(((D1670 + D1681) + (D1667 + D1668 + D1669))*C1666)</f>
        <v/>
      </c>
    </row>
    <row r="1667">
      <c r="A1667" t="inlineStr">
        <is>
          <t>INT_R_X7Y46/NN2BEG1</t>
        </is>
      </c>
      <c r="B1667" t="inlineStr">
        <is>
          <t>Part of wire</t>
        </is>
      </c>
      <c r="C1667" t="n">
        <v>0</v>
      </c>
      <c r="D1667" t="n">
        <v>0</v>
      </c>
    </row>
    <row r="1668">
      <c r="A1668" t="inlineStr">
        <is>
          <t>INT_R_X7Y48/NN2END1</t>
        </is>
      </c>
      <c r="B1668" t="inlineStr">
        <is>
          <t>Part of wire</t>
        </is>
      </c>
      <c r="C1668" t="n">
        <v>0</v>
      </c>
      <c r="D1668" t="n">
        <v>0</v>
      </c>
    </row>
    <row r="1669">
      <c r="A1669" t="inlineStr">
        <is>
          <t>INT_R_X7Y47/NN2A1</t>
        </is>
      </c>
      <c r="B1669" t="inlineStr">
        <is>
          <t>Part of wire</t>
        </is>
      </c>
      <c r="C1669" t="n">
        <v>0</v>
      </c>
      <c r="D1669" t="n">
        <v>0</v>
      </c>
      <c r="I1669">
        <f>(((D1667 + D1668 + D1669)/2) + (D1670 + D1681))</f>
        <v/>
      </c>
      <c r="J1669">
        <f>((C1667 + C1668 + C1669)*(((D1667 + D1668 + D1669)/2) + (D1670 + D1681)))</f>
        <v/>
      </c>
    </row>
    <row r="1670">
      <c r="A1670" t="inlineStr">
        <is>
          <t>INT_R_X7Y48/INT_R.NN2END1-&gt;&gt;IMUX3</t>
        </is>
      </c>
      <c r="B1670" t="inlineStr">
        <is>
          <t>Buffer</t>
        </is>
      </c>
      <c r="C1670" t="n">
        <v>1.6107141875</v>
      </c>
      <c r="D1670" t="n">
        <v>0.007713</v>
      </c>
      <c r="E1670" t="n">
        <v>0.047</v>
      </c>
      <c r="F1670" t="n">
        <v>0.038</v>
      </c>
      <c r="G1670" t="n">
        <v>0.138</v>
      </c>
      <c r="H1670" t="n">
        <v>0.114</v>
      </c>
      <c r="I1670">
        <f>((((D1675) + (D1674))) + (D1671 + D1672))</f>
        <v/>
      </c>
      <c r="J1670">
        <f>(((((D1675) + (D1674))) + (D1671 + D1672))*C1670)</f>
        <v/>
      </c>
    </row>
    <row r="1671">
      <c r="A1671" t="inlineStr">
        <is>
          <t>INT_R_X7Y48/IMUX3</t>
        </is>
      </c>
      <c r="B1671" t="inlineStr">
        <is>
          <t>Part of wire</t>
        </is>
      </c>
      <c r="C1671" t="n">
        <v>0</v>
      </c>
      <c r="D1671" t="n">
        <v>0</v>
      </c>
    </row>
    <row r="1672">
      <c r="A1672" t="inlineStr">
        <is>
          <t>CLBLM_R_X7Y48/CLBLM_IMUX3</t>
        </is>
      </c>
      <c r="B1672" t="inlineStr">
        <is>
          <t>Part of wire</t>
        </is>
      </c>
      <c r="C1672" t="n">
        <v>0</v>
      </c>
      <c r="D1672" t="n">
        <v>0</v>
      </c>
      <c r="I1672">
        <f>(((D1671 + D1672)/2) + (((D1675) + (D1674))))</f>
        <v/>
      </c>
      <c r="J1672">
        <f>((C1671 + C1672)*(((D1671 + D1672)/2) + (((D1675) + (D1674)))))</f>
        <v/>
      </c>
    </row>
    <row r="1673">
      <c r="A1673" t="inlineStr">
        <is>
          <t>CLBLM_R_X7Y48/CLBLM_R.CLBLM_IMUX3-&gt;CLBLM_L_A2</t>
        </is>
      </c>
      <c r="B1673" t="inlineStr">
        <is>
          <t>PassTransistor</t>
        </is>
      </c>
      <c r="C1673" t="n">
        <v>0</v>
      </c>
      <c r="E1673" t="n">
        <v>0</v>
      </c>
      <c r="F1673" t="n">
        <v>0</v>
      </c>
      <c r="G1673" t="n">
        <v>0</v>
      </c>
      <c r="H1673" t="n">
        <v>0</v>
      </c>
      <c r="I1673">
        <f>((D1675) + (D1674))</f>
        <v/>
      </c>
      <c r="J1673">
        <f>(((D1675) + (D1674))*C1673)</f>
        <v/>
      </c>
    </row>
    <row r="1674">
      <c r="A1674" t="inlineStr">
        <is>
          <t>CLBLM_R_X7Y48/CLBLM_L_A2</t>
        </is>
      </c>
      <c r="B1674" t="inlineStr">
        <is>
          <t>Part of wire</t>
        </is>
      </c>
      <c r="C1674" t="n">
        <v>0</v>
      </c>
      <c r="D1674" t="n">
        <v>0</v>
      </c>
      <c r="I1674">
        <f>(((D1674)/2) + (D1675))</f>
        <v/>
      </c>
      <c r="J1674">
        <f>((C1674)*(((D1674)/2) + (D1675)))</f>
        <v/>
      </c>
    </row>
    <row r="1675">
      <c r="A1675" t="inlineStr">
        <is>
          <t>masterReg/readData2[18]_i_7/I1</t>
        </is>
      </c>
      <c r="B1675" t="inlineStr">
        <is>
          <t>Inpin</t>
        </is>
      </c>
      <c r="D1675" t="n">
        <v>0</v>
      </c>
      <c r="E1675" t="n">
        <v>0.212</v>
      </c>
      <c r="F1675" t="n">
        <v>0.17</v>
      </c>
      <c r="G1675" t="n">
        <v>0.507</v>
      </c>
      <c r="H1675" t="n">
        <v>0.409</v>
      </c>
    </row>
    <row r="1676">
      <c r="A1676" t="inlineStr">
        <is>
          <t>sw_IBUF[0]: sw_IBUF[0]_inst/O to masterReg/readData2[18]_i_7/I1 sum delays</t>
        </is>
      </c>
      <c r="E1676">
        <f>(E2 + E5 + E7 + E9 + E11 + E15 + E18 + E27 + E48 + E56 + E64 + E113 + E116 + E168 + E444 + E562 + E590 + E647 + E652 + E666 + E1666 + E1670 + E1673 + E1675)</f>
        <v/>
      </c>
      <c r="F1676">
        <f>(F2 + F5 + F7 + F9 + F11 + F15 + F18 + F27 + F48 + F56 + F64 + F113 + F116 + F168 + F444 + F562 + F590 + F647 + F652 + F666 + F1666 + F1670 + F1673 + F1675)</f>
        <v/>
      </c>
      <c r="G1676">
        <f>(G2 + G5 + G7 + G9 + G11 + G15 + G18 + G27 + G48 + G56 + G64 + G113 + G116 + G168 + G444 + G562 + G590 + G647 + G652 + G666 + G1666 + G1670 + G1673 + G1675)</f>
        <v/>
      </c>
      <c r="H1676">
        <f>(H2 + H5 + H7 + H9 + H11 + H15 + H18 + H27 + H48 + H56 + H64 + H113 + H116 + H168 + H444 + H562 + H590 + H647 + H652 + H666 + H1666 + H1670 + H1673 + H1675)</f>
        <v/>
      </c>
      <c r="J1676">
        <f>(J2 + J4 + J5 + J6 + J7 + J8 + J9 + J10 + J11 + J14 + J15 + J17 + J18 + J26 + J27 + J47 + J48 + J55 + J56 + J63 + J64 + J72 + J113 + J115 + J116 + J118 + J168 + J171 + J444 + J449 + J562 + J564 + J590 + J597 + J647 + J651 + J652 + J654 + J666 + J671 + J1666 + J1669 + J1670 + J1672 + J1673 + J1674 + J1675)</f>
        <v/>
      </c>
    </row>
    <row r="1677">
      <c r="A1677" t="inlineStr">
        <is>
          <t>sw_IBUF[0]: sw_IBUF[0]_inst/O to masterReg/readData2[18]_i_7/I1sum delays + cap delay</t>
        </is>
      </c>
      <c r="E1677">
        <f>1000*(E1676 + J1676)</f>
        <v/>
      </c>
      <c r="F1677">
        <f>1000*(F1676 + J1676)</f>
        <v/>
      </c>
      <c r="G1677">
        <f>1000*(G1676 + J1676)</f>
        <v/>
      </c>
      <c r="H1677">
        <f>1000*(H1676 + J1676)</f>
        <v/>
      </c>
    </row>
    <row r="1679">
      <c r="A1679" t="inlineStr">
        <is>
          <t>sw_IBUF[0]: sw_IBUF[0]_inst/O to masterReg/readData2[18]_i_7/I1Total delay (from Vivado)</t>
        </is>
      </c>
      <c r="E1679" t="inlineStr">
        <is>
          <t>2002</t>
        </is>
      </c>
      <c r="F1679" t="inlineStr">
        <is>
          <t>1747</t>
        </is>
      </c>
      <c r="G1679" t="inlineStr">
        <is>
          <t>3344</t>
        </is>
      </c>
      <c r="H1679" t="inlineStr">
        <is>
          <t>2854</t>
        </is>
      </c>
    </row>
    <row r="1681">
      <c r="A1681" t="inlineStr">
        <is>
          <t>INT_R_X7Y48/INT_R.NN2END1-&gt;&gt;FAN_ALT2</t>
        </is>
      </c>
      <c r="B1681" t="inlineStr">
        <is>
          <t>Buffer</t>
        </is>
      </c>
      <c r="C1681" t="n">
        <v>0</v>
      </c>
      <c r="D1681" t="n">
        <v>0.00757</v>
      </c>
      <c r="E1681" t="n">
        <v>0</v>
      </c>
      <c r="F1681" t="n">
        <v>0</v>
      </c>
      <c r="G1681" t="n">
        <v>0</v>
      </c>
      <c r="H1681" t="n">
        <v>0</v>
      </c>
      <c r="I1681">
        <f>((D1683) + (D1682))</f>
        <v/>
      </c>
      <c r="J1681">
        <f>(((D1683) + (D1682))*C1681)</f>
        <v/>
      </c>
    </row>
    <row r="1682">
      <c r="A1682" t="inlineStr">
        <is>
          <t>INT_R_X7Y48/FAN_ALT2</t>
        </is>
      </c>
      <c r="B1682" t="inlineStr">
        <is>
          <t>Part of wire</t>
        </is>
      </c>
      <c r="C1682" t="n">
        <v>0</v>
      </c>
      <c r="D1682" t="n">
        <v>0</v>
      </c>
      <c r="I1682">
        <f>(((D1682)/2) + (D1683))</f>
        <v/>
      </c>
      <c r="J1682">
        <f>((C1682)*(((D1682)/2) + (D1683)))</f>
        <v/>
      </c>
    </row>
    <row r="1683">
      <c r="A1683" t="inlineStr">
        <is>
          <t>INT_R_X7Y48/INT_R.FAN_ALT2-&gt;&gt;FAN_BOUNCE2</t>
        </is>
      </c>
      <c r="B1683" t="inlineStr">
        <is>
          <t>Buffer</t>
        </is>
      </c>
      <c r="C1683" t="n">
        <v>1.4764880625</v>
      </c>
      <c r="D1683" t="n">
        <v>0</v>
      </c>
      <c r="E1683" t="n">
        <v>0.059</v>
      </c>
      <c r="F1683" t="n">
        <v>0.049</v>
      </c>
      <c r="G1683" t="n">
        <v>0.178</v>
      </c>
      <c r="H1683" t="n">
        <v>0.147</v>
      </c>
      <c r="I1683">
        <f>((D1686) + (D1684 + D1685))</f>
        <v/>
      </c>
      <c r="J1683">
        <f>(((D1686) + (D1684 + D1685))*C1683)</f>
        <v/>
      </c>
    </row>
    <row r="1684">
      <c r="A1684" t="inlineStr">
        <is>
          <t>INT_R_X7Y48/FAN_BOUNCE2</t>
        </is>
      </c>
      <c r="B1684" t="inlineStr">
        <is>
          <t>Part of wire</t>
        </is>
      </c>
      <c r="C1684" t="n">
        <v>0</v>
      </c>
      <c r="D1684" t="n">
        <v>0</v>
      </c>
    </row>
    <row r="1685">
      <c r="A1685" t="inlineStr">
        <is>
          <t>INT_R_X7Y47/FAN_BOUNCE_S3_2</t>
        </is>
      </c>
      <c r="B1685" t="inlineStr">
        <is>
          <t>Part of wire</t>
        </is>
      </c>
      <c r="C1685" t="n">
        <v>0</v>
      </c>
      <c r="D1685" t="n">
        <v>0</v>
      </c>
      <c r="I1685">
        <f>(((D1684 + D1685)/2) + (D1686))</f>
        <v/>
      </c>
      <c r="J1685">
        <f>((C1684 + C1685)*(((D1684 + D1685)/2) + (D1686)))</f>
        <v/>
      </c>
    </row>
    <row r="1686">
      <c r="A1686" t="inlineStr">
        <is>
          <t>INT_R_X7Y48/INT_R.FAN_BOUNCE2-&gt;&gt;IMUX16</t>
        </is>
      </c>
      <c r="B1686" t="inlineStr">
        <is>
          <t>Buffer</t>
        </is>
      </c>
      <c r="C1686" t="n">
        <v>1.6107141875</v>
      </c>
      <c r="D1686" t="n">
        <v>0.007713</v>
      </c>
      <c r="E1686" t="n">
        <v>0.047</v>
      </c>
      <c r="F1686" t="n">
        <v>0.038</v>
      </c>
      <c r="G1686" t="n">
        <v>0.138</v>
      </c>
      <c r="H1686" t="n">
        <v>0.114</v>
      </c>
      <c r="I1686">
        <f>((((D1691) + (D1690))) + (D1687 + D1688))</f>
        <v/>
      </c>
      <c r="J1686">
        <f>(((((D1691) + (D1690))) + (D1687 + D1688))*C1686)</f>
        <v/>
      </c>
    </row>
    <row r="1687">
      <c r="A1687" t="inlineStr">
        <is>
          <t>INT_R_X7Y48/IMUX16</t>
        </is>
      </c>
      <c r="B1687" t="inlineStr">
        <is>
          <t>Part of wire</t>
        </is>
      </c>
      <c r="C1687" t="n">
        <v>0</v>
      </c>
      <c r="D1687" t="n">
        <v>0</v>
      </c>
    </row>
    <row r="1688">
      <c r="A1688" t="inlineStr">
        <is>
          <t>CLBLM_R_X7Y48/CLBLM_IMUX16</t>
        </is>
      </c>
      <c r="B1688" t="inlineStr">
        <is>
          <t>Part of wire</t>
        </is>
      </c>
      <c r="C1688" t="n">
        <v>0</v>
      </c>
      <c r="D1688" t="n">
        <v>0</v>
      </c>
      <c r="I1688">
        <f>(((D1687 + D1688)/2) + (((D1691) + (D1690))))</f>
        <v/>
      </c>
      <c r="J1688">
        <f>((C1687 + C1688)*(((D1687 + D1688)/2) + (((D1691) + (D1690)))))</f>
        <v/>
      </c>
    </row>
    <row r="1689">
      <c r="A1689" t="inlineStr">
        <is>
          <t>CLBLM_R_X7Y48/CLBLM_R.CLBLM_IMUX16-&gt;CLBLM_L_B3</t>
        </is>
      </c>
      <c r="B1689" t="inlineStr">
        <is>
          <t>PassTransistor</t>
        </is>
      </c>
      <c r="C1689" t="n">
        <v>0</v>
      </c>
      <c r="E1689" t="n">
        <v>0</v>
      </c>
      <c r="F1689" t="n">
        <v>0</v>
      </c>
      <c r="G1689" t="n">
        <v>0</v>
      </c>
      <c r="H1689" t="n">
        <v>0</v>
      </c>
      <c r="I1689">
        <f>((D1691) + (D1690))</f>
        <v/>
      </c>
      <c r="J1689">
        <f>(((D1691) + (D1690))*C1689)</f>
        <v/>
      </c>
    </row>
    <row r="1690">
      <c r="A1690" t="inlineStr">
        <is>
          <t>CLBLM_R_X7Y48/CLBLM_L_B3</t>
        </is>
      </c>
      <c r="B1690" t="inlineStr">
        <is>
          <t>Part of wire</t>
        </is>
      </c>
      <c r="C1690" t="n">
        <v>0</v>
      </c>
      <c r="D1690" t="n">
        <v>0</v>
      </c>
      <c r="I1690">
        <f>(((D1690)/2) + (D1691))</f>
        <v/>
      </c>
      <c r="J1690">
        <f>((C1690)*(((D1690)/2) + (D1691)))</f>
        <v/>
      </c>
    </row>
    <row r="1691">
      <c r="A1691" t="inlineStr">
        <is>
          <t>masterReg/readData2[18]_i_6/I2</t>
        </is>
      </c>
      <c r="B1691" t="inlineStr">
        <is>
          <t>Inpin</t>
        </is>
      </c>
      <c r="D1691" t="n">
        <v>0</v>
      </c>
      <c r="E1691" t="n">
        <v>0.136</v>
      </c>
      <c r="F1691" t="n">
        <v>0.109</v>
      </c>
      <c r="G1691" t="n">
        <v>0.349</v>
      </c>
      <c r="H1691" t="n">
        <v>0.281</v>
      </c>
    </row>
    <row r="1692">
      <c r="A1692" t="inlineStr">
        <is>
          <t>sw_IBUF[0]: sw_IBUF[0]_inst/O to masterReg/readData2[18]_i_6/I2 sum delays</t>
        </is>
      </c>
      <c r="E1692">
        <f>(E2 + E5 + E7 + E9 + E11 + E15 + E18 + E27 + E48 + E56 + E64 + E113 + E116 + E168 + E444 + E562 + E590 + E647 + E652 + E666 + E1666 + E1681 + E1683 + E1686 + E1689 + E1691)</f>
        <v/>
      </c>
      <c r="F1692">
        <f>(F2 + F5 + F7 + F9 + F11 + F15 + F18 + F27 + F48 + F56 + F64 + F113 + F116 + F168 + F444 + F562 + F590 + F647 + F652 + F666 + F1666 + F1681 + F1683 + F1686 + F1689 + F1691)</f>
        <v/>
      </c>
      <c r="G1692">
        <f>(G2 + G5 + G7 + G9 + G11 + G15 + G18 + G27 + G48 + G56 + G64 + G113 + G116 + G168 + G444 + G562 + G590 + G647 + G652 + G666 + G1666 + G1681 + G1683 + G1686 + G1689 + G1691)</f>
        <v/>
      </c>
      <c r="H1692">
        <f>(H2 + H5 + H7 + H9 + H11 + H15 + H18 + H27 + H48 + H56 + H64 + H113 + H116 + H168 + H444 + H562 + H590 + H647 + H652 + H666 + H1666 + H1681 + H1683 + H1686 + H1689 + H1691)</f>
        <v/>
      </c>
      <c r="J1692">
        <f>(J2 + J4 + J5 + J6 + J7 + J8 + J9 + J10 + J11 + J14 + J15 + J17 + J18 + J26 + J27 + J47 + J48 + J55 + J56 + J63 + J64 + J72 + J113 + J115 + J116 + J118 + J168 + J171 + J444 + J449 + J562 + J564 + J590 + J597 + J647 + J651 + J652 + J654 + J666 + J671 + J1666 + J1669 + J1681 + J1682 + J1683 + J1685 + J1686 + J1688 + J1689 + J1690 + J1691)</f>
        <v/>
      </c>
    </row>
    <row r="1693">
      <c r="A1693" t="inlineStr">
        <is>
          <t>sw_IBUF[0]: sw_IBUF[0]_inst/O to masterReg/readData2[18]_i_6/I2sum delays + cap delay</t>
        </is>
      </c>
      <c r="E1693">
        <f>1000*(E1692 + J1692)</f>
        <v/>
      </c>
      <c r="F1693">
        <f>1000*(F1692 + J1692)</f>
        <v/>
      </c>
      <c r="G1693">
        <f>1000*(G1692 + J1692)</f>
        <v/>
      </c>
      <c r="H1693">
        <f>1000*(H1692 + J1692)</f>
        <v/>
      </c>
    </row>
    <row r="1695">
      <c r="A1695" t="inlineStr">
        <is>
          <t>sw_IBUF[0]: sw_IBUF[0]_inst/O to masterReg/readData2[18]_i_6/I2Total delay (from Vivado)</t>
        </is>
      </c>
      <c r="E1695" t="inlineStr">
        <is>
          <t>1995</t>
        </is>
      </c>
      <c r="F1695" t="inlineStr">
        <is>
          <t>1745</t>
        </is>
      </c>
      <c r="G1695" t="inlineStr">
        <is>
          <t>3346</t>
        </is>
      </c>
      <c r="H1695" t="inlineStr">
        <is>
          <t>2860</t>
        </is>
      </c>
    </row>
    <row r="1697">
      <c r="A1697" t="inlineStr">
        <is>
          <t>INT_R_X7Y46/INT_R.NW2END1-&gt;&gt;NE2BEG1</t>
        </is>
      </c>
      <c r="B1697" t="inlineStr">
        <is>
          <t>Buffer</t>
        </is>
      </c>
      <c r="C1697" t="n">
        <v>1.1851186875</v>
      </c>
      <c r="D1697" t="n">
        <v>0.008473000000000001</v>
      </c>
      <c r="E1697" t="n">
        <v>0.041</v>
      </c>
      <c r="F1697" t="n">
        <v>0.033</v>
      </c>
      <c r="G1697" t="n">
        <v>0.134</v>
      </c>
      <c r="H1697" t="n">
        <v>0.111</v>
      </c>
      <c r="I1697">
        <f>((D1703 + D1718 + D1734) + (D1698 + D1699 + D1700 + D1701 + D1702))</f>
        <v/>
      </c>
      <c r="J1697">
        <f>(((D1703 + D1718 + D1734) + (D1698 + D1699 + D1700 + D1701 + D1702))*C1697)</f>
        <v/>
      </c>
    </row>
    <row r="1698">
      <c r="A1698" t="inlineStr">
        <is>
          <t>INT_R_X7Y46/NE2BEG1</t>
        </is>
      </c>
      <c r="B1698" t="inlineStr">
        <is>
          <t>Part of wire</t>
        </is>
      </c>
      <c r="C1698" t="n">
        <v>0</v>
      </c>
      <c r="D1698" t="n">
        <v>0</v>
      </c>
    </row>
    <row r="1699">
      <c r="A1699" t="inlineStr">
        <is>
          <t>INT_L_X8Y47/NE2END1</t>
        </is>
      </c>
      <c r="B1699" t="inlineStr">
        <is>
          <t>Part of wire</t>
        </is>
      </c>
      <c r="C1699" t="n">
        <v>0</v>
      </c>
      <c r="D1699" t="n">
        <v>0</v>
      </c>
    </row>
    <row r="1700">
      <c r="A1700" t="inlineStr">
        <is>
          <t>INT_R_X7Y47/NE2A1</t>
        </is>
      </c>
      <c r="B1700" t="inlineStr">
        <is>
          <t>Part of wire</t>
        </is>
      </c>
      <c r="C1700" t="n">
        <v>0</v>
      </c>
      <c r="D1700" t="n">
        <v>0</v>
      </c>
    </row>
    <row r="1701">
      <c r="A1701" t="inlineStr">
        <is>
          <t>CLBLM_R_X7Y47/CLBLM_NE2A1</t>
        </is>
      </c>
      <c r="B1701" t="inlineStr">
        <is>
          <t>Part of wire</t>
        </is>
      </c>
      <c r="C1701" t="n">
        <v>0.100092</v>
      </c>
      <c r="D1701" t="n">
        <v>0.005469</v>
      </c>
    </row>
    <row r="1702">
      <c r="A1702" t="inlineStr">
        <is>
          <t>CLBLM_L_X8Y47/CLBLM_NE2A1</t>
        </is>
      </c>
      <c r="B1702" t="inlineStr">
        <is>
          <t>Part of wire</t>
        </is>
      </c>
      <c r="C1702" t="n">
        <v>0.100092</v>
      </c>
      <c r="D1702" t="n">
        <v>0.005469</v>
      </c>
      <c r="I1702">
        <f>(((D1698 + D1699 + D1700 + D1701 + D1702)/2) + (D1703 + D1718 + D1734))</f>
        <v/>
      </c>
      <c r="J1702">
        <f>((C1698 + C1699 + C1700 + C1701 + C1702)*(((D1698 + D1699 + D1700 + D1701 + D1702)/2) + (D1703 + D1718 + D1734)))</f>
        <v/>
      </c>
    </row>
    <row r="1703">
      <c r="A1703" t="inlineStr">
        <is>
          <t>INT_L_X8Y47/INT_L.NE2END1-&gt;&gt;NN2BEG1</t>
        </is>
      </c>
      <c r="B1703" t="inlineStr">
        <is>
          <t>Buffer</t>
        </is>
      </c>
      <c r="C1703" t="n">
        <v>1.1851186875</v>
      </c>
      <c r="D1703" t="n">
        <v>0.008473000000000001</v>
      </c>
      <c r="E1703" t="n">
        <v>0.06</v>
      </c>
      <c r="F1703" t="n">
        <v>0.05</v>
      </c>
      <c r="G1703" t="n">
        <v>0.132</v>
      </c>
      <c r="H1703" t="n">
        <v>0.109</v>
      </c>
      <c r="I1703">
        <f>((D1707) + (D1704 + D1705 + D1706))</f>
        <v/>
      </c>
      <c r="J1703">
        <f>(((D1707) + (D1704 + D1705 + D1706))*C1703)</f>
        <v/>
      </c>
    </row>
    <row r="1704">
      <c r="A1704" t="inlineStr">
        <is>
          <t>INT_L_X8Y47/NN2BEG1</t>
        </is>
      </c>
      <c r="B1704" t="inlineStr">
        <is>
          <t>Part of wire</t>
        </is>
      </c>
      <c r="C1704" t="n">
        <v>0</v>
      </c>
      <c r="D1704" t="n">
        <v>0</v>
      </c>
    </row>
    <row r="1705">
      <c r="A1705" t="inlineStr">
        <is>
          <t>INT_L_X8Y49/NN2END1</t>
        </is>
      </c>
      <c r="B1705" t="inlineStr">
        <is>
          <t>Part of wire</t>
        </is>
      </c>
      <c r="C1705" t="n">
        <v>0</v>
      </c>
      <c r="D1705" t="n">
        <v>0</v>
      </c>
    </row>
    <row r="1706">
      <c r="A1706" t="inlineStr">
        <is>
          <t>INT_L_X8Y48/NN2A1</t>
        </is>
      </c>
      <c r="B1706" t="inlineStr">
        <is>
          <t>Part of wire</t>
        </is>
      </c>
      <c r="C1706" t="n">
        <v>0</v>
      </c>
      <c r="D1706" t="n">
        <v>0</v>
      </c>
      <c r="I1706">
        <f>(((D1704 + D1705 + D1706)/2) + (D1707))</f>
        <v/>
      </c>
      <c r="J1706">
        <f>((C1704 + C1705 + C1706)*(((D1704 + D1705 + D1706)/2) + (D1707)))</f>
        <v/>
      </c>
    </row>
    <row r="1707">
      <c r="A1707" t="inlineStr">
        <is>
          <t>INT_L_X8Y49/INT_L.NN2END1-&gt;&gt;IMUX_L3</t>
        </is>
      </c>
      <c r="B1707" t="inlineStr">
        <is>
          <t>Buffer</t>
        </is>
      </c>
      <c r="C1707" t="n">
        <v>1.6107141875</v>
      </c>
      <c r="D1707" t="n">
        <v>0.007713</v>
      </c>
      <c r="E1707" t="n">
        <v>0.047</v>
      </c>
      <c r="F1707" t="n">
        <v>0.038</v>
      </c>
      <c r="G1707" t="n">
        <v>0.138</v>
      </c>
      <c r="H1707" t="n">
        <v>0.114</v>
      </c>
      <c r="I1707">
        <f>((((D1712) + (D1711))) + (D1708 + D1709))</f>
        <v/>
      </c>
      <c r="J1707">
        <f>(((((D1712) + (D1711))) + (D1708 + D1709))*C1707)</f>
        <v/>
      </c>
    </row>
    <row r="1708">
      <c r="A1708" t="inlineStr">
        <is>
          <t>INT_L_X8Y49/IMUX_L3</t>
        </is>
      </c>
      <c r="B1708" t="inlineStr">
        <is>
          <t>Part of wire</t>
        </is>
      </c>
      <c r="C1708" t="n">
        <v>0</v>
      </c>
      <c r="D1708" t="n">
        <v>0</v>
      </c>
    </row>
    <row r="1709">
      <c r="A1709" t="inlineStr">
        <is>
          <t>CLBLM_L_X8Y49/CLBLM_IMUX3</t>
        </is>
      </c>
      <c r="B1709" t="inlineStr">
        <is>
          <t>Part of wire</t>
        </is>
      </c>
      <c r="C1709" t="n">
        <v>0</v>
      </c>
      <c r="D1709" t="n">
        <v>0</v>
      </c>
      <c r="I1709">
        <f>(((D1708 + D1709)/2) + (((D1712) + (D1711))))</f>
        <v/>
      </c>
      <c r="J1709">
        <f>((C1708 + C1709)*(((D1708 + D1709)/2) + (((D1712) + (D1711)))))</f>
        <v/>
      </c>
    </row>
    <row r="1710">
      <c r="A1710" t="inlineStr">
        <is>
          <t>CLBLM_L_X8Y49/CLBLM_L.CLBLM_IMUX3-&gt;CLBLM_L_A2</t>
        </is>
      </c>
      <c r="B1710" t="inlineStr">
        <is>
          <t>PassTransistor</t>
        </is>
      </c>
      <c r="C1710" t="n">
        <v>0</v>
      </c>
      <c r="E1710" t="n">
        <v>0</v>
      </c>
      <c r="F1710" t="n">
        <v>0</v>
      </c>
      <c r="G1710" t="n">
        <v>0</v>
      </c>
      <c r="H1710" t="n">
        <v>0</v>
      </c>
      <c r="I1710">
        <f>((D1712) + (D1711))</f>
        <v/>
      </c>
      <c r="J1710">
        <f>(((D1712) + (D1711))*C1710)</f>
        <v/>
      </c>
    </row>
    <row r="1711">
      <c r="A1711" t="inlineStr">
        <is>
          <t>CLBLM_L_X8Y49/CLBLM_L_A2</t>
        </is>
      </c>
      <c r="B1711" t="inlineStr">
        <is>
          <t>Part of wire</t>
        </is>
      </c>
      <c r="C1711" t="n">
        <v>0</v>
      </c>
      <c r="D1711" t="n">
        <v>0</v>
      </c>
      <c r="I1711">
        <f>(((D1711)/2) + (D1712))</f>
        <v/>
      </c>
      <c r="J1711">
        <f>((C1711)*(((D1711)/2) + (D1712)))</f>
        <v/>
      </c>
    </row>
    <row r="1712">
      <c r="A1712" t="inlineStr">
        <is>
          <t>masterReg/readData2[15]_i_7/I1</t>
        </is>
      </c>
      <c r="B1712" t="inlineStr">
        <is>
          <t>Inpin</t>
        </is>
      </c>
      <c r="D1712" t="n">
        <v>0</v>
      </c>
      <c r="E1712" t="n">
        <v>0.212</v>
      </c>
      <c r="F1712" t="n">
        <v>0.17</v>
      </c>
      <c r="G1712" t="n">
        <v>0.507</v>
      </c>
      <c r="H1712" t="n">
        <v>0.409</v>
      </c>
    </row>
    <row r="1713">
      <c r="A1713" t="inlineStr">
        <is>
          <t>sw_IBUF[0]: sw_IBUF[0]_inst/O to masterReg/readData2[15]_i_7/I1 sum delays</t>
        </is>
      </c>
      <c r="E1713">
        <f>(E2 + E5 + E7 + E9 + E11 + E15 + E18 + E27 + E48 + E56 + E64 + E113 + E116 + E168 + E444 + E562 + E590 + E647 + E652 + E666 + E1697 + E1703 + E1707 + E1710 + E1712)</f>
        <v/>
      </c>
      <c r="F1713">
        <f>(F2 + F5 + F7 + F9 + F11 + F15 + F18 + F27 + F48 + F56 + F64 + F113 + F116 + F168 + F444 + F562 + F590 + F647 + F652 + F666 + F1697 + F1703 + F1707 + F1710 + F1712)</f>
        <v/>
      </c>
      <c r="G1713">
        <f>(G2 + G5 + G7 + G9 + G11 + G15 + G18 + G27 + G48 + G56 + G64 + G113 + G116 + G168 + G444 + G562 + G590 + G647 + G652 + G666 + G1697 + G1703 + G1707 + G1710 + G1712)</f>
        <v/>
      </c>
      <c r="H1713">
        <f>(H2 + H5 + H7 + H9 + H11 + H15 + H18 + H27 + H48 + H56 + H64 + H113 + H116 + H168 + H444 + H562 + H590 + H647 + H652 + H666 + H1697 + H1703 + H1707 + H1710 + H1712)</f>
        <v/>
      </c>
      <c r="J1713">
        <f>(J2 + J4 + J5 + J6 + J7 + J8 + J9 + J10 + J11 + J14 + J15 + J17 + J18 + J26 + J27 + J47 + J48 + J55 + J56 + J63 + J64 + J72 + J113 + J115 + J116 + J118 + J168 + J171 + J444 + J449 + J562 + J564 + J590 + J597 + J647 + J651 + J652 + J654 + J666 + J671 + J1697 + J1702 + J1703 + J1706 + J1707 + J1709 + J1710 + J1711 + J1712)</f>
        <v/>
      </c>
    </row>
    <row r="1714">
      <c r="A1714" t="inlineStr">
        <is>
          <t>sw_IBUF[0]: sw_IBUF[0]_inst/O to masterReg/readData2[15]_i_7/I1sum delays + cap delay</t>
        </is>
      </c>
      <c r="E1714">
        <f>1000*(E1713 + J1713)</f>
        <v/>
      </c>
      <c r="F1714">
        <f>1000*(F1713 + J1713)</f>
        <v/>
      </c>
      <c r="G1714">
        <f>1000*(G1713 + J1713)</f>
        <v/>
      </c>
      <c r="H1714">
        <f>1000*(H1713 + J1713)</f>
        <v/>
      </c>
    </row>
    <row r="1716">
      <c r="A1716" t="inlineStr">
        <is>
          <t>sw_IBUF[0]: sw_IBUF[0]_inst/O to masterReg/readData2[15]_i_7/I1Total delay (from Vivado)</t>
        </is>
      </c>
      <c r="E1716" t="inlineStr">
        <is>
          <t>2081</t>
        </is>
      </c>
      <c r="F1716" t="inlineStr">
        <is>
          <t>1818</t>
        </is>
      </c>
      <c r="G1716" t="inlineStr">
        <is>
          <t>3492</t>
        </is>
      </c>
      <c r="H1716" t="inlineStr">
        <is>
          <t>2983</t>
        </is>
      </c>
    </row>
    <row r="1718">
      <c r="A1718" t="inlineStr">
        <is>
          <t>INT_L_X8Y47/INT_L.NE2END1-&gt;&gt;FAN_ALT6</t>
        </is>
      </c>
      <c r="B1718" t="inlineStr">
        <is>
          <t>Buffer</t>
        </is>
      </c>
      <c r="C1718" t="n">
        <v>0</v>
      </c>
      <c r="D1718" t="n">
        <v>0.00757</v>
      </c>
      <c r="E1718" t="n">
        <v>0</v>
      </c>
      <c r="F1718" t="n">
        <v>0</v>
      </c>
      <c r="G1718" t="n">
        <v>0</v>
      </c>
      <c r="H1718" t="n">
        <v>0</v>
      </c>
      <c r="I1718">
        <f>((D1720) + (D1719))</f>
        <v/>
      </c>
      <c r="J1718">
        <f>(((D1720) + (D1719))*C1718)</f>
        <v/>
      </c>
    </row>
    <row r="1719">
      <c r="A1719" t="inlineStr">
        <is>
          <t>INT_L_X8Y47/FAN_ALT6</t>
        </is>
      </c>
      <c r="B1719" t="inlineStr">
        <is>
          <t>Part of wire</t>
        </is>
      </c>
      <c r="C1719" t="n">
        <v>0</v>
      </c>
      <c r="D1719" t="n">
        <v>0</v>
      </c>
      <c r="I1719">
        <f>(((D1719)/2) + (D1720))</f>
        <v/>
      </c>
      <c r="J1719">
        <f>((C1719)*(((D1719)/2) + (D1720)))</f>
        <v/>
      </c>
    </row>
    <row r="1720">
      <c r="A1720" t="inlineStr">
        <is>
          <t>INT_L_X8Y47/INT_L.FAN_ALT6-&gt;&gt;FAN_BOUNCE6</t>
        </is>
      </c>
      <c r="B1720" t="inlineStr">
        <is>
          <t>Buffer</t>
        </is>
      </c>
      <c r="C1720" t="n">
        <v>1.4764880625</v>
      </c>
      <c r="D1720" t="n">
        <v>0</v>
      </c>
      <c r="E1720" t="n">
        <v>0.059</v>
      </c>
      <c r="F1720" t="n">
        <v>0.049</v>
      </c>
      <c r="G1720" t="n">
        <v>0.178</v>
      </c>
      <c r="H1720" t="n">
        <v>0.147</v>
      </c>
      <c r="I1720">
        <f>((D1723) + (D1721 + D1722))</f>
        <v/>
      </c>
      <c r="J1720">
        <f>(((D1723) + (D1721 + D1722))*C1720)</f>
        <v/>
      </c>
    </row>
    <row r="1721">
      <c r="A1721" t="inlineStr">
        <is>
          <t>INT_L_X8Y47/FAN_BOUNCE6</t>
        </is>
      </c>
      <c r="B1721" t="inlineStr">
        <is>
          <t>Part of wire</t>
        </is>
      </c>
      <c r="C1721" t="n">
        <v>0</v>
      </c>
      <c r="D1721" t="n">
        <v>0</v>
      </c>
    </row>
    <row r="1722">
      <c r="A1722" t="inlineStr">
        <is>
          <t>INT_L_X8Y46/FAN_BOUNCE_S3_6</t>
        </is>
      </c>
      <c r="B1722" t="inlineStr">
        <is>
          <t>Part of wire</t>
        </is>
      </c>
      <c r="C1722" t="n">
        <v>0</v>
      </c>
      <c r="D1722" t="n">
        <v>0</v>
      </c>
      <c r="I1722">
        <f>(((D1721 + D1722)/2) + (D1723))</f>
        <v/>
      </c>
      <c r="J1722">
        <f>((C1721 + C1722)*(((D1721 + D1722)/2) + (D1723)))</f>
        <v/>
      </c>
    </row>
    <row r="1723">
      <c r="A1723" t="inlineStr">
        <is>
          <t>INT_L_X8Y47/INT_L.FAN_BOUNCE6-&gt;&gt;IMUX_L1</t>
        </is>
      </c>
      <c r="B1723" t="inlineStr">
        <is>
          <t>Buffer</t>
        </is>
      </c>
      <c r="C1723" t="n">
        <v>1.6107141875</v>
      </c>
      <c r="D1723" t="n">
        <v>0.007713</v>
      </c>
      <c r="E1723" t="n">
        <v>0.047</v>
      </c>
      <c r="F1723" t="n">
        <v>0.038</v>
      </c>
      <c r="G1723" t="n">
        <v>0.138</v>
      </c>
      <c r="H1723" t="n">
        <v>0.114</v>
      </c>
      <c r="I1723">
        <f>((((D1728) + (D1727))) + (D1724 + D1725))</f>
        <v/>
      </c>
      <c r="J1723">
        <f>(((((D1728) + (D1727))) + (D1724 + D1725))*C1723)</f>
        <v/>
      </c>
    </row>
    <row r="1724">
      <c r="A1724" t="inlineStr">
        <is>
          <t>INT_L_X8Y47/IMUX_L1</t>
        </is>
      </c>
      <c r="B1724" t="inlineStr">
        <is>
          <t>Part of wire</t>
        </is>
      </c>
      <c r="C1724" t="n">
        <v>0</v>
      </c>
      <c r="D1724" t="n">
        <v>0</v>
      </c>
    </row>
    <row r="1725">
      <c r="A1725" t="inlineStr">
        <is>
          <t>CLBLM_L_X8Y47/CLBLM_IMUX1</t>
        </is>
      </c>
      <c r="B1725" t="inlineStr">
        <is>
          <t>Part of wire</t>
        </is>
      </c>
      <c r="C1725" t="n">
        <v>0</v>
      </c>
      <c r="D1725" t="n">
        <v>0</v>
      </c>
      <c r="I1725">
        <f>(((D1724 + D1725)/2) + (((D1728) + (D1727))))</f>
        <v/>
      </c>
      <c r="J1725">
        <f>((C1724 + C1725)*(((D1724 + D1725)/2) + (((D1728) + (D1727)))))</f>
        <v/>
      </c>
    </row>
    <row r="1726">
      <c r="A1726" t="inlineStr">
        <is>
          <t>CLBLM_L_X8Y47/CLBLM_L.CLBLM_IMUX1-&gt;CLBLM_M_A3</t>
        </is>
      </c>
      <c r="B1726" t="inlineStr">
        <is>
          <t>PassTransistor</t>
        </is>
      </c>
      <c r="C1726" t="n">
        <v>0</v>
      </c>
      <c r="E1726" t="n">
        <v>0</v>
      </c>
      <c r="F1726" t="n">
        <v>0</v>
      </c>
      <c r="G1726" t="n">
        <v>0</v>
      </c>
      <c r="H1726" t="n">
        <v>0</v>
      </c>
      <c r="I1726">
        <f>((D1728) + (D1727))</f>
        <v/>
      </c>
      <c r="J1726">
        <f>(((D1728) + (D1727))*C1726)</f>
        <v/>
      </c>
    </row>
    <row r="1727">
      <c r="A1727" t="inlineStr">
        <is>
          <t>CLBLM_L_X8Y47/CLBLM_M_A3</t>
        </is>
      </c>
      <c r="B1727" t="inlineStr">
        <is>
          <t>Part of wire</t>
        </is>
      </c>
      <c r="C1727" t="n">
        <v>0</v>
      </c>
      <c r="D1727" t="n">
        <v>0</v>
      </c>
      <c r="I1727">
        <f>(((D1727)/2) + (D1728))</f>
        <v/>
      </c>
      <c r="J1727">
        <f>((C1727)*(((D1727)/2) + (D1728)))</f>
        <v/>
      </c>
    </row>
    <row r="1728">
      <c r="A1728" t="inlineStr">
        <is>
          <t>masterReg/readData2[7]_i_7/I1</t>
        </is>
      </c>
      <c r="B1728" t="inlineStr">
        <is>
          <t>Inpin</t>
        </is>
      </c>
      <c r="D1728" t="n">
        <v>0</v>
      </c>
      <c r="E1728" t="n">
        <v>0.141</v>
      </c>
      <c r="F1728" t="n">
        <v>0.114</v>
      </c>
      <c r="G1728" t="n">
        <v>0.372</v>
      </c>
      <c r="H1728" t="n">
        <v>0.3</v>
      </c>
    </row>
    <row r="1729">
      <c r="A1729" t="inlineStr">
        <is>
          <t>sw_IBUF[0]: sw_IBUF[0]_inst/O to masterReg/readData2[7]_i_7/I1 sum delays</t>
        </is>
      </c>
      <c r="E1729">
        <f>(E2 + E5 + E7 + E9 + E11 + E15 + E18 + E27 + E48 + E56 + E64 + E113 + E116 + E168 + E444 + E562 + E590 + E647 + E652 + E666 + E1697 + E1718 + E1720 + E1723 + E1726 + E1728)</f>
        <v/>
      </c>
      <c r="F1729">
        <f>(F2 + F5 + F7 + F9 + F11 + F15 + F18 + F27 + F48 + F56 + F64 + F113 + F116 + F168 + F444 + F562 + F590 + F647 + F652 + F666 + F1697 + F1718 + F1720 + F1723 + F1726 + F1728)</f>
        <v/>
      </c>
      <c r="G1729">
        <f>(G2 + G5 + G7 + G9 + G11 + G15 + G18 + G27 + G48 + G56 + G64 + G113 + G116 + G168 + G444 + G562 + G590 + G647 + G652 + G666 + G1697 + G1718 + G1720 + G1723 + G1726 + G1728)</f>
        <v/>
      </c>
      <c r="H1729">
        <f>(H2 + H5 + H7 + H9 + H11 + H15 + H18 + H27 + H48 + H56 + H64 + H113 + H116 + H168 + H444 + H562 + H590 + H647 + H652 + H666 + H1697 + H1718 + H1720 + H1723 + H1726 + H1728)</f>
        <v/>
      </c>
      <c r="J1729">
        <f>(J2 + J4 + J5 + J6 + J7 + J8 + J9 + J10 + J11 + J14 + J15 + J17 + J18 + J26 + J27 + J47 + J48 + J55 + J56 + J63 + J64 + J72 + J113 + J115 + J116 + J118 + J168 + J171 + J444 + J449 + J562 + J564 + J590 + J597 + J647 + J651 + J652 + J654 + J666 + J671 + J1697 + J1702 + J1718 + J1719 + J1720 + J1722 + J1723 + J1725 + J1726 + J1727 + J1728)</f>
        <v/>
      </c>
    </row>
    <row r="1730">
      <c r="A1730" t="inlineStr">
        <is>
          <t>sw_IBUF[0]: sw_IBUF[0]_inst/O to masterReg/readData2[7]_i_7/I1sum delays + cap delay</t>
        </is>
      </c>
      <c r="E1730">
        <f>1000*(E1729 + J1729)</f>
        <v/>
      </c>
      <c r="F1730">
        <f>1000*(F1729 + J1729)</f>
        <v/>
      </c>
      <c r="G1730">
        <f>1000*(G1729 + J1729)</f>
        <v/>
      </c>
      <c r="H1730">
        <f>1000*(H1729 + J1729)</f>
        <v/>
      </c>
    </row>
    <row r="1732">
      <c r="A1732" t="inlineStr">
        <is>
          <t>sw_IBUF[0]: sw_IBUF[0]_inst/O to masterReg/readData2[7]_i_7/I1Total delay (from Vivado)</t>
        </is>
      </c>
      <c r="E1732" t="inlineStr">
        <is>
          <t>2010</t>
        </is>
      </c>
      <c r="F1732" t="inlineStr">
        <is>
          <t>1762</t>
        </is>
      </c>
      <c r="G1732" t="inlineStr">
        <is>
          <t>3390</t>
        </is>
      </c>
      <c r="H1732" t="inlineStr">
        <is>
          <t>2901</t>
        </is>
      </c>
    </row>
    <row r="1734">
      <c r="A1734" t="inlineStr">
        <is>
          <t>INT_L_X8Y47/INT_L.NE2END1-&gt;&gt;IMUX_L19</t>
        </is>
      </c>
      <c r="B1734" t="inlineStr">
        <is>
          <t>Buffer</t>
        </is>
      </c>
      <c r="C1734" t="n">
        <v>1.6107141875</v>
      </c>
      <c r="D1734" t="n">
        <v>0.007713</v>
      </c>
      <c r="E1734" t="n">
        <v>0.047</v>
      </c>
      <c r="F1734" t="n">
        <v>0.038</v>
      </c>
      <c r="G1734" t="n">
        <v>0.138</v>
      </c>
      <c r="H1734" t="n">
        <v>0.114</v>
      </c>
      <c r="I1734">
        <f>((((D1739) + (D1738))) + (D1735 + D1736))</f>
        <v/>
      </c>
      <c r="J1734">
        <f>(((((D1739) + (D1738))) + (D1735 + D1736))*C1734)</f>
        <v/>
      </c>
    </row>
    <row r="1735">
      <c r="A1735" t="inlineStr">
        <is>
          <t>INT_L_X8Y47/IMUX_L19</t>
        </is>
      </c>
      <c r="B1735" t="inlineStr">
        <is>
          <t>Part of wire</t>
        </is>
      </c>
      <c r="C1735" t="n">
        <v>0</v>
      </c>
      <c r="D1735" t="n">
        <v>0</v>
      </c>
    </row>
    <row r="1736">
      <c r="A1736" t="inlineStr">
        <is>
          <t>CLBLM_L_X8Y47/CLBLM_IMUX19</t>
        </is>
      </c>
      <c r="B1736" t="inlineStr">
        <is>
          <t>Part of wire</t>
        </is>
      </c>
      <c r="C1736" t="n">
        <v>0</v>
      </c>
      <c r="D1736" t="n">
        <v>0</v>
      </c>
      <c r="I1736">
        <f>(((D1735 + D1736)/2) + (((D1739) + (D1738))))</f>
        <v/>
      </c>
      <c r="J1736">
        <f>((C1735 + C1736)*(((D1735 + D1736)/2) + (((D1739) + (D1738)))))</f>
        <v/>
      </c>
    </row>
    <row r="1737">
      <c r="A1737" t="inlineStr">
        <is>
          <t>CLBLM_L_X8Y47/CLBLM_L.CLBLM_IMUX19-&gt;CLBLM_L_B2</t>
        </is>
      </c>
      <c r="B1737" t="inlineStr">
        <is>
          <t>PassTransistor</t>
        </is>
      </c>
      <c r="C1737" t="n">
        <v>0</v>
      </c>
      <c r="E1737" t="n">
        <v>0</v>
      </c>
      <c r="F1737" t="n">
        <v>0</v>
      </c>
      <c r="G1737" t="n">
        <v>0</v>
      </c>
      <c r="H1737" t="n">
        <v>0</v>
      </c>
      <c r="I1737">
        <f>((D1739) + (D1738))</f>
        <v/>
      </c>
      <c r="J1737">
        <f>(((D1739) + (D1738))*C1737)</f>
        <v/>
      </c>
    </row>
    <row r="1738">
      <c r="A1738" t="inlineStr">
        <is>
          <t>CLBLM_L_X8Y47/CLBLM_L_B2</t>
        </is>
      </c>
      <c r="B1738" t="inlineStr">
        <is>
          <t>Part of wire</t>
        </is>
      </c>
      <c r="C1738" t="n">
        <v>0</v>
      </c>
      <c r="D1738" t="n">
        <v>0</v>
      </c>
      <c r="I1738">
        <f>(((D1738)/2) + (D1739))</f>
        <v/>
      </c>
      <c r="J1738">
        <f>((C1738)*(((D1738)/2) + (D1739)))</f>
        <v/>
      </c>
    </row>
    <row r="1739">
      <c r="A1739" t="inlineStr">
        <is>
          <t>masterReg/readData2[11]_i_6/I2</t>
        </is>
      </c>
      <c r="B1739" t="inlineStr">
        <is>
          <t>Inpin</t>
        </is>
      </c>
      <c r="D1739" t="n">
        <v>0</v>
      </c>
      <c r="E1739" t="n">
        <v>0.212</v>
      </c>
      <c r="F1739" t="n">
        <v>0.17</v>
      </c>
      <c r="G1739" t="n">
        <v>0.506</v>
      </c>
      <c r="H1739" t="n">
        <v>0.408</v>
      </c>
    </row>
    <row r="1740">
      <c r="A1740" t="inlineStr">
        <is>
          <t>sw_IBUF[0]: sw_IBUF[0]_inst/O to masterReg/readData2[11]_i_6/I2 sum delays</t>
        </is>
      </c>
      <c r="E1740">
        <f>(E2 + E5 + E7 + E9 + E11 + E15 + E18 + E27 + E48 + E56 + E64 + E113 + E116 + E168 + E444 + E562 + E590 + E647 + E652 + E666 + E1697 + E1734 + E1737 + E1739)</f>
        <v/>
      </c>
      <c r="F1740">
        <f>(F2 + F5 + F7 + F9 + F11 + F15 + F18 + F27 + F48 + F56 + F64 + F113 + F116 + F168 + F444 + F562 + F590 + F647 + F652 + F666 + F1697 + F1734 + F1737 + F1739)</f>
        <v/>
      </c>
      <c r="G1740">
        <f>(G2 + G5 + G7 + G9 + G11 + G15 + G18 + G27 + G48 + G56 + G64 + G113 + G116 + G168 + G444 + G562 + G590 + G647 + G652 + G666 + G1697 + G1734 + G1737 + G1739)</f>
        <v/>
      </c>
      <c r="H1740">
        <f>(H2 + H5 + H7 + H9 + H11 + H15 + H18 + H27 + H48 + H56 + H64 + H113 + H116 + H168 + H444 + H562 + H590 + H647 + H652 + H666 + H1697 + H1734 + H1737 + H1739)</f>
        <v/>
      </c>
      <c r="J1740">
        <f>(J2 + J4 + J5 + J6 + J7 + J8 + J9 + J10 + J11 + J14 + J15 + J17 + J18 + J26 + J27 + J47 + J48 + J55 + J56 + J63 + J64 + J72 + J113 + J115 + J116 + J118 + J168 + J171 + J444 + J449 + J562 + J564 + J590 + J597 + J647 + J651 + J652 + J654 + J666 + J671 + J1697 + J1702 + J1734 + J1736 + J1737 + J1738 + J1739)</f>
        <v/>
      </c>
    </row>
    <row r="1741">
      <c r="A1741" t="inlineStr">
        <is>
          <t>sw_IBUF[0]: sw_IBUF[0]_inst/O to masterReg/readData2[11]_i_6/I2sum delays + cap delay</t>
        </is>
      </c>
      <c r="E1741">
        <f>1000*(E1740 + J1740)</f>
        <v/>
      </c>
      <c r="F1741">
        <f>1000*(F1740 + J1740)</f>
        <v/>
      </c>
      <c r="G1741">
        <f>1000*(G1740 + J1740)</f>
        <v/>
      </c>
      <c r="H1741">
        <f>1000*(H1740 + J1740)</f>
        <v/>
      </c>
    </row>
    <row r="1743">
      <c r="A1743" t="inlineStr">
        <is>
          <t>sw_IBUF[0]: sw_IBUF[0]_inst/O to masterReg/readData2[11]_i_6/I2Total delay (from Vivado)</t>
        </is>
      </c>
      <c r="E1743" t="inlineStr">
        <is>
          <t>2013</t>
        </is>
      </c>
      <c r="F1743" t="inlineStr">
        <is>
          <t>1760</t>
        </is>
      </c>
      <c r="G1743" t="inlineStr">
        <is>
          <t>3373</t>
        </is>
      </c>
      <c r="H1743" t="inlineStr">
        <is>
          <t>2884</t>
        </is>
      </c>
    </row>
    <row r="1745">
      <c r="A1745" t="inlineStr">
        <is>
          <t>INT_R_X7Y44/INT_R.EE2END2-&gt;&gt;NN2BEG2</t>
        </is>
      </c>
      <c r="B1745" t="inlineStr">
        <is>
          <t>Buffer</t>
        </is>
      </c>
      <c r="C1745" t="n">
        <v>1.1851186875</v>
      </c>
      <c r="D1745" t="n">
        <v>0.008473000000000001</v>
      </c>
      <c r="E1745" t="n">
        <v>0.06</v>
      </c>
      <c r="F1745" t="n">
        <v>0.05</v>
      </c>
      <c r="G1745" t="n">
        <v>0.133</v>
      </c>
      <c r="H1745" t="n">
        <v>0.11</v>
      </c>
      <c r="I1745">
        <f>((D1749 + D1760 + D1771 + D1782 + D1980 + D2007) + (D1746 + D1747 + D1748))</f>
        <v/>
      </c>
      <c r="J1745">
        <f>(((D1749 + D1760 + D1771 + D1782 + D1980 + D2007) + (D1746 + D1747 + D1748))*C1745)</f>
        <v/>
      </c>
    </row>
    <row r="1746">
      <c r="A1746" t="inlineStr">
        <is>
          <t>INT_R_X7Y44/NN2BEG2</t>
        </is>
      </c>
      <c r="B1746" t="inlineStr">
        <is>
          <t>Part of wire</t>
        </is>
      </c>
      <c r="C1746" t="n">
        <v>0</v>
      </c>
      <c r="D1746" t="n">
        <v>0</v>
      </c>
    </row>
    <row r="1747">
      <c r="A1747" t="inlineStr">
        <is>
          <t>INT_R_X7Y46/NN2END2</t>
        </is>
      </c>
      <c r="B1747" t="inlineStr">
        <is>
          <t>Part of wire</t>
        </is>
      </c>
      <c r="C1747" t="n">
        <v>0</v>
      </c>
      <c r="D1747" t="n">
        <v>0</v>
      </c>
    </row>
    <row r="1748">
      <c r="A1748" t="inlineStr">
        <is>
          <t>INT_R_X7Y45/NN2A2</t>
        </is>
      </c>
      <c r="B1748" t="inlineStr">
        <is>
          <t>Part of wire</t>
        </is>
      </c>
      <c r="C1748" t="n">
        <v>0</v>
      </c>
      <c r="D1748" t="n">
        <v>0</v>
      </c>
      <c r="I1748">
        <f>(((D1746 + D1747 + D1748)/2) + (D1749 + D1760 + D1771 + D1782 + D1980 + D2007))</f>
        <v/>
      </c>
      <c r="J1748">
        <f>((C1746 + C1747 + C1748)*(((D1746 + D1747 + D1748)/2) + (D1749 + D1760 + D1771 + D1782 + D1980 + D2007)))</f>
        <v/>
      </c>
    </row>
    <row r="1749">
      <c r="A1749" t="inlineStr">
        <is>
          <t>INT_R_X7Y46/INT_R.NN2END2-&gt;&gt;IMUX5</t>
        </is>
      </c>
      <c r="B1749" t="inlineStr">
        <is>
          <t>Buffer</t>
        </is>
      </c>
      <c r="C1749" t="n">
        <v>1.6107141875</v>
      </c>
      <c r="D1749" t="n">
        <v>0.007713</v>
      </c>
      <c r="E1749" t="n">
        <v>0.047</v>
      </c>
      <c r="F1749" t="n">
        <v>0.038</v>
      </c>
      <c r="G1749" t="n">
        <v>0.138</v>
      </c>
      <c r="H1749" t="n">
        <v>0.114</v>
      </c>
      <c r="I1749">
        <f>((((D1754) + (D1753))) + (D1750 + D1751))</f>
        <v/>
      </c>
      <c r="J1749">
        <f>(((((D1754) + (D1753))) + (D1750 + D1751))*C1749)</f>
        <v/>
      </c>
    </row>
    <row r="1750">
      <c r="A1750" t="inlineStr">
        <is>
          <t>INT_R_X7Y46/IMUX5</t>
        </is>
      </c>
      <c r="B1750" t="inlineStr">
        <is>
          <t>Part of wire</t>
        </is>
      </c>
      <c r="C1750" t="n">
        <v>0</v>
      </c>
      <c r="D1750" t="n">
        <v>0</v>
      </c>
    </row>
    <row r="1751">
      <c r="A1751" t="inlineStr">
        <is>
          <t>CLBLM_R_X7Y46/CLBLM_IMUX5</t>
        </is>
      </c>
      <c r="B1751" t="inlineStr">
        <is>
          <t>Part of wire</t>
        </is>
      </c>
      <c r="C1751" t="n">
        <v>0</v>
      </c>
      <c r="D1751" t="n">
        <v>0</v>
      </c>
      <c r="I1751">
        <f>(((D1750 + D1751)/2) + (((D1754) + (D1753))))</f>
        <v/>
      </c>
      <c r="J1751">
        <f>((C1750 + C1751)*(((D1750 + D1751)/2) + (((D1754) + (D1753)))))</f>
        <v/>
      </c>
    </row>
    <row r="1752">
      <c r="A1752" t="inlineStr">
        <is>
          <t>CLBLM_R_X7Y46/CLBLM_R.CLBLM_IMUX5-&gt;CLBLM_L_A6</t>
        </is>
      </c>
      <c r="B1752" t="inlineStr">
        <is>
          <t>PassTransistor</t>
        </is>
      </c>
      <c r="C1752" t="n">
        <v>0</v>
      </c>
      <c r="E1752" t="n">
        <v>0</v>
      </c>
      <c r="F1752" t="n">
        <v>0</v>
      </c>
      <c r="G1752" t="n">
        <v>0</v>
      </c>
      <c r="H1752" t="n">
        <v>0</v>
      </c>
      <c r="I1752">
        <f>((D1754) + (D1753))</f>
        <v/>
      </c>
      <c r="J1752">
        <f>(((D1754) + (D1753))*C1752)</f>
        <v/>
      </c>
    </row>
    <row r="1753">
      <c r="A1753" t="inlineStr">
        <is>
          <t>CLBLM_R_X7Y46/CLBLM_L_A6</t>
        </is>
      </c>
      <c r="B1753" t="inlineStr">
        <is>
          <t>Part of wire</t>
        </is>
      </c>
      <c r="C1753" t="n">
        <v>0</v>
      </c>
      <c r="D1753" t="n">
        <v>0</v>
      </c>
      <c r="I1753">
        <f>(((D1753)/2) + (D1754))</f>
        <v/>
      </c>
      <c r="J1753">
        <f>((C1753)*(((D1753)/2) + (D1754)))</f>
        <v/>
      </c>
    </row>
    <row r="1754">
      <c r="A1754" t="inlineStr">
        <is>
          <t>masterReg/readData2[6]_i_7/I1</t>
        </is>
      </c>
      <c r="B1754" t="inlineStr">
        <is>
          <t>Inpin</t>
        </is>
      </c>
      <c r="D1754" t="n">
        <v>0</v>
      </c>
      <c r="E1754" t="n">
        <v>0.002</v>
      </c>
      <c r="F1754" t="n">
        <v>0.002</v>
      </c>
      <c r="G1754" t="n">
        <v>0.005</v>
      </c>
      <c r="H1754" t="n">
        <v>0.004</v>
      </c>
    </row>
    <row r="1755">
      <c r="A1755" t="inlineStr">
        <is>
          <t>sw_IBUF[0]: sw_IBUF[0]_inst/O to masterReg/readData2[6]_i_7/I1 sum delays</t>
        </is>
      </c>
      <c r="E1755">
        <f>(E2 + E5 + E7 + E9 + E11 + E15 + E18 + E27 + E48 + E56 + E64 + E113 + E116 + E168 + E444 + E562 + E590 + E1745 + E1749 + E1752 + E1754)</f>
        <v/>
      </c>
      <c r="F1755">
        <f>(F2 + F5 + F7 + F9 + F11 + F15 + F18 + F27 + F48 + F56 + F64 + F113 + F116 + F168 + F444 + F562 + F590 + F1745 + F1749 + F1752 + F1754)</f>
        <v/>
      </c>
      <c r="G1755">
        <f>(G2 + G5 + G7 + G9 + G11 + G15 + G18 + G27 + G48 + G56 + G64 + G113 + G116 + G168 + G444 + G562 + G590 + G1745 + G1749 + G1752 + G1754)</f>
        <v/>
      </c>
      <c r="H1755">
        <f>(H2 + H5 + H7 + H9 + H11 + H15 + H18 + H27 + H48 + H56 + H64 + H113 + H116 + H168 + H444 + H562 + H590 + H1745 + H1749 + H1752 + H1754)</f>
        <v/>
      </c>
      <c r="J1755">
        <f>(J2 + J4 + J5 + J6 + J7 + J8 + J9 + J10 + J11 + J14 + J15 + J17 + J18 + J26 + J27 + J47 + J48 + J55 + J56 + J63 + J64 + J72 + J113 + J115 + J116 + J118 + J168 + J171 + J444 + J449 + J562 + J564 + J590 + J597 + J1745 + J1748 + J1749 + J1751 + J1752 + J1753 + J1754)</f>
        <v/>
      </c>
    </row>
    <row r="1756">
      <c r="A1756" t="inlineStr">
        <is>
          <t>sw_IBUF[0]: sw_IBUF[0]_inst/O to masterReg/readData2[6]_i_7/I1sum delays + cap delay</t>
        </is>
      </c>
      <c r="E1756">
        <f>1000*(E1755 + J1755)</f>
        <v/>
      </c>
      <c r="F1756">
        <f>1000*(F1755 + J1755)</f>
        <v/>
      </c>
      <c r="G1756">
        <f>1000*(G1755 + J1755)</f>
        <v/>
      </c>
      <c r="H1756">
        <f>1000*(H1755 + J1755)</f>
        <v/>
      </c>
    </row>
    <row r="1758">
      <c r="A1758" t="inlineStr">
        <is>
          <t>sw_IBUF[0]: sw_IBUF[0]_inst/O to masterReg/readData2[6]_i_7/I1Total delay (from Vivado)</t>
        </is>
      </c>
      <c r="E1758" t="inlineStr">
        <is>
          <t>1580</t>
        </is>
      </c>
      <c r="F1758" t="inlineStr">
        <is>
          <t>1393</t>
        </is>
      </c>
      <c r="G1758" t="inlineStr">
        <is>
          <t>2532</t>
        </is>
      </c>
      <c r="H1758" t="inlineStr">
        <is>
          <t>2181</t>
        </is>
      </c>
    </row>
    <row r="1760">
      <c r="A1760" t="inlineStr">
        <is>
          <t>INT_R_X7Y46/INT_R.NN2END2-&gt;&gt;IMUX35</t>
        </is>
      </c>
      <c r="B1760" t="inlineStr">
        <is>
          <t>Buffer</t>
        </is>
      </c>
      <c r="C1760" t="n">
        <v>1.6107141875</v>
      </c>
      <c r="D1760" t="n">
        <v>0.007713</v>
      </c>
      <c r="E1760" t="n">
        <v>0.047</v>
      </c>
      <c r="F1760" t="n">
        <v>0.038</v>
      </c>
      <c r="G1760" t="n">
        <v>0.138</v>
      </c>
      <c r="H1760" t="n">
        <v>0.114</v>
      </c>
      <c r="I1760">
        <f>((((D1765) + (D1764))) + (D1761 + D1762))</f>
        <v/>
      </c>
      <c r="J1760">
        <f>(((((D1765) + (D1764))) + (D1761 + D1762))*C1760)</f>
        <v/>
      </c>
    </row>
    <row r="1761">
      <c r="A1761" t="inlineStr">
        <is>
          <t>INT_R_X7Y46/IMUX35</t>
        </is>
      </c>
      <c r="B1761" t="inlineStr">
        <is>
          <t>Part of wire</t>
        </is>
      </c>
      <c r="C1761" t="n">
        <v>0</v>
      </c>
      <c r="D1761" t="n">
        <v>0</v>
      </c>
    </row>
    <row r="1762">
      <c r="A1762" t="inlineStr">
        <is>
          <t>CLBLM_R_X7Y46/CLBLM_IMUX35</t>
        </is>
      </c>
      <c r="B1762" t="inlineStr">
        <is>
          <t>Part of wire</t>
        </is>
      </c>
      <c r="C1762" t="n">
        <v>0</v>
      </c>
      <c r="D1762" t="n">
        <v>0</v>
      </c>
      <c r="I1762">
        <f>(((D1761 + D1762)/2) + (((D1765) + (D1764))))</f>
        <v/>
      </c>
      <c r="J1762">
        <f>((C1761 + C1762)*(((D1761 + D1762)/2) + (((D1765) + (D1764)))))</f>
        <v/>
      </c>
    </row>
    <row r="1763">
      <c r="A1763" t="inlineStr">
        <is>
          <t>CLBLM_R_X7Y46/CLBLM_R.CLBLM_IMUX35-&gt;CLBLM_M_C6</t>
        </is>
      </c>
      <c r="B1763" t="inlineStr">
        <is>
          <t>PassTransistor</t>
        </is>
      </c>
      <c r="C1763" t="n">
        <v>0</v>
      </c>
      <c r="E1763" t="n">
        <v>0</v>
      </c>
      <c r="F1763" t="n">
        <v>0</v>
      </c>
      <c r="G1763" t="n">
        <v>0</v>
      </c>
      <c r="H1763" t="n">
        <v>0</v>
      </c>
      <c r="I1763">
        <f>((D1765) + (D1764))</f>
        <v/>
      </c>
      <c r="J1763">
        <f>(((D1765) + (D1764))*C1763)</f>
        <v/>
      </c>
    </row>
    <row r="1764">
      <c r="A1764" t="inlineStr">
        <is>
          <t>CLBLM_R_X7Y46/CLBLM_M_C6</t>
        </is>
      </c>
      <c r="B1764" t="inlineStr">
        <is>
          <t>Part of wire</t>
        </is>
      </c>
      <c r="C1764" t="n">
        <v>0</v>
      </c>
      <c r="D1764" t="n">
        <v>0</v>
      </c>
      <c r="I1764">
        <f>(((D1764)/2) + (D1765))</f>
        <v/>
      </c>
      <c r="J1764">
        <f>((C1764)*(((D1764)/2) + (D1765)))</f>
        <v/>
      </c>
    </row>
    <row r="1765">
      <c r="A1765" t="inlineStr">
        <is>
          <t>ALU1/register_reg_r1_0_31_12_17_i_10/I1</t>
        </is>
      </c>
      <c r="B1765" t="inlineStr">
        <is>
          <t>Inpin</t>
        </is>
      </c>
      <c r="D1765" t="n">
        <v>0</v>
      </c>
      <c r="E1765" t="n">
        <v>0.006</v>
      </c>
      <c r="F1765" t="n">
        <v>0.005</v>
      </c>
      <c r="G1765" t="n">
        <v>0.012</v>
      </c>
      <c r="H1765" t="n">
        <v>0.01</v>
      </c>
    </row>
    <row r="1766">
      <c r="A1766" t="inlineStr">
        <is>
          <t>sw_IBUF[0]: sw_IBUF[0]_inst/O to ALU1/register_reg_r1_0_31_12_17_i_10/I1 sum delays</t>
        </is>
      </c>
      <c r="E1766">
        <f>(E2 + E5 + E7 + E9 + E11 + E15 + E18 + E27 + E48 + E56 + E64 + E113 + E116 + E168 + E444 + E562 + E590 + E1745 + E1760 + E1763 + E1765)</f>
        <v/>
      </c>
      <c r="F1766">
        <f>(F2 + F5 + F7 + F9 + F11 + F15 + F18 + F27 + F48 + F56 + F64 + F113 + F116 + F168 + F444 + F562 + F590 + F1745 + F1760 + F1763 + F1765)</f>
        <v/>
      </c>
      <c r="G1766">
        <f>(G2 + G5 + G7 + G9 + G11 + G15 + G18 + G27 + G48 + G56 + G64 + G113 + G116 + G168 + G444 + G562 + G590 + G1745 + G1760 + G1763 + G1765)</f>
        <v/>
      </c>
      <c r="H1766">
        <f>(H2 + H5 + H7 + H9 + H11 + H15 + H18 + H27 + H48 + H56 + H64 + H113 + H116 + H168 + H444 + H562 + H590 + H1745 + H1760 + H1763 + H1765)</f>
        <v/>
      </c>
      <c r="J1766">
        <f>(J2 + J4 + J5 + J6 + J7 + J8 + J9 + J10 + J11 + J14 + J15 + J17 + J18 + J26 + J27 + J47 + J48 + J55 + J56 + J63 + J64 + J72 + J113 + J115 + J116 + J118 + J168 + J171 + J444 + J449 + J562 + J564 + J590 + J597 + J1745 + J1748 + J1760 + J1762 + J1763 + J1764 + J1765)</f>
        <v/>
      </c>
    </row>
    <row r="1767">
      <c r="A1767" t="inlineStr">
        <is>
          <t>sw_IBUF[0]: sw_IBUF[0]_inst/O to ALU1/register_reg_r1_0_31_12_17_i_10/I1sum delays + cap delay</t>
        </is>
      </c>
      <c r="E1767">
        <f>1000*(E1766 + J1766)</f>
        <v/>
      </c>
      <c r="F1767">
        <f>1000*(F1766 + J1766)</f>
        <v/>
      </c>
      <c r="G1767">
        <f>1000*(G1766 + J1766)</f>
        <v/>
      </c>
      <c r="H1767">
        <f>1000*(H1766 + J1766)</f>
        <v/>
      </c>
    </row>
    <row r="1769">
      <c r="A1769" t="inlineStr">
        <is>
          <t>sw_IBUF[0]: sw_IBUF[0]_inst/O to ALU1/register_reg_r1_0_31_12_17_i_10/I1Total delay (from Vivado)</t>
        </is>
      </c>
      <c r="E1769" t="inlineStr">
        <is>
          <t>1584</t>
        </is>
      </c>
      <c r="F1769" t="inlineStr">
        <is>
          <t>1396</t>
        </is>
      </c>
      <c r="G1769" t="inlineStr">
        <is>
          <t>2538</t>
        </is>
      </c>
      <c r="H1769" t="inlineStr">
        <is>
          <t>2186</t>
        </is>
      </c>
    </row>
    <row r="1771">
      <c r="A1771" t="inlineStr">
        <is>
          <t>INT_R_X7Y46/INT_R.NN2END2-&gt;&gt;IMUX43</t>
        </is>
      </c>
      <c r="B1771" t="inlineStr">
        <is>
          <t>Buffer</t>
        </is>
      </c>
      <c r="C1771" t="n">
        <v>1.6107141875</v>
      </c>
      <c r="D1771" t="n">
        <v>0.007713</v>
      </c>
      <c r="E1771" t="n">
        <v>0.047</v>
      </c>
      <c r="F1771" t="n">
        <v>0.038</v>
      </c>
      <c r="G1771" t="n">
        <v>0.138</v>
      </c>
      <c r="H1771" t="n">
        <v>0.114</v>
      </c>
      <c r="I1771">
        <f>((((D1776) + (D1775))) + (D1772 + D1773))</f>
        <v/>
      </c>
      <c r="J1771">
        <f>(((((D1776) + (D1775))) + (D1772 + D1773))*C1771)</f>
        <v/>
      </c>
    </row>
    <row r="1772">
      <c r="A1772" t="inlineStr">
        <is>
          <t>INT_R_X7Y46/IMUX43</t>
        </is>
      </c>
      <c r="B1772" t="inlineStr">
        <is>
          <t>Part of wire</t>
        </is>
      </c>
      <c r="C1772" t="n">
        <v>0</v>
      </c>
      <c r="D1772" t="n">
        <v>0</v>
      </c>
    </row>
    <row r="1773">
      <c r="A1773" t="inlineStr">
        <is>
          <t>CLBLM_R_X7Y46/CLBLM_IMUX43</t>
        </is>
      </c>
      <c r="B1773" t="inlineStr">
        <is>
          <t>Part of wire</t>
        </is>
      </c>
      <c r="C1773" t="n">
        <v>0</v>
      </c>
      <c r="D1773" t="n">
        <v>0</v>
      </c>
      <c r="I1773">
        <f>(((D1772 + D1773)/2) + (((D1776) + (D1775))))</f>
        <v/>
      </c>
      <c r="J1773">
        <f>((C1772 + C1773)*(((D1772 + D1773)/2) + (((D1776) + (D1775)))))</f>
        <v/>
      </c>
    </row>
    <row r="1774">
      <c r="A1774" t="inlineStr">
        <is>
          <t>CLBLM_R_X7Y46/CLBLM_R.CLBLM_IMUX43-&gt;CLBLM_M_D6</t>
        </is>
      </c>
      <c r="B1774" t="inlineStr">
        <is>
          <t>PassTransistor</t>
        </is>
      </c>
      <c r="C1774" t="n">
        <v>0</v>
      </c>
      <c r="E1774" t="n">
        <v>0</v>
      </c>
      <c r="F1774" t="n">
        <v>0</v>
      </c>
      <c r="G1774" t="n">
        <v>0</v>
      </c>
      <c r="H1774" t="n">
        <v>0</v>
      </c>
      <c r="I1774">
        <f>((D1776) + (D1775))</f>
        <v/>
      </c>
      <c r="J1774">
        <f>(((D1776) + (D1775))*C1774)</f>
        <v/>
      </c>
    </row>
    <row r="1775">
      <c r="A1775" t="inlineStr">
        <is>
          <t>CLBLM_R_X7Y46/CLBLM_M_D6</t>
        </is>
      </c>
      <c r="B1775" t="inlineStr">
        <is>
          <t>Part of wire</t>
        </is>
      </c>
      <c r="C1775" t="n">
        <v>0</v>
      </c>
      <c r="D1775" t="n">
        <v>0</v>
      </c>
      <c r="I1775">
        <f>(((D1775)/2) + (D1776))</f>
        <v/>
      </c>
      <c r="J1775">
        <f>((C1775)*(((D1775)/2) + (D1776)))</f>
        <v/>
      </c>
    </row>
    <row r="1776">
      <c r="A1776" t="inlineStr">
        <is>
          <t>masterReg/register_reg_r1_0_31_12_17_i_9/I2</t>
        </is>
      </c>
      <c r="B1776" t="inlineStr">
        <is>
          <t>Inpin</t>
        </is>
      </c>
      <c r="D1776" t="n">
        <v>0</v>
      </c>
      <c r="E1776" t="n">
        <v>0.01</v>
      </c>
      <c r="F1776" t="n">
        <v>0.003</v>
      </c>
      <c r="G1776" t="n">
        <v>0.022</v>
      </c>
      <c r="H1776" t="n">
        <v>0.007</v>
      </c>
    </row>
    <row r="1777">
      <c r="A1777" t="inlineStr">
        <is>
          <t>sw_IBUF[0]: sw_IBUF[0]_inst/O to masterReg/register_reg_r1_0_31_12_17_i_9/I2 sum delays</t>
        </is>
      </c>
      <c r="E1777">
        <f>(E2 + E5 + E7 + E9 + E11 + E15 + E18 + E27 + E48 + E56 + E64 + E113 + E116 + E168 + E444 + E562 + E590 + E1745 + E1771 + E1774 + E1776)</f>
        <v/>
      </c>
      <c r="F1777">
        <f>(F2 + F5 + F7 + F9 + F11 + F15 + F18 + F27 + F48 + F56 + F64 + F113 + F116 + F168 + F444 + F562 + F590 + F1745 + F1771 + F1774 + F1776)</f>
        <v/>
      </c>
      <c r="G1777">
        <f>(G2 + G5 + G7 + G9 + G11 + G15 + G18 + G27 + G48 + G56 + G64 + G113 + G116 + G168 + G444 + G562 + G590 + G1745 + G1771 + G1774 + G1776)</f>
        <v/>
      </c>
      <c r="H1777">
        <f>(H2 + H5 + H7 + H9 + H11 + H15 + H18 + H27 + H48 + H56 + H64 + H113 + H116 + H168 + H444 + H562 + H590 + H1745 + H1771 + H1774 + H1776)</f>
        <v/>
      </c>
      <c r="J1777">
        <f>(J2 + J4 + J5 + J6 + J7 + J8 + J9 + J10 + J11 + J14 + J15 + J17 + J18 + J26 + J27 + J47 + J48 + J55 + J56 + J63 + J64 + J72 + J113 + J115 + J116 + J118 + J168 + J171 + J444 + J449 + J562 + J564 + J590 + J597 + J1745 + J1748 + J1771 + J1773 + J1774 + J1775 + J1776)</f>
        <v/>
      </c>
    </row>
    <row r="1778">
      <c r="A1778" t="inlineStr">
        <is>
          <t>sw_IBUF[0]: sw_IBUF[0]_inst/O to masterReg/register_reg_r1_0_31_12_17_i_9/I2sum delays + cap delay</t>
        </is>
      </c>
      <c r="E1778">
        <f>1000*(E1777 + J1777)</f>
        <v/>
      </c>
      <c r="F1778">
        <f>1000*(F1777 + J1777)</f>
        <v/>
      </c>
      <c r="G1778">
        <f>1000*(G1777 + J1777)</f>
        <v/>
      </c>
      <c r="H1778">
        <f>1000*(H1777 + J1777)</f>
        <v/>
      </c>
    </row>
    <row r="1780">
      <c r="A1780" t="inlineStr">
        <is>
          <t>sw_IBUF[0]: sw_IBUF[0]_inst/O to masterReg/register_reg_r1_0_31_12_17_i_9/I2Total delay (from Vivado)</t>
        </is>
      </c>
      <c r="E1780" t="inlineStr">
        <is>
          <t>1588</t>
        </is>
      </c>
      <c r="F1780" t="inlineStr">
        <is>
          <t>1394</t>
        </is>
      </c>
      <c r="G1780" t="inlineStr">
        <is>
          <t>2546</t>
        </is>
      </c>
      <c r="H1780" t="inlineStr">
        <is>
          <t>2187</t>
        </is>
      </c>
    </row>
    <row r="1782">
      <c r="A1782" t="inlineStr">
        <is>
          <t>INT_R_X7Y46/INT_R.NN2END2-&gt;&gt;NE2BEG2</t>
        </is>
      </c>
      <c r="B1782" t="inlineStr">
        <is>
          <t>Buffer</t>
        </is>
      </c>
      <c r="C1782" t="n">
        <v>1.1851186875</v>
      </c>
      <c r="D1782" t="n">
        <v>0.008473000000000001</v>
      </c>
      <c r="E1782" t="n">
        <v>0.042</v>
      </c>
      <c r="F1782" t="n">
        <v>0.034</v>
      </c>
      <c r="G1782" t="n">
        <v>0.139</v>
      </c>
      <c r="H1782" t="n">
        <v>0.115</v>
      </c>
      <c r="I1782">
        <f>((D1788 + D1799 + D1810 + D1829) + (D1783 + D1784 + D1785 + D1786 + D1787))</f>
        <v/>
      </c>
      <c r="J1782">
        <f>(((D1788 + D1799 + D1810 + D1829) + (D1783 + D1784 + D1785 + D1786 + D1787))*C1782)</f>
        <v/>
      </c>
    </row>
    <row r="1783">
      <c r="A1783" t="inlineStr">
        <is>
          <t>INT_R_X7Y46/NE2BEG2</t>
        </is>
      </c>
      <c r="B1783" t="inlineStr">
        <is>
          <t>Part of wire</t>
        </is>
      </c>
      <c r="C1783" t="n">
        <v>0</v>
      </c>
      <c r="D1783" t="n">
        <v>0</v>
      </c>
    </row>
    <row r="1784">
      <c r="A1784" t="inlineStr">
        <is>
          <t>INT_L_X8Y47/NE2END2</t>
        </is>
      </c>
      <c r="B1784" t="inlineStr">
        <is>
          <t>Part of wire</t>
        </is>
      </c>
      <c r="C1784" t="n">
        <v>0</v>
      </c>
      <c r="D1784" t="n">
        <v>0</v>
      </c>
    </row>
    <row r="1785">
      <c r="A1785" t="inlineStr">
        <is>
          <t>INT_R_X7Y47/NE2A2</t>
        </is>
      </c>
      <c r="B1785" t="inlineStr">
        <is>
          <t>Part of wire</t>
        </is>
      </c>
      <c r="C1785" t="n">
        <v>0</v>
      </c>
      <c r="D1785" t="n">
        <v>0</v>
      </c>
    </row>
    <row r="1786">
      <c r="A1786" t="inlineStr">
        <is>
          <t>CLBLM_R_X7Y47/CLBLM_NE2A2</t>
        </is>
      </c>
      <c r="B1786" t="inlineStr">
        <is>
          <t>Part of wire</t>
        </is>
      </c>
      <c r="C1786" t="n">
        <v>0.100092</v>
      </c>
      <c r="D1786" t="n">
        <v>0.005469</v>
      </c>
    </row>
    <row r="1787">
      <c r="A1787" t="inlineStr">
        <is>
          <t>CLBLM_L_X8Y47/CLBLM_NE2A2</t>
        </is>
      </c>
      <c r="B1787" t="inlineStr">
        <is>
          <t>Part of wire</t>
        </is>
      </c>
      <c r="C1787" t="n">
        <v>0.100092</v>
      </c>
      <c r="D1787" t="n">
        <v>0.005469</v>
      </c>
      <c r="I1787">
        <f>(((D1783 + D1784 + D1785 + D1786 + D1787)/2) + (D1788 + D1799 + D1810 + D1829))</f>
        <v/>
      </c>
      <c r="J1787">
        <f>((C1783 + C1784 + C1785 + C1786 + C1787)*(((D1783 + D1784 + D1785 + D1786 + D1787)/2) + (D1788 + D1799 + D1810 + D1829)))</f>
        <v/>
      </c>
    </row>
    <row r="1788">
      <c r="A1788" t="inlineStr">
        <is>
          <t>INT_L_X8Y47/INT_L.NE2END2-&gt;&gt;IMUX_L5</t>
        </is>
      </c>
      <c r="B1788" t="inlineStr">
        <is>
          <t>Buffer</t>
        </is>
      </c>
      <c r="C1788" t="n">
        <v>1.6107141875</v>
      </c>
      <c r="D1788" t="n">
        <v>0.007713</v>
      </c>
      <c r="E1788" t="n">
        <v>0.047</v>
      </c>
      <c r="F1788" t="n">
        <v>0.038</v>
      </c>
      <c r="G1788" t="n">
        <v>0.138</v>
      </c>
      <c r="H1788" t="n">
        <v>0.114</v>
      </c>
      <c r="I1788">
        <f>((((D1793) + (D1792))) + (D1789 + D1790))</f>
        <v/>
      </c>
      <c r="J1788">
        <f>(((((D1793) + (D1792))) + (D1789 + D1790))*C1788)</f>
        <v/>
      </c>
    </row>
    <row r="1789">
      <c r="A1789" t="inlineStr">
        <is>
          <t>INT_L_X8Y47/IMUX_L5</t>
        </is>
      </c>
      <c r="B1789" t="inlineStr">
        <is>
          <t>Part of wire</t>
        </is>
      </c>
      <c r="C1789" t="n">
        <v>0</v>
      </c>
      <c r="D1789" t="n">
        <v>0</v>
      </c>
    </row>
    <row r="1790">
      <c r="A1790" t="inlineStr">
        <is>
          <t>CLBLM_L_X8Y47/CLBLM_IMUX5</t>
        </is>
      </c>
      <c r="B1790" t="inlineStr">
        <is>
          <t>Part of wire</t>
        </is>
      </c>
      <c r="C1790" t="n">
        <v>0</v>
      </c>
      <c r="D1790" t="n">
        <v>0</v>
      </c>
      <c r="I1790">
        <f>(((D1789 + D1790)/2) + (((D1793) + (D1792))))</f>
        <v/>
      </c>
      <c r="J1790">
        <f>((C1789 + C1790)*(((D1789 + D1790)/2) + (((D1793) + (D1792)))))</f>
        <v/>
      </c>
    </row>
    <row r="1791">
      <c r="A1791" t="inlineStr">
        <is>
          <t>CLBLM_L_X8Y47/CLBLM_L.CLBLM_IMUX5-&gt;CLBLM_L_A6</t>
        </is>
      </c>
      <c r="B1791" t="inlineStr">
        <is>
          <t>PassTransistor</t>
        </is>
      </c>
      <c r="C1791" t="n">
        <v>0</v>
      </c>
      <c r="E1791" t="n">
        <v>0</v>
      </c>
      <c r="F1791" t="n">
        <v>0</v>
      </c>
      <c r="G1791" t="n">
        <v>0</v>
      </c>
      <c r="H1791" t="n">
        <v>0</v>
      </c>
      <c r="I1791">
        <f>((D1793) + (D1792))</f>
        <v/>
      </c>
      <c r="J1791">
        <f>(((D1793) + (D1792))*C1791)</f>
        <v/>
      </c>
    </row>
    <row r="1792">
      <c r="A1792" t="inlineStr">
        <is>
          <t>CLBLM_L_X8Y47/CLBLM_L_A6</t>
        </is>
      </c>
      <c r="B1792" t="inlineStr">
        <is>
          <t>Part of wire</t>
        </is>
      </c>
      <c r="C1792" t="n">
        <v>0</v>
      </c>
      <c r="D1792" t="n">
        <v>0</v>
      </c>
      <c r="I1792">
        <f>(((D1792)/2) + (D1793))</f>
        <v/>
      </c>
      <c r="J1792">
        <f>((C1792)*(((D1792)/2) + (D1793)))</f>
        <v/>
      </c>
    </row>
    <row r="1793">
      <c r="A1793" t="inlineStr">
        <is>
          <t>masterReg/readData2[11]_i_7/I1</t>
        </is>
      </c>
      <c r="B1793" t="inlineStr">
        <is>
          <t>Inpin</t>
        </is>
      </c>
      <c r="D1793" t="n">
        <v>0</v>
      </c>
      <c r="E1793" t="n">
        <v>0.002</v>
      </c>
      <c r="F1793" t="n">
        <v>0.002</v>
      </c>
      <c r="G1793" t="n">
        <v>0.005</v>
      </c>
      <c r="H1793" t="n">
        <v>0.004</v>
      </c>
    </row>
    <row r="1794">
      <c r="A1794" t="inlineStr">
        <is>
          <t>sw_IBUF[0]: sw_IBUF[0]_inst/O to masterReg/readData2[11]_i_7/I1 sum delays</t>
        </is>
      </c>
      <c r="E1794">
        <f>(E2 + E5 + E7 + E9 + E11 + E15 + E18 + E27 + E48 + E56 + E64 + E113 + E116 + E168 + E444 + E562 + E590 + E1745 + E1782 + E1788 + E1791 + E1793)</f>
        <v/>
      </c>
      <c r="F1794">
        <f>(F2 + F5 + F7 + F9 + F11 + F15 + F18 + F27 + F48 + F56 + F64 + F113 + F116 + F168 + F444 + F562 + F590 + F1745 + F1782 + F1788 + F1791 + F1793)</f>
        <v/>
      </c>
      <c r="G1794">
        <f>(G2 + G5 + G7 + G9 + G11 + G15 + G18 + G27 + G48 + G56 + G64 + G113 + G116 + G168 + G444 + G562 + G590 + G1745 + G1782 + G1788 + G1791 + G1793)</f>
        <v/>
      </c>
      <c r="H1794">
        <f>(H2 + H5 + H7 + H9 + H11 + H15 + H18 + H27 + H48 + H56 + H64 + H113 + H116 + H168 + H444 + H562 + H590 + H1745 + H1782 + H1788 + H1791 + H1793)</f>
        <v/>
      </c>
      <c r="J1794">
        <f>(J2 + J4 + J5 + J6 + J7 + J8 + J9 + J10 + J11 + J14 + J15 + J17 + J18 + J26 + J27 + J47 + J48 + J55 + J56 + J63 + J64 + J72 + J113 + J115 + J116 + J118 + J168 + J171 + J444 + J449 + J562 + J564 + J590 + J597 + J1745 + J1748 + J1782 + J1787 + J1788 + J1790 + J1791 + J1792 + J1793)</f>
        <v/>
      </c>
    </row>
    <row r="1795">
      <c r="A1795" t="inlineStr">
        <is>
          <t>sw_IBUF[0]: sw_IBUF[0]_inst/O to masterReg/readData2[11]_i_7/I1sum delays + cap delay</t>
        </is>
      </c>
      <c r="E1795">
        <f>1000*(E1794 + J1794)</f>
        <v/>
      </c>
      <c r="F1795">
        <f>1000*(F1794 + J1794)</f>
        <v/>
      </c>
      <c r="G1795">
        <f>1000*(G1794 + J1794)</f>
        <v/>
      </c>
      <c r="H1795">
        <f>1000*(H1794 + J1794)</f>
        <v/>
      </c>
    </row>
    <row r="1797">
      <c r="A1797" t="inlineStr">
        <is>
          <t>sw_IBUF[0]: sw_IBUF[0]_inst/O to masterReg/readData2[11]_i_7/I1Total delay (from Vivado)</t>
        </is>
      </c>
      <c r="E1797" t="inlineStr">
        <is>
          <t>1679</t>
        </is>
      </c>
      <c r="F1797" t="inlineStr">
        <is>
          <t>1484</t>
        </is>
      </c>
      <c r="G1797" t="inlineStr">
        <is>
          <t>2702</t>
        </is>
      </c>
      <c r="H1797" t="inlineStr">
        <is>
          <t>2331</t>
        </is>
      </c>
    </row>
    <row r="1799">
      <c r="A1799" t="inlineStr">
        <is>
          <t>INT_L_X8Y47/INT_L.NE2END2-&gt;&gt;IMUX_L27</t>
        </is>
      </c>
      <c r="B1799" t="inlineStr">
        <is>
          <t>Buffer</t>
        </is>
      </c>
      <c r="C1799" t="n">
        <v>1.6107141875</v>
      </c>
      <c r="D1799" t="n">
        <v>0.007713</v>
      </c>
      <c r="E1799" t="n">
        <v>0.047</v>
      </c>
      <c r="F1799" t="n">
        <v>0.038</v>
      </c>
      <c r="G1799" t="n">
        <v>0.138</v>
      </c>
      <c r="H1799" t="n">
        <v>0.114</v>
      </c>
      <c r="I1799">
        <f>((((D1804) + (D1803))) + (D1800 + D1801))</f>
        <v/>
      </c>
      <c r="J1799">
        <f>(((((D1804) + (D1803))) + (D1800 + D1801))*C1799)</f>
        <v/>
      </c>
    </row>
    <row r="1800">
      <c r="A1800" t="inlineStr">
        <is>
          <t>INT_L_X8Y47/IMUX_L27</t>
        </is>
      </c>
      <c r="B1800" t="inlineStr">
        <is>
          <t>Part of wire</t>
        </is>
      </c>
      <c r="C1800" t="n">
        <v>0</v>
      </c>
      <c r="D1800" t="n">
        <v>0</v>
      </c>
    </row>
    <row r="1801">
      <c r="A1801" t="inlineStr">
        <is>
          <t>CLBLM_L_X8Y47/CLBLM_IMUX27</t>
        </is>
      </c>
      <c r="B1801" t="inlineStr">
        <is>
          <t>Part of wire</t>
        </is>
      </c>
      <c r="C1801" t="n">
        <v>0</v>
      </c>
      <c r="D1801" t="n">
        <v>0</v>
      </c>
      <c r="I1801">
        <f>(((D1800 + D1801)/2) + (((D1804) + (D1803))))</f>
        <v/>
      </c>
      <c r="J1801">
        <f>((C1800 + C1801)*(((D1800 + D1801)/2) + (((D1804) + (D1803)))))</f>
        <v/>
      </c>
    </row>
    <row r="1802">
      <c r="A1802" t="inlineStr">
        <is>
          <t>CLBLM_L_X8Y47/CLBLM_L.CLBLM_IMUX27-&gt;CLBLM_M_B4</t>
        </is>
      </c>
      <c r="B1802" t="inlineStr">
        <is>
          <t>PassTransistor</t>
        </is>
      </c>
      <c r="C1802" t="n">
        <v>0</v>
      </c>
      <c r="E1802" t="n">
        <v>0</v>
      </c>
      <c r="F1802" t="n">
        <v>0</v>
      </c>
      <c r="G1802" t="n">
        <v>0</v>
      </c>
      <c r="H1802" t="n">
        <v>0</v>
      </c>
      <c r="I1802">
        <f>((D1804) + (D1803))</f>
        <v/>
      </c>
      <c r="J1802">
        <f>(((D1804) + (D1803))*C1802)</f>
        <v/>
      </c>
    </row>
    <row r="1803">
      <c r="A1803" t="inlineStr">
        <is>
          <t>CLBLM_L_X8Y47/CLBLM_M_B4</t>
        </is>
      </c>
      <c r="B1803" t="inlineStr">
        <is>
          <t>Part of wire</t>
        </is>
      </c>
      <c r="C1803" t="n">
        <v>0</v>
      </c>
      <c r="D1803" t="n">
        <v>0</v>
      </c>
      <c r="I1803">
        <f>(((D1803)/2) + (D1804))</f>
        <v/>
      </c>
      <c r="J1803">
        <f>((C1803)*(((D1803)/2) + (D1804)))</f>
        <v/>
      </c>
    </row>
    <row r="1804">
      <c r="A1804" t="inlineStr">
        <is>
          <t>masterReg/readData2[7]_i_6/I2</t>
        </is>
      </c>
      <c r="B1804" t="inlineStr">
        <is>
          <t>Inpin</t>
        </is>
      </c>
      <c r="D1804" t="n">
        <v>0</v>
      </c>
      <c r="E1804" t="n">
        <v>0.112</v>
      </c>
      <c r="F1804" t="n">
        <v>0.09</v>
      </c>
      <c r="G1804" t="n">
        <v>0.3</v>
      </c>
      <c r="H1804" t="n">
        <v>0.242</v>
      </c>
    </row>
    <row r="1805">
      <c r="A1805" t="inlineStr">
        <is>
          <t>sw_IBUF[0]: sw_IBUF[0]_inst/O to masterReg/readData2[7]_i_6/I2 sum delays</t>
        </is>
      </c>
      <c r="E1805">
        <f>(E2 + E5 + E7 + E9 + E11 + E15 + E18 + E27 + E48 + E56 + E64 + E113 + E116 + E168 + E444 + E562 + E590 + E1745 + E1782 + E1799 + E1802 + E1804)</f>
        <v/>
      </c>
      <c r="F1805">
        <f>(F2 + F5 + F7 + F9 + F11 + F15 + F18 + F27 + F48 + F56 + F64 + F113 + F116 + F168 + F444 + F562 + F590 + F1745 + F1782 + F1799 + F1802 + F1804)</f>
        <v/>
      </c>
      <c r="G1805">
        <f>(G2 + G5 + G7 + G9 + G11 + G15 + G18 + G27 + G48 + G56 + G64 + G113 + G116 + G168 + G444 + G562 + G590 + G1745 + G1782 + G1799 + G1802 + G1804)</f>
        <v/>
      </c>
      <c r="H1805">
        <f>(H2 + H5 + H7 + H9 + H11 + H15 + H18 + H27 + H48 + H56 + H64 + H113 + H116 + H168 + H444 + H562 + H590 + H1745 + H1782 + H1799 + H1802 + H1804)</f>
        <v/>
      </c>
      <c r="J1805">
        <f>(J2 + J4 + J5 + J6 + J7 + J8 + J9 + J10 + J11 + J14 + J15 + J17 + J18 + J26 + J27 + J47 + J48 + J55 + J56 + J63 + J64 + J72 + J113 + J115 + J116 + J118 + J168 + J171 + J444 + J449 + J562 + J564 + J590 + J597 + J1745 + J1748 + J1782 + J1787 + J1799 + J1801 + J1802 + J1803 + J1804)</f>
        <v/>
      </c>
    </row>
    <row r="1806">
      <c r="A1806" t="inlineStr">
        <is>
          <t>sw_IBUF[0]: sw_IBUF[0]_inst/O to masterReg/readData2[7]_i_6/I2sum delays + cap delay</t>
        </is>
      </c>
      <c r="E1806">
        <f>1000*(E1805 + J1805)</f>
        <v/>
      </c>
      <c r="F1806">
        <f>1000*(F1805 + J1805)</f>
        <v/>
      </c>
      <c r="G1806">
        <f>1000*(G1805 + J1805)</f>
        <v/>
      </c>
      <c r="H1806">
        <f>1000*(H1805 + J1805)</f>
        <v/>
      </c>
    </row>
    <row r="1808">
      <c r="A1808" t="inlineStr">
        <is>
          <t>sw_IBUF[0]: sw_IBUF[0]_inst/O to masterReg/readData2[7]_i_6/I2Total delay (from Vivado)</t>
        </is>
      </c>
      <c r="E1808" t="inlineStr">
        <is>
          <t>1789</t>
        </is>
      </c>
      <c r="F1808" t="inlineStr">
        <is>
          <t>1572</t>
        </is>
      </c>
      <c r="G1808" t="inlineStr">
        <is>
          <t>2943</t>
        </is>
      </c>
      <c r="H1808" t="inlineStr">
        <is>
          <t>2525</t>
        </is>
      </c>
    </row>
    <row r="1810">
      <c r="A1810" t="inlineStr">
        <is>
          <t>INT_L_X8Y47/INT_L.NE2END2-&gt;&gt;NL1BEG1</t>
        </is>
      </c>
      <c r="B1810" t="inlineStr">
        <is>
          <t>Buffer</t>
        </is>
      </c>
      <c r="C1810" t="n">
        <v>1.16220225</v>
      </c>
      <c r="D1810" t="n">
        <v>0.008429000000000001</v>
      </c>
      <c r="E1810" t="n">
        <v>0.053</v>
      </c>
      <c r="F1810" t="n">
        <v>0.044</v>
      </c>
      <c r="G1810" t="n">
        <v>0.13</v>
      </c>
      <c r="H1810" t="n">
        <v>0.107</v>
      </c>
      <c r="I1810">
        <f>((D1813) + (D1811 + D1812))</f>
        <v/>
      </c>
      <c r="J1810">
        <f>(((D1813) + (D1811 + D1812))*C1810)</f>
        <v/>
      </c>
    </row>
    <row r="1811">
      <c r="A1811" t="inlineStr">
        <is>
          <t>INT_L_X8Y47/NL1BEG1</t>
        </is>
      </c>
      <c r="B1811" t="inlineStr">
        <is>
          <t>Part of wire</t>
        </is>
      </c>
      <c r="C1811" t="n">
        <v>0</v>
      </c>
      <c r="D1811" t="n">
        <v>0</v>
      </c>
    </row>
    <row r="1812">
      <c r="A1812" t="inlineStr">
        <is>
          <t>INT_L_X8Y48/NL1END1</t>
        </is>
      </c>
      <c r="B1812" t="inlineStr">
        <is>
          <t>Part of wire</t>
        </is>
      </c>
      <c r="C1812" t="n">
        <v>0</v>
      </c>
      <c r="D1812" t="n">
        <v>0</v>
      </c>
      <c r="I1812">
        <f>(((D1811 + D1812)/2) + (D1813))</f>
        <v/>
      </c>
      <c r="J1812">
        <f>((C1811 + C1812)*(((D1811 + D1812)/2) + (D1813)))</f>
        <v/>
      </c>
    </row>
    <row r="1813">
      <c r="A1813" t="inlineStr">
        <is>
          <t>INT_L_X8Y48/INT_L.NL1END1-&gt;&gt;NR1BEG1</t>
        </is>
      </c>
      <c r="B1813" t="inlineStr">
        <is>
          <t>Buffer</t>
        </is>
      </c>
      <c r="C1813" t="n">
        <v>1.16220225</v>
      </c>
      <c r="D1813" t="n">
        <v>0.008429000000000001</v>
      </c>
      <c r="E1813" t="n">
        <v>0.056</v>
      </c>
      <c r="F1813" t="n">
        <v>0.046</v>
      </c>
      <c r="G1813" t="n">
        <v>0.132</v>
      </c>
      <c r="H1813" t="n">
        <v>0.109</v>
      </c>
      <c r="I1813">
        <f>((D1816) + (D1814 + D1815))</f>
        <v/>
      </c>
      <c r="J1813">
        <f>(((D1816) + (D1814 + D1815))*C1813)</f>
        <v/>
      </c>
    </row>
    <row r="1814">
      <c r="A1814" t="inlineStr">
        <is>
          <t>INT_L_X8Y48/NR1BEG1</t>
        </is>
      </c>
      <c r="B1814" t="inlineStr">
        <is>
          <t>Part of wire</t>
        </is>
      </c>
      <c r="C1814" t="n">
        <v>0</v>
      </c>
      <c r="D1814" t="n">
        <v>0</v>
      </c>
    </row>
    <row r="1815">
      <c r="A1815" t="inlineStr">
        <is>
          <t>INT_L_X8Y49/NR1END1</t>
        </is>
      </c>
      <c r="B1815" t="inlineStr">
        <is>
          <t>Part of wire</t>
        </is>
      </c>
      <c r="C1815" t="n">
        <v>0</v>
      </c>
      <c r="D1815" t="n">
        <v>0</v>
      </c>
      <c r="I1815">
        <f>(((D1814 + D1815)/2) + (D1816))</f>
        <v/>
      </c>
      <c r="J1815">
        <f>((C1814 + C1815)*(((D1814 + D1815)/2) + (D1816)))</f>
        <v/>
      </c>
    </row>
    <row r="1816">
      <c r="A1816" t="inlineStr">
        <is>
          <t>INT_L_X8Y49/INT_L.NR1END1-&gt;&gt;GFAN0</t>
        </is>
      </c>
      <c r="B1816" t="inlineStr">
        <is>
          <t>Buffer</t>
        </is>
      </c>
      <c r="C1816" t="n">
        <v>1.64345225</v>
      </c>
      <c r="D1816" t="n">
        <v>0.007485</v>
      </c>
      <c r="E1816" t="n">
        <v>0.07199999999999999</v>
      </c>
      <c r="F1816" t="n">
        <v>0.059</v>
      </c>
      <c r="G1816" t="n">
        <v>0.17</v>
      </c>
      <c r="H1816" t="n">
        <v>0.141</v>
      </c>
      <c r="I1816">
        <f>((D1818) + (D1817))</f>
        <v/>
      </c>
      <c r="J1816">
        <f>(((D1818) + (D1817))*C1816)</f>
        <v/>
      </c>
    </row>
    <row r="1817">
      <c r="A1817" t="inlineStr">
        <is>
          <t>INT_L_X8Y49/GFAN0</t>
        </is>
      </c>
      <c r="B1817" t="inlineStr">
        <is>
          <t>Part of wire</t>
        </is>
      </c>
      <c r="C1817" t="n">
        <v>0</v>
      </c>
      <c r="D1817" t="n">
        <v>0</v>
      </c>
      <c r="I1817">
        <f>(((D1817)/2) + (D1818))</f>
        <v/>
      </c>
      <c r="J1817">
        <f>((C1817)*(((D1817)/2) + (D1818)))</f>
        <v/>
      </c>
    </row>
    <row r="1818">
      <c r="A1818" t="inlineStr">
        <is>
          <t>INT_L_X8Y49/INT_L.GFAN0-&gt;&gt;IMUX_L16</t>
        </is>
      </c>
      <c r="B1818" t="inlineStr">
        <is>
          <t>Buffer</t>
        </is>
      </c>
      <c r="C1818" t="n">
        <v>1.6107141875</v>
      </c>
      <c r="D1818" t="n">
        <v>0.007713</v>
      </c>
      <c r="E1818" t="n">
        <v>0.047</v>
      </c>
      <c r="F1818" t="n">
        <v>0.038</v>
      </c>
      <c r="G1818" t="n">
        <v>0.138</v>
      </c>
      <c r="H1818" t="n">
        <v>0.114</v>
      </c>
      <c r="I1818">
        <f>((((D1823) + (D1822))) + (D1819 + D1820))</f>
        <v/>
      </c>
      <c r="J1818">
        <f>(((((D1823) + (D1822))) + (D1819 + D1820))*C1818)</f>
        <v/>
      </c>
    </row>
    <row r="1819">
      <c r="A1819" t="inlineStr">
        <is>
          <t>INT_L_X8Y49/IMUX_L16</t>
        </is>
      </c>
      <c r="B1819" t="inlineStr">
        <is>
          <t>Part of wire</t>
        </is>
      </c>
      <c r="C1819" t="n">
        <v>0</v>
      </c>
      <c r="D1819" t="n">
        <v>0</v>
      </c>
    </row>
    <row r="1820">
      <c r="A1820" t="inlineStr">
        <is>
          <t>CLBLM_L_X8Y49/CLBLM_IMUX16</t>
        </is>
      </c>
      <c r="B1820" t="inlineStr">
        <is>
          <t>Part of wire</t>
        </is>
      </c>
      <c r="C1820" t="n">
        <v>0</v>
      </c>
      <c r="D1820" t="n">
        <v>0</v>
      </c>
      <c r="I1820">
        <f>(((D1819 + D1820)/2) + (((D1823) + (D1822))))</f>
        <v/>
      </c>
      <c r="J1820">
        <f>((C1819 + C1820)*(((D1819 + D1820)/2) + (((D1823) + (D1822)))))</f>
        <v/>
      </c>
    </row>
    <row r="1821">
      <c r="A1821" t="inlineStr">
        <is>
          <t>CLBLM_L_X8Y49/CLBLM_L.CLBLM_IMUX16-&gt;CLBLM_L_B3</t>
        </is>
      </c>
      <c r="B1821" t="inlineStr">
        <is>
          <t>PassTransistor</t>
        </is>
      </c>
      <c r="C1821" t="n">
        <v>0</v>
      </c>
      <c r="E1821" t="n">
        <v>0</v>
      </c>
      <c r="F1821" t="n">
        <v>0</v>
      </c>
      <c r="G1821" t="n">
        <v>0</v>
      </c>
      <c r="H1821" t="n">
        <v>0</v>
      </c>
      <c r="I1821">
        <f>((D1823) + (D1822))</f>
        <v/>
      </c>
      <c r="J1821">
        <f>(((D1823) + (D1822))*C1821)</f>
        <v/>
      </c>
    </row>
    <row r="1822">
      <c r="A1822" t="inlineStr">
        <is>
          <t>CLBLM_L_X8Y49/CLBLM_L_B3</t>
        </is>
      </c>
      <c r="B1822" t="inlineStr">
        <is>
          <t>Part of wire</t>
        </is>
      </c>
      <c r="C1822" t="n">
        <v>0</v>
      </c>
      <c r="D1822" t="n">
        <v>0</v>
      </c>
      <c r="I1822">
        <f>(((D1822)/2) + (D1823))</f>
        <v/>
      </c>
      <c r="J1822">
        <f>((C1822)*(((D1822)/2) + (D1823)))</f>
        <v/>
      </c>
    </row>
    <row r="1823">
      <c r="A1823" t="inlineStr">
        <is>
          <t>masterReg/readData2[15]_i_6/I2</t>
        </is>
      </c>
      <c r="B1823" t="inlineStr">
        <is>
          <t>Inpin</t>
        </is>
      </c>
      <c r="D1823" t="n">
        <v>0</v>
      </c>
      <c r="E1823" t="n">
        <v>0.136</v>
      </c>
      <c r="F1823" t="n">
        <v>0.109</v>
      </c>
      <c r="G1823" t="n">
        <v>0.349</v>
      </c>
      <c r="H1823" t="n">
        <v>0.281</v>
      </c>
    </row>
    <row r="1824">
      <c r="A1824" t="inlineStr">
        <is>
          <t>sw_IBUF[0]: sw_IBUF[0]_inst/O to masterReg/readData2[15]_i_6/I2 sum delays</t>
        </is>
      </c>
      <c r="E1824">
        <f>(E2 + E5 + E7 + E9 + E11 + E15 + E18 + E27 + E48 + E56 + E64 + E113 + E116 + E168 + E444 + E562 + E590 + E1745 + E1782 + E1810 + E1813 + E1816 + E1818 + E1821 + E1823)</f>
        <v/>
      </c>
      <c r="F1824">
        <f>(F2 + F5 + F7 + F9 + F11 + F15 + F18 + F27 + F48 + F56 + F64 + F113 + F116 + F168 + F444 + F562 + F590 + F1745 + F1782 + F1810 + F1813 + F1816 + F1818 + F1821 + F1823)</f>
        <v/>
      </c>
      <c r="G1824">
        <f>(G2 + G5 + G7 + G9 + G11 + G15 + G18 + G27 + G48 + G56 + G64 + G113 + G116 + G168 + G444 + G562 + G590 + G1745 + G1782 + G1810 + G1813 + G1816 + G1818 + G1821 + G1823)</f>
        <v/>
      </c>
      <c r="H1824">
        <f>(H2 + H5 + H7 + H9 + H11 + H15 + H18 + H27 + H48 + H56 + H64 + H113 + H116 + H168 + H444 + H562 + H590 + H1745 + H1782 + H1810 + H1813 + H1816 + H1818 + H1821 + H1823)</f>
        <v/>
      </c>
      <c r="J1824">
        <f>(J2 + J4 + J5 + J6 + J7 + J8 + J9 + J10 + J11 + J14 + J15 + J17 + J18 + J26 + J27 + J47 + J48 + J55 + J56 + J63 + J64 + J72 + J113 + J115 + J116 + J118 + J168 + J171 + J444 + J449 + J562 + J564 + J590 + J597 + J1745 + J1748 + J1782 + J1787 + J1810 + J1812 + J1813 + J1815 + J1816 + J1817 + J1818 + J1820 + J1821 + J1822 + J1823)</f>
        <v/>
      </c>
    </row>
    <row r="1825">
      <c r="A1825" t="inlineStr">
        <is>
          <t>sw_IBUF[0]: sw_IBUF[0]_inst/O to masterReg/readData2[15]_i_6/I2sum delays + cap delay</t>
        </is>
      </c>
      <c r="E1825">
        <f>1000*(E1824 + J1824)</f>
        <v/>
      </c>
      <c r="F1825">
        <f>1000*(F1824 + J1824)</f>
        <v/>
      </c>
      <c r="G1825">
        <f>1000*(G1824 + J1824)</f>
        <v/>
      </c>
      <c r="H1825">
        <f>1000*(H1824 + J1824)</f>
        <v/>
      </c>
    </row>
    <row r="1827">
      <c r="A1827" t="inlineStr">
        <is>
          <t>sw_IBUF[0]: sw_IBUF[0]_inst/O to masterReg/readData2[15]_i_6/I2Total delay (from Vivado)</t>
        </is>
      </c>
      <c r="E1827" t="inlineStr">
        <is>
          <t>2022</t>
        </is>
      </c>
      <c r="F1827" t="inlineStr">
        <is>
          <t>1768</t>
        </is>
      </c>
      <c r="G1827" t="inlineStr">
        <is>
          <t>3347</t>
        </is>
      </c>
      <c r="H1827" t="inlineStr">
        <is>
          <t>2862</t>
        </is>
      </c>
    </row>
    <row r="1829">
      <c r="A1829" t="inlineStr">
        <is>
          <t>INT_L_X8Y47/INT_L.NE2END2-&gt;&gt;EL1BEG1</t>
        </is>
      </c>
      <c r="B1829" t="inlineStr">
        <is>
          <t>Buffer</t>
        </is>
      </c>
      <c r="C1829" t="n">
        <v>1.16220225</v>
      </c>
      <c r="D1829" t="n">
        <v>0.008429000000000001</v>
      </c>
      <c r="E1829" t="n">
        <v>0.043</v>
      </c>
      <c r="F1829" t="n">
        <v>0.035</v>
      </c>
      <c r="G1829" t="n">
        <v>0.124</v>
      </c>
      <c r="H1829" t="n">
        <v>0.103</v>
      </c>
      <c r="I1829">
        <f>((D1832 + D1898 + D1939) + (D1830 + D1831))</f>
        <v/>
      </c>
      <c r="J1829">
        <f>(((D1832 + D1898 + D1939) + (D1830 + D1831))*C1829)</f>
        <v/>
      </c>
    </row>
    <row r="1830">
      <c r="A1830" t="inlineStr">
        <is>
          <t>INT_L_X8Y47/EL1BEG1</t>
        </is>
      </c>
      <c r="B1830" t="inlineStr">
        <is>
          <t>Part of wire</t>
        </is>
      </c>
      <c r="C1830" t="n">
        <v>0</v>
      </c>
      <c r="D1830" t="n">
        <v>0</v>
      </c>
    </row>
    <row r="1831">
      <c r="A1831" t="inlineStr">
        <is>
          <t>INT_R_X9Y47/EL1END1</t>
        </is>
      </c>
      <c r="B1831" t="inlineStr">
        <is>
          <t>Part of wire</t>
        </is>
      </c>
      <c r="C1831" t="n">
        <v>0</v>
      </c>
      <c r="D1831" t="n">
        <v>0</v>
      </c>
      <c r="I1831">
        <f>(((D1830 + D1831)/2) + (D1832 + D1898 + D1939))</f>
        <v/>
      </c>
      <c r="J1831">
        <f>((C1830 + C1831)*(((D1830 + D1831)/2) + (D1832 + D1898 + D1939)))</f>
        <v/>
      </c>
    </row>
    <row r="1832">
      <c r="A1832" t="inlineStr">
        <is>
          <t>INT_R_X9Y47/INT_R.EL1END1-&gt;&gt;SE2BEG1</t>
        </is>
      </c>
      <c r="B1832" t="inlineStr">
        <is>
          <t>Buffer</t>
        </is>
      </c>
      <c r="C1832" t="n">
        <v>1.1851186875</v>
      </c>
      <c r="D1832" t="n">
        <v>0.008473000000000001</v>
      </c>
      <c r="E1832" t="n">
        <v>0.041</v>
      </c>
      <c r="F1832" t="n">
        <v>0.033</v>
      </c>
      <c r="G1832" t="n">
        <v>0.138</v>
      </c>
      <c r="H1832" t="n">
        <v>0.114</v>
      </c>
      <c r="I1832">
        <f>((D1840 + D1851 + D1862) + (D1833 + D1834 + D1835 + D1836 + D1837 + D1838 + D1839))</f>
        <v/>
      </c>
      <c r="J1832">
        <f>(((D1840 + D1851 + D1862) + (D1833 + D1834 + D1835 + D1836 + D1837 + D1838 + D1839))*C1832)</f>
        <v/>
      </c>
    </row>
    <row r="1833">
      <c r="A1833" t="inlineStr">
        <is>
          <t>INT_R_X9Y47/SE2BEG1</t>
        </is>
      </c>
      <c r="B1833" t="inlineStr">
        <is>
          <t>Part of wire</t>
        </is>
      </c>
      <c r="C1833" t="n">
        <v>0</v>
      </c>
      <c r="D1833" t="n">
        <v>0</v>
      </c>
    </row>
    <row r="1834">
      <c r="A1834" t="inlineStr">
        <is>
          <t>INT_L_X10Y46/SE2END1</t>
        </is>
      </c>
      <c r="B1834" t="inlineStr">
        <is>
          <t>Part of wire</t>
        </is>
      </c>
      <c r="C1834" t="n">
        <v>0</v>
      </c>
      <c r="D1834" t="n">
        <v>0</v>
      </c>
    </row>
    <row r="1835">
      <c r="A1835" t="inlineStr">
        <is>
          <t>INT_R_X9Y46/SE2A1</t>
        </is>
      </c>
      <c r="B1835" t="inlineStr">
        <is>
          <t>Part of wire</t>
        </is>
      </c>
      <c r="C1835" t="n">
        <v>0</v>
      </c>
      <c r="D1835" t="n">
        <v>0</v>
      </c>
    </row>
    <row r="1836">
      <c r="A1836" t="inlineStr">
        <is>
          <t>INT_INTERFACE_R_X9Y46/INT_INTERFACE_SE2A1</t>
        </is>
      </c>
      <c r="B1836" t="inlineStr">
        <is>
          <t>Part of wire</t>
        </is>
      </c>
      <c r="C1836" t="n">
        <v>0</v>
      </c>
      <c r="D1836" t="n">
        <v>0</v>
      </c>
    </row>
    <row r="1837">
      <c r="A1837" t="inlineStr">
        <is>
          <t>DSP_R_X9Y45/DSP_SE2A1_1</t>
        </is>
      </c>
      <c r="B1837" t="inlineStr">
        <is>
          <t>Part of wire</t>
        </is>
      </c>
      <c r="C1837" t="n">
        <v>0.04743</v>
      </c>
      <c r="D1837" t="n">
        <v>0.011</v>
      </c>
    </row>
    <row r="1838">
      <c r="A1838" t="inlineStr">
        <is>
          <t>VBRK_X29Y48/VBRK_SE2A1</t>
        </is>
      </c>
      <c r="B1838" t="inlineStr">
        <is>
          <t>Part of wire</t>
        </is>
      </c>
      <c r="C1838" t="n">
        <v>0.01211</v>
      </c>
      <c r="D1838" t="n">
        <v>0.00162</v>
      </c>
    </row>
    <row r="1839">
      <c r="A1839" t="inlineStr">
        <is>
          <t>CLBLM_L_X10Y46/CLBLM_SE2A1</t>
        </is>
      </c>
      <c r="B1839" t="inlineStr">
        <is>
          <t>Part of wire</t>
        </is>
      </c>
      <c r="C1839" t="n">
        <v>0.090332</v>
      </c>
      <c r="D1839" t="n">
        <v>0.005065</v>
      </c>
      <c r="I1839">
        <f>(((D1833 + D1834 + D1835 + D1836 + D1837 + D1838 + D1839)/2) + (D1840 + D1851 + D1862))</f>
        <v/>
      </c>
      <c r="J1839">
        <f>((C1833 + C1834 + C1835 + C1836 + C1837 + C1838 + C1839)*(((D1833 + D1834 + D1835 + D1836 + D1837 + D1838 + D1839)/2) + (D1840 + D1851 + D1862)))</f>
        <v/>
      </c>
    </row>
    <row r="1840">
      <c r="A1840" t="inlineStr">
        <is>
          <t>INT_L_X10Y46/INT_L.SE2END1-&gt;&gt;IMUX_L11</t>
        </is>
      </c>
      <c r="B1840" t="inlineStr">
        <is>
          <t>Buffer</t>
        </is>
      </c>
      <c r="C1840" t="n">
        <v>1.6107141875</v>
      </c>
      <c r="D1840" t="n">
        <v>0.007713</v>
      </c>
      <c r="E1840" t="n">
        <v>0.047</v>
      </c>
      <c r="F1840" t="n">
        <v>0.038</v>
      </c>
      <c r="G1840" t="n">
        <v>0.138</v>
      </c>
      <c r="H1840" t="n">
        <v>0.114</v>
      </c>
      <c r="I1840">
        <f>((((D1845) + (D1844))) + (D1841 + D1842))</f>
        <v/>
      </c>
      <c r="J1840">
        <f>(((((D1845) + (D1844))) + (D1841 + D1842))*C1840)</f>
        <v/>
      </c>
    </row>
    <row r="1841">
      <c r="A1841" t="inlineStr">
        <is>
          <t>INT_L_X10Y46/IMUX_L11</t>
        </is>
      </c>
      <c r="B1841" t="inlineStr">
        <is>
          <t>Part of wire</t>
        </is>
      </c>
      <c r="C1841" t="n">
        <v>0</v>
      </c>
      <c r="D1841" t="n">
        <v>0</v>
      </c>
    </row>
    <row r="1842">
      <c r="A1842" t="inlineStr">
        <is>
          <t>CLBLM_L_X10Y46/CLBLM_IMUX11</t>
        </is>
      </c>
      <c r="B1842" t="inlineStr">
        <is>
          <t>Part of wire</t>
        </is>
      </c>
      <c r="C1842" t="n">
        <v>0</v>
      </c>
      <c r="D1842" t="n">
        <v>0</v>
      </c>
      <c r="I1842">
        <f>(((D1841 + D1842)/2) + (((D1845) + (D1844))))</f>
        <v/>
      </c>
      <c r="J1842">
        <f>((C1841 + C1842)*(((D1841 + D1842)/2) + (((D1845) + (D1844)))))</f>
        <v/>
      </c>
    </row>
    <row r="1843">
      <c r="A1843" t="inlineStr">
        <is>
          <t>CLBLM_L_X10Y46/CLBLM_L.CLBLM_IMUX11-&gt;CLBLM_M_A4</t>
        </is>
      </c>
      <c r="B1843" t="inlineStr">
        <is>
          <t>PassTransistor</t>
        </is>
      </c>
      <c r="C1843" t="n">
        <v>0</v>
      </c>
      <c r="E1843" t="n">
        <v>0</v>
      </c>
      <c r="F1843" t="n">
        <v>0</v>
      </c>
      <c r="G1843" t="n">
        <v>0</v>
      </c>
      <c r="H1843" t="n">
        <v>0</v>
      </c>
      <c r="I1843">
        <f>((D1845) + (D1844))</f>
        <v/>
      </c>
      <c r="J1843">
        <f>(((D1845) + (D1844))*C1843)</f>
        <v/>
      </c>
    </row>
    <row r="1844">
      <c r="A1844" t="inlineStr">
        <is>
          <t>CLBLM_L_X10Y46/CLBLM_M_A4</t>
        </is>
      </c>
      <c r="B1844" t="inlineStr">
        <is>
          <t>Part of wire</t>
        </is>
      </c>
      <c r="C1844" t="n">
        <v>0</v>
      </c>
      <c r="D1844" t="n">
        <v>0</v>
      </c>
      <c r="I1844">
        <f>(((D1844)/2) + (D1845))</f>
        <v/>
      </c>
      <c r="J1844">
        <f>((C1844)*(((D1844)/2) + (D1845)))</f>
        <v/>
      </c>
    </row>
    <row r="1845">
      <c r="A1845" t="inlineStr">
        <is>
          <t>masterReg/readData2[9]_i_4/I3</t>
        </is>
      </c>
      <c r="B1845" t="inlineStr">
        <is>
          <t>Inpin</t>
        </is>
      </c>
      <c r="D1845" t="n">
        <v>0</v>
      </c>
      <c r="E1845" t="n">
        <v>0.113</v>
      </c>
      <c r="F1845" t="n">
        <v>0.091</v>
      </c>
      <c r="G1845" t="n">
        <v>0.303</v>
      </c>
      <c r="H1845" t="n">
        <v>0.244</v>
      </c>
    </row>
    <row r="1846">
      <c r="A1846" t="inlineStr">
        <is>
          <t>sw_IBUF[0]: sw_IBUF[0]_inst/O to masterReg/readData2[9]_i_4/I3 sum delays</t>
        </is>
      </c>
      <c r="E1846">
        <f>(E2 + E5 + E7 + E9 + E11 + E15 + E18 + E27 + E48 + E56 + E64 + E113 + E116 + E168 + E444 + E562 + E590 + E1745 + E1782 + E1829 + E1832 + E1840 + E1843 + E1845)</f>
        <v/>
      </c>
      <c r="F1846">
        <f>(F2 + F5 + F7 + F9 + F11 + F15 + F18 + F27 + F48 + F56 + F64 + F113 + F116 + F168 + F444 + F562 + F590 + F1745 + F1782 + F1829 + F1832 + F1840 + F1843 + F1845)</f>
        <v/>
      </c>
      <c r="G1846">
        <f>(G2 + G5 + G7 + G9 + G11 + G15 + G18 + G27 + G48 + G56 + G64 + G113 + G116 + G168 + G444 + G562 + G590 + G1745 + G1782 + G1829 + G1832 + G1840 + G1843 + G1845)</f>
        <v/>
      </c>
      <c r="H1846">
        <f>(H2 + H5 + H7 + H9 + H11 + H15 + H18 + H27 + H48 + H56 + H64 + H113 + H116 + H168 + H444 + H562 + H590 + H1745 + H1782 + H1829 + H1832 + H1840 + H1843 + H1845)</f>
        <v/>
      </c>
      <c r="J1846">
        <f>(J2 + J4 + J5 + J6 + J7 + J8 + J9 + J10 + J11 + J14 + J15 + J17 + J18 + J26 + J27 + J47 + J48 + J55 + J56 + J63 + J64 + J72 + J113 + J115 + J116 + J118 + J168 + J171 + J444 + J449 + J562 + J564 + J590 + J597 + J1745 + J1748 + J1782 + J1787 + J1829 + J1831 + J1832 + J1839 + J1840 + J1842 + J1843 + J1844 + J1845)</f>
        <v/>
      </c>
    </row>
    <row r="1847">
      <c r="A1847" t="inlineStr">
        <is>
          <t>sw_IBUF[0]: sw_IBUF[0]_inst/O to masterReg/readData2[9]_i_4/I3sum delays + cap delay</t>
        </is>
      </c>
      <c r="E1847">
        <f>1000*(E1846 + J1846)</f>
        <v/>
      </c>
      <c r="F1847">
        <f>1000*(F1846 + J1846)</f>
        <v/>
      </c>
      <c r="G1847">
        <f>1000*(G1846 + J1846)</f>
        <v/>
      </c>
      <c r="H1847">
        <f>1000*(H1846 + J1846)</f>
        <v/>
      </c>
    </row>
    <row r="1849">
      <c r="A1849" t="inlineStr">
        <is>
          <t>sw_IBUF[0]: sw_IBUF[0]_inst/O to masterReg/readData2[9]_i_4/I3Total delay (from Vivado)</t>
        </is>
      </c>
      <c r="E1849" t="inlineStr">
        <is>
          <t>1950</t>
        </is>
      </c>
      <c r="F1849" t="inlineStr">
        <is>
          <t>1717</t>
        </is>
      </c>
      <c r="G1849" t="inlineStr">
        <is>
          <t>3238</t>
        </is>
      </c>
      <c r="H1849" t="inlineStr">
        <is>
          <t>2781</t>
        </is>
      </c>
    </row>
    <row r="1851">
      <c r="A1851" t="inlineStr">
        <is>
          <t>INT_L_X10Y46/INT_L.SE2END1-&gt;&gt;IMUX_L18</t>
        </is>
      </c>
      <c r="B1851" t="inlineStr">
        <is>
          <t>Buffer</t>
        </is>
      </c>
      <c r="C1851" t="n">
        <v>1.6107141875</v>
      </c>
      <c r="D1851" t="n">
        <v>0.007713</v>
      </c>
      <c r="E1851" t="n">
        <v>0.047</v>
      </c>
      <c r="F1851" t="n">
        <v>0.038</v>
      </c>
      <c r="G1851" t="n">
        <v>0.138</v>
      </c>
      <c r="H1851" t="n">
        <v>0.114</v>
      </c>
      <c r="I1851">
        <f>((((D1856) + (D1855))) + (D1852 + D1853))</f>
        <v/>
      </c>
      <c r="J1851">
        <f>(((((D1856) + (D1855))) + (D1852 + D1853))*C1851)</f>
        <v/>
      </c>
    </row>
    <row r="1852">
      <c r="A1852" t="inlineStr">
        <is>
          <t>INT_L_X10Y46/IMUX_L18</t>
        </is>
      </c>
      <c r="B1852" t="inlineStr">
        <is>
          <t>Part of wire</t>
        </is>
      </c>
      <c r="C1852" t="n">
        <v>0</v>
      </c>
      <c r="D1852" t="n">
        <v>0</v>
      </c>
    </row>
    <row r="1853">
      <c r="A1853" t="inlineStr">
        <is>
          <t>CLBLM_L_X10Y46/CLBLM_IMUX18</t>
        </is>
      </c>
      <c r="B1853" t="inlineStr">
        <is>
          <t>Part of wire</t>
        </is>
      </c>
      <c r="C1853" t="n">
        <v>0</v>
      </c>
      <c r="D1853" t="n">
        <v>0</v>
      </c>
      <c r="I1853">
        <f>(((D1852 + D1853)/2) + (((D1856) + (D1855))))</f>
        <v/>
      </c>
      <c r="J1853">
        <f>((C1852 + C1853)*(((D1852 + D1853)/2) + (((D1856) + (D1855)))))</f>
        <v/>
      </c>
    </row>
    <row r="1854">
      <c r="A1854" t="inlineStr">
        <is>
          <t>CLBLM_L_X10Y46/CLBLM_L.CLBLM_IMUX18-&gt;CLBLM_M_B2</t>
        </is>
      </c>
      <c r="B1854" t="inlineStr">
        <is>
          <t>PassTransistor</t>
        </is>
      </c>
      <c r="C1854" t="n">
        <v>0</v>
      </c>
      <c r="E1854" t="n">
        <v>0</v>
      </c>
      <c r="F1854" t="n">
        <v>0</v>
      </c>
      <c r="G1854" t="n">
        <v>0</v>
      </c>
      <c r="H1854" t="n">
        <v>0</v>
      </c>
      <c r="I1854">
        <f>((D1856) + (D1855))</f>
        <v/>
      </c>
      <c r="J1854">
        <f>(((D1856) + (D1855))*C1854)</f>
        <v/>
      </c>
    </row>
    <row r="1855">
      <c r="A1855" t="inlineStr">
        <is>
          <t>CLBLM_L_X10Y46/CLBLM_M_B2</t>
        </is>
      </c>
      <c r="B1855" t="inlineStr">
        <is>
          <t>Part of wire</t>
        </is>
      </c>
      <c r="C1855" t="n">
        <v>0</v>
      </c>
      <c r="D1855" t="n">
        <v>0</v>
      </c>
      <c r="I1855">
        <f>(((D1855)/2) + (D1856))</f>
        <v/>
      </c>
      <c r="J1855">
        <f>((C1855)*(((D1855)/2) + (D1856)))</f>
        <v/>
      </c>
    </row>
    <row r="1856">
      <c r="A1856" t="inlineStr">
        <is>
          <t>ALU1/register_reg_r1_0_31_6_11_i_12/I1</t>
        </is>
      </c>
      <c r="B1856" t="inlineStr">
        <is>
          <t>Inpin</t>
        </is>
      </c>
      <c r="D1856" t="n">
        <v>0</v>
      </c>
      <c r="E1856" t="n">
        <v>0.214</v>
      </c>
      <c r="F1856" t="n">
        <v>0.172</v>
      </c>
      <c r="G1856" t="n">
        <v>0.504</v>
      </c>
      <c r="H1856" t="n">
        <v>0.406</v>
      </c>
    </row>
    <row r="1857">
      <c r="A1857" t="inlineStr">
        <is>
          <t>sw_IBUF[0]: sw_IBUF[0]_inst/O to ALU1/register_reg_r1_0_31_6_11_i_12/I1 sum delays</t>
        </is>
      </c>
      <c r="E1857">
        <f>(E2 + E5 + E7 + E9 + E11 + E15 + E18 + E27 + E48 + E56 + E64 + E113 + E116 + E168 + E444 + E562 + E590 + E1745 + E1782 + E1829 + E1832 + E1851 + E1854 + E1856)</f>
        <v/>
      </c>
      <c r="F1857">
        <f>(F2 + F5 + F7 + F9 + F11 + F15 + F18 + F27 + F48 + F56 + F64 + F113 + F116 + F168 + F444 + F562 + F590 + F1745 + F1782 + F1829 + F1832 + F1851 + F1854 + F1856)</f>
        <v/>
      </c>
      <c r="G1857">
        <f>(G2 + G5 + G7 + G9 + G11 + G15 + G18 + G27 + G48 + G56 + G64 + G113 + G116 + G168 + G444 + G562 + G590 + G1745 + G1782 + G1829 + G1832 + G1851 + G1854 + G1856)</f>
        <v/>
      </c>
      <c r="H1857">
        <f>(H2 + H5 + H7 + H9 + H11 + H15 + H18 + H27 + H48 + H56 + H64 + H113 + H116 + H168 + H444 + H562 + H590 + H1745 + H1782 + H1829 + H1832 + H1851 + H1854 + H1856)</f>
        <v/>
      </c>
      <c r="J1857">
        <f>(J2 + J4 + J5 + J6 + J7 + J8 + J9 + J10 + J11 + J14 + J15 + J17 + J18 + J26 + J27 + J47 + J48 + J55 + J56 + J63 + J64 + J72 + J113 + J115 + J116 + J118 + J168 + J171 + J444 + J449 + J562 + J564 + J590 + J597 + J1745 + J1748 + J1782 + J1787 + J1829 + J1831 + J1832 + J1839 + J1851 + J1853 + J1854 + J1855 + J1856)</f>
        <v/>
      </c>
    </row>
    <row r="1858">
      <c r="A1858" t="inlineStr">
        <is>
          <t>sw_IBUF[0]: sw_IBUF[0]_inst/O to ALU1/register_reg_r1_0_31_6_11_i_12/I1sum delays + cap delay</t>
        </is>
      </c>
      <c r="E1858">
        <f>1000*(E1857 + J1857)</f>
        <v/>
      </c>
      <c r="F1858">
        <f>1000*(F1857 + J1857)</f>
        <v/>
      </c>
      <c r="G1858">
        <f>1000*(G1857 + J1857)</f>
        <v/>
      </c>
      <c r="H1858">
        <f>1000*(H1857 + J1857)</f>
        <v/>
      </c>
    </row>
    <row r="1860">
      <c r="A1860" t="inlineStr">
        <is>
          <t>sw_IBUF[0]: sw_IBUF[0]_inst/O to ALU1/register_reg_r1_0_31_6_11_i_12/I1Total delay (from Vivado)</t>
        </is>
      </c>
      <c r="E1860" t="inlineStr">
        <is>
          <t>2051</t>
        </is>
      </c>
      <c r="F1860" t="inlineStr">
        <is>
          <t>1798</t>
        </is>
      </c>
      <c r="G1860" t="inlineStr">
        <is>
          <t>3417</t>
        </is>
      </c>
      <c r="H1860" t="inlineStr">
        <is>
          <t>2925</t>
        </is>
      </c>
    </row>
    <row r="1862">
      <c r="A1862" t="inlineStr">
        <is>
          <t>INT_L_X10Y46/INT_L.SE2END1-&gt;&gt;SL1BEG1</t>
        </is>
      </c>
      <c r="B1862" t="inlineStr">
        <is>
          <t>Buffer</t>
        </is>
      </c>
      <c r="C1862" t="n">
        <v>1.16220225</v>
      </c>
      <c r="D1862" t="n">
        <v>0.008429000000000001</v>
      </c>
      <c r="E1862" t="n">
        <v>0.054</v>
      </c>
      <c r="F1862" t="n">
        <v>0.044</v>
      </c>
      <c r="G1862" t="n">
        <v>0.131</v>
      </c>
      <c r="H1862" t="n">
        <v>0.108</v>
      </c>
      <c r="I1862">
        <f>((D1865 + D1876 + D1887) + (D1863 + D1864))</f>
        <v/>
      </c>
      <c r="J1862">
        <f>(((D1865 + D1876 + D1887) + (D1863 + D1864))*C1862)</f>
        <v/>
      </c>
    </row>
    <row r="1863">
      <c r="A1863" t="inlineStr">
        <is>
          <t>INT_L_X10Y46/SL1BEG1</t>
        </is>
      </c>
      <c r="B1863" t="inlineStr">
        <is>
          <t>Part of wire</t>
        </is>
      </c>
      <c r="C1863" t="n">
        <v>0</v>
      </c>
      <c r="D1863" t="n">
        <v>0</v>
      </c>
    </row>
    <row r="1864">
      <c r="A1864" t="inlineStr">
        <is>
          <t>INT_L_X10Y45/SL1END1</t>
        </is>
      </c>
      <c r="B1864" t="inlineStr">
        <is>
          <t>Part of wire</t>
        </is>
      </c>
      <c r="C1864" t="n">
        <v>0</v>
      </c>
      <c r="D1864" t="n">
        <v>0</v>
      </c>
      <c r="I1864">
        <f>(((D1863 + D1864)/2) + (D1865 + D1876 + D1887))</f>
        <v/>
      </c>
      <c r="J1864">
        <f>((C1863 + C1864)*(((D1863 + D1864)/2) + (D1865 + D1876 + D1887)))</f>
        <v/>
      </c>
    </row>
    <row r="1865">
      <c r="A1865" t="inlineStr">
        <is>
          <t>INT_L_X10Y45/INT_L.SL1END1-&gt;&gt;IMUX_L10</t>
        </is>
      </c>
      <c r="B1865" t="inlineStr">
        <is>
          <t>Buffer</t>
        </is>
      </c>
      <c r="C1865" t="n">
        <v>1.6107141875</v>
      </c>
      <c r="D1865" t="n">
        <v>0.007713</v>
      </c>
      <c r="E1865" t="n">
        <v>0.047</v>
      </c>
      <c r="F1865" t="n">
        <v>0.038</v>
      </c>
      <c r="G1865" t="n">
        <v>0.138</v>
      </c>
      <c r="H1865" t="n">
        <v>0.114</v>
      </c>
      <c r="I1865">
        <f>((((D1870) + (D1869))) + (D1866 + D1867))</f>
        <v/>
      </c>
      <c r="J1865">
        <f>(((((D1870) + (D1869))) + (D1866 + D1867))*C1865)</f>
        <v/>
      </c>
    </row>
    <row r="1866">
      <c r="A1866" t="inlineStr">
        <is>
          <t>INT_L_X10Y45/IMUX_L10</t>
        </is>
      </c>
      <c r="B1866" t="inlineStr">
        <is>
          <t>Part of wire</t>
        </is>
      </c>
      <c r="C1866" t="n">
        <v>0</v>
      </c>
      <c r="D1866" t="n">
        <v>0</v>
      </c>
    </row>
    <row r="1867">
      <c r="A1867" t="inlineStr">
        <is>
          <t>CLBLM_L_X10Y45/CLBLM_IMUX10</t>
        </is>
      </c>
      <c r="B1867" t="inlineStr">
        <is>
          <t>Part of wire</t>
        </is>
      </c>
      <c r="C1867" t="n">
        <v>0</v>
      </c>
      <c r="D1867" t="n">
        <v>0</v>
      </c>
      <c r="I1867">
        <f>(((D1866 + D1867)/2) + (((D1870) + (D1869))))</f>
        <v/>
      </c>
      <c r="J1867">
        <f>((C1866 + C1867)*(((D1866 + D1867)/2) + (((D1870) + (D1869)))))</f>
        <v/>
      </c>
    </row>
    <row r="1868">
      <c r="A1868" t="inlineStr">
        <is>
          <t>CLBLM_L_X10Y45/CLBLM_L.CLBLM_IMUX10-&gt;CLBLM_L_A4</t>
        </is>
      </c>
      <c r="B1868" t="inlineStr">
        <is>
          <t>PassTransistor</t>
        </is>
      </c>
      <c r="C1868" t="n">
        <v>0</v>
      </c>
      <c r="E1868" t="n">
        <v>0</v>
      </c>
      <c r="F1868" t="n">
        <v>0</v>
      </c>
      <c r="G1868" t="n">
        <v>0</v>
      </c>
      <c r="H1868" t="n">
        <v>0</v>
      </c>
      <c r="I1868">
        <f>((D1870) + (D1869))</f>
        <v/>
      </c>
      <c r="J1868">
        <f>(((D1870) + (D1869))*C1868)</f>
        <v/>
      </c>
    </row>
    <row r="1869">
      <c r="A1869" t="inlineStr">
        <is>
          <t>CLBLM_L_X10Y45/CLBLM_L_A4</t>
        </is>
      </c>
      <c r="B1869" t="inlineStr">
        <is>
          <t>Part of wire</t>
        </is>
      </c>
      <c r="C1869" t="n">
        <v>0</v>
      </c>
      <c r="D1869" t="n">
        <v>0</v>
      </c>
      <c r="I1869">
        <f>(((D1869)/2) + (D1870))</f>
        <v/>
      </c>
      <c r="J1869">
        <f>((C1869)*(((D1869)/2) + (D1870)))</f>
        <v/>
      </c>
    </row>
    <row r="1870">
      <c r="A1870" t="inlineStr">
        <is>
          <t>ALU1/register_reg_r1_0_31_6_11_i_16/I1</t>
        </is>
      </c>
      <c r="B1870" t="inlineStr">
        <is>
          <t>Inpin</t>
        </is>
      </c>
      <c r="D1870" t="n">
        <v>0</v>
      </c>
      <c r="E1870" t="n">
        <v>0.107</v>
      </c>
      <c r="F1870" t="n">
        <v>0.08599999999999999</v>
      </c>
      <c r="G1870" t="n">
        <v>0.284</v>
      </c>
      <c r="H1870" t="n">
        <v>0.229</v>
      </c>
    </row>
    <row r="1871">
      <c r="A1871" t="inlineStr">
        <is>
          <t>sw_IBUF[0]: sw_IBUF[0]_inst/O to ALU1/register_reg_r1_0_31_6_11_i_16/I1 sum delays</t>
        </is>
      </c>
      <c r="E1871">
        <f>(E2 + E5 + E7 + E9 + E11 + E15 + E18 + E27 + E48 + E56 + E64 + E113 + E116 + E168 + E444 + E562 + E590 + E1745 + E1782 + E1829 + E1832 + E1862 + E1865 + E1868 + E1870)</f>
        <v/>
      </c>
      <c r="F1871">
        <f>(F2 + F5 + F7 + F9 + F11 + F15 + F18 + F27 + F48 + F56 + F64 + F113 + F116 + F168 + F444 + F562 + F590 + F1745 + F1782 + F1829 + F1832 + F1862 + F1865 + F1868 + F1870)</f>
        <v/>
      </c>
      <c r="G1871">
        <f>(G2 + G5 + G7 + G9 + G11 + G15 + G18 + G27 + G48 + G56 + G64 + G113 + G116 + G168 + G444 + G562 + G590 + G1745 + G1782 + G1829 + G1832 + G1862 + G1865 + G1868 + G1870)</f>
        <v/>
      </c>
      <c r="H1871">
        <f>(H2 + H5 + H7 + H9 + H11 + H15 + H18 + H27 + H48 + H56 + H64 + H113 + H116 + H168 + H444 + H562 + H590 + H1745 + H1782 + H1829 + H1832 + H1862 + H1865 + H1868 + H1870)</f>
        <v/>
      </c>
      <c r="J1871">
        <f>(J2 + J4 + J5 + J6 + J7 + J8 + J9 + J10 + J11 + J14 + J15 + J17 + J18 + J26 + J27 + J47 + J48 + J55 + J56 + J63 + J64 + J72 + J113 + J115 + J116 + J118 + J168 + J171 + J444 + J449 + J562 + J564 + J590 + J597 + J1745 + J1748 + J1782 + J1787 + J1829 + J1831 + J1832 + J1839 + J1862 + J1864 + J1865 + J1867 + J1868 + J1869 + J1870)</f>
        <v/>
      </c>
    </row>
    <row r="1872">
      <c r="A1872" t="inlineStr">
        <is>
          <t>sw_IBUF[0]: sw_IBUF[0]_inst/O to ALU1/register_reg_r1_0_31_6_11_i_16/I1sum delays + cap delay</t>
        </is>
      </c>
      <c r="E1872">
        <f>1000*(E1871 + J1871)</f>
        <v/>
      </c>
      <c r="F1872">
        <f>1000*(F1871 + J1871)</f>
        <v/>
      </c>
      <c r="G1872">
        <f>1000*(G1871 + J1871)</f>
        <v/>
      </c>
      <c r="H1872">
        <f>1000*(H1871 + J1871)</f>
        <v/>
      </c>
    </row>
    <row r="1874">
      <c r="A1874" t="inlineStr">
        <is>
          <t>sw_IBUF[0]: sw_IBUF[0]_inst/O to ALU1/register_reg_r1_0_31_6_11_i_16/I1Total delay (from Vivado)</t>
        </is>
      </c>
      <c r="E1874" t="inlineStr">
        <is>
          <t>2022</t>
        </is>
      </c>
      <c r="F1874" t="inlineStr">
        <is>
          <t>1780</t>
        </is>
      </c>
      <c r="G1874" t="inlineStr">
        <is>
          <t>3344</t>
        </is>
      </c>
      <c r="H1874" t="inlineStr">
        <is>
          <t>2872</t>
        </is>
      </c>
    </row>
    <row r="1876">
      <c r="A1876" t="inlineStr">
        <is>
          <t>INT_L_X10Y45/INT_L.SL1END1-&gt;&gt;IMUX_L11</t>
        </is>
      </c>
      <c r="B1876" t="inlineStr">
        <is>
          <t>Buffer</t>
        </is>
      </c>
      <c r="C1876" t="n">
        <v>1.6107141875</v>
      </c>
      <c r="D1876" t="n">
        <v>0.007713</v>
      </c>
      <c r="E1876" t="n">
        <v>0.047</v>
      </c>
      <c r="F1876" t="n">
        <v>0.038</v>
      </c>
      <c r="G1876" t="n">
        <v>0.138</v>
      </c>
      <c r="H1876" t="n">
        <v>0.114</v>
      </c>
      <c r="I1876">
        <f>((((D1881) + (D1880))) + (D1877 + D1878))</f>
        <v/>
      </c>
      <c r="J1876">
        <f>(((((D1881) + (D1880))) + (D1877 + D1878))*C1876)</f>
        <v/>
      </c>
    </row>
    <row r="1877">
      <c r="A1877" t="inlineStr">
        <is>
          <t>INT_L_X10Y45/IMUX_L11</t>
        </is>
      </c>
      <c r="B1877" t="inlineStr">
        <is>
          <t>Part of wire</t>
        </is>
      </c>
      <c r="C1877" t="n">
        <v>0</v>
      </c>
      <c r="D1877" t="n">
        <v>0</v>
      </c>
    </row>
    <row r="1878">
      <c r="A1878" t="inlineStr">
        <is>
          <t>CLBLM_L_X10Y45/CLBLM_IMUX11</t>
        </is>
      </c>
      <c r="B1878" t="inlineStr">
        <is>
          <t>Part of wire</t>
        </is>
      </c>
      <c r="C1878" t="n">
        <v>0</v>
      </c>
      <c r="D1878" t="n">
        <v>0</v>
      </c>
      <c r="I1878">
        <f>(((D1877 + D1878)/2) + (((D1881) + (D1880))))</f>
        <v/>
      </c>
      <c r="J1878">
        <f>((C1877 + C1878)*(((D1877 + D1878)/2) + (((D1881) + (D1880)))))</f>
        <v/>
      </c>
    </row>
    <row r="1879">
      <c r="A1879" t="inlineStr">
        <is>
          <t>CLBLM_L_X10Y45/CLBLM_L.CLBLM_IMUX11-&gt;CLBLM_M_A4</t>
        </is>
      </c>
      <c r="B1879" t="inlineStr">
        <is>
          <t>PassTransistor</t>
        </is>
      </c>
      <c r="C1879" t="n">
        <v>0</v>
      </c>
      <c r="E1879" t="n">
        <v>0</v>
      </c>
      <c r="F1879" t="n">
        <v>0</v>
      </c>
      <c r="G1879" t="n">
        <v>0</v>
      </c>
      <c r="H1879" t="n">
        <v>0</v>
      </c>
      <c r="I1879">
        <f>((D1881) + (D1880))</f>
        <v/>
      </c>
      <c r="J1879">
        <f>(((D1881) + (D1880))*C1879)</f>
        <v/>
      </c>
    </row>
    <row r="1880">
      <c r="A1880" t="inlineStr">
        <is>
          <t>CLBLM_L_X10Y45/CLBLM_M_A4</t>
        </is>
      </c>
      <c r="B1880" t="inlineStr">
        <is>
          <t>Part of wire</t>
        </is>
      </c>
      <c r="C1880" t="n">
        <v>0</v>
      </c>
      <c r="D1880" t="n">
        <v>0</v>
      </c>
      <c r="I1880">
        <f>(((D1880)/2) + (D1881))</f>
        <v/>
      </c>
      <c r="J1880">
        <f>((C1880)*(((D1880)/2) + (D1881)))</f>
        <v/>
      </c>
    </row>
    <row r="1881">
      <c r="A1881" t="inlineStr">
        <is>
          <t>masterReg/readData2[11]_i_4/I3</t>
        </is>
      </c>
      <c r="B1881" t="inlineStr">
        <is>
          <t>Inpin</t>
        </is>
      </c>
      <c r="D1881" t="n">
        <v>0</v>
      </c>
      <c r="E1881" t="n">
        <v>0.113</v>
      </c>
      <c r="F1881" t="n">
        <v>0.091</v>
      </c>
      <c r="G1881" t="n">
        <v>0.303</v>
      </c>
      <c r="H1881" t="n">
        <v>0.244</v>
      </c>
    </row>
    <row r="1882">
      <c r="A1882" t="inlineStr">
        <is>
          <t>sw_IBUF[0]: sw_IBUF[0]_inst/O to masterReg/readData2[11]_i_4/I3 sum delays</t>
        </is>
      </c>
      <c r="E1882">
        <f>(E2 + E5 + E7 + E9 + E11 + E15 + E18 + E27 + E48 + E56 + E64 + E113 + E116 + E168 + E444 + E562 + E590 + E1745 + E1782 + E1829 + E1832 + E1862 + E1876 + E1879 + E1881)</f>
        <v/>
      </c>
      <c r="F1882">
        <f>(F2 + F5 + F7 + F9 + F11 + F15 + F18 + F27 + F48 + F56 + F64 + F113 + F116 + F168 + F444 + F562 + F590 + F1745 + F1782 + F1829 + F1832 + F1862 + F1876 + F1879 + F1881)</f>
        <v/>
      </c>
      <c r="G1882">
        <f>(G2 + G5 + G7 + G9 + G11 + G15 + G18 + G27 + G48 + G56 + G64 + G113 + G116 + G168 + G444 + G562 + G590 + G1745 + G1782 + G1829 + G1832 + G1862 + G1876 + G1879 + G1881)</f>
        <v/>
      </c>
      <c r="H1882">
        <f>(H2 + H5 + H7 + H9 + H11 + H15 + H18 + H27 + H48 + H56 + H64 + H113 + H116 + H168 + H444 + H562 + H590 + H1745 + H1782 + H1829 + H1832 + H1862 + H1876 + H1879 + H1881)</f>
        <v/>
      </c>
      <c r="J1882">
        <f>(J2 + J4 + J5 + J6 + J7 + J8 + J9 + J10 + J11 + J14 + J15 + J17 + J18 + J26 + J27 + J47 + J48 + J55 + J56 + J63 + J64 + J72 + J113 + J115 + J116 + J118 + J168 + J171 + J444 + J449 + J562 + J564 + J590 + J597 + J1745 + J1748 + J1782 + J1787 + J1829 + J1831 + J1832 + J1839 + J1862 + J1864 + J1876 + J1878 + J1879 + J1880 + J1881)</f>
        <v/>
      </c>
    </row>
    <row r="1883">
      <c r="A1883" t="inlineStr">
        <is>
          <t>sw_IBUF[0]: sw_IBUF[0]_inst/O to masterReg/readData2[11]_i_4/I3sum delays + cap delay</t>
        </is>
      </c>
      <c r="E1883">
        <f>1000*(E1882 + J1882)</f>
        <v/>
      </c>
      <c r="F1883">
        <f>1000*(F1882 + J1882)</f>
        <v/>
      </c>
      <c r="G1883">
        <f>1000*(G1882 + J1882)</f>
        <v/>
      </c>
      <c r="H1883">
        <f>1000*(H1882 + J1882)</f>
        <v/>
      </c>
    </row>
    <row r="1885">
      <c r="A1885" t="inlineStr">
        <is>
          <t>sw_IBUF[0]: sw_IBUF[0]_inst/O to masterReg/readData2[11]_i_4/I3Total delay (from Vivado)</t>
        </is>
      </c>
      <c r="E1885" t="inlineStr">
        <is>
          <t>2028</t>
        </is>
      </c>
      <c r="F1885" t="inlineStr">
        <is>
          <t>1785</t>
        </is>
      </c>
      <c r="G1885" t="inlineStr">
        <is>
          <t>3362</t>
        </is>
      </c>
      <c r="H1885" t="inlineStr">
        <is>
          <t>2887</t>
        </is>
      </c>
    </row>
    <row r="1887">
      <c r="A1887" t="inlineStr">
        <is>
          <t>INT_L_X10Y45/INT_L.SL1END1-&gt;&gt;IMUX_L18</t>
        </is>
      </c>
      <c r="B1887" t="inlineStr">
        <is>
          <t>Buffer</t>
        </is>
      </c>
      <c r="C1887" t="n">
        <v>1.6107141875</v>
      </c>
      <c r="D1887" t="n">
        <v>0.007713</v>
      </c>
      <c r="E1887" t="n">
        <v>0.047</v>
      </c>
      <c r="F1887" t="n">
        <v>0.038</v>
      </c>
      <c r="G1887" t="n">
        <v>0.138</v>
      </c>
      <c r="H1887" t="n">
        <v>0.114</v>
      </c>
      <c r="I1887">
        <f>((((D1892) + (D1891))) + (D1888 + D1889))</f>
        <v/>
      </c>
      <c r="J1887">
        <f>(((((D1892) + (D1891))) + (D1888 + D1889))*C1887)</f>
        <v/>
      </c>
    </row>
    <row r="1888">
      <c r="A1888" t="inlineStr">
        <is>
          <t>INT_L_X10Y45/IMUX_L18</t>
        </is>
      </c>
      <c r="B1888" t="inlineStr">
        <is>
          <t>Part of wire</t>
        </is>
      </c>
      <c r="C1888" t="n">
        <v>0</v>
      </c>
      <c r="D1888" t="n">
        <v>0</v>
      </c>
    </row>
    <row r="1889">
      <c r="A1889" t="inlineStr">
        <is>
          <t>CLBLM_L_X10Y45/CLBLM_IMUX18</t>
        </is>
      </c>
      <c r="B1889" t="inlineStr">
        <is>
          <t>Part of wire</t>
        </is>
      </c>
      <c r="C1889" t="n">
        <v>0</v>
      </c>
      <c r="D1889" t="n">
        <v>0</v>
      </c>
      <c r="I1889">
        <f>(((D1888 + D1889)/2) + (((D1892) + (D1891))))</f>
        <v/>
      </c>
      <c r="J1889">
        <f>((C1888 + C1889)*(((D1888 + D1889)/2) + (((D1892) + (D1891)))))</f>
        <v/>
      </c>
    </row>
    <row r="1890">
      <c r="A1890" t="inlineStr">
        <is>
          <t>CLBLM_L_X10Y45/CLBLM_L.CLBLM_IMUX18-&gt;CLBLM_M_B2</t>
        </is>
      </c>
      <c r="B1890" t="inlineStr">
        <is>
          <t>PassTransistor</t>
        </is>
      </c>
      <c r="C1890" t="n">
        <v>0</v>
      </c>
      <c r="E1890" t="n">
        <v>0</v>
      </c>
      <c r="F1890" t="n">
        <v>0</v>
      </c>
      <c r="G1890" t="n">
        <v>0</v>
      </c>
      <c r="H1890" t="n">
        <v>0</v>
      </c>
      <c r="I1890">
        <f>((D1892) + (D1891))</f>
        <v/>
      </c>
      <c r="J1890">
        <f>(((D1892) + (D1891))*C1890)</f>
        <v/>
      </c>
    </row>
    <row r="1891">
      <c r="A1891" t="inlineStr">
        <is>
          <t>CLBLM_L_X10Y45/CLBLM_M_B2</t>
        </is>
      </c>
      <c r="B1891" t="inlineStr">
        <is>
          <t>Part of wire</t>
        </is>
      </c>
      <c r="C1891" t="n">
        <v>0</v>
      </c>
      <c r="D1891" t="n">
        <v>0</v>
      </c>
      <c r="I1891">
        <f>(((D1891)/2) + (D1892))</f>
        <v/>
      </c>
      <c r="J1891">
        <f>((C1891)*(((D1891)/2) + (D1892)))</f>
        <v/>
      </c>
    </row>
    <row r="1892">
      <c r="A1892" t="inlineStr">
        <is>
          <t>masterReg/register_reg_r1_0_31_6_11_i_15/I2</t>
        </is>
      </c>
      <c r="B1892" t="inlineStr">
        <is>
          <t>Inpin</t>
        </is>
      </c>
      <c r="D1892" t="n">
        <v>0</v>
      </c>
      <c r="E1892" t="n">
        <v>0.214</v>
      </c>
      <c r="F1892" t="n">
        <v>0.172</v>
      </c>
      <c r="G1892" t="n">
        <v>0.504</v>
      </c>
      <c r="H1892" t="n">
        <v>0.406</v>
      </c>
    </row>
    <row r="1893">
      <c r="A1893" t="inlineStr">
        <is>
          <t>sw_IBUF[0]: sw_IBUF[0]_inst/O to masterReg/register_reg_r1_0_31_6_11_i_15/I2 sum delays</t>
        </is>
      </c>
      <c r="E1893">
        <f>(E2 + E5 + E7 + E9 + E11 + E15 + E18 + E27 + E48 + E56 + E64 + E113 + E116 + E168 + E444 + E562 + E590 + E1745 + E1782 + E1829 + E1832 + E1862 + E1887 + E1890 + E1892)</f>
        <v/>
      </c>
      <c r="F1893">
        <f>(F2 + F5 + F7 + F9 + F11 + F15 + F18 + F27 + F48 + F56 + F64 + F113 + F116 + F168 + F444 + F562 + F590 + F1745 + F1782 + F1829 + F1832 + F1862 + F1887 + F1890 + F1892)</f>
        <v/>
      </c>
      <c r="G1893">
        <f>(G2 + G5 + G7 + G9 + G11 + G15 + G18 + G27 + G48 + G56 + G64 + G113 + G116 + G168 + G444 + G562 + G590 + G1745 + G1782 + G1829 + G1832 + G1862 + G1887 + G1890 + G1892)</f>
        <v/>
      </c>
      <c r="H1893">
        <f>(H2 + H5 + H7 + H9 + H11 + H15 + H18 + H27 + H48 + H56 + H64 + H113 + H116 + H168 + H444 + H562 + H590 + H1745 + H1782 + H1829 + H1832 + H1862 + H1887 + H1890 + H1892)</f>
        <v/>
      </c>
      <c r="J1893">
        <f>(J2 + J4 + J5 + J6 + J7 + J8 + J9 + J10 + J11 + J14 + J15 + J17 + J18 + J26 + J27 + J47 + J48 + J55 + J56 + J63 + J64 + J72 + J113 + J115 + J116 + J118 + J168 + J171 + J444 + J449 + J562 + J564 + J590 + J597 + J1745 + J1748 + J1782 + J1787 + J1829 + J1831 + J1832 + J1839 + J1862 + J1864 + J1887 + J1889 + J1890 + J1891 + J1892)</f>
        <v/>
      </c>
    </row>
    <row r="1894">
      <c r="A1894" t="inlineStr">
        <is>
          <t>sw_IBUF[0]: sw_IBUF[0]_inst/O to masterReg/register_reg_r1_0_31_6_11_i_15/I2sum delays + cap delay</t>
        </is>
      </c>
      <c r="E1894">
        <f>1000*(E1893 + J1893)</f>
        <v/>
      </c>
      <c r="F1894">
        <f>1000*(F1893 + J1893)</f>
        <v/>
      </c>
      <c r="G1894">
        <f>1000*(G1893 + J1893)</f>
        <v/>
      </c>
      <c r="H1894">
        <f>1000*(H1893 + J1893)</f>
        <v/>
      </c>
    </row>
    <row r="1896">
      <c r="A1896" t="inlineStr">
        <is>
          <t>sw_IBUF[0]: sw_IBUF[0]_inst/O to masterReg/register_reg_r1_0_31_6_11_i_15/I2Total delay (from Vivado)</t>
        </is>
      </c>
      <c r="E1896" t="inlineStr">
        <is>
          <t>2129</t>
        </is>
      </c>
      <c r="F1896" t="inlineStr">
        <is>
          <t>1866</t>
        </is>
      </c>
      <c r="G1896" t="inlineStr">
        <is>
          <t>3541</t>
        </is>
      </c>
      <c r="H1896" t="inlineStr">
        <is>
          <t>3031</t>
        </is>
      </c>
    </row>
    <row r="1898">
      <c r="A1898" t="inlineStr">
        <is>
          <t>INT_R_X9Y47/INT_R.EL1END1-&gt;&gt;NE2BEG1</t>
        </is>
      </c>
      <c r="B1898" t="inlineStr">
        <is>
          <t>Buffer</t>
        </is>
      </c>
      <c r="C1898" t="n">
        <v>1.1851186875</v>
      </c>
      <c r="D1898" t="n">
        <v>0.008473000000000001</v>
      </c>
      <c r="E1898" t="n">
        <v>0.041</v>
      </c>
      <c r="F1898" t="n">
        <v>0.033</v>
      </c>
      <c r="G1898" t="n">
        <v>0.134</v>
      </c>
      <c r="H1898" t="n">
        <v>0.111</v>
      </c>
      <c r="I1898">
        <f>((D1906 + D1917 + D1928) + (D1899 + D1900 + D1901 + D1902 + D1903 + D1904 + D1905))</f>
        <v/>
      </c>
      <c r="J1898">
        <f>(((D1906 + D1917 + D1928) + (D1899 + D1900 + D1901 + D1902 + D1903 + D1904 + D1905))*C1898)</f>
        <v/>
      </c>
    </row>
    <row r="1899">
      <c r="A1899" t="inlineStr">
        <is>
          <t>INT_R_X9Y47/NE2BEG1</t>
        </is>
      </c>
      <c r="B1899" t="inlineStr">
        <is>
          <t>Part of wire</t>
        </is>
      </c>
      <c r="C1899" t="n">
        <v>0</v>
      </c>
      <c r="D1899" t="n">
        <v>0</v>
      </c>
    </row>
    <row r="1900">
      <c r="A1900" t="inlineStr">
        <is>
          <t>INT_L_X10Y48/NE2END1</t>
        </is>
      </c>
      <c r="B1900" t="inlineStr">
        <is>
          <t>Part of wire</t>
        </is>
      </c>
      <c r="C1900" t="n">
        <v>0</v>
      </c>
      <c r="D1900" t="n">
        <v>0</v>
      </c>
    </row>
    <row r="1901">
      <c r="A1901" t="inlineStr">
        <is>
          <t>INT_R_X9Y48/NE2A1</t>
        </is>
      </c>
      <c r="B1901" t="inlineStr">
        <is>
          <t>Part of wire</t>
        </is>
      </c>
      <c r="C1901" t="n">
        <v>0</v>
      </c>
      <c r="D1901" t="n">
        <v>0</v>
      </c>
    </row>
    <row r="1902">
      <c r="A1902" t="inlineStr">
        <is>
          <t>INT_INTERFACE_R_X9Y48/INT_INTERFACE_NE2A1</t>
        </is>
      </c>
      <c r="B1902" t="inlineStr">
        <is>
          <t>Part of wire</t>
        </is>
      </c>
      <c r="C1902" t="n">
        <v>0</v>
      </c>
      <c r="D1902" t="n">
        <v>0</v>
      </c>
    </row>
    <row r="1903">
      <c r="A1903" t="inlineStr">
        <is>
          <t>DSP_R_X9Y45/DSP_NE2A1_3</t>
        </is>
      </c>
      <c r="B1903" t="inlineStr">
        <is>
          <t>Part of wire</t>
        </is>
      </c>
      <c r="C1903" t="n">
        <v>0.04743</v>
      </c>
      <c r="D1903" t="n">
        <v>0.011</v>
      </c>
    </row>
    <row r="1904">
      <c r="A1904" t="inlineStr">
        <is>
          <t>VBRK_X29Y50/VBRK_NE2A1</t>
        </is>
      </c>
      <c r="B1904" t="inlineStr">
        <is>
          <t>Part of wire</t>
        </is>
      </c>
      <c r="C1904" t="n">
        <v>0.01211</v>
      </c>
      <c r="D1904" t="n">
        <v>0.00162</v>
      </c>
    </row>
    <row r="1905">
      <c r="A1905" t="inlineStr">
        <is>
          <t>CLBLM_L_X10Y48/CLBLM_NE2A1</t>
        </is>
      </c>
      <c r="B1905" t="inlineStr">
        <is>
          <t>Part of wire</t>
        </is>
      </c>
      <c r="C1905" t="n">
        <v>0.100092</v>
      </c>
      <c r="D1905" t="n">
        <v>0.005469</v>
      </c>
      <c r="I1905">
        <f>(((D1899 + D1900 + D1901 + D1902 + D1903 + D1904 + D1905)/2) + (D1906 + D1917 + D1928))</f>
        <v/>
      </c>
      <c r="J1905">
        <f>((C1899 + C1900 + C1901 + C1902 + C1903 + C1904 + C1905)*(((D1899 + D1900 + D1901 + D1902 + D1903 + D1904 + D1905)/2) + (D1906 + D1917 + D1928)))</f>
        <v/>
      </c>
    </row>
    <row r="1906">
      <c r="A1906" t="inlineStr">
        <is>
          <t>INT_L_X10Y48/INT_L.NE2END1-&gt;&gt;IMUX_L11</t>
        </is>
      </c>
      <c r="B1906" t="inlineStr">
        <is>
          <t>Buffer</t>
        </is>
      </c>
      <c r="C1906" t="n">
        <v>1.6107141875</v>
      </c>
      <c r="D1906" t="n">
        <v>0.007713</v>
      </c>
      <c r="E1906" t="n">
        <v>0.047</v>
      </c>
      <c r="F1906" t="n">
        <v>0.038</v>
      </c>
      <c r="G1906" t="n">
        <v>0.138</v>
      </c>
      <c r="H1906" t="n">
        <v>0.114</v>
      </c>
      <c r="I1906">
        <f>((((D1911) + (D1910))) + (D1907 + D1908))</f>
        <v/>
      </c>
      <c r="J1906">
        <f>(((((D1911) + (D1910))) + (D1907 + D1908))*C1906)</f>
        <v/>
      </c>
    </row>
    <row r="1907">
      <c r="A1907" t="inlineStr">
        <is>
          <t>INT_L_X10Y48/IMUX_L11</t>
        </is>
      </c>
      <c r="B1907" t="inlineStr">
        <is>
          <t>Part of wire</t>
        </is>
      </c>
      <c r="C1907" t="n">
        <v>0</v>
      </c>
      <c r="D1907" t="n">
        <v>0</v>
      </c>
    </row>
    <row r="1908">
      <c r="A1908" t="inlineStr">
        <is>
          <t>CLBLM_L_X10Y48/CLBLM_IMUX11</t>
        </is>
      </c>
      <c r="B1908" t="inlineStr">
        <is>
          <t>Part of wire</t>
        </is>
      </c>
      <c r="C1908" t="n">
        <v>0</v>
      </c>
      <c r="D1908" t="n">
        <v>0</v>
      </c>
      <c r="I1908">
        <f>(((D1907 + D1908)/2) + (((D1911) + (D1910))))</f>
        <v/>
      </c>
      <c r="J1908">
        <f>((C1907 + C1908)*(((D1907 + D1908)/2) + (((D1911) + (D1910)))))</f>
        <v/>
      </c>
    </row>
    <row r="1909">
      <c r="A1909" t="inlineStr">
        <is>
          <t>CLBLM_L_X10Y48/CLBLM_L.CLBLM_IMUX11-&gt;CLBLM_M_A4</t>
        </is>
      </c>
      <c r="B1909" t="inlineStr">
        <is>
          <t>PassTransistor</t>
        </is>
      </c>
      <c r="C1909" t="n">
        <v>0</v>
      </c>
      <c r="E1909" t="n">
        <v>0</v>
      </c>
      <c r="F1909" t="n">
        <v>0</v>
      </c>
      <c r="G1909" t="n">
        <v>0</v>
      </c>
      <c r="H1909" t="n">
        <v>0</v>
      </c>
      <c r="I1909">
        <f>((D1911) + (D1910))</f>
        <v/>
      </c>
      <c r="J1909">
        <f>(((D1911) + (D1910))*C1909)</f>
        <v/>
      </c>
    </row>
    <row r="1910">
      <c r="A1910" t="inlineStr">
        <is>
          <t>CLBLM_L_X10Y48/CLBLM_M_A4</t>
        </is>
      </c>
      <c r="B1910" t="inlineStr">
        <is>
          <t>Part of wire</t>
        </is>
      </c>
      <c r="C1910" t="n">
        <v>0</v>
      </c>
      <c r="D1910" t="n">
        <v>0</v>
      </c>
      <c r="I1910">
        <f>(((D1910)/2) + (D1911))</f>
        <v/>
      </c>
      <c r="J1910">
        <f>((C1910)*(((D1910)/2) + (D1911)))</f>
        <v/>
      </c>
    </row>
    <row r="1911">
      <c r="A1911" t="inlineStr">
        <is>
          <t>masterReg/readData2[14]_i_7/I1</t>
        </is>
      </c>
      <c r="B1911" t="inlineStr">
        <is>
          <t>Inpin</t>
        </is>
      </c>
      <c r="D1911" t="n">
        <v>0</v>
      </c>
      <c r="E1911" t="n">
        <v>0.113</v>
      </c>
      <c r="F1911" t="n">
        <v>0.091</v>
      </c>
      <c r="G1911" t="n">
        <v>0.303</v>
      </c>
      <c r="H1911" t="n">
        <v>0.244</v>
      </c>
    </row>
    <row r="1912">
      <c r="A1912" t="inlineStr">
        <is>
          <t>sw_IBUF[0]: sw_IBUF[0]_inst/O to masterReg/readData2[14]_i_7/I1 sum delays</t>
        </is>
      </c>
      <c r="E1912">
        <f>(E2 + E5 + E7 + E9 + E11 + E15 + E18 + E27 + E48 + E56 + E64 + E113 + E116 + E168 + E444 + E562 + E590 + E1745 + E1782 + E1829 + E1898 + E1906 + E1909 + E1911)</f>
        <v/>
      </c>
      <c r="F1912">
        <f>(F2 + F5 + F7 + F9 + F11 + F15 + F18 + F27 + F48 + F56 + F64 + F113 + F116 + F168 + F444 + F562 + F590 + F1745 + F1782 + F1829 + F1898 + F1906 + F1909 + F1911)</f>
        <v/>
      </c>
      <c r="G1912">
        <f>(G2 + G5 + G7 + G9 + G11 + G15 + G18 + G27 + G48 + G56 + G64 + G113 + G116 + G168 + G444 + G562 + G590 + G1745 + G1782 + G1829 + G1898 + G1906 + G1909 + G1911)</f>
        <v/>
      </c>
      <c r="H1912">
        <f>(H2 + H5 + H7 + H9 + H11 + H15 + H18 + H27 + H48 + H56 + H64 + H113 + H116 + H168 + H444 + H562 + H590 + H1745 + H1782 + H1829 + H1898 + H1906 + H1909 + H1911)</f>
        <v/>
      </c>
      <c r="J1912">
        <f>(J2 + J4 + J5 + J6 + J7 + J8 + J9 + J10 + J11 + J14 + J15 + J17 + J18 + J26 + J27 + J47 + J48 + J55 + J56 + J63 + J64 + J72 + J113 + J115 + J116 + J118 + J168 + J171 + J444 + J449 + J562 + J564 + J590 + J597 + J1745 + J1748 + J1782 + J1787 + J1829 + J1831 + J1898 + J1905 + J1906 + J1908 + J1909 + J1910 + J1911)</f>
        <v/>
      </c>
    </row>
    <row r="1913">
      <c r="A1913" t="inlineStr">
        <is>
          <t>sw_IBUF[0]: sw_IBUF[0]_inst/O to masterReg/readData2[14]_i_7/I1sum delays + cap delay</t>
        </is>
      </c>
      <c r="E1913">
        <f>1000*(E1912 + J1912)</f>
        <v/>
      </c>
      <c r="F1913">
        <f>1000*(F1912 + J1912)</f>
        <v/>
      </c>
      <c r="G1913">
        <f>1000*(G1912 + J1912)</f>
        <v/>
      </c>
      <c r="H1913">
        <f>1000*(H1912 + J1912)</f>
        <v/>
      </c>
    </row>
    <row r="1915">
      <c r="A1915" t="inlineStr">
        <is>
          <t>sw_IBUF[0]: sw_IBUF[0]_inst/O to masterReg/readData2[14]_i_7/I1Total delay (from Vivado)</t>
        </is>
      </c>
      <c r="E1915" t="inlineStr">
        <is>
          <t>1950</t>
        </is>
      </c>
      <c r="F1915" t="inlineStr">
        <is>
          <t>1717</t>
        </is>
      </c>
      <c r="G1915" t="inlineStr">
        <is>
          <t>3236</t>
        </is>
      </c>
      <c r="H1915" t="inlineStr">
        <is>
          <t>2780</t>
        </is>
      </c>
    </row>
    <row r="1917">
      <c r="A1917" t="inlineStr">
        <is>
          <t>INT_L_X10Y48/INT_L.NE2END1-&gt;&gt;IMUX_L18</t>
        </is>
      </c>
      <c r="B1917" t="inlineStr">
        <is>
          <t>Buffer</t>
        </is>
      </c>
      <c r="C1917" t="n">
        <v>1.6107141875</v>
      </c>
      <c r="D1917" t="n">
        <v>0.007713</v>
      </c>
      <c r="E1917" t="n">
        <v>0.047</v>
      </c>
      <c r="F1917" t="n">
        <v>0.038</v>
      </c>
      <c r="G1917" t="n">
        <v>0.138</v>
      </c>
      <c r="H1917" t="n">
        <v>0.114</v>
      </c>
      <c r="I1917">
        <f>((((D1922) + (D1921))) + (D1918 + D1919))</f>
        <v/>
      </c>
      <c r="J1917">
        <f>(((((D1922) + (D1921))) + (D1918 + D1919))*C1917)</f>
        <v/>
      </c>
    </row>
    <row r="1918">
      <c r="A1918" t="inlineStr">
        <is>
          <t>INT_L_X10Y48/IMUX_L18</t>
        </is>
      </c>
      <c r="B1918" t="inlineStr">
        <is>
          <t>Part of wire</t>
        </is>
      </c>
      <c r="C1918" t="n">
        <v>0</v>
      </c>
      <c r="D1918" t="n">
        <v>0</v>
      </c>
    </row>
    <row r="1919">
      <c r="A1919" t="inlineStr">
        <is>
          <t>CLBLM_L_X10Y48/CLBLM_IMUX18</t>
        </is>
      </c>
      <c r="B1919" t="inlineStr">
        <is>
          <t>Part of wire</t>
        </is>
      </c>
      <c r="C1919" t="n">
        <v>0</v>
      </c>
      <c r="D1919" t="n">
        <v>0</v>
      </c>
      <c r="I1919">
        <f>(((D1918 + D1919)/2) + (((D1922) + (D1921))))</f>
        <v/>
      </c>
      <c r="J1919">
        <f>((C1918 + C1919)*(((D1918 + D1919)/2) + (((D1922) + (D1921)))))</f>
        <v/>
      </c>
    </row>
    <row r="1920">
      <c r="A1920" t="inlineStr">
        <is>
          <t>CLBLM_L_X10Y48/CLBLM_L.CLBLM_IMUX18-&gt;CLBLM_M_B2</t>
        </is>
      </c>
      <c r="B1920" t="inlineStr">
        <is>
          <t>PassTransistor</t>
        </is>
      </c>
      <c r="C1920" t="n">
        <v>0</v>
      </c>
      <c r="E1920" t="n">
        <v>0</v>
      </c>
      <c r="F1920" t="n">
        <v>0</v>
      </c>
      <c r="G1920" t="n">
        <v>0</v>
      </c>
      <c r="H1920" t="n">
        <v>0</v>
      </c>
      <c r="I1920">
        <f>((D1922) + (D1921))</f>
        <v/>
      </c>
      <c r="J1920">
        <f>(((D1922) + (D1921))*C1920)</f>
        <v/>
      </c>
    </row>
    <row r="1921">
      <c r="A1921" t="inlineStr">
        <is>
          <t>CLBLM_L_X10Y48/CLBLM_M_B2</t>
        </is>
      </c>
      <c r="B1921" t="inlineStr">
        <is>
          <t>Part of wire</t>
        </is>
      </c>
      <c r="C1921" t="n">
        <v>0</v>
      </c>
      <c r="D1921" t="n">
        <v>0</v>
      </c>
      <c r="I1921">
        <f>(((D1921)/2) + (D1922))</f>
        <v/>
      </c>
      <c r="J1921">
        <f>((C1921)*(((D1921)/2) + (D1922)))</f>
        <v/>
      </c>
    </row>
    <row r="1922">
      <c r="A1922" t="inlineStr">
        <is>
          <t>masterReg/readData2[14]_i_6/I2</t>
        </is>
      </c>
      <c r="B1922" t="inlineStr">
        <is>
          <t>Inpin</t>
        </is>
      </c>
      <c r="D1922" t="n">
        <v>0</v>
      </c>
      <c r="E1922" t="n">
        <v>0.214</v>
      </c>
      <c r="F1922" t="n">
        <v>0.172</v>
      </c>
      <c r="G1922" t="n">
        <v>0.504</v>
      </c>
      <c r="H1922" t="n">
        <v>0.406</v>
      </c>
    </row>
    <row r="1923">
      <c r="A1923" t="inlineStr">
        <is>
          <t>sw_IBUF[0]: sw_IBUF[0]_inst/O to masterReg/readData2[14]_i_6/I2 sum delays</t>
        </is>
      </c>
      <c r="E1923">
        <f>(E2 + E5 + E7 + E9 + E11 + E15 + E18 + E27 + E48 + E56 + E64 + E113 + E116 + E168 + E444 + E562 + E590 + E1745 + E1782 + E1829 + E1898 + E1917 + E1920 + E1922)</f>
        <v/>
      </c>
      <c r="F1923">
        <f>(F2 + F5 + F7 + F9 + F11 + F15 + F18 + F27 + F48 + F56 + F64 + F113 + F116 + F168 + F444 + F562 + F590 + F1745 + F1782 + F1829 + F1898 + F1917 + F1920 + F1922)</f>
        <v/>
      </c>
      <c r="G1923">
        <f>(G2 + G5 + G7 + G9 + G11 + G15 + G18 + G27 + G48 + G56 + G64 + G113 + G116 + G168 + G444 + G562 + G590 + G1745 + G1782 + G1829 + G1898 + G1917 + G1920 + G1922)</f>
        <v/>
      </c>
      <c r="H1923">
        <f>(H2 + H5 + H7 + H9 + H11 + H15 + H18 + H27 + H48 + H56 + H64 + H113 + H116 + H168 + H444 + H562 + H590 + H1745 + H1782 + H1829 + H1898 + H1917 + H1920 + H1922)</f>
        <v/>
      </c>
      <c r="J1923">
        <f>(J2 + J4 + J5 + J6 + J7 + J8 + J9 + J10 + J11 + J14 + J15 + J17 + J18 + J26 + J27 + J47 + J48 + J55 + J56 + J63 + J64 + J72 + J113 + J115 + J116 + J118 + J168 + J171 + J444 + J449 + J562 + J564 + J590 + J597 + J1745 + J1748 + J1782 + J1787 + J1829 + J1831 + J1898 + J1905 + J1917 + J1919 + J1920 + J1921 + J1922)</f>
        <v/>
      </c>
    </row>
    <row r="1924">
      <c r="A1924" t="inlineStr">
        <is>
          <t>sw_IBUF[0]: sw_IBUF[0]_inst/O to masterReg/readData2[14]_i_6/I2sum delays + cap delay</t>
        </is>
      </c>
      <c r="E1924">
        <f>1000*(E1923 + J1923)</f>
        <v/>
      </c>
      <c r="F1924">
        <f>1000*(F1923 + J1923)</f>
        <v/>
      </c>
      <c r="G1924">
        <f>1000*(G1923 + J1923)</f>
        <v/>
      </c>
      <c r="H1924">
        <f>1000*(H1923 + J1923)</f>
        <v/>
      </c>
    </row>
    <row r="1926">
      <c r="A1926" t="inlineStr">
        <is>
          <t>sw_IBUF[0]: sw_IBUF[0]_inst/O to masterReg/readData2[14]_i_6/I2Total delay (from Vivado)</t>
        </is>
      </c>
      <c r="E1926" t="inlineStr">
        <is>
          <t>2051</t>
        </is>
      </c>
      <c r="F1926" t="inlineStr">
        <is>
          <t>1798</t>
        </is>
      </c>
      <c r="G1926" t="inlineStr">
        <is>
          <t>3415</t>
        </is>
      </c>
      <c r="H1926" t="inlineStr">
        <is>
          <t>2924</t>
        </is>
      </c>
    </row>
    <row r="1928">
      <c r="A1928" t="inlineStr">
        <is>
          <t>INT_L_X10Y48/INT_L.NE2END1-&gt;&gt;IMUX_L42</t>
        </is>
      </c>
      <c r="B1928" t="inlineStr">
        <is>
          <t>Buffer</t>
        </is>
      </c>
      <c r="C1928" t="n">
        <v>1.6107141875</v>
      </c>
      <c r="D1928" t="n">
        <v>0.007713</v>
      </c>
      <c r="E1928" t="n">
        <v>0.047</v>
      </c>
      <c r="F1928" t="n">
        <v>0.038</v>
      </c>
      <c r="G1928" t="n">
        <v>0.138</v>
      </c>
      <c r="H1928" t="n">
        <v>0.114</v>
      </c>
      <c r="I1928">
        <f>((((D1933) + (D1932))) + (D1929 + D1930))</f>
        <v/>
      </c>
      <c r="J1928">
        <f>(((((D1933) + (D1932))) + (D1929 + D1930))*C1928)</f>
        <v/>
      </c>
    </row>
    <row r="1929">
      <c r="A1929" t="inlineStr">
        <is>
          <t>INT_L_X10Y48/IMUX_L42</t>
        </is>
      </c>
      <c r="B1929" t="inlineStr">
        <is>
          <t>Part of wire</t>
        </is>
      </c>
      <c r="C1929" t="n">
        <v>0</v>
      </c>
      <c r="D1929" t="n">
        <v>0</v>
      </c>
    </row>
    <row r="1930">
      <c r="A1930" t="inlineStr">
        <is>
          <t>CLBLM_L_X10Y48/CLBLM_IMUX42</t>
        </is>
      </c>
      <c r="B1930" t="inlineStr">
        <is>
          <t>Part of wire</t>
        </is>
      </c>
      <c r="C1930" t="n">
        <v>0</v>
      </c>
      <c r="D1930" t="n">
        <v>0</v>
      </c>
      <c r="I1930">
        <f>(((D1929 + D1930)/2) + (((D1933) + (D1932))))</f>
        <v/>
      </c>
      <c r="J1930">
        <f>((C1929 + C1930)*(((D1929 + D1930)/2) + (((D1933) + (D1932)))))</f>
        <v/>
      </c>
    </row>
    <row r="1931">
      <c r="A1931" t="inlineStr">
        <is>
          <t>CLBLM_L_X10Y48/CLBLM_L.CLBLM_IMUX42-&gt;CLBLM_L_D6</t>
        </is>
      </c>
      <c r="B1931" t="inlineStr">
        <is>
          <t>PassTransistor</t>
        </is>
      </c>
      <c r="C1931" t="n">
        <v>0</v>
      </c>
      <c r="E1931" t="n">
        <v>0</v>
      </c>
      <c r="F1931" t="n">
        <v>0</v>
      </c>
      <c r="G1931" t="n">
        <v>0</v>
      </c>
      <c r="H1931" t="n">
        <v>0</v>
      </c>
      <c r="I1931">
        <f>((D1933) + (D1932))</f>
        <v/>
      </c>
      <c r="J1931">
        <f>(((D1933) + (D1932))*C1931)</f>
        <v/>
      </c>
    </row>
    <row r="1932">
      <c r="A1932" t="inlineStr">
        <is>
          <t>CLBLM_L_X10Y48/CLBLM_L_D6</t>
        </is>
      </c>
      <c r="B1932" t="inlineStr">
        <is>
          <t>Part of wire</t>
        </is>
      </c>
      <c r="C1932" t="n">
        <v>0</v>
      </c>
      <c r="D1932" t="n">
        <v>0</v>
      </c>
      <c r="I1932">
        <f>(((D1932)/2) + (D1933))</f>
        <v/>
      </c>
      <c r="J1932">
        <f>((C1932)*(((D1932)/2) + (D1933)))</f>
        <v/>
      </c>
    </row>
    <row r="1933">
      <c r="A1933" t="inlineStr">
        <is>
          <t>ALU1/register_reg_r1_0_31_12_17_i_14/I1</t>
        </is>
      </c>
      <c r="B1933" t="inlineStr">
        <is>
          <t>Inpin</t>
        </is>
      </c>
      <c r="D1933" t="n">
        <v>0</v>
      </c>
      <c r="E1933" t="n">
        <v>0.003</v>
      </c>
      <c r="F1933" t="n">
        <v>0.003</v>
      </c>
      <c r="G1933" t="n">
        <v>0.005</v>
      </c>
      <c r="H1933" t="n">
        <v>0.004</v>
      </c>
    </row>
    <row r="1934">
      <c r="A1934" t="inlineStr">
        <is>
          <t>sw_IBUF[0]: sw_IBUF[0]_inst/O to ALU1/register_reg_r1_0_31_12_17_i_14/I1 sum delays</t>
        </is>
      </c>
      <c r="E1934">
        <f>(E2 + E5 + E7 + E9 + E11 + E15 + E18 + E27 + E48 + E56 + E64 + E113 + E116 + E168 + E444 + E562 + E590 + E1745 + E1782 + E1829 + E1898 + E1928 + E1931 + E1933)</f>
        <v/>
      </c>
      <c r="F1934">
        <f>(F2 + F5 + F7 + F9 + F11 + F15 + F18 + F27 + F48 + F56 + F64 + F113 + F116 + F168 + F444 + F562 + F590 + F1745 + F1782 + F1829 + F1898 + F1928 + F1931 + F1933)</f>
        <v/>
      </c>
      <c r="G1934">
        <f>(G2 + G5 + G7 + G9 + G11 + G15 + G18 + G27 + G48 + G56 + G64 + G113 + G116 + G168 + G444 + G562 + G590 + G1745 + G1782 + G1829 + G1898 + G1928 + G1931 + G1933)</f>
        <v/>
      </c>
      <c r="H1934">
        <f>(H2 + H5 + H7 + H9 + H11 + H15 + H18 + H27 + H48 + H56 + H64 + H113 + H116 + H168 + H444 + H562 + H590 + H1745 + H1782 + H1829 + H1898 + H1928 + H1931 + H1933)</f>
        <v/>
      </c>
      <c r="J1934">
        <f>(J2 + J4 + J5 + J6 + J7 + J8 + J9 + J10 + J11 + J14 + J15 + J17 + J18 + J26 + J27 + J47 + J48 + J55 + J56 + J63 + J64 + J72 + J113 + J115 + J116 + J118 + J168 + J171 + J444 + J449 + J562 + J564 + J590 + J597 + J1745 + J1748 + J1782 + J1787 + J1829 + J1831 + J1898 + J1905 + J1928 + J1930 + J1931 + J1932 + J1933)</f>
        <v/>
      </c>
    </row>
    <row r="1935">
      <c r="A1935" t="inlineStr">
        <is>
          <t>sw_IBUF[0]: sw_IBUF[0]_inst/O to ALU1/register_reg_r1_0_31_12_17_i_14/I1sum delays + cap delay</t>
        </is>
      </c>
      <c r="E1935">
        <f>1000*(E1934 + J1934)</f>
        <v/>
      </c>
      <c r="F1935">
        <f>1000*(F1934 + J1934)</f>
        <v/>
      </c>
      <c r="G1935">
        <f>1000*(G1934 + J1934)</f>
        <v/>
      </c>
      <c r="H1935">
        <f>1000*(H1934 + J1934)</f>
        <v/>
      </c>
    </row>
    <row r="1937">
      <c r="A1937" t="inlineStr">
        <is>
          <t>sw_IBUF[0]: sw_IBUF[0]_inst/O to ALU1/register_reg_r1_0_31_12_17_i_14/I1Total delay (from Vivado)</t>
        </is>
      </c>
      <c r="E1937" t="inlineStr">
        <is>
          <t>1840</t>
        </is>
      </c>
      <c r="F1937" t="inlineStr">
        <is>
          <t>1629</t>
        </is>
      </c>
      <c r="G1937" t="inlineStr">
        <is>
          <t>2991</t>
        </is>
      </c>
      <c r="H1937" t="inlineStr">
        <is>
          <t>2583</t>
        </is>
      </c>
    </row>
    <row r="1939">
      <c r="A1939" t="inlineStr">
        <is>
          <t>INT_R_X9Y47/INT_R.EL1END1-&gt;&gt;EL1BEG0</t>
        </is>
      </c>
      <c r="B1939" t="inlineStr">
        <is>
          <t>Buffer</t>
        </is>
      </c>
      <c r="C1939" t="n">
        <v>1.16220225</v>
      </c>
      <c r="D1939" t="n">
        <v>0.008429000000000001</v>
      </c>
      <c r="E1939" t="n">
        <v>0.043</v>
      </c>
      <c r="F1939" t="n">
        <v>0.035</v>
      </c>
      <c r="G1939" t="n">
        <v>0.124</v>
      </c>
      <c r="H1939" t="n">
        <v>0.103</v>
      </c>
      <c r="I1939">
        <f>((D1947 + D1958 + D1969) + (D1940 + D1941 + D1942 + D1943 + D1944 + D1945 + D1946))</f>
        <v/>
      </c>
      <c r="J1939">
        <f>(((D1947 + D1958 + D1969) + (D1940 + D1941 + D1942 + D1943 + D1944 + D1945 + D1946))*C1939)</f>
        <v/>
      </c>
    </row>
    <row r="1940">
      <c r="A1940" t="inlineStr">
        <is>
          <t>INT_R_X9Y47/EL1BEG0</t>
        </is>
      </c>
      <c r="B1940" t="inlineStr">
        <is>
          <t>Part of wire</t>
        </is>
      </c>
      <c r="C1940" t="n">
        <v>0</v>
      </c>
      <c r="D1940" t="n">
        <v>0</v>
      </c>
    </row>
    <row r="1941">
      <c r="A1941" t="inlineStr">
        <is>
          <t>INT_L_X10Y47/EL1END0</t>
        </is>
      </c>
      <c r="B1941" t="inlineStr">
        <is>
          <t>Part of wire</t>
        </is>
      </c>
      <c r="C1941" t="n">
        <v>0</v>
      </c>
      <c r="D1941" t="n">
        <v>0</v>
      </c>
    </row>
    <row r="1942">
      <c r="A1942" t="inlineStr">
        <is>
          <t>INT_L_X10Y46/EL1END_S3_0</t>
        </is>
      </c>
      <c r="B1942" t="inlineStr">
        <is>
          <t>Part of wire</t>
        </is>
      </c>
      <c r="C1942" t="n">
        <v>0</v>
      </c>
      <c r="D1942" t="n">
        <v>0</v>
      </c>
    </row>
    <row r="1943">
      <c r="A1943" t="inlineStr">
        <is>
          <t>INT_INTERFACE_R_X9Y47/INT_INTERFACE_EL1BEG0</t>
        </is>
      </c>
      <c r="B1943" t="inlineStr">
        <is>
          <t>Part of wire</t>
        </is>
      </c>
      <c r="C1943" t="n">
        <v>0</v>
      </c>
      <c r="D1943" t="n">
        <v>0</v>
      </c>
    </row>
    <row r="1944">
      <c r="A1944" t="inlineStr">
        <is>
          <t>DSP_R_X9Y45/DSP_EL1BEG0_2</t>
        </is>
      </c>
      <c r="B1944" t="inlineStr">
        <is>
          <t>Part of wire</t>
        </is>
      </c>
      <c r="C1944" t="n">
        <v>0.04743</v>
      </c>
      <c r="D1944" t="n">
        <v>0.0119</v>
      </c>
    </row>
    <row r="1945">
      <c r="A1945" t="inlineStr">
        <is>
          <t>VBRK_X29Y49/VBRK_EL1BEG0</t>
        </is>
      </c>
      <c r="B1945" t="inlineStr">
        <is>
          <t>Part of wire</t>
        </is>
      </c>
      <c r="C1945" t="n">
        <v>0.01211</v>
      </c>
      <c r="D1945" t="n">
        <v>0.00162</v>
      </c>
    </row>
    <row r="1946">
      <c r="A1946" t="inlineStr">
        <is>
          <t>CLBLM_L_X10Y47/CLBLM_EL1BEG0</t>
        </is>
      </c>
      <c r="B1946" t="inlineStr">
        <is>
          <t>Part of wire</t>
        </is>
      </c>
      <c r="C1946" t="n">
        <v>0.052151</v>
      </c>
      <c r="D1946" t="n">
        <v>0.004690000000000001</v>
      </c>
      <c r="I1946">
        <f>(((D1940 + D1941 + D1942 + D1943 + D1944 + D1945 + D1946)/2) + (D1947 + D1958 + D1969))</f>
        <v/>
      </c>
      <c r="J1946">
        <f>((C1940 + C1941 + C1942 + C1943 + C1944 + C1945 + C1946)*(((D1940 + D1941 + D1942 + D1943 + D1944 + D1945 + D1946)/2) + (D1947 + D1958 + D1969)))</f>
        <v/>
      </c>
    </row>
    <row r="1947">
      <c r="A1947" t="inlineStr">
        <is>
          <t>INT_L_X10Y47/INT_L.EL1END0-&gt;&gt;IMUX_L1</t>
        </is>
      </c>
      <c r="B1947" t="inlineStr">
        <is>
          <t>Buffer</t>
        </is>
      </c>
      <c r="C1947" t="n">
        <v>1.6107141875</v>
      </c>
      <c r="D1947" t="n">
        <v>0.007713</v>
      </c>
      <c r="E1947" t="n">
        <v>0.047</v>
      </c>
      <c r="F1947" t="n">
        <v>0.038</v>
      </c>
      <c r="G1947" t="n">
        <v>0.138</v>
      </c>
      <c r="H1947" t="n">
        <v>0.114</v>
      </c>
      <c r="I1947">
        <f>((((D1952) + (D1951))) + (D1948 + D1949))</f>
        <v/>
      </c>
      <c r="J1947">
        <f>(((((D1952) + (D1951))) + (D1948 + D1949))*C1947)</f>
        <v/>
      </c>
    </row>
    <row r="1948">
      <c r="A1948" t="inlineStr">
        <is>
          <t>INT_L_X10Y47/IMUX_L1</t>
        </is>
      </c>
      <c r="B1948" t="inlineStr">
        <is>
          <t>Part of wire</t>
        </is>
      </c>
      <c r="C1948" t="n">
        <v>0</v>
      </c>
      <c r="D1948" t="n">
        <v>0</v>
      </c>
    </row>
    <row r="1949">
      <c r="A1949" t="inlineStr">
        <is>
          <t>CLBLM_L_X10Y47/CLBLM_IMUX1</t>
        </is>
      </c>
      <c r="B1949" t="inlineStr">
        <is>
          <t>Part of wire</t>
        </is>
      </c>
      <c r="C1949" t="n">
        <v>0</v>
      </c>
      <c r="D1949" t="n">
        <v>0</v>
      </c>
      <c r="I1949">
        <f>(((D1948 + D1949)/2) + (((D1952) + (D1951))))</f>
        <v/>
      </c>
      <c r="J1949">
        <f>((C1948 + C1949)*(((D1948 + D1949)/2) + (((D1952) + (D1951)))))</f>
        <v/>
      </c>
    </row>
    <row r="1950">
      <c r="A1950" t="inlineStr">
        <is>
          <t>CLBLM_L_X10Y47/CLBLM_L.CLBLM_IMUX1-&gt;CLBLM_M_A3</t>
        </is>
      </c>
      <c r="B1950" t="inlineStr">
        <is>
          <t>PassTransistor</t>
        </is>
      </c>
      <c r="C1950" t="n">
        <v>0</v>
      </c>
      <c r="E1950" t="n">
        <v>0</v>
      </c>
      <c r="F1950" t="n">
        <v>0</v>
      </c>
      <c r="G1950" t="n">
        <v>0</v>
      </c>
      <c r="H1950" t="n">
        <v>0</v>
      </c>
      <c r="I1950">
        <f>((D1952) + (D1951))</f>
        <v/>
      </c>
      <c r="J1950">
        <f>(((D1952) + (D1951))*C1950)</f>
        <v/>
      </c>
    </row>
    <row r="1951">
      <c r="A1951" t="inlineStr">
        <is>
          <t>CLBLM_L_X10Y47/CLBLM_M_A3</t>
        </is>
      </c>
      <c r="B1951" t="inlineStr">
        <is>
          <t>Part of wire</t>
        </is>
      </c>
      <c r="C1951" t="n">
        <v>0</v>
      </c>
      <c r="D1951" t="n">
        <v>0</v>
      </c>
      <c r="I1951">
        <f>(((D1951)/2) + (D1952))</f>
        <v/>
      </c>
      <c r="J1951">
        <f>((C1951)*(((D1951)/2) + (D1952)))</f>
        <v/>
      </c>
    </row>
    <row r="1952">
      <c r="A1952" t="inlineStr">
        <is>
          <t>masterReg/readData2[10]_i_7/I1</t>
        </is>
      </c>
      <c r="B1952" t="inlineStr">
        <is>
          <t>Inpin</t>
        </is>
      </c>
      <c r="D1952" t="n">
        <v>0</v>
      </c>
      <c r="E1952" t="n">
        <v>0.141</v>
      </c>
      <c r="F1952" t="n">
        <v>0.114</v>
      </c>
      <c r="G1952" t="n">
        <v>0.372</v>
      </c>
      <c r="H1952" t="n">
        <v>0.3</v>
      </c>
    </row>
    <row r="1953">
      <c r="A1953" t="inlineStr">
        <is>
          <t>sw_IBUF[0]: sw_IBUF[0]_inst/O to masterReg/readData2[10]_i_7/I1 sum delays</t>
        </is>
      </c>
      <c r="E1953">
        <f>(E2 + E5 + E7 + E9 + E11 + E15 + E18 + E27 + E48 + E56 + E64 + E113 + E116 + E168 + E444 + E562 + E590 + E1745 + E1782 + E1829 + E1939 + E1947 + E1950 + E1952)</f>
        <v/>
      </c>
      <c r="F1953">
        <f>(F2 + F5 + F7 + F9 + F11 + F15 + F18 + F27 + F48 + F56 + F64 + F113 + F116 + F168 + F444 + F562 + F590 + F1745 + F1782 + F1829 + F1939 + F1947 + F1950 + F1952)</f>
        <v/>
      </c>
      <c r="G1953">
        <f>(G2 + G5 + G7 + G9 + G11 + G15 + G18 + G27 + G48 + G56 + G64 + G113 + G116 + G168 + G444 + G562 + G590 + G1745 + G1782 + G1829 + G1939 + G1947 + G1950 + G1952)</f>
        <v/>
      </c>
      <c r="H1953">
        <f>(H2 + H5 + H7 + H9 + H11 + H15 + H18 + H27 + H48 + H56 + H64 + H113 + H116 + H168 + H444 + H562 + H590 + H1745 + H1782 + H1829 + H1939 + H1947 + H1950 + H1952)</f>
        <v/>
      </c>
      <c r="J1953">
        <f>(J2 + J4 + J5 + J6 + J7 + J8 + J9 + J10 + J11 + J14 + J15 + J17 + J18 + J26 + J27 + J47 + J48 + J55 + J56 + J63 + J64 + J72 + J113 + J115 + J116 + J118 + J168 + J171 + J444 + J449 + J562 + J564 + J590 + J597 + J1745 + J1748 + J1782 + J1787 + J1829 + J1831 + J1939 + J1946 + J1947 + J1949 + J1950 + J1951 + J1952)</f>
        <v/>
      </c>
    </row>
    <row r="1954">
      <c r="A1954" t="inlineStr">
        <is>
          <t>sw_IBUF[0]: sw_IBUF[0]_inst/O to masterReg/readData2[10]_i_7/I1sum delays + cap delay</t>
        </is>
      </c>
      <c r="E1954">
        <f>1000*(E1953 + J1953)</f>
        <v/>
      </c>
      <c r="F1954">
        <f>1000*(F1953 + J1953)</f>
        <v/>
      </c>
      <c r="G1954">
        <f>1000*(G1953 + J1953)</f>
        <v/>
      </c>
      <c r="H1954">
        <f>1000*(H1953 + J1953)</f>
        <v/>
      </c>
    </row>
    <row r="1956">
      <c r="A1956" t="inlineStr">
        <is>
          <t>sw_IBUF[0]: sw_IBUF[0]_inst/O to masterReg/readData2[10]_i_7/I1Total delay (from Vivado)</t>
        </is>
      </c>
      <c r="E1956" t="inlineStr">
        <is>
          <t>1977</t>
        </is>
      </c>
      <c r="F1956" t="inlineStr">
        <is>
          <t>1739</t>
        </is>
      </c>
      <c r="G1956" t="inlineStr">
        <is>
          <t>3280</t>
        </is>
      </c>
      <c r="H1956" t="inlineStr">
        <is>
          <t>2814</t>
        </is>
      </c>
    </row>
    <row r="1958">
      <c r="A1958" t="inlineStr">
        <is>
          <t>INT_L_X10Y47/INT_L.EL1END0-&gt;&gt;IMUX_L17</t>
        </is>
      </c>
      <c r="B1958" t="inlineStr">
        <is>
          <t>Buffer</t>
        </is>
      </c>
      <c r="C1958" t="n">
        <v>1.6107141875</v>
      </c>
      <c r="D1958" t="n">
        <v>0.007713</v>
      </c>
      <c r="E1958" t="n">
        <v>0.047</v>
      </c>
      <c r="F1958" t="n">
        <v>0.038</v>
      </c>
      <c r="G1958" t="n">
        <v>0.138</v>
      </c>
      <c r="H1958" t="n">
        <v>0.114</v>
      </c>
      <c r="I1958">
        <f>((((D1963) + (D1962))) + (D1959 + D1960))</f>
        <v/>
      </c>
      <c r="J1958">
        <f>(((((D1963) + (D1962))) + (D1959 + D1960))*C1958)</f>
        <v/>
      </c>
    </row>
    <row r="1959">
      <c r="A1959" t="inlineStr">
        <is>
          <t>INT_L_X10Y47/IMUX_L17</t>
        </is>
      </c>
      <c r="B1959" t="inlineStr">
        <is>
          <t>Part of wire</t>
        </is>
      </c>
      <c r="C1959" t="n">
        <v>0</v>
      </c>
      <c r="D1959" t="n">
        <v>0</v>
      </c>
    </row>
    <row r="1960">
      <c r="A1960" t="inlineStr">
        <is>
          <t>CLBLM_L_X10Y47/CLBLM_IMUX17</t>
        </is>
      </c>
      <c r="B1960" t="inlineStr">
        <is>
          <t>Part of wire</t>
        </is>
      </c>
      <c r="C1960" t="n">
        <v>0</v>
      </c>
      <c r="D1960" t="n">
        <v>0</v>
      </c>
      <c r="I1960">
        <f>(((D1959 + D1960)/2) + (((D1963) + (D1962))))</f>
        <v/>
      </c>
      <c r="J1960">
        <f>((C1959 + C1960)*(((D1959 + D1960)/2) + (((D1963) + (D1962)))))</f>
        <v/>
      </c>
    </row>
    <row r="1961">
      <c r="A1961" t="inlineStr">
        <is>
          <t>CLBLM_L_X10Y47/CLBLM_L.CLBLM_IMUX17-&gt;CLBLM_M_B3</t>
        </is>
      </c>
      <c r="B1961" t="inlineStr">
        <is>
          <t>PassTransistor</t>
        </is>
      </c>
      <c r="C1961" t="n">
        <v>0</v>
      </c>
      <c r="E1961" t="n">
        <v>0</v>
      </c>
      <c r="F1961" t="n">
        <v>0</v>
      </c>
      <c r="G1961" t="n">
        <v>0</v>
      </c>
      <c r="H1961" t="n">
        <v>0</v>
      </c>
      <c r="I1961">
        <f>((D1963) + (D1962))</f>
        <v/>
      </c>
      <c r="J1961">
        <f>(((D1963) + (D1962))*C1961)</f>
        <v/>
      </c>
    </row>
    <row r="1962">
      <c r="A1962" t="inlineStr">
        <is>
          <t>CLBLM_L_X10Y47/CLBLM_M_B3</t>
        </is>
      </c>
      <c r="B1962" t="inlineStr">
        <is>
          <t>Part of wire</t>
        </is>
      </c>
      <c r="C1962" t="n">
        <v>0</v>
      </c>
      <c r="D1962" t="n">
        <v>0</v>
      </c>
      <c r="I1962">
        <f>(((D1962)/2) + (D1963))</f>
        <v/>
      </c>
      <c r="J1962">
        <f>((C1962)*(((D1962)/2) + (D1963)))</f>
        <v/>
      </c>
    </row>
    <row r="1963">
      <c r="A1963" t="inlineStr">
        <is>
          <t>masterReg/readData2[10]_i_6/I2</t>
        </is>
      </c>
      <c r="B1963" t="inlineStr">
        <is>
          <t>Inpin</t>
        </is>
      </c>
      <c r="D1963" t="n">
        <v>0</v>
      </c>
      <c r="E1963" t="n">
        <v>0.141</v>
      </c>
      <c r="F1963" t="n">
        <v>0.114</v>
      </c>
      <c r="G1963" t="n">
        <v>0.37</v>
      </c>
      <c r="H1963" t="n">
        <v>0.298</v>
      </c>
    </row>
    <row r="1964">
      <c r="A1964" t="inlineStr">
        <is>
          <t>sw_IBUF[0]: sw_IBUF[0]_inst/O to masterReg/readData2[10]_i_6/I2 sum delays</t>
        </is>
      </c>
      <c r="E1964">
        <f>(E2 + E5 + E7 + E9 + E11 + E15 + E18 + E27 + E48 + E56 + E64 + E113 + E116 + E168 + E444 + E562 + E590 + E1745 + E1782 + E1829 + E1939 + E1958 + E1961 + E1963)</f>
        <v/>
      </c>
      <c r="F1964">
        <f>(F2 + F5 + F7 + F9 + F11 + F15 + F18 + F27 + F48 + F56 + F64 + F113 + F116 + F168 + F444 + F562 + F590 + F1745 + F1782 + F1829 + F1939 + F1958 + F1961 + F1963)</f>
        <v/>
      </c>
      <c r="G1964">
        <f>(G2 + G5 + G7 + G9 + G11 + G15 + G18 + G27 + G48 + G56 + G64 + G113 + G116 + G168 + G444 + G562 + G590 + G1745 + G1782 + G1829 + G1939 + G1958 + G1961 + G1963)</f>
        <v/>
      </c>
      <c r="H1964">
        <f>(H2 + H5 + H7 + H9 + H11 + H15 + H18 + H27 + H48 + H56 + H64 + H113 + H116 + H168 + H444 + H562 + H590 + H1745 + H1782 + H1829 + H1939 + H1958 + H1961 + H1963)</f>
        <v/>
      </c>
      <c r="J1964">
        <f>(J2 + J4 + J5 + J6 + J7 + J8 + J9 + J10 + J11 + J14 + J15 + J17 + J18 + J26 + J27 + J47 + J48 + J55 + J56 + J63 + J64 + J72 + J113 + J115 + J116 + J118 + J168 + J171 + J444 + J449 + J562 + J564 + J590 + J597 + J1745 + J1748 + J1782 + J1787 + J1829 + J1831 + J1939 + J1946 + J1958 + J1960 + J1961 + J1962 + J1963)</f>
        <v/>
      </c>
    </row>
    <row r="1965">
      <c r="A1965" t="inlineStr">
        <is>
          <t>sw_IBUF[0]: sw_IBUF[0]_inst/O to masterReg/readData2[10]_i_6/I2sum delays + cap delay</t>
        </is>
      </c>
      <c r="E1965">
        <f>1000*(E1964 + J1964)</f>
        <v/>
      </c>
      <c r="F1965">
        <f>1000*(F1964 + J1964)</f>
        <v/>
      </c>
      <c r="G1965">
        <f>1000*(G1964 + J1964)</f>
        <v/>
      </c>
      <c r="H1965">
        <f>1000*(H1964 + J1964)</f>
        <v/>
      </c>
    </row>
    <row r="1967">
      <c r="A1967" t="inlineStr">
        <is>
          <t>sw_IBUF[0]: sw_IBUF[0]_inst/O to masterReg/readData2[10]_i_6/I2Total delay (from Vivado)</t>
        </is>
      </c>
      <c r="E1967" t="inlineStr">
        <is>
          <t>1977</t>
        </is>
      </c>
      <c r="F1967" t="inlineStr">
        <is>
          <t>1739</t>
        </is>
      </c>
      <c r="G1967" t="inlineStr">
        <is>
          <t>3281</t>
        </is>
      </c>
      <c r="H1967" t="inlineStr">
        <is>
          <t>2815</t>
        </is>
      </c>
    </row>
    <row r="1969">
      <c r="A1969" t="inlineStr">
        <is>
          <t>INT_L_X10Y46/INT_L.EL1END_S3_0-&gt;&gt;IMUX_L31</t>
        </is>
      </c>
      <c r="B1969" t="inlineStr">
        <is>
          <t>Buffer</t>
        </is>
      </c>
      <c r="C1969" t="n">
        <v>1.6107141875</v>
      </c>
      <c r="D1969" t="n">
        <v>0.007713</v>
      </c>
      <c r="E1969" t="n">
        <v>0.047</v>
      </c>
      <c r="F1969" t="n">
        <v>0.038</v>
      </c>
      <c r="G1969" t="n">
        <v>0.138</v>
      </c>
      <c r="H1969" t="n">
        <v>0.114</v>
      </c>
      <c r="I1969">
        <f>((((D1974) + (D1973))) + (D1970 + D1971))</f>
        <v/>
      </c>
      <c r="J1969">
        <f>(((((D1974) + (D1973))) + (D1970 + D1971))*C1969)</f>
        <v/>
      </c>
    </row>
    <row r="1970">
      <c r="A1970" t="inlineStr">
        <is>
          <t>INT_L_X10Y46/IMUX_L31</t>
        </is>
      </c>
      <c r="B1970" t="inlineStr">
        <is>
          <t>Part of wire</t>
        </is>
      </c>
      <c r="C1970" t="n">
        <v>0</v>
      </c>
      <c r="D1970" t="n">
        <v>0</v>
      </c>
    </row>
    <row r="1971">
      <c r="A1971" t="inlineStr">
        <is>
          <t>CLBLM_L_X10Y46/CLBLM_IMUX31</t>
        </is>
      </c>
      <c r="B1971" t="inlineStr">
        <is>
          <t>Part of wire</t>
        </is>
      </c>
      <c r="C1971" t="n">
        <v>0</v>
      </c>
      <c r="D1971" t="n">
        <v>0</v>
      </c>
      <c r="I1971">
        <f>(((D1970 + D1971)/2) + (((D1974) + (D1973))))</f>
        <v/>
      </c>
      <c r="J1971">
        <f>((C1970 + C1971)*(((D1970 + D1971)/2) + (((D1974) + (D1973)))))</f>
        <v/>
      </c>
    </row>
    <row r="1972">
      <c r="A1972" t="inlineStr">
        <is>
          <t>CLBLM_L_X10Y46/CLBLM_L.CLBLM_IMUX31-&gt;CLBLM_M_C5</t>
        </is>
      </c>
      <c r="B1972" t="inlineStr">
        <is>
          <t>PassTransistor</t>
        </is>
      </c>
      <c r="C1972" t="n">
        <v>0</v>
      </c>
      <c r="E1972" t="n">
        <v>0</v>
      </c>
      <c r="F1972" t="n">
        <v>0</v>
      </c>
      <c r="G1972" t="n">
        <v>0</v>
      </c>
      <c r="H1972" t="n">
        <v>0</v>
      </c>
      <c r="I1972">
        <f>((D1974) + (D1973))</f>
        <v/>
      </c>
      <c r="J1972">
        <f>(((D1974) + (D1973))*C1972)</f>
        <v/>
      </c>
    </row>
    <row r="1973">
      <c r="A1973" t="inlineStr">
        <is>
          <t>CLBLM_L_X10Y46/CLBLM_M_C5</t>
        </is>
      </c>
      <c r="B1973" t="inlineStr">
        <is>
          <t>Part of wire</t>
        </is>
      </c>
      <c r="C1973" t="n">
        <v>0</v>
      </c>
      <c r="D1973" t="n">
        <v>0</v>
      </c>
      <c r="I1973">
        <f>(((D1973)/2) + (D1974))</f>
        <v/>
      </c>
      <c r="J1973">
        <f>((C1973)*(((D1973)/2) + (D1974)))</f>
        <v/>
      </c>
    </row>
    <row r="1974">
      <c r="A1974" t="inlineStr">
        <is>
          <t>masterReg/register_reg_r1_0_31_6_11_i_11/I2</t>
        </is>
      </c>
      <c r="B1974" t="inlineStr">
        <is>
          <t>Inpin</t>
        </is>
      </c>
      <c r="D1974" t="n">
        <v>0</v>
      </c>
      <c r="E1974" t="n">
        <v>0.05</v>
      </c>
      <c r="F1974" t="n">
        <v>0.04</v>
      </c>
      <c r="G1974" t="n">
        <v>0.133</v>
      </c>
      <c r="H1974" t="n">
        <v>0.107</v>
      </c>
    </row>
    <row r="1975">
      <c r="A1975" t="inlineStr">
        <is>
          <t>sw_IBUF[0]: sw_IBUF[0]_inst/O to masterReg/register_reg_r1_0_31_6_11_i_11/I2 sum delays</t>
        </is>
      </c>
      <c r="E1975">
        <f>(E2 + E5 + E7 + E9 + E11 + E15 + E18 + E27 + E48 + E56 + E64 + E113 + E116 + E168 + E444 + E562 + E590 + E1745 + E1782 + E1829 + E1939 + E1969 + E1972 + E1974)</f>
        <v/>
      </c>
      <c r="F1975">
        <f>(F2 + F5 + F7 + F9 + F11 + F15 + F18 + F27 + F48 + F56 + F64 + F113 + F116 + F168 + F444 + F562 + F590 + F1745 + F1782 + F1829 + F1939 + F1969 + F1972 + F1974)</f>
        <v/>
      </c>
      <c r="G1975">
        <f>(G2 + G5 + G7 + G9 + G11 + G15 + G18 + G27 + G48 + G56 + G64 + G113 + G116 + G168 + G444 + G562 + G590 + G1745 + G1782 + G1829 + G1939 + G1969 + G1972 + G1974)</f>
        <v/>
      </c>
      <c r="H1975">
        <f>(H2 + H5 + H7 + H9 + H11 + H15 + H18 + H27 + H48 + H56 + H64 + H113 + H116 + H168 + H444 + H562 + H590 + H1745 + H1782 + H1829 + H1939 + H1969 + H1972 + H1974)</f>
        <v/>
      </c>
      <c r="J1975">
        <f>(J2 + J4 + J5 + J6 + J7 + J8 + J9 + J10 + J11 + J14 + J15 + J17 + J18 + J26 + J27 + J47 + J48 + J55 + J56 + J63 + J64 + J72 + J113 + J115 + J116 + J118 + J168 + J171 + J444 + J449 + J562 + J564 + J590 + J597 + J1745 + J1748 + J1782 + J1787 + J1829 + J1831 + J1939 + J1946 + J1969 + J1971 + J1972 + J1973 + J1974)</f>
        <v/>
      </c>
    </row>
    <row r="1976">
      <c r="A1976" t="inlineStr">
        <is>
          <t>sw_IBUF[0]: sw_IBUF[0]_inst/O to masterReg/register_reg_r1_0_31_6_11_i_11/I2sum delays + cap delay</t>
        </is>
      </c>
      <c r="E1976">
        <f>1000*(E1975 + J1975)</f>
        <v/>
      </c>
      <c r="F1976">
        <f>1000*(F1975 + J1975)</f>
        <v/>
      </c>
      <c r="G1976">
        <f>1000*(G1975 + J1975)</f>
        <v/>
      </c>
      <c r="H1976">
        <f>1000*(H1975 + J1975)</f>
        <v/>
      </c>
    </row>
    <row r="1978">
      <c r="A1978" t="inlineStr">
        <is>
          <t>sw_IBUF[0]: sw_IBUF[0]_inst/O to masterReg/register_reg_r1_0_31_6_11_i_11/I2Total delay (from Vivado)</t>
        </is>
      </c>
      <c r="E1978" t="inlineStr">
        <is>
          <t>1886</t>
        </is>
      </c>
      <c r="F1978" t="inlineStr">
        <is>
          <t>1665</t>
        </is>
      </c>
      <c r="G1978" t="inlineStr">
        <is>
          <t>3085</t>
        </is>
      </c>
      <c r="H1978" t="inlineStr">
        <is>
          <t>2658</t>
        </is>
      </c>
    </row>
    <row r="1980">
      <c r="A1980" t="inlineStr">
        <is>
          <t>INT_R_X7Y46/INT_R.NN2END2-&gt;&gt;EL1BEG1</t>
        </is>
      </c>
      <c r="B1980" t="inlineStr">
        <is>
          <t>Buffer</t>
        </is>
      </c>
      <c r="C1980" t="n">
        <v>1.16220225</v>
      </c>
      <c r="D1980" t="n">
        <v>0.008429000000000001</v>
      </c>
      <c r="E1980" t="n">
        <v>0.043</v>
      </c>
      <c r="F1980" t="n">
        <v>0.035</v>
      </c>
      <c r="G1980" t="n">
        <v>0.124</v>
      </c>
      <c r="H1980" t="n">
        <v>0.103</v>
      </c>
      <c r="I1980">
        <f>((D1985 + D1996) + (D1981 + D1982 + D1983 + D1984))</f>
        <v/>
      </c>
      <c r="J1980">
        <f>(((D1985 + D1996) + (D1981 + D1982 + D1983 + D1984))*C1980)</f>
        <v/>
      </c>
    </row>
    <row r="1981">
      <c r="A1981" t="inlineStr">
        <is>
          <t>INT_R_X7Y46/EL1BEG1</t>
        </is>
      </c>
      <c r="B1981" t="inlineStr">
        <is>
          <t>Part of wire</t>
        </is>
      </c>
      <c r="C1981" t="n">
        <v>0</v>
      </c>
      <c r="D1981" t="n">
        <v>0</v>
      </c>
    </row>
    <row r="1982">
      <c r="A1982" t="inlineStr">
        <is>
          <t>INT_L_X8Y46/EL1END1</t>
        </is>
      </c>
      <c r="B1982" t="inlineStr">
        <is>
          <t>Part of wire</t>
        </is>
      </c>
      <c r="C1982" t="n">
        <v>0</v>
      </c>
      <c r="D1982" t="n">
        <v>0</v>
      </c>
    </row>
    <row r="1983">
      <c r="A1983" t="inlineStr">
        <is>
          <t>CLBLM_R_X7Y46/CLBLM_EL1BEG1</t>
        </is>
      </c>
      <c r="B1983" t="inlineStr">
        <is>
          <t>Part of wire</t>
        </is>
      </c>
      <c r="C1983" t="n">
        <v>0.052151</v>
      </c>
      <c r="D1983" t="n">
        <v>0.004690000000000001</v>
      </c>
    </row>
    <row r="1984">
      <c r="A1984" t="inlineStr">
        <is>
          <t>CLBLM_L_X8Y46/CLBLM_EL1BEG1</t>
        </is>
      </c>
      <c r="B1984" t="inlineStr">
        <is>
          <t>Part of wire</t>
        </is>
      </c>
      <c r="C1984" t="n">
        <v>0.052151</v>
      </c>
      <c r="D1984" t="n">
        <v>0.004690000000000001</v>
      </c>
      <c r="I1984">
        <f>(((D1981 + D1982 + D1983 + D1984)/2) + (D1985 + D1996))</f>
        <v/>
      </c>
      <c r="J1984">
        <f>((C1981 + C1982 + C1983 + C1984)*(((D1981 + D1982 + D1983 + D1984)/2) + (D1985 + D1996)))</f>
        <v/>
      </c>
    </row>
    <row r="1985">
      <c r="A1985" t="inlineStr">
        <is>
          <t>INT_L_X8Y46/INT_L.EL1END1-&gt;&gt;IMUX_L2</t>
        </is>
      </c>
      <c r="B1985" t="inlineStr">
        <is>
          <t>Buffer</t>
        </is>
      </c>
      <c r="C1985" t="n">
        <v>1.6107141875</v>
      </c>
      <c r="D1985" t="n">
        <v>0.007713</v>
      </c>
      <c r="E1985" t="n">
        <v>0.047</v>
      </c>
      <c r="F1985" t="n">
        <v>0.038</v>
      </c>
      <c r="G1985" t="n">
        <v>0.138</v>
      </c>
      <c r="H1985" t="n">
        <v>0.114</v>
      </c>
      <c r="I1985">
        <f>((((D1990) + (D1989))) + (D1986 + D1987))</f>
        <v/>
      </c>
      <c r="J1985">
        <f>(((((D1990) + (D1989))) + (D1986 + D1987))*C1985)</f>
        <v/>
      </c>
    </row>
    <row r="1986">
      <c r="A1986" t="inlineStr">
        <is>
          <t>INT_L_X8Y46/IMUX_L2</t>
        </is>
      </c>
      <c r="B1986" t="inlineStr">
        <is>
          <t>Part of wire</t>
        </is>
      </c>
      <c r="C1986" t="n">
        <v>0</v>
      </c>
      <c r="D1986" t="n">
        <v>0</v>
      </c>
    </row>
    <row r="1987">
      <c r="A1987" t="inlineStr">
        <is>
          <t>CLBLM_L_X8Y46/CLBLM_IMUX2</t>
        </is>
      </c>
      <c r="B1987" t="inlineStr">
        <is>
          <t>Part of wire</t>
        </is>
      </c>
      <c r="C1987" t="n">
        <v>0</v>
      </c>
      <c r="D1987" t="n">
        <v>0</v>
      </c>
      <c r="I1987">
        <f>(((D1986 + D1987)/2) + (((D1990) + (D1989))))</f>
        <v/>
      </c>
      <c r="J1987">
        <f>((C1986 + C1987)*(((D1986 + D1987)/2) + (((D1990) + (D1989)))))</f>
        <v/>
      </c>
    </row>
    <row r="1988">
      <c r="A1988" t="inlineStr">
        <is>
          <t>CLBLM_L_X8Y46/CLBLM_L.CLBLM_IMUX2-&gt;CLBLM_M_A2</t>
        </is>
      </c>
      <c r="B1988" t="inlineStr">
        <is>
          <t>PassTransistor</t>
        </is>
      </c>
      <c r="C1988" t="n">
        <v>0</v>
      </c>
      <c r="E1988" t="n">
        <v>0</v>
      </c>
      <c r="F1988" t="n">
        <v>0</v>
      </c>
      <c r="G1988" t="n">
        <v>0</v>
      </c>
      <c r="H1988" t="n">
        <v>0</v>
      </c>
      <c r="I1988">
        <f>((D1990) + (D1989))</f>
        <v/>
      </c>
      <c r="J1988">
        <f>(((D1990) + (D1989))*C1988)</f>
        <v/>
      </c>
    </row>
    <row r="1989">
      <c r="A1989" t="inlineStr">
        <is>
          <t>CLBLM_L_X8Y46/CLBLM_M_A2</t>
        </is>
      </c>
      <c r="B1989" t="inlineStr">
        <is>
          <t>Part of wire</t>
        </is>
      </c>
      <c r="C1989" t="n">
        <v>0</v>
      </c>
      <c r="D1989" t="n">
        <v>0</v>
      </c>
      <c r="I1989">
        <f>(((D1989)/2) + (D1990))</f>
        <v/>
      </c>
      <c r="J1989">
        <f>((C1989)*(((D1989)/2) + (D1990)))</f>
        <v/>
      </c>
    </row>
    <row r="1990">
      <c r="A1990" t="inlineStr">
        <is>
          <t>masterReg/register_reg_r1_0_31_0_5_i_28/I1</t>
        </is>
      </c>
      <c r="B1990" t="inlineStr">
        <is>
          <t>Inpin</t>
        </is>
      </c>
      <c r="D1990" t="n">
        <v>0</v>
      </c>
      <c r="E1990" t="n">
        <v>0.216</v>
      </c>
      <c r="F1990" t="n">
        <v>0.174</v>
      </c>
      <c r="G1990" t="n">
        <v>0.512</v>
      </c>
      <c r="H1990" t="n">
        <v>0.413</v>
      </c>
    </row>
    <row r="1991">
      <c r="A1991" t="inlineStr">
        <is>
          <t>sw_IBUF[0]: sw_IBUF[0]_inst/O to masterReg/register_reg_r1_0_31_0_5_i_28/I1 sum delays</t>
        </is>
      </c>
      <c r="E1991">
        <f>(E2 + E5 + E7 + E9 + E11 + E15 + E18 + E27 + E48 + E56 + E64 + E113 + E116 + E168 + E444 + E562 + E590 + E1745 + E1980 + E1985 + E1988 + E1990)</f>
        <v/>
      </c>
      <c r="F1991">
        <f>(F2 + F5 + F7 + F9 + F11 + F15 + F18 + F27 + F48 + F56 + F64 + F113 + F116 + F168 + F444 + F562 + F590 + F1745 + F1980 + F1985 + F1988 + F1990)</f>
        <v/>
      </c>
      <c r="G1991">
        <f>(G2 + G5 + G7 + G9 + G11 + G15 + G18 + G27 + G48 + G56 + G64 + G113 + G116 + G168 + G444 + G562 + G590 + G1745 + G1980 + G1985 + G1988 + G1990)</f>
        <v/>
      </c>
      <c r="H1991">
        <f>(H2 + H5 + H7 + H9 + H11 + H15 + H18 + H27 + H48 + H56 + H64 + H113 + H116 + H168 + H444 + H562 + H590 + H1745 + H1980 + H1985 + H1988 + H1990)</f>
        <v/>
      </c>
      <c r="J1991">
        <f>(J2 + J4 + J5 + J6 + J7 + J8 + J9 + J10 + J11 + J14 + J15 + J17 + J18 + J26 + J27 + J47 + J48 + J55 + J56 + J63 + J64 + J72 + J113 + J115 + J116 + J118 + J168 + J171 + J444 + J449 + J562 + J564 + J590 + J597 + J1745 + J1748 + J1980 + J1984 + J1985 + J1987 + J1988 + J1989 + J1990)</f>
        <v/>
      </c>
    </row>
    <row r="1992">
      <c r="A1992" t="inlineStr">
        <is>
          <t>sw_IBUF[0]: sw_IBUF[0]_inst/O to masterReg/register_reg_r1_0_31_0_5_i_28/I1sum delays + cap delay</t>
        </is>
      </c>
      <c r="E1992">
        <f>1000*(E1991 + J1991)</f>
        <v/>
      </c>
      <c r="F1992">
        <f>1000*(F1991 + J1991)</f>
        <v/>
      </c>
      <c r="G1992">
        <f>1000*(G1991 + J1991)</f>
        <v/>
      </c>
      <c r="H1992">
        <f>1000*(H1991 + J1991)</f>
        <v/>
      </c>
    </row>
    <row r="1994">
      <c r="A1994" t="inlineStr">
        <is>
          <t>sw_IBUF[0]: sw_IBUF[0]_inst/O to masterReg/register_reg_r1_0_31_0_5_i_28/I1Total delay (from Vivado)</t>
        </is>
      </c>
      <c r="E1994" t="inlineStr">
        <is>
          <t>1867</t>
        </is>
      </c>
      <c r="F1994" t="inlineStr">
        <is>
          <t>1630</t>
        </is>
      </c>
      <c r="G1994" t="inlineStr">
        <is>
          <t>3095</t>
        </is>
      </c>
      <c r="H1994" t="inlineStr">
        <is>
          <t>2641</t>
        </is>
      </c>
    </row>
    <row r="1996">
      <c r="A1996" t="inlineStr">
        <is>
          <t>INT_L_X8Y46/INT_L.EL1END1-&gt;&gt;IMUX_L18</t>
        </is>
      </c>
      <c r="B1996" t="inlineStr">
        <is>
          <t>Buffer</t>
        </is>
      </c>
      <c r="C1996" t="n">
        <v>1.6107141875</v>
      </c>
      <c r="D1996" t="n">
        <v>0.007713</v>
      </c>
      <c r="E1996" t="n">
        <v>0.047</v>
      </c>
      <c r="F1996" t="n">
        <v>0.038</v>
      </c>
      <c r="G1996" t="n">
        <v>0.138</v>
      </c>
      <c r="H1996" t="n">
        <v>0.114</v>
      </c>
      <c r="I1996">
        <f>((((D2001) + (D2000))) + (D1997 + D1998))</f>
        <v/>
      </c>
      <c r="J1996">
        <f>(((((D2001) + (D2000))) + (D1997 + D1998))*C1996)</f>
        <v/>
      </c>
    </row>
    <row r="1997">
      <c r="A1997" t="inlineStr">
        <is>
          <t>INT_L_X8Y46/IMUX_L18</t>
        </is>
      </c>
      <c r="B1997" t="inlineStr">
        <is>
          <t>Part of wire</t>
        </is>
      </c>
      <c r="C1997" t="n">
        <v>0</v>
      </c>
      <c r="D1997" t="n">
        <v>0</v>
      </c>
    </row>
    <row r="1998">
      <c r="A1998" t="inlineStr">
        <is>
          <t>CLBLM_L_X8Y46/CLBLM_IMUX18</t>
        </is>
      </c>
      <c r="B1998" t="inlineStr">
        <is>
          <t>Part of wire</t>
        </is>
      </c>
      <c r="C1998" t="n">
        <v>0</v>
      </c>
      <c r="D1998" t="n">
        <v>0</v>
      </c>
      <c r="I1998">
        <f>(((D1997 + D1998)/2) + (((D2001) + (D2000))))</f>
        <v/>
      </c>
      <c r="J1998">
        <f>((C1997 + C1998)*(((D1997 + D1998)/2) + (((D2001) + (D2000)))))</f>
        <v/>
      </c>
    </row>
    <row r="1999">
      <c r="A1999" t="inlineStr">
        <is>
          <t>CLBLM_L_X8Y46/CLBLM_L.CLBLM_IMUX18-&gt;CLBLM_M_B2</t>
        </is>
      </c>
      <c r="B1999" t="inlineStr">
        <is>
          <t>PassTransistor</t>
        </is>
      </c>
      <c r="C1999" t="n">
        <v>0</v>
      </c>
      <c r="E1999" t="n">
        <v>0</v>
      </c>
      <c r="F1999" t="n">
        <v>0</v>
      </c>
      <c r="G1999" t="n">
        <v>0</v>
      </c>
      <c r="H1999" t="n">
        <v>0</v>
      </c>
      <c r="I1999">
        <f>((D2001) + (D2000))</f>
        <v/>
      </c>
      <c r="J1999">
        <f>(((D2001) + (D2000))*C1999)</f>
        <v/>
      </c>
    </row>
    <row r="2000">
      <c r="A2000" t="inlineStr">
        <is>
          <t>CLBLM_L_X8Y46/CLBLM_M_B2</t>
        </is>
      </c>
      <c r="B2000" t="inlineStr">
        <is>
          <t>Part of wire</t>
        </is>
      </c>
      <c r="C2000" t="n">
        <v>0</v>
      </c>
      <c r="D2000" t="n">
        <v>0</v>
      </c>
      <c r="I2000">
        <f>(((D2000)/2) + (D2001))</f>
        <v/>
      </c>
      <c r="J2000">
        <f>((C2000)*(((D2000)/2) + (D2001)))</f>
        <v/>
      </c>
    </row>
    <row r="2001">
      <c r="A2001" t="inlineStr">
        <is>
          <t>masterReg/register_reg_r1_0_31_0_5_i_27/I1</t>
        </is>
      </c>
      <c r="B2001" t="inlineStr">
        <is>
          <t>Inpin</t>
        </is>
      </c>
      <c r="D2001" t="n">
        <v>0</v>
      </c>
      <c r="E2001" t="n">
        <v>0.214</v>
      </c>
      <c r="F2001" t="n">
        <v>0.172</v>
      </c>
      <c r="G2001" t="n">
        <v>0.504</v>
      </c>
      <c r="H2001" t="n">
        <v>0.406</v>
      </c>
    </row>
    <row r="2002">
      <c r="A2002" t="inlineStr">
        <is>
          <t>sw_IBUF[0]: sw_IBUF[0]_inst/O to masterReg/register_reg_r1_0_31_0_5_i_27/I1 sum delays</t>
        </is>
      </c>
      <c r="E2002">
        <f>(E2 + E5 + E7 + E9 + E11 + E15 + E18 + E27 + E48 + E56 + E64 + E113 + E116 + E168 + E444 + E562 + E590 + E1745 + E1980 + E1996 + E1999 + E2001)</f>
        <v/>
      </c>
      <c r="F2002">
        <f>(F2 + F5 + F7 + F9 + F11 + F15 + F18 + F27 + F48 + F56 + F64 + F113 + F116 + F168 + F444 + F562 + F590 + F1745 + F1980 + F1996 + F1999 + F2001)</f>
        <v/>
      </c>
      <c r="G2002">
        <f>(G2 + G5 + G7 + G9 + G11 + G15 + G18 + G27 + G48 + G56 + G64 + G113 + G116 + G168 + G444 + G562 + G590 + G1745 + G1980 + G1996 + G1999 + G2001)</f>
        <v/>
      </c>
      <c r="H2002">
        <f>(H2 + H5 + H7 + H9 + H11 + H15 + H18 + H27 + H48 + H56 + H64 + H113 + H116 + H168 + H444 + H562 + H590 + H1745 + H1980 + H1996 + H1999 + H2001)</f>
        <v/>
      </c>
      <c r="J2002">
        <f>(J2 + J4 + J5 + J6 + J7 + J8 + J9 + J10 + J11 + J14 + J15 + J17 + J18 + J26 + J27 + J47 + J48 + J55 + J56 + J63 + J64 + J72 + J113 + J115 + J116 + J118 + J168 + J171 + J444 + J449 + J562 + J564 + J590 + J597 + J1745 + J1748 + J1980 + J1984 + J1996 + J1998 + J1999 + J2000 + J2001)</f>
        <v/>
      </c>
    </row>
    <row r="2003">
      <c r="A2003" t="inlineStr">
        <is>
          <t>sw_IBUF[0]: sw_IBUF[0]_inst/O to masterReg/register_reg_r1_0_31_0_5_i_27/I1sum delays + cap delay</t>
        </is>
      </c>
      <c r="E2003">
        <f>1000*(E2002 + J2002)</f>
        <v/>
      </c>
      <c r="F2003">
        <f>1000*(F2002 + J2002)</f>
        <v/>
      </c>
      <c r="G2003">
        <f>1000*(G2002 + J2002)</f>
        <v/>
      </c>
      <c r="H2003">
        <f>1000*(H2002 + J2002)</f>
        <v/>
      </c>
    </row>
    <row r="2005">
      <c r="A2005" t="inlineStr">
        <is>
          <t>sw_IBUF[0]: sw_IBUF[0]_inst/O to masterReg/register_reg_r1_0_31_0_5_i_27/I1Total delay (from Vivado)</t>
        </is>
      </c>
      <c r="E2005" t="inlineStr">
        <is>
          <t>1865</t>
        </is>
      </c>
      <c r="F2005" t="inlineStr">
        <is>
          <t>1628</t>
        </is>
      </c>
      <c r="G2005" t="inlineStr">
        <is>
          <t>3089</t>
        </is>
      </c>
      <c r="H2005" t="inlineStr">
        <is>
          <t>2637</t>
        </is>
      </c>
    </row>
    <row r="2007">
      <c r="A2007" t="inlineStr">
        <is>
          <t>INT_R_X7Y46/INT_R.NN2END2-&gt;&gt;SR1BEG2</t>
        </is>
      </c>
      <c r="B2007" t="inlineStr">
        <is>
          <t>Buffer</t>
        </is>
      </c>
      <c r="C2007" t="n">
        <v>1.16220225</v>
      </c>
      <c r="D2007" t="n">
        <v>0.008429000000000001</v>
      </c>
      <c r="E2007" t="n">
        <v>0.057</v>
      </c>
      <c r="F2007" t="n">
        <v>0.047</v>
      </c>
      <c r="G2007" t="n">
        <v>0.14</v>
      </c>
      <c r="H2007" t="n">
        <v>0.116</v>
      </c>
      <c r="I2007">
        <f>((D2010 + D2021 + D2037 + D2048 + D2059) + (D2008 + D2009))</f>
        <v/>
      </c>
      <c r="J2007">
        <f>(((D2010 + D2021 + D2037 + D2048 + D2059) + (D2008 + D2009))*C2007)</f>
        <v/>
      </c>
    </row>
    <row r="2008">
      <c r="A2008" t="inlineStr">
        <is>
          <t>INT_R_X7Y46/SR1BEG2</t>
        </is>
      </c>
      <c r="B2008" t="inlineStr">
        <is>
          <t>Part of wire</t>
        </is>
      </c>
      <c r="C2008" t="n">
        <v>0</v>
      </c>
      <c r="D2008" t="n">
        <v>0</v>
      </c>
    </row>
    <row r="2009">
      <c r="A2009" t="inlineStr">
        <is>
          <t>INT_R_X7Y45/SR1END2</t>
        </is>
      </c>
      <c r="B2009" t="inlineStr">
        <is>
          <t>Part of wire</t>
        </is>
      </c>
      <c r="C2009" t="n">
        <v>0</v>
      </c>
      <c r="D2009" t="n">
        <v>0</v>
      </c>
      <c r="I2009">
        <f>(((D2008 + D2009)/2) + (D2010 + D2021 + D2037 + D2048 + D2059))</f>
        <v/>
      </c>
      <c r="J2009">
        <f>((C2008 + C2009)*(((D2008 + D2009)/2) + (D2010 + D2021 + D2037 + D2048 + D2059)))</f>
        <v/>
      </c>
    </row>
    <row r="2010">
      <c r="A2010" t="inlineStr">
        <is>
          <t>INT_R_X7Y45/INT_R.SR1END2-&gt;&gt;IMUX6</t>
        </is>
      </c>
      <c r="B2010" t="inlineStr">
        <is>
          <t>Buffer</t>
        </is>
      </c>
      <c r="C2010" t="n">
        <v>1.6107141875</v>
      </c>
      <c r="D2010" t="n">
        <v>0.007713</v>
      </c>
      <c r="E2010" t="n">
        <v>0.047</v>
      </c>
      <c r="F2010" t="n">
        <v>0.038</v>
      </c>
      <c r="G2010" t="n">
        <v>0.138</v>
      </c>
      <c r="H2010" t="n">
        <v>0.114</v>
      </c>
      <c r="I2010">
        <f>((((D2015) + (D2014))) + (D2011 + D2012))</f>
        <v/>
      </c>
      <c r="J2010">
        <f>(((((D2015) + (D2014))) + (D2011 + D2012))*C2010)</f>
        <v/>
      </c>
    </row>
    <row r="2011">
      <c r="A2011" t="inlineStr">
        <is>
          <t>INT_R_X7Y45/IMUX6</t>
        </is>
      </c>
      <c r="B2011" t="inlineStr">
        <is>
          <t>Part of wire</t>
        </is>
      </c>
      <c r="C2011" t="n">
        <v>0</v>
      </c>
      <c r="D2011" t="n">
        <v>0</v>
      </c>
    </row>
    <row r="2012">
      <c r="A2012" t="inlineStr">
        <is>
          <t>CLBLM_R_X7Y45/CLBLM_IMUX6</t>
        </is>
      </c>
      <c r="B2012" t="inlineStr">
        <is>
          <t>Part of wire</t>
        </is>
      </c>
      <c r="C2012" t="n">
        <v>0</v>
      </c>
      <c r="D2012" t="n">
        <v>0</v>
      </c>
      <c r="I2012">
        <f>(((D2011 + D2012)/2) + (((D2015) + (D2014))))</f>
        <v/>
      </c>
      <c r="J2012">
        <f>((C2011 + C2012)*(((D2011 + D2012)/2) + (((D2015) + (D2014)))))</f>
        <v/>
      </c>
    </row>
    <row r="2013">
      <c r="A2013" t="inlineStr">
        <is>
          <t>CLBLM_R_X7Y45/CLBLM_R.CLBLM_IMUX6-&gt;CLBLM_L_A1</t>
        </is>
      </c>
      <c r="B2013" t="inlineStr">
        <is>
          <t>PassTransistor</t>
        </is>
      </c>
      <c r="C2013" t="n">
        <v>0</v>
      </c>
      <c r="E2013" t="n">
        <v>0</v>
      </c>
      <c r="F2013" t="n">
        <v>0</v>
      </c>
      <c r="G2013" t="n">
        <v>0</v>
      </c>
      <c r="H2013" t="n">
        <v>0</v>
      </c>
      <c r="I2013">
        <f>((D2015) + (D2014))</f>
        <v/>
      </c>
      <c r="J2013">
        <f>(((D2015) + (D2014))*C2013)</f>
        <v/>
      </c>
    </row>
    <row r="2014">
      <c r="A2014" t="inlineStr">
        <is>
          <t>CLBLM_R_X7Y45/CLBLM_L_A1</t>
        </is>
      </c>
      <c r="B2014" t="inlineStr">
        <is>
          <t>Part of wire</t>
        </is>
      </c>
      <c r="C2014" t="n">
        <v>0</v>
      </c>
      <c r="D2014" t="n">
        <v>0</v>
      </c>
      <c r="I2014">
        <f>(((D2014)/2) + (D2015))</f>
        <v/>
      </c>
      <c r="J2014">
        <f>((C2014)*(((D2014)/2) + (D2015)))</f>
        <v/>
      </c>
    </row>
    <row r="2015">
      <c r="A2015" t="inlineStr">
        <is>
          <t>masterReg/register_reg_r1_0_31_0_5_i_31/I1</t>
        </is>
      </c>
      <c r="B2015" t="inlineStr">
        <is>
          <t>Inpin</t>
        </is>
      </c>
      <c r="D2015" t="n">
        <v>0</v>
      </c>
      <c r="E2015" t="n">
        <v>0.214</v>
      </c>
      <c r="F2015" t="n">
        <v>0.172</v>
      </c>
      <c r="G2015" t="n">
        <v>0.516</v>
      </c>
      <c r="H2015" t="n">
        <v>0.416</v>
      </c>
    </row>
    <row r="2016">
      <c r="A2016" t="inlineStr">
        <is>
          <t>sw_IBUF[0]: sw_IBUF[0]_inst/O to masterReg/register_reg_r1_0_31_0_5_i_31/I1 sum delays</t>
        </is>
      </c>
      <c r="E2016">
        <f>(E2 + E5 + E7 + E9 + E11 + E15 + E18 + E27 + E48 + E56 + E64 + E113 + E116 + E168 + E444 + E562 + E590 + E1745 + E2007 + E2010 + E2013 + E2015)</f>
        <v/>
      </c>
      <c r="F2016">
        <f>(F2 + F5 + F7 + F9 + F11 + F15 + F18 + F27 + F48 + F56 + F64 + F113 + F116 + F168 + F444 + F562 + F590 + F1745 + F2007 + F2010 + F2013 + F2015)</f>
        <v/>
      </c>
      <c r="G2016">
        <f>(G2 + G5 + G7 + G9 + G11 + G15 + G18 + G27 + G48 + G56 + G64 + G113 + G116 + G168 + G444 + G562 + G590 + G1745 + G2007 + G2010 + G2013 + G2015)</f>
        <v/>
      </c>
      <c r="H2016">
        <f>(H2 + H5 + H7 + H9 + H11 + H15 + H18 + H27 + H48 + H56 + H64 + H113 + H116 + H168 + H444 + H562 + H590 + H1745 + H2007 + H2010 + H2013 + H2015)</f>
        <v/>
      </c>
      <c r="J2016">
        <f>(J2 + J4 + J5 + J6 + J7 + J8 + J9 + J10 + J11 + J14 + J15 + J17 + J18 + J26 + J27 + J47 + J48 + J55 + J56 + J63 + J64 + J72 + J113 + J115 + J116 + J118 + J168 + J171 + J444 + J449 + J562 + J564 + J590 + J597 + J1745 + J1748 + J2007 + J2009 + J2010 + J2012 + J2013 + J2014 + J2015)</f>
        <v/>
      </c>
    </row>
    <row r="2017">
      <c r="A2017" t="inlineStr">
        <is>
          <t>sw_IBUF[0]: sw_IBUF[0]_inst/O to masterReg/register_reg_r1_0_31_0_5_i_31/I1sum delays + cap delay</t>
        </is>
      </c>
      <c r="E2017">
        <f>1000*(E2016 + J2016)</f>
        <v/>
      </c>
      <c r="F2017">
        <f>1000*(F2016 + J2016)</f>
        <v/>
      </c>
      <c r="G2017">
        <f>1000*(G2016 + J2016)</f>
        <v/>
      </c>
      <c r="H2017">
        <f>1000*(H2016 + J2016)</f>
        <v/>
      </c>
    </row>
    <row r="2019">
      <c r="A2019" t="inlineStr">
        <is>
          <t>sw_IBUF[0]: sw_IBUF[0]_inst/O to masterReg/register_reg_r1_0_31_0_5_i_31/I1Total delay (from Vivado)</t>
        </is>
      </c>
      <c r="E2019" t="inlineStr">
        <is>
          <t>1890</t>
        </is>
      </c>
      <c r="F2019" t="inlineStr">
        <is>
          <t>1651</t>
        </is>
      </c>
      <c r="G2019" t="inlineStr">
        <is>
          <t>3111</t>
        </is>
      </c>
      <c r="H2019" t="inlineStr">
        <is>
          <t>2656</t>
        </is>
      </c>
    </row>
    <row r="2021">
      <c r="A2021" t="inlineStr">
        <is>
          <t>INT_R_X7Y45/INT_R.SR1END2-&gt;&gt;BYP_ALT3</t>
        </is>
      </c>
      <c r="B2021" t="inlineStr">
        <is>
          <t>Buffer</t>
        </is>
      </c>
      <c r="C2021" t="n">
        <v>0</v>
      </c>
      <c r="D2021" t="n">
        <v>0.00757</v>
      </c>
      <c r="E2021" t="n">
        <v>0</v>
      </c>
      <c r="F2021" t="n">
        <v>0</v>
      </c>
      <c r="G2021" t="n">
        <v>0</v>
      </c>
      <c r="H2021" t="n">
        <v>0</v>
      </c>
      <c r="I2021">
        <f>((D2023) + (D2022))</f>
        <v/>
      </c>
      <c r="J2021">
        <f>(((D2023) + (D2022))*C2021)</f>
        <v/>
      </c>
    </row>
    <row r="2022">
      <c r="A2022" t="inlineStr">
        <is>
          <t>INT_R_X7Y45/BYP_ALT3</t>
        </is>
      </c>
      <c r="B2022" t="inlineStr">
        <is>
          <t>Part of wire</t>
        </is>
      </c>
      <c r="C2022" t="n">
        <v>0</v>
      </c>
      <c r="D2022" t="n">
        <v>0</v>
      </c>
      <c r="I2022">
        <f>(((D2022)/2) + (D2023))</f>
        <v/>
      </c>
      <c r="J2022">
        <f>((C2022)*(((D2022)/2) + (D2023)))</f>
        <v/>
      </c>
    </row>
    <row r="2023">
      <c r="A2023" t="inlineStr">
        <is>
          <t>INT_R_X7Y45/INT_R.BYP_ALT3-&gt;&gt;BYP_BOUNCE3</t>
        </is>
      </c>
      <c r="B2023" t="inlineStr">
        <is>
          <t>Buffer</t>
        </is>
      </c>
      <c r="C2023" t="n">
        <v>1.4764880625</v>
      </c>
      <c r="D2023" t="n">
        <v>0</v>
      </c>
      <c r="E2023" t="n">
        <v>0.059</v>
      </c>
      <c r="F2023" t="n">
        <v>0.049</v>
      </c>
      <c r="G2023" t="n">
        <v>0.178</v>
      </c>
      <c r="H2023" t="n">
        <v>0.147</v>
      </c>
      <c r="I2023">
        <f>((D2026) + (D2024 + D2025))</f>
        <v/>
      </c>
      <c r="J2023">
        <f>(((D2026) + (D2024 + D2025))*C2023)</f>
        <v/>
      </c>
    </row>
    <row r="2024">
      <c r="A2024" t="inlineStr">
        <is>
          <t>INT_R_X7Y45/BYP_BOUNCE3</t>
        </is>
      </c>
      <c r="B2024" t="inlineStr">
        <is>
          <t>Part of wire</t>
        </is>
      </c>
      <c r="C2024" t="n">
        <v>0</v>
      </c>
      <c r="D2024" t="n">
        <v>0</v>
      </c>
    </row>
    <row r="2025">
      <c r="A2025" t="inlineStr">
        <is>
          <t>INT_R_X7Y46/BYP_BOUNCE_N3_3</t>
        </is>
      </c>
      <c r="B2025" t="inlineStr">
        <is>
          <t>Part of wire</t>
        </is>
      </c>
      <c r="C2025" t="n">
        <v>0</v>
      </c>
      <c r="D2025" t="n">
        <v>0</v>
      </c>
      <c r="I2025">
        <f>(((D2024 + D2025)/2) + (D2026))</f>
        <v/>
      </c>
      <c r="J2025">
        <f>((C2024 + C2025)*(((D2024 + D2025)/2) + (D2026)))</f>
        <v/>
      </c>
    </row>
    <row r="2026">
      <c r="A2026" t="inlineStr">
        <is>
          <t>INT_R_X7Y45/INT_R.BYP_BOUNCE3-&gt;&gt;IMUX7</t>
        </is>
      </c>
      <c r="B2026" t="inlineStr">
        <is>
          <t>Buffer</t>
        </is>
      </c>
      <c r="C2026" t="n">
        <v>1.6107141875</v>
      </c>
      <c r="D2026" t="n">
        <v>0.007713</v>
      </c>
      <c r="E2026" t="n">
        <v>0.047</v>
      </c>
      <c r="F2026" t="n">
        <v>0.038</v>
      </c>
      <c r="G2026" t="n">
        <v>0.138</v>
      </c>
      <c r="H2026" t="n">
        <v>0.114</v>
      </c>
      <c r="I2026">
        <f>((((D2031) + (D2030))) + (D2027 + D2028))</f>
        <v/>
      </c>
      <c r="J2026">
        <f>(((((D2031) + (D2030))) + (D2027 + D2028))*C2026)</f>
        <v/>
      </c>
    </row>
    <row r="2027">
      <c r="A2027" t="inlineStr">
        <is>
          <t>INT_R_X7Y45/IMUX7</t>
        </is>
      </c>
      <c r="B2027" t="inlineStr">
        <is>
          <t>Part of wire</t>
        </is>
      </c>
      <c r="C2027" t="n">
        <v>0</v>
      </c>
      <c r="D2027" t="n">
        <v>0</v>
      </c>
    </row>
    <row r="2028">
      <c r="A2028" t="inlineStr">
        <is>
          <t>CLBLM_R_X7Y45/CLBLM_IMUX7</t>
        </is>
      </c>
      <c r="B2028" t="inlineStr">
        <is>
          <t>Part of wire</t>
        </is>
      </c>
      <c r="C2028" t="n">
        <v>0</v>
      </c>
      <c r="D2028" t="n">
        <v>0</v>
      </c>
      <c r="I2028">
        <f>(((D2027 + D2028)/2) + (((D2031) + (D2030))))</f>
        <v/>
      </c>
      <c r="J2028">
        <f>((C2027 + C2028)*(((D2027 + D2028)/2) + (((D2031) + (D2030)))))</f>
        <v/>
      </c>
    </row>
    <row r="2029">
      <c r="A2029" t="inlineStr">
        <is>
          <t>CLBLM_R_X7Y45/CLBLM_R.CLBLM_IMUX7-&gt;CLBLM_M_A1</t>
        </is>
      </c>
      <c r="B2029" t="inlineStr">
        <is>
          <t>PassTransistor</t>
        </is>
      </c>
      <c r="C2029" t="n">
        <v>0</v>
      </c>
      <c r="E2029" t="n">
        <v>0</v>
      </c>
      <c r="F2029" t="n">
        <v>0</v>
      </c>
      <c r="G2029" t="n">
        <v>0</v>
      </c>
      <c r="H2029" t="n">
        <v>0</v>
      </c>
      <c r="I2029">
        <f>((D2031) + (D2030))</f>
        <v/>
      </c>
      <c r="J2029">
        <f>(((D2031) + (D2030))*C2029)</f>
        <v/>
      </c>
    </row>
    <row r="2030">
      <c r="A2030" t="inlineStr">
        <is>
          <t>CLBLM_R_X7Y45/CLBLM_M_A1</t>
        </is>
      </c>
      <c r="B2030" t="inlineStr">
        <is>
          <t>Part of wire</t>
        </is>
      </c>
      <c r="C2030" t="n">
        <v>0</v>
      </c>
      <c r="D2030" t="n">
        <v>0</v>
      </c>
      <c r="I2030">
        <f>(((D2030)/2) + (D2031))</f>
        <v/>
      </c>
      <c r="J2030">
        <f>((C2030)*(((D2030)/2) + (D2031)))</f>
        <v/>
      </c>
    </row>
    <row r="2031">
      <c r="A2031" t="inlineStr">
        <is>
          <t>masterReg/readData2[6]_i_4/I3</t>
        </is>
      </c>
      <c r="B2031" t="inlineStr">
        <is>
          <t>Inpin</t>
        </is>
      </c>
      <c r="D2031" t="n">
        <v>0</v>
      </c>
      <c r="E2031" t="n">
        <v>0.225</v>
      </c>
      <c r="F2031" t="n">
        <v>0.18</v>
      </c>
      <c r="G2031" t="n">
        <v>0.531</v>
      </c>
      <c r="H2031" t="n">
        <v>0.428</v>
      </c>
    </row>
    <row r="2032">
      <c r="A2032" t="inlineStr">
        <is>
          <t>sw_IBUF[0]: sw_IBUF[0]_inst/O to masterReg/readData2[6]_i_4/I3 sum delays</t>
        </is>
      </c>
      <c r="E2032">
        <f>(E2 + E5 + E7 + E9 + E11 + E15 + E18 + E27 + E48 + E56 + E64 + E113 + E116 + E168 + E444 + E562 + E590 + E1745 + E2007 + E2021 + E2023 + E2026 + E2029 + E2031)</f>
        <v/>
      </c>
      <c r="F2032">
        <f>(F2 + F5 + F7 + F9 + F11 + F15 + F18 + F27 + F48 + F56 + F64 + F113 + F116 + F168 + F444 + F562 + F590 + F1745 + F2007 + F2021 + F2023 + F2026 + F2029 + F2031)</f>
        <v/>
      </c>
      <c r="G2032">
        <f>(G2 + G5 + G7 + G9 + G11 + G15 + G18 + G27 + G48 + G56 + G64 + G113 + G116 + G168 + G444 + G562 + G590 + G1745 + G2007 + G2021 + G2023 + G2026 + G2029 + G2031)</f>
        <v/>
      </c>
      <c r="H2032">
        <f>(H2 + H5 + H7 + H9 + H11 + H15 + H18 + H27 + H48 + H56 + H64 + H113 + H116 + H168 + H444 + H562 + H590 + H1745 + H2007 + H2021 + H2023 + H2026 + H2029 + H2031)</f>
        <v/>
      </c>
      <c r="J2032">
        <f>(J2 + J4 + J5 + J6 + J7 + J8 + J9 + J10 + J11 + J14 + J15 + J17 + J18 + J26 + J27 + J47 + J48 + J55 + J56 + J63 + J64 + J72 + J113 + J115 + J116 + J118 + J168 + J171 + J444 + J449 + J562 + J564 + J590 + J597 + J1745 + J1748 + J2007 + J2009 + J2021 + J2022 + J2023 + J2025 + J2026 + J2028 + J2029 + J2030 + J2031)</f>
        <v/>
      </c>
    </row>
    <row r="2033">
      <c r="A2033" t="inlineStr">
        <is>
          <t>sw_IBUF[0]: sw_IBUF[0]_inst/O to masterReg/readData2[6]_i_4/I3sum delays + cap delay</t>
        </is>
      </c>
      <c r="E2033">
        <f>1000*(E2032 + J2032)</f>
        <v/>
      </c>
      <c r="F2033">
        <f>1000*(F2032 + J2032)</f>
        <v/>
      </c>
      <c r="G2033">
        <f>1000*(G2032 + J2032)</f>
        <v/>
      </c>
      <c r="H2033">
        <f>1000*(H2032 + J2032)</f>
        <v/>
      </c>
    </row>
    <row r="2035">
      <c r="A2035" t="inlineStr">
        <is>
          <t>sw_IBUF[0]: sw_IBUF[0]_inst/O to masterReg/readData2[6]_i_4/I3Total delay (from Vivado)</t>
        </is>
      </c>
      <c r="E2035" t="inlineStr">
        <is>
          <t>1970</t>
        </is>
      </c>
      <c r="F2035" t="inlineStr">
        <is>
          <t>1718</t>
        </is>
      </c>
      <c r="G2035" t="inlineStr">
        <is>
          <t>3267</t>
        </is>
      </c>
      <c r="H2035" t="inlineStr">
        <is>
          <t>2786</t>
        </is>
      </c>
    </row>
    <row r="2037">
      <c r="A2037" t="inlineStr">
        <is>
          <t>INT_R_X7Y45/INT_R.SR1END2-&gt;&gt;IMUX14</t>
        </is>
      </c>
      <c r="B2037" t="inlineStr">
        <is>
          <t>Buffer</t>
        </is>
      </c>
      <c r="C2037" t="n">
        <v>1.6107141875</v>
      </c>
      <c r="D2037" t="n">
        <v>0.007713</v>
      </c>
      <c r="E2037" t="n">
        <v>0.047</v>
      </c>
      <c r="F2037" t="n">
        <v>0.038</v>
      </c>
      <c r="G2037" t="n">
        <v>0.138</v>
      </c>
      <c r="H2037" t="n">
        <v>0.114</v>
      </c>
      <c r="I2037">
        <f>((((D2042) + (D2041))) + (D2038 + D2039))</f>
        <v/>
      </c>
      <c r="J2037">
        <f>(((((D2042) + (D2041))) + (D2038 + D2039))*C2037)</f>
        <v/>
      </c>
    </row>
    <row r="2038">
      <c r="A2038" t="inlineStr">
        <is>
          <t>INT_R_X7Y45/IMUX14</t>
        </is>
      </c>
      <c r="B2038" t="inlineStr">
        <is>
          <t>Part of wire</t>
        </is>
      </c>
      <c r="C2038" t="n">
        <v>0</v>
      </c>
      <c r="D2038" t="n">
        <v>0</v>
      </c>
    </row>
    <row r="2039">
      <c r="A2039" t="inlineStr">
        <is>
          <t>CLBLM_R_X7Y45/CLBLM_IMUX14</t>
        </is>
      </c>
      <c r="B2039" t="inlineStr">
        <is>
          <t>Part of wire</t>
        </is>
      </c>
      <c r="C2039" t="n">
        <v>0</v>
      </c>
      <c r="D2039" t="n">
        <v>0</v>
      </c>
      <c r="I2039">
        <f>(((D2038 + D2039)/2) + (((D2042) + (D2041))))</f>
        <v/>
      </c>
      <c r="J2039">
        <f>((C2038 + C2039)*(((D2038 + D2039)/2) + (((D2042) + (D2041)))))</f>
        <v/>
      </c>
    </row>
    <row r="2040">
      <c r="A2040" t="inlineStr">
        <is>
          <t>CLBLM_R_X7Y45/CLBLM_R.CLBLM_IMUX14-&gt;CLBLM_L_B1</t>
        </is>
      </c>
      <c r="B2040" t="inlineStr">
        <is>
          <t>PassTransistor</t>
        </is>
      </c>
      <c r="C2040" t="n">
        <v>0</v>
      </c>
      <c r="E2040" t="n">
        <v>0</v>
      </c>
      <c r="F2040" t="n">
        <v>0</v>
      </c>
      <c r="G2040" t="n">
        <v>0</v>
      </c>
      <c r="H2040" t="n">
        <v>0</v>
      </c>
      <c r="I2040">
        <f>((D2042) + (D2041))</f>
        <v/>
      </c>
      <c r="J2040">
        <f>(((D2042) + (D2041))*C2040)</f>
        <v/>
      </c>
    </row>
    <row r="2041">
      <c r="A2041" t="inlineStr">
        <is>
          <t>CLBLM_R_X7Y45/CLBLM_L_B1</t>
        </is>
      </c>
      <c r="B2041" t="inlineStr">
        <is>
          <t>Part of wire</t>
        </is>
      </c>
      <c r="C2041" t="n">
        <v>0</v>
      </c>
      <c r="D2041" t="n">
        <v>0</v>
      </c>
      <c r="I2041">
        <f>(((D2041)/2) + (D2042))</f>
        <v/>
      </c>
      <c r="J2041">
        <f>((C2041)*(((D2041)/2) + (D2042)))</f>
        <v/>
      </c>
    </row>
    <row r="2042">
      <c r="A2042" t="inlineStr">
        <is>
          <t>masterReg/register_reg_r1_0_31_0_5_i_30/I2</t>
        </is>
      </c>
      <c r="B2042" t="inlineStr">
        <is>
          <t>Inpin</t>
        </is>
      </c>
      <c r="D2042" t="n">
        <v>0</v>
      </c>
      <c r="E2042" t="n">
        <v>0.213</v>
      </c>
      <c r="F2042" t="n">
        <v>0.171</v>
      </c>
      <c r="G2042" t="n">
        <v>0.518</v>
      </c>
      <c r="H2042" t="n">
        <v>0.417</v>
      </c>
    </row>
    <row r="2043">
      <c r="A2043" t="inlineStr">
        <is>
          <t>sw_IBUF[0]: sw_IBUF[0]_inst/O to masterReg/register_reg_r1_0_31_0_5_i_30/I2 sum delays</t>
        </is>
      </c>
      <c r="E2043">
        <f>(E2 + E5 + E7 + E9 + E11 + E15 + E18 + E27 + E48 + E56 + E64 + E113 + E116 + E168 + E444 + E562 + E590 + E1745 + E2007 + E2037 + E2040 + E2042)</f>
        <v/>
      </c>
      <c r="F2043">
        <f>(F2 + F5 + F7 + F9 + F11 + F15 + F18 + F27 + F48 + F56 + F64 + F113 + F116 + F168 + F444 + F562 + F590 + F1745 + F2007 + F2037 + F2040 + F2042)</f>
        <v/>
      </c>
      <c r="G2043">
        <f>(G2 + G5 + G7 + G9 + G11 + G15 + G18 + G27 + G48 + G56 + G64 + G113 + G116 + G168 + G444 + G562 + G590 + G1745 + G2007 + G2037 + G2040 + G2042)</f>
        <v/>
      </c>
      <c r="H2043">
        <f>(H2 + H5 + H7 + H9 + H11 + H15 + H18 + H27 + H48 + H56 + H64 + H113 + H116 + H168 + H444 + H562 + H590 + H1745 + H2007 + H2037 + H2040 + H2042)</f>
        <v/>
      </c>
      <c r="J2043">
        <f>(J2 + J4 + J5 + J6 + J7 + J8 + J9 + J10 + J11 + J14 + J15 + J17 + J18 + J26 + J27 + J47 + J48 + J55 + J56 + J63 + J64 + J72 + J113 + J115 + J116 + J118 + J168 + J171 + J444 + J449 + J562 + J564 + J590 + J597 + J1745 + J1748 + J2007 + J2009 + J2037 + J2039 + J2040 + J2041 + J2042)</f>
        <v/>
      </c>
    </row>
    <row r="2044">
      <c r="A2044" t="inlineStr">
        <is>
          <t>sw_IBUF[0]: sw_IBUF[0]_inst/O to masterReg/register_reg_r1_0_31_0_5_i_30/I2sum delays + cap delay</t>
        </is>
      </c>
      <c r="E2044">
        <f>1000*(E2043 + J2043)</f>
        <v/>
      </c>
      <c r="F2044">
        <f>1000*(F2043 + J2043)</f>
        <v/>
      </c>
      <c r="G2044">
        <f>1000*(G2043 + J2043)</f>
        <v/>
      </c>
      <c r="H2044">
        <f>1000*(H2043 + J2043)</f>
        <v/>
      </c>
    </row>
    <row r="2046">
      <c r="A2046" t="inlineStr">
        <is>
          <t>sw_IBUF[0]: sw_IBUF[0]_inst/O to masterReg/register_reg_r1_0_31_0_5_i_30/I2Total delay (from Vivado)</t>
        </is>
      </c>
      <c r="E2046" t="inlineStr">
        <is>
          <t>1889</t>
        </is>
      </c>
      <c r="F2046" t="inlineStr">
        <is>
          <t>1650</t>
        </is>
      </c>
      <c r="G2046" t="inlineStr">
        <is>
          <t>3111</t>
        </is>
      </c>
      <c r="H2046" t="inlineStr">
        <is>
          <t>2656</t>
        </is>
      </c>
    </row>
    <row r="2048">
      <c r="A2048" t="inlineStr">
        <is>
          <t>INT_R_X7Y45/INT_R.SR1END2-&gt;&gt;IMUX29</t>
        </is>
      </c>
      <c r="B2048" t="inlineStr">
        <is>
          <t>Buffer</t>
        </is>
      </c>
      <c r="C2048" t="n">
        <v>1.6107141875</v>
      </c>
      <c r="D2048" t="n">
        <v>0.007713</v>
      </c>
      <c r="E2048" t="n">
        <v>0.047</v>
      </c>
      <c r="F2048" t="n">
        <v>0.038</v>
      </c>
      <c r="G2048" t="n">
        <v>0.138</v>
      </c>
      <c r="H2048" t="n">
        <v>0.114</v>
      </c>
      <c r="I2048">
        <f>((((D2053) + (D2052))) + (D2049 + D2050))</f>
        <v/>
      </c>
      <c r="J2048">
        <f>(((((D2053) + (D2052))) + (D2049 + D2050))*C2048)</f>
        <v/>
      </c>
    </row>
    <row r="2049">
      <c r="A2049" t="inlineStr">
        <is>
          <t>INT_R_X7Y45/IMUX29</t>
        </is>
      </c>
      <c r="B2049" t="inlineStr">
        <is>
          <t>Part of wire</t>
        </is>
      </c>
      <c r="C2049" t="n">
        <v>0</v>
      </c>
      <c r="D2049" t="n">
        <v>0</v>
      </c>
    </row>
    <row r="2050">
      <c r="A2050" t="inlineStr">
        <is>
          <t>CLBLM_R_X7Y45/CLBLM_IMUX29</t>
        </is>
      </c>
      <c r="B2050" t="inlineStr">
        <is>
          <t>Part of wire</t>
        </is>
      </c>
      <c r="C2050" t="n">
        <v>0</v>
      </c>
      <c r="D2050" t="n">
        <v>0</v>
      </c>
      <c r="I2050">
        <f>(((D2049 + D2050)/2) + (((D2053) + (D2052))))</f>
        <v/>
      </c>
      <c r="J2050">
        <f>((C2049 + C2050)*(((D2049 + D2050)/2) + (((D2053) + (D2052)))))</f>
        <v/>
      </c>
    </row>
    <row r="2051">
      <c r="A2051" t="inlineStr">
        <is>
          <t>CLBLM_R_X7Y45/CLBLM_R.CLBLM_IMUX29-&gt;CLBLM_M_C2</t>
        </is>
      </c>
      <c r="B2051" t="inlineStr">
        <is>
          <t>PassTransistor</t>
        </is>
      </c>
      <c r="C2051" t="n">
        <v>0</v>
      </c>
      <c r="E2051" t="n">
        <v>0</v>
      </c>
      <c r="F2051" t="n">
        <v>0</v>
      </c>
      <c r="G2051" t="n">
        <v>0</v>
      </c>
      <c r="H2051" t="n">
        <v>0</v>
      </c>
      <c r="I2051">
        <f>((D2053) + (D2052))</f>
        <v/>
      </c>
      <c r="J2051">
        <f>(((D2053) + (D2052))*C2051)</f>
        <v/>
      </c>
    </row>
    <row r="2052">
      <c r="A2052" t="inlineStr">
        <is>
          <t>CLBLM_R_X7Y45/CLBLM_M_C2</t>
        </is>
      </c>
      <c r="B2052" t="inlineStr">
        <is>
          <t>Part of wire</t>
        </is>
      </c>
      <c r="C2052" t="n">
        <v>0</v>
      </c>
      <c r="D2052" t="n">
        <v>0</v>
      </c>
      <c r="I2052">
        <f>(((D2052)/2) + (D2053))</f>
        <v/>
      </c>
      <c r="J2052">
        <f>((C2052)*(((D2052)/2) + (D2053)))</f>
        <v/>
      </c>
    </row>
    <row r="2053">
      <c r="A2053" t="inlineStr">
        <is>
          <t>masterReg/register_reg_r1_0_31_6_11_i_9/I2</t>
        </is>
      </c>
      <c r="B2053" t="inlineStr">
        <is>
          <t>Inpin</t>
        </is>
      </c>
      <c r="D2053" t="n">
        <v>0</v>
      </c>
      <c r="E2053" t="n">
        <v>0.214</v>
      </c>
      <c r="F2053" t="n">
        <v>0.172</v>
      </c>
      <c r="G2053" t="n">
        <v>0.506</v>
      </c>
      <c r="H2053" t="n">
        <v>0.408</v>
      </c>
    </row>
    <row r="2054">
      <c r="A2054" t="inlineStr">
        <is>
          <t>sw_IBUF[0]: sw_IBUF[0]_inst/O to masterReg/register_reg_r1_0_31_6_11_i_9/I2 sum delays</t>
        </is>
      </c>
      <c r="E2054">
        <f>(E2 + E5 + E7 + E9 + E11 + E15 + E18 + E27 + E48 + E56 + E64 + E113 + E116 + E168 + E444 + E562 + E590 + E1745 + E2007 + E2048 + E2051 + E2053)</f>
        <v/>
      </c>
      <c r="F2054">
        <f>(F2 + F5 + F7 + F9 + F11 + F15 + F18 + F27 + F48 + F56 + F64 + F113 + F116 + F168 + F444 + F562 + F590 + F1745 + F2007 + F2048 + F2051 + F2053)</f>
        <v/>
      </c>
      <c r="G2054">
        <f>(G2 + G5 + G7 + G9 + G11 + G15 + G18 + G27 + G48 + G56 + G64 + G113 + G116 + G168 + G444 + G562 + G590 + G1745 + G2007 + G2048 + G2051 + G2053)</f>
        <v/>
      </c>
      <c r="H2054">
        <f>(H2 + H5 + H7 + H9 + H11 + H15 + H18 + H27 + H48 + H56 + H64 + H113 + H116 + H168 + H444 + H562 + H590 + H1745 + H2007 + H2048 + H2051 + H2053)</f>
        <v/>
      </c>
      <c r="J2054">
        <f>(J2 + J4 + J5 + J6 + J7 + J8 + J9 + J10 + J11 + J14 + J15 + J17 + J18 + J26 + J27 + J47 + J48 + J55 + J56 + J63 + J64 + J72 + J113 + J115 + J116 + J118 + J168 + J171 + J444 + J449 + J562 + J564 + J590 + J597 + J1745 + J1748 + J2007 + J2009 + J2048 + J2050 + J2051 + J2052 + J2053)</f>
        <v/>
      </c>
    </row>
    <row r="2055">
      <c r="A2055" t="inlineStr">
        <is>
          <t>sw_IBUF[0]: sw_IBUF[0]_inst/O to masterReg/register_reg_r1_0_31_6_11_i_9/I2sum delays + cap delay</t>
        </is>
      </c>
      <c r="E2055">
        <f>1000*(E2054 + J2054)</f>
        <v/>
      </c>
      <c r="F2055">
        <f>1000*(F2054 + J2054)</f>
        <v/>
      </c>
      <c r="G2055">
        <f>1000*(G2054 + J2054)</f>
        <v/>
      </c>
      <c r="H2055">
        <f>1000*(H2054 + J2054)</f>
        <v/>
      </c>
    </row>
    <row r="2057">
      <c r="A2057" t="inlineStr">
        <is>
          <t>sw_IBUF[0]: sw_IBUF[0]_inst/O to masterReg/register_reg_r1_0_31_6_11_i_9/I2Total delay (from Vivado)</t>
        </is>
      </c>
      <c r="E2057" t="inlineStr">
        <is>
          <t>1890</t>
        </is>
      </c>
      <c r="F2057" t="inlineStr">
        <is>
          <t>1651</t>
        </is>
      </c>
      <c r="G2057" t="inlineStr">
        <is>
          <t>3106</t>
        </is>
      </c>
      <c r="H2057" t="inlineStr">
        <is>
          <t>2652</t>
        </is>
      </c>
    </row>
    <row r="2059">
      <c r="A2059" t="inlineStr">
        <is>
          <t>INT_R_X7Y45/INT_R.SR1END2-&gt;&gt;ER1BEG3</t>
        </is>
      </c>
      <c r="B2059" t="inlineStr">
        <is>
          <t>Buffer</t>
        </is>
      </c>
      <c r="C2059" t="n">
        <v>1.16220225</v>
      </c>
      <c r="D2059" t="n">
        <v>0.008429000000000001</v>
      </c>
      <c r="E2059" t="n">
        <v>0.044</v>
      </c>
      <c r="F2059" t="n">
        <v>0.036</v>
      </c>
      <c r="G2059" t="n">
        <v>0.122</v>
      </c>
      <c r="H2059" t="n">
        <v>0.101</v>
      </c>
      <c r="I2059">
        <f>((D2065) + (D2060 + D2061 + D2062 + D2063 + D2064))</f>
        <v/>
      </c>
      <c r="J2059">
        <f>(((D2065) + (D2060 + D2061 + D2062 + D2063 + D2064))*C2059)</f>
        <v/>
      </c>
    </row>
    <row r="2060">
      <c r="A2060" t="inlineStr">
        <is>
          <t>INT_R_X7Y45/ER1BEG3</t>
        </is>
      </c>
      <c r="B2060" t="inlineStr">
        <is>
          <t>Part of wire</t>
        </is>
      </c>
      <c r="C2060" t="n">
        <v>0</v>
      </c>
      <c r="D2060" t="n">
        <v>0</v>
      </c>
    </row>
    <row r="2061">
      <c r="A2061" t="inlineStr">
        <is>
          <t>INT_L_X8Y45/ER1END3</t>
        </is>
      </c>
      <c r="B2061" t="inlineStr">
        <is>
          <t>Part of wire</t>
        </is>
      </c>
      <c r="C2061" t="n">
        <v>0</v>
      </c>
      <c r="D2061" t="n">
        <v>0</v>
      </c>
    </row>
    <row r="2062">
      <c r="A2062" t="inlineStr">
        <is>
          <t>INT_L_X8Y46/ER1END_N3_3</t>
        </is>
      </c>
      <c r="B2062" t="inlineStr">
        <is>
          <t>Part of wire</t>
        </is>
      </c>
      <c r="C2062" t="n">
        <v>0</v>
      </c>
      <c r="D2062" t="n">
        <v>0</v>
      </c>
    </row>
    <row r="2063">
      <c r="A2063" t="inlineStr">
        <is>
          <t>CLBLM_R_X7Y45/CLBLM_ER1BEG3</t>
        </is>
      </c>
      <c r="B2063" t="inlineStr">
        <is>
          <t>Part of wire</t>
        </is>
      </c>
      <c r="C2063" t="n">
        <v>0.09049599999999999</v>
      </c>
      <c r="D2063" t="n">
        <v>0.005564</v>
      </c>
    </row>
    <row r="2064">
      <c r="A2064" t="inlineStr">
        <is>
          <t>CLBLM_L_X8Y45/CLBLM_ER1BEG3</t>
        </is>
      </c>
      <c r="B2064" t="inlineStr">
        <is>
          <t>Part of wire</t>
        </is>
      </c>
      <c r="C2064" t="n">
        <v>0.09049599999999999</v>
      </c>
      <c r="D2064" t="n">
        <v>0.005564</v>
      </c>
      <c r="I2064">
        <f>(((D2060 + D2061 + D2062 + D2063 + D2064)/2) + (D2065))</f>
        <v/>
      </c>
      <c r="J2064">
        <f>((C2060 + C2061 + C2062 + C2063 + C2064)*(((D2060 + D2061 + D2062 + D2063 + D2064)/2) + (D2065)))</f>
        <v/>
      </c>
    </row>
    <row r="2065">
      <c r="A2065" t="inlineStr">
        <is>
          <t>INT_L_X8Y45/INT_L.ER1END3-&gt;&gt;SL1BEG3</t>
        </is>
      </c>
      <c r="B2065" t="inlineStr">
        <is>
          <t>Buffer</t>
        </is>
      </c>
      <c r="C2065" t="n">
        <v>1.16220225</v>
      </c>
      <c r="D2065" t="n">
        <v>0.008429000000000001</v>
      </c>
      <c r="E2065" t="n">
        <v>0.054</v>
      </c>
      <c r="F2065" t="n">
        <v>0.044</v>
      </c>
      <c r="G2065" t="n">
        <v>0.131</v>
      </c>
      <c r="H2065" t="n">
        <v>0.108</v>
      </c>
      <c r="I2065">
        <f>((D2068 + D2079) + (D2066 + D2067))</f>
        <v/>
      </c>
      <c r="J2065">
        <f>(((D2068 + D2079) + (D2066 + D2067))*C2065)</f>
        <v/>
      </c>
    </row>
    <row r="2066">
      <c r="A2066" t="inlineStr">
        <is>
          <t>INT_L_X8Y45/SL1BEG3</t>
        </is>
      </c>
      <c r="B2066" t="inlineStr">
        <is>
          <t>Part of wire</t>
        </is>
      </c>
      <c r="C2066" t="n">
        <v>0</v>
      </c>
      <c r="D2066" t="n">
        <v>0</v>
      </c>
    </row>
    <row r="2067">
      <c r="A2067" t="inlineStr">
        <is>
          <t>INT_L_X8Y44/SL1END3</t>
        </is>
      </c>
      <c r="B2067" t="inlineStr">
        <is>
          <t>Part of wire</t>
        </is>
      </c>
      <c r="C2067" t="n">
        <v>0</v>
      </c>
      <c r="D2067" t="n">
        <v>0</v>
      </c>
      <c r="I2067">
        <f>(((D2066 + D2067)/2) + (D2068 + D2079))</f>
        <v/>
      </c>
      <c r="J2067">
        <f>((C2066 + C2067)*(((D2066 + D2067)/2) + (D2068 + D2079)))</f>
        <v/>
      </c>
    </row>
    <row r="2068">
      <c r="A2068" t="inlineStr">
        <is>
          <t>INT_L_X8Y44/INT_L.SL1END3-&gt;&gt;IMUX_L6</t>
        </is>
      </c>
      <c r="B2068" t="inlineStr">
        <is>
          <t>Buffer</t>
        </is>
      </c>
      <c r="C2068" t="n">
        <v>1.6107141875</v>
      </c>
      <c r="D2068" t="n">
        <v>0.007713</v>
      </c>
      <c r="E2068" t="n">
        <v>0.047</v>
      </c>
      <c r="F2068" t="n">
        <v>0.038</v>
      </c>
      <c r="G2068" t="n">
        <v>0.138</v>
      </c>
      <c r="H2068" t="n">
        <v>0.114</v>
      </c>
      <c r="I2068">
        <f>((((D2073) + (D2072))) + (D2069 + D2070))</f>
        <v/>
      </c>
      <c r="J2068">
        <f>(((((D2073) + (D2072))) + (D2069 + D2070))*C2068)</f>
        <v/>
      </c>
    </row>
    <row r="2069">
      <c r="A2069" t="inlineStr">
        <is>
          <t>INT_L_X8Y44/IMUX_L6</t>
        </is>
      </c>
      <c r="B2069" t="inlineStr">
        <is>
          <t>Part of wire</t>
        </is>
      </c>
      <c r="C2069" t="n">
        <v>0</v>
      </c>
      <c r="D2069" t="n">
        <v>0</v>
      </c>
    </row>
    <row r="2070">
      <c r="A2070" t="inlineStr">
        <is>
          <t>CLBLM_L_X8Y44/CLBLM_IMUX6</t>
        </is>
      </c>
      <c r="B2070" t="inlineStr">
        <is>
          <t>Part of wire</t>
        </is>
      </c>
      <c r="C2070" t="n">
        <v>0</v>
      </c>
      <c r="D2070" t="n">
        <v>0</v>
      </c>
      <c r="I2070">
        <f>(((D2069 + D2070)/2) + (((D2073) + (D2072))))</f>
        <v/>
      </c>
      <c r="J2070">
        <f>((C2069 + C2070)*(((D2069 + D2070)/2) + (((D2073) + (D2072)))))</f>
        <v/>
      </c>
    </row>
    <row r="2071">
      <c r="A2071" t="inlineStr">
        <is>
          <t>CLBLM_L_X8Y44/CLBLM_L.CLBLM_IMUX6-&gt;CLBLM_L_A1</t>
        </is>
      </c>
      <c r="B2071" t="inlineStr">
        <is>
          <t>PassTransistor</t>
        </is>
      </c>
      <c r="C2071" t="n">
        <v>0</v>
      </c>
      <c r="E2071" t="n">
        <v>0</v>
      </c>
      <c r="F2071" t="n">
        <v>0</v>
      </c>
      <c r="G2071" t="n">
        <v>0</v>
      </c>
      <c r="H2071" t="n">
        <v>0</v>
      </c>
      <c r="I2071">
        <f>((D2073) + (D2072))</f>
        <v/>
      </c>
      <c r="J2071">
        <f>(((D2073) + (D2072))*C2071)</f>
        <v/>
      </c>
    </row>
    <row r="2072">
      <c r="A2072" t="inlineStr">
        <is>
          <t>CLBLM_L_X8Y44/CLBLM_L_A1</t>
        </is>
      </c>
      <c r="B2072" t="inlineStr">
        <is>
          <t>Part of wire</t>
        </is>
      </c>
      <c r="C2072" t="n">
        <v>0</v>
      </c>
      <c r="D2072" t="n">
        <v>0</v>
      </c>
      <c r="I2072">
        <f>(((D2072)/2) + (D2073))</f>
        <v/>
      </c>
      <c r="J2072">
        <f>((C2072)*(((D2072)/2) + (D2073)))</f>
        <v/>
      </c>
    </row>
    <row r="2073">
      <c r="A2073" t="inlineStr">
        <is>
          <t>masterReg/readData2[10]_i_4/I3</t>
        </is>
      </c>
      <c r="B2073" t="inlineStr">
        <is>
          <t>Inpin</t>
        </is>
      </c>
      <c r="D2073" t="n">
        <v>0</v>
      </c>
      <c r="E2073" t="n">
        <v>0.214</v>
      </c>
      <c r="F2073" t="n">
        <v>0.172</v>
      </c>
      <c r="G2073" t="n">
        <v>0.516</v>
      </c>
      <c r="H2073" t="n">
        <v>0.416</v>
      </c>
    </row>
    <row r="2074">
      <c r="A2074" t="inlineStr">
        <is>
          <t>sw_IBUF[0]: sw_IBUF[0]_inst/O to masterReg/readData2[10]_i_4/I3 sum delays</t>
        </is>
      </c>
      <c r="E2074">
        <f>(E2 + E5 + E7 + E9 + E11 + E15 + E18 + E27 + E48 + E56 + E64 + E113 + E116 + E168 + E444 + E562 + E590 + E1745 + E2007 + E2059 + E2065 + E2068 + E2071 + E2073)</f>
        <v/>
      </c>
      <c r="F2074">
        <f>(F2 + F5 + F7 + F9 + F11 + F15 + F18 + F27 + F48 + F56 + F64 + F113 + F116 + F168 + F444 + F562 + F590 + F1745 + F2007 + F2059 + F2065 + F2068 + F2071 + F2073)</f>
        <v/>
      </c>
      <c r="G2074">
        <f>(G2 + G5 + G7 + G9 + G11 + G15 + G18 + G27 + G48 + G56 + G64 + G113 + G116 + G168 + G444 + G562 + G590 + G1745 + G2007 + G2059 + G2065 + G2068 + G2071 + G2073)</f>
        <v/>
      </c>
      <c r="H2074">
        <f>(H2 + H5 + H7 + H9 + H11 + H15 + H18 + H27 + H48 + H56 + H64 + H113 + H116 + H168 + H444 + H562 + H590 + H1745 + H2007 + H2059 + H2065 + H2068 + H2071 + H2073)</f>
        <v/>
      </c>
      <c r="J2074">
        <f>(J2 + J4 + J5 + J6 + J7 + J8 + J9 + J10 + J11 + J14 + J15 + J17 + J18 + J26 + J27 + J47 + J48 + J55 + J56 + J63 + J64 + J72 + J113 + J115 + J116 + J118 + J168 + J171 + J444 + J449 + J562 + J564 + J590 + J597 + J1745 + J1748 + J2007 + J2009 + J2059 + J2064 + J2065 + J2067 + J2068 + J2070 + J2071 + J2072 + J2073)</f>
        <v/>
      </c>
    </row>
    <row r="2075">
      <c r="A2075" t="inlineStr">
        <is>
          <t>sw_IBUF[0]: sw_IBUF[0]_inst/O to masterReg/readData2[10]_i_4/I3sum delays + cap delay</t>
        </is>
      </c>
      <c r="E2075">
        <f>1000*(E2074 + J2074)</f>
        <v/>
      </c>
      <c r="F2075">
        <f>1000*(F2074 + J2074)</f>
        <v/>
      </c>
      <c r="G2075">
        <f>1000*(G2074 + J2074)</f>
        <v/>
      </c>
      <c r="H2075">
        <f>1000*(H2074 + J2074)</f>
        <v/>
      </c>
    </row>
    <row r="2077">
      <c r="A2077" t="inlineStr">
        <is>
          <t>sw_IBUF[0]: sw_IBUF[0]_inst/O to masterReg/readData2[10]_i_4/I3Total delay (from Vivado)</t>
        </is>
      </c>
      <c r="E2077" t="inlineStr">
        <is>
          <t>2030</t>
        </is>
      </c>
      <c r="F2077" t="inlineStr">
        <is>
          <t>1773</t>
        </is>
      </c>
      <c r="G2077" t="inlineStr">
        <is>
          <t>3355</t>
        </is>
      </c>
      <c r="H2077" t="inlineStr">
        <is>
          <t>2864</t>
        </is>
      </c>
    </row>
    <row r="2079">
      <c r="A2079" t="inlineStr">
        <is>
          <t>INT_L_X8Y44/INT_L.SL1END3-&gt;&gt;IMUX_L14</t>
        </is>
      </c>
      <c r="B2079" t="inlineStr">
        <is>
          <t>Buffer</t>
        </is>
      </c>
      <c r="C2079" t="n">
        <v>1.6107141875</v>
      </c>
      <c r="D2079" t="n">
        <v>0.007713</v>
      </c>
      <c r="E2079" t="n">
        <v>0.047</v>
      </c>
      <c r="F2079" t="n">
        <v>0.038</v>
      </c>
      <c r="G2079" t="n">
        <v>0.138</v>
      </c>
      <c r="H2079" t="n">
        <v>0.114</v>
      </c>
      <c r="I2079">
        <f>((((D2084) + (D2083))) + (D2080 + D2081))</f>
        <v/>
      </c>
      <c r="J2079">
        <f>(((((D2084) + (D2083))) + (D2080 + D2081))*C2079)</f>
        <v/>
      </c>
    </row>
    <row r="2080">
      <c r="A2080" t="inlineStr">
        <is>
          <t>INT_L_X8Y44/IMUX_L14</t>
        </is>
      </c>
      <c r="B2080" t="inlineStr">
        <is>
          <t>Part of wire</t>
        </is>
      </c>
      <c r="C2080" t="n">
        <v>0</v>
      </c>
      <c r="D2080" t="n">
        <v>0</v>
      </c>
    </row>
    <row r="2081">
      <c r="A2081" t="inlineStr">
        <is>
          <t>CLBLM_L_X8Y44/CLBLM_IMUX14</t>
        </is>
      </c>
      <c r="B2081" t="inlineStr">
        <is>
          <t>Part of wire</t>
        </is>
      </c>
      <c r="C2081" t="n">
        <v>0</v>
      </c>
      <c r="D2081" t="n">
        <v>0</v>
      </c>
      <c r="I2081">
        <f>(((D2080 + D2081)/2) + (((D2084) + (D2083))))</f>
        <v/>
      </c>
      <c r="J2081">
        <f>((C2080 + C2081)*(((D2080 + D2081)/2) + (((D2084) + (D2083)))))</f>
        <v/>
      </c>
    </row>
    <row r="2082">
      <c r="A2082" t="inlineStr">
        <is>
          <t>CLBLM_L_X8Y44/CLBLM_L.CLBLM_IMUX14-&gt;CLBLM_L_B1</t>
        </is>
      </c>
      <c r="B2082" t="inlineStr">
        <is>
          <t>PassTransistor</t>
        </is>
      </c>
      <c r="C2082" t="n">
        <v>0</v>
      </c>
      <c r="E2082" t="n">
        <v>0</v>
      </c>
      <c r="F2082" t="n">
        <v>0</v>
      </c>
      <c r="G2082" t="n">
        <v>0</v>
      </c>
      <c r="H2082" t="n">
        <v>0</v>
      </c>
      <c r="I2082">
        <f>((D2084) + (D2083))</f>
        <v/>
      </c>
      <c r="J2082">
        <f>(((D2084) + (D2083))*C2082)</f>
        <v/>
      </c>
    </row>
    <row r="2083">
      <c r="A2083" t="inlineStr">
        <is>
          <t>CLBLM_L_X8Y44/CLBLM_L_B1</t>
        </is>
      </c>
      <c r="B2083" t="inlineStr">
        <is>
          <t>Part of wire</t>
        </is>
      </c>
      <c r="C2083" t="n">
        <v>0</v>
      </c>
      <c r="D2083" t="n">
        <v>0</v>
      </c>
      <c r="I2083">
        <f>(((D2083)/2) + (D2084))</f>
        <v/>
      </c>
      <c r="J2083">
        <f>((C2083)*(((D2083)/2) + (D2084)))</f>
        <v/>
      </c>
    </row>
    <row r="2084">
      <c r="A2084" t="inlineStr">
        <is>
          <t>ALU1/register_reg_r1_0_31_6_11_i_18/I1</t>
        </is>
      </c>
      <c r="B2084" t="inlineStr">
        <is>
          <t>Inpin</t>
        </is>
      </c>
      <c r="D2084" t="n">
        <v>0</v>
      </c>
      <c r="E2084" t="n">
        <v>0.213</v>
      </c>
      <c r="F2084" t="n">
        <v>0.171</v>
      </c>
      <c r="G2084" t="n">
        <v>0.518</v>
      </c>
      <c r="H2084" t="n">
        <v>0.417</v>
      </c>
    </row>
    <row r="2085">
      <c r="A2085" t="inlineStr">
        <is>
          <t>sw_IBUF[0]: sw_IBUF[0]_inst/O to ALU1/register_reg_r1_0_31_6_11_i_18/I1 sum delays</t>
        </is>
      </c>
      <c r="E2085">
        <f>(E2 + E5 + E7 + E9 + E11 + E15 + E18 + E27 + E48 + E56 + E64 + E113 + E116 + E168 + E444 + E562 + E590 + E1745 + E2007 + E2059 + E2065 + E2079 + E2082 + E2084)</f>
        <v/>
      </c>
      <c r="F2085">
        <f>(F2 + F5 + F7 + F9 + F11 + F15 + F18 + F27 + F48 + F56 + F64 + F113 + F116 + F168 + F444 + F562 + F590 + F1745 + F2007 + F2059 + F2065 + F2079 + F2082 + F2084)</f>
        <v/>
      </c>
      <c r="G2085">
        <f>(G2 + G5 + G7 + G9 + G11 + G15 + G18 + G27 + G48 + G56 + G64 + G113 + G116 + G168 + G444 + G562 + G590 + G1745 + G2007 + G2059 + G2065 + G2079 + G2082 + G2084)</f>
        <v/>
      </c>
      <c r="H2085">
        <f>(H2 + H5 + H7 + H9 + H11 + H15 + H18 + H27 + H48 + H56 + H64 + H113 + H116 + H168 + H444 + H562 + H590 + H1745 + H2007 + H2059 + H2065 + H2079 + H2082 + H2084)</f>
        <v/>
      </c>
      <c r="J2085">
        <f>(J2 + J4 + J5 + J6 + J7 + J8 + J9 + J10 + J11 + J14 + J15 + J17 + J18 + J26 + J27 + J47 + J48 + J55 + J56 + J63 + J64 + J72 + J113 + J115 + J116 + J118 + J168 + J171 + J444 + J449 + J562 + J564 + J590 + J597 + J1745 + J1748 + J2007 + J2009 + J2059 + J2064 + J2065 + J2067 + J2079 + J2081 + J2082 + J2083 + J2084)</f>
        <v/>
      </c>
    </row>
    <row r="2086">
      <c r="A2086" t="inlineStr">
        <is>
          <t>sw_IBUF[0]: sw_IBUF[0]_inst/O to ALU1/register_reg_r1_0_31_6_11_i_18/I1sum delays + cap delay</t>
        </is>
      </c>
      <c r="E2086">
        <f>1000*(E2085 + J2085)</f>
        <v/>
      </c>
      <c r="F2086">
        <f>1000*(F2085 + J2085)</f>
        <v/>
      </c>
      <c r="G2086">
        <f>1000*(G2085 + J2085)</f>
        <v/>
      </c>
      <c r="H2086">
        <f>1000*(H2085 + J2085)</f>
        <v/>
      </c>
    </row>
    <row r="2088">
      <c r="A2088" t="inlineStr">
        <is>
          <t>sw_IBUF[0]: sw_IBUF[0]_inst/O to ALU1/register_reg_r1_0_31_6_11_i_18/I1Total delay (from Vivado)</t>
        </is>
      </c>
      <c r="E2088" t="inlineStr">
        <is>
          <t>2029</t>
        </is>
      </c>
      <c r="F2088" t="inlineStr">
        <is>
          <t>1772</t>
        </is>
      </c>
      <c r="G2088" t="inlineStr">
        <is>
          <t>3355</t>
        </is>
      </c>
      <c r="H2088" t="inlineStr">
        <is>
          <t>2864</t>
        </is>
      </c>
    </row>
    <row r="2090">
      <c r="A2090" t="inlineStr">
        <is>
          <t>INT_L_X4Y44/INT_L.ER1END3-&gt;&gt;FAN_ALT3</t>
        </is>
      </c>
      <c r="B2090" t="inlineStr">
        <is>
          <t>Buffer</t>
        </is>
      </c>
      <c r="C2090" t="n">
        <v>0</v>
      </c>
      <c r="D2090" t="n">
        <v>0.00757</v>
      </c>
      <c r="E2090" t="n">
        <v>0</v>
      </c>
      <c r="F2090" t="n">
        <v>0</v>
      </c>
      <c r="G2090" t="n">
        <v>0</v>
      </c>
      <c r="H2090" t="n">
        <v>0</v>
      </c>
      <c r="I2090">
        <f>((D2092) + (D2091))</f>
        <v/>
      </c>
      <c r="J2090">
        <f>(((D2092) + (D2091))*C2090)</f>
        <v/>
      </c>
    </row>
    <row r="2091">
      <c r="A2091" t="inlineStr">
        <is>
          <t>INT_L_X4Y44/FAN_ALT3</t>
        </is>
      </c>
      <c r="B2091" t="inlineStr">
        <is>
          <t>Part of wire</t>
        </is>
      </c>
      <c r="C2091" t="n">
        <v>0</v>
      </c>
      <c r="D2091" t="n">
        <v>0</v>
      </c>
      <c r="I2091">
        <f>(((D2091)/2) + (D2092))</f>
        <v/>
      </c>
      <c r="J2091">
        <f>((C2091)*(((D2091)/2) + (D2092)))</f>
        <v/>
      </c>
    </row>
    <row r="2092">
      <c r="A2092" t="inlineStr">
        <is>
          <t>INT_L_X4Y44/INT_L.FAN_ALT3-&gt;&gt;FAN_BOUNCE3</t>
        </is>
      </c>
      <c r="B2092" t="inlineStr">
        <is>
          <t>Buffer</t>
        </is>
      </c>
      <c r="C2092" t="n">
        <v>1.4764880625</v>
      </c>
      <c r="D2092" t="n">
        <v>0</v>
      </c>
      <c r="E2092" t="n">
        <v>0.059</v>
      </c>
      <c r="F2092" t="n">
        <v>0.049</v>
      </c>
      <c r="G2092" t="n">
        <v>0.178</v>
      </c>
      <c r="H2092" t="n">
        <v>0.147</v>
      </c>
      <c r="I2092">
        <f>((D2094 + D2105 + D2116) + (D2093))</f>
        <v/>
      </c>
      <c r="J2092">
        <f>(((D2094 + D2105 + D2116) + (D2093))*C2092)</f>
        <v/>
      </c>
    </row>
    <row r="2093">
      <c r="A2093" t="inlineStr">
        <is>
          <t>INT_L_X4Y44/FAN_BOUNCE3</t>
        </is>
      </c>
      <c r="B2093" t="inlineStr">
        <is>
          <t>Part of wire</t>
        </is>
      </c>
      <c r="C2093" t="n">
        <v>0</v>
      </c>
      <c r="D2093" t="n">
        <v>0</v>
      </c>
      <c r="I2093">
        <f>(((D2093)/2) + (D2094 + D2105 + D2116))</f>
        <v/>
      </c>
      <c r="J2093">
        <f>((C2093)*(((D2093)/2) + (D2094 + D2105 + D2116)))</f>
        <v/>
      </c>
    </row>
    <row r="2094">
      <c r="A2094" t="inlineStr">
        <is>
          <t>INT_L_X4Y44/INT_L.FAN_BOUNCE3-&gt;&gt;IMUX_L29</t>
        </is>
      </c>
      <c r="B2094" t="inlineStr">
        <is>
          <t>Buffer</t>
        </is>
      </c>
      <c r="C2094" t="n">
        <v>1.6107141875</v>
      </c>
      <c r="D2094" t="n">
        <v>0.007713</v>
      </c>
      <c r="E2094" t="n">
        <v>0.047</v>
      </c>
      <c r="F2094" t="n">
        <v>0.038</v>
      </c>
      <c r="G2094" t="n">
        <v>0.138</v>
      </c>
      <c r="H2094" t="n">
        <v>0.114</v>
      </c>
      <c r="I2094">
        <f>((((D2099) + (D2098))) + (D2095 + D2096))</f>
        <v/>
      </c>
      <c r="J2094">
        <f>(((((D2099) + (D2098))) + (D2095 + D2096))*C2094)</f>
        <v/>
      </c>
    </row>
    <row r="2095">
      <c r="A2095" t="inlineStr">
        <is>
          <t>INT_L_X4Y44/IMUX_L29</t>
        </is>
      </c>
      <c r="B2095" t="inlineStr">
        <is>
          <t>Part of wire</t>
        </is>
      </c>
      <c r="C2095" t="n">
        <v>0</v>
      </c>
      <c r="D2095" t="n">
        <v>0</v>
      </c>
    </row>
    <row r="2096">
      <c r="A2096" t="inlineStr">
        <is>
          <t>CLBLL_L_X4Y44/CLBLL_IMUX29</t>
        </is>
      </c>
      <c r="B2096" t="inlineStr">
        <is>
          <t>Part of wire</t>
        </is>
      </c>
      <c r="C2096" t="n">
        <v>0</v>
      </c>
      <c r="D2096" t="n">
        <v>0</v>
      </c>
      <c r="I2096">
        <f>(((D2095 + D2096)/2) + (((D2099) + (D2098))))</f>
        <v/>
      </c>
      <c r="J2096">
        <f>((C2095 + C2096)*(((D2095 + D2096)/2) + (((D2099) + (D2098)))))</f>
        <v/>
      </c>
    </row>
    <row r="2097">
      <c r="A2097" t="inlineStr">
        <is>
          <t>CLBLL_L_X4Y44/CLBLL_L.CLBLL_IMUX29-&gt;CLBLL_LL_C2</t>
        </is>
      </c>
      <c r="B2097" t="inlineStr">
        <is>
          <t>PassTransistor</t>
        </is>
      </c>
      <c r="C2097" t="n">
        <v>0</v>
      </c>
      <c r="E2097" t="n">
        <v>0</v>
      </c>
      <c r="F2097" t="n">
        <v>0</v>
      </c>
      <c r="G2097" t="n">
        <v>0</v>
      </c>
      <c r="H2097" t="n">
        <v>0</v>
      </c>
      <c r="I2097">
        <f>((D2099) + (D2098))</f>
        <v/>
      </c>
      <c r="J2097">
        <f>(((D2099) + (D2098))*C2097)</f>
        <v/>
      </c>
    </row>
    <row r="2098">
      <c r="A2098" t="inlineStr">
        <is>
          <t>CLBLL_L_X4Y44/CLBLL_LL_C2</t>
        </is>
      </c>
      <c r="B2098" t="inlineStr">
        <is>
          <t>Part of wire</t>
        </is>
      </c>
      <c r="C2098" t="n">
        <v>0</v>
      </c>
      <c r="D2098" t="n">
        <v>0.004545</v>
      </c>
      <c r="I2098">
        <f>(((D2098)/2) + (D2099))</f>
        <v/>
      </c>
      <c r="J2098">
        <f>((C2098)*(((D2098)/2) + (D2099)))</f>
        <v/>
      </c>
    </row>
    <row r="2099">
      <c r="A2099" t="inlineStr">
        <is>
          <t>masterReg/readData2[1]_i_4/I3</t>
        </is>
      </c>
      <c r="B2099" t="inlineStr">
        <is>
          <t>Inpin</t>
        </is>
      </c>
      <c r="D2099" t="n">
        <v>0</v>
      </c>
      <c r="E2099" t="n">
        <v>0.213</v>
      </c>
      <c r="F2099" t="n">
        <v>0.171</v>
      </c>
      <c r="G2099" t="n">
        <v>0.507</v>
      </c>
      <c r="H2099" t="n">
        <v>0.409</v>
      </c>
    </row>
    <row r="2100">
      <c r="A2100" t="inlineStr">
        <is>
          <t>sw_IBUF[0]: sw_IBUF[0]_inst/O to masterReg/readData2[1]_i_4/I3 sum delays</t>
        </is>
      </c>
      <c r="E2100">
        <f>(E2 + E5 + E7 + E9 + E11 + E15 + E18 + E27 + E48 + E56 + E64 + E113 + E116 + E168 + E444 + E2090 + E2092 + E2094 + E2097 + E2099)</f>
        <v/>
      </c>
      <c r="F2100">
        <f>(F2 + F5 + F7 + F9 + F11 + F15 + F18 + F27 + F48 + F56 + F64 + F113 + F116 + F168 + F444 + F2090 + F2092 + F2094 + F2097 + F2099)</f>
        <v/>
      </c>
      <c r="G2100">
        <f>(G2 + G5 + G7 + G9 + G11 + G15 + G18 + G27 + G48 + G56 + G64 + G113 + G116 + G168 + G444 + G2090 + G2092 + G2094 + G2097 + G2099)</f>
        <v/>
      </c>
      <c r="H2100">
        <f>(H2 + H5 + H7 + H9 + H11 + H15 + H18 + H27 + H48 + H56 + H64 + H113 + H116 + H168 + H444 + H2090 + H2092 + H2094 + H2097 + H2099)</f>
        <v/>
      </c>
      <c r="J2100">
        <f>(J2 + J4 + J5 + J6 + J7 + J8 + J9 + J10 + J11 + J14 + J15 + J17 + J18 + J26 + J27 + J47 + J48 + J55 + J56 + J63 + J64 + J72 + J113 + J115 + J116 + J118 + J168 + J171 + J444 + J449 + J2090 + J2091 + J2092 + J2093 + J2094 + J2096 + J2097 + J2098 + J2099)</f>
        <v/>
      </c>
    </row>
    <row r="2101">
      <c r="A2101" t="inlineStr">
        <is>
          <t>sw_IBUF[0]: sw_IBUF[0]_inst/O to masterReg/readData2[1]_i_4/I3sum delays + cap delay</t>
        </is>
      </c>
      <c r="E2101">
        <f>1000*(E2100 + J2100)</f>
        <v/>
      </c>
      <c r="F2101">
        <f>1000*(F2100 + J2100)</f>
        <v/>
      </c>
      <c r="G2101">
        <f>1000*(G2100 + J2100)</f>
        <v/>
      </c>
      <c r="H2101">
        <f>1000*(H2100 + J2100)</f>
        <v/>
      </c>
    </row>
    <row r="2103">
      <c r="A2103" t="inlineStr">
        <is>
          <t>sw_IBUF[0]: sw_IBUF[0]_inst/O to masterReg/readData2[1]_i_4/I3Total delay (from Vivado)</t>
        </is>
      </c>
      <c r="E2103" t="inlineStr">
        <is>
          <t>1536</t>
        </is>
      </c>
      <c r="F2103" t="inlineStr">
        <is>
          <t>1325</t>
        </is>
      </c>
      <c r="G2103" t="inlineStr">
        <is>
          <t>2619</t>
        </is>
      </c>
      <c r="H2103" t="inlineStr">
        <is>
          <t>2217</t>
        </is>
      </c>
    </row>
    <row r="2105">
      <c r="A2105" t="inlineStr">
        <is>
          <t>INT_L_X4Y44/INT_L.FAN_BOUNCE3-&gt;&gt;IMUX_L45</t>
        </is>
      </c>
      <c r="B2105" t="inlineStr">
        <is>
          <t>Buffer</t>
        </is>
      </c>
      <c r="C2105" t="n">
        <v>1.6107141875</v>
      </c>
      <c r="D2105" t="n">
        <v>0.007713</v>
      </c>
      <c r="E2105" t="n">
        <v>0.047</v>
      </c>
      <c r="F2105" t="n">
        <v>0.038</v>
      </c>
      <c r="G2105" t="n">
        <v>0.138</v>
      </c>
      <c r="H2105" t="n">
        <v>0.114</v>
      </c>
      <c r="I2105">
        <f>((((D2110) + (D2109))) + (D2106 + D2107))</f>
        <v/>
      </c>
      <c r="J2105">
        <f>(((((D2110) + (D2109))) + (D2106 + D2107))*C2105)</f>
        <v/>
      </c>
    </row>
    <row r="2106">
      <c r="A2106" t="inlineStr">
        <is>
          <t>INT_L_X4Y44/IMUX_L45</t>
        </is>
      </c>
      <c r="B2106" t="inlineStr">
        <is>
          <t>Part of wire</t>
        </is>
      </c>
      <c r="C2106" t="n">
        <v>0</v>
      </c>
      <c r="D2106" t="n">
        <v>0</v>
      </c>
    </row>
    <row r="2107">
      <c r="A2107" t="inlineStr">
        <is>
          <t>CLBLL_L_X4Y44/CLBLL_IMUX45</t>
        </is>
      </c>
      <c r="B2107" t="inlineStr">
        <is>
          <t>Part of wire</t>
        </is>
      </c>
      <c r="C2107" t="n">
        <v>0</v>
      </c>
      <c r="D2107" t="n">
        <v>0</v>
      </c>
      <c r="I2107">
        <f>(((D2106 + D2107)/2) + (((D2110) + (D2109))))</f>
        <v/>
      </c>
      <c r="J2107">
        <f>((C2106 + C2107)*(((D2106 + D2107)/2) + (((D2110) + (D2109)))))</f>
        <v/>
      </c>
    </row>
    <row r="2108">
      <c r="A2108" t="inlineStr">
        <is>
          <t>CLBLL_L_X4Y44/CLBLL_L.CLBLL_IMUX45-&gt;CLBLL_LL_D2</t>
        </is>
      </c>
      <c r="B2108" t="inlineStr">
        <is>
          <t>PassTransistor</t>
        </is>
      </c>
      <c r="C2108" t="n">
        <v>0</v>
      </c>
      <c r="E2108" t="n">
        <v>0</v>
      </c>
      <c r="F2108" t="n">
        <v>0</v>
      </c>
      <c r="G2108" t="n">
        <v>0</v>
      </c>
      <c r="H2108" t="n">
        <v>0</v>
      </c>
      <c r="I2108">
        <f>((D2110) + (D2109))</f>
        <v/>
      </c>
      <c r="J2108">
        <f>(((D2110) + (D2109))*C2108)</f>
        <v/>
      </c>
    </row>
    <row r="2109">
      <c r="A2109" t="inlineStr">
        <is>
          <t>CLBLL_L_X4Y44/CLBLL_LL_D2</t>
        </is>
      </c>
      <c r="B2109" t="inlineStr">
        <is>
          <t>Part of wire</t>
        </is>
      </c>
      <c r="C2109" t="n">
        <v>0</v>
      </c>
      <c r="D2109" t="n">
        <v>0</v>
      </c>
      <c r="I2109">
        <f>(((D2109)/2) + (D2110))</f>
        <v/>
      </c>
      <c r="J2109">
        <f>((C2109)*(((D2109)/2) + (D2110)))</f>
        <v/>
      </c>
    </row>
    <row r="2110">
      <c r="A2110" t="inlineStr">
        <is>
          <t>masterReg/register_reg_r1_0_31_0_5_i_9/I2</t>
        </is>
      </c>
      <c r="B2110" t="inlineStr">
        <is>
          <t>Inpin</t>
        </is>
      </c>
      <c r="D2110" t="n">
        <v>0</v>
      </c>
      <c r="E2110" t="n">
        <v>0.213</v>
      </c>
      <c r="F2110" t="n">
        <v>0.171</v>
      </c>
      <c r="G2110" t="n">
        <v>0.509</v>
      </c>
      <c r="H2110" t="n">
        <v>0.41</v>
      </c>
    </row>
    <row r="2111">
      <c r="A2111" t="inlineStr">
        <is>
          <t>sw_IBUF[0]: sw_IBUF[0]_inst/O to masterReg/register_reg_r1_0_31_0_5_i_9/I2 sum delays</t>
        </is>
      </c>
      <c r="E2111">
        <f>(E2 + E5 + E7 + E9 + E11 + E15 + E18 + E27 + E48 + E56 + E64 + E113 + E116 + E168 + E444 + E2090 + E2092 + E2105 + E2108 + E2110)</f>
        <v/>
      </c>
      <c r="F2111">
        <f>(F2 + F5 + F7 + F9 + F11 + F15 + F18 + F27 + F48 + F56 + F64 + F113 + F116 + F168 + F444 + F2090 + F2092 + F2105 + F2108 + F2110)</f>
        <v/>
      </c>
      <c r="G2111">
        <f>(G2 + G5 + G7 + G9 + G11 + G15 + G18 + G27 + G48 + G56 + G64 + G113 + G116 + G168 + G444 + G2090 + G2092 + G2105 + G2108 + G2110)</f>
        <v/>
      </c>
      <c r="H2111">
        <f>(H2 + H5 + H7 + H9 + H11 + H15 + H18 + H27 + H48 + H56 + H64 + H113 + H116 + H168 + H444 + H2090 + H2092 + H2105 + H2108 + H2110)</f>
        <v/>
      </c>
      <c r="J2111">
        <f>(J2 + J4 + J5 + J6 + J7 + J8 + J9 + J10 + J11 + J14 + J15 + J17 + J18 + J26 + J27 + J47 + J48 + J55 + J56 + J63 + J64 + J72 + J113 + J115 + J116 + J118 + J168 + J171 + J444 + J449 + J2090 + J2091 + J2092 + J2093 + J2105 + J2107 + J2108 + J2109 + J2110)</f>
        <v/>
      </c>
    </row>
    <row r="2112">
      <c r="A2112" t="inlineStr">
        <is>
          <t>sw_IBUF[0]: sw_IBUF[0]_inst/O to masterReg/register_reg_r1_0_31_0_5_i_9/I2sum delays + cap delay</t>
        </is>
      </c>
      <c r="E2112">
        <f>1000*(E2111 + J2111)</f>
        <v/>
      </c>
      <c r="F2112">
        <f>1000*(F2111 + J2111)</f>
        <v/>
      </c>
      <c r="G2112">
        <f>1000*(G2111 + J2111)</f>
        <v/>
      </c>
      <c r="H2112">
        <f>1000*(H2111 + J2111)</f>
        <v/>
      </c>
    </row>
    <row r="2114">
      <c r="A2114" t="inlineStr">
        <is>
          <t>sw_IBUF[0]: sw_IBUF[0]_inst/O to masterReg/register_reg_r1_0_31_0_5_i_9/I2Total delay (from Vivado)</t>
        </is>
      </c>
      <c r="E2114" t="inlineStr">
        <is>
          <t>1531</t>
        </is>
      </c>
      <c r="F2114" t="inlineStr">
        <is>
          <t>1320</t>
        </is>
      </c>
      <c r="G2114" t="inlineStr">
        <is>
          <t>2616</t>
        </is>
      </c>
      <c r="H2114" t="inlineStr">
        <is>
          <t>2214</t>
        </is>
      </c>
    </row>
    <row r="2116">
      <c r="A2116" t="inlineStr">
        <is>
          <t>INT_L_X4Y44/INT_L.FAN_BOUNCE3-&gt;&gt;FAN_ALT7</t>
        </is>
      </c>
      <c r="B2116" t="inlineStr">
        <is>
          <t>Buffer</t>
        </is>
      </c>
      <c r="C2116" t="n">
        <v>0</v>
      </c>
      <c r="D2116" t="n">
        <v>0.00757</v>
      </c>
      <c r="E2116" t="n">
        <v>0</v>
      </c>
      <c r="F2116" t="n">
        <v>0</v>
      </c>
      <c r="G2116" t="n">
        <v>0</v>
      </c>
      <c r="H2116" t="n">
        <v>0</v>
      </c>
      <c r="I2116">
        <f>((D2118) + (D2117))</f>
        <v/>
      </c>
      <c r="J2116">
        <f>(((D2118) + (D2117))*C2116)</f>
        <v/>
      </c>
    </row>
    <row r="2117">
      <c r="A2117" t="inlineStr">
        <is>
          <t>INT_L_X4Y44/FAN_ALT7</t>
        </is>
      </c>
      <c r="B2117" t="inlineStr">
        <is>
          <t>Part of wire</t>
        </is>
      </c>
      <c r="C2117" t="n">
        <v>0</v>
      </c>
      <c r="D2117" t="n">
        <v>0</v>
      </c>
      <c r="I2117">
        <f>(((D2117)/2) + (D2118))</f>
        <v/>
      </c>
      <c r="J2117">
        <f>((C2117)*(((D2117)/2) + (D2118)))</f>
        <v/>
      </c>
    </row>
    <row r="2118">
      <c r="A2118" t="inlineStr">
        <is>
          <t>INT_L_X4Y44/INT_L.FAN_ALT7-&gt;&gt;FAN_BOUNCE7</t>
        </is>
      </c>
      <c r="B2118" t="inlineStr">
        <is>
          <t>Buffer</t>
        </is>
      </c>
      <c r="C2118" t="n">
        <v>1.4764880625</v>
      </c>
      <c r="D2118" t="n">
        <v>0</v>
      </c>
      <c r="E2118" t="n">
        <v>0.059</v>
      </c>
      <c r="F2118" t="n">
        <v>0.049</v>
      </c>
      <c r="G2118" t="n">
        <v>0.178</v>
      </c>
      <c r="H2118" t="n">
        <v>0.147</v>
      </c>
      <c r="I2118">
        <f>((D2120 + D2131) + (D2119))</f>
        <v/>
      </c>
      <c r="J2118">
        <f>(((D2120 + D2131) + (D2119))*C2118)</f>
        <v/>
      </c>
    </row>
    <row r="2119">
      <c r="A2119" t="inlineStr">
        <is>
          <t>INT_L_X4Y44/FAN_BOUNCE7</t>
        </is>
      </c>
      <c r="B2119" t="inlineStr">
        <is>
          <t>Part of wire</t>
        </is>
      </c>
      <c r="C2119" t="n">
        <v>0</v>
      </c>
      <c r="D2119" t="n">
        <v>0</v>
      </c>
      <c r="I2119">
        <f>(((D2119)/2) + (D2120 + D2131))</f>
        <v/>
      </c>
      <c r="J2119">
        <f>((C2119)*(((D2119)/2) + (D2120 + D2131)))</f>
        <v/>
      </c>
    </row>
    <row r="2120">
      <c r="A2120" t="inlineStr">
        <is>
          <t>INT_L_X4Y44/INT_L.FAN_BOUNCE7-&gt;&gt;IMUX_L0</t>
        </is>
      </c>
      <c r="B2120" t="inlineStr">
        <is>
          <t>Buffer</t>
        </is>
      </c>
      <c r="C2120" t="n">
        <v>1.6107141875</v>
      </c>
      <c r="D2120" t="n">
        <v>0.007713</v>
      </c>
      <c r="E2120" t="n">
        <v>0.047</v>
      </c>
      <c r="F2120" t="n">
        <v>0.038</v>
      </c>
      <c r="G2120" t="n">
        <v>0.138</v>
      </c>
      <c r="H2120" t="n">
        <v>0.114</v>
      </c>
      <c r="I2120">
        <f>((((D2125) + (D2124))) + (D2121 + D2122))</f>
        <v/>
      </c>
      <c r="J2120">
        <f>(((((D2125) + (D2124))) + (D2121 + D2122))*C2120)</f>
        <v/>
      </c>
    </row>
    <row r="2121">
      <c r="A2121" t="inlineStr">
        <is>
          <t>INT_L_X4Y44/IMUX_L0</t>
        </is>
      </c>
      <c r="B2121" t="inlineStr">
        <is>
          <t>Part of wire</t>
        </is>
      </c>
      <c r="C2121" t="n">
        <v>0</v>
      </c>
      <c r="D2121" t="n">
        <v>0</v>
      </c>
    </row>
    <row r="2122">
      <c r="A2122" t="inlineStr">
        <is>
          <t>CLBLL_L_X4Y44/CLBLL_IMUX0</t>
        </is>
      </c>
      <c r="B2122" t="inlineStr">
        <is>
          <t>Part of wire</t>
        </is>
      </c>
      <c r="C2122" t="n">
        <v>0</v>
      </c>
      <c r="D2122" t="n">
        <v>0</v>
      </c>
      <c r="I2122">
        <f>(((D2121 + D2122)/2) + (((D2125) + (D2124))))</f>
        <v/>
      </c>
      <c r="J2122">
        <f>((C2121 + C2122)*(((D2121 + D2122)/2) + (((D2125) + (D2124)))))</f>
        <v/>
      </c>
    </row>
    <row r="2123">
      <c r="A2123" t="inlineStr">
        <is>
          <t>CLBLL_L_X4Y44/CLBLL_L.CLBLL_IMUX0-&gt;CLBLL_L_A3</t>
        </is>
      </c>
      <c r="B2123" t="inlineStr">
        <is>
          <t>PassTransistor</t>
        </is>
      </c>
      <c r="C2123" t="n">
        <v>0</v>
      </c>
      <c r="E2123" t="n">
        <v>0</v>
      </c>
      <c r="F2123" t="n">
        <v>0</v>
      </c>
      <c r="G2123" t="n">
        <v>0</v>
      </c>
      <c r="H2123" t="n">
        <v>0</v>
      </c>
      <c r="I2123">
        <f>((D2125) + (D2124))</f>
        <v/>
      </c>
      <c r="J2123">
        <f>(((D2125) + (D2124))*C2123)</f>
        <v/>
      </c>
    </row>
    <row r="2124">
      <c r="A2124" t="inlineStr">
        <is>
          <t>CLBLL_L_X4Y44/CLBLL_L_A3</t>
        </is>
      </c>
      <c r="B2124" t="inlineStr">
        <is>
          <t>Part of wire</t>
        </is>
      </c>
      <c r="C2124" t="n">
        <v>0</v>
      </c>
      <c r="D2124" t="n">
        <v>0</v>
      </c>
      <c r="I2124">
        <f>(((D2124)/2) + (D2125))</f>
        <v/>
      </c>
      <c r="J2124">
        <f>((C2124)*(((D2124)/2) + (D2125)))</f>
        <v/>
      </c>
    </row>
    <row r="2125">
      <c r="A2125" t="inlineStr">
        <is>
          <t>masterReg/readData2[5]_i_4/I3</t>
        </is>
      </c>
      <c r="B2125" t="inlineStr">
        <is>
          <t>Inpin</t>
        </is>
      </c>
      <c r="D2125" t="n">
        <v>0</v>
      </c>
      <c r="E2125" t="n">
        <v>0.133</v>
      </c>
      <c r="F2125" t="n">
        <v>0.107</v>
      </c>
      <c r="G2125" t="n">
        <v>0.344</v>
      </c>
      <c r="H2125" t="n">
        <v>0.278</v>
      </c>
    </row>
    <row r="2126">
      <c r="A2126" t="inlineStr">
        <is>
          <t>sw_IBUF[0]: sw_IBUF[0]_inst/O to masterReg/readData2[5]_i_4/I3 sum delays</t>
        </is>
      </c>
      <c r="E2126">
        <f>(E2 + E5 + E7 + E9 + E11 + E15 + E18 + E27 + E48 + E56 + E64 + E113 + E116 + E168 + E444 + E2090 + E2092 + E2116 + E2118 + E2120 + E2123 + E2125)</f>
        <v/>
      </c>
      <c r="F2126">
        <f>(F2 + F5 + F7 + F9 + F11 + F15 + F18 + F27 + F48 + F56 + F64 + F113 + F116 + F168 + F444 + F2090 + F2092 + F2116 + F2118 + F2120 + F2123 + F2125)</f>
        <v/>
      </c>
      <c r="G2126">
        <f>(G2 + G5 + G7 + G9 + G11 + G15 + G18 + G27 + G48 + G56 + G64 + G113 + G116 + G168 + G444 + G2090 + G2092 + G2116 + G2118 + G2120 + G2123 + G2125)</f>
        <v/>
      </c>
      <c r="H2126">
        <f>(H2 + H5 + H7 + H9 + H11 + H15 + H18 + H27 + H48 + H56 + H64 + H113 + H116 + H168 + H444 + H2090 + H2092 + H2116 + H2118 + H2120 + H2123 + H2125)</f>
        <v/>
      </c>
      <c r="J2126">
        <f>(J2 + J4 + J5 + J6 + J7 + J8 + J9 + J10 + J11 + J14 + J15 + J17 + J18 + J26 + J27 + J47 + J48 + J55 + J56 + J63 + J64 + J72 + J113 + J115 + J116 + J118 + J168 + J171 + J444 + J449 + J2090 + J2091 + J2092 + J2093 + J2116 + J2117 + J2118 + J2119 + J2120 + J2122 + J2123 + J2124 + J2125)</f>
        <v/>
      </c>
    </row>
    <row r="2127">
      <c r="A2127" t="inlineStr">
        <is>
          <t>sw_IBUF[0]: sw_IBUF[0]_inst/O to masterReg/readData2[5]_i_4/I3sum delays + cap delay</t>
        </is>
      </c>
      <c r="E2127">
        <f>1000*(E2126 + J2126)</f>
        <v/>
      </c>
      <c r="F2127">
        <f>1000*(F2126 + J2126)</f>
        <v/>
      </c>
      <c r="G2127">
        <f>1000*(G2126 + J2126)</f>
        <v/>
      </c>
      <c r="H2127">
        <f>1000*(H2126 + J2126)</f>
        <v/>
      </c>
    </row>
    <row r="2129">
      <c r="A2129" t="inlineStr">
        <is>
          <t>sw_IBUF[0]: sw_IBUF[0]_inst/O to masterReg/readData2[5]_i_4/I3Total delay (from Vivado)</t>
        </is>
      </c>
      <c r="E2129" t="inlineStr">
        <is>
          <t>1530</t>
        </is>
      </c>
      <c r="F2129" t="inlineStr">
        <is>
          <t>1325</t>
        </is>
      </c>
      <c r="G2129" t="inlineStr">
        <is>
          <t>2620</t>
        </is>
      </c>
      <c r="H2129" t="inlineStr">
        <is>
          <t>2223</t>
        </is>
      </c>
    </row>
    <row r="2131">
      <c r="A2131" t="inlineStr">
        <is>
          <t>INT_L_X4Y44/INT_L.FAN_BOUNCE7-&gt;&gt;BYP_ALT4</t>
        </is>
      </c>
      <c r="B2131" t="inlineStr">
        <is>
          <t>Buffer</t>
        </is>
      </c>
      <c r="C2131" t="n">
        <v>0</v>
      </c>
      <c r="D2131" t="n">
        <v>0.00757</v>
      </c>
      <c r="E2131" t="n">
        <v>0</v>
      </c>
      <c r="F2131" t="n">
        <v>0</v>
      </c>
      <c r="G2131" t="n">
        <v>0</v>
      </c>
      <c r="H2131" t="n">
        <v>0</v>
      </c>
      <c r="I2131">
        <f>((D2133) + (D2132))</f>
        <v/>
      </c>
      <c r="J2131">
        <f>(((D2133) + (D2132))*C2131)</f>
        <v/>
      </c>
    </row>
    <row r="2132">
      <c r="A2132" t="inlineStr">
        <is>
          <t>INT_L_X4Y44/BYP_ALT4</t>
        </is>
      </c>
      <c r="B2132" t="inlineStr">
        <is>
          <t>Part of wire</t>
        </is>
      </c>
      <c r="C2132" t="n">
        <v>0</v>
      </c>
      <c r="D2132" t="n">
        <v>0</v>
      </c>
      <c r="I2132">
        <f>(((D2132)/2) + (D2133))</f>
        <v/>
      </c>
      <c r="J2132">
        <f>((C2132)*(((D2132)/2) + (D2133)))</f>
        <v/>
      </c>
    </row>
    <row r="2133">
      <c r="A2133" t="inlineStr">
        <is>
          <t>INT_L_X4Y44/INT_L.BYP_ALT4-&gt;&gt;BYP_BOUNCE4</t>
        </is>
      </c>
      <c r="B2133" t="inlineStr">
        <is>
          <t>Buffer</t>
        </is>
      </c>
      <c r="C2133" t="n">
        <v>1.4764880625</v>
      </c>
      <c r="D2133" t="n">
        <v>0</v>
      </c>
      <c r="E2133" t="n">
        <v>0.059</v>
      </c>
      <c r="F2133" t="n">
        <v>0.049</v>
      </c>
      <c r="G2133" t="n">
        <v>0.178</v>
      </c>
      <c r="H2133" t="n">
        <v>0.147</v>
      </c>
      <c r="I2133">
        <f>((D2135) + (D2134))</f>
        <v/>
      </c>
      <c r="J2133">
        <f>(((D2135) + (D2134))*C2133)</f>
        <v/>
      </c>
    </row>
    <row r="2134">
      <c r="A2134" t="inlineStr">
        <is>
          <t>INT_L_X4Y44/BYP_BOUNCE4</t>
        </is>
      </c>
      <c r="B2134" t="inlineStr">
        <is>
          <t>Part of wire</t>
        </is>
      </c>
      <c r="C2134" t="n">
        <v>0</v>
      </c>
      <c r="D2134" t="n">
        <v>0</v>
      </c>
      <c r="I2134">
        <f>(((D2134)/2) + (D2135))</f>
        <v/>
      </c>
      <c r="J2134">
        <f>((C2134)*(((D2134)/2) + (D2135)))</f>
        <v/>
      </c>
    </row>
    <row r="2135">
      <c r="A2135" t="inlineStr">
        <is>
          <t>INT_L_X4Y44/INT_L.BYP_BOUNCE4-&gt;&gt;IMUX_L14</t>
        </is>
      </c>
      <c r="B2135" t="inlineStr">
        <is>
          <t>Buffer</t>
        </is>
      </c>
      <c r="C2135" t="n">
        <v>1.6107141875</v>
      </c>
      <c r="D2135" t="n">
        <v>0.007713</v>
      </c>
      <c r="E2135" t="n">
        <v>0.047</v>
      </c>
      <c r="F2135" t="n">
        <v>0.038</v>
      </c>
      <c r="G2135" t="n">
        <v>0.138</v>
      </c>
      <c r="H2135" t="n">
        <v>0.114</v>
      </c>
      <c r="I2135">
        <f>((((D2140) + (D2139))) + (D2136 + D2137))</f>
        <v/>
      </c>
      <c r="J2135">
        <f>(((((D2140) + (D2139))) + (D2136 + D2137))*C2135)</f>
        <v/>
      </c>
    </row>
    <row r="2136">
      <c r="A2136" t="inlineStr">
        <is>
          <t>INT_L_X4Y44/IMUX_L14</t>
        </is>
      </c>
      <c r="B2136" t="inlineStr">
        <is>
          <t>Part of wire</t>
        </is>
      </c>
      <c r="C2136" t="n">
        <v>0</v>
      </c>
      <c r="D2136" t="n">
        <v>0</v>
      </c>
    </row>
    <row r="2137">
      <c r="A2137" t="inlineStr">
        <is>
          <t>CLBLL_L_X4Y44/CLBLL_IMUX14</t>
        </is>
      </c>
      <c r="B2137" t="inlineStr">
        <is>
          <t>Part of wire</t>
        </is>
      </c>
      <c r="C2137" t="n">
        <v>0</v>
      </c>
      <c r="D2137" t="n">
        <v>0</v>
      </c>
      <c r="I2137">
        <f>(((D2136 + D2137)/2) + (((D2140) + (D2139))))</f>
        <v/>
      </c>
      <c r="J2137">
        <f>((C2136 + C2137)*(((D2136 + D2137)/2) + (((D2140) + (D2139)))))</f>
        <v/>
      </c>
    </row>
    <row r="2138">
      <c r="A2138" t="inlineStr">
        <is>
          <t>CLBLL_L_X4Y44/CLBLL_L.CLBLL_IMUX14-&gt;CLBLL_L_B1</t>
        </is>
      </c>
      <c r="B2138" t="inlineStr">
        <is>
          <t>PassTransistor</t>
        </is>
      </c>
      <c r="C2138" t="n">
        <v>0</v>
      </c>
      <c r="E2138" t="n">
        <v>0</v>
      </c>
      <c r="F2138" t="n">
        <v>0</v>
      </c>
      <c r="G2138" t="n">
        <v>0</v>
      </c>
      <c r="H2138" t="n">
        <v>0</v>
      </c>
      <c r="I2138">
        <f>((D2140) + (D2139))</f>
        <v/>
      </c>
      <c r="J2138">
        <f>(((D2140) + (D2139))*C2138)</f>
        <v/>
      </c>
    </row>
    <row r="2139">
      <c r="A2139" t="inlineStr">
        <is>
          <t>CLBLL_L_X4Y44/CLBLL_L_B1</t>
        </is>
      </c>
      <c r="B2139" t="inlineStr">
        <is>
          <t>Part of wire</t>
        </is>
      </c>
      <c r="C2139" t="n">
        <v>0</v>
      </c>
      <c r="D2139" t="n">
        <v>0</v>
      </c>
      <c r="I2139">
        <f>(((D2139)/2) + (D2140))</f>
        <v/>
      </c>
      <c r="J2139">
        <f>((C2139)*(((D2139)/2) + (D2140)))</f>
        <v/>
      </c>
    </row>
    <row r="2140">
      <c r="A2140" t="inlineStr">
        <is>
          <t>ALU1/register_reg_r1_0_31_0_5_i_20/I1</t>
        </is>
      </c>
      <c r="B2140" t="inlineStr">
        <is>
          <t>Inpin</t>
        </is>
      </c>
      <c r="D2140" t="n">
        <v>0</v>
      </c>
      <c r="E2140" t="n">
        <v>0.213</v>
      </c>
      <c r="F2140" t="n">
        <v>0.171</v>
      </c>
      <c r="G2140" t="n">
        <v>0.518</v>
      </c>
      <c r="H2140" t="n">
        <v>0.417</v>
      </c>
    </row>
    <row r="2141">
      <c r="A2141" t="inlineStr">
        <is>
          <t>sw_IBUF[0]: sw_IBUF[0]_inst/O to ALU1/register_reg_r1_0_31_0_5_i_20/I1 sum delays</t>
        </is>
      </c>
      <c r="E2141">
        <f>(E2 + E5 + E7 + E9 + E11 + E15 + E18 + E27 + E48 + E56 + E64 + E113 + E116 + E168 + E444 + E2090 + E2092 + E2116 + E2118 + E2131 + E2133 + E2135 + E2138 + E2140)</f>
        <v/>
      </c>
      <c r="F2141">
        <f>(F2 + F5 + F7 + F9 + F11 + F15 + F18 + F27 + F48 + F56 + F64 + F113 + F116 + F168 + F444 + F2090 + F2092 + F2116 + F2118 + F2131 + F2133 + F2135 + F2138 + F2140)</f>
        <v/>
      </c>
      <c r="G2141">
        <f>(G2 + G5 + G7 + G9 + G11 + G15 + G18 + G27 + G48 + G56 + G64 + G113 + G116 + G168 + G444 + G2090 + G2092 + G2116 + G2118 + G2131 + G2133 + G2135 + G2138 + G2140)</f>
        <v/>
      </c>
      <c r="H2141">
        <f>(H2 + H5 + H7 + H9 + H11 + H15 + H18 + H27 + H48 + H56 + H64 + H113 + H116 + H168 + H444 + H2090 + H2092 + H2116 + H2118 + H2131 + H2133 + H2135 + H2138 + H2140)</f>
        <v/>
      </c>
      <c r="J2141">
        <f>(J2 + J4 + J5 + J6 + J7 + J8 + J9 + J10 + J11 + J14 + J15 + J17 + J18 + J26 + J27 + J47 + J48 + J55 + J56 + J63 + J64 + J72 + J113 + J115 + J116 + J118 + J168 + J171 + J444 + J449 + J2090 + J2091 + J2092 + J2093 + J2116 + J2117 + J2118 + J2119 + J2131 + J2132 + J2133 + J2134 + J2135 + J2137 + J2138 + J2139 + J2140)</f>
        <v/>
      </c>
    </row>
    <row r="2142">
      <c r="A2142" t="inlineStr">
        <is>
          <t>sw_IBUF[0]: sw_IBUF[0]_inst/O to ALU1/register_reg_r1_0_31_0_5_i_20/I1sum delays + cap delay</t>
        </is>
      </c>
      <c r="E2142">
        <f>1000*(E2141 + J2141)</f>
        <v/>
      </c>
      <c r="F2142">
        <f>1000*(F2141 + J2141)</f>
        <v/>
      </c>
      <c r="G2142">
        <f>1000*(G2141 + J2141)</f>
        <v/>
      </c>
      <c r="H2142">
        <f>1000*(H2141 + J2141)</f>
        <v/>
      </c>
    </row>
    <row r="2144">
      <c r="A2144" t="inlineStr">
        <is>
          <t>sw_IBUF[0]: sw_IBUF[0]_inst/O to ALU1/register_reg_r1_0_31_0_5_i_20/I1Total delay (from Vivado)</t>
        </is>
      </c>
      <c r="E2144" t="inlineStr">
        <is>
          <t>1679</t>
        </is>
      </c>
      <c r="F2144" t="inlineStr">
        <is>
          <t>1448</t>
        </is>
      </c>
      <c r="G2144" t="inlineStr">
        <is>
          <t>2915</t>
        </is>
      </c>
      <c r="H2144" t="inlineStr">
        <is>
          <t>2464</t>
        </is>
      </c>
    </row>
    <row r="2146">
      <c r="A2146" t="inlineStr">
        <is>
          <t>INT_R_X3Y44/INT_R.SS2END2-&gt;&gt;FAN_ALT1</t>
        </is>
      </c>
      <c r="B2146" t="inlineStr">
        <is>
          <t>Buffer</t>
        </is>
      </c>
      <c r="C2146" t="n">
        <v>0</v>
      </c>
      <c r="D2146" t="n">
        <v>0.00757</v>
      </c>
      <c r="E2146" t="n">
        <v>0</v>
      </c>
      <c r="F2146" t="n">
        <v>0</v>
      </c>
      <c r="G2146" t="n">
        <v>0</v>
      </c>
      <c r="H2146" t="n">
        <v>0</v>
      </c>
      <c r="I2146">
        <f>((D2148) + (D2147))</f>
        <v/>
      </c>
      <c r="J2146">
        <f>(((D2148) + (D2147))*C2146)</f>
        <v/>
      </c>
    </row>
    <row r="2147">
      <c r="A2147" t="inlineStr">
        <is>
          <t>INT_R_X3Y44/FAN_ALT1</t>
        </is>
      </c>
      <c r="B2147" t="inlineStr">
        <is>
          <t>Part of wire</t>
        </is>
      </c>
      <c r="C2147" t="n">
        <v>0</v>
      </c>
      <c r="D2147" t="n">
        <v>0</v>
      </c>
      <c r="I2147">
        <f>(((D2147)/2) + (D2148))</f>
        <v/>
      </c>
      <c r="J2147">
        <f>((C2147)*(((D2147)/2) + (D2148)))</f>
        <v/>
      </c>
    </row>
    <row r="2148">
      <c r="A2148" t="inlineStr">
        <is>
          <t>INT_R_X3Y44/INT_R.FAN_ALT1-&gt;&gt;FAN_BOUNCE1</t>
        </is>
      </c>
      <c r="B2148" t="inlineStr">
        <is>
          <t>Buffer</t>
        </is>
      </c>
      <c r="C2148" t="n">
        <v>1.4764880625</v>
      </c>
      <c r="D2148" t="n">
        <v>0</v>
      </c>
      <c r="E2148" t="n">
        <v>0.059</v>
      </c>
      <c r="F2148" t="n">
        <v>0.049</v>
      </c>
      <c r="G2148" t="n">
        <v>0.178</v>
      </c>
      <c r="H2148" t="n">
        <v>0.147</v>
      </c>
      <c r="I2148">
        <f>((D2150 + D2161 + D2172) + (D2149))</f>
        <v/>
      </c>
      <c r="J2148">
        <f>(((D2150 + D2161 + D2172) + (D2149))*C2148)</f>
        <v/>
      </c>
    </row>
    <row r="2149">
      <c r="A2149" t="inlineStr">
        <is>
          <t>INT_R_X3Y44/FAN_BOUNCE1</t>
        </is>
      </c>
      <c r="B2149" t="inlineStr">
        <is>
          <t>Part of wire</t>
        </is>
      </c>
      <c r="C2149" t="n">
        <v>0</v>
      </c>
      <c r="D2149" t="n">
        <v>0</v>
      </c>
      <c r="I2149">
        <f>(((D2149)/2) + (D2150 + D2161 + D2172))</f>
        <v/>
      </c>
      <c r="J2149">
        <f>((C2149)*(((D2149)/2) + (D2150 + D2161 + D2172)))</f>
        <v/>
      </c>
    </row>
    <row r="2150">
      <c r="A2150" t="inlineStr">
        <is>
          <t>INT_R_X3Y44/INT_R.FAN_BOUNCE1-&gt;&gt;IMUX2</t>
        </is>
      </c>
      <c r="B2150" t="inlineStr">
        <is>
          <t>Buffer</t>
        </is>
      </c>
      <c r="C2150" t="n">
        <v>1.6107141875</v>
      </c>
      <c r="D2150" t="n">
        <v>0.007713</v>
      </c>
      <c r="E2150" t="n">
        <v>0.047</v>
      </c>
      <c r="F2150" t="n">
        <v>0.038</v>
      </c>
      <c r="G2150" t="n">
        <v>0.138</v>
      </c>
      <c r="H2150" t="n">
        <v>0.114</v>
      </c>
      <c r="I2150">
        <f>((((D2155) + (D2154))) + (D2151 + D2152))</f>
        <v/>
      </c>
      <c r="J2150">
        <f>(((((D2155) + (D2154))) + (D2151 + D2152))*C2150)</f>
        <v/>
      </c>
    </row>
    <row r="2151">
      <c r="A2151" t="inlineStr">
        <is>
          <t>INT_R_X3Y44/IMUX2</t>
        </is>
      </c>
      <c r="B2151" t="inlineStr">
        <is>
          <t>Part of wire</t>
        </is>
      </c>
      <c r="C2151" t="n">
        <v>0</v>
      </c>
      <c r="D2151" t="n">
        <v>0</v>
      </c>
    </row>
    <row r="2152">
      <c r="A2152" t="inlineStr">
        <is>
          <t>CLBLM_R_X3Y44/CLBLM_IMUX2</t>
        </is>
      </c>
      <c r="B2152" t="inlineStr">
        <is>
          <t>Part of wire</t>
        </is>
      </c>
      <c r="C2152" t="n">
        <v>0</v>
      </c>
      <c r="D2152" t="n">
        <v>0</v>
      </c>
      <c r="I2152">
        <f>(((D2151 + D2152)/2) + (((D2155) + (D2154))))</f>
        <v/>
      </c>
      <c r="J2152">
        <f>((C2151 + C2152)*(((D2151 + D2152)/2) + (((D2155) + (D2154)))))</f>
        <v/>
      </c>
    </row>
    <row r="2153">
      <c r="A2153" t="inlineStr">
        <is>
          <t>CLBLM_R_X3Y44/CLBLM_R.CLBLM_IMUX2-&gt;CLBLM_M_A2</t>
        </is>
      </c>
      <c r="B2153" t="inlineStr">
        <is>
          <t>PassTransistor</t>
        </is>
      </c>
      <c r="C2153" t="n">
        <v>0</v>
      </c>
      <c r="E2153" t="n">
        <v>0</v>
      </c>
      <c r="F2153" t="n">
        <v>0</v>
      </c>
      <c r="G2153" t="n">
        <v>0</v>
      </c>
      <c r="H2153" t="n">
        <v>0</v>
      </c>
      <c r="I2153">
        <f>((D2155) + (D2154))</f>
        <v/>
      </c>
      <c r="J2153">
        <f>(((D2155) + (D2154))*C2153)</f>
        <v/>
      </c>
    </row>
    <row r="2154">
      <c r="A2154" t="inlineStr">
        <is>
          <t>CLBLM_R_X3Y44/CLBLM_M_A2</t>
        </is>
      </c>
      <c r="B2154" t="inlineStr">
        <is>
          <t>Part of wire</t>
        </is>
      </c>
      <c r="C2154" t="n">
        <v>0</v>
      </c>
      <c r="D2154" t="n">
        <v>0</v>
      </c>
      <c r="I2154">
        <f>(((D2154)/2) + (D2155))</f>
        <v/>
      </c>
      <c r="J2154">
        <f>((C2154)*(((D2154)/2) + (D2155)))</f>
        <v/>
      </c>
    </row>
    <row r="2155">
      <c r="A2155" t="inlineStr">
        <is>
          <t>masterReg/readData2[0]_i_4/I3</t>
        </is>
      </c>
      <c r="B2155" t="inlineStr">
        <is>
          <t>Inpin</t>
        </is>
      </c>
      <c r="D2155" t="n">
        <v>0</v>
      </c>
      <c r="E2155" t="n">
        <v>0.216</v>
      </c>
      <c r="F2155" t="n">
        <v>0.174</v>
      </c>
      <c r="G2155" t="n">
        <v>0.512</v>
      </c>
      <c r="H2155" t="n">
        <v>0.413</v>
      </c>
    </row>
    <row r="2156">
      <c r="A2156" t="inlineStr">
        <is>
          <t>sw_IBUF[0]: sw_IBUF[0]_inst/O to masterReg/readData2[0]_i_4/I3 sum delays</t>
        </is>
      </c>
      <c r="E2156">
        <f>(E2 + E5 + E7 + E9 + E11 + E15 + E18 + E27 + E48 + E56 + E64 + E113 + E116 + E168 + E2146 + E2148 + E2150 + E2153 + E2155)</f>
        <v/>
      </c>
      <c r="F2156">
        <f>(F2 + F5 + F7 + F9 + F11 + F15 + F18 + F27 + F48 + F56 + F64 + F113 + F116 + F168 + F2146 + F2148 + F2150 + F2153 + F2155)</f>
        <v/>
      </c>
      <c r="G2156">
        <f>(G2 + G5 + G7 + G9 + G11 + G15 + G18 + G27 + G48 + G56 + G64 + G113 + G116 + G168 + G2146 + G2148 + G2150 + G2153 + G2155)</f>
        <v/>
      </c>
      <c r="H2156">
        <f>(H2 + H5 + H7 + H9 + H11 + H15 + H18 + H27 + H48 + H56 + H64 + H113 + H116 + H168 + H2146 + H2148 + H2150 + H2153 + H2155)</f>
        <v/>
      </c>
      <c r="J2156">
        <f>(J2 + J4 + J5 + J6 + J7 + J8 + J9 + J10 + J11 + J14 + J15 + J17 + J18 + J26 + J27 + J47 + J48 + J55 + J56 + J63 + J64 + J72 + J113 + J115 + J116 + J118 + J168 + J171 + J2146 + J2147 + J2148 + J2149 + J2150 + J2152 + J2153 + J2154 + J2155)</f>
        <v/>
      </c>
    </row>
    <row r="2157">
      <c r="A2157" t="inlineStr">
        <is>
          <t>sw_IBUF[0]: sw_IBUF[0]_inst/O to masterReg/readData2[0]_i_4/I3sum delays + cap delay</t>
        </is>
      </c>
      <c r="E2157">
        <f>1000*(E2156 + J2156)</f>
        <v/>
      </c>
      <c r="F2157">
        <f>1000*(F2156 + J2156)</f>
        <v/>
      </c>
      <c r="G2157">
        <f>1000*(G2156 + J2156)</f>
        <v/>
      </c>
      <c r="H2157">
        <f>1000*(H2156 + J2156)</f>
        <v/>
      </c>
    </row>
    <row r="2159">
      <c r="A2159" t="inlineStr">
        <is>
          <t>sw_IBUF[0]: sw_IBUF[0]_inst/O to masterReg/readData2[0]_i_4/I3Total delay (from Vivado)</t>
        </is>
      </c>
      <c r="E2159" t="inlineStr">
        <is>
          <t>1410</t>
        </is>
      </c>
      <c r="F2159" t="inlineStr">
        <is>
          <t>1207</t>
        </is>
      </c>
      <c r="G2159" t="inlineStr">
        <is>
          <t>2436</t>
        </is>
      </c>
      <c r="H2159" t="inlineStr">
        <is>
          <t>2051</t>
        </is>
      </c>
    </row>
    <row r="2161">
      <c r="A2161" t="inlineStr">
        <is>
          <t>INT_R_X3Y44/INT_R.FAN_BOUNCE1-&gt;&gt;IMUX18</t>
        </is>
      </c>
      <c r="B2161" t="inlineStr">
        <is>
          <t>Buffer</t>
        </is>
      </c>
      <c r="C2161" t="n">
        <v>1.6107141875</v>
      </c>
      <c r="D2161" t="n">
        <v>0.007713</v>
      </c>
      <c r="E2161" t="n">
        <v>0.047</v>
      </c>
      <c r="F2161" t="n">
        <v>0.038</v>
      </c>
      <c r="G2161" t="n">
        <v>0.138</v>
      </c>
      <c r="H2161" t="n">
        <v>0.114</v>
      </c>
      <c r="I2161">
        <f>((((D2166) + (D2165))) + (D2162 + D2163))</f>
        <v/>
      </c>
      <c r="J2161">
        <f>(((((D2166) + (D2165))) + (D2162 + D2163))*C2161)</f>
        <v/>
      </c>
    </row>
    <row r="2162">
      <c r="A2162" t="inlineStr">
        <is>
          <t>INT_R_X3Y44/IMUX18</t>
        </is>
      </c>
      <c r="B2162" t="inlineStr">
        <is>
          <t>Part of wire</t>
        </is>
      </c>
      <c r="C2162" t="n">
        <v>0</v>
      </c>
      <c r="D2162" t="n">
        <v>0</v>
      </c>
    </row>
    <row r="2163">
      <c r="A2163" t="inlineStr">
        <is>
          <t>CLBLM_R_X3Y44/CLBLM_IMUX18</t>
        </is>
      </c>
      <c r="B2163" t="inlineStr">
        <is>
          <t>Part of wire</t>
        </is>
      </c>
      <c r="C2163" t="n">
        <v>0</v>
      </c>
      <c r="D2163" t="n">
        <v>0</v>
      </c>
      <c r="I2163">
        <f>(((D2162 + D2163)/2) + (((D2166) + (D2165))))</f>
        <v/>
      </c>
      <c r="J2163">
        <f>((C2162 + C2163)*(((D2162 + D2163)/2) + (((D2166) + (D2165)))))</f>
        <v/>
      </c>
    </row>
    <row r="2164">
      <c r="A2164" t="inlineStr">
        <is>
          <t>CLBLM_R_X3Y44/CLBLM_R.CLBLM_IMUX18-&gt;CLBLM_M_B2</t>
        </is>
      </c>
      <c r="B2164" t="inlineStr">
        <is>
          <t>PassTransistor</t>
        </is>
      </c>
      <c r="C2164" t="n">
        <v>0</v>
      </c>
      <c r="E2164" t="n">
        <v>0</v>
      </c>
      <c r="F2164" t="n">
        <v>0</v>
      </c>
      <c r="G2164" t="n">
        <v>0</v>
      </c>
      <c r="H2164" t="n">
        <v>0</v>
      </c>
      <c r="I2164">
        <f>((D2166) + (D2165))</f>
        <v/>
      </c>
      <c r="J2164">
        <f>(((D2166) + (D2165))*C2164)</f>
        <v/>
      </c>
    </row>
    <row r="2165">
      <c r="A2165" t="inlineStr">
        <is>
          <t>CLBLM_R_X3Y44/CLBLM_M_B2</t>
        </is>
      </c>
      <c r="B2165" t="inlineStr">
        <is>
          <t>Part of wire</t>
        </is>
      </c>
      <c r="C2165" t="n">
        <v>0</v>
      </c>
      <c r="D2165" t="n">
        <v>0</v>
      </c>
      <c r="I2165">
        <f>(((D2165)/2) + (D2166))</f>
        <v/>
      </c>
      <c r="J2165">
        <f>((C2165)*(((D2165)/2) + (D2166)))</f>
        <v/>
      </c>
    </row>
    <row r="2166">
      <c r="A2166" t="inlineStr">
        <is>
          <t>masterReg/register_reg_r1_0_31_0_5_i_11/I2</t>
        </is>
      </c>
      <c r="B2166" t="inlineStr">
        <is>
          <t>Inpin</t>
        </is>
      </c>
      <c r="D2166" t="n">
        <v>0</v>
      </c>
      <c r="E2166" t="n">
        <v>0.214</v>
      </c>
      <c r="F2166" t="n">
        <v>0.172</v>
      </c>
      <c r="G2166" t="n">
        <v>0.504</v>
      </c>
      <c r="H2166" t="n">
        <v>0.406</v>
      </c>
    </row>
    <row r="2167">
      <c r="A2167" t="inlineStr">
        <is>
          <t>sw_IBUF[0]: sw_IBUF[0]_inst/O to masterReg/register_reg_r1_0_31_0_5_i_11/I2 sum delays</t>
        </is>
      </c>
      <c r="E2167">
        <f>(E2 + E5 + E7 + E9 + E11 + E15 + E18 + E27 + E48 + E56 + E64 + E113 + E116 + E168 + E2146 + E2148 + E2161 + E2164 + E2166)</f>
        <v/>
      </c>
      <c r="F2167">
        <f>(F2 + F5 + F7 + F9 + F11 + F15 + F18 + F27 + F48 + F56 + F64 + F113 + F116 + F168 + F2146 + F2148 + F2161 + F2164 + F2166)</f>
        <v/>
      </c>
      <c r="G2167">
        <f>(G2 + G5 + G7 + G9 + G11 + G15 + G18 + G27 + G48 + G56 + G64 + G113 + G116 + G168 + G2146 + G2148 + G2161 + G2164 + G2166)</f>
        <v/>
      </c>
      <c r="H2167">
        <f>(H2 + H5 + H7 + H9 + H11 + H15 + H18 + H27 + H48 + H56 + H64 + H113 + H116 + H168 + H2146 + H2148 + H2161 + H2164 + H2166)</f>
        <v/>
      </c>
      <c r="J2167">
        <f>(J2 + J4 + J5 + J6 + J7 + J8 + J9 + J10 + J11 + J14 + J15 + J17 + J18 + J26 + J27 + J47 + J48 + J55 + J56 + J63 + J64 + J72 + J113 + J115 + J116 + J118 + J168 + J171 + J2146 + J2147 + J2148 + J2149 + J2161 + J2163 + J2164 + J2165 + J2166)</f>
        <v/>
      </c>
    </row>
    <row r="2168">
      <c r="A2168" t="inlineStr">
        <is>
          <t>sw_IBUF[0]: sw_IBUF[0]_inst/O to masterReg/register_reg_r1_0_31_0_5_i_11/I2sum delays + cap delay</t>
        </is>
      </c>
      <c r="E2168">
        <f>1000*(E2167 + J2167)</f>
        <v/>
      </c>
      <c r="F2168">
        <f>1000*(F2167 + J2167)</f>
        <v/>
      </c>
      <c r="G2168">
        <f>1000*(G2167 + J2167)</f>
        <v/>
      </c>
      <c r="H2168">
        <f>1000*(H2167 + J2167)</f>
        <v/>
      </c>
    </row>
    <row r="2170">
      <c r="A2170" t="inlineStr">
        <is>
          <t>sw_IBUF[0]: sw_IBUF[0]_inst/O to masterReg/register_reg_r1_0_31_0_5_i_11/I2Total delay (from Vivado)</t>
        </is>
      </c>
      <c r="E2170" t="inlineStr">
        <is>
          <t>1408</t>
        </is>
      </c>
      <c r="F2170" t="inlineStr">
        <is>
          <t>1205</t>
        </is>
      </c>
      <c r="G2170" t="inlineStr">
        <is>
          <t>2430</t>
        </is>
      </c>
      <c r="H2170" t="inlineStr">
        <is>
          <t>2047</t>
        </is>
      </c>
    </row>
    <row r="2172">
      <c r="A2172" t="inlineStr">
        <is>
          <t>INT_R_X3Y44/INT_R.FAN_BOUNCE1-&gt;&gt;IMUX34</t>
        </is>
      </c>
      <c r="B2172" t="inlineStr">
        <is>
          <t>Buffer</t>
        </is>
      </c>
      <c r="C2172" t="n">
        <v>1.6107141875</v>
      </c>
      <c r="D2172" t="n">
        <v>0.007713</v>
      </c>
      <c r="E2172" t="n">
        <v>0.047</v>
      </c>
      <c r="F2172" t="n">
        <v>0.038</v>
      </c>
      <c r="G2172" t="n">
        <v>0.138</v>
      </c>
      <c r="H2172" t="n">
        <v>0.114</v>
      </c>
      <c r="I2172">
        <f>((((D2177) + (D2176))) + (D2173 + D2174))</f>
        <v/>
      </c>
      <c r="J2172">
        <f>(((((D2177) + (D2176))) + (D2173 + D2174))*C2172)</f>
        <v/>
      </c>
    </row>
    <row r="2173">
      <c r="A2173" t="inlineStr">
        <is>
          <t>INT_R_X3Y44/IMUX34</t>
        </is>
      </c>
      <c r="B2173" t="inlineStr">
        <is>
          <t>Part of wire</t>
        </is>
      </c>
      <c r="C2173" t="n">
        <v>0</v>
      </c>
      <c r="D2173" t="n">
        <v>0</v>
      </c>
    </row>
    <row r="2174">
      <c r="A2174" t="inlineStr">
        <is>
          <t>CLBLM_R_X3Y44/CLBLM_IMUX34</t>
        </is>
      </c>
      <c r="B2174" t="inlineStr">
        <is>
          <t>Part of wire</t>
        </is>
      </c>
      <c r="C2174" t="n">
        <v>0</v>
      </c>
      <c r="D2174" t="n">
        <v>0</v>
      </c>
      <c r="I2174">
        <f>(((D2173 + D2174)/2) + (((D2177) + (D2176))))</f>
        <v/>
      </c>
      <c r="J2174">
        <f>((C2173 + C2174)*(((D2173 + D2174)/2) + (((D2177) + (D2176)))))</f>
        <v/>
      </c>
    </row>
    <row r="2175">
      <c r="A2175" t="inlineStr">
        <is>
          <t>CLBLM_R_X3Y44/CLBLM_R.CLBLM_IMUX34-&gt;CLBLM_L_C6</t>
        </is>
      </c>
      <c r="B2175" t="inlineStr">
        <is>
          <t>PassTransistor</t>
        </is>
      </c>
      <c r="C2175" t="n">
        <v>0</v>
      </c>
      <c r="E2175" t="n">
        <v>0</v>
      </c>
      <c r="F2175" t="n">
        <v>0</v>
      </c>
      <c r="G2175" t="n">
        <v>0</v>
      </c>
      <c r="H2175" t="n">
        <v>0</v>
      </c>
      <c r="I2175">
        <f>((D2177) + (D2176))</f>
        <v/>
      </c>
      <c r="J2175">
        <f>(((D2177) + (D2176))*C2175)</f>
        <v/>
      </c>
    </row>
    <row r="2176">
      <c r="A2176" t="inlineStr">
        <is>
          <t>CLBLM_R_X3Y44/CLBLM_L_C6</t>
        </is>
      </c>
      <c r="B2176" t="inlineStr">
        <is>
          <t>Part of wire</t>
        </is>
      </c>
      <c r="C2176" t="n">
        <v>0</v>
      </c>
      <c r="D2176" t="n">
        <v>0</v>
      </c>
      <c r="I2176">
        <f>(((D2176)/2) + (D2177))</f>
        <v/>
      </c>
      <c r="J2176">
        <f>((C2176)*(((D2176)/2) + (D2177)))</f>
        <v/>
      </c>
    </row>
    <row r="2177">
      <c r="A2177" t="inlineStr">
        <is>
          <t>masterReg/register_reg_r1_0_31_0_5_i_21/I2</t>
        </is>
      </c>
      <c r="B2177" t="inlineStr">
        <is>
          <t>Inpin</t>
        </is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t="inlineStr">
        <is>
          <t>sw_IBUF[0]: sw_IBUF[0]_inst/O to masterReg/register_reg_r1_0_31_0_5_i_21/I2 sum delays</t>
        </is>
      </c>
      <c r="E2178">
        <f>(E2 + E5 + E7 + E9 + E11 + E15 + E18 + E27 + E48 + E56 + E64 + E113 + E116 + E168 + E2146 + E2148 + E2172 + E2175 + E2177)</f>
        <v/>
      </c>
      <c r="F2178">
        <f>(F2 + F5 + F7 + F9 + F11 + F15 + F18 + F27 + F48 + F56 + F64 + F113 + F116 + F168 + F2146 + F2148 + F2172 + F2175 + F2177)</f>
        <v/>
      </c>
      <c r="G2178">
        <f>(G2 + G5 + G7 + G9 + G11 + G15 + G18 + G27 + G48 + G56 + G64 + G113 + G116 + G168 + G2146 + G2148 + G2172 + G2175 + G2177)</f>
        <v/>
      </c>
      <c r="H2178">
        <f>(H2 + H5 + H7 + H9 + H11 + H15 + H18 + H27 + H48 + H56 + H64 + H113 + H116 + H168 + H2146 + H2148 + H2172 + H2175 + H2177)</f>
        <v/>
      </c>
      <c r="J2178">
        <f>(J2 + J4 + J5 + J6 + J7 + J8 + J9 + J10 + J11 + J14 + J15 + J17 + J18 + J26 + J27 + J47 + J48 + J55 + J56 + J63 + J64 + J72 + J113 + J115 + J116 + J118 + J168 + J171 + J2146 + J2147 + J2148 + J2149 + J2172 + J2174 + J2175 + J2176 + J2177)</f>
        <v/>
      </c>
    </row>
    <row r="2179">
      <c r="A2179" t="inlineStr">
        <is>
          <t>sw_IBUF[0]: sw_IBUF[0]_inst/O to masterReg/register_reg_r1_0_31_0_5_i_21/I2sum delays + cap delay</t>
        </is>
      </c>
      <c r="E2179">
        <f>1000*(E2178 + J2178)</f>
        <v/>
      </c>
      <c r="F2179">
        <f>1000*(F2178 + J2178)</f>
        <v/>
      </c>
      <c r="G2179">
        <f>1000*(G2178 + J2178)</f>
        <v/>
      </c>
      <c r="H2179">
        <f>1000*(H2178 + J2178)</f>
        <v/>
      </c>
    </row>
    <row r="2181">
      <c r="A2181" t="inlineStr">
        <is>
          <t>sw_IBUF[0]: sw_IBUF[0]_inst/O to masterReg/register_reg_r1_0_31_0_5_i_21/I2Total delay (from Vivado)</t>
        </is>
      </c>
      <c r="E2181" t="inlineStr">
        <is>
          <t>1194</t>
        </is>
      </c>
      <c r="F2181" t="inlineStr">
        <is>
          <t>1033</t>
        </is>
      </c>
      <c r="G2181" t="inlineStr">
        <is>
          <t>2002</t>
        </is>
      </c>
      <c r="H2181" t="inlineStr">
        <is>
          <t>1703</t>
        </is>
      </c>
    </row>
    <row r="2183">
      <c r="A2183" t="inlineStr">
        <is>
          <t>INT_R_X3Y46/INT_R.SL1END2-&gt;&gt;SE2BEG2</t>
        </is>
      </c>
      <c r="B2183" t="inlineStr">
        <is>
          <t>Buffer</t>
        </is>
      </c>
      <c r="C2183" t="n">
        <v>1.1851186875</v>
      </c>
      <c r="D2183" t="n">
        <v>0.008473000000000001</v>
      </c>
      <c r="E2183" t="n">
        <v>0.042</v>
      </c>
      <c r="F2183" t="n">
        <v>0.034</v>
      </c>
      <c r="G2183" t="n">
        <v>0.138</v>
      </c>
      <c r="H2183" t="n">
        <v>0.114</v>
      </c>
      <c r="I2183">
        <f>((D2189 + D2220) + (D2184 + D2185 + D2186 + D2187 + D2188))</f>
        <v/>
      </c>
      <c r="J2183">
        <f>(((D2189 + D2220) + (D2184 + D2185 + D2186 + D2187 + D2188))*C2183)</f>
        <v/>
      </c>
    </row>
    <row r="2184">
      <c r="A2184" t="inlineStr">
        <is>
          <t>INT_R_X3Y46/SE2BEG2</t>
        </is>
      </c>
      <c r="B2184" t="inlineStr">
        <is>
          <t>Part of wire</t>
        </is>
      </c>
      <c r="C2184" t="n">
        <v>0</v>
      </c>
      <c r="D2184" t="n">
        <v>0</v>
      </c>
    </row>
    <row r="2185">
      <c r="A2185" t="inlineStr">
        <is>
          <t>INT_L_X4Y45/SE2END2</t>
        </is>
      </c>
      <c r="B2185" t="inlineStr">
        <is>
          <t>Part of wire</t>
        </is>
      </c>
      <c r="C2185" t="n">
        <v>0</v>
      </c>
      <c r="D2185" t="n">
        <v>0</v>
      </c>
    </row>
    <row r="2186">
      <c r="A2186" t="inlineStr">
        <is>
          <t>INT_R_X3Y45/SE2A2</t>
        </is>
      </c>
      <c r="B2186" t="inlineStr">
        <is>
          <t>Part of wire</t>
        </is>
      </c>
      <c r="C2186" t="n">
        <v>0</v>
      </c>
      <c r="D2186" t="n">
        <v>0</v>
      </c>
    </row>
    <row r="2187">
      <c r="A2187" t="inlineStr">
        <is>
          <t>CLBLM_R_X3Y45/CLBLM_SE2A2</t>
        </is>
      </c>
      <c r="B2187" t="inlineStr">
        <is>
          <t>Part of wire</t>
        </is>
      </c>
      <c r="C2187" t="n">
        <v>0.090332</v>
      </c>
      <c r="D2187" t="n">
        <v>0.005065</v>
      </c>
    </row>
    <row r="2188">
      <c r="A2188" t="inlineStr">
        <is>
          <t>CLBLL_L_X4Y45/CLBLL_SE2A2</t>
        </is>
      </c>
      <c r="B2188" t="inlineStr">
        <is>
          <t>Part of wire</t>
        </is>
      </c>
      <c r="C2188" t="n">
        <v>0.07904000000000001</v>
      </c>
      <c r="D2188" t="n">
        <v>0.005065</v>
      </c>
      <c r="I2188">
        <f>(((D2184 + D2185 + D2186 + D2187 + D2188)/2) + (D2189 + D2220))</f>
        <v/>
      </c>
      <c r="J2188">
        <f>((C2184 + C2185 + C2186 + C2187 + C2188)*(((D2184 + D2185 + D2186 + D2187 + D2188)/2) + (D2189 + D2220)))</f>
        <v/>
      </c>
    </row>
    <row r="2189">
      <c r="A2189" t="inlineStr">
        <is>
          <t>INT_L_X4Y45/INT_L.SE2END2-&gt;&gt;BYP_ALT3</t>
        </is>
      </c>
      <c r="B2189" t="inlineStr">
        <is>
          <t>Buffer</t>
        </is>
      </c>
      <c r="C2189" t="n">
        <v>0</v>
      </c>
      <c r="D2189" t="n">
        <v>0.00757</v>
      </c>
      <c r="E2189" t="n">
        <v>0</v>
      </c>
      <c r="F2189" t="n">
        <v>0</v>
      </c>
      <c r="G2189" t="n">
        <v>0</v>
      </c>
      <c r="H2189" t="n">
        <v>0</v>
      </c>
      <c r="I2189">
        <f>((D2191) + (D2190))</f>
        <v/>
      </c>
      <c r="J2189">
        <f>(((D2191) + (D2190))*C2189)</f>
        <v/>
      </c>
    </row>
    <row r="2190">
      <c r="A2190" t="inlineStr">
        <is>
          <t>INT_L_X4Y45/BYP_ALT3</t>
        </is>
      </c>
      <c r="B2190" t="inlineStr">
        <is>
          <t>Part of wire</t>
        </is>
      </c>
      <c r="C2190" t="n">
        <v>0</v>
      </c>
      <c r="D2190" t="n">
        <v>0</v>
      </c>
      <c r="I2190">
        <f>(((D2190)/2) + (D2191))</f>
        <v/>
      </c>
      <c r="J2190">
        <f>((C2190)*(((D2190)/2) + (D2191)))</f>
        <v/>
      </c>
    </row>
    <row r="2191">
      <c r="A2191" t="inlineStr">
        <is>
          <t>INT_L_X4Y45/INT_L.BYP_ALT3-&gt;&gt;BYP_BOUNCE3</t>
        </is>
      </c>
      <c r="B2191" t="inlineStr">
        <is>
          <t>Buffer</t>
        </is>
      </c>
      <c r="C2191" t="n">
        <v>1.4764880625</v>
      </c>
      <c r="D2191" t="n">
        <v>0</v>
      </c>
      <c r="E2191" t="n">
        <v>0.059</v>
      </c>
      <c r="F2191" t="n">
        <v>0.049</v>
      </c>
      <c r="G2191" t="n">
        <v>0.178</v>
      </c>
      <c r="H2191" t="n">
        <v>0.147</v>
      </c>
      <c r="I2191">
        <f>((D2194 + D2209) + (D2192 + D2193))</f>
        <v/>
      </c>
      <c r="J2191">
        <f>(((D2194 + D2209) + (D2192 + D2193))*C2191)</f>
        <v/>
      </c>
    </row>
    <row r="2192">
      <c r="A2192" t="inlineStr">
        <is>
          <t>INT_L_X4Y45/BYP_BOUNCE3</t>
        </is>
      </c>
      <c r="B2192" t="inlineStr">
        <is>
          <t>Part of wire</t>
        </is>
      </c>
      <c r="C2192" t="n">
        <v>0</v>
      </c>
      <c r="D2192" t="n">
        <v>0</v>
      </c>
    </row>
    <row r="2193">
      <c r="A2193" t="inlineStr">
        <is>
          <t>INT_L_X4Y46/BYP_BOUNCE_N3_3</t>
        </is>
      </c>
      <c r="B2193" t="inlineStr">
        <is>
          <t>Part of wire</t>
        </is>
      </c>
      <c r="C2193" t="n">
        <v>0</v>
      </c>
      <c r="D2193" t="n">
        <v>0</v>
      </c>
      <c r="I2193">
        <f>(((D2192 + D2193)/2) + (D2194 + D2209))</f>
        <v/>
      </c>
      <c r="J2193">
        <f>((C2192 + C2193)*(((D2192 + D2193)/2) + (D2194 + D2209)))</f>
        <v/>
      </c>
    </row>
    <row r="2194">
      <c r="A2194" t="inlineStr">
        <is>
          <t>INT_L_X4Y45/INT_L.BYP_BOUNCE3-&gt;&gt;FAN_ALT3</t>
        </is>
      </c>
      <c r="B2194" t="inlineStr">
        <is>
          <t>Buffer</t>
        </is>
      </c>
      <c r="C2194" t="n">
        <v>0</v>
      </c>
      <c r="D2194" t="n">
        <v>0.00757</v>
      </c>
      <c r="E2194" t="n">
        <v>0</v>
      </c>
      <c r="F2194" t="n">
        <v>0</v>
      </c>
      <c r="G2194" t="n">
        <v>0</v>
      </c>
      <c r="H2194" t="n">
        <v>0</v>
      </c>
      <c r="I2194">
        <f>((D2196) + (D2195))</f>
        <v/>
      </c>
      <c r="J2194">
        <f>(((D2196) + (D2195))*C2194)</f>
        <v/>
      </c>
    </row>
    <row r="2195">
      <c r="A2195" t="inlineStr">
        <is>
          <t>INT_L_X4Y45/FAN_ALT3</t>
        </is>
      </c>
      <c r="B2195" t="inlineStr">
        <is>
          <t>Part of wire</t>
        </is>
      </c>
      <c r="C2195" t="n">
        <v>0</v>
      </c>
      <c r="D2195" t="n">
        <v>0</v>
      </c>
      <c r="I2195">
        <f>(((D2195)/2) + (D2196))</f>
        <v/>
      </c>
      <c r="J2195">
        <f>((C2195)*(((D2195)/2) + (D2196)))</f>
        <v/>
      </c>
    </row>
    <row r="2196">
      <c r="A2196" t="inlineStr">
        <is>
          <t>INT_L_X4Y45/INT_L.FAN_ALT3-&gt;&gt;FAN_BOUNCE3</t>
        </is>
      </c>
      <c r="B2196" t="inlineStr">
        <is>
          <t>Buffer</t>
        </is>
      </c>
      <c r="C2196" t="n">
        <v>1.4764880625</v>
      </c>
      <c r="D2196" t="n">
        <v>0</v>
      </c>
      <c r="E2196" t="n">
        <v>0.059</v>
      </c>
      <c r="F2196" t="n">
        <v>0.049</v>
      </c>
      <c r="G2196" t="n">
        <v>0.178</v>
      </c>
      <c r="H2196" t="n">
        <v>0.147</v>
      </c>
      <c r="I2196">
        <f>((D2198) + (D2197))</f>
        <v/>
      </c>
      <c r="J2196">
        <f>(((D2198) + (D2197))*C2196)</f>
        <v/>
      </c>
    </row>
    <row r="2197">
      <c r="A2197" t="inlineStr">
        <is>
          <t>INT_L_X4Y45/FAN_BOUNCE3</t>
        </is>
      </c>
      <c r="B2197" t="inlineStr">
        <is>
          <t>Part of wire</t>
        </is>
      </c>
      <c r="C2197" t="n">
        <v>0</v>
      </c>
      <c r="D2197" t="n">
        <v>0</v>
      </c>
      <c r="I2197">
        <f>(((D2197)/2) + (D2198))</f>
        <v/>
      </c>
      <c r="J2197">
        <f>((C2197)*(((D2197)/2) + (D2198)))</f>
        <v/>
      </c>
    </row>
    <row r="2198">
      <c r="A2198" t="inlineStr">
        <is>
          <t>INT_L_X4Y45/INT_L.FAN_BOUNCE3-&gt;&gt;IMUX_L3</t>
        </is>
      </c>
      <c r="B2198" t="inlineStr">
        <is>
          <t>Buffer</t>
        </is>
      </c>
      <c r="C2198" t="n">
        <v>1.6107141875</v>
      </c>
      <c r="D2198" t="n">
        <v>0.007713</v>
      </c>
      <c r="E2198" t="n">
        <v>0.047</v>
      </c>
      <c r="F2198" t="n">
        <v>0.038</v>
      </c>
      <c r="G2198" t="n">
        <v>0.138</v>
      </c>
      <c r="H2198" t="n">
        <v>0.114</v>
      </c>
      <c r="I2198">
        <f>((((D2203) + (D2202))) + (D2199 + D2200))</f>
        <v/>
      </c>
      <c r="J2198">
        <f>(((((D2203) + (D2202))) + (D2199 + D2200))*C2198)</f>
        <v/>
      </c>
    </row>
    <row r="2199">
      <c r="A2199" t="inlineStr">
        <is>
          <t>INT_L_X4Y45/IMUX_L3</t>
        </is>
      </c>
      <c r="B2199" t="inlineStr">
        <is>
          <t>Part of wire</t>
        </is>
      </c>
      <c r="C2199" t="n">
        <v>0</v>
      </c>
      <c r="D2199" t="n">
        <v>0</v>
      </c>
    </row>
    <row r="2200">
      <c r="A2200" t="inlineStr">
        <is>
          <t>CLBLL_L_X4Y45/CLBLL_IMUX3</t>
        </is>
      </c>
      <c r="B2200" t="inlineStr">
        <is>
          <t>Part of wire</t>
        </is>
      </c>
      <c r="C2200" t="n">
        <v>0</v>
      </c>
      <c r="D2200" t="n">
        <v>0</v>
      </c>
      <c r="I2200">
        <f>(((D2199 + D2200)/2) + (((D2203) + (D2202))))</f>
        <v/>
      </c>
      <c r="J2200">
        <f>((C2199 + C2200)*(((D2199 + D2200)/2) + (((D2203) + (D2202)))))</f>
        <v/>
      </c>
    </row>
    <row r="2201">
      <c r="A2201" t="inlineStr">
        <is>
          <t>CLBLL_L_X4Y45/CLBLL_L.CLBLL_IMUX3-&gt;CLBLL_L_A2</t>
        </is>
      </c>
      <c r="B2201" t="inlineStr">
        <is>
          <t>PassTransistor</t>
        </is>
      </c>
      <c r="C2201" t="n">
        <v>0</v>
      </c>
      <c r="E2201" t="n">
        <v>0</v>
      </c>
      <c r="F2201" t="n">
        <v>0</v>
      </c>
      <c r="G2201" t="n">
        <v>0</v>
      </c>
      <c r="H2201" t="n">
        <v>0</v>
      </c>
      <c r="I2201">
        <f>((D2203) + (D2202))</f>
        <v/>
      </c>
      <c r="J2201">
        <f>(((D2203) + (D2202))*C2201)</f>
        <v/>
      </c>
    </row>
    <row r="2202">
      <c r="A2202" t="inlineStr">
        <is>
          <t>CLBLL_L_X4Y45/CLBLL_L_A2</t>
        </is>
      </c>
      <c r="B2202" t="inlineStr">
        <is>
          <t>Part of wire</t>
        </is>
      </c>
      <c r="C2202" t="n">
        <v>0</v>
      </c>
      <c r="D2202" t="n">
        <v>0</v>
      </c>
      <c r="I2202">
        <f>(((D2202)/2) + (D2203))</f>
        <v/>
      </c>
      <c r="J2202">
        <f>((C2202)*(((D2202)/2) + (D2203)))</f>
        <v/>
      </c>
    </row>
    <row r="2203">
      <c r="A2203" t="inlineStr">
        <is>
          <t>masterReg/readData2[1]_i_5/I1</t>
        </is>
      </c>
      <c r="B2203" t="inlineStr">
        <is>
          <t>Inpin</t>
        </is>
      </c>
      <c r="D2203" t="n">
        <v>0</v>
      </c>
      <c r="E2203" t="n">
        <v>0.212</v>
      </c>
      <c r="F2203" t="n">
        <v>0.17</v>
      </c>
      <c r="G2203" t="n">
        <v>0.507</v>
      </c>
      <c r="H2203" t="n">
        <v>0.409</v>
      </c>
    </row>
    <row r="2204">
      <c r="A2204" t="inlineStr">
        <is>
          <t>sw_IBUF[0]: sw_IBUF[0]_inst/O to masterReg/readData2[1]_i_5/I1 sum delays</t>
        </is>
      </c>
      <c r="E2204">
        <f>(E2 + E5 + E7 + E9 + E11 + E15 + E18 + E27 + E48 + E56 + E64 + E113 + E116 + E2183 + E2189 + E2191 + E2194 + E2196 + E2198 + E2201 + E2203)</f>
        <v/>
      </c>
      <c r="F2204">
        <f>(F2 + F5 + F7 + F9 + F11 + F15 + F18 + F27 + F48 + F56 + F64 + F113 + F116 + F2183 + F2189 + F2191 + F2194 + F2196 + F2198 + F2201 + F2203)</f>
        <v/>
      </c>
      <c r="G2204">
        <f>(G2 + G5 + G7 + G9 + G11 + G15 + G18 + G27 + G48 + G56 + G64 + G113 + G116 + G2183 + G2189 + G2191 + G2194 + G2196 + G2198 + G2201 + G2203)</f>
        <v/>
      </c>
      <c r="H2204">
        <f>(H2 + H5 + H7 + H9 + H11 + H15 + H18 + H27 + H48 + H56 + H64 + H113 + H116 + H2183 + H2189 + H2191 + H2194 + H2196 + H2198 + H2201 + H2203)</f>
        <v/>
      </c>
      <c r="J2204">
        <f>(J2 + J4 + J5 + J6 + J7 + J8 + J9 + J10 + J11 + J14 + J15 + J17 + J18 + J26 + J27 + J47 + J48 + J55 + J56 + J63 + J64 + J72 + J113 + J115 + J116 + J118 + J2183 + J2188 + J2189 + J2190 + J2191 + J2193 + J2194 + J2195 + J2196 + J2197 + J2198 + J2200 + J2201 + J2202 + J2203)</f>
        <v/>
      </c>
    </row>
    <row r="2205">
      <c r="A2205" t="inlineStr">
        <is>
          <t>sw_IBUF[0]: sw_IBUF[0]_inst/O to masterReg/readData2[1]_i_5/I1sum delays + cap delay</t>
        </is>
      </c>
      <c r="E2205">
        <f>1000*(E2204 + J2204)</f>
        <v/>
      </c>
      <c r="F2205">
        <f>1000*(F2204 + J2204)</f>
        <v/>
      </c>
      <c r="G2205">
        <f>1000*(G2204 + J2204)</f>
        <v/>
      </c>
      <c r="H2205">
        <f>1000*(H2204 + J2204)</f>
        <v/>
      </c>
    </row>
    <row r="2207">
      <c r="A2207" t="inlineStr">
        <is>
          <t>sw_IBUF[0]: sw_IBUF[0]_inst/O to masterReg/readData2[1]_i_5/I1Total delay (from Vivado)</t>
        </is>
      </c>
      <c r="E2207" t="inlineStr">
        <is>
          <t>1422</t>
        </is>
      </c>
      <c r="F2207" t="inlineStr">
        <is>
          <t>1211</t>
        </is>
      </c>
      <c r="G2207" t="inlineStr">
        <is>
          <t>2539</t>
        </is>
      </c>
      <c r="H2207" t="inlineStr">
        <is>
          <t>2131</t>
        </is>
      </c>
    </row>
    <row r="2209">
      <c r="A2209" t="inlineStr">
        <is>
          <t>INT_L_X4Y45/INT_L.BYP_BOUNCE3-&gt;&gt;IMUX_L15</t>
        </is>
      </c>
      <c r="B2209" t="inlineStr">
        <is>
          <t>Buffer</t>
        </is>
      </c>
      <c r="C2209" t="n">
        <v>1.6107141875</v>
      </c>
      <c r="D2209" t="n">
        <v>0.007713</v>
      </c>
      <c r="E2209" t="n">
        <v>0.047</v>
      </c>
      <c r="F2209" t="n">
        <v>0.038</v>
      </c>
      <c r="G2209" t="n">
        <v>0.138</v>
      </c>
      <c r="H2209" t="n">
        <v>0.114</v>
      </c>
      <c r="I2209">
        <f>((((D2214) + (D2213))) + (D2210 + D2211))</f>
        <v/>
      </c>
      <c r="J2209">
        <f>(((((D2214) + (D2213))) + (D2210 + D2211))*C2209)</f>
        <v/>
      </c>
    </row>
    <row r="2210">
      <c r="A2210" t="inlineStr">
        <is>
          <t>INT_L_X4Y45/IMUX_L15</t>
        </is>
      </c>
      <c r="B2210" t="inlineStr">
        <is>
          <t>Part of wire</t>
        </is>
      </c>
      <c r="C2210" t="n">
        <v>0</v>
      </c>
      <c r="D2210" t="n">
        <v>0</v>
      </c>
    </row>
    <row r="2211">
      <c r="A2211" t="inlineStr">
        <is>
          <t>CLBLL_L_X4Y45/CLBLL_IMUX15</t>
        </is>
      </c>
      <c r="B2211" t="inlineStr">
        <is>
          <t>Part of wire</t>
        </is>
      </c>
      <c r="C2211" t="n">
        <v>0</v>
      </c>
      <c r="D2211" t="n">
        <v>0</v>
      </c>
      <c r="I2211">
        <f>(((D2210 + D2211)/2) + (((D2214) + (D2213))))</f>
        <v/>
      </c>
      <c r="J2211">
        <f>((C2210 + C2211)*(((D2210 + D2211)/2) + (((D2214) + (D2213)))))</f>
        <v/>
      </c>
    </row>
    <row r="2212">
      <c r="A2212" t="inlineStr">
        <is>
          <t>CLBLL_L_X4Y45/CLBLL_L.CLBLL_IMUX15-&gt;CLBLL_LL_B1</t>
        </is>
      </c>
      <c r="B2212" t="inlineStr">
        <is>
          <t>PassTransistor</t>
        </is>
      </c>
      <c r="C2212" t="n">
        <v>0</v>
      </c>
      <c r="E2212" t="n">
        <v>0</v>
      </c>
      <c r="F2212" t="n">
        <v>0</v>
      </c>
      <c r="G2212" t="n">
        <v>0</v>
      </c>
      <c r="H2212" t="n">
        <v>0</v>
      </c>
      <c r="I2212">
        <f>((D2214) + (D2213))</f>
        <v/>
      </c>
      <c r="J2212">
        <f>(((D2214) + (D2213))*C2212)</f>
        <v/>
      </c>
    </row>
    <row r="2213">
      <c r="A2213" t="inlineStr">
        <is>
          <t>CLBLL_L_X4Y45/CLBLL_LL_B1</t>
        </is>
      </c>
      <c r="B2213" t="inlineStr">
        <is>
          <t>Part of wire</t>
        </is>
      </c>
      <c r="C2213" t="n">
        <v>0</v>
      </c>
      <c r="D2213" t="n">
        <v>0</v>
      </c>
      <c r="I2213">
        <f>(((D2213)/2) + (D2214))</f>
        <v/>
      </c>
      <c r="J2213">
        <f>((C2213)*(((D2213)/2) + (D2214)))</f>
        <v/>
      </c>
    </row>
    <row r="2214">
      <c r="A2214" t="inlineStr">
        <is>
          <t>masterReg/readData2[0]_i_7/I2</t>
        </is>
      </c>
      <c r="B2214" t="inlineStr">
        <is>
          <t>Inpin</t>
        </is>
      </c>
      <c r="D2214" t="n">
        <v>0</v>
      </c>
      <c r="E2214" t="n">
        <v>0.213</v>
      </c>
      <c r="F2214" t="n">
        <v>0.171</v>
      </c>
      <c r="G2214" t="n">
        <v>0.518</v>
      </c>
      <c r="H2214" t="n">
        <v>0.417</v>
      </c>
    </row>
    <row r="2215">
      <c r="A2215" t="inlineStr">
        <is>
          <t>sw_IBUF[0]: sw_IBUF[0]_inst/O to masterReg/readData2[0]_i_7/I2 sum delays</t>
        </is>
      </c>
      <c r="E2215">
        <f>(E2 + E5 + E7 + E9 + E11 + E15 + E18 + E27 + E48 + E56 + E64 + E113 + E116 + E2183 + E2189 + E2191 + E2209 + E2212 + E2214)</f>
        <v/>
      </c>
      <c r="F2215">
        <f>(F2 + F5 + F7 + F9 + F11 + F15 + F18 + F27 + F48 + F56 + F64 + F113 + F116 + F2183 + F2189 + F2191 + F2209 + F2212 + F2214)</f>
        <v/>
      </c>
      <c r="G2215">
        <f>(G2 + G5 + G7 + G9 + G11 + G15 + G18 + G27 + G48 + G56 + G64 + G113 + G116 + G2183 + G2189 + G2191 + G2209 + G2212 + G2214)</f>
        <v/>
      </c>
      <c r="H2215">
        <f>(H2 + H5 + H7 + H9 + H11 + H15 + H18 + H27 + H48 + H56 + H64 + H113 + H116 + H2183 + H2189 + H2191 + H2209 + H2212 + H2214)</f>
        <v/>
      </c>
      <c r="J2215">
        <f>(J2 + J4 + J5 + J6 + J7 + J8 + J9 + J10 + J11 + J14 + J15 + J17 + J18 + J26 + J27 + J47 + J48 + J55 + J56 + J63 + J64 + J72 + J113 + J115 + J116 + J118 + J2183 + J2188 + J2189 + J2190 + J2191 + J2193 + J2209 + J2211 + J2212 + J2213 + J2214)</f>
        <v/>
      </c>
    </row>
    <row r="2216">
      <c r="A2216" t="inlineStr">
        <is>
          <t>sw_IBUF[0]: sw_IBUF[0]_inst/O to masterReg/readData2[0]_i_7/I2sum delays + cap delay</t>
        </is>
      </c>
      <c r="E2216">
        <f>1000*(E2215 + J2215)</f>
        <v/>
      </c>
      <c r="F2216">
        <f>1000*(F2215 + J2215)</f>
        <v/>
      </c>
      <c r="G2216">
        <f>1000*(G2215 + J2215)</f>
        <v/>
      </c>
      <c r="H2216">
        <f>1000*(H2215 + J2215)</f>
        <v/>
      </c>
    </row>
    <row r="2218">
      <c r="A2218" t="inlineStr">
        <is>
          <t>sw_IBUF[0]: sw_IBUF[0]_inst/O to masterReg/readData2[0]_i_7/I2Total delay (from Vivado)</t>
        </is>
      </c>
      <c r="E2218" t="inlineStr">
        <is>
          <t>1354</t>
        </is>
      </c>
      <c r="F2218" t="inlineStr">
        <is>
          <t>1153</t>
        </is>
      </c>
      <c r="G2218" t="inlineStr">
        <is>
          <t>2403</t>
        </is>
      </c>
      <c r="H2218" t="inlineStr">
        <is>
          <t>2017</t>
        </is>
      </c>
    </row>
    <row r="2220">
      <c r="A2220" t="inlineStr">
        <is>
          <t>INT_L_X4Y45/INT_L.SE2END2-&gt;&gt;IMUX_L29</t>
        </is>
      </c>
      <c r="B2220" t="inlineStr">
        <is>
          <t>Buffer</t>
        </is>
      </c>
      <c r="C2220" t="n">
        <v>1.6107141875</v>
      </c>
      <c r="D2220" t="n">
        <v>0.007713</v>
      </c>
      <c r="E2220" t="n">
        <v>0.047</v>
      </c>
      <c r="F2220" t="n">
        <v>0.038</v>
      </c>
      <c r="G2220" t="n">
        <v>0.138</v>
      </c>
      <c r="H2220" t="n">
        <v>0.114</v>
      </c>
      <c r="I2220">
        <f>((((D2225) + (D2224))) + (D2221 + D2222))</f>
        <v/>
      </c>
      <c r="J2220">
        <f>(((((D2225) + (D2224))) + (D2221 + D2222))*C2220)</f>
        <v/>
      </c>
    </row>
    <row r="2221">
      <c r="A2221" t="inlineStr">
        <is>
          <t>INT_L_X4Y45/IMUX_L29</t>
        </is>
      </c>
      <c r="B2221" t="inlineStr">
        <is>
          <t>Part of wire</t>
        </is>
      </c>
      <c r="C2221" t="n">
        <v>0</v>
      </c>
      <c r="D2221" t="n">
        <v>0</v>
      </c>
    </row>
    <row r="2222">
      <c r="A2222" t="inlineStr">
        <is>
          <t>CLBLL_L_X4Y45/CLBLL_IMUX29</t>
        </is>
      </c>
      <c r="B2222" t="inlineStr">
        <is>
          <t>Part of wire</t>
        </is>
      </c>
      <c r="C2222" t="n">
        <v>0</v>
      </c>
      <c r="D2222" t="n">
        <v>0</v>
      </c>
      <c r="I2222">
        <f>(((D2221 + D2222)/2) + (((D2225) + (D2224))))</f>
        <v/>
      </c>
      <c r="J2222">
        <f>((C2221 + C2222)*(((D2221 + D2222)/2) + (((D2225) + (D2224)))))</f>
        <v/>
      </c>
    </row>
    <row r="2223">
      <c r="A2223" t="inlineStr">
        <is>
          <t>CLBLL_L_X4Y45/CLBLL_L.CLBLL_IMUX29-&gt;CLBLL_LL_C2</t>
        </is>
      </c>
      <c r="B2223" t="inlineStr">
        <is>
          <t>PassTransistor</t>
        </is>
      </c>
      <c r="C2223" t="n">
        <v>0</v>
      </c>
      <c r="E2223" t="n">
        <v>0</v>
      </c>
      <c r="F2223" t="n">
        <v>0</v>
      </c>
      <c r="G2223" t="n">
        <v>0</v>
      </c>
      <c r="H2223" t="n">
        <v>0</v>
      </c>
      <c r="I2223">
        <f>((D2225) + (D2224))</f>
        <v/>
      </c>
      <c r="J2223">
        <f>(((D2225) + (D2224))*C2223)</f>
        <v/>
      </c>
    </row>
    <row r="2224">
      <c r="A2224" t="inlineStr">
        <is>
          <t>CLBLL_L_X4Y45/CLBLL_LL_C2</t>
        </is>
      </c>
      <c r="B2224" t="inlineStr">
        <is>
          <t>Part of wire</t>
        </is>
      </c>
      <c r="C2224" t="n">
        <v>0</v>
      </c>
      <c r="D2224" t="n">
        <v>0.004545</v>
      </c>
      <c r="I2224">
        <f>(((D2224)/2) + (D2225))</f>
        <v/>
      </c>
      <c r="J2224">
        <f>((C2224)*(((D2224)/2) + (D2225)))</f>
        <v/>
      </c>
    </row>
    <row r="2225">
      <c r="A2225" t="inlineStr">
        <is>
          <t>ALU1/readData2[0]_i_3/I0</t>
        </is>
      </c>
      <c r="B2225" t="inlineStr">
        <is>
          <t>Inpin</t>
        </is>
      </c>
      <c r="D2225" t="n">
        <v>0</v>
      </c>
      <c r="E2225" t="n">
        <v>0.213</v>
      </c>
      <c r="F2225" t="n">
        <v>0.171</v>
      </c>
      <c r="G2225" t="n">
        <v>0.507</v>
      </c>
      <c r="H2225" t="n">
        <v>0.409</v>
      </c>
    </row>
    <row r="2226">
      <c r="A2226" t="inlineStr">
        <is>
          <t>sw_IBUF[0]: sw_IBUF[0]_inst/O to ALU1/readData2[0]_i_3/I0 sum delays</t>
        </is>
      </c>
      <c r="E2226">
        <f>(E2 + E5 + E7 + E9 + E11 + E15 + E18 + E27 + E48 + E56 + E64 + E113 + E116 + E2183 + E2220 + E2223 + E2225)</f>
        <v/>
      </c>
      <c r="F2226">
        <f>(F2 + F5 + F7 + F9 + F11 + F15 + F18 + F27 + F48 + F56 + F64 + F113 + F116 + F2183 + F2220 + F2223 + F2225)</f>
        <v/>
      </c>
      <c r="G2226">
        <f>(G2 + G5 + G7 + G9 + G11 + G15 + G18 + G27 + G48 + G56 + G64 + G113 + G116 + G2183 + G2220 + G2223 + G2225)</f>
        <v/>
      </c>
      <c r="H2226">
        <f>(H2 + H5 + H7 + H9 + H11 + H15 + H18 + H27 + H48 + H56 + H64 + H113 + H116 + H2183 + H2220 + H2223 + H2225)</f>
        <v/>
      </c>
      <c r="J2226">
        <f>(J2 + J4 + J5 + J6 + J7 + J8 + J9 + J10 + J11 + J14 + J15 + J17 + J18 + J26 + J27 + J47 + J48 + J55 + J56 + J63 + J64 + J72 + J113 + J115 + J116 + J118 + J2183 + J2188 + J2220 + J2222 + J2223 + J2224 + J2225)</f>
        <v/>
      </c>
    </row>
    <row r="2227">
      <c r="A2227" t="inlineStr">
        <is>
          <t>sw_IBUF[0]: sw_IBUF[0]_inst/O to ALU1/readData2[0]_i_3/I0sum delays + cap delay</t>
        </is>
      </c>
      <c r="E2227">
        <f>1000*(E2226 + J2226)</f>
        <v/>
      </c>
      <c r="F2227">
        <f>1000*(F2226 + J2226)</f>
        <v/>
      </c>
      <c r="G2227">
        <f>1000*(G2226 + J2226)</f>
        <v/>
      </c>
      <c r="H2227">
        <f>1000*(H2226 + J2226)</f>
        <v/>
      </c>
    </row>
    <row r="2229">
      <c r="A2229" t="inlineStr">
        <is>
          <t>sw_IBUF[0]: sw_IBUF[0]_inst/O to ALU1/readData2[0]_i_3/I0Total delay (from Vivado)</t>
        </is>
      </c>
      <c r="E2229" t="inlineStr">
        <is>
          <t>1281</t>
        </is>
      </c>
      <c r="F2229" t="inlineStr">
        <is>
          <t>1090</t>
        </is>
      </c>
      <c r="G2229" t="inlineStr">
        <is>
          <t>2251</t>
        </is>
      </c>
      <c r="H2229" t="inlineStr">
        <is>
          <t>1890</t>
        </is>
      </c>
    </row>
    <row r="2231">
      <c r="A2231" t="inlineStr">
        <is>
          <t>INT_R_X3Y47/INT_R.EL1END2-&gt;&gt;SE2BEG2</t>
        </is>
      </c>
      <c r="B2231" t="inlineStr">
        <is>
          <t>Buffer</t>
        </is>
      </c>
      <c r="C2231" t="n">
        <v>1.1851186875</v>
      </c>
      <c r="D2231" t="n">
        <v>0.008473000000000001</v>
      </c>
      <c r="E2231" t="n">
        <v>0.042</v>
      </c>
      <c r="F2231" t="n">
        <v>0.034</v>
      </c>
      <c r="G2231" t="n">
        <v>0.138</v>
      </c>
      <c r="H2231" t="n">
        <v>0.114</v>
      </c>
      <c r="I2231">
        <f>((D2237 + D2248 + D2264) + (D2232 + D2233 + D2234 + D2235 + D2236))</f>
        <v/>
      </c>
      <c r="J2231">
        <f>(((D2237 + D2248 + D2264) + (D2232 + D2233 + D2234 + D2235 + D2236))*C2231)</f>
        <v/>
      </c>
    </row>
    <row r="2232">
      <c r="A2232" t="inlineStr">
        <is>
          <t>INT_R_X3Y47/SE2BEG2</t>
        </is>
      </c>
      <c r="B2232" t="inlineStr">
        <is>
          <t>Part of wire</t>
        </is>
      </c>
      <c r="C2232" t="n">
        <v>0</v>
      </c>
      <c r="D2232" t="n">
        <v>0</v>
      </c>
    </row>
    <row r="2233">
      <c r="A2233" t="inlineStr">
        <is>
          <t>INT_L_X4Y46/SE2END2</t>
        </is>
      </c>
      <c r="B2233" t="inlineStr">
        <is>
          <t>Part of wire</t>
        </is>
      </c>
      <c r="C2233" t="n">
        <v>0</v>
      </c>
      <c r="D2233" t="n">
        <v>0</v>
      </c>
    </row>
    <row r="2234">
      <c r="A2234" t="inlineStr">
        <is>
          <t>INT_R_X3Y46/SE2A2</t>
        </is>
      </c>
      <c r="B2234" t="inlineStr">
        <is>
          <t>Part of wire</t>
        </is>
      </c>
      <c r="C2234" t="n">
        <v>0</v>
      </c>
      <c r="D2234" t="n">
        <v>0</v>
      </c>
    </row>
    <row r="2235">
      <c r="A2235" t="inlineStr">
        <is>
          <t>CLBLM_R_X3Y46/CLBLM_SE2A2</t>
        </is>
      </c>
      <c r="B2235" t="inlineStr">
        <is>
          <t>Part of wire</t>
        </is>
      </c>
      <c r="C2235" t="n">
        <v>0.090332</v>
      </c>
      <c r="D2235" t="n">
        <v>0.005065</v>
      </c>
    </row>
    <row r="2236">
      <c r="A2236" t="inlineStr">
        <is>
          <t>CLBLL_L_X4Y46/CLBLL_SE2A2</t>
        </is>
      </c>
      <c r="B2236" t="inlineStr">
        <is>
          <t>Part of wire</t>
        </is>
      </c>
      <c r="C2236" t="n">
        <v>0.07904000000000001</v>
      </c>
      <c r="D2236" t="n">
        <v>0.005065</v>
      </c>
      <c r="I2236">
        <f>(((D2232 + D2233 + D2234 + D2235 + D2236)/2) + (D2237 + D2248 + D2264))</f>
        <v/>
      </c>
      <c r="J2236">
        <f>((C2232 + C2233 + C2234 + C2235 + C2236)*(((D2232 + D2233 + D2234 + D2235 + D2236)/2) + (D2237 + D2248 + D2264)))</f>
        <v/>
      </c>
    </row>
    <row r="2237">
      <c r="A2237" t="inlineStr">
        <is>
          <t>INT_L_X4Y46/INT_L.SE2END2-&gt;&gt;IMUX_L5</t>
        </is>
      </c>
      <c r="B2237" t="inlineStr">
        <is>
          <t>Buffer</t>
        </is>
      </c>
      <c r="C2237" t="n">
        <v>1.6107141875</v>
      </c>
      <c r="D2237" t="n">
        <v>0.007713</v>
      </c>
      <c r="E2237" t="n">
        <v>0.047</v>
      </c>
      <c r="F2237" t="n">
        <v>0.038</v>
      </c>
      <c r="G2237" t="n">
        <v>0.138</v>
      </c>
      <c r="H2237" t="n">
        <v>0.114</v>
      </c>
      <c r="I2237">
        <f>((((D2242) + (D2241))) + (D2238 + D2239))</f>
        <v/>
      </c>
      <c r="J2237">
        <f>(((((D2242) + (D2241))) + (D2238 + D2239))*C2237)</f>
        <v/>
      </c>
    </row>
    <row r="2238">
      <c r="A2238" t="inlineStr">
        <is>
          <t>INT_L_X4Y46/IMUX_L5</t>
        </is>
      </c>
      <c r="B2238" t="inlineStr">
        <is>
          <t>Part of wire</t>
        </is>
      </c>
      <c r="C2238" t="n">
        <v>0</v>
      </c>
      <c r="D2238" t="n">
        <v>0</v>
      </c>
    </row>
    <row r="2239">
      <c r="A2239" t="inlineStr">
        <is>
          <t>CLBLL_L_X4Y46/CLBLL_IMUX5</t>
        </is>
      </c>
      <c r="B2239" t="inlineStr">
        <is>
          <t>Part of wire</t>
        </is>
      </c>
      <c r="C2239" t="n">
        <v>0</v>
      </c>
      <c r="D2239" t="n">
        <v>0</v>
      </c>
      <c r="I2239">
        <f>(((D2238 + D2239)/2) + (((D2242) + (D2241))))</f>
        <v/>
      </c>
      <c r="J2239">
        <f>((C2238 + C2239)*(((D2238 + D2239)/2) + (((D2242) + (D2241)))))</f>
        <v/>
      </c>
    </row>
    <row r="2240">
      <c r="A2240" t="inlineStr">
        <is>
          <t>CLBLL_L_X4Y46/CLBLL_L.CLBLL_IMUX5-&gt;CLBLL_L_A6</t>
        </is>
      </c>
      <c r="B2240" t="inlineStr">
        <is>
          <t>PassTransistor</t>
        </is>
      </c>
      <c r="C2240" t="n">
        <v>0</v>
      </c>
      <c r="E2240" t="n">
        <v>0</v>
      </c>
      <c r="F2240" t="n">
        <v>0</v>
      </c>
      <c r="G2240" t="n">
        <v>0</v>
      </c>
      <c r="H2240" t="n">
        <v>0</v>
      </c>
      <c r="I2240">
        <f>((D2242) + (D2241))</f>
        <v/>
      </c>
      <c r="J2240">
        <f>(((D2242) + (D2241))*C2240)</f>
        <v/>
      </c>
    </row>
    <row r="2241">
      <c r="A2241" t="inlineStr">
        <is>
          <t>CLBLL_L_X4Y46/CLBLL_L_A6</t>
        </is>
      </c>
      <c r="B2241" t="inlineStr">
        <is>
          <t>Part of wire</t>
        </is>
      </c>
      <c r="C2241" t="n">
        <v>0</v>
      </c>
      <c r="D2241" t="n">
        <v>0</v>
      </c>
      <c r="I2241">
        <f>(((D2241)/2) + (D2242))</f>
        <v/>
      </c>
      <c r="J2241">
        <f>((C2241)*(((D2241)/2) + (D2242)))</f>
        <v/>
      </c>
    </row>
    <row r="2242">
      <c r="A2242" t="inlineStr">
        <is>
          <t>masterReg/readData2[5]_i_7/I1</t>
        </is>
      </c>
      <c r="B2242" t="inlineStr">
        <is>
          <t>Inpin</t>
        </is>
      </c>
      <c r="D2242" t="n">
        <v>0</v>
      </c>
      <c r="E2242" t="n">
        <v>0.002</v>
      </c>
      <c r="F2242" t="n">
        <v>0.002</v>
      </c>
      <c r="G2242" t="n">
        <v>0.005</v>
      </c>
      <c r="H2242" t="n">
        <v>0.004</v>
      </c>
    </row>
    <row r="2243">
      <c r="A2243" t="inlineStr">
        <is>
          <t>sw_IBUF[0]: sw_IBUF[0]_inst/O to masterReg/readData2[5]_i_7/I1 sum delays</t>
        </is>
      </c>
      <c r="E2243">
        <f>(E2 + E5 + E7 + E9 + E11 + E15 + E18 + E27 + E48 + E56 + E64 + E113 + E2231 + E2237 + E2240 + E2242)</f>
        <v/>
      </c>
      <c r="F2243">
        <f>(F2 + F5 + F7 + F9 + F11 + F15 + F18 + F27 + F48 + F56 + F64 + F113 + F2231 + F2237 + F2240 + F2242)</f>
        <v/>
      </c>
      <c r="G2243">
        <f>(G2 + G5 + G7 + G9 + G11 + G15 + G18 + G27 + G48 + G56 + G64 + G113 + G2231 + G2237 + G2240 + G2242)</f>
        <v/>
      </c>
      <c r="H2243">
        <f>(H2 + H5 + H7 + H9 + H11 + H15 + H18 + H27 + H48 + H56 + H64 + H113 + H2231 + H2237 + H2240 + H2242)</f>
        <v/>
      </c>
      <c r="J2243">
        <f>(J2 + J4 + J5 + J6 + J7 + J8 + J9 + J10 + J11 + J14 + J15 + J17 + J18 + J26 + J27 + J47 + J48 + J55 + J56 + J63 + J64 + J72 + J113 + J115 + J2231 + J2236 + J2237 + J2239 + J2240 + J2241 + J2242)</f>
        <v/>
      </c>
    </row>
    <row r="2244">
      <c r="A2244" t="inlineStr">
        <is>
          <t>sw_IBUF[0]: sw_IBUF[0]_inst/O to masterReg/readData2[5]_i_7/I1sum delays + cap delay</t>
        </is>
      </c>
      <c r="E2244">
        <f>1000*(E2243 + J2243)</f>
        <v/>
      </c>
      <c r="F2244">
        <f>1000*(F2243 + J2243)</f>
        <v/>
      </c>
      <c r="G2244">
        <f>1000*(G2243 + J2243)</f>
        <v/>
      </c>
      <c r="H2244">
        <f>1000*(H2243 + J2243)</f>
        <v/>
      </c>
    </row>
    <row r="2246">
      <c r="A2246" t="inlineStr">
        <is>
          <t>sw_IBUF[0]: sw_IBUF[0]_inst/O to masterReg/readData2[5]_i_7/I1Total delay (from Vivado)</t>
        </is>
      </c>
      <c r="E2246" t="inlineStr">
        <is>
          <t>987</t>
        </is>
      </c>
      <c r="F2246" t="inlineStr">
        <is>
          <t>848</t>
        </is>
      </c>
      <c r="G2246" t="inlineStr">
        <is>
          <t>1696</t>
        </is>
      </c>
      <c r="H2246" t="inlineStr">
        <is>
          <t>1437</t>
        </is>
      </c>
    </row>
    <row r="2248">
      <c r="A2248" t="inlineStr">
        <is>
          <t>INT_L_X4Y46/INT_L.SE2END2-&gt;&gt;BYP_ALT2</t>
        </is>
      </c>
      <c r="B2248" t="inlineStr">
        <is>
          <t>Buffer</t>
        </is>
      </c>
      <c r="C2248" t="n">
        <v>0</v>
      </c>
      <c r="D2248" t="n">
        <v>0.00757</v>
      </c>
      <c r="E2248" t="n">
        <v>0</v>
      </c>
      <c r="F2248" t="n">
        <v>0</v>
      </c>
      <c r="G2248" t="n">
        <v>0</v>
      </c>
      <c r="H2248" t="n">
        <v>0</v>
      </c>
      <c r="I2248">
        <f>((D2250) + (D2249))</f>
        <v/>
      </c>
      <c r="J2248">
        <f>(((D2250) + (D2249))*C2248)</f>
        <v/>
      </c>
    </row>
    <row r="2249">
      <c r="A2249" t="inlineStr">
        <is>
          <t>INT_L_X4Y46/BYP_ALT2</t>
        </is>
      </c>
      <c r="B2249" t="inlineStr">
        <is>
          <t>Part of wire</t>
        </is>
      </c>
      <c r="C2249" t="n">
        <v>0</v>
      </c>
      <c r="D2249" t="n">
        <v>0</v>
      </c>
      <c r="I2249">
        <f>(((D2249)/2) + (D2250))</f>
        <v/>
      </c>
      <c r="J2249">
        <f>((C2249)*(((D2249)/2) + (D2250)))</f>
        <v/>
      </c>
    </row>
    <row r="2250">
      <c r="A2250" t="inlineStr">
        <is>
          <t>INT_L_X4Y46/INT_L.BYP_ALT2-&gt;&gt;BYP_BOUNCE2</t>
        </is>
      </c>
      <c r="B2250" t="inlineStr">
        <is>
          <t>Buffer</t>
        </is>
      </c>
      <c r="C2250" t="n">
        <v>1.4764880625</v>
      </c>
      <c r="D2250" t="n">
        <v>0</v>
      </c>
      <c r="E2250" t="n">
        <v>0.059</v>
      </c>
      <c r="F2250" t="n">
        <v>0.049</v>
      </c>
      <c r="G2250" t="n">
        <v>0.178</v>
      </c>
      <c r="H2250" t="n">
        <v>0.147</v>
      </c>
      <c r="I2250">
        <f>((D2253) + (D2251 + D2252))</f>
        <v/>
      </c>
      <c r="J2250">
        <f>(((D2253) + (D2251 + D2252))*C2250)</f>
        <v/>
      </c>
    </row>
    <row r="2251">
      <c r="A2251" t="inlineStr">
        <is>
          <t>INT_L_X4Y46/BYP_BOUNCE2</t>
        </is>
      </c>
      <c r="B2251" t="inlineStr">
        <is>
          <t>Part of wire</t>
        </is>
      </c>
      <c r="C2251" t="n">
        <v>0</v>
      </c>
      <c r="D2251" t="n">
        <v>0</v>
      </c>
    </row>
    <row r="2252">
      <c r="A2252" t="inlineStr">
        <is>
          <t>INT_L_X4Y47/BYP_BOUNCE_N3_2</t>
        </is>
      </c>
      <c r="B2252" t="inlineStr">
        <is>
          <t>Part of wire</t>
        </is>
      </c>
      <c r="C2252" t="n">
        <v>0</v>
      </c>
      <c r="D2252" t="n">
        <v>0</v>
      </c>
      <c r="I2252">
        <f>(((D2251 + D2252)/2) + (D2253))</f>
        <v/>
      </c>
      <c r="J2252">
        <f>((C2251 + C2252)*(((D2251 + D2252)/2) + (D2253)))</f>
        <v/>
      </c>
    </row>
    <row r="2253">
      <c r="A2253" t="inlineStr">
        <is>
          <t>INT_L_X4Y46/INT_L.BYP_BOUNCE2-&gt;&gt;IMUX_L14</t>
        </is>
      </c>
      <c r="B2253" t="inlineStr">
        <is>
          <t>Buffer</t>
        </is>
      </c>
      <c r="C2253" t="n">
        <v>1.6107141875</v>
      </c>
      <c r="D2253" t="n">
        <v>0.007713</v>
      </c>
      <c r="E2253" t="n">
        <v>0.047</v>
      </c>
      <c r="F2253" t="n">
        <v>0.038</v>
      </c>
      <c r="G2253" t="n">
        <v>0.138</v>
      </c>
      <c r="H2253" t="n">
        <v>0.114</v>
      </c>
      <c r="I2253">
        <f>((((D2258) + (D2257))) + (D2254 + D2255))</f>
        <v/>
      </c>
      <c r="J2253">
        <f>(((((D2258) + (D2257))) + (D2254 + D2255))*C2253)</f>
        <v/>
      </c>
    </row>
    <row r="2254">
      <c r="A2254" t="inlineStr">
        <is>
          <t>INT_L_X4Y46/IMUX_L14</t>
        </is>
      </c>
      <c r="B2254" t="inlineStr">
        <is>
          <t>Part of wire</t>
        </is>
      </c>
      <c r="C2254" t="n">
        <v>0</v>
      </c>
      <c r="D2254" t="n">
        <v>0</v>
      </c>
    </row>
    <row r="2255">
      <c r="A2255" t="inlineStr">
        <is>
          <t>CLBLL_L_X4Y46/CLBLL_IMUX14</t>
        </is>
      </c>
      <c r="B2255" t="inlineStr">
        <is>
          <t>Part of wire</t>
        </is>
      </c>
      <c r="C2255" t="n">
        <v>0</v>
      </c>
      <c r="D2255" t="n">
        <v>0</v>
      </c>
      <c r="I2255">
        <f>(((D2254 + D2255)/2) + (((D2258) + (D2257))))</f>
        <v/>
      </c>
      <c r="J2255">
        <f>((C2254 + C2255)*(((D2254 + D2255)/2) + (((D2258) + (D2257)))))</f>
        <v/>
      </c>
    </row>
    <row r="2256">
      <c r="A2256" t="inlineStr">
        <is>
          <t>CLBLL_L_X4Y46/CLBLL_L.CLBLL_IMUX14-&gt;CLBLL_L_B1</t>
        </is>
      </c>
      <c r="B2256" t="inlineStr">
        <is>
          <t>PassTransistor</t>
        </is>
      </c>
      <c r="C2256" t="n">
        <v>0</v>
      </c>
      <c r="E2256" t="n">
        <v>0</v>
      </c>
      <c r="F2256" t="n">
        <v>0</v>
      </c>
      <c r="G2256" t="n">
        <v>0</v>
      </c>
      <c r="H2256" t="n">
        <v>0</v>
      </c>
      <c r="I2256">
        <f>((D2258) + (D2257))</f>
        <v/>
      </c>
      <c r="J2256">
        <f>(((D2258) + (D2257))*C2256)</f>
        <v/>
      </c>
    </row>
    <row r="2257">
      <c r="A2257" t="inlineStr">
        <is>
          <t>CLBLL_L_X4Y46/CLBLL_L_B1</t>
        </is>
      </c>
      <c r="B2257" t="inlineStr">
        <is>
          <t>Part of wire</t>
        </is>
      </c>
      <c r="C2257" t="n">
        <v>0</v>
      </c>
      <c r="D2257" t="n">
        <v>0</v>
      </c>
      <c r="I2257">
        <f>(((D2257)/2) + (D2258))</f>
        <v/>
      </c>
      <c r="J2257">
        <f>((C2257)*(((D2257)/2) + (D2258)))</f>
        <v/>
      </c>
    </row>
    <row r="2258">
      <c r="A2258" t="inlineStr">
        <is>
          <t>masterReg/readData2[5]_i_6/I2</t>
        </is>
      </c>
      <c r="B2258" t="inlineStr">
        <is>
          <t>Inpin</t>
        </is>
      </c>
      <c r="D2258" t="n">
        <v>0</v>
      </c>
      <c r="E2258" t="n">
        <v>0.213</v>
      </c>
      <c r="F2258" t="n">
        <v>0.171</v>
      </c>
      <c r="G2258" t="n">
        <v>0.518</v>
      </c>
      <c r="H2258" t="n">
        <v>0.417</v>
      </c>
    </row>
    <row r="2259">
      <c r="A2259" t="inlineStr">
        <is>
          <t>sw_IBUF[0]: sw_IBUF[0]_inst/O to masterReg/readData2[5]_i_6/I2 sum delays</t>
        </is>
      </c>
      <c r="E2259">
        <f>(E2 + E5 + E7 + E9 + E11 + E15 + E18 + E27 + E48 + E56 + E64 + E113 + E2231 + E2248 + E2250 + E2253 + E2256 + E2258)</f>
        <v/>
      </c>
      <c r="F2259">
        <f>(F2 + F5 + F7 + F9 + F11 + F15 + F18 + F27 + F48 + F56 + F64 + F113 + F2231 + F2248 + F2250 + F2253 + F2256 + F2258)</f>
        <v/>
      </c>
      <c r="G2259">
        <f>(G2 + G5 + G7 + G9 + G11 + G15 + G18 + G27 + G48 + G56 + G64 + G113 + G2231 + G2248 + G2250 + G2253 + G2256 + G2258)</f>
        <v/>
      </c>
      <c r="H2259">
        <f>(H2 + H5 + H7 + H9 + H11 + H15 + H18 + H27 + H48 + H56 + H64 + H113 + H2231 + H2248 + H2250 + H2253 + H2256 + H2258)</f>
        <v/>
      </c>
      <c r="J2259">
        <f>(J2 + J4 + J5 + J6 + J7 + J8 + J9 + J10 + J11 + J14 + J15 + J17 + J18 + J26 + J27 + J47 + J48 + J55 + J56 + J63 + J64 + J72 + J113 + J115 + J2231 + J2236 + J2248 + J2249 + J2250 + J2252 + J2253 + J2255 + J2256 + J2257 + J2258)</f>
        <v/>
      </c>
    </row>
    <row r="2260">
      <c r="A2260" t="inlineStr">
        <is>
          <t>sw_IBUF[0]: sw_IBUF[0]_inst/O to masterReg/readData2[5]_i_6/I2sum delays + cap delay</t>
        </is>
      </c>
      <c r="E2260">
        <f>1000*(E2259 + J2259)</f>
        <v/>
      </c>
      <c r="F2260">
        <f>1000*(F2259 + J2259)</f>
        <v/>
      </c>
      <c r="G2260">
        <f>1000*(G2259 + J2259)</f>
        <v/>
      </c>
      <c r="H2260">
        <f>1000*(H2259 + J2259)</f>
        <v/>
      </c>
    </row>
    <row r="2262">
      <c r="A2262" t="inlineStr">
        <is>
          <t>sw_IBUF[0]: sw_IBUF[0]_inst/O to masterReg/readData2[5]_i_6/I2Total delay (from Vivado)</t>
        </is>
      </c>
      <c r="E2262" t="inlineStr">
        <is>
          <t>1267</t>
        </is>
      </c>
      <c r="F2262" t="inlineStr">
        <is>
          <t>1076</t>
        </is>
      </c>
      <c r="G2262" t="inlineStr">
        <is>
          <t>2270</t>
        </is>
      </c>
      <c r="H2262" t="inlineStr">
        <is>
          <t>1902</t>
        </is>
      </c>
    </row>
    <row r="2264">
      <c r="A2264" t="inlineStr">
        <is>
          <t>INT_L_X4Y46/INT_L.SE2END2-&gt;&gt;WL1BEG1</t>
        </is>
      </c>
      <c r="B2264" t="inlineStr">
        <is>
          <t>Buffer</t>
        </is>
      </c>
      <c r="C2264" t="n">
        <v>1.16220225</v>
      </c>
      <c r="D2264" t="n">
        <v>0.008429000000000001</v>
      </c>
      <c r="E2264" t="n">
        <v>0.042</v>
      </c>
      <c r="F2264" t="n">
        <v>0.034</v>
      </c>
      <c r="G2264" t="n">
        <v>0.123</v>
      </c>
      <c r="H2264" t="n">
        <v>0.102</v>
      </c>
      <c r="I2264">
        <f>((D2269 + D2280) + (D2265 + D2266 + D2267 + D2268))</f>
        <v/>
      </c>
      <c r="J2264">
        <f>(((D2269 + D2280) + (D2265 + D2266 + D2267 + D2268))*C2264)</f>
        <v/>
      </c>
    </row>
    <row r="2265">
      <c r="A2265" t="inlineStr">
        <is>
          <t>INT_L_X4Y46/WL1BEG1</t>
        </is>
      </c>
      <c r="B2265" t="inlineStr">
        <is>
          <t>Part of wire</t>
        </is>
      </c>
      <c r="C2265" t="n">
        <v>0</v>
      </c>
      <c r="D2265" t="n">
        <v>0</v>
      </c>
    </row>
    <row r="2266">
      <c r="A2266" t="inlineStr">
        <is>
          <t>INT_R_X3Y46/WL1END1</t>
        </is>
      </c>
      <c r="B2266" t="inlineStr">
        <is>
          <t>Part of wire</t>
        </is>
      </c>
      <c r="C2266" t="n">
        <v>0</v>
      </c>
      <c r="D2266" t="n">
        <v>0</v>
      </c>
    </row>
    <row r="2267">
      <c r="A2267" t="inlineStr">
        <is>
          <t>CLBLL_L_X4Y46/CLBLL_WL1END1</t>
        </is>
      </c>
      <c r="B2267" t="inlineStr">
        <is>
          <t>Part of wire</t>
        </is>
      </c>
      <c r="C2267" t="n">
        <v>0.051272</v>
      </c>
      <c r="D2267" t="n">
        <v>0.006105</v>
      </c>
    </row>
    <row r="2268">
      <c r="A2268" t="inlineStr">
        <is>
          <t>CLBLM_R_X3Y46/CLBLM_WL1END1</t>
        </is>
      </c>
      <c r="B2268" t="inlineStr">
        <is>
          <t>Part of wire</t>
        </is>
      </c>
      <c r="C2268" t="n">
        <v>0.058596</v>
      </c>
      <c r="D2268" t="n">
        <v>0.006105</v>
      </c>
      <c r="I2268">
        <f>(((D2265 + D2266 + D2267 + D2268)/2) + (D2269 + D2280))</f>
        <v/>
      </c>
      <c r="J2268">
        <f>((C2265 + C2266 + C2267 + C2268)*(((D2265 + D2266 + D2267 + D2268)/2) + (D2269 + D2280)))</f>
        <v/>
      </c>
    </row>
    <row r="2269">
      <c r="A2269" t="inlineStr">
        <is>
          <t>INT_R_X3Y46/INT_R.WL1END1-&gt;&gt;IMUX27</t>
        </is>
      </c>
      <c r="B2269" t="inlineStr">
        <is>
          <t>Buffer</t>
        </is>
      </c>
      <c r="C2269" t="n">
        <v>1.6107141875</v>
      </c>
      <c r="D2269" t="n">
        <v>0.007713</v>
      </c>
      <c r="E2269" t="n">
        <v>0.047</v>
      </c>
      <c r="F2269" t="n">
        <v>0.038</v>
      </c>
      <c r="G2269" t="n">
        <v>0.138</v>
      </c>
      <c r="H2269" t="n">
        <v>0.114</v>
      </c>
      <c r="I2269">
        <f>((((D2274) + (D2273))) + (D2270 + D2271))</f>
        <v/>
      </c>
      <c r="J2269">
        <f>(((((D2274) + (D2273))) + (D2270 + D2271))*C2269)</f>
        <v/>
      </c>
    </row>
    <row r="2270">
      <c r="A2270" t="inlineStr">
        <is>
          <t>INT_R_X3Y46/IMUX27</t>
        </is>
      </c>
      <c r="B2270" t="inlineStr">
        <is>
          <t>Part of wire</t>
        </is>
      </c>
      <c r="C2270" t="n">
        <v>0</v>
      </c>
      <c r="D2270" t="n">
        <v>0</v>
      </c>
    </row>
    <row r="2271">
      <c r="A2271" t="inlineStr">
        <is>
          <t>CLBLM_R_X3Y46/CLBLM_IMUX27</t>
        </is>
      </c>
      <c r="B2271" t="inlineStr">
        <is>
          <t>Part of wire</t>
        </is>
      </c>
      <c r="C2271" t="n">
        <v>0</v>
      </c>
      <c r="D2271" t="n">
        <v>0</v>
      </c>
      <c r="I2271">
        <f>(((D2270 + D2271)/2) + (((D2274) + (D2273))))</f>
        <v/>
      </c>
      <c r="J2271">
        <f>((C2270 + C2271)*(((D2270 + D2271)/2) + (((D2274) + (D2273)))))</f>
        <v/>
      </c>
    </row>
    <row r="2272">
      <c r="A2272" t="inlineStr">
        <is>
          <t>CLBLM_R_X3Y46/CLBLM_R.CLBLM_IMUX27-&gt;CLBLM_M_B4</t>
        </is>
      </c>
      <c r="B2272" t="inlineStr">
        <is>
          <t>PassTransistor</t>
        </is>
      </c>
      <c r="C2272" t="n">
        <v>0</v>
      </c>
      <c r="E2272" t="n">
        <v>0</v>
      </c>
      <c r="F2272" t="n">
        <v>0</v>
      </c>
      <c r="G2272" t="n">
        <v>0</v>
      </c>
      <c r="H2272" t="n">
        <v>0</v>
      </c>
      <c r="I2272">
        <f>((D2274) + (D2273))</f>
        <v/>
      </c>
      <c r="J2272">
        <f>(((D2274) + (D2273))*C2272)</f>
        <v/>
      </c>
    </row>
    <row r="2273">
      <c r="A2273" t="inlineStr">
        <is>
          <t>CLBLM_R_X3Y46/CLBLM_M_B4</t>
        </is>
      </c>
      <c r="B2273" t="inlineStr">
        <is>
          <t>Part of wire</t>
        </is>
      </c>
      <c r="C2273" t="n">
        <v>0</v>
      </c>
      <c r="D2273" t="n">
        <v>0</v>
      </c>
      <c r="I2273">
        <f>(((D2273)/2) + (D2274))</f>
        <v/>
      </c>
      <c r="J2273">
        <f>((C2273)*(((D2273)/2) + (D2274)))</f>
        <v/>
      </c>
    </row>
    <row r="2274">
      <c r="A2274" t="inlineStr">
        <is>
          <t>masterReg/readData2[8]_i_6/I2</t>
        </is>
      </c>
      <c r="B2274" t="inlineStr">
        <is>
          <t>Inpin</t>
        </is>
      </c>
      <c r="D2274" t="n">
        <v>0</v>
      </c>
      <c r="E2274" t="n">
        <v>0.112</v>
      </c>
      <c r="F2274" t="n">
        <v>0.09</v>
      </c>
      <c r="G2274" t="n">
        <v>0.3</v>
      </c>
      <c r="H2274" t="n">
        <v>0.242</v>
      </c>
    </row>
    <row r="2275">
      <c r="A2275" t="inlineStr">
        <is>
          <t>sw_IBUF[0]: sw_IBUF[0]_inst/O to masterReg/readData2[8]_i_6/I2 sum delays</t>
        </is>
      </c>
      <c r="E2275">
        <f>(E2 + E5 + E7 + E9 + E11 + E15 + E18 + E27 + E48 + E56 + E64 + E113 + E2231 + E2264 + E2269 + E2272 + E2274)</f>
        <v/>
      </c>
      <c r="F2275">
        <f>(F2 + F5 + F7 + F9 + F11 + F15 + F18 + F27 + F48 + F56 + F64 + F113 + F2231 + F2264 + F2269 + F2272 + F2274)</f>
        <v/>
      </c>
      <c r="G2275">
        <f>(G2 + G5 + G7 + G9 + G11 + G15 + G18 + G27 + G48 + G56 + G64 + G113 + G2231 + G2264 + G2269 + G2272 + G2274)</f>
        <v/>
      </c>
      <c r="H2275">
        <f>(H2 + H5 + H7 + H9 + H11 + H15 + H18 + H27 + H48 + H56 + H64 + H113 + H2231 + H2264 + H2269 + H2272 + H2274)</f>
        <v/>
      </c>
      <c r="J2275">
        <f>(J2 + J4 + J5 + J6 + J7 + J8 + J9 + J10 + J11 + J14 + J15 + J17 + J18 + J26 + J27 + J47 + J48 + J55 + J56 + J63 + J64 + J72 + J113 + J115 + J2231 + J2236 + J2264 + J2268 + J2269 + J2271 + J2272 + J2273 + J2274)</f>
        <v/>
      </c>
    </row>
    <row r="2276">
      <c r="A2276" t="inlineStr">
        <is>
          <t>sw_IBUF[0]: sw_IBUF[0]_inst/O to masterReg/readData2[8]_i_6/I2sum delays + cap delay</t>
        </is>
      </c>
      <c r="E2276">
        <f>1000*(E2275 + J2275)</f>
        <v/>
      </c>
      <c r="F2276">
        <f>1000*(F2275 + J2275)</f>
        <v/>
      </c>
      <c r="G2276">
        <f>1000*(G2275 + J2275)</f>
        <v/>
      </c>
      <c r="H2276">
        <f>1000*(H2275 + J2275)</f>
        <v/>
      </c>
    </row>
    <row r="2278">
      <c r="A2278" t="inlineStr">
        <is>
          <t>sw_IBUF[0]: sw_IBUF[0]_inst/O to masterReg/readData2[8]_i_6/I2Total delay (from Vivado)</t>
        </is>
      </c>
      <c r="E2278" t="inlineStr">
        <is>
          <t>1174</t>
        </is>
      </c>
      <c r="F2278" t="inlineStr">
        <is>
          <t>1005</t>
        </is>
      </c>
      <c r="G2278" t="inlineStr">
        <is>
          <t>2073</t>
        </is>
      </c>
      <c r="H2278" t="inlineStr">
        <is>
          <t>1749</t>
        </is>
      </c>
    </row>
    <row r="2280">
      <c r="A2280" t="inlineStr">
        <is>
          <t>INT_R_X3Y46/INT_R.WL1END1-&gt;&gt;NN2BEG2</t>
        </is>
      </c>
      <c r="B2280" t="inlineStr">
        <is>
          <t>Buffer</t>
        </is>
      </c>
      <c r="C2280" t="n">
        <v>1.1851186875</v>
      </c>
      <c r="D2280" t="n">
        <v>0.008473000000000001</v>
      </c>
      <c r="E2280" t="n">
        <v>0.06</v>
      </c>
      <c r="F2280" t="n">
        <v>0.05</v>
      </c>
      <c r="G2280" t="n">
        <v>0.133</v>
      </c>
      <c r="H2280" t="n">
        <v>0.11</v>
      </c>
      <c r="I2280">
        <f>((D2284) + (D2281 + D2282 + D2283))</f>
        <v/>
      </c>
      <c r="J2280">
        <f>(((D2284) + (D2281 + D2282 + D2283))*C2280)</f>
        <v/>
      </c>
    </row>
    <row r="2281">
      <c r="A2281" t="inlineStr">
        <is>
          <t>INT_R_X3Y46/NN2BEG2</t>
        </is>
      </c>
      <c r="B2281" t="inlineStr">
        <is>
          <t>Part of wire</t>
        </is>
      </c>
      <c r="C2281" t="n">
        <v>0</v>
      </c>
      <c r="D2281" t="n">
        <v>0</v>
      </c>
    </row>
    <row r="2282">
      <c r="A2282" t="inlineStr">
        <is>
          <t>INT_R_X3Y48/NN2END2</t>
        </is>
      </c>
      <c r="B2282" t="inlineStr">
        <is>
          <t>Part of wire</t>
        </is>
      </c>
      <c r="C2282" t="n">
        <v>0</v>
      </c>
      <c r="D2282" t="n">
        <v>0</v>
      </c>
    </row>
    <row r="2283">
      <c r="A2283" t="inlineStr">
        <is>
          <t>INT_R_X3Y47/NN2A2</t>
        </is>
      </c>
      <c r="B2283" t="inlineStr">
        <is>
          <t>Part of wire</t>
        </is>
      </c>
      <c r="C2283" t="n">
        <v>0</v>
      </c>
      <c r="D2283" t="n">
        <v>0</v>
      </c>
      <c r="I2283">
        <f>(((D2281 + D2282 + D2283)/2) + (D2284))</f>
        <v/>
      </c>
      <c r="J2283">
        <f>((C2281 + C2282 + C2283)*(((D2281 + D2282 + D2283)/2) + (D2284)))</f>
        <v/>
      </c>
    </row>
    <row r="2284">
      <c r="A2284" t="inlineStr">
        <is>
          <t>INT_R_X3Y48/INT_R.NN2END2-&gt;&gt;IMUX35</t>
        </is>
      </c>
      <c r="B2284" t="inlineStr">
        <is>
          <t>Buffer</t>
        </is>
      </c>
      <c r="C2284" t="n">
        <v>1.6107141875</v>
      </c>
      <c r="D2284" t="n">
        <v>0.007713</v>
      </c>
      <c r="E2284" t="n">
        <v>0.047</v>
      </c>
      <c r="F2284" t="n">
        <v>0.038</v>
      </c>
      <c r="G2284" t="n">
        <v>0.138</v>
      </c>
      <c r="H2284" t="n">
        <v>0.114</v>
      </c>
      <c r="I2284">
        <f>((((D2289) + (D2288))) + (D2285 + D2286))</f>
        <v/>
      </c>
      <c r="J2284">
        <f>(((((D2289) + (D2288))) + (D2285 + D2286))*C2284)</f>
        <v/>
      </c>
    </row>
    <row r="2285">
      <c r="A2285" t="inlineStr">
        <is>
          <t>INT_R_X3Y48/IMUX35</t>
        </is>
      </c>
      <c r="B2285" t="inlineStr">
        <is>
          <t>Part of wire</t>
        </is>
      </c>
      <c r="C2285" t="n">
        <v>0</v>
      </c>
      <c r="D2285" t="n">
        <v>0</v>
      </c>
    </row>
    <row r="2286">
      <c r="A2286" t="inlineStr">
        <is>
          <t>CLBLM_R_X3Y48/CLBLM_IMUX35</t>
        </is>
      </c>
      <c r="B2286" t="inlineStr">
        <is>
          <t>Part of wire</t>
        </is>
      </c>
      <c r="C2286" t="n">
        <v>0</v>
      </c>
      <c r="D2286" t="n">
        <v>0</v>
      </c>
      <c r="I2286">
        <f>(((D2285 + D2286)/2) + (((D2289) + (D2288))))</f>
        <v/>
      </c>
      <c r="J2286">
        <f>((C2285 + C2286)*(((D2285 + D2286)/2) + (((D2289) + (D2288)))))</f>
        <v/>
      </c>
    </row>
    <row r="2287">
      <c r="A2287" t="inlineStr">
        <is>
          <t>CLBLM_R_X3Y48/CLBLM_R.CLBLM_IMUX35-&gt;CLBLM_M_C6</t>
        </is>
      </c>
      <c r="B2287" t="inlineStr">
        <is>
          <t>PassTransistor</t>
        </is>
      </c>
      <c r="C2287" t="n">
        <v>0</v>
      </c>
      <c r="E2287" t="n">
        <v>0</v>
      </c>
      <c r="F2287" t="n">
        <v>0</v>
      </c>
      <c r="G2287" t="n">
        <v>0</v>
      </c>
      <c r="H2287" t="n">
        <v>0</v>
      </c>
      <c r="I2287">
        <f>((D2289) + (D2288))</f>
        <v/>
      </c>
      <c r="J2287">
        <f>(((D2289) + (D2288))*C2287)</f>
        <v/>
      </c>
    </row>
    <row r="2288">
      <c r="A2288" t="inlineStr">
        <is>
          <t>CLBLM_R_X3Y48/CLBLM_M_C6</t>
        </is>
      </c>
      <c r="B2288" t="inlineStr">
        <is>
          <t>Part of wire</t>
        </is>
      </c>
      <c r="C2288" t="n">
        <v>0</v>
      </c>
      <c r="D2288" t="n">
        <v>0</v>
      </c>
      <c r="I2288">
        <f>(((D2288)/2) + (D2289))</f>
        <v/>
      </c>
      <c r="J2288">
        <f>((C2288)*(((D2288)/2) + (D2289)))</f>
        <v/>
      </c>
    </row>
    <row r="2289">
      <c r="A2289" t="inlineStr">
        <is>
          <t>masterReg/register_reg_r1_0_31_12_17_i_17/I2</t>
        </is>
      </c>
      <c r="B2289" t="inlineStr">
        <is>
          <t>Inpin</t>
        </is>
      </c>
      <c r="D2289" t="n">
        <v>0</v>
      </c>
      <c r="E2289" t="n">
        <v>0.006</v>
      </c>
      <c r="F2289" t="n">
        <v>0.005</v>
      </c>
      <c r="G2289" t="n">
        <v>0.012</v>
      </c>
      <c r="H2289" t="n">
        <v>0.01</v>
      </c>
    </row>
    <row r="2290">
      <c r="A2290" t="inlineStr">
        <is>
          <t>sw_IBUF[0]: sw_IBUF[0]_inst/O to masterReg/register_reg_r1_0_31_12_17_i_17/I2 sum delays</t>
        </is>
      </c>
      <c r="E2290">
        <f>(E2 + E5 + E7 + E9 + E11 + E15 + E18 + E27 + E48 + E56 + E64 + E113 + E2231 + E2264 + E2280 + E2284 + E2287 + E2289)</f>
        <v/>
      </c>
      <c r="F2290">
        <f>(F2 + F5 + F7 + F9 + F11 + F15 + F18 + F27 + F48 + F56 + F64 + F113 + F2231 + F2264 + F2280 + F2284 + F2287 + F2289)</f>
        <v/>
      </c>
      <c r="G2290">
        <f>(G2 + G5 + G7 + G9 + G11 + G15 + G18 + G27 + G48 + G56 + G64 + G113 + G2231 + G2264 + G2280 + G2284 + G2287 + G2289)</f>
        <v/>
      </c>
      <c r="H2290">
        <f>(H2 + H5 + H7 + H9 + H11 + H15 + H18 + H27 + H48 + H56 + H64 + H113 + H2231 + H2264 + H2280 + H2284 + H2287 + H2289)</f>
        <v/>
      </c>
      <c r="J2290">
        <f>(J2 + J4 + J5 + J6 + J7 + J8 + J9 + J10 + J11 + J14 + J15 + J17 + J18 + J26 + J27 + J47 + J48 + J55 + J56 + J63 + J64 + J72 + J113 + J115 + J2231 + J2236 + J2264 + J2268 + J2280 + J2283 + J2284 + J2286 + J2287 + J2288 + J2289)</f>
        <v/>
      </c>
    </row>
    <row r="2291">
      <c r="A2291" t="inlineStr">
        <is>
          <t>sw_IBUF[0]: sw_IBUF[0]_inst/O to masterReg/register_reg_r1_0_31_12_17_i_17/I2sum delays + cap delay</t>
        </is>
      </c>
      <c r="E2291">
        <f>1000*(E2290 + J2290)</f>
        <v/>
      </c>
      <c r="F2291">
        <f>1000*(F2290 + J2290)</f>
        <v/>
      </c>
      <c r="G2291">
        <f>1000*(G2290 + J2290)</f>
        <v/>
      </c>
      <c r="H2291">
        <f>1000*(H2290 + J2290)</f>
        <v/>
      </c>
    </row>
    <row r="2293">
      <c r="A2293" t="inlineStr">
        <is>
          <t>sw_IBUF[0]: sw_IBUF[0]_inst/O to masterReg/register_reg_r1_0_31_12_17_i_17/I2Total delay (from Vivado)</t>
        </is>
      </c>
      <c r="E2293" t="inlineStr">
        <is>
          <t>1136</t>
        </is>
      </c>
      <c r="F2293" t="inlineStr">
        <is>
          <t>978</t>
        </is>
      </c>
      <c r="G2293" t="inlineStr">
        <is>
          <t>1958</t>
        </is>
      </c>
      <c r="H2293" t="inlineStr">
        <is>
          <t>1660</t>
        </is>
      </c>
    </row>
    <row r="2295">
      <c r="A2295" t="inlineStr">
        <is>
          <t>INT_L_X2Y47/INT_L.EE2END3-&gt;&gt;ER1BEG_S0</t>
        </is>
      </c>
      <c r="B2295" t="inlineStr">
        <is>
          <t>Buffer</t>
        </is>
      </c>
      <c r="C2295" t="n">
        <v>1.16220225</v>
      </c>
      <c r="D2295" t="n">
        <v>0.008429000000000001</v>
      </c>
      <c r="E2295" t="n">
        <v>0.044</v>
      </c>
      <c r="F2295" t="n">
        <v>0.036</v>
      </c>
      <c r="G2295" t="n">
        <v>0.124</v>
      </c>
      <c r="H2295" t="n">
        <v>0.103</v>
      </c>
      <c r="I2295">
        <f>((D2299 + D2310 + D2321 + D2337) + (D2296 + D2297 + D2298))</f>
        <v/>
      </c>
      <c r="J2295">
        <f>(((D2299 + D2310 + D2321 + D2337) + (D2296 + D2297 + D2298))*C2295)</f>
        <v/>
      </c>
    </row>
    <row r="2296">
      <c r="A2296" t="inlineStr">
        <is>
          <t>INT_L_X2Y47/ER1BEG_S0</t>
        </is>
      </c>
      <c r="B2296" t="inlineStr">
        <is>
          <t>Part of wire</t>
        </is>
      </c>
      <c r="C2296" t="n">
        <v>0</v>
      </c>
      <c r="D2296" t="n">
        <v>0</v>
      </c>
    </row>
    <row r="2297">
      <c r="A2297" t="inlineStr">
        <is>
          <t>INT_R_X3Y48/ER1END0</t>
        </is>
      </c>
      <c r="B2297" t="inlineStr">
        <is>
          <t>Part of wire</t>
        </is>
      </c>
      <c r="C2297" t="n">
        <v>0</v>
      </c>
      <c r="D2297" t="n">
        <v>0</v>
      </c>
    </row>
    <row r="2298">
      <c r="A2298" t="inlineStr">
        <is>
          <t>INT_L_X2Y48/ER1BEG0</t>
        </is>
      </c>
      <c r="B2298" t="inlineStr">
        <is>
          <t>Part of wire</t>
        </is>
      </c>
      <c r="C2298" t="n">
        <v>0</v>
      </c>
      <c r="D2298" t="n">
        <v>0</v>
      </c>
      <c r="I2298">
        <f>(((D2296 + D2297 + D2298)/2) + (D2299 + D2310 + D2321 + D2337))</f>
        <v/>
      </c>
      <c r="J2298">
        <f>((C2296 + C2297 + C2298)*(((D2296 + D2297 + D2298)/2) + (D2299 + D2310 + D2321 + D2337)))</f>
        <v/>
      </c>
    </row>
    <row r="2299">
      <c r="A2299" t="inlineStr">
        <is>
          <t>INT_R_X3Y48/INT_R.ER1END0-&gt;&gt;IMUX2</t>
        </is>
      </c>
      <c r="B2299" t="inlineStr">
        <is>
          <t>Buffer</t>
        </is>
      </c>
      <c r="C2299" t="n">
        <v>1.6107141875</v>
      </c>
      <c r="D2299" t="n">
        <v>0.007713</v>
      </c>
      <c r="E2299" t="n">
        <v>0.047</v>
      </c>
      <c r="F2299" t="n">
        <v>0.038</v>
      </c>
      <c r="G2299" t="n">
        <v>0.138</v>
      </c>
      <c r="H2299" t="n">
        <v>0.114</v>
      </c>
      <c r="I2299">
        <f>((((D2304) + (D2303))) + (D2300 + D2301))</f>
        <v/>
      </c>
      <c r="J2299">
        <f>(((((D2304) + (D2303))) + (D2300 + D2301))*C2299)</f>
        <v/>
      </c>
    </row>
    <row r="2300">
      <c r="A2300" t="inlineStr">
        <is>
          <t>INT_R_X3Y48/IMUX2</t>
        </is>
      </c>
      <c r="B2300" t="inlineStr">
        <is>
          <t>Part of wire</t>
        </is>
      </c>
      <c r="C2300" t="n">
        <v>0</v>
      </c>
      <c r="D2300" t="n">
        <v>0</v>
      </c>
    </row>
    <row r="2301">
      <c r="A2301" t="inlineStr">
        <is>
          <t>CLBLM_R_X3Y48/CLBLM_IMUX2</t>
        </is>
      </c>
      <c r="B2301" t="inlineStr">
        <is>
          <t>Part of wire</t>
        </is>
      </c>
      <c r="C2301" t="n">
        <v>0</v>
      </c>
      <c r="D2301" t="n">
        <v>0</v>
      </c>
      <c r="I2301">
        <f>(((D2300 + D2301)/2) + (((D2304) + (D2303))))</f>
        <v/>
      </c>
      <c r="J2301">
        <f>((C2300 + C2301)*(((D2300 + D2301)/2) + (((D2304) + (D2303)))))</f>
        <v/>
      </c>
    </row>
    <row r="2302">
      <c r="A2302" t="inlineStr">
        <is>
          <t>CLBLM_R_X3Y48/CLBLM_R.CLBLM_IMUX2-&gt;CLBLM_M_A2</t>
        </is>
      </c>
      <c r="B2302" t="inlineStr">
        <is>
          <t>PassTransistor</t>
        </is>
      </c>
      <c r="C2302" t="n">
        <v>0</v>
      </c>
      <c r="E2302" t="n">
        <v>0</v>
      </c>
      <c r="F2302" t="n">
        <v>0</v>
      </c>
      <c r="G2302" t="n">
        <v>0</v>
      </c>
      <c r="H2302" t="n">
        <v>0</v>
      </c>
      <c r="I2302">
        <f>((D2304) + (D2303))</f>
        <v/>
      </c>
      <c r="J2302">
        <f>(((D2304) + (D2303))*C2302)</f>
        <v/>
      </c>
    </row>
    <row r="2303">
      <c r="A2303" t="inlineStr">
        <is>
          <t>CLBLM_R_X3Y48/CLBLM_M_A2</t>
        </is>
      </c>
      <c r="B2303" t="inlineStr">
        <is>
          <t>Part of wire</t>
        </is>
      </c>
      <c r="C2303" t="n">
        <v>0</v>
      </c>
      <c r="D2303" t="n">
        <v>0</v>
      </c>
      <c r="I2303">
        <f>(((D2303)/2) + (D2304))</f>
        <v/>
      </c>
      <c r="J2303">
        <f>((C2303)*(((D2303)/2) + (D2304)))</f>
        <v/>
      </c>
    </row>
    <row r="2304">
      <c r="A2304" t="inlineStr">
        <is>
          <t>masterReg/readData2[16]_i_7/I1</t>
        </is>
      </c>
      <c r="B2304" t="inlineStr">
        <is>
          <t>Inpin</t>
        </is>
      </c>
      <c r="D2304" t="n">
        <v>0</v>
      </c>
      <c r="E2304" t="n">
        <v>0.216</v>
      </c>
      <c r="F2304" t="n">
        <v>0.174</v>
      </c>
      <c r="G2304" t="n">
        <v>0.512</v>
      </c>
      <c r="H2304" t="n">
        <v>0.413</v>
      </c>
    </row>
    <row r="2305">
      <c r="A2305" t="inlineStr">
        <is>
          <t>sw_IBUF[0]: sw_IBUF[0]_inst/O to masterReg/readData2[16]_i_7/I1 sum delays</t>
        </is>
      </c>
      <c r="E2305">
        <f>(E2 + E5 + E7 + E9 + E11 + E15 + E18 + E27 + E48 + E56 + E64 + E2295 + E2299 + E2302 + E2304)</f>
        <v/>
      </c>
      <c r="F2305">
        <f>(F2 + F5 + F7 + F9 + F11 + F15 + F18 + F27 + F48 + F56 + F64 + F2295 + F2299 + F2302 + F2304)</f>
        <v/>
      </c>
      <c r="G2305">
        <f>(G2 + G5 + G7 + G9 + G11 + G15 + G18 + G27 + G48 + G56 + G64 + G2295 + G2299 + G2302 + G2304)</f>
        <v/>
      </c>
      <c r="H2305">
        <f>(H2 + H5 + H7 + H9 + H11 + H15 + H18 + H27 + H48 + H56 + H64 + H2295 + H2299 + H2302 + H2304)</f>
        <v/>
      </c>
      <c r="J2305">
        <f>(J2 + J4 + J5 + J6 + J7 + J8 + J9 + J10 + J11 + J14 + J15 + J17 + J18 + J26 + J27 + J47 + J48 + J55 + J56 + J63 + J64 + J72 + J2295 + J2298 + J2299 + J2301 + J2302 + J2303 + J2304)</f>
        <v/>
      </c>
    </row>
    <row r="2306">
      <c r="A2306" t="inlineStr">
        <is>
          <t>sw_IBUF[0]: sw_IBUF[0]_inst/O to masterReg/readData2[16]_i_7/I1sum delays + cap delay</t>
        </is>
      </c>
      <c r="E2306">
        <f>1000*(E2305 + J2305)</f>
        <v/>
      </c>
      <c r="F2306">
        <f>1000*(F2305 + J2305)</f>
        <v/>
      </c>
      <c r="G2306">
        <f>1000*(G2305 + J2305)</f>
        <v/>
      </c>
      <c r="H2306">
        <f>1000*(H2305 + J2305)</f>
        <v/>
      </c>
    </row>
    <row r="2308">
      <c r="A2308" t="inlineStr">
        <is>
          <t>sw_IBUF[0]: sw_IBUF[0]_inst/O to masterReg/readData2[16]_i_7/I1Total delay (from Vivado)</t>
        </is>
      </c>
      <c r="E2308" t="inlineStr">
        <is>
          <t>1133</t>
        </is>
      </c>
      <c r="F2308" t="inlineStr">
        <is>
          <t>960</t>
        </is>
      </c>
      <c r="G2308" t="inlineStr">
        <is>
          <t>1988</t>
        </is>
      </c>
      <c r="H2308" t="inlineStr">
        <is>
          <t>1664</t>
        </is>
      </c>
    </row>
    <row r="2310">
      <c r="A2310" t="inlineStr">
        <is>
          <t>INT_R_X3Y48/INT_R.ER1END0-&gt;&gt;IMUX17</t>
        </is>
      </c>
      <c r="B2310" t="inlineStr">
        <is>
          <t>Buffer</t>
        </is>
      </c>
      <c r="C2310" t="n">
        <v>1.6107141875</v>
      </c>
      <c r="D2310" t="n">
        <v>0.007713</v>
      </c>
      <c r="E2310" t="n">
        <v>0.047</v>
      </c>
      <c r="F2310" t="n">
        <v>0.038</v>
      </c>
      <c r="G2310" t="n">
        <v>0.138</v>
      </c>
      <c r="H2310" t="n">
        <v>0.114</v>
      </c>
      <c r="I2310">
        <f>((((D2315) + (D2314))) + (D2311 + D2312))</f>
        <v/>
      </c>
      <c r="J2310">
        <f>(((((D2315) + (D2314))) + (D2311 + D2312))*C2310)</f>
        <v/>
      </c>
    </row>
    <row r="2311">
      <c r="A2311" t="inlineStr">
        <is>
          <t>INT_R_X3Y48/IMUX17</t>
        </is>
      </c>
      <c r="B2311" t="inlineStr">
        <is>
          <t>Part of wire</t>
        </is>
      </c>
      <c r="C2311" t="n">
        <v>0</v>
      </c>
      <c r="D2311" t="n">
        <v>0</v>
      </c>
    </row>
    <row r="2312">
      <c r="A2312" t="inlineStr">
        <is>
          <t>CLBLM_R_X3Y48/CLBLM_IMUX17</t>
        </is>
      </c>
      <c r="B2312" t="inlineStr">
        <is>
          <t>Part of wire</t>
        </is>
      </c>
      <c r="C2312" t="n">
        <v>0</v>
      </c>
      <c r="D2312" t="n">
        <v>0</v>
      </c>
      <c r="I2312">
        <f>(((D2311 + D2312)/2) + (((D2315) + (D2314))))</f>
        <v/>
      </c>
      <c r="J2312">
        <f>((C2311 + C2312)*(((D2311 + D2312)/2) + (((D2315) + (D2314)))))</f>
        <v/>
      </c>
    </row>
    <row r="2313">
      <c r="A2313" t="inlineStr">
        <is>
          <t>CLBLM_R_X3Y48/CLBLM_R.CLBLM_IMUX17-&gt;CLBLM_M_B3</t>
        </is>
      </c>
      <c r="B2313" t="inlineStr">
        <is>
          <t>PassTransistor</t>
        </is>
      </c>
      <c r="C2313" t="n">
        <v>0</v>
      </c>
      <c r="E2313" t="n">
        <v>0</v>
      </c>
      <c r="F2313" t="n">
        <v>0</v>
      </c>
      <c r="G2313" t="n">
        <v>0</v>
      </c>
      <c r="H2313" t="n">
        <v>0</v>
      </c>
      <c r="I2313">
        <f>((D2315) + (D2314))</f>
        <v/>
      </c>
      <c r="J2313">
        <f>(((D2315) + (D2314))*C2313)</f>
        <v/>
      </c>
    </row>
    <row r="2314">
      <c r="A2314" t="inlineStr">
        <is>
          <t>CLBLM_R_X3Y48/CLBLM_M_B3</t>
        </is>
      </c>
      <c r="B2314" t="inlineStr">
        <is>
          <t>Part of wire</t>
        </is>
      </c>
      <c r="C2314" t="n">
        <v>0</v>
      </c>
      <c r="D2314" t="n">
        <v>0</v>
      </c>
      <c r="I2314">
        <f>(((D2314)/2) + (D2315))</f>
        <v/>
      </c>
      <c r="J2314">
        <f>((C2314)*(((D2314)/2) + (D2315)))</f>
        <v/>
      </c>
    </row>
    <row r="2315">
      <c r="A2315" t="inlineStr">
        <is>
          <t>masterReg/readData2[16]_i_6/I2</t>
        </is>
      </c>
      <c r="B2315" t="inlineStr">
        <is>
          <t>Inpin</t>
        </is>
      </c>
      <c r="D2315" t="n">
        <v>0</v>
      </c>
      <c r="E2315" t="n">
        <v>0.141</v>
      </c>
      <c r="F2315" t="n">
        <v>0.114</v>
      </c>
      <c r="G2315" t="n">
        <v>0.37</v>
      </c>
      <c r="H2315" t="n">
        <v>0.298</v>
      </c>
    </row>
    <row r="2316">
      <c r="A2316" t="inlineStr">
        <is>
          <t>sw_IBUF[0]: sw_IBUF[0]_inst/O to masterReg/readData2[16]_i_6/I2 sum delays</t>
        </is>
      </c>
      <c r="E2316">
        <f>(E2 + E5 + E7 + E9 + E11 + E15 + E18 + E27 + E48 + E56 + E64 + E2295 + E2310 + E2313 + E2315)</f>
        <v/>
      </c>
      <c r="F2316">
        <f>(F2 + F5 + F7 + F9 + F11 + F15 + F18 + F27 + F48 + F56 + F64 + F2295 + F2310 + F2313 + F2315)</f>
        <v/>
      </c>
      <c r="G2316">
        <f>(G2 + G5 + G7 + G9 + G11 + G15 + G18 + G27 + G48 + G56 + G64 + G2295 + G2310 + G2313 + G2315)</f>
        <v/>
      </c>
      <c r="H2316">
        <f>(H2 + H5 + H7 + H9 + H11 + H15 + H18 + H27 + H48 + H56 + H64 + H2295 + H2310 + H2313 + H2315)</f>
        <v/>
      </c>
      <c r="J2316">
        <f>(J2 + J4 + J5 + J6 + J7 + J8 + J9 + J10 + J11 + J14 + J15 + J17 + J18 + J26 + J27 + J47 + J48 + J55 + J56 + J63 + J64 + J72 + J2295 + J2298 + J2310 + J2312 + J2313 + J2314 + J2315)</f>
        <v/>
      </c>
    </row>
    <row r="2317">
      <c r="A2317" t="inlineStr">
        <is>
          <t>sw_IBUF[0]: sw_IBUF[0]_inst/O to masterReg/readData2[16]_i_6/I2sum delays + cap delay</t>
        </is>
      </c>
      <c r="E2317">
        <f>1000*(E2316 + J2316)</f>
        <v/>
      </c>
      <c r="F2317">
        <f>1000*(F2316 + J2316)</f>
        <v/>
      </c>
      <c r="G2317">
        <f>1000*(G2316 + J2316)</f>
        <v/>
      </c>
      <c r="H2317">
        <f>1000*(H2316 + J2316)</f>
        <v/>
      </c>
    </row>
    <row r="2319">
      <c r="A2319" t="inlineStr">
        <is>
          <t>sw_IBUF[0]: sw_IBUF[0]_inst/O to masterReg/readData2[16]_i_6/I2Total delay (from Vivado)</t>
        </is>
      </c>
      <c r="E2319" t="inlineStr">
        <is>
          <t>1058</t>
        </is>
      </c>
      <c r="F2319" t="inlineStr">
        <is>
          <t>900</t>
        </is>
      </c>
      <c r="G2319" t="inlineStr">
        <is>
          <t>1858</t>
        </is>
      </c>
      <c r="H2319" t="inlineStr">
        <is>
          <t>1560</t>
        </is>
      </c>
    </row>
    <row r="2321">
      <c r="A2321" t="inlineStr">
        <is>
          <t>INT_R_X3Y48/INT_R.ER1END0-&gt;&gt;ER1BEG1</t>
        </is>
      </c>
      <c r="B2321" t="inlineStr">
        <is>
          <t>Buffer</t>
        </is>
      </c>
      <c r="C2321" t="n">
        <v>1.16220225</v>
      </c>
      <c r="D2321" t="n">
        <v>0.008429000000000001</v>
      </c>
      <c r="E2321" t="n">
        <v>0.044</v>
      </c>
      <c r="F2321" t="n">
        <v>0.036</v>
      </c>
      <c r="G2321" t="n">
        <v>0.124</v>
      </c>
      <c r="H2321" t="n">
        <v>0.103</v>
      </c>
      <c r="I2321">
        <f>((D2326) + (D2322 + D2323 + D2324 + D2325))</f>
        <v/>
      </c>
      <c r="J2321">
        <f>(((D2326) + (D2322 + D2323 + D2324 + D2325))*C2321)</f>
        <v/>
      </c>
    </row>
    <row r="2322">
      <c r="A2322" t="inlineStr">
        <is>
          <t>INT_R_X3Y48/ER1BEG1</t>
        </is>
      </c>
      <c r="B2322" t="inlineStr">
        <is>
          <t>Part of wire</t>
        </is>
      </c>
      <c r="C2322" t="n">
        <v>0</v>
      </c>
      <c r="D2322" t="n">
        <v>0</v>
      </c>
    </row>
    <row r="2323">
      <c r="A2323" t="inlineStr">
        <is>
          <t>INT_L_X4Y48/ER1END1</t>
        </is>
      </c>
      <c r="B2323" t="inlineStr">
        <is>
          <t>Part of wire</t>
        </is>
      </c>
      <c r="C2323" t="n">
        <v>0</v>
      </c>
      <c r="D2323" t="n">
        <v>0</v>
      </c>
    </row>
    <row r="2324">
      <c r="A2324" t="inlineStr">
        <is>
          <t>CLBLM_R_X3Y48/CLBLM_ER1BEG1</t>
        </is>
      </c>
      <c r="B2324" t="inlineStr">
        <is>
          <t>Part of wire</t>
        </is>
      </c>
      <c r="C2324" t="n">
        <v>0.09049599999999999</v>
      </c>
      <c r="D2324" t="n">
        <v>0.005564</v>
      </c>
    </row>
    <row r="2325">
      <c r="A2325" t="inlineStr">
        <is>
          <t>CLBLL_L_X4Y48/CLBLL_ER1BEG1</t>
        </is>
      </c>
      <c r="B2325" t="inlineStr">
        <is>
          <t>Part of wire</t>
        </is>
      </c>
      <c r="C2325" t="n">
        <v>0.079184</v>
      </c>
      <c r="D2325" t="n">
        <v>0.005564</v>
      </c>
      <c r="I2325">
        <f>(((D2322 + D2323 + D2324 + D2325)/2) + (D2326))</f>
        <v/>
      </c>
      <c r="J2325">
        <f>((C2322 + C2323 + C2324 + C2325)*(((D2322 + D2323 + D2324 + D2325)/2) + (D2326)))</f>
        <v/>
      </c>
    </row>
    <row r="2326">
      <c r="A2326" t="inlineStr">
        <is>
          <t>INT_L_X4Y48/INT_L.ER1END1-&gt;&gt;IMUX_L19</t>
        </is>
      </c>
      <c r="B2326" t="inlineStr">
        <is>
          <t>Buffer</t>
        </is>
      </c>
      <c r="C2326" t="n">
        <v>1.6107141875</v>
      </c>
      <c r="D2326" t="n">
        <v>0.007713</v>
      </c>
      <c r="E2326" t="n">
        <v>0.047</v>
      </c>
      <c r="F2326" t="n">
        <v>0.038</v>
      </c>
      <c r="G2326" t="n">
        <v>0.138</v>
      </c>
      <c r="H2326" t="n">
        <v>0.114</v>
      </c>
      <c r="I2326">
        <f>((((D2331) + (D2330))) + (D2327 + D2328))</f>
        <v/>
      </c>
      <c r="J2326">
        <f>(((((D2331) + (D2330))) + (D2327 + D2328))*C2326)</f>
        <v/>
      </c>
    </row>
    <row r="2327">
      <c r="A2327" t="inlineStr">
        <is>
          <t>INT_L_X4Y48/IMUX_L19</t>
        </is>
      </c>
      <c r="B2327" t="inlineStr">
        <is>
          <t>Part of wire</t>
        </is>
      </c>
      <c r="C2327" t="n">
        <v>0</v>
      </c>
      <c r="D2327" t="n">
        <v>0</v>
      </c>
    </row>
    <row r="2328">
      <c r="A2328" t="inlineStr">
        <is>
          <t>CLBLL_L_X4Y48/CLBLL_IMUX19</t>
        </is>
      </c>
      <c r="B2328" t="inlineStr">
        <is>
          <t>Part of wire</t>
        </is>
      </c>
      <c r="C2328" t="n">
        <v>0</v>
      </c>
      <c r="D2328" t="n">
        <v>0</v>
      </c>
      <c r="I2328">
        <f>(((D2327 + D2328)/2) + (((D2331) + (D2330))))</f>
        <v/>
      </c>
      <c r="J2328">
        <f>((C2327 + C2328)*(((D2327 + D2328)/2) + (((D2331) + (D2330)))))</f>
        <v/>
      </c>
    </row>
    <row r="2329">
      <c r="A2329" t="inlineStr">
        <is>
          <t>CLBLL_L_X4Y48/CLBLL_L.CLBLL_IMUX19-&gt;CLBLL_L_B2</t>
        </is>
      </c>
      <c r="B2329" t="inlineStr">
        <is>
          <t>PassTransistor</t>
        </is>
      </c>
      <c r="C2329" t="n">
        <v>0</v>
      </c>
      <c r="E2329" t="n">
        <v>0</v>
      </c>
      <c r="F2329" t="n">
        <v>0</v>
      </c>
      <c r="G2329" t="n">
        <v>0</v>
      </c>
      <c r="H2329" t="n">
        <v>0</v>
      </c>
      <c r="I2329">
        <f>((D2331) + (D2330))</f>
        <v/>
      </c>
      <c r="J2329">
        <f>(((D2331) + (D2330))*C2329)</f>
        <v/>
      </c>
    </row>
    <row r="2330">
      <c r="A2330" t="inlineStr">
        <is>
          <t>CLBLL_L_X4Y48/CLBLL_L_B2</t>
        </is>
      </c>
      <c r="B2330" t="inlineStr">
        <is>
          <t>Part of wire</t>
        </is>
      </c>
      <c r="C2330" t="n">
        <v>0</v>
      </c>
      <c r="D2330" t="n">
        <v>0</v>
      </c>
      <c r="I2330">
        <f>(((D2330)/2) + (D2331))</f>
        <v/>
      </c>
      <c r="J2330">
        <f>((C2330)*(((D2330)/2) + (D2331)))</f>
        <v/>
      </c>
    </row>
    <row r="2331">
      <c r="A2331" t="inlineStr">
        <is>
          <t>masterReg/readData2[9]_i_6/I2</t>
        </is>
      </c>
      <c r="B2331" t="inlineStr">
        <is>
          <t>Inpin</t>
        </is>
      </c>
      <c r="D2331" t="n">
        <v>0</v>
      </c>
      <c r="E2331" t="n">
        <v>0.212</v>
      </c>
      <c r="F2331" t="n">
        <v>0.17</v>
      </c>
      <c r="G2331" t="n">
        <v>0.506</v>
      </c>
      <c r="H2331" t="n">
        <v>0.408</v>
      </c>
    </row>
    <row r="2332">
      <c r="A2332" t="inlineStr">
        <is>
          <t>sw_IBUF[0]: sw_IBUF[0]_inst/O to masterReg/readData2[9]_i_6/I2 sum delays</t>
        </is>
      </c>
      <c r="E2332">
        <f>(E2 + E5 + E7 + E9 + E11 + E15 + E18 + E27 + E48 + E56 + E64 + E2295 + E2321 + E2326 + E2329 + E2331)</f>
        <v/>
      </c>
      <c r="F2332">
        <f>(F2 + F5 + F7 + F9 + F11 + F15 + F18 + F27 + F48 + F56 + F64 + F2295 + F2321 + F2326 + F2329 + F2331)</f>
        <v/>
      </c>
      <c r="G2332">
        <f>(G2 + G5 + G7 + G9 + G11 + G15 + G18 + G27 + G48 + G56 + G64 + G2295 + G2321 + G2326 + G2329 + G2331)</f>
        <v/>
      </c>
      <c r="H2332">
        <f>(H2 + H5 + H7 + H9 + H11 + H15 + H18 + H27 + H48 + H56 + H64 + H2295 + H2321 + H2326 + H2329 + H2331)</f>
        <v/>
      </c>
      <c r="J2332">
        <f>(J2 + J4 + J5 + J6 + J7 + J8 + J9 + J10 + J11 + J14 + J15 + J17 + J18 + J26 + J27 + J47 + J48 + J55 + J56 + J63 + J64 + J72 + J2295 + J2298 + J2321 + J2325 + J2326 + J2328 + J2329 + J2330 + J2331)</f>
        <v/>
      </c>
    </row>
    <row r="2333">
      <c r="A2333" t="inlineStr">
        <is>
          <t>sw_IBUF[0]: sw_IBUF[0]_inst/O to masterReg/readData2[9]_i_6/I2sum delays + cap delay</t>
        </is>
      </c>
      <c r="E2333">
        <f>1000*(E2332 + J2332)</f>
        <v/>
      </c>
      <c r="F2333">
        <f>1000*(F2332 + J2332)</f>
        <v/>
      </c>
      <c r="G2333">
        <f>1000*(G2332 + J2332)</f>
        <v/>
      </c>
      <c r="H2333">
        <f>1000*(H2332 + J2332)</f>
        <v/>
      </c>
    </row>
    <row r="2335">
      <c r="A2335" t="inlineStr">
        <is>
          <t>sw_IBUF[0]: sw_IBUF[0]_inst/O to masterReg/readData2[9]_i_6/I2Total delay (from Vivado)</t>
        </is>
      </c>
      <c r="E2335" t="inlineStr">
        <is>
          <t>1197</t>
        </is>
      </c>
      <c r="F2335" t="inlineStr">
        <is>
          <t>1016</t>
        </is>
      </c>
      <c r="G2335" t="inlineStr">
        <is>
          <t>2109</t>
        </is>
      </c>
      <c r="H2335" t="inlineStr">
        <is>
          <t>1769</t>
        </is>
      </c>
    </row>
    <row r="2337">
      <c r="A2337" t="inlineStr">
        <is>
          <t>INT_R_X3Y48/INT_R.ER1END0-&gt;&gt;NR1BEG0</t>
        </is>
      </c>
      <c r="B2337" t="inlineStr">
        <is>
          <t>Buffer</t>
        </is>
      </c>
      <c r="C2337" t="n">
        <v>1.16220225</v>
      </c>
      <c r="D2337" t="n">
        <v>0.008429000000000001</v>
      </c>
      <c r="E2337" t="n">
        <v>0.056</v>
      </c>
      <c r="F2337" t="n">
        <v>0.046</v>
      </c>
      <c r="G2337" t="n">
        <v>0.132</v>
      </c>
      <c r="H2337" t="n">
        <v>0.109</v>
      </c>
      <c r="I2337">
        <f>((D2340 + D2351 + D2364) + (D2338 + D2339))</f>
        <v/>
      </c>
      <c r="J2337">
        <f>(((D2340 + D2351 + D2364) + (D2338 + D2339))*C2337)</f>
        <v/>
      </c>
    </row>
    <row r="2338">
      <c r="A2338" t="inlineStr">
        <is>
          <t>INT_R_X3Y48/NR1BEG0</t>
        </is>
      </c>
      <c r="B2338" t="inlineStr">
        <is>
          <t>Part of wire</t>
        </is>
      </c>
      <c r="C2338" t="n">
        <v>0</v>
      </c>
      <c r="D2338" t="n">
        <v>0</v>
      </c>
    </row>
    <row r="2339">
      <c r="A2339" t="inlineStr">
        <is>
          <t>INT_R_X3Y49/NR1END0</t>
        </is>
      </c>
      <c r="B2339" t="inlineStr">
        <is>
          <t>Part of wire</t>
        </is>
      </c>
      <c r="C2339" t="n">
        <v>0</v>
      </c>
      <c r="D2339" t="n">
        <v>0</v>
      </c>
      <c r="I2339">
        <f>(((D2338 + D2339)/2) + (D2340 + D2351 + D2364))</f>
        <v/>
      </c>
      <c r="J2339">
        <f>((C2338 + C2339)*(((D2338 + D2339)/2) + (D2340 + D2351 + D2364)))</f>
        <v/>
      </c>
    </row>
    <row r="2340">
      <c r="A2340" t="inlineStr">
        <is>
          <t>INT_R_X3Y49/INT_R.NR1END0-&gt;&gt;IMUX24</t>
        </is>
      </c>
      <c r="B2340" t="inlineStr">
        <is>
          <t>Buffer</t>
        </is>
      </c>
      <c r="C2340" t="n">
        <v>1.6107141875</v>
      </c>
      <c r="D2340" t="n">
        <v>0.007713</v>
      </c>
      <c r="E2340" t="n">
        <v>0.047</v>
      </c>
      <c r="F2340" t="n">
        <v>0.038</v>
      </c>
      <c r="G2340" t="n">
        <v>0.138</v>
      </c>
      <c r="H2340" t="n">
        <v>0.114</v>
      </c>
      <c r="I2340">
        <f>((((D2345) + (D2344))) + (D2341 + D2342))</f>
        <v/>
      </c>
      <c r="J2340">
        <f>(((((D2345) + (D2344))) + (D2341 + D2342))*C2340)</f>
        <v/>
      </c>
    </row>
    <row r="2341">
      <c r="A2341" t="inlineStr">
        <is>
          <t>INT_R_X3Y49/IMUX24</t>
        </is>
      </c>
      <c r="B2341" t="inlineStr">
        <is>
          <t>Part of wire</t>
        </is>
      </c>
      <c r="C2341" t="n">
        <v>0</v>
      </c>
      <c r="D2341" t="n">
        <v>0</v>
      </c>
    </row>
    <row r="2342">
      <c r="A2342" t="inlineStr">
        <is>
          <t>CLBLM_R_X3Y49/CLBLM_IMUX24</t>
        </is>
      </c>
      <c r="B2342" t="inlineStr">
        <is>
          <t>Part of wire</t>
        </is>
      </c>
      <c r="C2342" t="n">
        <v>0</v>
      </c>
      <c r="D2342" t="n">
        <v>0</v>
      </c>
      <c r="I2342">
        <f>(((D2341 + D2342)/2) + (((D2345) + (D2344))))</f>
        <v/>
      </c>
      <c r="J2342">
        <f>((C2341 + C2342)*(((D2341 + D2342)/2) + (((D2345) + (D2344)))))</f>
        <v/>
      </c>
    </row>
    <row r="2343">
      <c r="A2343" t="inlineStr">
        <is>
          <t>CLBLM_R_X3Y49/CLBLM_R.CLBLM_IMUX24-&gt;CLBLM_M_B5</t>
        </is>
      </c>
      <c r="B2343" t="inlineStr">
        <is>
          <t>PassTransistor</t>
        </is>
      </c>
      <c r="C2343" t="n">
        <v>0</v>
      </c>
      <c r="E2343" t="n">
        <v>0</v>
      </c>
      <c r="F2343" t="n">
        <v>0</v>
      </c>
      <c r="G2343" t="n">
        <v>0</v>
      </c>
      <c r="H2343" t="n">
        <v>0</v>
      </c>
      <c r="I2343">
        <f>((D2345) + (D2344))</f>
        <v/>
      </c>
      <c r="J2343">
        <f>(((D2345) + (D2344))*C2343)</f>
        <v/>
      </c>
    </row>
    <row r="2344">
      <c r="A2344" t="inlineStr">
        <is>
          <t>CLBLM_R_X3Y49/CLBLM_M_B5</t>
        </is>
      </c>
      <c r="B2344" t="inlineStr">
        <is>
          <t>Part of wire</t>
        </is>
      </c>
      <c r="C2344" t="n">
        <v>0</v>
      </c>
      <c r="D2344" t="n">
        <v>0</v>
      </c>
      <c r="I2344">
        <f>(((D2344)/2) + (D2345))</f>
        <v/>
      </c>
      <c r="J2344">
        <f>((C2344)*(((D2344)/2) + (D2345)))</f>
        <v/>
      </c>
    </row>
    <row r="2345">
      <c r="A2345" t="inlineStr">
        <is>
          <t>masterReg/readData2[16]_i_4/I3</t>
        </is>
      </c>
      <c r="B2345" t="inlineStr">
        <is>
          <t>Inpin</t>
        </is>
      </c>
      <c r="D2345" t="n">
        <v>0</v>
      </c>
      <c r="E2345" t="n">
        <v>0.052</v>
      </c>
      <c r="F2345" t="n">
        <v>0.042</v>
      </c>
      <c r="G2345" t="n">
        <v>0.137</v>
      </c>
      <c r="H2345" t="n">
        <v>0.111</v>
      </c>
    </row>
    <row r="2346">
      <c r="A2346" t="inlineStr">
        <is>
          <t>sw_IBUF[0]: sw_IBUF[0]_inst/O to masterReg/readData2[16]_i_4/I3 sum delays</t>
        </is>
      </c>
      <c r="E2346">
        <f>(E2 + E5 + E7 + E9 + E11 + E15 + E18 + E27 + E48 + E56 + E64 + E2295 + E2337 + E2340 + E2343 + E2345)</f>
        <v/>
      </c>
      <c r="F2346">
        <f>(F2 + F5 + F7 + F9 + F11 + F15 + F18 + F27 + F48 + F56 + F64 + F2295 + F2337 + F2340 + F2343 + F2345)</f>
        <v/>
      </c>
      <c r="G2346">
        <f>(G2 + G5 + G7 + G9 + G11 + G15 + G18 + G27 + G48 + G56 + G64 + G2295 + G2337 + G2340 + G2343 + G2345)</f>
        <v/>
      </c>
      <c r="H2346">
        <f>(H2 + H5 + H7 + H9 + H11 + H15 + H18 + H27 + H48 + H56 + H64 + H2295 + H2337 + H2340 + H2343 + H2345)</f>
        <v/>
      </c>
      <c r="J2346">
        <f>(J2 + J4 + J5 + J6 + J7 + J8 + J9 + J10 + J11 + J14 + J15 + J17 + J18 + J26 + J27 + J47 + J48 + J55 + J56 + J63 + J64 + J72 + J2295 + J2298 + J2337 + J2339 + J2340 + J2342 + J2343 + J2344 + J2345)</f>
        <v/>
      </c>
    </row>
    <row r="2347">
      <c r="A2347" t="inlineStr">
        <is>
          <t>sw_IBUF[0]: sw_IBUF[0]_inst/O to masterReg/readData2[16]_i_4/I3sum delays + cap delay</t>
        </is>
      </c>
      <c r="E2347">
        <f>1000*(E2346 + J2346)</f>
        <v/>
      </c>
      <c r="F2347">
        <f>1000*(F2346 + J2346)</f>
        <v/>
      </c>
      <c r="G2347">
        <f>1000*(G2346 + J2346)</f>
        <v/>
      </c>
      <c r="H2347">
        <f>1000*(H2346 + J2346)</f>
        <v/>
      </c>
    </row>
    <row r="2349">
      <c r="A2349" t="inlineStr">
        <is>
          <t>sw_IBUF[0]: sw_IBUF[0]_inst/O to masterReg/readData2[16]_i_4/I3Total delay (from Vivado)</t>
        </is>
      </c>
      <c r="E2349" t="inlineStr">
        <is>
          <t>1050</t>
        </is>
      </c>
      <c r="F2349" t="inlineStr">
        <is>
          <t>899</t>
        </is>
      </c>
      <c r="G2349" t="inlineStr">
        <is>
          <t>1792</t>
        </is>
      </c>
      <c r="H2349" t="inlineStr">
        <is>
          <t>1515</t>
        </is>
      </c>
    </row>
    <row r="2351">
      <c r="A2351" t="inlineStr">
        <is>
          <t>INT_R_X3Y49/INT_R.NR1END0-&gt;&gt;NL1BEG_N3</t>
        </is>
      </c>
      <c r="B2351" t="inlineStr">
        <is>
          <t>Buffer</t>
        </is>
      </c>
      <c r="C2351" t="n">
        <v>1.16220225</v>
      </c>
      <c r="D2351" t="n">
        <v>0.008429000000000001</v>
      </c>
      <c r="E2351" t="n">
        <v>0.054</v>
      </c>
      <c r="F2351" t="n">
        <v>0.044</v>
      </c>
      <c r="G2351" t="n">
        <v>0.131</v>
      </c>
      <c r="H2351" t="n">
        <v>0.108</v>
      </c>
      <c r="I2351">
        <f>((D2353) + (D2352))</f>
        <v/>
      </c>
      <c r="J2351">
        <f>(((D2353) + (D2352))*C2351)</f>
        <v/>
      </c>
    </row>
    <row r="2352">
      <c r="A2352" t="inlineStr">
        <is>
          <t>INT_R_X3Y49/NL1BEG_N3</t>
        </is>
      </c>
      <c r="B2352" t="inlineStr">
        <is>
          <t>Part of wire</t>
        </is>
      </c>
      <c r="C2352" t="n">
        <v>0</v>
      </c>
      <c r="D2352" t="n">
        <v>0</v>
      </c>
      <c r="I2352">
        <f>(((D2352)/2) + (D2353))</f>
        <v/>
      </c>
      <c r="J2352">
        <f>((C2352)*(((D2352)/2) + (D2353)))</f>
        <v/>
      </c>
    </row>
    <row r="2353">
      <c r="A2353" t="inlineStr">
        <is>
          <t>INT_R_X3Y49/INT_R.NL1BEG_N3-&gt;&gt;IMUX29</t>
        </is>
      </c>
      <c r="B2353" t="inlineStr">
        <is>
          <t>Buffer</t>
        </is>
      </c>
      <c r="C2353" t="n">
        <v>1.6107141875</v>
      </c>
      <c r="D2353" t="n">
        <v>0.007713</v>
      </c>
      <c r="E2353" t="n">
        <v>0.047</v>
      </c>
      <c r="F2353" t="n">
        <v>0.038</v>
      </c>
      <c r="G2353" t="n">
        <v>0.138</v>
      </c>
      <c r="H2353" t="n">
        <v>0.114</v>
      </c>
      <c r="I2353">
        <f>((((D2358) + (D2357))) + (D2354 + D2355))</f>
        <v/>
      </c>
      <c r="J2353">
        <f>(((((D2358) + (D2357))) + (D2354 + D2355))*C2353)</f>
        <v/>
      </c>
    </row>
    <row r="2354">
      <c r="A2354" t="inlineStr">
        <is>
          <t>INT_R_X3Y49/IMUX29</t>
        </is>
      </c>
      <c r="B2354" t="inlineStr">
        <is>
          <t>Part of wire</t>
        </is>
      </c>
      <c r="C2354" t="n">
        <v>0</v>
      </c>
      <c r="D2354" t="n">
        <v>0</v>
      </c>
    </row>
    <row r="2355">
      <c r="A2355" t="inlineStr">
        <is>
          <t>CLBLM_R_X3Y49/CLBLM_IMUX29</t>
        </is>
      </c>
      <c r="B2355" t="inlineStr">
        <is>
          <t>Part of wire</t>
        </is>
      </c>
      <c r="C2355" t="n">
        <v>0</v>
      </c>
      <c r="D2355" t="n">
        <v>0</v>
      </c>
      <c r="I2355">
        <f>(((D2354 + D2355)/2) + (((D2358) + (D2357))))</f>
        <v/>
      </c>
      <c r="J2355">
        <f>((C2354 + C2355)*(((D2354 + D2355)/2) + (((D2358) + (D2357)))))</f>
        <v/>
      </c>
    </row>
    <row r="2356">
      <c r="A2356" t="inlineStr">
        <is>
          <t>CLBLM_R_X3Y49/CLBLM_R.CLBLM_IMUX29-&gt;CLBLM_M_C2</t>
        </is>
      </c>
      <c r="B2356" t="inlineStr">
        <is>
          <t>PassTransistor</t>
        </is>
      </c>
      <c r="C2356" t="n">
        <v>0</v>
      </c>
      <c r="E2356" t="n">
        <v>0</v>
      </c>
      <c r="F2356" t="n">
        <v>0</v>
      </c>
      <c r="G2356" t="n">
        <v>0</v>
      </c>
      <c r="H2356" t="n">
        <v>0</v>
      </c>
      <c r="I2356">
        <f>((D2358) + (D2357))</f>
        <v/>
      </c>
      <c r="J2356">
        <f>(((D2358) + (D2357))*C2356)</f>
        <v/>
      </c>
    </row>
    <row r="2357">
      <c r="A2357" t="inlineStr">
        <is>
          <t>CLBLM_R_X3Y49/CLBLM_M_C2</t>
        </is>
      </c>
      <c r="B2357" t="inlineStr">
        <is>
          <t>Part of wire</t>
        </is>
      </c>
      <c r="C2357" t="n">
        <v>0</v>
      </c>
      <c r="D2357" t="n">
        <v>0</v>
      </c>
      <c r="I2357">
        <f>(((D2357)/2) + (D2358))</f>
        <v/>
      </c>
      <c r="J2357">
        <f>((C2357)*(((D2357)/2) + (D2358)))</f>
        <v/>
      </c>
    </row>
    <row r="2358">
      <c r="A2358" t="inlineStr">
        <is>
          <t>ALU1/register_reg_r1_0_31_12_17_i_18/I1</t>
        </is>
      </c>
      <c r="B2358" t="inlineStr">
        <is>
          <t>Inpin</t>
        </is>
      </c>
      <c r="D2358" t="n">
        <v>0</v>
      </c>
      <c r="E2358" t="n">
        <v>0.214</v>
      </c>
      <c r="F2358" t="n">
        <v>0.172</v>
      </c>
      <c r="G2358" t="n">
        <v>0.506</v>
      </c>
      <c r="H2358" t="n">
        <v>0.408</v>
      </c>
    </row>
    <row r="2359">
      <c r="A2359" t="inlineStr">
        <is>
          <t>sw_IBUF[0]: sw_IBUF[0]_inst/O to ALU1/register_reg_r1_0_31_12_17_i_18/I1 sum delays</t>
        </is>
      </c>
      <c r="E2359">
        <f>(E2 + E5 + E7 + E9 + E11 + E15 + E18 + E27 + E48 + E56 + E64 + E2295 + E2337 + E2351 + E2353 + E2356 + E2358)</f>
        <v/>
      </c>
      <c r="F2359">
        <f>(F2 + F5 + F7 + F9 + F11 + F15 + F18 + F27 + F48 + F56 + F64 + F2295 + F2337 + F2351 + F2353 + F2356 + F2358)</f>
        <v/>
      </c>
      <c r="G2359">
        <f>(G2 + G5 + G7 + G9 + G11 + G15 + G18 + G27 + G48 + G56 + G64 + G2295 + G2337 + G2351 + G2353 + G2356 + G2358)</f>
        <v/>
      </c>
      <c r="H2359">
        <f>(H2 + H5 + H7 + H9 + H11 + H15 + H18 + H27 + H48 + H56 + H64 + H2295 + H2337 + H2351 + H2353 + H2356 + H2358)</f>
        <v/>
      </c>
      <c r="J2359">
        <f>(J2 + J4 + J5 + J6 + J7 + J8 + J9 + J10 + J11 + J14 + J15 + J17 + J18 + J26 + J27 + J47 + J48 + J55 + J56 + J63 + J64 + J72 + J2295 + J2298 + J2337 + J2339 + J2351 + J2352 + J2353 + J2355 + J2356 + J2357 + J2358)</f>
        <v/>
      </c>
    </row>
    <row r="2360">
      <c r="A2360" t="inlineStr">
        <is>
          <t>sw_IBUF[0]: sw_IBUF[0]_inst/O to ALU1/register_reg_r1_0_31_12_17_i_18/I1sum delays + cap delay</t>
        </is>
      </c>
      <c r="E2360">
        <f>1000*(E2359 + J2359)</f>
        <v/>
      </c>
      <c r="F2360">
        <f>1000*(F2359 + J2359)</f>
        <v/>
      </c>
      <c r="G2360">
        <f>1000*(G2359 + J2359)</f>
        <v/>
      </c>
      <c r="H2360">
        <f>1000*(H2359 + J2359)</f>
        <v/>
      </c>
    </row>
    <row r="2362">
      <c r="A2362" t="inlineStr">
        <is>
          <t>sw_IBUF[0]: sw_IBUF[0]_inst/O to ALU1/register_reg_r1_0_31_12_17_i_18/I1Total delay (from Vivado)</t>
        </is>
      </c>
      <c r="E2362" t="inlineStr">
        <is>
          <t>1274</t>
        </is>
      </c>
      <c r="F2362" t="inlineStr">
        <is>
          <t>1081</t>
        </is>
      </c>
      <c r="G2362" t="inlineStr">
        <is>
          <t>2221</t>
        </is>
      </c>
      <c r="H2362" t="inlineStr">
        <is>
          <t>1862</t>
        </is>
      </c>
    </row>
    <row r="2364">
      <c r="A2364" t="inlineStr">
        <is>
          <t>INT_R_X3Y49/INT_R.NR1END0-&gt;&gt;EL1BEG_N3</t>
        </is>
      </c>
      <c r="B2364" t="inlineStr">
        <is>
          <t>Buffer</t>
        </is>
      </c>
      <c r="C2364" t="n">
        <v>1.16220225</v>
      </c>
      <c r="D2364" t="n">
        <v>0.008429000000000001</v>
      </c>
      <c r="E2364" t="n">
        <v>0.043</v>
      </c>
      <c r="F2364" t="n">
        <v>0.035</v>
      </c>
      <c r="G2364" t="n">
        <v>0.123</v>
      </c>
      <c r="H2364" t="n">
        <v>0.102</v>
      </c>
      <c r="I2364">
        <f>((D2370 + D2381) + (D2365 + D2366 + D2367 + D2368 + D2369))</f>
        <v/>
      </c>
      <c r="J2364">
        <f>(((D2370 + D2381) + (D2365 + D2366 + D2367 + D2368 + D2369))*C2364)</f>
        <v/>
      </c>
    </row>
    <row r="2365">
      <c r="A2365" t="inlineStr">
        <is>
          <t>INT_R_X3Y49/EL1BEG_N3</t>
        </is>
      </c>
      <c r="B2365" t="inlineStr">
        <is>
          <t>Part of wire</t>
        </is>
      </c>
      <c r="C2365" t="n">
        <v>0</v>
      </c>
      <c r="D2365" t="n">
        <v>0</v>
      </c>
    </row>
    <row r="2366">
      <c r="A2366" t="inlineStr">
        <is>
          <t>INT_L_X4Y48/EL1END3</t>
        </is>
      </c>
      <c r="B2366" t="inlineStr">
        <is>
          <t>Part of wire</t>
        </is>
      </c>
      <c r="C2366" t="n">
        <v>0</v>
      </c>
      <c r="D2366" t="n">
        <v>0</v>
      </c>
    </row>
    <row r="2367">
      <c r="A2367" t="inlineStr">
        <is>
          <t>INT_R_X3Y48/EL1BEG3</t>
        </is>
      </c>
      <c r="B2367" t="inlineStr">
        <is>
          <t>Part of wire</t>
        </is>
      </c>
      <c r="C2367" t="n">
        <v>0</v>
      </c>
      <c r="D2367" t="n">
        <v>0</v>
      </c>
    </row>
    <row r="2368">
      <c r="A2368" t="inlineStr">
        <is>
          <t>CLBLM_R_X3Y48/CLBLM_EL1BEG3</t>
        </is>
      </c>
      <c r="B2368" t="inlineStr">
        <is>
          <t>Part of wire</t>
        </is>
      </c>
      <c r="C2368" t="n">
        <v>0.052151</v>
      </c>
      <c r="D2368" t="n">
        <v>0.004690000000000001</v>
      </c>
    </row>
    <row r="2369">
      <c r="A2369" t="inlineStr">
        <is>
          <t>CLBLL_L_X4Y48/CLBLL_EL1BEG3</t>
        </is>
      </c>
      <c r="B2369" t="inlineStr">
        <is>
          <t>Part of wire</t>
        </is>
      </c>
      <c r="C2369" t="n">
        <v>0.045632</v>
      </c>
      <c r="D2369" t="n">
        <v>0.004690000000000001</v>
      </c>
      <c r="I2369">
        <f>(((D2365 + D2366 + D2367 + D2368 + D2369)/2) + (D2370 + D2381))</f>
        <v/>
      </c>
      <c r="J2369">
        <f>((C2365 + C2366 + C2367 + C2368 + C2369)*(((D2365 + D2366 + D2367 + D2368 + D2369)/2) + (D2370 + D2381)))</f>
        <v/>
      </c>
    </row>
    <row r="2370">
      <c r="A2370" t="inlineStr">
        <is>
          <t>INT_L_X4Y48/INT_L.EL1END3-&gt;&gt;IMUX_L6</t>
        </is>
      </c>
      <c r="B2370" t="inlineStr">
        <is>
          <t>Buffer</t>
        </is>
      </c>
      <c r="C2370" t="n">
        <v>1.6107141875</v>
      </c>
      <c r="D2370" t="n">
        <v>0.007713</v>
      </c>
      <c r="E2370" t="n">
        <v>0.047</v>
      </c>
      <c r="F2370" t="n">
        <v>0.038</v>
      </c>
      <c r="G2370" t="n">
        <v>0.138</v>
      </c>
      <c r="H2370" t="n">
        <v>0.114</v>
      </c>
      <c r="I2370">
        <f>((((D2375) + (D2374))) + (D2371 + D2372))</f>
        <v/>
      </c>
      <c r="J2370">
        <f>(((((D2375) + (D2374))) + (D2371 + D2372))*C2370)</f>
        <v/>
      </c>
    </row>
    <row r="2371">
      <c r="A2371" t="inlineStr">
        <is>
          <t>INT_L_X4Y48/IMUX_L6</t>
        </is>
      </c>
      <c r="B2371" t="inlineStr">
        <is>
          <t>Part of wire</t>
        </is>
      </c>
      <c r="C2371" t="n">
        <v>0</v>
      </c>
      <c r="D2371" t="n">
        <v>0</v>
      </c>
    </row>
    <row r="2372">
      <c r="A2372" t="inlineStr">
        <is>
          <t>CLBLL_L_X4Y48/CLBLL_IMUX6</t>
        </is>
      </c>
      <c r="B2372" t="inlineStr">
        <is>
          <t>Part of wire</t>
        </is>
      </c>
      <c r="C2372" t="n">
        <v>0</v>
      </c>
      <c r="D2372" t="n">
        <v>0</v>
      </c>
      <c r="I2372">
        <f>(((D2371 + D2372)/2) + (((D2375) + (D2374))))</f>
        <v/>
      </c>
      <c r="J2372">
        <f>((C2371 + C2372)*(((D2371 + D2372)/2) + (((D2375) + (D2374)))))</f>
        <v/>
      </c>
    </row>
    <row r="2373">
      <c r="A2373" t="inlineStr">
        <is>
          <t>CLBLL_L_X4Y48/CLBLL_L.CLBLL_IMUX6-&gt;CLBLL_L_A1</t>
        </is>
      </c>
      <c r="B2373" t="inlineStr">
        <is>
          <t>PassTransistor</t>
        </is>
      </c>
      <c r="C2373" t="n">
        <v>0</v>
      </c>
      <c r="E2373" t="n">
        <v>0</v>
      </c>
      <c r="F2373" t="n">
        <v>0</v>
      </c>
      <c r="G2373" t="n">
        <v>0</v>
      </c>
      <c r="H2373" t="n">
        <v>0</v>
      </c>
      <c r="I2373">
        <f>((D2375) + (D2374))</f>
        <v/>
      </c>
      <c r="J2373">
        <f>(((D2375) + (D2374))*C2373)</f>
        <v/>
      </c>
    </row>
    <row r="2374">
      <c r="A2374" t="inlineStr">
        <is>
          <t>CLBLL_L_X4Y48/CLBLL_L_A1</t>
        </is>
      </c>
      <c r="B2374" t="inlineStr">
        <is>
          <t>Part of wire</t>
        </is>
      </c>
      <c r="C2374" t="n">
        <v>0</v>
      </c>
      <c r="D2374" t="n">
        <v>0</v>
      </c>
      <c r="I2374">
        <f>(((D2374)/2) + (D2375))</f>
        <v/>
      </c>
      <c r="J2374">
        <f>((C2374)*(((D2374)/2) + (D2375)))</f>
        <v/>
      </c>
    </row>
    <row r="2375">
      <c r="A2375" t="inlineStr">
        <is>
          <t>masterReg/readData2[9]_i_7/I1</t>
        </is>
      </c>
      <c r="B2375" t="inlineStr">
        <is>
          <t>Inpin</t>
        </is>
      </c>
      <c r="D2375" t="n">
        <v>0</v>
      </c>
      <c r="E2375" t="n">
        <v>0.214</v>
      </c>
      <c r="F2375" t="n">
        <v>0.172</v>
      </c>
      <c r="G2375" t="n">
        <v>0.516</v>
      </c>
      <c r="H2375" t="n">
        <v>0.416</v>
      </c>
    </row>
    <row r="2376">
      <c r="A2376" t="inlineStr">
        <is>
          <t>sw_IBUF[0]: sw_IBUF[0]_inst/O to masterReg/readData2[9]_i_7/I1 sum delays</t>
        </is>
      </c>
      <c r="E2376">
        <f>(E2 + E5 + E7 + E9 + E11 + E15 + E18 + E27 + E48 + E56 + E64 + E2295 + E2337 + E2364 + E2370 + E2373 + E2375)</f>
        <v/>
      </c>
      <c r="F2376">
        <f>(F2 + F5 + F7 + F9 + F11 + F15 + F18 + F27 + F48 + F56 + F64 + F2295 + F2337 + F2364 + F2370 + F2373 + F2375)</f>
        <v/>
      </c>
      <c r="G2376">
        <f>(G2 + G5 + G7 + G9 + G11 + G15 + G18 + G27 + G48 + G56 + G64 + G2295 + G2337 + G2364 + G2370 + G2373 + G2375)</f>
        <v/>
      </c>
      <c r="H2376">
        <f>(H2 + H5 + H7 + H9 + H11 + H15 + H18 + H27 + H48 + H56 + H64 + H2295 + H2337 + H2364 + H2370 + H2373 + H2375)</f>
        <v/>
      </c>
      <c r="J2376">
        <f>(J2 + J4 + J5 + J6 + J7 + J8 + J9 + J10 + J11 + J14 + J15 + J17 + J18 + J26 + J27 + J47 + J48 + J55 + J56 + J63 + J64 + J72 + J2295 + J2298 + J2337 + J2339 + J2364 + J2369 + J2370 + J2372 + J2373 + J2374 + J2375)</f>
        <v/>
      </c>
    </row>
    <row r="2377">
      <c r="A2377" t="inlineStr">
        <is>
          <t>sw_IBUF[0]: sw_IBUF[0]_inst/O to masterReg/readData2[9]_i_7/I1sum delays + cap delay</t>
        </is>
      </c>
      <c r="E2377">
        <f>1000*(E2376 + J2376)</f>
        <v/>
      </c>
      <c r="F2377">
        <f>1000*(F2376 + J2376)</f>
        <v/>
      </c>
      <c r="G2377">
        <f>1000*(G2376 + J2376)</f>
        <v/>
      </c>
      <c r="H2377">
        <f>1000*(H2376 + J2376)</f>
        <v/>
      </c>
    </row>
    <row r="2379">
      <c r="A2379" t="inlineStr">
        <is>
          <t>sw_IBUF[0]: sw_IBUF[0]_inst/O to masterReg/readData2[9]_i_7/I1Total delay (from Vivado)</t>
        </is>
      </c>
      <c r="E2379" t="inlineStr">
        <is>
          <t>1286</t>
        </is>
      </c>
      <c r="F2379" t="inlineStr">
        <is>
          <t>1095</t>
        </is>
      </c>
      <c r="G2379" t="inlineStr">
        <is>
          <t>2250</t>
        </is>
      </c>
      <c r="H2379" t="inlineStr">
        <is>
          <t>1890</t>
        </is>
      </c>
    </row>
    <row r="2381">
      <c r="A2381" t="inlineStr">
        <is>
          <t>INT_L_X4Y48/INT_L.EL1END3-&gt;&gt;NE2BEG3</t>
        </is>
      </c>
      <c r="B2381" t="inlineStr">
        <is>
          <t>Buffer</t>
        </is>
      </c>
      <c r="C2381" t="n">
        <v>1.1851186875</v>
      </c>
      <c r="D2381" t="n">
        <v>0.008473000000000001</v>
      </c>
      <c r="E2381" t="n">
        <v>0.042</v>
      </c>
      <c r="F2381" t="n">
        <v>0.034</v>
      </c>
      <c r="G2381" t="n">
        <v>0.139</v>
      </c>
      <c r="H2381" t="n">
        <v>0.115</v>
      </c>
      <c r="I2381">
        <f>((D2385) + (D2382 + D2383 + D2384))</f>
        <v/>
      </c>
      <c r="J2381">
        <f>(((D2385) + (D2382 + D2383 + D2384))*C2381)</f>
        <v/>
      </c>
    </row>
    <row r="2382">
      <c r="A2382" t="inlineStr">
        <is>
          <t>INT_L_X4Y48/NE2BEG3</t>
        </is>
      </c>
      <c r="B2382" t="inlineStr">
        <is>
          <t>Part of wire</t>
        </is>
      </c>
      <c r="C2382" t="n">
        <v>0</v>
      </c>
      <c r="D2382" t="n">
        <v>0</v>
      </c>
    </row>
    <row r="2383">
      <c r="A2383" t="inlineStr">
        <is>
          <t>INT_R_X5Y49/NE2END3</t>
        </is>
      </c>
      <c r="B2383" t="inlineStr">
        <is>
          <t>Part of wire</t>
        </is>
      </c>
      <c r="C2383" t="n">
        <v>0</v>
      </c>
      <c r="D2383" t="n">
        <v>0</v>
      </c>
    </row>
    <row r="2384">
      <c r="A2384" t="inlineStr">
        <is>
          <t>INT_L_X4Y49/NE2A3</t>
        </is>
      </c>
      <c r="B2384" t="inlineStr">
        <is>
          <t>Part of wire</t>
        </is>
      </c>
      <c r="C2384" t="n">
        <v>0</v>
      </c>
      <c r="D2384" t="n">
        <v>0</v>
      </c>
      <c r="I2384">
        <f>(((D2382 + D2383 + D2384)/2) + (D2385))</f>
        <v/>
      </c>
      <c r="J2384">
        <f>((C2382 + C2383 + C2384)*(((D2382 + D2383 + D2384)/2) + (D2385)))</f>
        <v/>
      </c>
    </row>
    <row r="2385">
      <c r="A2385" t="inlineStr">
        <is>
          <t>INT_R_X5Y49/INT_R.NE2END3-&gt;&gt;NW2BEG3</t>
        </is>
      </c>
      <c r="B2385" t="inlineStr">
        <is>
          <t>Buffer</t>
        </is>
      </c>
      <c r="C2385" t="n">
        <v>1.1851186875</v>
      </c>
      <c r="D2385" t="n">
        <v>0.008473000000000001</v>
      </c>
      <c r="E2385" t="n">
        <v>0.043</v>
      </c>
      <c r="F2385" t="n">
        <v>0.035</v>
      </c>
      <c r="G2385" t="n">
        <v>0.14</v>
      </c>
      <c r="H2385" t="n">
        <v>0.116</v>
      </c>
      <c r="I2385">
        <f>((D2390) + (D2386 + D2387 + D2388 + D2389))</f>
        <v/>
      </c>
      <c r="J2385">
        <f>(((D2390) + (D2386 + D2387 + D2388 + D2389))*C2385)</f>
        <v/>
      </c>
    </row>
    <row r="2386">
      <c r="A2386" t="inlineStr">
        <is>
          <t>INT_R_X5Y49/NW2BEG3</t>
        </is>
      </c>
      <c r="B2386" t="inlineStr">
        <is>
          <t>Part of wire</t>
        </is>
      </c>
      <c r="C2386" t="n">
        <v>0</v>
      </c>
      <c r="D2386" t="n">
        <v>0</v>
      </c>
    </row>
    <row r="2387">
      <c r="A2387" t="inlineStr">
        <is>
          <t>INT_L_X4Y50/NW2END3</t>
        </is>
      </c>
      <c r="B2387" t="inlineStr">
        <is>
          <t>Part of wire</t>
        </is>
      </c>
      <c r="C2387" t="n">
        <v>0</v>
      </c>
      <c r="D2387" t="n">
        <v>0</v>
      </c>
    </row>
    <row r="2388">
      <c r="A2388" t="inlineStr">
        <is>
          <t>BRKH_INT_X5Y49/BRKH_INT_NW2BEG3</t>
        </is>
      </c>
      <c r="B2388" t="inlineStr">
        <is>
          <t>Part of wire</t>
        </is>
      </c>
      <c r="C2388" t="n">
        <v>0.00523</v>
      </c>
      <c r="D2388" t="n">
        <v>0.001</v>
      </c>
    </row>
    <row r="2389">
      <c r="A2389" t="inlineStr">
        <is>
          <t>INT_R_X5Y50/NW2A3</t>
        </is>
      </c>
      <c r="B2389" t="inlineStr">
        <is>
          <t>Part of wire</t>
        </is>
      </c>
      <c r="C2389" t="n">
        <v>0</v>
      </c>
      <c r="D2389" t="n">
        <v>0</v>
      </c>
      <c r="I2389">
        <f>(((D2386 + D2387 + D2388 + D2389)/2) + (D2390))</f>
        <v/>
      </c>
      <c r="J2389">
        <f>((C2386 + C2387 + C2388 + C2389)*(((D2386 + D2387 + D2388 + D2389)/2) + (D2390)))</f>
        <v/>
      </c>
    </row>
    <row r="2390">
      <c r="A2390" t="inlineStr">
        <is>
          <t>INT_L_X4Y50/INT_L.NW2END3-&gt;&gt;IMUX_L14</t>
        </is>
      </c>
      <c r="B2390" t="inlineStr">
        <is>
          <t>Buffer</t>
        </is>
      </c>
      <c r="C2390" t="n">
        <v>1.6107141875</v>
      </c>
      <c r="D2390" t="n">
        <v>0.007713</v>
      </c>
      <c r="E2390" t="n">
        <v>0.047</v>
      </c>
      <c r="F2390" t="n">
        <v>0.038</v>
      </c>
      <c r="G2390" t="n">
        <v>0.138</v>
      </c>
      <c r="H2390" t="n">
        <v>0.114</v>
      </c>
      <c r="I2390">
        <f>((((D2395) + (D2394))) + (D2391 + D2392))</f>
        <v/>
      </c>
      <c r="J2390">
        <f>(((((D2395) + (D2394))) + (D2391 + D2392))*C2390)</f>
        <v/>
      </c>
    </row>
    <row r="2391">
      <c r="A2391" t="inlineStr">
        <is>
          <t>INT_L_X4Y50/IMUX_L14</t>
        </is>
      </c>
      <c r="B2391" t="inlineStr">
        <is>
          <t>Part of wire</t>
        </is>
      </c>
      <c r="C2391" t="n">
        <v>0</v>
      </c>
      <c r="D2391" t="n">
        <v>0</v>
      </c>
    </row>
    <row r="2392">
      <c r="A2392" t="inlineStr">
        <is>
          <t>CLBLL_L_X4Y50/CLBLL_IMUX14</t>
        </is>
      </c>
      <c r="B2392" t="inlineStr">
        <is>
          <t>Part of wire</t>
        </is>
      </c>
      <c r="C2392" t="n">
        <v>0</v>
      </c>
      <c r="D2392" t="n">
        <v>0</v>
      </c>
      <c r="I2392">
        <f>(((D2391 + D2392)/2) + (((D2395) + (D2394))))</f>
        <v/>
      </c>
      <c r="J2392">
        <f>((C2391 + C2392)*(((D2391 + D2392)/2) + (((D2395) + (D2394)))))</f>
        <v/>
      </c>
    </row>
    <row r="2393">
      <c r="A2393" t="inlineStr">
        <is>
          <t>CLBLL_L_X4Y50/CLBLL_L.CLBLL_IMUX14-&gt;CLBLL_L_B1</t>
        </is>
      </c>
      <c r="B2393" t="inlineStr">
        <is>
          <t>PassTransistor</t>
        </is>
      </c>
      <c r="C2393" t="n">
        <v>0</v>
      </c>
      <c r="E2393" t="n">
        <v>0</v>
      </c>
      <c r="F2393" t="n">
        <v>0</v>
      </c>
      <c r="G2393" t="n">
        <v>0</v>
      </c>
      <c r="H2393" t="n">
        <v>0</v>
      </c>
      <c r="I2393">
        <f>((D2395) + (D2394))</f>
        <v/>
      </c>
      <c r="J2393">
        <f>(((D2395) + (D2394))*C2393)</f>
        <v/>
      </c>
    </row>
    <row r="2394">
      <c r="A2394" t="inlineStr">
        <is>
          <t>CLBLL_L_X4Y50/CLBLL_L_B1</t>
        </is>
      </c>
      <c r="B2394" t="inlineStr">
        <is>
          <t>Part of wire</t>
        </is>
      </c>
      <c r="C2394" t="n">
        <v>0</v>
      </c>
      <c r="D2394" t="n">
        <v>0</v>
      </c>
      <c r="I2394">
        <f>(((D2394)/2) + (D2395))</f>
        <v/>
      </c>
      <c r="J2394">
        <f>((C2394)*(((D2394)/2) + (D2395)))</f>
        <v/>
      </c>
    </row>
    <row r="2395">
      <c r="A2395" t="inlineStr">
        <is>
          <t>masterReg/readData2[17]_i_6/I2</t>
        </is>
      </c>
      <c r="B2395" t="inlineStr">
        <is>
          <t>Inpin</t>
        </is>
      </c>
      <c r="D2395" t="n">
        <v>0</v>
      </c>
      <c r="E2395" t="n">
        <v>0.213</v>
      </c>
      <c r="F2395" t="n">
        <v>0.171</v>
      </c>
      <c r="G2395" t="n">
        <v>0.518</v>
      </c>
      <c r="H2395" t="n">
        <v>0.417</v>
      </c>
    </row>
    <row r="2396">
      <c r="A2396" t="inlineStr">
        <is>
          <t>sw_IBUF[0]: sw_IBUF[0]_inst/O to masterReg/readData2[17]_i_6/I2 sum delays</t>
        </is>
      </c>
      <c r="E2396">
        <f>(E2 + E5 + E7 + E9 + E11 + E15 + E18 + E27 + E48 + E56 + E64 + E2295 + E2337 + E2364 + E2381 + E2385 + E2390 + E2393 + E2395)</f>
        <v/>
      </c>
      <c r="F2396">
        <f>(F2 + F5 + F7 + F9 + F11 + F15 + F18 + F27 + F48 + F56 + F64 + F2295 + F2337 + F2364 + F2381 + F2385 + F2390 + F2393 + F2395)</f>
        <v/>
      </c>
      <c r="G2396">
        <f>(G2 + G5 + G7 + G9 + G11 + G15 + G18 + G27 + G48 + G56 + G64 + G2295 + G2337 + G2364 + G2381 + G2385 + G2390 + G2393 + G2395)</f>
        <v/>
      </c>
      <c r="H2396">
        <f>(H2 + H5 + H7 + H9 + H11 + H15 + H18 + H27 + H48 + H56 + H64 + H2295 + H2337 + H2364 + H2381 + H2385 + H2390 + H2393 + H2395)</f>
        <v/>
      </c>
      <c r="J2396">
        <f>(J2 + J4 + J5 + J6 + J7 + J8 + J9 + J10 + J11 + J14 + J15 + J17 + J18 + J26 + J27 + J47 + J48 + J55 + J56 + J63 + J64 + J72 + J2295 + J2298 + J2337 + J2339 + J2364 + J2369 + J2381 + J2384 + J2385 + J2389 + J2390 + J2392 + J2393 + J2394 + J2395)</f>
        <v/>
      </c>
    </row>
    <row r="2397">
      <c r="A2397" t="inlineStr">
        <is>
          <t>sw_IBUF[0]: sw_IBUF[0]_inst/O to masterReg/readData2[17]_i_6/I2sum delays + cap delay</t>
        </is>
      </c>
      <c r="E2397">
        <f>1000*(E2396 + J2396)</f>
        <v/>
      </c>
      <c r="F2397">
        <f>1000*(F2396 + J2396)</f>
        <v/>
      </c>
      <c r="G2397">
        <f>1000*(G2396 + J2396)</f>
        <v/>
      </c>
      <c r="H2397">
        <f>1000*(H2396 + J2396)</f>
        <v/>
      </c>
    </row>
    <row r="2399">
      <c r="A2399" t="inlineStr">
        <is>
          <t>sw_IBUF[0]: sw_IBUF[0]_inst/O to masterReg/readData2[17]_i_6/I2Total delay (from Vivado)</t>
        </is>
      </c>
      <c r="E2399" t="inlineStr">
        <is>
          <t>1389</t>
        </is>
      </c>
      <c r="F2399" t="inlineStr">
        <is>
          <t>1182</t>
        </is>
      </c>
      <c r="G2399" t="inlineStr">
        <is>
          <t>2496</t>
        </is>
      </c>
      <c r="H2399" t="inlineStr">
        <is>
          <t>2096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1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RIOB33_X43Y47/IOB_IBUF1 RIOI3_X43Y47/RIOI_IBUF1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RIOB33_X43Y47/IOB_IBUF1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RIOI3_X43Y47/RIOI_IBUF1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RIOI3_X43Y47/RIOI3.RIOI_IBUF1-&gt;RIOI_I1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RIOI3_X43Y47/RIOI_I1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RIOI3_X43Y47/RIOI3.RIOI_I1-&gt;RIOI_ILOGIC1_D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RIOI3_X43Y47/RIOI_ILOGIC1_D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RIOI3_X43Y47/RIOI3.RIOI_ILOGIC1_D-&gt;&gt;IOI_ILOGIC1_O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RIOI3_X43Y47/IOI_ILOGIC1_O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RIOI3_X43Y47/RIOI3.IOI_ILOGIC1_O-&gt;&gt;IOI_LOGIC_OUTS18_0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RIOI3_X43Y47/IOI_LOGIC_OUTS18_0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IO_INT_INTERFACE_R_X43Y47/INT_INTERFACE_LOGIC_OUTS_B18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R_TERM_INT_X112Y49/TERM_INT_LOGIC_OUTS_L_B18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IO_INT_INTERFACE_R_X43Y47/IO_INT_INTERFACE_R.INT_INTERFACE_LOGIC_OUTS_B18-&gt;&gt;INT_INTERFACE_LOGIC_OUTS18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IO_INT_INTERFACE_R_X43Y47/INT_INTERFACE_LOGIC_OUTS18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INT_R_X43Y47/LOGIC_OUTS18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INT_R_X43Y47/INT_R.LOGIC_OUTS18-&gt;&gt;SW6BEG0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0.078</v>
      </c>
      <c r="F18" t="n">
        <v>0.064</v>
      </c>
      <c r="G18" t="n">
        <v>0.177</v>
      </c>
      <c r="H18" t="n">
        <v>0.146</v>
      </c>
      <c r="I18">
        <f>((D31) + (D19 + D20 + D21 + D22 + D23 + D24 + D25 + D26 + D27 + D28 + D29 + D30))</f>
        <v/>
      </c>
      <c r="J18">
        <f>(((D31) + (D19 + D20 + D21 + D22 + D23 + D24 + D25 + D26 + D27 + D28 + D29 + D30))*C18)</f>
        <v/>
      </c>
    </row>
    <row r="19">
      <c r="A19" t="inlineStr">
        <is>
          <t>INT_R_X43Y47/SW6BEG0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INT_R_X41Y43/SW6END0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INT_L_X42Y47/SW6A0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INT_L_X42Y46/SW6B0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INT_L_X42Y45/SW6C0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INT_L_X42Y44/SW6D0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INT_L_X42Y43/SW6E0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INT_INTERFACE_L_X42Y43/INT_INTERFACE_SW4END0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CMT_FIFO_L_X107Y45/CMT_FIFO_SW4END0_6</t>
        </is>
      </c>
      <c r="B27" t="inlineStr">
        <is>
          <t>Part of wire</t>
        </is>
      </c>
      <c r="C27" t="n">
        <v>0.31751</v>
      </c>
      <c r="D27" t="n">
        <v>0.018</v>
      </c>
    </row>
    <row r="28">
      <c r="A28" t="inlineStr">
        <is>
          <t>CMT_TOP_L_UPPER_T_X106Y44/CMT_TOP_SW4END0_6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VBRK_X105Y45/VBRK_SW4END0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CLBLM_R_X41Y43/CLBLM_SW4END0</t>
        </is>
      </c>
      <c r="B30" t="inlineStr">
        <is>
          <t>Part of wire</t>
        </is>
      </c>
      <c r="C30" t="n">
        <v>0</v>
      </c>
      <c r="D30" t="n">
        <v>0</v>
      </c>
      <c r="I30">
        <f>(((D19 + D20 + D21 + D22 + D23 + D24 + D25 + D26 + D27 + D28 + D29 + D30)/2) + (D31))</f>
        <v/>
      </c>
      <c r="J30">
        <f>((C19 + C20 + C21 + C22 + C23 + C24 + C25 + C26 + C27 + C28 + C29 + C30)*(((D19 + D20 + D21 + D22 + D23 + D24 + D25 + D26 + D27 + D28 + D29 + D30)/2) + (D31)))</f>
        <v/>
      </c>
    </row>
    <row r="31">
      <c r="A31" t="inlineStr">
        <is>
          <t>INT_R_X41Y43/INT_R.SW6END0-&gt;&gt;WW4BEG1</t>
        </is>
      </c>
      <c r="B31" t="inlineStr">
        <is>
          <t>Buffer</t>
        </is>
      </c>
      <c r="C31" t="n">
        <v>1.2375</v>
      </c>
      <c r="D31" t="n">
        <v>0.009403999999999999</v>
      </c>
      <c r="E31" t="n">
        <v>0.07199999999999999</v>
      </c>
      <c r="F31" t="n">
        <v>0.059</v>
      </c>
      <c r="G31" t="n">
        <v>0.168</v>
      </c>
      <c r="H31" t="n">
        <v>0.139</v>
      </c>
      <c r="I31">
        <f>((D43) + (D32 + D33 + D34 + D35 + D36 + D37 + D38 + D39 + D40 + D41 + D42))</f>
        <v/>
      </c>
      <c r="J31">
        <f>(((D43) + (D32 + D33 + D34 + D35 + D36 + D37 + D38 + D39 + D40 + D41 + D42))*C31)</f>
        <v/>
      </c>
    </row>
    <row r="32">
      <c r="A32" t="inlineStr">
        <is>
          <t>INT_R_X41Y43/WW4BEG1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INT_R_X37Y43/WW4END1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INT_L_X40Y43/WW4A1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CLBLL_L_X40Y43/CLBLL_WW4B1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CLBLM_R_X39Y43/CLBLM_WW4B1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INT_R_X39Y43/WW4B1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INT_L_X38Y43/WW4C1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CLBLL_L_X38Y43/CLBLL_WW4END1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VBRK_X96Y45/VBRK_WW4END1</t>
        </is>
      </c>
      <c r="B40" t="inlineStr">
        <is>
          <t>Part of wire</t>
        </is>
      </c>
      <c r="C40" t="n">
        <v>0.01211</v>
      </c>
      <c r="D40" t="n">
        <v>0.00162</v>
      </c>
    </row>
    <row r="41">
      <c r="A41" t="inlineStr">
        <is>
          <t>BRAM_R_X37Y40/BRAM_WW4END1_3</t>
        </is>
      </c>
      <c r="B41" t="inlineStr">
        <is>
          <t>Part of wire</t>
        </is>
      </c>
      <c r="C41" t="n">
        <v>0.26892</v>
      </c>
      <c r="D41" t="n">
        <v>0.05565999999999999</v>
      </c>
    </row>
    <row r="42">
      <c r="A42" t="inlineStr">
        <is>
          <t>BRAM_INT_INTERFACE_R_X37Y43/INT_INTERFACE_WW4END1</t>
        </is>
      </c>
      <c r="B42" t="inlineStr">
        <is>
          <t>Part of wire</t>
        </is>
      </c>
      <c r="C42" t="n">
        <v>0</v>
      </c>
      <c r="D42" t="n">
        <v>0</v>
      </c>
      <c r="I42">
        <f>(((D32 + D33 + D34 + D35 + D36 + D37 + D38 + D39 + D40 + D41 + D42)/2) + (D43))</f>
        <v/>
      </c>
      <c r="J42">
        <f>((C32 + C33 + C34 + C35 + C36 + C37 + C38 + C39 + C40 + C41 + C42)*(((D32 + D33 + D34 + D35 + D36 + D37 + D38 + D39 + D40 + D41 + D42)/2) + (D43)))</f>
        <v/>
      </c>
    </row>
    <row r="43">
      <c r="A43" t="inlineStr">
        <is>
          <t>INT_R_X37Y43/INT_R.WW4END1-&gt;&gt;WW4BEG1</t>
        </is>
      </c>
      <c r="B43" t="inlineStr">
        <is>
          <t>Buffer</t>
        </is>
      </c>
      <c r="C43" t="n">
        <v>1.2375</v>
      </c>
      <c r="D43" t="n">
        <v>0.009403999999999999</v>
      </c>
      <c r="E43" t="n">
        <v>0.07199999999999999</v>
      </c>
      <c r="F43" t="n">
        <v>0.059</v>
      </c>
      <c r="G43" t="n">
        <v>0.168</v>
      </c>
      <c r="H43" t="n">
        <v>0.139</v>
      </c>
      <c r="I43">
        <f>((D55) + (D44 + D45 + D46 + D47 + D48 + D49 + D50 + D51 + D52 + D53 + D54))</f>
        <v/>
      </c>
      <c r="J43">
        <f>(((D55) + (D44 + D45 + D46 + D47 + D48 + D49 + D50 + D51 + D52 + D53 + D54))*C43)</f>
        <v/>
      </c>
    </row>
    <row r="44">
      <c r="A44" t="inlineStr">
        <is>
          <t>INT_R_X37Y43/WW4BEG1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INT_R_X33Y43/WW4END1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INT_L_X36Y43/WW4A1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CLBLM_L_X36Y43/CLBLM_WW4B1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CLBLM_R_X35Y43/CLBLM_WW4B1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INT_R_X35Y43/WW4B1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INT_L_X34Y43/WW4C1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INT_INTERFACE_L_X34Y43/INT_INTERFACE_WW4END1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DSP_L_X34Y40/DSP_WW4END1_3</t>
        </is>
      </c>
      <c r="B52" t="inlineStr">
        <is>
          <t>Part of wire</t>
        </is>
      </c>
      <c r="C52" t="n">
        <v>0.04743</v>
      </c>
      <c r="D52" t="n">
        <v>0.011</v>
      </c>
    </row>
    <row r="53">
      <c r="A53" t="inlineStr">
        <is>
          <t>VBRK_X85Y45/VBRK_WW4END1</t>
        </is>
      </c>
      <c r="B53" t="inlineStr">
        <is>
          <t>Part of wire</t>
        </is>
      </c>
      <c r="C53" t="n">
        <v>0.01211</v>
      </c>
      <c r="D53" t="n">
        <v>0.00162</v>
      </c>
    </row>
    <row r="54">
      <c r="A54" t="inlineStr">
        <is>
          <t>CLBLM_R_X33Y43/CLBLM_WW4END1</t>
        </is>
      </c>
      <c r="B54" t="inlineStr">
        <is>
          <t>Part of wire</t>
        </is>
      </c>
      <c r="C54" t="n">
        <v>0</v>
      </c>
      <c r="D54" t="n">
        <v>0</v>
      </c>
      <c r="I54">
        <f>(((D44 + D45 + D46 + D47 + D48 + D49 + D50 + D51 + D52 + D53 + D54)/2) + (D55))</f>
        <v/>
      </c>
      <c r="J54">
        <f>((C44 + C45 + C46 + C47 + C48 + C49 + C50 + C51 + C52 + C53 + C54)*(((D44 + D45 + D46 + D47 + D48 + D49 + D50 + D51 + D52 + D53 + D54)/2) + (D55)))</f>
        <v/>
      </c>
    </row>
    <row r="55">
      <c r="A55" t="inlineStr">
        <is>
          <t>INT_R_X33Y43/INT_R.WW4END1-&gt;&gt;WW4BEG1</t>
        </is>
      </c>
      <c r="B55" t="inlineStr">
        <is>
          <t>Buffer</t>
        </is>
      </c>
      <c r="C55" t="n">
        <v>1.2375</v>
      </c>
      <c r="D55" t="n">
        <v>0.009403999999999999</v>
      </c>
      <c r="E55" t="n">
        <v>0.07199999999999999</v>
      </c>
      <c r="F55" t="n">
        <v>0.059</v>
      </c>
      <c r="G55" t="n">
        <v>0.168</v>
      </c>
      <c r="H55" t="n">
        <v>0.139</v>
      </c>
      <c r="I55">
        <f>((D67) + (D56 + D57 + D58 + D59 + D60 + D61 + D62 + D63 + D64 + D65 + D66))</f>
        <v/>
      </c>
      <c r="J55">
        <f>(((D67) + (D56 + D57 + D58 + D59 + D60 + D61 + D62 + D63 + D64 + D65 + D66))*C55)</f>
        <v/>
      </c>
    </row>
    <row r="56">
      <c r="A56" t="inlineStr">
        <is>
          <t>INT_R_X33Y43/WW4BEG1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INT_R_X29Y43/WW4END1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INT_L_X32Y43/WW4A1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CLBLM_L_X32Y43/CLBLM_WW4B1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VBRK_X80Y45/VBRK_WW4B1</t>
        </is>
      </c>
      <c r="B60" t="inlineStr">
        <is>
          <t>Part of wire</t>
        </is>
      </c>
      <c r="C60" t="n">
        <v>0.01211</v>
      </c>
      <c r="D60" t="n">
        <v>0.00162</v>
      </c>
    </row>
    <row r="61">
      <c r="A61" t="inlineStr">
        <is>
          <t>CLBLL_R_X31Y43/CLBLL_WW4B1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INT_R_X31Y43/WW4B1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INT_L_X30Y43/WW4C1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BRAM_INT_INTERFACE_L_X30Y43/INT_INTERFACE_WW4END1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BRAM_L_X30Y40/BRAM_WW4END1_3</t>
        </is>
      </c>
      <c r="B65" t="inlineStr">
        <is>
          <t>Part of wire</t>
        </is>
      </c>
      <c r="C65" t="n">
        <v>0.26892</v>
      </c>
      <c r="D65" t="n">
        <v>0.05565999999999999</v>
      </c>
    </row>
    <row r="66">
      <c r="A66" t="inlineStr">
        <is>
          <t>CLBLM_R_X29Y43/CLBLM_WW4END1</t>
        </is>
      </c>
      <c r="B66" t="inlineStr">
        <is>
          <t>Part of wire</t>
        </is>
      </c>
      <c r="C66" t="n">
        <v>0</v>
      </c>
      <c r="D66" t="n">
        <v>0</v>
      </c>
      <c r="I66">
        <f>(((D56 + D57 + D58 + D59 + D60 + D61 + D62 + D63 + D64 + D65 + D66)/2) + (D67))</f>
        <v/>
      </c>
      <c r="J66">
        <f>((C56 + C57 + C58 + C59 + C60 + C61 + C62 + C63 + C64 + C65 + C66)*(((D56 + D57 + D58 + D59 + D60 + D61 + D62 + D63 + D64 + D65 + D66)/2) + (D67)))</f>
        <v/>
      </c>
    </row>
    <row r="67">
      <c r="A67" t="inlineStr">
        <is>
          <t>INT_R_X29Y43/INT_R.WW4END1-&gt;&gt;WW4BEG1</t>
        </is>
      </c>
      <c r="B67" t="inlineStr">
        <is>
          <t>Buffer</t>
        </is>
      </c>
      <c r="C67" t="n">
        <v>1.2375</v>
      </c>
      <c r="D67" t="n">
        <v>0.009403999999999999</v>
      </c>
      <c r="E67" t="n">
        <v>0.07199999999999999</v>
      </c>
      <c r="F67" t="n">
        <v>0.059</v>
      </c>
      <c r="G67" t="n">
        <v>0.168</v>
      </c>
      <c r="H67" t="n">
        <v>0.139</v>
      </c>
      <c r="I67">
        <f>((D78) + (D68 + D69 + D70 + D71 + D72 + D73 + D74 + D75 + D76 + D77))</f>
        <v/>
      </c>
      <c r="J67">
        <f>(((D78) + (D68 + D69 + D70 + D71 + D72 + D73 + D74 + D75 + D76 + D77))*C67)</f>
        <v/>
      </c>
    </row>
    <row r="68">
      <c r="A68" t="inlineStr">
        <is>
          <t>INT_R_X29Y43/WW4BEG1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INT_R_X25Y43/WW4END1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INT_L_X28Y43/WW4A1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CLBLL_L_X28Y43/CLBLL_WW4B1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CLBLM_R_X27Y43/CLBLM_WW4B1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INT_R_X27Y43/WW4B1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INT_L_X26Y43/WW4C1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CLBLL_L_X26Y43/CLBLL_WW4END1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VBRK_X66Y45/VBRK_WW4END1</t>
        </is>
      </c>
      <c r="B76" t="inlineStr">
        <is>
          <t>Part of wire</t>
        </is>
      </c>
      <c r="C76" t="n">
        <v>0.01211</v>
      </c>
      <c r="D76" t="n">
        <v>0.00162</v>
      </c>
    </row>
    <row r="77">
      <c r="A77" t="inlineStr">
        <is>
          <t>CLBLM_R_X25Y43/CLBLM_WW4END1</t>
        </is>
      </c>
      <c r="B77" t="inlineStr">
        <is>
          <t>Part of wire</t>
        </is>
      </c>
      <c r="C77" t="n">
        <v>0</v>
      </c>
      <c r="D77" t="n">
        <v>0</v>
      </c>
      <c r="I77">
        <f>(((D68 + D69 + D70 + D71 + D72 + D73 + D74 + D75 + D76 + D77)/2) + (D78))</f>
        <v/>
      </c>
      <c r="J77">
        <f>((C68 + C69 + C70 + C71 + C72 + C73 + C74 + C75 + C76 + C77)*(((D68 + D69 + D70 + D71 + D72 + D73 + D74 + D75 + D76 + D77)/2) + (D78)))</f>
        <v/>
      </c>
    </row>
    <row r="78">
      <c r="A78" t="inlineStr">
        <is>
          <t>INT_R_X25Y43/INT_R.WW4END1-&gt;&gt;WW4BEG1</t>
        </is>
      </c>
      <c r="B78" t="inlineStr">
        <is>
          <t>Buffer</t>
        </is>
      </c>
      <c r="C78" t="n">
        <v>1.2375</v>
      </c>
      <c r="D78" t="n">
        <v>0.009403999999999999</v>
      </c>
      <c r="E78" t="n">
        <v>0.07199999999999999</v>
      </c>
      <c r="F78" t="n">
        <v>0.059</v>
      </c>
      <c r="G78" t="n">
        <v>0.168</v>
      </c>
      <c r="H78" t="n">
        <v>0.139</v>
      </c>
      <c r="I78">
        <f>((D90) + (D79 + D80 + D81 + D82 + D83 + D84 + D85 + D86 + D87 + D88 + D89))</f>
        <v/>
      </c>
      <c r="J78">
        <f>(((D90) + (D79 + D80 + D81 + D82 + D83 + D84 + D85 + D86 + D87 + D88 + D89))*C78)</f>
        <v/>
      </c>
    </row>
    <row r="79">
      <c r="A79" t="inlineStr">
        <is>
          <t>INT_R_X25Y43/WW4BEG1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INT_R_X21Y43/WW4END1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INT_L_X24Y43/WW4A1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CLBLL_L_X24Y43/CLBLL_WW4B1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VBRK_X61Y45/VBRK_WW4B1</t>
        </is>
      </c>
      <c r="B83" t="inlineStr">
        <is>
          <t>Part of wire</t>
        </is>
      </c>
      <c r="C83" t="n">
        <v>0.01211</v>
      </c>
      <c r="D83" t="n">
        <v>0.00162</v>
      </c>
    </row>
    <row r="84">
      <c r="A84" t="inlineStr">
        <is>
          <t>CLK_FEED_X60Y45/CLK_FEED_WW4B1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INT_INTERFACE_R_X23Y43/INT_INTERFACE_WW4B1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INT_R_X23Y43/WW4B1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INT_L_X22Y43/WW4C1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CLBLM_L_X22Y43/CLBLM_WW4END1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CLBLL_R_X21Y43/CLBLL_WW4END1</t>
        </is>
      </c>
      <c r="B89" t="inlineStr">
        <is>
          <t>Part of wire</t>
        </is>
      </c>
      <c r="C89" t="n">
        <v>0</v>
      </c>
      <c r="D89" t="n">
        <v>0</v>
      </c>
      <c r="I89">
        <f>(((D79 + D80 + D81 + D82 + D83 + D84 + D85 + D86 + D87 + D88 + D89)/2) + (D90))</f>
        <v/>
      </c>
      <c r="J89">
        <f>((C79 + C80 + C81 + C82 + C83 + C84 + C85 + C86 + C87 + C88 + C89)*(((D79 + D80 + D81 + D82 + D83 + D84 + D85 + D86 + D87 + D88 + D89)/2) + (D90)))</f>
        <v/>
      </c>
    </row>
    <row r="90">
      <c r="A90" t="inlineStr">
        <is>
          <t>INT_R_X21Y43/INT_R.WW4END1-&gt;&gt;WW4BEG1</t>
        </is>
      </c>
      <c r="B90" t="inlineStr">
        <is>
          <t>Buffer</t>
        </is>
      </c>
      <c r="C90" t="n">
        <v>1.2375</v>
      </c>
      <c r="D90" t="n">
        <v>0.009403999999999999</v>
      </c>
      <c r="E90" t="n">
        <v>0.07199999999999999</v>
      </c>
      <c r="F90" t="n">
        <v>0.059</v>
      </c>
      <c r="G90" t="n">
        <v>0.168</v>
      </c>
      <c r="H90" t="n">
        <v>0.139</v>
      </c>
      <c r="I90">
        <f>((D114) + (D91 + D92 + D93 + D94 + D95 + D96 + D97 + D98 + D99 + D100 + D101 + D102 + D103 + D104 + D105 + D106 + D107 + D108 + D109 + D110 + D111 + D112 + D113))</f>
        <v/>
      </c>
      <c r="J90">
        <f>(((D114) + (D91 + D92 + D93 + D94 + D95 + D96 + D97 + D98 + D99 + D100 + D101 + D102 + D103 + D104 + D105 + D106 + D107 + D108 + D109 + D110 + D111 + D112 + D113))*C90)</f>
        <v/>
      </c>
    </row>
    <row r="91">
      <c r="A91" t="inlineStr">
        <is>
          <t>INT_R_X21Y43/WW4BEG1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INT_R_X11Y43/WW4END1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INT_L_X20Y43/WW4A1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CLBLM_L_X20Y43/CLBLM_WW4B1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CLBLL_R_X19Y43/CLBLL_WW4B1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INT_R_X19Y43/WW4B1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INT_L_X18Y43/WW4C1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INT_INTERFACE_L_X18Y43/INT_INTERFACE_WW4END1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VFRAME_X47Y45/VFRAME_WW4END1</t>
        </is>
      </c>
      <c r="B99" t="inlineStr">
        <is>
          <t>Part of wire</t>
        </is>
      </c>
      <c r="C99" t="n">
        <v>0.04367</v>
      </c>
      <c r="D99" t="n">
        <v>0.00584</v>
      </c>
    </row>
    <row r="100">
      <c r="A100" t="inlineStr">
        <is>
          <t>CFG_CENTER_TOP_X46Y42/CFG_CENTER_WW4END1_3</t>
        </is>
      </c>
      <c r="B100" t="inlineStr">
        <is>
          <t>Part of wire</t>
        </is>
      </c>
      <c r="C100" t="n">
        <v>0.3254</v>
      </c>
      <c r="D100" t="n">
        <v>0.06454399999999999</v>
      </c>
    </row>
    <row r="101">
      <c r="A101" t="inlineStr">
        <is>
          <t>INT_FEEDTHRU_2_X45Y45/INT_FEEDTHRU_2_WW4END1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INT_FEEDTHRU_2_X44Y45/INT_FEEDTHRU_2_WW4END1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INT_FEEDTHRU_1_X43Y45/INT_FEEDTHRU_1_WW4END1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INT_FEEDTHRU_1_X42Y45/INT_FEEDTHRU_1_WW4END1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INT_FEEDTHRU_2_X41Y45/INT_FEEDTHRU_2_WW4END1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INT_FEEDTHRU_2_X40Y45/INT_FEEDTHRU_2_WW4END1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INT_FEEDTHRU_1_X39Y45/INT_FEEDTHRU_1_WW4END1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INT_FEEDTHRU_1_X38Y45/INT_FEEDTHRU_1_WW4END1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INT_FEEDTHRU_2_X37Y45/INT_FEEDTHRU_2_WW4END1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INT_FEEDTHRU_2_X36Y45/INT_FEEDTHRU_2_WW4END1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INT_FEEDTHRU_1_X35Y45/INT_FEEDTHRU_1_WW4END1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VBRK_X34Y45/VBRK_WW4END1</t>
        </is>
      </c>
      <c r="B112" t="inlineStr">
        <is>
          <t>Part of wire</t>
        </is>
      </c>
      <c r="C112" t="n">
        <v>0.01211</v>
      </c>
      <c r="D112" t="n">
        <v>0.00162</v>
      </c>
    </row>
    <row r="113">
      <c r="A113" t="inlineStr">
        <is>
          <t>CLBLM_R_X11Y43/CLBLM_WW4END1</t>
        </is>
      </c>
      <c r="B113" t="inlineStr">
        <is>
          <t>Part of wire</t>
        </is>
      </c>
      <c r="C113" t="n">
        <v>0</v>
      </c>
      <c r="D113" t="n">
        <v>0</v>
      </c>
      <c r="I113">
        <f>(((D91 + D92 + D93 + D94 + D95 + D96 + D97 + D98 + D99 + D100 + D101 + D102 + D103 + D104 + D105 + D106 + D107 + D108 + D109 + D110 + D111 + D112 + D113)/2) + (D114))</f>
        <v/>
      </c>
      <c r="J113">
        <f>((C91 + C92 + C93 + C94 + C95 + C96 + C97 + C98 + C99 + C100 + C101 + C102 + C103 + C104 + C105 + C106 + C107 + C108 + C109 + C110 + C111 + C112 + C113)*(((D91 + D92 + D93 + D94 + D95 + D96 + D97 + D98 + D99 + D100 + D101 + D102 + D103 + D104 + D105 + D106 + D107 + D108 + D109 + D110 + D111 + D112 + D113)/2) + (D114)))</f>
        <v/>
      </c>
    </row>
    <row r="114">
      <c r="A114" t="inlineStr">
        <is>
          <t>INT_R_X11Y43/INT_R.WW4END1-&gt;&gt;WW2BEG0</t>
        </is>
      </c>
      <c r="B114" t="inlineStr">
        <is>
          <t>Buffer</t>
        </is>
      </c>
      <c r="C114" t="n">
        <v>1.1851186875</v>
      </c>
      <c r="D114" t="n">
        <v>0.008473000000000001</v>
      </c>
      <c r="E114" t="n">
        <v>0.063</v>
      </c>
      <c r="F114" t="n">
        <v>0.052</v>
      </c>
      <c r="G114" t="n">
        <v>0.143</v>
      </c>
      <c r="H114" t="n">
        <v>0.118</v>
      </c>
      <c r="I114">
        <f>((D122) + (D115 + D116 + D117 + D118 + D119 + D120 + D121))</f>
        <v/>
      </c>
      <c r="J114">
        <f>(((D122) + (D115 + D116 + D117 + D118 + D119 + D120 + D121))*C114)</f>
        <v/>
      </c>
    </row>
    <row r="115">
      <c r="A115" t="inlineStr">
        <is>
          <t>INT_R_X11Y43/WW2BEG0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INT_R_X9Y43/WW2END0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INT_L_X10Y43/WW2A0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CLBLM_L_X10Y43/CLBLM_WW2END0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VBRK_X29Y45/VBRK_WW2END0</t>
        </is>
      </c>
      <c r="B119" t="inlineStr">
        <is>
          <t>Part of wire</t>
        </is>
      </c>
      <c r="C119" t="n">
        <v>0.01211</v>
      </c>
      <c r="D119" t="n">
        <v>0.00162</v>
      </c>
    </row>
    <row r="120">
      <c r="A120" t="inlineStr">
        <is>
          <t>DSP_R_X9Y40/DSP_WW2END0_3</t>
        </is>
      </c>
      <c r="B120" t="inlineStr">
        <is>
          <t>Part of wire</t>
        </is>
      </c>
      <c r="C120" t="n">
        <v>0.04743</v>
      </c>
      <c r="D120" t="n">
        <v>0.011</v>
      </c>
    </row>
    <row r="121">
      <c r="A121" t="inlineStr">
        <is>
          <t>INT_INTERFACE_R_X9Y43/INT_INTERFACE_WW2END0</t>
        </is>
      </c>
      <c r="B121" t="inlineStr">
        <is>
          <t>Part of wire</t>
        </is>
      </c>
      <c r="C121" t="n">
        <v>0</v>
      </c>
      <c r="D121" t="n">
        <v>0</v>
      </c>
      <c r="I121">
        <f>(((D115 + D116 + D117 + D118 + D119 + D120 + D121)/2) + (D122))</f>
        <v/>
      </c>
      <c r="J121">
        <f>((C115 + C116 + C117 + C118 + C119 + C120 + C121)*(((D115 + D116 + D117 + D118 + D119 + D120 + D121)/2) + (D122)))</f>
        <v/>
      </c>
    </row>
    <row r="122">
      <c r="A122" t="inlineStr">
        <is>
          <t>INT_R_X9Y43/INT_R.WW2END0-&gt;&gt;NW2BEG1</t>
        </is>
      </c>
      <c r="B122" t="inlineStr">
        <is>
          <t>Buffer</t>
        </is>
      </c>
      <c r="C122" t="n">
        <v>1.1851186875</v>
      </c>
      <c r="D122" t="n">
        <v>0.008473000000000001</v>
      </c>
      <c r="E122" t="n">
        <v>0.041</v>
      </c>
      <c r="F122" t="n">
        <v>0.033</v>
      </c>
      <c r="G122" t="n">
        <v>0.137</v>
      </c>
      <c r="H122" t="n">
        <v>0.113</v>
      </c>
      <c r="I122">
        <f>((D126 + D137 + D148) + (D123 + D124 + D125))</f>
        <v/>
      </c>
      <c r="J122">
        <f>(((D126 + D137 + D148) + (D123 + D124 + D125))*C122)</f>
        <v/>
      </c>
    </row>
    <row r="123">
      <c r="A123" t="inlineStr">
        <is>
          <t>INT_R_X9Y43/NW2BEG1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INT_L_X8Y44/NW2END1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INT_R_X9Y44/NW2A1</t>
        </is>
      </c>
      <c r="B125" t="inlineStr">
        <is>
          <t>Part of wire</t>
        </is>
      </c>
      <c r="C125" t="n">
        <v>0</v>
      </c>
      <c r="D125" t="n">
        <v>0</v>
      </c>
      <c r="I125">
        <f>(((D123 + D124 + D125)/2) + (D126 + D137 + D148))</f>
        <v/>
      </c>
      <c r="J125">
        <f>((C123 + C124 + C125)*(((D123 + D124 + D125)/2) + (D126 + D137 + D148)))</f>
        <v/>
      </c>
    </row>
    <row r="126">
      <c r="A126" t="inlineStr">
        <is>
          <t>INT_L_X8Y44/INT_L.NW2END1-&gt;&gt;IMUX_L33</t>
        </is>
      </c>
      <c r="B126" t="inlineStr">
        <is>
          <t>Buffer</t>
        </is>
      </c>
      <c r="C126" t="n">
        <v>1.6107141875</v>
      </c>
      <c r="D126" t="n">
        <v>0.007713</v>
      </c>
      <c r="E126" t="n">
        <v>0.047</v>
      </c>
      <c r="F126" t="n">
        <v>0.038</v>
      </c>
      <c r="G126" t="n">
        <v>0.138</v>
      </c>
      <c r="H126" t="n">
        <v>0.114</v>
      </c>
      <c r="I126">
        <f>((((D131) + (D130))) + (D127 + D128))</f>
        <v/>
      </c>
      <c r="J126">
        <f>(((((D131) + (D130))) + (D127 + D128))*C126)</f>
        <v/>
      </c>
    </row>
    <row r="127">
      <c r="A127" t="inlineStr">
        <is>
          <t>INT_L_X8Y44/IMUX_L33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CLBLM_L_X8Y44/CLBLM_IMUX33</t>
        </is>
      </c>
      <c r="B128" t="inlineStr">
        <is>
          <t>Part of wire</t>
        </is>
      </c>
      <c r="C128" t="n">
        <v>0</v>
      </c>
      <c r="D128" t="n">
        <v>0</v>
      </c>
      <c r="I128">
        <f>(((D127 + D128)/2) + (((D131) + (D130))))</f>
        <v/>
      </c>
      <c r="J128">
        <f>((C127 + C128)*(((D127 + D128)/2) + (((D131) + (D130)))))</f>
        <v/>
      </c>
    </row>
    <row r="129">
      <c r="A129" t="inlineStr">
        <is>
          <t>CLBLM_L_X8Y44/CLBLM_L.CLBLM_IMUX33-&gt;CLBLM_L_C1</t>
        </is>
      </c>
      <c r="B129" t="inlineStr">
        <is>
          <t>PassTransistor</t>
        </is>
      </c>
      <c r="C129" t="n">
        <v>0</v>
      </c>
      <c r="E129" t="n">
        <v>0</v>
      </c>
      <c r="F129" t="n">
        <v>0</v>
      </c>
      <c r="G129" t="n">
        <v>0</v>
      </c>
      <c r="H129" t="n">
        <v>0</v>
      </c>
      <c r="I129">
        <f>((D131) + (D130))</f>
        <v/>
      </c>
      <c r="J129">
        <f>(((D131) + (D130))*C129)</f>
        <v/>
      </c>
    </row>
    <row r="130">
      <c r="A130" t="inlineStr">
        <is>
          <t>CLBLM_L_X8Y44/CLBLM_L_C1</t>
        </is>
      </c>
      <c r="B130" t="inlineStr">
        <is>
          <t>Part of wire</t>
        </is>
      </c>
      <c r="C130" t="n">
        <v>0</v>
      </c>
      <c r="D130" t="n">
        <v>0</v>
      </c>
      <c r="I130">
        <f>(((D130)/2) + (D131))</f>
        <v/>
      </c>
      <c r="J130">
        <f>((C130)*(((D130)/2) + (D131)))</f>
        <v/>
      </c>
    </row>
    <row r="131">
      <c r="A131" t="inlineStr">
        <is>
          <t>masterReg/readData2[10]_i_2/I0</t>
        </is>
      </c>
      <c r="B131" t="inlineStr">
        <is>
          <t>Inpin</t>
        </is>
      </c>
      <c r="D131" t="n">
        <v>0</v>
      </c>
      <c r="E131" t="n">
        <v>0.215</v>
      </c>
      <c r="F131" t="n">
        <v>0.173</v>
      </c>
      <c r="G131" t="n">
        <v>0.517</v>
      </c>
      <c r="H131" t="n">
        <v>0.417</v>
      </c>
    </row>
    <row r="132">
      <c r="A132" t="inlineStr">
        <is>
          <t>sw_IBUF[10]: sw_IBUF[10]_inst/O to masterReg/readData2[10]_i_2/I0 sum delays</t>
        </is>
      </c>
      <c r="E132">
        <f>(E2 + E5 + E7 + E9 + E11 + E15 + E18 + E31 + E43 + E55 + E67 + E78 + E90 + E114 + E122 + E126 + E129 + E131)</f>
        <v/>
      </c>
      <c r="F132">
        <f>(F2 + F5 + F7 + F9 + F11 + F15 + F18 + F31 + F43 + F55 + F67 + F78 + F90 + F114 + F122 + F126 + F129 + F131)</f>
        <v/>
      </c>
      <c r="G132">
        <f>(G2 + G5 + G7 + G9 + G11 + G15 + G18 + G31 + G43 + G55 + G67 + G78 + G90 + G114 + G122 + G126 + G129 + G131)</f>
        <v/>
      </c>
      <c r="H132">
        <f>(H2 + H5 + H7 + H9 + H11 + H15 + H18 + H31 + H43 + H55 + H67 + H78 + H90 + H114 + H122 + H126 + H129 + H131)</f>
        <v/>
      </c>
      <c r="J132">
        <f>(J2 + J4 + J5 + J6 + J7 + J8 + J9 + J10 + J11 + J14 + J15 + J17 + J18 + J30 + J31 + J42 + J43 + J54 + J55 + J66 + J67 + J77 + J78 + J89 + J90 + J113 + J114 + J121 + J122 + J125 + J126 + J128 + J129 + J130 + J131)</f>
        <v/>
      </c>
    </row>
    <row r="133">
      <c r="A133" t="inlineStr">
        <is>
          <t>sw_IBUF[10]: sw_IBUF[10]_inst/O to masterReg/readData2[10]_i_2/I0sum delays + cap delay</t>
        </is>
      </c>
      <c r="E133">
        <f>1000*(E132 + J132)</f>
        <v/>
      </c>
      <c r="F133">
        <f>1000*(F132 + J132)</f>
        <v/>
      </c>
      <c r="G133">
        <f>1000*(G132 + J132)</f>
        <v/>
      </c>
      <c r="H133">
        <f>1000*(H132 + J132)</f>
        <v/>
      </c>
    </row>
    <row r="135">
      <c r="A135" t="inlineStr">
        <is>
          <t>sw_IBUF[10]: sw_IBUF[10]_inst/O to masterReg/readData2[10]_i_2/I0Total delay (from Vivado)</t>
        </is>
      </c>
      <c r="E135" t="inlineStr">
        <is>
          <t>1490</t>
        </is>
      </c>
      <c r="F135" t="inlineStr">
        <is>
          <t>1297</t>
        </is>
      </c>
      <c r="G135" t="inlineStr">
        <is>
          <t>2445</t>
        </is>
      </c>
      <c r="H135" t="inlineStr">
        <is>
          <t>2088</t>
        </is>
      </c>
    </row>
    <row r="137">
      <c r="A137" t="inlineStr">
        <is>
          <t>INT_L_X8Y44/INT_L.NW2END1-&gt;&gt;IMUX_L41</t>
        </is>
      </c>
      <c r="B137" t="inlineStr">
        <is>
          <t>Buffer</t>
        </is>
      </c>
      <c r="C137" t="n">
        <v>1.6107141875</v>
      </c>
      <c r="D137" t="n">
        <v>0.007713</v>
      </c>
      <c r="E137" t="n">
        <v>0.047</v>
      </c>
      <c r="F137" t="n">
        <v>0.038</v>
      </c>
      <c r="G137" t="n">
        <v>0.138</v>
      </c>
      <c r="H137" t="n">
        <v>0.114</v>
      </c>
      <c r="I137">
        <f>((((D142) + (D141))) + (D138 + D139))</f>
        <v/>
      </c>
      <c r="J137">
        <f>(((((D142) + (D141))) + (D138 + D139))*C137)</f>
        <v/>
      </c>
    </row>
    <row r="138">
      <c r="A138" t="inlineStr">
        <is>
          <t>INT_L_X8Y44/IMUX_L41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CLBLM_L_X8Y44/CLBLM_IMUX41</t>
        </is>
      </c>
      <c r="B139" t="inlineStr">
        <is>
          <t>Part of wire</t>
        </is>
      </c>
      <c r="C139" t="n">
        <v>0</v>
      </c>
      <c r="D139" t="n">
        <v>0</v>
      </c>
      <c r="I139">
        <f>(((D138 + D139)/2) + (((D142) + (D141))))</f>
        <v/>
      </c>
      <c r="J139">
        <f>((C138 + C139)*(((D138 + D139)/2) + (((D142) + (D141)))))</f>
        <v/>
      </c>
    </row>
    <row r="140">
      <c r="A140" t="inlineStr">
        <is>
          <t>CLBLM_L_X8Y44/CLBLM_L.CLBLM_IMUX41-&gt;CLBLM_L_D1</t>
        </is>
      </c>
      <c r="B140" t="inlineStr">
        <is>
          <t>PassTransistor</t>
        </is>
      </c>
      <c r="C140" t="n">
        <v>0</v>
      </c>
      <c r="E140" t="n">
        <v>0</v>
      </c>
      <c r="F140" t="n">
        <v>0</v>
      </c>
      <c r="G140" t="n">
        <v>0</v>
      </c>
      <c r="H140" t="n">
        <v>0</v>
      </c>
      <c r="I140">
        <f>((D142) + (D141))</f>
        <v/>
      </c>
      <c r="J140">
        <f>(((D142) + (D141))*C140)</f>
        <v/>
      </c>
    </row>
    <row r="141">
      <c r="A141" t="inlineStr">
        <is>
          <t>CLBLM_L_X8Y44/CLBLM_L_D1</t>
        </is>
      </c>
      <c r="B141" t="inlineStr">
        <is>
          <t>Part of wire</t>
        </is>
      </c>
      <c r="C141" t="n">
        <v>0</v>
      </c>
      <c r="D141" t="n">
        <v>0</v>
      </c>
      <c r="I141">
        <f>(((D141)/2) + (D142))</f>
        <v/>
      </c>
      <c r="J141">
        <f>((C141)*(((D141)/2) + (D142)))</f>
        <v/>
      </c>
    </row>
    <row r="142">
      <c r="A142" t="inlineStr">
        <is>
          <t>masterReg/register_reg_r1_0_31_6_11_i_6/I2</t>
        </is>
      </c>
      <c r="B142" t="inlineStr">
        <is>
          <t>Inpin</t>
        </is>
      </c>
      <c r="D142" t="n">
        <v>0</v>
      </c>
      <c r="E142" t="n">
        <v>0.216</v>
      </c>
      <c r="F142" t="n">
        <v>0.174</v>
      </c>
      <c r="G142" t="n">
        <v>0.522</v>
      </c>
      <c r="H142" t="n">
        <v>0.421</v>
      </c>
    </row>
    <row r="143">
      <c r="A143" t="inlineStr">
        <is>
          <t>sw_IBUF[10]: sw_IBUF[10]_inst/O to masterReg/register_reg_r1_0_31_6_11_i_6/I2 sum delays</t>
        </is>
      </c>
      <c r="E143">
        <f>(E2 + E5 + E7 + E9 + E11 + E15 + E18 + E31 + E43 + E55 + E67 + E78 + E90 + E114 + E122 + E137 + E140 + E142)</f>
        <v/>
      </c>
      <c r="F143">
        <f>(F2 + F5 + F7 + F9 + F11 + F15 + F18 + F31 + F43 + F55 + F67 + F78 + F90 + F114 + F122 + F137 + F140 + F142)</f>
        <v/>
      </c>
      <c r="G143">
        <f>(G2 + G5 + G7 + G9 + G11 + G15 + G18 + G31 + G43 + G55 + G67 + G78 + G90 + G114 + G122 + G137 + G140 + G142)</f>
        <v/>
      </c>
      <c r="H143">
        <f>(H2 + H5 + H7 + H9 + H11 + H15 + H18 + H31 + H43 + H55 + H67 + H78 + H90 + H114 + H122 + H137 + H140 + H142)</f>
        <v/>
      </c>
      <c r="J143">
        <f>(J2 + J4 + J5 + J6 + J7 + J8 + J9 + J10 + J11 + J14 + J15 + J17 + J18 + J30 + J31 + J42 + J43 + J54 + J55 + J66 + J67 + J77 + J78 + J89 + J90 + J113 + J114 + J121 + J122 + J125 + J137 + J139 + J140 + J141 + J142)</f>
        <v/>
      </c>
    </row>
    <row r="144">
      <c r="A144" t="inlineStr">
        <is>
          <t>sw_IBUF[10]: sw_IBUF[10]_inst/O to masterReg/register_reg_r1_0_31_6_11_i_6/I2sum delays + cap delay</t>
        </is>
      </c>
      <c r="E144">
        <f>1000*(E143 + J143)</f>
        <v/>
      </c>
      <c r="F144">
        <f>1000*(F143 + J143)</f>
        <v/>
      </c>
      <c r="G144">
        <f>1000*(G143 + J143)</f>
        <v/>
      </c>
      <c r="H144">
        <f>1000*(H143 + J143)</f>
        <v/>
      </c>
    </row>
    <row r="146">
      <c r="A146" t="inlineStr">
        <is>
          <t>sw_IBUF[10]: sw_IBUF[10]_inst/O to masterReg/register_reg_r1_0_31_6_11_i_6/I2Total delay (from Vivado)</t>
        </is>
      </c>
      <c r="E146" t="inlineStr">
        <is>
          <t>1491</t>
        </is>
      </c>
      <c r="F146" t="inlineStr">
        <is>
          <t>1298</t>
        </is>
      </c>
      <c r="G146" t="inlineStr">
        <is>
          <t>2449</t>
        </is>
      </c>
      <c r="H146" t="inlineStr">
        <is>
          <t>2091</t>
        </is>
      </c>
    </row>
    <row r="148">
      <c r="A148" t="inlineStr">
        <is>
          <t>INT_L_X8Y44/INT_L.NW2END1-&gt;&gt;FAN_ALT2</t>
        </is>
      </c>
      <c r="B148" t="inlineStr">
        <is>
          <t>Buffer</t>
        </is>
      </c>
      <c r="C148" t="n">
        <v>0</v>
      </c>
      <c r="D148" t="n">
        <v>0.00757</v>
      </c>
      <c r="E148" t="n">
        <v>0</v>
      </c>
      <c r="F148" t="n">
        <v>0</v>
      </c>
      <c r="G148" t="n">
        <v>0</v>
      </c>
      <c r="H148" t="n">
        <v>0</v>
      </c>
      <c r="I148">
        <f>((D150) + (D149))</f>
        <v/>
      </c>
      <c r="J148">
        <f>(((D150) + (D149))*C148)</f>
        <v/>
      </c>
    </row>
    <row r="149">
      <c r="A149" t="inlineStr">
        <is>
          <t>INT_L_X8Y44/FAN_ALT2</t>
        </is>
      </c>
      <c r="B149" t="inlineStr">
        <is>
          <t>Part of wire</t>
        </is>
      </c>
      <c r="C149" t="n">
        <v>0</v>
      </c>
      <c r="D149" t="n">
        <v>0</v>
      </c>
      <c r="I149">
        <f>(((D149)/2) + (D150))</f>
        <v/>
      </c>
      <c r="J149">
        <f>((C149)*(((D149)/2) + (D150)))</f>
        <v/>
      </c>
    </row>
    <row r="150">
      <c r="A150" t="inlineStr">
        <is>
          <t>INT_L_X8Y44/INT_L.FAN_ALT2-&gt;&gt;FAN_BOUNCE2</t>
        </is>
      </c>
      <c r="B150" t="inlineStr">
        <is>
          <t>Buffer</t>
        </is>
      </c>
      <c r="C150" t="n">
        <v>1.4764880625</v>
      </c>
      <c r="D150" t="n">
        <v>0</v>
      </c>
      <c r="E150" t="n">
        <v>0.059</v>
      </c>
      <c r="F150" t="n">
        <v>0.049</v>
      </c>
      <c r="G150" t="n">
        <v>0.178</v>
      </c>
      <c r="H150" t="n">
        <v>0.147</v>
      </c>
      <c r="I150">
        <f>((D153 + D166) + (D151 + D152))</f>
        <v/>
      </c>
      <c r="J150">
        <f>(((D153 + D166) + (D151 + D152))*C150)</f>
        <v/>
      </c>
    </row>
    <row r="151">
      <c r="A151" t="inlineStr">
        <is>
          <t>INT_L_X8Y44/FAN_BOUNCE2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INT_L_X8Y43/FAN_BOUNCE_S3_2</t>
        </is>
      </c>
      <c r="B152" t="inlineStr">
        <is>
          <t>Part of wire</t>
        </is>
      </c>
      <c r="C152" t="n">
        <v>0</v>
      </c>
      <c r="D152" t="n">
        <v>0</v>
      </c>
      <c r="I152">
        <f>(((D151 + D152)/2) + (D153 + D166))</f>
        <v/>
      </c>
      <c r="J152">
        <f>((C151 + C152)*(((D151 + D152)/2) + (D153 + D166)))</f>
        <v/>
      </c>
    </row>
    <row r="153">
      <c r="A153" t="inlineStr">
        <is>
          <t>INT_L_X8Y44/INT_L.FAN_BOUNCE2-&gt;&gt;BYP_ALT0</t>
        </is>
      </c>
      <c r="B153" t="inlineStr">
        <is>
          <t>Buffer</t>
        </is>
      </c>
      <c r="C153" t="n">
        <v>0</v>
      </c>
      <c r="D153" t="n">
        <v>0.00757</v>
      </c>
      <c r="E153" t="n">
        <v>0</v>
      </c>
      <c r="F153" t="n">
        <v>0</v>
      </c>
      <c r="G153" t="n">
        <v>0</v>
      </c>
      <c r="H153" t="n">
        <v>0</v>
      </c>
      <c r="I153">
        <f>((D155) + (D154))</f>
        <v/>
      </c>
      <c r="J153">
        <f>(((D155) + (D154))*C153)</f>
        <v/>
      </c>
    </row>
    <row r="154">
      <c r="A154" t="inlineStr">
        <is>
          <t>INT_L_X8Y44/BYP_ALT0</t>
        </is>
      </c>
      <c r="B154" t="inlineStr">
        <is>
          <t>Part of wire</t>
        </is>
      </c>
      <c r="C154" t="n">
        <v>0</v>
      </c>
      <c r="D154" t="n">
        <v>0</v>
      </c>
      <c r="I154">
        <f>(((D154)/2) + (D155))</f>
        <v/>
      </c>
      <c r="J154">
        <f>((C154)*(((D154)/2) + (D155)))</f>
        <v/>
      </c>
    </row>
    <row r="155">
      <c r="A155" t="inlineStr">
        <is>
          <t>INT_L_X8Y44/INT_L.BYP_ALT0-&gt;&gt;BYP_L0</t>
        </is>
      </c>
      <c r="B155" t="inlineStr">
        <is>
          <t>Buffer</t>
        </is>
      </c>
      <c r="C155" t="n">
        <v>3.489880625</v>
      </c>
      <c r="D155" t="n">
        <v>0</v>
      </c>
      <c r="E155" t="n">
        <v>0.055</v>
      </c>
      <c r="F155" t="n">
        <v>0.045</v>
      </c>
      <c r="G155" t="n">
        <v>0.179</v>
      </c>
      <c r="H155" t="n">
        <v>0.148</v>
      </c>
      <c r="I155">
        <f>((((D160) + (D159))) + (D156 + D157))</f>
        <v/>
      </c>
      <c r="J155">
        <f>(((((D160) + (D159))) + (D156 + D157))*C155)</f>
        <v/>
      </c>
    </row>
    <row r="156">
      <c r="A156" t="inlineStr">
        <is>
          <t>INT_L_X8Y44/BYP_L0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CLBLM_L_X8Y44/CLBLM_BYP0</t>
        </is>
      </c>
      <c r="B157" t="inlineStr">
        <is>
          <t>Part of wire</t>
        </is>
      </c>
      <c r="C157" t="n">
        <v>0</v>
      </c>
      <c r="D157" t="n">
        <v>0</v>
      </c>
      <c r="I157">
        <f>(((D156 + D157)/2) + (((D160) + (D159))))</f>
        <v/>
      </c>
      <c r="J157">
        <f>((C156 + C157)*(((D156 + D157)/2) + (((D160) + (D159)))))</f>
        <v/>
      </c>
    </row>
    <row r="158">
      <c r="A158" t="inlineStr">
        <is>
          <t>CLBLM_L_X8Y44/CLBLM_L.CLBLM_BYP0-&gt;CLBLM_L_AX</t>
        </is>
      </c>
      <c r="B158" t="inlineStr">
        <is>
          <t>PassTransistor</t>
        </is>
      </c>
      <c r="C158" t="n">
        <v>0</v>
      </c>
      <c r="E158" t="n">
        <v>0</v>
      </c>
      <c r="F158" t="n">
        <v>0</v>
      </c>
      <c r="G158" t="n">
        <v>0</v>
      </c>
      <c r="H158" t="n">
        <v>0</v>
      </c>
      <c r="I158">
        <f>((D160) + (D159))</f>
        <v/>
      </c>
      <c r="J158">
        <f>(((D160) + (D159))*C158)</f>
        <v/>
      </c>
    </row>
    <row r="159">
      <c r="A159" t="inlineStr">
        <is>
          <t>CLBLM_L_X8Y44/CLBLM_L_AX</t>
        </is>
      </c>
      <c r="B159" t="inlineStr">
        <is>
          <t>Part of wire</t>
        </is>
      </c>
      <c r="C159" t="n">
        <v>0</v>
      </c>
      <c r="D159" t="n">
        <v>0</v>
      </c>
      <c r="I159">
        <f>(((D159)/2) + (D160))</f>
        <v/>
      </c>
      <c r="J159">
        <f>((C159)*(((D159)/2) + (D160)))</f>
        <v/>
      </c>
    </row>
    <row r="160">
      <c r="A160" t="inlineStr">
        <is>
          <t>Address_register_reg[10]/D</t>
        </is>
      </c>
      <c r="B160" t="inlineStr">
        <is>
          <t>Inpin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t="inlineStr">
        <is>
          <t>sw_IBUF[10]: sw_IBUF[10]_inst/O to Address_register_reg[10]/D sum delays</t>
        </is>
      </c>
      <c r="E161">
        <f>(E2 + E5 + E7 + E9 + E11 + E15 + E18 + E31 + E43 + E55 + E67 + E78 + E90 + E114 + E122 + E148 + E150 + E153 + E155 + E158 + E160)</f>
        <v/>
      </c>
      <c r="F161">
        <f>(F2 + F5 + F7 + F9 + F11 + F15 + F18 + F31 + F43 + F55 + F67 + F78 + F90 + F114 + F122 + F148 + F150 + F153 + F155 + F158 + F160)</f>
        <v/>
      </c>
      <c r="G161">
        <f>(G2 + G5 + G7 + G9 + G11 + G15 + G18 + G31 + G43 + G55 + G67 + G78 + G90 + G114 + G122 + G148 + G150 + G153 + G155 + G158 + G160)</f>
        <v/>
      </c>
      <c r="H161">
        <f>(H2 + H5 + H7 + H9 + H11 + H15 + H18 + H31 + H43 + H55 + H67 + H78 + H90 + H114 + H122 + H148 + H150 + H153 + H155 + H158 + H160)</f>
        <v/>
      </c>
      <c r="J161">
        <f>(J2 + J4 + J5 + J6 + J7 + J8 + J9 + J10 + J11 + J14 + J15 + J17 + J18 + J30 + J31 + J42 + J43 + J54 + J55 + J66 + J67 + J77 + J78 + J89 + J90 + J113 + J114 + J121 + J122 + J125 + J148 + J149 + J150 + J152 + J153 + J154 + J155 + J157 + J158 + J159 + J160)</f>
        <v/>
      </c>
    </row>
    <row r="162">
      <c r="A162" t="inlineStr">
        <is>
          <t>sw_IBUF[10]: sw_IBUF[10]_inst/O to Address_register_reg[10]/Dsum delays + cap delay</t>
        </is>
      </c>
      <c r="E162">
        <f>1000*(E161 + J161)</f>
        <v/>
      </c>
      <c r="F162">
        <f>1000*(F161 + J161)</f>
        <v/>
      </c>
      <c r="G162">
        <f>1000*(G161 + J161)</f>
        <v/>
      </c>
      <c r="H162">
        <f>1000*(H161 + J161)</f>
        <v/>
      </c>
    </row>
    <row r="164">
      <c r="A164" t="inlineStr">
        <is>
          <t>sw_IBUF[10]: sw_IBUF[10]_inst/O to Address_register_reg[10]/DTotal delay (from Vivado)</t>
        </is>
      </c>
      <c r="E164" t="inlineStr">
        <is>
          <t>1361</t>
        </is>
      </c>
      <c r="F164" t="inlineStr">
        <is>
          <t>1199</t>
        </is>
      </c>
      <c r="G164" t="inlineStr">
        <is>
          <t>2193</t>
        </is>
      </c>
      <c r="H164" t="inlineStr">
        <is>
          <t>1892</t>
        </is>
      </c>
    </row>
    <row r="166">
      <c r="A166" t="inlineStr">
        <is>
          <t>INT_L_X8Y44/INT_L.FAN_BOUNCE2-&gt;&gt;IMUX_L8</t>
        </is>
      </c>
      <c r="B166" t="inlineStr">
        <is>
          <t>Buffer</t>
        </is>
      </c>
      <c r="C166" t="n">
        <v>1.6107141875</v>
      </c>
      <c r="D166" t="n">
        <v>0.007713</v>
      </c>
      <c r="E166" t="n">
        <v>0.047</v>
      </c>
      <c r="F166" t="n">
        <v>0.038</v>
      </c>
      <c r="G166" t="n">
        <v>0.138</v>
      </c>
      <c r="H166" t="n">
        <v>0.114</v>
      </c>
      <c r="I166">
        <f>((((D171) + (D170))) + (D167 + D168))</f>
        <v/>
      </c>
      <c r="J166">
        <f>(((((D171) + (D170))) + (D167 + D168))*C166)</f>
        <v/>
      </c>
    </row>
    <row r="167">
      <c r="A167" t="inlineStr">
        <is>
          <t>INT_L_X8Y44/IMUX_L8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CLBLM_L_X8Y44/CLBLM_IMUX8</t>
        </is>
      </c>
      <c r="B168" t="inlineStr">
        <is>
          <t>Part of wire</t>
        </is>
      </c>
      <c r="C168" t="n">
        <v>0</v>
      </c>
      <c r="D168" t="n">
        <v>0</v>
      </c>
      <c r="I168">
        <f>(((D167 + D168)/2) + (((D171) + (D170))))</f>
        <v/>
      </c>
      <c r="J168">
        <f>((C167 + C168)*(((D167 + D168)/2) + (((D171) + (D170)))))</f>
        <v/>
      </c>
    </row>
    <row r="169">
      <c r="A169" t="inlineStr">
        <is>
          <t>CLBLM_L_X8Y44/CLBLM_L.CLBLM_IMUX8-&gt;CLBLM_M_A5</t>
        </is>
      </c>
      <c r="B169" t="inlineStr">
        <is>
          <t>PassTransistor</t>
        </is>
      </c>
      <c r="C169" t="n">
        <v>0</v>
      </c>
      <c r="E169" t="n">
        <v>0</v>
      </c>
      <c r="F169" t="n">
        <v>0</v>
      </c>
      <c r="G169" t="n">
        <v>0</v>
      </c>
      <c r="H169" t="n">
        <v>0</v>
      </c>
      <c r="I169">
        <f>((D171) + (D170))</f>
        <v/>
      </c>
      <c r="J169">
        <f>(((D171) + (D170))*C169)</f>
        <v/>
      </c>
    </row>
    <row r="170">
      <c r="A170" t="inlineStr">
        <is>
          <t>CLBLM_L_X8Y44/CLBLM_M_A5</t>
        </is>
      </c>
      <c r="B170" t="inlineStr">
        <is>
          <t>Part of wire</t>
        </is>
      </c>
      <c r="C170" t="n">
        <v>0</v>
      </c>
      <c r="D170" t="n">
        <v>0</v>
      </c>
      <c r="I170">
        <f>(((D170)/2) + (D171))</f>
        <v/>
      </c>
      <c r="J170">
        <f>((C170)*(((D170)/2) + (D171)))</f>
        <v/>
      </c>
    </row>
    <row r="171">
      <c r="A171" t="inlineStr">
        <is>
          <t>ALU1/readData2[10]_i_3/I0</t>
        </is>
      </c>
      <c r="B171" t="inlineStr">
        <is>
          <t>Inpin</t>
        </is>
      </c>
      <c r="D171" t="n">
        <v>0</v>
      </c>
      <c r="E171" t="n">
        <v>0.048</v>
      </c>
      <c r="F171" t="n">
        <v>0.038</v>
      </c>
      <c r="G171" t="n">
        <v>0.126</v>
      </c>
      <c r="H171" t="n">
        <v>0.102</v>
      </c>
    </row>
    <row r="172">
      <c r="A172" t="inlineStr">
        <is>
          <t>sw_IBUF[10]: sw_IBUF[10]_inst/O to ALU1/readData2[10]_i_3/I0 sum delays</t>
        </is>
      </c>
      <c r="E172">
        <f>(E2 + E5 + E7 + E9 + E11 + E15 + E18 + E31 + E43 + E55 + E67 + E78 + E90 + E114 + E122 + E148 + E150 + E166 + E169 + E171)</f>
        <v/>
      </c>
      <c r="F172">
        <f>(F2 + F5 + F7 + F9 + F11 + F15 + F18 + F31 + F43 + F55 + F67 + F78 + F90 + F114 + F122 + F148 + F150 + F166 + F169 + F171)</f>
        <v/>
      </c>
      <c r="G172">
        <f>(G2 + G5 + G7 + G9 + G11 + G15 + G18 + G31 + G43 + G55 + G67 + G78 + G90 + G114 + G122 + G148 + G150 + G166 + G169 + G171)</f>
        <v/>
      </c>
      <c r="H172">
        <f>(H2 + H5 + H7 + H9 + H11 + H15 + H18 + H31 + H43 + H55 + H67 + H78 + H90 + H114 + H122 + H148 + H150 + H166 + H169 + H171)</f>
        <v/>
      </c>
      <c r="J172">
        <f>(J2 + J4 + J5 + J6 + J7 + J8 + J9 + J10 + J11 + J14 + J15 + J17 + J18 + J30 + J31 + J42 + J43 + J54 + J55 + J66 + J67 + J77 + J78 + J89 + J90 + J113 + J114 + J121 + J122 + J125 + J148 + J149 + J150 + J152 + J166 + J168 + J169 + J170 + J171)</f>
        <v/>
      </c>
    </row>
    <row r="173">
      <c r="A173" t="inlineStr">
        <is>
          <t>sw_IBUF[10]: sw_IBUF[10]_inst/O to ALU1/readData2[10]_i_3/I0sum delays + cap delay</t>
        </is>
      </c>
      <c r="E173">
        <f>1000*(E172 + J172)</f>
        <v/>
      </c>
      <c r="F173">
        <f>1000*(F172 + J172)</f>
        <v/>
      </c>
      <c r="G173">
        <f>1000*(G172 + J172)</f>
        <v/>
      </c>
      <c r="H173">
        <f>1000*(H172 + J172)</f>
        <v/>
      </c>
    </row>
    <row r="175">
      <c r="A175" t="inlineStr">
        <is>
          <t>sw_IBUF[10]: sw_IBUF[10]_inst/O to ALU1/readData2[10]_i_3/I0Total delay (from Vivado)</t>
        </is>
      </c>
      <c r="E175" t="inlineStr">
        <is>
          <t>1401</t>
        </is>
      </c>
      <c r="F175" t="inlineStr">
        <is>
          <t>1230</t>
        </is>
      </c>
      <c r="G175" t="inlineStr">
        <is>
          <t>2264</t>
        </is>
      </c>
      <c r="H175" t="inlineStr">
        <is>
          <t>1949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1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RIOB33_X43Y45/IOB_IBUF0 RIOI3_X43Y45/RIOI_IBUF0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RIOB33_X43Y45/IOB_IBUF0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RIOI3_X43Y45/RIOI_IBUF0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RIOI3_X43Y45/RIOI3.RIOI_IBUF0-&gt;RIOI_I0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RIOI3_X43Y45/RIOI_I0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RIOI3_X43Y45/RIOI3.RIOI_I0-&gt;RIOI_ILOGIC0_D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RIOI3_X43Y45/RIOI_ILOGIC0_D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RIOI3_X43Y45/RIOI3.RIOI_ILOGIC0_D-&gt;&gt;IOI_ILOGIC0_O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RIOI3_X43Y45/IOI_ILOGIC0_O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RIOI3_X43Y45/RIOI3.IOI_ILOGIC0_O-&gt;&gt;IOI_LOGIC_OUTS18_1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RIOI3_X43Y45/IOI_LOGIC_OUTS18_1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IO_INT_INTERFACE_R_X43Y46/INT_INTERFACE_LOGIC_OUTS_B18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R_TERM_INT_X112Y48/TERM_INT_LOGIC_OUTS_L_B18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IO_INT_INTERFACE_R_X43Y46/IO_INT_INTERFACE_R.INT_INTERFACE_LOGIC_OUTS_B18-&gt;&gt;INT_INTERFACE_LOGIC_OUTS18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IO_INT_INTERFACE_R_X43Y46/INT_INTERFACE_LOGIC_OUTS18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INT_R_X43Y46/LOGIC_OUTS18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INT_R_X43Y46/INT_R.LOGIC_OUTS18-&gt;&gt;WW4BEG0</t>
        </is>
      </c>
      <c r="B18" t="inlineStr">
        <is>
          <t>Buffer</t>
        </is>
      </c>
      <c r="C18" t="n">
        <v>1.2375</v>
      </c>
      <c r="D18" t="n">
        <v>0.009403999999999999</v>
      </c>
      <c r="E18" t="n">
        <v>0.07199999999999999</v>
      </c>
      <c r="F18" t="n">
        <v>0.059</v>
      </c>
      <c r="G18" t="n">
        <v>0.168</v>
      </c>
      <c r="H18" t="n">
        <v>0.139</v>
      </c>
      <c r="I18">
        <f>((D32) + (D19 + D20 + D21 + D22 + D23 + D24 + D25 + D26 + D27 + D28 + D29 + D30 + D31))</f>
        <v/>
      </c>
      <c r="J18">
        <f>(((D32) + (D19 + D20 + D21 + D22 + D23 + D24 + D25 + D26 + D27 + D28 + D29 + D30 + D31))*C18)</f>
        <v/>
      </c>
    </row>
    <row r="19">
      <c r="A19" t="inlineStr">
        <is>
          <t>INT_R_X43Y46/WW4BEG0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INT_R_X39Y46/WW4END0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INT_R_X39Y45/WW4END_S0_0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INT_L_X42Y46/WW4A0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INT_INTERFACE_L_X42Y46/INT_INTERFACE_WW4B0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CMT_FIFO_L_X107Y45/CMT_FIFO_WW4B0_9</t>
        </is>
      </c>
      <c r="B24" t="inlineStr">
        <is>
          <t>Part of wire</t>
        </is>
      </c>
      <c r="C24" t="n">
        <v>0.31751</v>
      </c>
      <c r="D24" t="n">
        <v>0.018</v>
      </c>
    </row>
    <row r="25">
      <c r="A25" t="inlineStr">
        <is>
          <t>CMT_TOP_L_UPPER_T_X106Y44/CMT_TOP_WW4B0_9</t>
        </is>
      </c>
      <c r="B25" t="inlineStr">
        <is>
          <t>Part of wire</t>
        </is>
      </c>
      <c r="C25" t="n">
        <v>0.31751</v>
      </c>
      <c r="D25" t="n">
        <v>0.018</v>
      </c>
    </row>
    <row r="26">
      <c r="A26" t="inlineStr">
        <is>
          <t>VBRK_X105Y48/VBRK_WW4B0</t>
        </is>
      </c>
      <c r="B26" t="inlineStr">
        <is>
          <t>Part of wire</t>
        </is>
      </c>
      <c r="C26" t="n">
        <v>0.01211</v>
      </c>
      <c r="D26" t="n">
        <v>0.00162</v>
      </c>
    </row>
    <row r="27">
      <c r="A27" t="inlineStr">
        <is>
          <t>CLBLM_R_X41Y46/CLBLM_WW4B0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INT_R_X41Y46/WW4B0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INT_L_X40Y46/WW4C0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CLBLL_L_X40Y46/CLBLL_WW4END0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CLBLM_R_X39Y46/CLBLM_WW4END0</t>
        </is>
      </c>
      <c r="B31" t="inlineStr">
        <is>
          <t>Part of wire</t>
        </is>
      </c>
      <c r="C31" t="n">
        <v>0</v>
      </c>
      <c r="D31" t="n">
        <v>0</v>
      </c>
      <c r="I31">
        <f>(((D19 + D20 + D21 + D22 + D23 + D24 + D25 + D26 + D27 + D28 + D29 + D30 + D31)/2) + (D32))</f>
        <v/>
      </c>
      <c r="J31">
        <f>((C19 + C20 + C21 + C22 + C23 + C24 + C25 + C26 + C27 + C28 + C29 + C30 + C31)*(((D19 + D20 + D21 + D22 + D23 + D24 + D25 + D26 + D27 + D28 + D29 + D30 + D31)/2) + (D32)))</f>
        <v/>
      </c>
    </row>
    <row r="32">
      <c r="A32" t="inlineStr">
        <is>
          <t>INT_R_X39Y46/INT_R.WW4END0-&gt;&gt;WW4BEG0</t>
        </is>
      </c>
      <c r="B32" t="inlineStr">
        <is>
          <t>Buffer</t>
        </is>
      </c>
      <c r="C32" t="n">
        <v>1.2375</v>
      </c>
      <c r="D32" t="n">
        <v>0.009403999999999999</v>
      </c>
      <c r="E32" t="n">
        <v>0.07199999999999999</v>
      </c>
      <c r="F32" t="n">
        <v>0.059</v>
      </c>
      <c r="G32" t="n">
        <v>0.168</v>
      </c>
      <c r="H32" t="n">
        <v>0.139</v>
      </c>
      <c r="I32">
        <f>((D45) + (D33 + D34 + D35 + D36 + D37 + D38 + D39 + D40 + D41 + D42 + D43 + D44))</f>
        <v/>
      </c>
      <c r="J32">
        <f>(((D45) + (D33 + D34 + D35 + D36 + D37 + D38 + D39 + D40 + D41 + D42 + D43 + D44))*C32)</f>
        <v/>
      </c>
    </row>
    <row r="33">
      <c r="A33" t="inlineStr">
        <is>
          <t>INT_R_X39Y46/WW4BEG0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INT_R_X35Y46/WW4END0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INT_R_X35Y45/WW4END_S0_0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INT_L_X38Y46/WW4A0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CLBLL_L_X38Y46/CLBLL_WW4B0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VBRK_X96Y48/VBRK_WW4B0</t>
        </is>
      </c>
      <c r="B38" t="inlineStr">
        <is>
          <t>Part of wire</t>
        </is>
      </c>
      <c r="C38" t="n">
        <v>0.01211</v>
      </c>
      <c r="D38" t="n">
        <v>0.00162</v>
      </c>
    </row>
    <row r="39">
      <c r="A39" t="inlineStr">
        <is>
          <t>BRAM_R_X37Y45/BRAM_WW4B0_1</t>
        </is>
      </c>
      <c r="B39" t="inlineStr">
        <is>
          <t>Part of wire</t>
        </is>
      </c>
      <c r="C39" t="n">
        <v>0.26892</v>
      </c>
      <c r="D39" t="n">
        <v>0.05565999999999999</v>
      </c>
    </row>
    <row r="40">
      <c r="A40" t="inlineStr">
        <is>
          <t>BRAM_INT_INTERFACE_R_X37Y46/INT_INTERFACE_WW4B0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INT_R_X37Y46/WW4B0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INT_L_X36Y46/WW4C0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CLBLM_L_X36Y46/CLBLM_WW4END0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CLBLM_R_X35Y46/CLBLM_WW4END0</t>
        </is>
      </c>
      <c r="B44" t="inlineStr">
        <is>
          <t>Part of wire</t>
        </is>
      </c>
      <c r="C44" t="n">
        <v>0</v>
      </c>
      <c r="D44" t="n">
        <v>0</v>
      </c>
      <c r="I44">
        <f>(((D33 + D34 + D35 + D36 + D37 + D38 + D39 + D40 + D41 + D42 + D43 + D44)/2) + (D45))</f>
        <v/>
      </c>
      <c r="J44">
        <f>((C33 + C34 + C35 + C36 + C37 + C38 + C39 + C40 + C41 + C42 + C43 + C44)*(((D33 + D34 + D35 + D36 + D37 + D38 + D39 + D40 + D41 + D42 + D43 + D44)/2) + (D45)))</f>
        <v/>
      </c>
    </row>
    <row r="45">
      <c r="A45" t="inlineStr">
        <is>
          <t>INT_R_X35Y46/INT_R.WW4END0-&gt;&gt;WW4BEG0</t>
        </is>
      </c>
      <c r="B45" t="inlineStr">
        <is>
          <t>Buffer</t>
        </is>
      </c>
      <c r="C45" t="n">
        <v>1.2375</v>
      </c>
      <c r="D45" t="n">
        <v>0.009403999999999999</v>
      </c>
      <c r="E45" t="n">
        <v>0.07199999999999999</v>
      </c>
      <c r="F45" t="n">
        <v>0.059</v>
      </c>
      <c r="G45" t="n">
        <v>0.168</v>
      </c>
      <c r="H45" t="n">
        <v>0.139</v>
      </c>
      <c r="I45">
        <f>((D59) + (D46 + D47 + D48 + D49 + D50 + D51 + D52 + D53 + D54 + D55 + D56 + D57 + D58))</f>
        <v/>
      </c>
      <c r="J45">
        <f>(((D59) + (D46 + D47 + D48 + D49 + D50 + D51 + D52 + D53 + D54 + D55 + D56 + D57 + D58))*C45)</f>
        <v/>
      </c>
    </row>
    <row r="46">
      <c r="A46" t="inlineStr">
        <is>
          <t>INT_R_X35Y46/WW4BEG0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INT_R_X31Y46/WW4END0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INT_R_X31Y45/WW4END_S0_0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INT_L_X34Y46/WW4A0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INT_INTERFACE_L_X34Y46/INT_INTERFACE_WW4B0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DSP_L_X34Y45/DSP_WW4B0_1</t>
        </is>
      </c>
      <c r="B51" t="inlineStr">
        <is>
          <t>Part of wire</t>
        </is>
      </c>
      <c r="C51" t="n">
        <v>0.04743</v>
      </c>
      <c r="D51" t="n">
        <v>0.011</v>
      </c>
    </row>
    <row r="52">
      <c r="A52" t="inlineStr">
        <is>
          <t>VBRK_X85Y48/VBRK_WW4B0</t>
        </is>
      </c>
      <c r="B52" t="inlineStr">
        <is>
          <t>Part of wire</t>
        </is>
      </c>
      <c r="C52" t="n">
        <v>0.01211</v>
      </c>
      <c r="D52" t="n">
        <v>0.00162</v>
      </c>
    </row>
    <row r="53">
      <c r="A53" t="inlineStr">
        <is>
          <t>CLBLM_R_X33Y46/CLBLM_WW4B0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INT_R_X33Y46/WW4B0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INT_L_X32Y46/WW4C0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CLBLM_L_X32Y46/CLBLM_WW4END0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VBRK_X80Y48/VBRK_WW4END0</t>
        </is>
      </c>
      <c r="B57" t="inlineStr">
        <is>
          <t>Part of wire</t>
        </is>
      </c>
      <c r="C57" t="n">
        <v>0.01211</v>
      </c>
      <c r="D57" t="n">
        <v>0.00162</v>
      </c>
    </row>
    <row r="58">
      <c r="A58" t="inlineStr">
        <is>
          <t>CLBLL_R_X31Y46/CLBLL_WW4END0</t>
        </is>
      </c>
      <c r="B58" t="inlineStr">
        <is>
          <t>Part of wire</t>
        </is>
      </c>
      <c r="C58" t="n">
        <v>0</v>
      </c>
      <c r="D58" t="n">
        <v>0</v>
      </c>
      <c r="I58">
        <f>(((D46 + D47 + D48 + D49 + D50 + D51 + D52 + D53 + D54 + D55 + D56 + D57 + D58)/2) + (D59))</f>
        <v/>
      </c>
      <c r="J58">
        <f>((C46 + C47 + C48 + C49 + C50 + C51 + C52 + C53 + C54 + C55 + C56 + C57 + C58)*(((D46 + D47 + D48 + D49 + D50 + D51 + D52 + D53 + D54 + D55 + D56 + D57 + D58)/2) + (D59)))</f>
        <v/>
      </c>
    </row>
    <row r="59">
      <c r="A59" t="inlineStr">
        <is>
          <t>INT_R_X31Y46/INT_R.WW4END0-&gt;&gt;WW4BEG0</t>
        </is>
      </c>
      <c r="B59" t="inlineStr">
        <is>
          <t>Buffer</t>
        </is>
      </c>
      <c r="C59" t="n">
        <v>1.2375</v>
      </c>
      <c r="D59" t="n">
        <v>0.009403999999999999</v>
      </c>
      <c r="E59" t="n">
        <v>0.07199999999999999</v>
      </c>
      <c r="F59" t="n">
        <v>0.059</v>
      </c>
      <c r="G59" t="n">
        <v>0.168</v>
      </c>
      <c r="H59" t="n">
        <v>0.139</v>
      </c>
      <c r="I59">
        <f>((D71) + (D60 + D61 + D62 + D63 + D64 + D65 + D66 + D67 + D68 + D69 + D70))</f>
        <v/>
      </c>
      <c r="J59">
        <f>(((D71) + (D60 + D61 + D62 + D63 + D64 + D65 + D66 + D67 + D68 + D69 + D70))*C59)</f>
        <v/>
      </c>
    </row>
    <row r="60">
      <c r="A60" t="inlineStr">
        <is>
          <t>INT_R_X31Y46/WW4BEG0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INT_R_X27Y46/WW4END0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INT_R_X27Y45/WW4END_S0_0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INT_L_X30Y46/WW4A0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BRAM_INT_INTERFACE_L_X30Y46/INT_INTERFACE_WW4B0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BRAM_L_X30Y45/BRAM_WW4B0_1</t>
        </is>
      </c>
      <c r="B65" t="inlineStr">
        <is>
          <t>Part of wire</t>
        </is>
      </c>
      <c r="C65" t="n">
        <v>0.26892</v>
      </c>
      <c r="D65" t="n">
        <v>0.05565999999999999</v>
      </c>
    </row>
    <row r="66">
      <c r="A66" t="inlineStr">
        <is>
          <t>CLBLM_R_X29Y46/CLBLM_WW4B0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INT_R_X29Y46/WW4B0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INT_L_X28Y46/WW4C0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CLBLL_L_X28Y46/CLBLL_WW4END0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CLBLM_R_X27Y46/CLBLM_WW4END0</t>
        </is>
      </c>
      <c r="B70" t="inlineStr">
        <is>
          <t>Part of wire</t>
        </is>
      </c>
      <c r="C70" t="n">
        <v>0</v>
      </c>
      <c r="D70" t="n">
        <v>0</v>
      </c>
      <c r="I70">
        <f>(((D60 + D61 + D62 + D63 + D64 + D65 + D66 + D67 + D68 + D69 + D70)/2) + (D71))</f>
        <v/>
      </c>
      <c r="J70">
        <f>((C60 + C61 + C62 + C63 + C64 + C65 + C66 + C67 + C68 + C69 + C70)*(((D60 + D61 + D62 + D63 + D64 + D65 + D66 + D67 + D68 + D69 + D70)/2) + (D71)))</f>
        <v/>
      </c>
    </row>
    <row r="71">
      <c r="A71" t="inlineStr">
        <is>
          <t>INT_R_X27Y46/INT_R.WW4END0-&gt;&gt;WW4BEG0</t>
        </is>
      </c>
      <c r="B71" t="inlineStr">
        <is>
          <t>Buffer</t>
        </is>
      </c>
      <c r="C71" t="n">
        <v>1.2375</v>
      </c>
      <c r="D71" t="n">
        <v>0.009403999999999999</v>
      </c>
      <c r="E71" t="n">
        <v>0.07199999999999999</v>
      </c>
      <c r="F71" t="n">
        <v>0.059</v>
      </c>
      <c r="G71" t="n">
        <v>0.168</v>
      </c>
      <c r="H71" t="n">
        <v>0.139</v>
      </c>
      <c r="I71">
        <f>((D85) + (D72 + D73 + D74 + D75 + D76 + D77 + D78 + D79 + D80 + D81 + D82 + D83 + D84))</f>
        <v/>
      </c>
      <c r="J71">
        <f>(((D85) + (D72 + D73 + D74 + D75 + D76 + D77 + D78 + D79 + D80 + D81 + D82 + D83 + D84))*C71)</f>
        <v/>
      </c>
    </row>
    <row r="72">
      <c r="A72" t="inlineStr">
        <is>
          <t>INT_R_X27Y46/WW4BEG0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INT_R_X23Y46/WW4END0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INT_R_X23Y45/WW4END_S0_0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INT_L_X26Y46/WW4A0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CLBLL_L_X26Y46/CLBLL_WW4B0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VBRK_X66Y48/VBRK_WW4B0</t>
        </is>
      </c>
      <c r="B77" t="inlineStr">
        <is>
          <t>Part of wire</t>
        </is>
      </c>
      <c r="C77" t="n">
        <v>0.01211</v>
      </c>
      <c r="D77" t="n">
        <v>0.00162</v>
      </c>
    </row>
    <row r="78">
      <c r="A78" t="inlineStr">
        <is>
          <t>CLBLM_R_X25Y46/CLBLM_WW4B0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INT_R_X25Y46/WW4B0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INT_L_X24Y46/WW4C0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CLBLL_L_X24Y46/CLBLL_WW4END0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VBRK_X61Y48/VBRK_WW4END0</t>
        </is>
      </c>
      <c r="B82" t="inlineStr">
        <is>
          <t>Part of wire</t>
        </is>
      </c>
      <c r="C82" t="n">
        <v>0.01211</v>
      </c>
      <c r="D82" t="n">
        <v>0.00162</v>
      </c>
    </row>
    <row r="83">
      <c r="A83" t="inlineStr">
        <is>
          <t>CLK_BUFG_BOT_R_X60Y48/CLK_HROW_WW4END0_0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INT_INTERFACE_R_X23Y46/INT_INTERFACE_WW4END0</t>
        </is>
      </c>
      <c r="B84" t="inlineStr">
        <is>
          <t>Part of wire</t>
        </is>
      </c>
      <c r="C84" t="n">
        <v>0</v>
      </c>
      <c r="D84" t="n">
        <v>0</v>
      </c>
      <c r="I84">
        <f>(((D72 + D73 + D74 + D75 + D76 + D77 + D78 + D79 + D80 + D81 + D82 + D83 + D84)/2) + (D85))</f>
        <v/>
      </c>
      <c r="J84">
        <f>((C72 + C73 + C74 + C75 + C76 + C77 + C78 + C79 + C80 + C81 + C82 + C83 + C84)*(((D72 + D73 + D74 + D75 + D76 + D77 + D78 + D79 + D80 + D81 + D82 + D83 + D84)/2) + (D85)))</f>
        <v/>
      </c>
    </row>
    <row r="85">
      <c r="A85" t="inlineStr">
        <is>
          <t>INT_R_X23Y46/INT_R.WW4END0-&gt;&gt;WW4BEG0</t>
        </is>
      </c>
      <c r="B85" t="inlineStr">
        <is>
          <t>Buffer</t>
        </is>
      </c>
      <c r="C85" t="n">
        <v>1.2375</v>
      </c>
      <c r="D85" t="n">
        <v>0.009403999999999999</v>
      </c>
      <c r="E85" t="n">
        <v>0.07199999999999999</v>
      </c>
      <c r="F85" t="n">
        <v>0.059</v>
      </c>
      <c r="G85" t="n">
        <v>0.168</v>
      </c>
      <c r="H85" t="n">
        <v>0.139</v>
      </c>
      <c r="I85">
        <f>((D96) + (D86 + D87 + D88 + D89 + D90 + D91 + D92 + D93 + D94 + D95))</f>
        <v/>
      </c>
      <c r="J85">
        <f>(((D96) + (D86 + D87 + D88 + D89 + D90 + D91 + D92 + D93 + D94 + D95))*C85)</f>
        <v/>
      </c>
    </row>
    <row r="86">
      <c r="A86" t="inlineStr">
        <is>
          <t>INT_R_X23Y46/WW4BEG0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INT_R_X19Y46/WW4END0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INT_R_X19Y45/WW4END_S0_0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INT_L_X22Y46/WW4A0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CLBLM_L_X22Y46/CLBLM_WW4B0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CLBLL_R_X21Y46/CLBLL_WW4B0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INT_R_X21Y46/WW4B0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INT_L_X20Y46/WW4C0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CLBLM_L_X20Y46/CLBLM_WW4END0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CLBLL_R_X19Y46/CLBLL_WW4END0</t>
        </is>
      </c>
      <c r="B95" t="inlineStr">
        <is>
          <t>Part of wire</t>
        </is>
      </c>
      <c r="C95" t="n">
        <v>0</v>
      </c>
      <c r="D95" t="n">
        <v>0</v>
      </c>
      <c r="I95">
        <f>(((D86 + D87 + D88 + D89 + D90 + D91 + D92 + D93 + D94 + D95)/2) + (D96))</f>
        <v/>
      </c>
      <c r="J95">
        <f>((C86 + C87 + C88 + C89 + C90 + C91 + C92 + C93 + C94 + C95)*(((D86 + D87 + D88 + D89 + D90 + D91 + D92 + D93 + D94 + D95)/2) + (D96)))</f>
        <v/>
      </c>
    </row>
    <row r="96">
      <c r="A96" t="inlineStr">
        <is>
          <t>INT_R_X19Y46/INT_R.WW4END0-&gt;&gt;WW4BEG0</t>
        </is>
      </c>
      <c r="B96" t="inlineStr">
        <is>
          <t>Buffer</t>
        </is>
      </c>
      <c r="C96" t="n">
        <v>1.2375</v>
      </c>
      <c r="D96" t="n">
        <v>0.009403999999999999</v>
      </c>
      <c r="E96" t="n">
        <v>0.07199999999999999</v>
      </c>
      <c r="F96" t="n">
        <v>0.059</v>
      </c>
      <c r="G96" t="n">
        <v>0.168</v>
      </c>
      <c r="H96" t="n">
        <v>0.139</v>
      </c>
      <c r="I96">
        <f>((D123 + D145) + (D97 + D98 + D99 + D100 + D101 + D102 + D103 + D104 + D105 + D106 + D107 + D108 + D109 + D110 + D111 + D112 + D113 + D114 + D115 + D116 + D117 + D118 + D119 + D120 + D121 + D122))</f>
        <v/>
      </c>
      <c r="J96">
        <f>(((D123 + D145) + (D97 + D98 + D99 + D100 + D101 + D102 + D103 + D104 + D105 + D106 + D107 + D108 + D109 + D110 + D111 + D112 + D113 + D114 + D115 + D116 + D117 + D118 + D119 + D120 + D121 + D122))*C96)</f>
        <v/>
      </c>
    </row>
    <row r="97">
      <c r="A97" t="inlineStr">
        <is>
          <t>INT_R_X19Y46/WW4BEG0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INT_R_X9Y46/WW4END0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INT_R_X9Y45/WW4END_S0_0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INT_L_X18Y46/WW4A0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INT_INTERFACE_L_X18Y46/INT_INTERFACE_WW4B0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VFRAME_X47Y48/VFRAME_WW4B0</t>
        </is>
      </c>
      <c r="B102" t="inlineStr">
        <is>
          <t>Part of wire</t>
        </is>
      </c>
      <c r="C102" t="n">
        <v>0.04367</v>
      </c>
      <c r="D102" t="n">
        <v>0.00584</v>
      </c>
    </row>
    <row r="103">
      <c r="A103" t="inlineStr">
        <is>
          <t>CFG_CENTER_TOP_X46Y42/CFG_CENTER_WW4B0_6</t>
        </is>
      </c>
      <c r="B103" t="inlineStr">
        <is>
          <t>Part of wire</t>
        </is>
      </c>
      <c r="C103" t="n">
        <v>0.3254</v>
      </c>
      <c r="D103" t="n">
        <v>0.06454399999999999</v>
      </c>
    </row>
    <row r="104">
      <c r="A104" t="inlineStr">
        <is>
          <t>INT_FEEDTHRU_2_X45Y48/INT_FEEDTHRU_2_WW4B0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INT_FEEDTHRU_2_X44Y48/INT_FEEDTHRU_2_WW4B0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INT_FEEDTHRU_1_X43Y48/INT_FEEDTHRU_1_WW4B0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INT_FEEDTHRU_1_X42Y48/INT_FEEDTHRU_1_WW4B0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INT_FEEDTHRU_2_X41Y48/INT_FEEDTHRU_2_WW4B0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INT_FEEDTHRU_2_X40Y48/INT_FEEDTHRU_2_WW4B0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INT_FEEDTHRU_1_X39Y48/INT_FEEDTHRU_1_WW4B0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INT_FEEDTHRU_1_X38Y48/INT_FEEDTHRU_1_WW4B0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INT_FEEDTHRU_2_X37Y48/INT_FEEDTHRU_2_WW4B0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INT_FEEDTHRU_2_X36Y48/INT_FEEDTHRU_2_WW4B0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INT_FEEDTHRU_1_X35Y48/INT_FEEDTHRU_1_WW4B0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VBRK_X34Y48/VBRK_WW4B0</t>
        </is>
      </c>
      <c r="B115" t="inlineStr">
        <is>
          <t>Part of wire</t>
        </is>
      </c>
      <c r="C115" t="n">
        <v>0.01211</v>
      </c>
      <c r="D115" t="n">
        <v>0.00162</v>
      </c>
    </row>
    <row r="116">
      <c r="A116" t="inlineStr">
        <is>
          <t>CLBLM_R_X11Y46/CLBLM_WW4B0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INT_R_X11Y46/WW4B0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INT_L_X10Y46/WW4C0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CLBLM_L_X10Y46/CLBLM_WW4END0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VBRK_X29Y48/VBRK_WW4END0</t>
        </is>
      </c>
      <c r="B120" t="inlineStr">
        <is>
          <t>Part of wire</t>
        </is>
      </c>
      <c r="C120" t="n">
        <v>0.01211</v>
      </c>
      <c r="D120" t="n">
        <v>0.00162</v>
      </c>
    </row>
    <row r="121">
      <c r="A121" t="inlineStr">
        <is>
          <t>DSP_R_X9Y45/DSP_WW4END0_1</t>
        </is>
      </c>
      <c r="B121" t="inlineStr">
        <is>
          <t>Part of wire</t>
        </is>
      </c>
      <c r="C121" t="n">
        <v>0.04743</v>
      </c>
      <c r="D121" t="n">
        <v>0.011</v>
      </c>
    </row>
    <row r="122">
      <c r="A122" t="inlineStr">
        <is>
          <t>INT_INTERFACE_R_X9Y46/INT_INTERFACE_WW4END0</t>
        </is>
      </c>
      <c r="B122" t="inlineStr">
        <is>
          <t>Part of wire</t>
        </is>
      </c>
      <c r="C122" t="n">
        <v>0</v>
      </c>
      <c r="D122" t="n">
        <v>0</v>
      </c>
      <c r="I122">
        <f>(((D97 + D98 + D99 + D100 + D101 + D102 + D103 + D104 + D105 + D106 + D107 + D108 + D109 + D110 + D111 + D112 + D113 + D114 + D115 + D116 + D117 + D118 + D119 + D120 + D121 + D122)/2) + (D123 + D145))</f>
        <v/>
      </c>
      <c r="J122">
        <f>((C97 + C98 + C99 + C100 + C101 + C102 + C103 + C104 + C105 + C106 + C107 + C108 + C109 + C110 + C111 + C112 + C113 + C114 + C115 + C116 + C117 + C118 + C119 + C120 + C121 + C122)*(((D97 + D98 + D99 + D100 + D101 + D102 + D103 + D104 + D105 + D106 + D107 + D108 + D109 + D110 + D111 + D112 + D113 + D114 + D115 + D116 + D117 + D118 + D119 + D120 + D121 + D122)/2) + (D123 + D145)))</f>
        <v/>
      </c>
    </row>
    <row r="123">
      <c r="A123" t="inlineStr">
        <is>
          <t>INT_R_X9Y45/INT_R.WW4END_S0_0-&gt;&gt;SW2BEG3</t>
        </is>
      </c>
      <c r="B123" t="inlineStr">
        <is>
          <t>Buffer</t>
        </is>
      </c>
      <c r="C123" t="n">
        <v>1.1851186875</v>
      </c>
      <c r="D123" t="n">
        <v>0.008473000000000001</v>
      </c>
      <c r="E123" t="n">
        <v>0.041</v>
      </c>
      <c r="F123" t="n">
        <v>0.033</v>
      </c>
      <c r="G123" t="n">
        <v>0.137</v>
      </c>
      <c r="H123" t="n">
        <v>0.113</v>
      </c>
      <c r="I123">
        <f>((D128) + (D124 + D125 + D126 + D127))</f>
        <v/>
      </c>
      <c r="J123">
        <f>(((D128) + (D124 + D125 + D126 + D127))*C123)</f>
        <v/>
      </c>
    </row>
    <row r="124">
      <c r="A124" t="inlineStr">
        <is>
          <t>INT_R_X9Y45/SW2BEG3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INT_L_X8Y44/SW2END3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INT_L_X8Y45/SW2END_N0_3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INT_R_X9Y44/SW2A3</t>
        </is>
      </c>
      <c r="B127" t="inlineStr">
        <is>
          <t>Part of wire</t>
        </is>
      </c>
      <c r="C127" t="n">
        <v>0</v>
      </c>
      <c r="D127" t="n">
        <v>0</v>
      </c>
      <c r="I127">
        <f>(((D124 + D125 + D126 + D127)/2) + (D128))</f>
        <v/>
      </c>
      <c r="J127">
        <f>((C124 + C125 + C126 + C127)*(((D124 + D125 + D126 + D127)/2) + (D128)))</f>
        <v/>
      </c>
    </row>
    <row r="128">
      <c r="A128" t="inlineStr">
        <is>
          <t>INT_L_X8Y44/INT_L.SW2END3-&gt;&gt;FAN_ALT3</t>
        </is>
      </c>
      <c r="B128" t="inlineStr">
        <is>
          <t>Buffer</t>
        </is>
      </c>
      <c r="C128" t="n">
        <v>0</v>
      </c>
      <c r="D128" t="n">
        <v>0.00757</v>
      </c>
      <c r="E128" t="n">
        <v>0</v>
      </c>
      <c r="F128" t="n">
        <v>0</v>
      </c>
      <c r="G128" t="n">
        <v>0</v>
      </c>
      <c r="H128" t="n">
        <v>0</v>
      </c>
      <c r="I128">
        <f>((D130) + (D129))</f>
        <v/>
      </c>
      <c r="J128">
        <f>(((D130) + (D129))*C128)</f>
        <v/>
      </c>
    </row>
    <row r="129">
      <c r="A129" t="inlineStr">
        <is>
          <t>INT_L_X8Y44/FAN_ALT3</t>
        </is>
      </c>
      <c r="B129" t="inlineStr">
        <is>
          <t>Part of wire</t>
        </is>
      </c>
      <c r="C129" t="n">
        <v>0</v>
      </c>
      <c r="D129" t="n">
        <v>0</v>
      </c>
      <c r="I129">
        <f>(((D129)/2) + (D130))</f>
        <v/>
      </c>
      <c r="J129">
        <f>((C129)*(((D129)/2) + (D130)))</f>
        <v/>
      </c>
    </row>
    <row r="130">
      <c r="A130" t="inlineStr">
        <is>
          <t>INT_L_X8Y44/INT_L.FAN_ALT3-&gt;&gt;FAN_BOUNCE3</t>
        </is>
      </c>
      <c r="B130" t="inlineStr">
        <is>
          <t>Buffer</t>
        </is>
      </c>
      <c r="C130" t="n">
        <v>1.4764880625</v>
      </c>
      <c r="D130" t="n">
        <v>0</v>
      </c>
      <c r="E130" t="n">
        <v>0.059</v>
      </c>
      <c r="F130" t="n">
        <v>0.049</v>
      </c>
      <c r="G130" t="n">
        <v>0.178</v>
      </c>
      <c r="H130" t="n">
        <v>0.147</v>
      </c>
      <c r="I130">
        <f>((D132) + (D131))</f>
        <v/>
      </c>
      <c r="J130">
        <f>(((D132) + (D131))*C130)</f>
        <v/>
      </c>
    </row>
    <row r="131">
      <c r="A131" t="inlineStr">
        <is>
          <t>INT_L_X8Y44/FAN_BOUNCE3</t>
        </is>
      </c>
      <c r="B131" t="inlineStr">
        <is>
          <t>Part of wire</t>
        </is>
      </c>
      <c r="C131" t="n">
        <v>0</v>
      </c>
      <c r="D131" t="n">
        <v>0</v>
      </c>
      <c r="I131">
        <f>(((D131)/2) + (D132))</f>
        <v/>
      </c>
      <c r="J131">
        <f>((C131)*(((D131)/2) + (D132)))</f>
        <v/>
      </c>
    </row>
    <row r="132">
      <c r="A132" t="inlineStr">
        <is>
          <t>INT_L_X8Y44/INT_L.FAN_BOUNCE3-&gt;&gt;BYP_ALT5</t>
        </is>
      </c>
      <c r="B132" t="inlineStr">
        <is>
          <t>Buffer</t>
        </is>
      </c>
      <c r="C132" t="n">
        <v>0</v>
      </c>
      <c r="D132" t="n">
        <v>0.00757</v>
      </c>
      <c r="E132" t="n">
        <v>0</v>
      </c>
      <c r="F132" t="n">
        <v>0</v>
      </c>
      <c r="G132" t="n">
        <v>0</v>
      </c>
      <c r="H132" t="n">
        <v>0</v>
      </c>
      <c r="I132">
        <f>((D134) + (D133))</f>
        <v/>
      </c>
      <c r="J132">
        <f>(((D134) + (D133))*C132)</f>
        <v/>
      </c>
    </row>
    <row r="133">
      <c r="A133" t="inlineStr">
        <is>
          <t>INT_L_X8Y44/BYP_ALT5</t>
        </is>
      </c>
      <c r="B133" t="inlineStr">
        <is>
          <t>Part of wire</t>
        </is>
      </c>
      <c r="C133" t="n">
        <v>0</v>
      </c>
      <c r="D133" t="n">
        <v>0</v>
      </c>
      <c r="I133">
        <f>(((D133)/2) + (D134))</f>
        <v/>
      </c>
      <c r="J133">
        <f>((C133)*(((D133)/2) + (D134)))</f>
        <v/>
      </c>
    </row>
    <row r="134">
      <c r="A134" t="inlineStr">
        <is>
          <t>INT_L_X8Y44/INT_L.BYP_ALT5-&gt;&gt;BYP_L5</t>
        </is>
      </c>
      <c r="B134" t="inlineStr">
        <is>
          <t>Buffer</t>
        </is>
      </c>
      <c r="C134" t="n">
        <v>3.489880625</v>
      </c>
      <c r="D134" t="n">
        <v>0</v>
      </c>
      <c r="E134" t="n">
        <v>0.055</v>
      </c>
      <c r="F134" t="n">
        <v>0.045</v>
      </c>
      <c r="G134" t="n">
        <v>0.179</v>
      </c>
      <c r="H134" t="n">
        <v>0.148</v>
      </c>
      <c r="I134">
        <f>((((D139) + (D138))) + (D135 + D136))</f>
        <v/>
      </c>
      <c r="J134">
        <f>(((((D139) + (D138))) + (D135 + D136))*C134)</f>
        <v/>
      </c>
    </row>
    <row r="135">
      <c r="A135" t="inlineStr">
        <is>
          <t>INT_L_X8Y44/BYP_L5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CLBLM_L_X8Y44/CLBLM_BYP5</t>
        </is>
      </c>
      <c r="B136" t="inlineStr">
        <is>
          <t>Part of wire</t>
        </is>
      </c>
      <c r="C136" t="n">
        <v>0</v>
      </c>
      <c r="D136" t="n">
        <v>0</v>
      </c>
      <c r="I136">
        <f>(((D135 + D136)/2) + (((D139) + (D138))))</f>
        <v/>
      </c>
      <c r="J136">
        <f>((C135 + C136)*(((D135 + D136)/2) + (((D139) + (D138)))))</f>
        <v/>
      </c>
    </row>
    <row r="137">
      <c r="A137" t="inlineStr">
        <is>
          <t>CLBLM_L_X8Y44/CLBLM_L.CLBLM_BYP5-&gt;CLBLM_L_BX</t>
        </is>
      </c>
      <c r="B137" t="inlineStr">
        <is>
          <t>PassTransistor</t>
        </is>
      </c>
      <c r="C137" t="n">
        <v>0</v>
      </c>
      <c r="E137" t="n">
        <v>0</v>
      </c>
      <c r="F137" t="n">
        <v>0</v>
      </c>
      <c r="G137" t="n">
        <v>0</v>
      </c>
      <c r="H137" t="n">
        <v>0</v>
      </c>
      <c r="I137">
        <f>((D139) + (D138))</f>
        <v/>
      </c>
      <c r="J137">
        <f>(((D139) + (D138))*C137)</f>
        <v/>
      </c>
    </row>
    <row r="138">
      <c r="A138" t="inlineStr">
        <is>
          <t>CLBLM_L_X8Y44/CLBLM_L_BX</t>
        </is>
      </c>
      <c r="B138" t="inlineStr">
        <is>
          <t>Part of wire</t>
        </is>
      </c>
      <c r="C138" t="n">
        <v>0</v>
      </c>
      <c r="D138" t="n">
        <v>0</v>
      </c>
      <c r="I138">
        <f>(((D138)/2) + (D139))</f>
        <v/>
      </c>
      <c r="J138">
        <f>((C138)*(((D138)/2) + (D139)))</f>
        <v/>
      </c>
    </row>
    <row r="139">
      <c r="A139" t="inlineStr">
        <is>
          <t>Address_register_reg[11]/D</t>
        </is>
      </c>
      <c r="B139" t="inlineStr">
        <is>
          <t>Inpin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t="inlineStr">
        <is>
          <t>sw_IBUF[11]: sw_IBUF[11]_inst/O to Address_register_reg[11]/D sum delays</t>
        </is>
      </c>
      <c r="E140">
        <f>(E2 + E5 + E7 + E9 + E11 + E15 + E18 + E32 + E45 + E59 + E71 + E85 + E96 + E123 + E128 + E130 + E132 + E134 + E137 + E139)</f>
        <v/>
      </c>
      <c r="F140">
        <f>(F2 + F5 + F7 + F9 + F11 + F15 + F18 + F32 + F45 + F59 + F71 + F85 + F96 + F123 + F128 + F130 + F132 + F134 + F137 + F139)</f>
        <v/>
      </c>
      <c r="G140">
        <f>(G2 + G5 + G7 + G9 + G11 + G15 + G18 + G32 + G45 + G59 + G71 + G85 + G96 + G123 + G128 + G130 + G132 + G134 + G137 + G139)</f>
        <v/>
      </c>
      <c r="H140">
        <f>(H2 + H5 + H7 + H9 + H11 + H15 + H18 + H32 + H45 + H59 + H71 + H85 + H96 + H123 + H128 + H130 + H132 + H134 + H137 + H139)</f>
        <v/>
      </c>
      <c r="J140">
        <f>(J2 + J4 + J5 + J6 + J7 + J8 + J9 + J10 + J11 + J14 + J15 + J17 + J18 + J31 + J32 + J44 + J45 + J58 + J59 + J70 + J71 + J84 + J85 + J95 + J96 + J122 + J123 + J127 + J128 + J129 + J130 + J131 + J132 + J133 + J134 + J136 + J137 + J138 + J139)</f>
        <v/>
      </c>
    </row>
    <row r="141">
      <c r="A141" t="inlineStr">
        <is>
          <t>sw_IBUF[11]: sw_IBUF[11]_inst/O to Address_register_reg[11]/Dsum delays + cap delay</t>
        </is>
      </c>
      <c r="E141">
        <f>1000*(E140 + J140)</f>
        <v/>
      </c>
      <c r="F141">
        <f>1000*(F140 + J140)</f>
        <v/>
      </c>
      <c r="G141">
        <f>1000*(G140 + J140)</f>
        <v/>
      </c>
      <c r="H141">
        <f>1000*(H140 + J140)</f>
        <v/>
      </c>
    </row>
    <row r="143">
      <c r="A143" t="inlineStr">
        <is>
          <t>sw_IBUF[11]: sw_IBUF[11]_inst/O to Address_register_reg[11]/DTotal delay (from Vivado)</t>
        </is>
      </c>
      <c r="E143" t="inlineStr">
        <is>
          <t>1257</t>
        </is>
      </c>
      <c r="F143" t="inlineStr">
        <is>
          <t>1107</t>
        </is>
      </c>
      <c r="G143" t="inlineStr">
        <is>
          <t>2029</t>
        </is>
      </c>
      <c r="H143" t="inlineStr">
        <is>
          <t>1752</t>
        </is>
      </c>
    </row>
    <row r="145">
      <c r="A145" t="inlineStr">
        <is>
          <t>INT_R_X9Y45/INT_R.WW4END_S0_0-&gt;&gt;SR1BEG_S0</t>
        </is>
      </c>
      <c r="B145" t="inlineStr">
        <is>
          <t>Buffer</t>
        </is>
      </c>
      <c r="C145" t="n">
        <v>1.16220225</v>
      </c>
      <c r="D145" t="n">
        <v>0.008429000000000001</v>
      </c>
      <c r="E145" t="n">
        <v>0.056</v>
      </c>
      <c r="F145" t="n">
        <v>0.046</v>
      </c>
      <c r="G145" t="n">
        <v>0.132</v>
      </c>
      <c r="H145" t="n">
        <v>0.109</v>
      </c>
      <c r="I145">
        <f>((D147) + (D146))</f>
        <v/>
      </c>
      <c r="J145">
        <f>(((D147) + (D146))*C145)</f>
        <v/>
      </c>
    </row>
    <row r="146">
      <c r="A146" t="inlineStr">
        <is>
          <t>INT_R_X9Y45/SR1BEG_S0</t>
        </is>
      </c>
      <c r="B146" t="inlineStr">
        <is>
          <t>Part of wire</t>
        </is>
      </c>
      <c r="C146" t="n">
        <v>0</v>
      </c>
      <c r="D146" t="n">
        <v>0</v>
      </c>
      <c r="I146">
        <f>(((D146)/2) + (D147))</f>
        <v/>
      </c>
      <c r="J146">
        <f>((C146)*(((D146)/2) + (D147)))</f>
        <v/>
      </c>
    </row>
    <row r="147">
      <c r="A147" t="inlineStr">
        <is>
          <t>INT_R_X9Y45/INT_R.SR1BEG_S0-&gt;&gt;SE2BEG0</t>
        </is>
      </c>
      <c r="B147" t="inlineStr">
        <is>
          <t>Buffer</t>
        </is>
      </c>
      <c r="C147" t="n">
        <v>1.1851186875</v>
      </c>
      <c r="D147" t="n">
        <v>0.008473000000000001</v>
      </c>
      <c r="E147" t="n">
        <v>0.041</v>
      </c>
      <c r="F147" t="n">
        <v>0.033</v>
      </c>
      <c r="G147" t="n">
        <v>0.138</v>
      </c>
      <c r="H147" t="n">
        <v>0.114</v>
      </c>
      <c r="I147">
        <f>((D155 + D166 + D180) + (D148 + D149 + D150 + D151 + D152 + D153 + D154))</f>
        <v/>
      </c>
      <c r="J147">
        <f>(((D155 + D166 + D180) + (D148 + D149 + D150 + D151 + D152 + D153 + D154))*C147)</f>
        <v/>
      </c>
    </row>
    <row r="148">
      <c r="A148" t="inlineStr">
        <is>
          <t>INT_R_X9Y45/SE2BEG0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INT_L_X10Y44/SE2END0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INT_R_X9Y44/SE2A0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INT_INTERFACE_R_X9Y44/INT_INTERFACE_SE2A0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DSP_R_X9Y40/DSP_SE2A0_4</t>
        </is>
      </c>
      <c r="B152" t="inlineStr">
        <is>
          <t>Part of wire</t>
        </is>
      </c>
      <c r="C152" t="n">
        <v>0.04743</v>
      </c>
      <c r="D152" t="n">
        <v>0.011</v>
      </c>
    </row>
    <row r="153">
      <c r="A153" t="inlineStr">
        <is>
          <t>VBRK_X29Y46/VBRK_SE2A0</t>
        </is>
      </c>
      <c r="B153" t="inlineStr">
        <is>
          <t>Part of wire</t>
        </is>
      </c>
      <c r="C153" t="n">
        <v>0.01211</v>
      </c>
      <c r="D153" t="n">
        <v>0.00162</v>
      </c>
    </row>
    <row r="154">
      <c r="A154" t="inlineStr">
        <is>
          <t>CLBLM_L_X10Y44/CLBLM_SE2A0</t>
        </is>
      </c>
      <c r="B154" t="inlineStr">
        <is>
          <t>Part of wire</t>
        </is>
      </c>
      <c r="C154" t="n">
        <v>0.090332</v>
      </c>
      <c r="D154" t="n">
        <v>0.005065</v>
      </c>
      <c r="I154">
        <f>(((D148 + D149 + D150 + D151 + D152 + D153 + D154)/2) + (D155 + D166 + D180))</f>
        <v/>
      </c>
      <c r="J154">
        <f>((C148 + C149 + C150 + C151 + C152 + C153 + C154)*(((D148 + D149 + D150 + D151 + D152 + D153 + D154)/2) + (D155 + D166 + D180)))</f>
        <v/>
      </c>
    </row>
    <row r="155">
      <c r="A155" t="inlineStr">
        <is>
          <t>INT_L_X10Y44/INT_L.SE2END0-&gt;&gt;IMUX_L1</t>
        </is>
      </c>
      <c r="B155" t="inlineStr">
        <is>
          <t>Buffer</t>
        </is>
      </c>
      <c r="C155" t="n">
        <v>1.6107141875</v>
      </c>
      <c r="D155" t="n">
        <v>0.007713</v>
      </c>
      <c r="E155" t="n">
        <v>0.047</v>
      </c>
      <c r="F155" t="n">
        <v>0.038</v>
      </c>
      <c r="G155" t="n">
        <v>0.138</v>
      </c>
      <c r="H155" t="n">
        <v>0.114</v>
      </c>
      <c r="I155">
        <f>((((D160) + (D159))) + (D156 + D157))</f>
        <v/>
      </c>
      <c r="J155">
        <f>(((((D160) + (D159))) + (D156 + D157))*C155)</f>
        <v/>
      </c>
    </row>
    <row r="156">
      <c r="A156" t="inlineStr">
        <is>
          <t>INT_L_X10Y44/IMUX_L1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CLBLM_L_X10Y44/CLBLM_IMUX1</t>
        </is>
      </c>
      <c r="B157" t="inlineStr">
        <is>
          <t>Part of wire</t>
        </is>
      </c>
      <c r="C157" t="n">
        <v>0</v>
      </c>
      <c r="D157" t="n">
        <v>0</v>
      </c>
      <c r="I157">
        <f>(((D156 + D157)/2) + (((D160) + (D159))))</f>
        <v/>
      </c>
      <c r="J157">
        <f>((C156 + C157)*(((D156 + D157)/2) + (((D160) + (D159)))))</f>
        <v/>
      </c>
    </row>
    <row r="158">
      <c r="A158" t="inlineStr">
        <is>
          <t>CLBLM_L_X10Y44/CLBLM_L.CLBLM_IMUX1-&gt;CLBLM_M_A3</t>
        </is>
      </c>
      <c r="B158" t="inlineStr">
        <is>
          <t>PassTransistor</t>
        </is>
      </c>
      <c r="C158" t="n">
        <v>0</v>
      </c>
      <c r="E158" t="n">
        <v>0</v>
      </c>
      <c r="F158" t="n">
        <v>0</v>
      </c>
      <c r="G158" t="n">
        <v>0</v>
      </c>
      <c r="H158" t="n">
        <v>0</v>
      </c>
      <c r="I158">
        <f>((D160) + (D159))</f>
        <v/>
      </c>
      <c r="J158">
        <f>(((D160) + (D159))*C158)</f>
        <v/>
      </c>
    </row>
    <row r="159">
      <c r="A159" t="inlineStr">
        <is>
          <t>CLBLM_L_X10Y44/CLBLM_M_A3</t>
        </is>
      </c>
      <c r="B159" t="inlineStr">
        <is>
          <t>Part of wire</t>
        </is>
      </c>
      <c r="C159" t="n">
        <v>0</v>
      </c>
      <c r="D159" t="n">
        <v>0</v>
      </c>
      <c r="I159">
        <f>(((D159)/2) + (D160))</f>
        <v/>
      </c>
      <c r="J159">
        <f>((C159)*(((D159)/2) + (D160)))</f>
        <v/>
      </c>
    </row>
    <row r="160">
      <c r="A160" t="inlineStr">
        <is>
          <t>ALU1/readData2[11]_i_3/I0</t>
        </is>
      </c>
      <c r="B160" t="inlineStr">
        <is>
          <t>Inpin</t>
        </is>
      </c>
      <c r="D160" t="n">
        <v>0</v>
      </c>
      <c r="E160" t="n">
        <v>0.141</v>
      </c>
      <c r="F160" t="n">
        <v>0.114</v>
      </c>
      <c r="G160" t="n">
        <v>0.372</v>
      </c>
      <c r="H160" t="n">
        <v>0.3</v>
      </c>
    </row>
    <row r="161">
      <c r="A161" t="inlineStr">
        <is>
          <t>sw_IBUF[11]: sw_IBUF[11]_inst/O to ALU1/readData2[11]_i_3/I0 sum delays</t>
        </is>
      </c>
      <c r="E161">
        <f>(E2 + E5 + E7 + E9 + E11 + E15 + E18 + E32 + E45 + E59 + E71 + E85 + E96 + E145 + E147 + E155 + E158 + E160)</f>
        <v/>
      </c>
      <c r="F161">
        <f>(F2 + F5 + F7 + F9 + F11 + F15 + F18 + F32 + F45 + F59 + F71 + F85 + F96 + F145 + F147 + F155 + F158 + F160)</f>
        <v/>
      </c>
      <c r="G161">
        <f>(G2 + G5 + G7 + G9 + G11 + G15 + G18 + G32 + G45 + G59 + G71 + G85 + G96 + G145 + G147 + G155 + G158 + G160)</f>
        <v/>
      </c>
      <c r="H161">
        <f>(H2 + H5 + H7 + H9 + H11 + H15 + H18 + H32 + H45 + H59 + H71 + H85 + H96 + H145 + H147 + H155 + H158 + H160)</f>
        <v/>
      </c>
      <c r="J161">
        <f>(J2 + J4 + J5 + J6 + J7 + J8 + J9 + J10 + J11 + J14 + J15 + J17 + J18 + J31 + J32 + J44 + J45 + J58 + J59 + J70 + J71 + J84 + J85 + J95 + J96 + J122 + J145 + J146 + J147 + J154 + J155 + J157 + J158 + J159 + J160)</f>
        <v/>
      </c>
    </row>
    <row r="162">
      <c r="A162" t="inlineStr">
        <is>
          <t>sw_IBUF[11]: sw_IBUF[11]_inst/O to ALU1/readData2[11]_i_3/I0sum delays + cap delay</t>
        </is>
      </c>
      <c r="E162">
        <f>1000*(E161 + J161)</f>
        <v/>
      </c>
      <c r="F162">
        <f>1000*(F161 + J161)</f>
        <v/>
      </c>
      <c r="G162">
        <f>1000*(G161 + J161)</f>
        <v/>
      </c>
      <c r="H162">
        <f>1000*(H161 + J161)</f>
        <v/>
      </c>
    </row>
    <row r="164">
      <c r="A164" t="inlineStr">
        <is>
          <t>sw_IBUF[11]: sw_IBUF[11]_inst/O to ALU1/readData2[11]_i_3/I0Total delay (from Vivado)</t>
        </is>
      </c>
      <c r="E164" t="inlineStr">
        <is>
          <t>1428</t>
        </is>
      </c>
      <c r="F164" t="inlineStr">
        <is>
          <t>1252</t>
        </is>
      </c>
      <c r="G164" t="inlineStr">
        <is>
          <t>2311</t>
        </is>
      </c>
      <c r="H164" t="inlineStr">
        <is>
          <t>1986</t>
        </is>
      </c>
    </row>
    <row r="166">
      <c r="A166" t="inlineStr">
        <is>
          <t>INT_L_X10Y44/INT_L.SE2END0-&gt;&gt;NR1BEG0</t>
        </is>
      </c>
      <c r="B166" t="inlineStr">
        <is>
          <t>Buffer</t>
        </is>
      </c>
      <c r="C166" t="n">
        <v>1.16220225</v>
      </c>
      <c r="D166" t="n">
        <v>0.008429000000000001</v>
      </c>
      <c r="E166" t="n">
        <v>0.056</v>
      </c>
      <c r="F166" t="n">
        <v>0.046</v>
      </c>
      <c r="G166" t="n">
        <v>0.132</v>
      </c>
      <c r="H166" t="n">
        <v>0.109</v>
      </c>
      <c r="I166">
        <f>((D169) + (D167 + D168))</f>
        <v/>
      </c>
      <c r="J166">
        <f>(((D169) + (D167 + D168))*C166)</f>
        <v/>
      </c>
    </row>
    <row r="167">
      <c r="A167" t="inlineStr">
        <is>
          <t>INT_L_X10Y44/NR1BEG0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INT_L_X10Y45/NR1END0</t>
        </is>
      </c>
      <c r="B168" t="inlineStr">
        <is>
          <t>Part of wire</t>
        </is>
      </c>
      <c r="C168" t="n">
        <v>0</v>
      </c>
      <c r="D168" t="n">
        <v>0</v>
      </c>
      <c r="I168">
        <f>(((D167 + D168)/2) + (D169))</f>
        <v/>
      </c>
      <c r="J168">
        <f>((C167 + C168)*(((D167 + D168)/2) + (D169)))</f>
        <v/>
      </c>
    </row>
    <row r="169">
      <c r="A169" t="inlineStr">
        <is>
          <t>INT_L_X10Y45/INT_L.NR1END0-&gt;&gt;IMUX_L25</t>
        </is>
      </c>
      <c r="B169" t="inlineStr">
        <is>
          <t>Buffer</t>
        </is>
      </c>
      <c r="C169" t="n">
        <v>1.6107141875</v>
      </c>
      <c r="D169" t="n">
        <v>0.007713</v>
      </c>
      <c r="E169" t="n">
        <v>0.047</v>
      </c>
      <c r="F169" t="n">
        <v>0.038</v>
      </c>
      <c r="G169" t="n">
        <v>0.138</v>
      </c>
      <c r="H169" t="n">
        <v>0.114</v>
      </c>
      <c r="I169">
        <f>((((D174) + (D173))) + (D170 + D171))</f>
        <v/>
      </c>
      <c r="J169">
        <f>(((((D174) + (D173))) + (D170 + D171))*C169)</f>
        <v/>
      </c>
    </row>
    <row r="170">
      <c r="A170" t="inlineStr">
        <is>
          <t>INT_L_X10Y45/IMUX_L25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CLBLM_L_X10Y45/CLBLM_IMUX25</t>
        </is>
      </c>
      <c r="B171" t="inlineStr">
        <is>
          <t>Part of wire</t>
        </is>
      </c>
      <c r="C171" t="n">
        <v>0</v>
      </c>
      <c r="D171" t="n">
        <v>0</v>
      </c>
      <c r="I171">
        <f>(((D170 + D171)/2) + (((D174) + (D173))))</f>
        <v/>
      </c>
      <c r="J171">
        <f>((C170 + C171)*(((D170 + D171)/2) + (((D174) + (D173)))))</f>
        <v/>
      </c>
    </row>
    <row r="172">
      <c r="A172" t="inlineStr">
        <is>
          <t>CLBLM_L_X10Y45/CLBLM_L.CLBLM_IMUX25-&gt;CLBLM_L_B5</t>
        </is>
      </c>
      <c r="B172" t="inlineStr">
        <is>
          <t>PassTransistor</t>
        </is>
      </c>
      <c r="C172" t="n">
        <v>0</v>
      </c>
      <c r="E172" t="n">
        <v>0</v>
      </c>
      <c r="F172" t="n">
        <v>0</v>
      </c>
      <c r="G172" t="n">
        <v>0</v>
      </c>
      <c r="H172" t="n">
        <v>0</v>
      </c>
      <c r="I172">
        <f>((D174) + (D173))</f>
        <v/>
      </c>
      <c r="J172">
        <f>(((D174) + (D173))*C172)</f>
        <v/>
      </c>
    </row>
    <row r="173">
      <c r="A173" t="inlineStr">
        <is>
          <t>CLBLM_L_X10Y45/CLBLM_L_B5</t>
        </is>
      </c>
      <c r="B173" t="inlineStr">
        <is>
          <t>Part of wire</t>
        </is>
      </c>
      <c r="C173" t="n">
        <v>0</v>
      </c>
      <c r="D173" t="n">
        <v>0</v>
      </c>
      <c r="I173">
        <f>(((D173)/2) + (D174))</f>
        <v/>
      </c>
      <c r="J173">
        <f>((C173)*(((D173)/2) + (D174)))</f>
        <v/>
      </c>
    </row>
    <row r="174">
      <c r="A174" t="inlineStr">
        <is>
          <t>masterReg/readData2[11]_i_2/I0</t>
        </is>
      </c>
      <c r="B174" t="inlineStr">
        <is>
          <t>Inpin</t>
        </is>
      </c>
      <c r="D174" t="n">
        <v>0</v>
      </c>
      <c r="E174" t="n">
        <v>0.043</v>
      </c>
      <c r="F174" t="n">
        <v>0.034</v>
      </c>
      <c r="G174" t="n">
        <v>0.116</v>
      </c>
      <c r="H174" t="n">
        <v>0.093</v>
      </c>
    </row>
    <row r="175">
      <c r="A175" t="inlineStr">
        <is>
          <t>sw_IBUF[11]: sw_IBUF[11]_inst/O to masterReg/readData2[11]_i_2/I0 sum delays</t>
        </is>
      </c>
      <c r="E175">
        <f>(E2 + E5 + E7 + E9 + E11 + E15 + E18 + E32 + E45 + E59 + E71 + E85 + E96 + E145 + E147 + E166 + E169 + E172 + E174)</f>
        <v/>
      </c>
      <c r="F175">
        <f>(F2 + F5 + F7 + F9 + F11 + F15 + F18 + F32 + F45 + F59 + F71 + F85 + F96 + F145 + F147 + F166 + F169 + F172 + F174)</f>
        <v/>
      </c>
      <c r="G175">
        <f>(G2 + G5 + G7 + G9 + G11 + G15 + G18 + G32 + G45 + G59 + G71 + G85 + G96 + G145 + G147 + G166 + G169 + G172 + G174)</f>
        <v/>
      </c>
      <c r="H175">
        <f>(H2 + H5 + H7 + H9 + H11 + H15 + H18 + H32 + H45 + H59 + H71 + H85 + H96 + H145 + H147 + H166 + H169 + H172 + H174)</f>
        <v/>
      </c>
      <c r="J175">
        <f>(J2 + J4 + J5 + J6 + J7 + J8 + J9 + J10 + J11 + J14 + J15 + J17 + J18 + J31 + J32 + J44 + J45 + J58 + J59 + J70 + J71 + J84 + J85 + J95 + J96 + J122 + J145 + J146 + J147 + J154 + J166 + J168 + J169 + J171 + J172 + J173 + J174)</f>
        <v/>
      </c>
    </row>
    <row r="176">
      <c r="A176" t="inlineStr">
        <is>
          <t>sw_IBUF[11]: sw_IBUF[11]_inst/O to masterReg/readData2[11]_i_2/I0sum delays + cap delay</t>
        </is>
      </c>
      <c r="E176">
        <f>1000*(E175 + J175)</f>
        <v/>
      </c>
      <c r="F176">
        <f>1000*(F175 + J175)</f>
        <v/>
      </c>
      <c r="G176">
        <f>1000*(G175 + J175)</f>
        <v/>
      </c>
      <c r="H176">
        <f>1000*(H175 + J175)</f>
        <v/>
      </c>
    </row>
    <row r="178">
      <c r="A178" t="inlineStr">
        <is>
          <t>sw_IBUF[11]: sw_IBUF[11]_inst/O to masterReg/readData2[11]_i_2/I0Total delay (from Vivado)</t>
        </is>
      </c>
      <c r="E178" t="inlineStr">
        <is>
          <t>1394</t>
        </is>
      </c>
      <c r="F178" t="inlineStr">
        <is>
          <t>1226</t>
        </is>
      </c>
      <c r="G178" t="inlineStr">
        <is>
          <t>2213</t>
        </is>
      </c>
      <c r="H178" t="inlineStr">
        <is>
          <t>1911</t>
        </is>
      </c>
    </row>
    <row r="180">
      <c r="A180" t="inlineStr">
        <is>
          <t>INT_L_X10Y44/INT_L.SE2END0-&gt;&gt;IMUX_L40</t>
        </is>
      </c>
      <c r="B180" t="inlineStr">
        <is>
          <t>Buffer</t>
        </is>
      </c>
      <c r="C180" t="n">
        <v>1.6107141875</v>
      </c>
      <c r="D180" t="n">
        <v>0.007713</v>
      </c>
      <c r="E180" t="n">
        <v>0.047</v>
      </c>
      <c r="F180" t="n">
        <v>0.038</v>
      </c>
      <c r="G180" t="n">
        <v>0.138</v>
      </c>
      <c r="H180" t="n">
        <v>0.114</v>
      </c>
      <c r="I180">
        <f>((((D185) + (D184))) + (D181 + D182))</f>
        <v/>
      </c>
      <c r="J180">
        <f>(((((D185) + (D184))) + (D181 + D182))*C180)</f>
        <v/>
      </c>
    </row>
    <row r="181">
      <c r="A181" t="inlineStr">
        <is>
          <t>INT_L_X10Y44/IMUX_L40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CLBLM_L_X10Y44/CLBLM_IMUX40</t>
        </is>
      </c>
      <c r="B182" t="inlineStr">
        <is>
          <t>Part of wire</t>
        </is>
      </c>
      <c r="C182" t="n">
        <v>0</v>
      </c>
      <c r="D182" t="n">
        <v>0</v>
      </c>
      <c r="I182">
        <f>(((D181 + D182)/2) + (((D185) + (D184))))</f>
        <v/>
      </c>
      <c r="J182">
        <f>((C181 + C182)*(((D181 + D182)/2) + (((D185) + (D184)))))</f>
        <v/>
      </c>
    </row>
    <row r="183">
      <c r="A183" t="inlineStr">
        <is>
          <t>CLBLM_L_X10Y44/CLBLM_L.CLBLM_IMUX40-&gt;CLBLM_M_D1</t>
        </is>
      </c>
      <c r="B183" t="inlineStr">
        <is>
          <t>PassTransistor</t>
        </is>
      </c>
      <c r="C183" t="n">
        <v>0</v>
      </c>
      <c r="E183" t="n">
        <v>0</v>
      </c>
      <c r="F183" t="n">
        <v>0</v>
      </c>
      <c r="G183" t="n">
        <v>0</v>
      </c>
      <c r="H183" t="n">
        <v>0</v>
      </c>
      <c r="I183">
        <f>((D185) + (D184))</f>
        <v/>
      </c>
      <c r="J183">
        <f>(((D185) + (D184))*C183)</f>
        <v/>
      </c>
    </row>
    <row r="184">
      <c r="A184" t="inlineStr">
        <is>
          <t>CLBLM_L_X10Y44/CLBLM_M_D1</t>
        </is>
      </c>
      <c r="B184" t="inlineStr">
        <is>
          <t>Part of wire</t>
        </is>
      </c>
      <c r="C184" t="n">
        <v>0</v>
      </c>
      <c r="D184" t="n">
        <v>0</v>
      </c>
      <c r="I184">
        <f>(((D184)/2) + (D185))</f>
        <v/>
      </c>
      <c r="J184">
        <f>((C184)*(((D184)/2) + (D185)))</f>
        <v/>
      </c>
    </row>
    <row r="185">
      <c r="A185" t="inlineStr">
        <is>
          <t>masterReg/register_reg_r1_0_31_6_11_i_5/I2</t>
        </is>
      </c>
      <c r="B185" t="inlineStr">
        <is>
          <t>Inpin</t>
        </is>
      </c>
      <c r="D185" t="n">
        <v>0</v>
      </c>
      <c r="E185" t="n">
        <v>0.226</v>
      </c>
      <c r="F185" t="n">
        <v>0.145</v>
      </c>
      <c r="G185" t="n">
        <v>0.54</v>
      </c>
      <c r="H185" t="n">
        <v>0.305</v>
      </c>
    </row>
    <row r="186">
      <c r="A186" t="inlineStr">
        <is>
          <t>sw_IBUF[11]: sw_IBUF[11]_inst/O to masterReg/register_reg_r1_0_31_6_11_i_5/I2 sum delays</t>
        </is>
      </c>
      <c r="E186">
        <f>(E2 + E5 + E7 + E9 + E11 + E15 + E18 + E32 + E45 + E59 + E71 + E85 + E96 + E145 + E147 + E180 + E183 + E185)</f>
        <v/>
      </c>
      <c r="F186">
        <f>(F2 + F5 + F7 + F9 + F11 + F15 + F18 + F32 + F45 + F59 + F71 + F85 + F96 + F145 + F147 + F180 + F183 + F185)</f>
        <v/>
      </c>
      <c r="G186">
        <f>(G2 + G5 + G7 + G9 + G11 + G15 + G18 + G32 + G45 + G59 + G71 + G85 + G96 + G145 + G147 + G180 + G183 + G185)</f>
        <v/>
      </c>
      <c r="H186">
        <f>(H2 + H5 + H7 + H9 + H11 + H15 + H18 + H32 + H45 + H59 + H71 + H85 + H96 + H145 + H147 + H180 + H183 + H185)</f>
        <v/>
      </c>
      <c r="J186">
        <f>(J2 + J4 + J5 + J6 + J7 + J8 + J9 + J10 + J11 + J14 + J15 + J17 + J18 + J31 + J32 + J44 + J45 + J58 + J59 + J70 + J71 + J84 + J85 + J95 + J96 + J122 + J145 + J146 + J147 + J154 + J180 + J182 + J183 + J184 + J185)</f>
        <v/>
      </c>
    </row>
    <row r="187">
      <c r="A187" t="inlineStr">
        <is>
          <t>sw_IBUF[11]: sw_IBUF[11]_inst/O to masterReg/register_reg_r1_0_31_6_11_i_5/I2sum delays + cap delay</t>
        </is>
      </c>
      <c r="E187">
        <f>1000*(E186 + J186)</f>
        <v/>
      </c>
      <c r="F187">
        <f>1000*(F186 + J186)</f>
        <v/>
      </c>
      <c r="G187">
        <f>1000*(G186 + J186)</f>
        <v/>
      </c>
      <c r="H187">
        <f>1000*(H186 + J186)</f>
        <v/>
      </c>
    </row>
    <row r="189">
      <c r="A189" t="inlineStr">
        <is>
          <t>sw_IBUF[11]: sw_IBUF[11]_inst/O to masterReg/register_reg_r1_0_31_6_11_i_5/I2Total delay (from Vivado)</t>
        </is>
      </c>
      <c r="E189" t="inlineStr">
        <is>
          <t>1513</t>
        </is>
      </c>
      <c r="F189" t="inlineStr">
        <is>
          <t>1283</t>
        </is>
      </c>
      <c r="G189" t="inlineStr">
        <is>
          <t>2462</t>
        </is>
      </c>
      <c r="H189" t="inlineStr">
        <is>
          <t>2002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1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RIOB33_X43Y39/IOB_IBUF1 RIOI3_X43Y39/RIOI_IBUF1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RIOB33_X43Y39/IOB_IBUF1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RIOI3_X43Y39/RIOI_IBUF1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RIOI3_X43Y39/RIOI3.RIOI_IBUF1-&gt;RIOI_I1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RIOI3_X43Y39/RIOI_I1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RIOI3_X43Y39/RIOI3.RIOI_I1-&gt;RIOI_ILOGIC1_D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RIOI3_X43Y39/RIOI_ILOGIC1_D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RIOI3_X43Y39/RIOI3.RIOI_ILOGIC1_D-&gt;&gt;IOI_ILOGIC1_O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RIOI3_X43Y39/IOI_ILOGIC1_O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RIOI3_X43Y39/RIOI3.IOI_ILOGIC1_O-&gt;&gt;IOI_LOGIC_OUTS18_0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RIOI3_X43Y39/IOI_LOGIC_OUTS18_0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IO_INT_INTERFACE_R_X43Y39/INT_INTERFACE_LOGIC_OUTS_B18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R_TERM_INT_X112Y41/TERM_INT_LOGIC_OUTS_L_B18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IO_INT_INTERFACE_R_X43Y39/IO_INT_INTERFACE_R.INT_INTERFACE_LOGIC_OUTS_B18-&gt;&gt;INT_INTERFACE_LOGIC_OUTS18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IO_INT_INTERFACE_R_X43Y39/INT_INTERFACE_LOGIC_OUTS18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INT_R_X43Y39/LOGIC_OUTS18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INT_R_X43Y39/INT_R.LOGIC_OUTS18-&gt;&gt;NN6BEG0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0.081</v>
      </c>
      <c r="F18" t="n">
        <v>0.067</v>
      </c>
      <c r="G18" t="n">
        <v>0.18</v>
      </c>
      <c r="H18" t="n">
        <v>0.149</v>
      </c>
      <c r="I18">
        <f>((D27) + (D19 + D20 + D21 + D22 + D23 + D24 + D25 + D26))</f>
        <v/>
      </c>
      <c r="J18">
        <f>(((D27) + (D19 + D20 + D21 + D22 + D23 + D24 + D25 + D26))*C18)</f>
        <v/>
      </c>
    </row>
    <row r="19">
      <c r="A19" t="inlineStr">
        <is>
          <t>INT_R_X43Y39/NN6BEG0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INT_R_X43Y45/NN6END0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INT_R_X43Y44/NN6END_S1_0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INT_R_X43Y40/NN6A0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INT_R_X43Y41/NN6B0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INT_R_X43Y42/NN6C0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INT_R_X43Y43/NN6D0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INT_R_X43Y44/NN6E0</t>
        </is>
      </c>
      <c r="B26" t="inlineStr">
        <is>
          <t>Part of wire</t>
        </is>
      </c>
      <c r="C26" t="n">
        <v>0</v>
      </c>
      <c r="D26" t="n">
        <v>0</v>
      </c>
      <c r="I26">
        <f>(((D19 + D20 + D21 + D22 + D23 + D24 + D25 + D26)/2) + (D27))</f>
        <v/>
      </c>
      <c r="J26">
        <f>((C19 + C20 + C21 + C22 + C23 + C24 + C25 + C26)*(((D19 + D20 + D21 + D22 + D23 + D24 + D25 + D26)/2) + (D27)))</f>
        <v/>
      </c>
    </row>
    <row r="27">
      <c r="A27" t="inlineStr">
        <is>
          <t>INT_R_X43Y45/INT_R.NN6END0-&gt;&gt;WW4BEG0</t>
        </is>
      </c>
      <c r="B27" t="inlineStr">
        <is>
          <t>Buffer</t>
        </is>
      </c>
      <c r="C27" t="n">
        <v>1.2375</v>
      </c>
      <c r="D27" t="n">
        <v>0.009403999999999999</v>
      </c>
      <c r="E27" t="n">
        <v>0.07199999999999999</v>
      </c>
      <c r="F27" t="n">
        <v>0.059</v>
      </c>
      <c r="G27" t="n">
        <v>0.168</v>
      </c>
      <c r="H27" t="n">
        <v>0.139</v>
      </c>
      <c r="I27">
        <f>((D41) + (D28 + D29 + D30 + D31 + D32 + D33 + D34 + D35 + D36 + D37 + D38 + D39 + D40))</f>
        <v/>
      </c>
      <c r="J27">
        <f>(((D41) + (D28 + D29 + D30 + D31 + D32 + D33 + D34 + D35 + D36 + D37 + D38 + D39 + D40))*C27)</f>
        <v/>
      </c>
    </row>
    <row r="28">
      <c r="A28" t="inlineStr">
        <is>
          <t>INT_R_X43Y45/WW4BEG0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INT_R_X39Y45/WW4END0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INT_R_X39Y44/WW4END_S0_0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INT_L_X42Y45/WW4A0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INT_INTERFACE_L_X42Y45/INT_INTERFACE_WW4B0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CMT_FIFO_L_X107Y45/CMT_FIFO_WW4B0_8</t>
        </is>
      </c>
      <c r="B33" t="inlineStr">
        <is>
          <t>Part of wire</t>
        </is>
      </c>
      <c r="C33" t="n">
        <v>0.31751</v>
      </c>
      <c r="D33" t="n">
        <v>0.018</v>
      </c>
    </row>
    <row r="34">
      <c r="A34" t="inlineStr">
        <is>
          <t>CMT_TOP_L_UPPER_T_X106Y44/CMT_TOP_WW4B0_8</t>
        </is>
      </c>
      <c r="B34" t="inlineStr">
        <is>
          <t>Part of wire</t>
        </is>
      </c>
      <c r="C34" t="n">
        <v>0.31751</v>
      </c>
      <c r="D34" t="n">
        <v>0.018</v>
      </c>
    </row>
    <row r="35">
      <c r="A35" t="inlineStr">
        <is>
          <t>VBRK_X105Y47/VBRK_WW4B0</t>
        </is>
      </c>
      <c r="B35" t="inlineStr">
        <is>
          <t>Part of wire</t>
        </is>
      </c>
      <c r="C35" t="n">
        <v>0.01211</v>
      </c>
      <c r="D35" t="n">
        <v>0.00162</v>
      </c>
    </row>
    <row r="36">
      <c r="A36" t="inlineStr">
        <is>
          <t>CLBLM_R_X41Y45/CLBLM_WW4B0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INT_R_X41Y45/WW4B0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INT_L_X40Y45/WW4C0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CLBLL_L_X40Y45/CLBLL_WW4END0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CLBLM_R_X39Y45/CLBLM_WW4END0</t>
        </is>
      </c>
      <c r="B40" t="inlineStr">
        <is>
          <t>Part of wire</t>
        </is>
      </c>
      <c r="C40" t="n">
        <v>0</v>
      </c>
      <c r="D40" t="n">
        <v>0</v>
      </c>
      <c r="I40">
        <f>(((D28 + D29 + D30 + D31 + D32 + D33 + D34 + D35 + D36 + D37 + D38 + D39 + D40)/2) + (D41))</f>
        <v/>
      </c>
      <c r="J40">
        <f>((C28 + C29 + C30 + C31 + C32 + C33 + C34 + C35 + C36 + C37 + C38 + C39 + C40)*(((D28 + D29 + D30 + D31 + D32 + D33 + D34 + D35 + D36 + D37 + D38 + D39 + D40)/2) + (D41)))</f>
        <v/>
      </c>
    </row>
    <row r="41">
      <c r="A41" t="inlineStr">
        <is>
          <t>INT_R_X39Y45/INT_R.WW4END0-&gt;&gt;WW4BEG0</t>
        </is>
      </c>
      <c r="B41" t="inlineStr">
        <is>
          <t>Buffer</t>
        </is>
      </c>
      <c r="C41" t="n">
        <v>1.2375</v>
      </c>
      <c r="D41" t="n">
        <v>0.009403999999999999</v>
      </c>
      <c r="E41" t="n">
        <v>0.07199999999999999</v>
      </c>
      <c r="F41" t="n">
        <v>0.059</v>
      </c>
      <c r="G41" t="n">
        <v>0.168</v>
      </c>
      <c r="H41" t="n">
        <v>0.139</v>
      </c>
      <c r="I41">
        <f>((D54) + (D42 + D43 + D44 + D45 + D46 + D47 + D48 + D49 + D50 + D51 + D52 + D53))</f>
        <v/>
      </c>
      <c r="J41">
        <f>(((D54) + (D42 + D43 + D44 + D45 + D46 + D47 + D48 + D49 + D50 + D51 + D52 + D53))*C41)</f>
        <v/>
      </c>
    </row>
    <row r="42">
      <c r="A42" t="inlineStr">
        <is>
          <t>INT_R_X39Y45/WW4BEG0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INT_R_X35Y45/WW4END0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INT_R_X35Y44/WW4END_S0_0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INT_L_X38Y45/WW4A0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CLBLL_L_X38Y45/CLBLL_WW4B0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VBRK_X96Y47/VBRK_WW4B0</t>
        </is>
      </c>
      <c r="B47" t="inlineStr">
        <is>
          <t>Part of wire</t>
        </is>
      </c>
      <c r="C47" t="n">
        <v>0.01211</v>
      </c>
      <c r="D47" t="n">
        <v>0.00162</v>
      </c>
    </row>
    <row r="48">
      <c r="A48" t="inlineStr">
        <is>
          <t>BRAM_R_X37Y45/BRAM_WW4B0_0</t>
        </is>
      </c>
      <c r="B48" t="inlineStr">
        <is>
          <t>Part of wire</t>
        </is>
      </c>
      <c r="C48" t="n">
        <v>0.26892</v>
      </c>
      <c r="D48" t="n">
        <v>0.05565999999999999</v>
      </c>
    </row>
    <row r="49">
      <c r="A49" t="inlineStr">
        <is>
          <t>BRAM_INT_INTERFACE_R_X37Y45/INT_INTERFACE_WW4B0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INT_R_X37Y45/WW4B0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INT_L_X36Y45/WW4C0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CLBLM_L_X36Y45/CLBLM_WW4END0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CLBLM_R_X35Y45/CLBLM_WW4END0</t>
        </is>
      </c>
      <c r="B53" t="inlineStr">
        <is>
          <t>Part of wire</t>
        </is>
      </c>
      <c r="C53" t="n">
        <v>0</v>
      </c>
      <c r="D53" t="n">
        <v>0</v>
      </c>
      <c r="I53">
        <f>(((D42 + D43 + D44 + D45 + D46 + D47 + D48 + D49 + D50 + D51 + D52 + D53)/2) + (D54))</f>
        <v/>
      </c>
      <c r="J53">
        <f>((C42 + C43 + C44 + C45 + C46 + C47 + C48 + C49 + C50 + C51 + C52 + C53)*(((D42 + D43 + D44 + D45 + D46 + D47 + D48 + D49 + D50 + D51 + D52 + D53)/2) + (D54)))</f>
        <v/>
      </c>
    </row>
    <row r="54">
      <c r="A54" t="inlineStr">
        <is>
          <t>INT_R_X35Y45/INT_R.WW4END0-&gt;&gt;WW4BEG0</t>
        </is>
      </c>
      <c r="B54" t="inlineStr">
        <is>
          <t>Buffer</t>
        </is>
      </c>
      <c r="C54" t="n">
        <v>1.2375</v>
      </c>
      <c r="D54" t="n">
        <v>0.009403999999999999</v>
      </c>
      <c r="E54" t="n">
        <v>0.07199999999999999</v>
      </c>
      <c r="F54" t="n">
        <v>0.059</v>
      </c>
      <c r="G54" t="n">
        <v>0.168</v>
      </c>
      <c r="H54" t="n">
        <v>0.139</v>
      </c>
      <c r="I54">
        <f>((D68) + (D55 + D56 + D57 + D58 + D59 + D60 + D61 + D62 + D63 + D64 + D65 + D66 + D67))</f>
        <v/>
      </c>
      <c r="J54">
        <f>(((D68) + (D55 + D56 + D57 + D58 + D59 + D60 + D61 + D62 + D63 + D64 + D65 + D66 + D67))*C54)</f>
        <v/>
      </c>
    </row>
    <row r="55">
      <c r="A55" t="inlineStr">
        <is>
          <t>INT_R_X35Y45/WW4BEG0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INT_R_X31Y45/WW4END0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INT_R_X31Y44/WW4END_S0_0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INT_L_X34Y45/WW4A0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INT_INTERFACE_L_X34Y45/INT_INTERFACE_WW4B0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DSP_L_X34Y45/DSP_WW4B0_0</t>
        </is>
      </c>
      <c r="B60" t="inlineStr">
        <is>
          <t>Part of wire</t>
        </is>
      </c>
      <c r="C60" t="n">
        <v>0.04743</v>
      </c>
      <c r="D60" t="n">
        <v>0.011</v>
      </c>
    </row>
    <row r="61">
      <c r="A61" t="inlineStr">
        <is>
          <t>VBRK_X85Y47/VBRK_WW4B0</t>
        </is>
      </c>
      <c r="B61" t="inlineStr">
        <is>
          <t>Part of wire</t>
        </is>
      </c>
      <c r="C61" t="n">
        <v>0.01211</v>
      </c>
      <c r="D61" t="n">
        <v>0.00162</v>
      </c>
    </row>
    <row r="62">
      <c r="A62" t="inlineStr">
        <is>
          <t>CLBLM_R_X33Y45/CLBLM_WW4B0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INT_R_X33Y45/WW4B0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INT_L_X32Y45/WW4C0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CLBLM_L_X32Y45/CLBLM_WW4END0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VBRK_X80Y47/VBRK_WW4END0</t>
        </is>
      </c>
      <c r="B66" t="inlineStr">
        <is>
          <t>Part of wire</t>
        </is>
      </c>
      <c r="C66" t="n">
        <v>0.01211</v>
      </c>
      <c r="D66" t="n">
        <v>0.00162</v>
      </c>
    </row>
    <row r="67">
      <c r="A67" t="inlineStr">
        <is>
          <t>CLBLL_R_X31Y45/CLBLL_WW4END0</t>
        </is>
      </c>
      <c r="B67" t="inlineStr">
        <is>
          <t>Part of wire</t>
        </is>
      </c>
      <c r="C67" t="n">
        <v>0</v>
      </c>
      <c r="D67" t="n">
        <v>0</v>
      </c>
      <c r="I67">
        <f>(((D55 + D56 + D57 + D58 + D59 + D60 + D61 + D62 + D63 + D64 + D65 + D66 + D67)/2) + (D68))</f>
        <v/>
      </c>
      <c r="J67">
        <f>((C55 + C56 + C57 + C58 + C59 + C60 + C61 + C62 + C63 + C64 + C65 + C66 + C67)*(((D55 + D56 + D57 + D58 + D59 + D60 + D61 + D62 + D63 + D64 + D65 + D66 + D67)/2) + (D68)))</f>
        <v/>
      </c>
    </row>
    <row r="68">
      <c r="A68" t="inlineStr">
        <is>
          <t>INT_R_X31Y45/INT_R.WW4END0-&gt;&gt;WW4BEG0</t>
        </is>
      </c>
      <c r="B68" t="inlineStr">
        <is>
          <t>Buffer</t>
        </is>
      </c>
      <c r="C68" t="n">
        <v>1.2375</v>
      </c>
      <c r="D68" t="n">
        <v>0.009403999999999999</v>
      </c>
      <c r="E68" t="n">
        <v>0.07199999999999999</v>
      </c>
      <c r="F68" t="n">
        <v>0.059</v>
      </c>
      <c r="G68" t="n">
        <v>0.168</v>
      </c>
      <c r="H68" t="n">
        <v>0.139</v>
      </c>
      <c r="I68">
        <f>((D80) + (D69 + D70 + D71 + D72 + D73 + D74 + D75 + D76 + D77 + D78 + D79))</f>
        <v/>
      </c>
      <c r="J68">
        <f>(((D80) + (D69 + D70 + D71 + D72 + D73 + D74 + D75 + D76 + D77 + D78 + D79))*C68)</f>
        <v/>
      </c>
    </row>
    <row r="69">
      <c r="A69" t="inlineStr">
        <is>
          <t>INT_R_X31Y45/WW4BEG0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INT_R_X27Y45/WW4END0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INT_R_X27Y44/WW4END_S0_0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INT_L_X30Y45/WW4A0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BRAM_INT_INTERFACE_L_X30Y45/INT_INTERFACE_WW4B0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BRAM_L_X30Y45/BRAM_WW4B0_0</t>
        </is>
      </c>
      <c r="B74" t="inlineStr">
        <is>
          <t>Part of wire</t>
        </is>
      </c>
      <c r="C74" t="n">
        <v>0.26892</v>
      </c>
      <c r="D74" t="n">
        <v>0.05565999999999999</v>
      </c>
    </row>
    <row r="75">
      <c r="A75" t="inlineStr">
        <is>
          <t>CLBLM_R_X29Y45/CLBLM_WW4B0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INT_R_X29Y45/WW4B0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INT_L_X28Y45/WW4C0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CLBLL_L_X28Y45/CLBLL_WW4END0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CLBLM_R_X27Y45/CLBLM_WW4END0</t>
        </is>
      </c>
      <c r="B79" t="inlineStr">
        <is>
          <t>Part of wire</t>
        </is>
      </c>
      <c r="C79" t="n">
        <v>0</v>
      </c>
      <c r="D79" t="n">
        <v>0</v>
      </c>
      <c r="I79">
        <f>(((D69 + D70 + D71 + D72 + D73 + D74 + D75 + D76 + D77 + D78 + D79)/2) + (D80))</f>
        <v/>
      </c>
      <c r="J79">
        <f>((C69 + C70 + C71 + C72 + C73 + C74 + C75 + C76 + C77 + C78 + C79)*(((D69 + D70 + D71 + D72 + D73 + D74 + D75 + D76 + D77 + D78 + D79)/2) + (D80)))</f>
        <v/>
      </c>
    </row>
    <row r="80">
      <c r="A80" t="inlineStr">
        <is>
          <t>INT_R_X27Y45/INT_R.WW4END0-&gt;&gt;WW4BEG0</t>
        </is>
      </c>
      <c r="B80" t="inlineStr">
        <is>
          <t>Buffer</t>
        </is>
      </c>
      <c r="C80" t="n">
        <v>1.2375</v>
      </c>
      <c r="D80" t="n">
        <v>0.009403999999999999</v>
      </c>
      <c r="E80" t="n">
        <v>0.07199999999999999</v>
      </c>
      <c r="F80" t="n">
        <v>0.059</v>
      </c>
      <c r="G80" t="n">
        <v>0.168</v>
      </c>
      <c r="H80" t="n">
        <v>0.139</v>
      </c>
      <c r="I80">
        <f>((D94) + (D81 + D82 + D83 + D84 + D85 + D86 + D87 + D88 + D89 + D90 + D91 + D92 + D93))</f>
        <v/>
      </c>
      <c r="J80">
        <f>(((D94) + (D81 + D82 + D83 + D84 + D85 + D86 + D87 + D88 + D89 + D90 + D91 + D92 + D93))*C80)</f>
        <v/>
      </c>
    </row>
    <row r="81">
      <c r="A81" t="inlineStr">
        <is>
          <t>INT_R_X27Y45/WW4BEG0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INT_R_X23Y45/WW4END0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INT_R_X23Y44/WW4END_S0_0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INT_L_X26Y45/WW4A0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CLBLL_L_X26Y45/CLBLL_WW4B0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VBRK_X66Y47/VBRK_WW4B0</t>
        </is>
      </c>
      <c r="B86" t="inlineStr">
        <is>
          <t>Part of wire</t>
        </is>
      </c>
      <c r="C86" t="n">
        <v>0.01211</v>
      </c>
      <c r="D86" t="n">
        <v>0.00162</v>
      </c>
    </row>
    <row r="87">
      <c r="A87" t="inlineStr">
        <is>
          <t>CLBLM_R_X25Y45/CLBLM_WW4B0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INT_R_X25Y45/WW4B0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INT_L_X24Y45/WW4C0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CLBLL_L_X24Y45/CLBLL_WW4END0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VBRK_X61Y47/VBRK_WW4END0</t>
        </is>
      </c>
      <c r="B91" t="inlineStr">
        <is>
          <t>Part of wire</t>
        </is>
      </c>
      <c r="C91" t="n">
        <v>0.01211</v>
      </c>
      <c r="D91" t="n">
        <v>0.00162</v>
      </c>
    </row>
    <row r="92">
      <c r="A92" t="inlineStr">
        <is>
          <t>CLK_MTBF2_X60Y47/CLK_FEED_WW4END0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INT_INTERFACE_R_X23Y45/INT_INTERFACE_WW4END0</t>
        </is>
      </c>
      <c r="B93" t="inlineStr">
        <is>
          <t>Part of wire</t>
        </is>
      </c>
      <c r="C93" t="n">
        <v>0</v>
      </c>
      <c r="D93" t="n">
        <v>0</v>
      </c>
      <c r="I93">
        <f>(((D81 + D82 + D83 + D84 + D85 + D86 + D87 + D88 + D89 + D90 + D91 + D92 + D93)/2) + (D94))</f>
        <v/>
      </c>
      <c r="J93">
        <f>((C81 + C82 + C83 + C84 + C85 + C86 + C87 + C88 + C89 + C90 + C91 + C92 + C93)*(((D81 + D82 + D83 + D84 + D85 + D86 + D87 + D88 + D89 + D90 + D91 + D92 + D93)/2) + (D94)))</f>
        <v/>
      </c>
    </row>
    <row r="94">
      <c r="A94" t="inlineStr">
        <is>
          <t>INT_R_X23Y45/INT_R.WW4END0-&gt;&gt;WW4BEG0</t>
        </is>
      </c>
      <c r="B94" t="inlineStr">
        <is>
          <t>Buffer</t>
        </is>
      </c>
      <c r="C94" t="n">
        <v>1.2375</v>
      </c>
      <c r="D94" t="n">
        <v>0.009403999999999999</v>
      </c>
      <c r="E94" t="n">
        <v>0.07199999999999999</v>
      </c>
      <c r="F94" t="n">
        <v>0.059</v>
      </c>
      <c r="G94" t="n">
        <v>0.168</v>
      </c>
      <c r="H94" t="n">
        <v>0.139</v>
      </c>
      <c r="I94">
        <f>((D105) + (D95 + D96 + D97 + D98 + D99 + D100 + D101 + D102 + D103 + D104))</f>
        <v/>
      </c>
      <c r="J94">
        <f>(((D105) + (D95 + D96 + D97 + D98 + D99 + D100 + D101 + D102 + D103 + D104))*C94)</f>
        <v/>
      </c>
    </row>
    <row r="95">
      <c r="A95" t="inlineStr">
        <is>
          <t>INT_R_X23Y45/WW4BEG0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INT_R_X19Y45/WW4END0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INT_R_X19Y44/WW4END_S0_0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INT_L_X22Y45/WW4A0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CLBLM_L_X22Y45/CLBLM_WW4B0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CLBLL_R_X21Y45/CLBLL_WW4B0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INT_R_X21Y45/WW4B0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INT_L_X20Y45/WW4C0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CLBLM_L_X20Y45/CLBLM_WW4END0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CLBLL_R_X19Y45/CLBLL_WW4END0</t>
        </is>
      </c>
      <c r="B104" t="inlineStr">
        <is>
          <t>Part of wire</t>
        </is>
      </c>
      <c r="C104" t="n">
        <v>0</v>
      </c>
      <c r="D104" t="n">
        <v>0</v>
      </c>
      <c r="I104">
        <f>(((D95 + D96 + D97 + D98 + D99 + D100 + D101 + D102 + D103 + D104)/2) + (D105))</f>
        <v/>
      </c>
      <c r="J104">
        <f>((C95 + C96 + C97 + C98 + C99 + C100 + C101 + C102 + C103 + C104)*(((D95 + D96 + D97 + D98 + D99 + D100 + D101 + D102 + D103 + D104)/2) + (D105)))</f>
        <v/>
      </c>
    </row>
    <row r="105">
      <c r="A105" t="inlineStr">
        <is>
          <t>INT_R_X19Y45/INT_R.WW4END0-&gt;&gt;WW4BEG0</t>
        </is>
      </c>
      <c r="B105" t="inlineStr">
        <is>
          <t>Buffer</t>
        </is>
      </c>
      <c r="C105" t="n">
        <v>1.2375</v>
      </c>
      <c r="D105" t="n">
        <v>0.009403999999999999</v>
      </c>
      <c r="E105" t="n">
        <v>0.07199999999999999</v>
      </c>
      <c r="F105" t="n">
        <v>0.059</v>
      </c>
      <c r="G105" t="n">
        <v>0.168</v>
      </c>
      <c r="H105" t="n">
        <v>0.139</v>
      </c>
      <c r="I105">
        <f>((D132 + D154) + (D106 + D107 + D108 + D109 + D110 + D111 + D112 + D113 + D114 + D115 + D116 + D117 + D118 + D119 + D120 + D121 + D122 + D123 + D124 + D125 + D126 + D127 + D128 + D129 + D130 + D131))</f>
        <v/>
      </c>
      <c r="J105">
        <f>(((D132 + D154) + (D106 + D107 + D108 + D109 + D110 + D111 + D112 + D113 + D114 + D115 + D116 + D117 + D118 + D119 + D120 + D121 + D122 + D123 + D124 + D125 + D126 + D127 + D128 + D129 + D130 + D131))*C105)</f>
        <v/>
      </c>
    </row>
    <row r="106">
      <c r="A106" t="inlineStr">
        <is>
          <t>INT_R_X19Y45/WW4BEG0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INT_R_X9Y45/WW4END0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INT_R_X9Y44/WW4END_S0_0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INT_L_X18Y45/WW4A0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INT_INTERFACE_L_X18Y45/INT_INTERFACE_WW4B0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VFRAME_X47Y47/VFRAME_WW4B0</t>
        </is>
      </c>
      <c r="B111" t="inlineStr">
        <is>
          <t>Part of wire</t>
        </is>
      </c>
      <c r="C111" t="n">
        <v>0.04367</v>
      </c>
      <c r="D111" t="n">
        <v>0.00584</v>
      </c>
    </row>
    <row r="112">
      <c r="A112" t="inlineStr">
        <is>
          <t>CFG_CENTER_TOP_X46Y42/CFG_CENTER_WW4B0_5</t>
        </is>
      </c>
      <c r="B112" t="inlineStr">
        <is>
          <t>Part of wire</t>
        </is>
      </c>
      <c r="C112" t="n">
        <v>0.3254</v>
      </c>
      <c r="D112" t="n">
        <v>0.06454399999999999</v>
      </c>
    </row>
    <row r="113">
      <c r="A113" t="inlineStr">
        <is>
          <t>INT_FEEDTHRU_2_X45Y47/INT_FEEDTHRU_2_WW4B0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INT_FEEDTHRU_2_X44Y47/INT_FEEDTHRU_2_WW4B0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INT_FEEDTHRU_1_X43Y47/INT_FEEDTHRU_1_WW4B0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INT_FEEDTHRU_1_X42Y47/INT_FEEDTHRU_1_WW4B0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INT_FEEDTHRU_2_X41Y47/INT_FEEDTHRU_2_WW4B0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INT_FEEDTHRU_2_X40Y47/INT_FEEDTHRU_2_WW4B0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INT_FEEDTHRU_1_X39Y47/INT_FEEDTHRU_1_WW4B0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INT_FEEDTHRU_1_X38Y47/INT_FEEDTHRU_1_WW4B0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INT_FEEDTHRU_2_X37Y47/INT_FEEDTHRU_2_WW4B0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INT_FEEDTHRU_2_X36Y47/INT_FEEDTHRU_2_WW4B0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INT_FEEDTHRU_1_X35Y47/INT_FEEDTHRU_1_WW4B0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VBRK_X34Y47/VBRK_WW4B0</t>
        </is>
      </c>
      <c r="B124" t="inlineStr">
        <is>
          <t>Part of wire</t>
        </is>
      </c>
      <c r="C124" t="n">
        <v>0.01211</v>
      </c>
      <c r="D124" t="n">
        <v>0.00162</v>
      </c>
    </row>
    <row r="125">
      <c r="A125" t="inlineStr">
        <is>
          <t>CLBLM_R_X11Y45/CLBLM_WW4B0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INT_R_X11Y45/WW4B0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INT_L_X10Y45/WW4C0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CLBLM_L_X10Y45/CLBLM_WW4END0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VBRK_X29Y47/VBRK_WW4END0</t>
        </is>
      </c>
      <c r="B129" t="inlineStr">
        <is>
          <t>Part of wire</t>
        </is>
      </c>
      <c r="C129" t="n">
        <v>0.01211</v>
      </c>
      <c r="D129" t="n">
        <v>0.00162</v>
      </c>
    </row>
    <row r="130">
      <c r="A130" t="inlineStr">
        <is>
          <t>DSP_R_X9Y45/DSP_WW4END0_0</t>
        </is>
      </c>
      <c r="B130" t="inlineStr">
        <is>
          <t>Part of wire</t>
        </is>
      </c>
      <c r="C130" t="n">
        <v>0.04743</v>
      </c>
      <c r="D130" t="n">
        <v>0.011</v>
      </c>
    </row>
    <row r="131">
      <c r="A131" t="inlineStr">
        <is>
          <t>INT_INTERFACE_R_X9Y45/INT_INTERFACE_WW4END0</t>
        </is>
      </c>
      <c r="B131" t="inlineStr">
        <is>
          <t>Part of wire</t>
        </is>
      </c>
      <c r="C131" t="n">
        <v>0</v>
      </c>
      <c r="D131" t="n">
        <v>0</v>
      </c>
      <c r="I131">
        <f>(((D106 + D107 + D108 + D109 + D110 + D111 + D112 + D113 + D114 + D115 + D116 + D117 + D118 + D119 + D120 + D121 + D122 + D123 + D124 + D125 + D126 + D127 + D128 + D129 + D130 + D131)/2) + (D132 + D154))</f>
        <v/>
      </c>
      <c r="J131">
        <f>((C106 + C107 + C108 + C109 + C110 + C111 + C112 + C113 + C114 + C115 + C116 + C117 + C118 + C119 + C120 + C121 + C122 + C123 + C124 + C125 + C126 + C127 + C128 + C129 + C130 + C131)*(((D106 + D107 + D108 + D109 + D110 + D111 + D112 + D113 + D114 + D115 + D116 + D117 + D118 + D119 + D120 + D121 + D122 + D123 + D124 + D125 + D126 + D127 + D128 + D129 + D130 + D131)/2) + (D132 + D154)))</f>
        <v/>
      </c>
    </row>
    <row r="132">
      <c r="A132" t="inlineStr">
        <is>
          <t>INT_R_X9Y44/INT_R.WW4END_S0_0-&gt;&gt;ER1BEG_S0</t>
        </is>
      </c>
      <c r="B132" t="inlineStr">
        <is>
          <t>Buffer</t>
        </is>
      </c>
      <c r="C132" t="n">
        <v>1.16220225</v>
      </c>
      <c r="D132" t="n">
        <v>0.008429000000000001</v>
      </c>
      <c r="E132" t="n">
        <v>0.044</v>
      </c>
      <c r="F132" t="n">
        <v>0.036</v>
      </c>
      <c r="G132" t="n">
        <v>0.124</v>
      </c>
      <c r="H132" t="n">
        <v>0.103</v>
      </c>
      <c r="I132">
        <f>((D140) + (D133 + D134 + D135 + D136 + D137 + D138 + D139))</f>
        <v/>
      </c>
      <c r="J132">
        <f>(((D140) + (D133 + D134 + D135 + D136 + D137 + D138 + D139))*C132)</f>
        <v/>
      </c>
    </row>
    <row r="133">
      <c r="A133" t="inlineStr">
        <is>
          <t>INT_R_X9Y44/ER1BEG_S0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INT_L_X10Y45/ER1END0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INT_R_X9Y45/ER1BEG0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INT_INTERFACE_R_X9Y45/INT_INTERFACE_ER1BEG0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DSP_R_X9Y45/DSP_ER1BEG0_0</t>
        </is>
      </c>
      <c r="B137" t="inlineStr">
        <is>
          <t>Part of wire</t>
        </is>
      </c>
      <c r="C137" t="n">
        <v>0.04743</v>
      </c>
      <c r="D137" t="n">
        <v>0.0119</v>
      </c>
    </row>
    <row r="138">
      <c r="A138" t="inlineStr">
        <is>
          <t>VBRK_X29Y47/VBRK_ER1BEG0</t>
        </is>
      </c>
      <c r="B138" t="inlineStr">
        <is>
          <t>Part of wire</t>
        </is>
      </c>
      <c r="C138" t="n">
        <v>0.01211</v>
      </c>
      <c r="D138" t="n">
        <v>0.00162</v>
      </c>
    </row>
    <row r="139">
      <c r="A139" t="inlineStr">
        <is>
          <t>CLBLM_L_X10Y45/CLBLM_ER1BEG0</t>
        </is>
      </c>
      <c r="B139" t="inlineStr">
        <is>
          <t>Part of wire</t>
        </is>
      </c>
      <c r="C139" t="n">
        <v>0.09049599999999999</v>
      </c>
      <c r="D139" t="n">
        <v>0.005564</v>
      </c>
      <c r="I139">
        <f>(((D133 + D134 + D135 + D136 + D137 + D138 + D139)/2) + (D140))</f>
        <v/>
      </c>
      <c r="J139">
        <f>((C133 + C134 + C135 + C136 + C137 + C138 + C139)*(((D133 + D134 + D135 + D136 + D137 + D138 + D139)/2) + (D140)))</f>
        <v/>
      </c>
    </row>
    <row r="140">
      <c r="A140" t="inlineStr">
        <is>
          <t>INT_L_X10Y45/INT_L.ER1END0-&gt;&gt;NR1BEG0</t>
        </is>
      </c>
      <c r="B140" t="inlineStr">
        <is>
          <t>Buffer</t>
        </is>
      </c>
      <c r="C140" t="n">
        <v>1.16220225</v>
      </c>
      <c r="D140" t="n">
        <v>0.008429000000000001</v>
      </c>
      <c r="E140" t="n">
        <v>0.056</v>
      </c>
      <c r="F140" t="n">
        <v>0.046</v>
      </c>
      <c r="G140" t="n">
        <v>0.132</v>
      </c>
      <c r="H140" t="n">
        <v>0.109</v>
      </c>
      <c r="I140">
        <f>((D143) + (D141 + D142))</f>
        <v/>
      </c>
      <c r="J140">
        <f>(((D143) + (D141 + D142))*C140)</f>
        <v/>
      </c>
    </row>
    <row r="141">
      <c r="A141" t="inlineStr">
        <is>
          <t>INT_L_X10Y45/NR1BEG0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INT_L_X10Y46/NR1END0</t>
        </is>
      </c>
      <c r="B142" t="inlineStr">
        <is>
          <t>Part of wire</t>
        </is>
      </c>
      <c r="C142" t="n">
        <v>0</v>
      </c>
      <c r="D142" t="n">
        <v>0</v>
      </c>
      <c r="I142">
        <f>(((D141 + D142)/2) + (D143))</f>
        <v/>
      </c>
      <c r="J142">
        <f>((C141 + C142)*(((D141 + D142)/2) + (D143)))</f>
        <v/>
      </c>
    </row>
    <row r="143">
      <c r="A143" t="inlineStr">
        <is>
          <t>INT_L_X10Y46/INT_L.NR1END0-&gt;&gt;IMUX_L0</t>
        </is>
      </c>
      <c r="B143" t="inlineStr">
        <is>
          <t>Buffer</t>
        </is>
      </c>
      <c r="C143" t="n">
        <v>1.6107141875</v>
      </c>
      <c r="D143" t="n">
        <v>0.007713</v>
      </c>
      <c r="E143" t="n">
        <v>0.047</v>
      </c>
      <c r="F143" t="n">
        <v>0.038</v>
      </c>
      <c r="G143" t="n">
        <v>0.138</v>
      </c>
      <c r="H143" t="n">
        <v>0.114</v>
      </c>
      <c r="I143">
        <f>((((D148) + (D147))) + (D144 + D145))</f>
        <v/>
      </c>
      <c r="J143">
        <f>(((((D148) + (D147))) + (D144 + D145))*C143)</f>
        <v/>
      </c>
    </row>
    <row r="144">
      <c r="A144" t="inlineStr">
        <is>
          <t>INT_L_X10Y46/IMUX_L0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CLBLM_L_X10Y46/CLBLM_IMUX0</t>
        </is>
      </c>
      <c r="B145" t="inlineStr">
        <is>
          <t>Part of wire</t>
        </is>
      </c>
      <c r="C145" t="n">
        <v>0</v>
      </c>
      <c r="D145" t="n">
        <v>0</v>
      </c>
      <c r="I145">
        <f>(((D144 + D145)/2) + (((D148) + (D147))))</f>
        <v/>
      </c>
      <c r="J145">
        <f>((C144 + C145)*(((D144 + D145)/2) + (((D148) + (D147)))))</f>
        <v/>
      </c>
    </row>
    <row r="146">
      <c r="A146" t="inlineStr">
        <is>
          <t>CLBLM_L_X10Y46/CLBLM_L.CLBLM_IMUX0-&gt;CLBLM_L_A3</t>
        </is>
      </c>
      <c r="B146" t="inlineStr">
        <is>
          <t>PassTransistor</t>
        </is>
      </c>
      <c r="C146" t="n">
        <v>0</v>
      </c>
      <c r="E146" t="n">
        <v>0</v>
      </c>
      <c r="F146" t="n">
        <v>0</v>
      </c>
      <c r="G146" t="n">
        <v>0</v>
      </c>
      <c r="H146" t="n">
        <v>0</v>
      </c>
      <c r="I146">
        <f>((D148) + (D147))</f>
        <v/>
      </c>
      <c r="J146">
        <f>(((D148) + (D147))*C146)</f>
        <v/>
      </c>
    </row>
    <row r="147">
      <c r="A147" t="inlineStr">
        <is>
          <t>CLBLM_L_X10Y46/CLBLM_L_A3</t>
        </is>
      </c>
      <c r="B147" t="inlineStr">
        <is>
          <t>Part of wire</t>
        </is>
      </c>
      <c r="C147" t="n">
        <v>0</v>
      </c>
      <c r="D147" t="n">
        <v>0</v>
      </c>
      <c r="I147">
        <f>(((D147)/2) + (D148))</f>
        <v/>
      </c>
      <c r="J147">
        <f>((C147)*(((D147)/2) + (D148)))</f>
        <v/>
      </c>
    </row>
    <row r="148">
      <c r="A148" t="inlineStr">
        <is>
          <t>ALU1/readData2[12]_i_3/I0</t>
        </is>
      </c>
      <c r="B148" t="inlineStr">
        <is>
          <t>Inpin</t>
        </is>
      </c>
      <c r="D148" t="n">
        <v>0</v>
      </c>
      <c r="E148" t="n">
        <v>0.133</v>
      </c>
      <c r="F148" t="n">
        <v>0.107</v>
      </c>
      <c r="G148" t="n">
        <v>0.344</v>
      </c>
      <c r="H148" t="n">
        <v>0.278</v>
      </c>
    </row>
    <row r="149">
      <c r="A149" t="inlineStr">
        <is>
          <t>sw_IBUF[12]: sw_IBUF[12]_inst/O to ALU1/readData2[12]_i_3/I0 sum delays</t>
        </is>
      </c>
      <c r="E149">
        <f>(E2 + E5 + E7 + E9 + E11 + E15 + E18 + E27 + E41 + E54 + E68 + E80 + E94 + E105 + E132 + E140 + E143 + E146 + E148)</f>
        <v/>
      </c>
      <c r="F149">
        <f>(F2 + F5 + F7 + F9 + F11 + F15 + F18 + F27 + F41 + F54 + F68 + F80 + F94 + F105 + F132 + F140 + F143 + F146 + F148)</f>
        <v/>
      </c>
      <c r="G149">
        <f>(G2 + G5 + G7 + G9 + G11 + G15 + G18 + G27 + G41 + G54 + G68 + G80 + G94 + G105 + G132 + G140 + G143 + G146 + G148)</f>
        <v/>
      </c>
      <c r="H149">
        <f>(H2 + H5 + H7 + H9 + H11 + H15 + H18 + H27 + H41 + H54 + H68 + H80 + H94 + H105 + H132 + H140 + H143 + H146 + H148)</f>
        <v/>
      </c>
      <c r="J149">
        <f>(J2 + J4 + J5 + J6 + J7 + J8 + J9 + J10 + J11 + J14 + J15 + J17 + J18 + J26 + J27 + J40 + J41 + J53 + J54 + J67 + J68 + J79 + J80 + J93 + J94 + J104 + J105 + J131 + J132 + J139 + J140 + J142 + J143 + J145 + J146 + J147 + J148)</f>
        <v/>
      </c>
    </row>
    <row r="150">
      <c r="A150" t="inlineStr">
        <is>
          <t>sw_IBUF[12]: sw_IBUF[12]_inst/O to ALU1/readData2[12]_i_3/I0sum delays + cap delay</t>
        </is>
      </c>
      <c r="E150">
        <f>1000*(E149 + J149)</f>
        <v/>
      </c>
      <c r="F150">
        <f>1000*(F149 + J149)</f>
        <v/>
      </c>
      <c r="G150">
        <f>1000*(G149 + J149)</f>
        <v/>
      </c>
      <c r="H150">
        <f>1000*(H149 + J149)</f>
        <v/>
      </c>
    </row>
    <row r="152">
      <c r="A152" t="inlineStr">
        <is>
          <t>sw_IBUF[12]: sw_IBUF[12]_inst/O to ALU1/readData2[12]_i_3/I0Total delay (from Vivado)</t>
        </is>
      </c>
      <c r="E152" t="inlineStr">
        <is>
          <t>1500</t>
        </is>
      </c>
      <c r="F152" t="inlineStr">
        <is>
          <t>1311</t>
        </is>
      </c>
      <c r="G152" t="inlineStr">
        <is>
          <t>2428</t>
        </is>
      </c>
      <c r="H152" t="inlineStr">
        <is>
          <t>2082</t>
        </is>
      </c>
    </row>
    <row r="154">
      <c r="A154" t="inlineStr">
        <is>
          <t>INT_R_X9Y45/INT_R.WW4END0-&gt;&gt;NW2BEG0</t>
        </is>
      </c>
      <c r="B154" t="inlineStr">
        <is>
          <t>Buffer</t>
        </is>
      </c>
      <c r="C154" t="n">
        <v>1.1851186875</v>
      </c>
      <c r="D154" t="n">
        <v>0.008473000000000001</v>
      </c>
      <c r="E154" t="n">
        <v>0.041</v>
      </c>
      <c r="F154" t="n">
        <v>0.033</v>
      </c>
      <c r="G154" t="n">
        <v>0.137</v>
      </c>
      <c r="H154" t="n">
        <v>0.113</v>
      </c>
      <c r="I154">
        <f>((D159 + D177 + D190) + (D155 + D156 + D157 + D158))</f>
        <v/>
      </c>
      <c r="J154">
        <f>(((D159 + D177 + D190) + (D155 + D156 + D157 + D158))*C154)</f>
        <v/>
      </c>
    </row>
    <row r="155">
      <c r="A155" t="inlineStr">
        <is>
          <t>INT_R_X9Y45/NW2BEG0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INT_L_X8Y46/NW2END0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INT_L_X8Y45/NW2END_S0_0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INT_R_X9Y46/NW2A0</t>
        </is>
      </c>
      <c r="B158" t="inlineStr">
        <is>
          <t>Part of wire</t>
        </is>
      </c>
      <c r="C158" t="n">
        <v>0</v>
      </c>
      <c r="D158" t="n">
        <v>0</v>
      </c>
      <c r="I158">
        <f>(((D155 + D156 + D157 + D158)/2) + (D159 + D177 + D190))</f>
        <v/>
      </c>
      <c r="J158">
        <f>((C155 + C156 + C157 + C158)*(((D155 + D156 + D157 + D158)/2) + (D159 + D177 + D190)))</f>
        <v/>
      </c>
    </row>
    <row r="159">
      <c r="A159" t="inlineStr">
        <is>
          <t>INT_L_X8Y45/INT_L.NW2END_S0_0-&gt;&gt;SR1BEG_S0</t>
        </is>
      </c>
      <c r="B159" t="inlineStr">
        <is>
          <t>Buffer</t>
        </is>
      </c>
      <c r="C159" t="n">
        <v>1.16220225</v>
      </c>
      <c r="D159" t="n">
        <v>0.008429000000000001</v>
      </c>
      <c r="E159" t="n">
        <v>0.056</v>
      </c>
      <c r="F159" t="n">
        <v>0.046</v>
      </c>
      <c r="G159" t="n">
        <v>0.132</v>
      </c>
      <c r="H159" t="n">
        <v>0.109</v>
      </c>
      <c r="I159">
        <f>((D161) + (D160))</f>
        <v/>
      </c>
      <c r="J159">
        <f>(((D161) + (D160))*C159)</f>
        <v/>
      </c>
    </row>
    <row r="160">
      <c r="A160" t="inlineStr">
        <is>
          <t>INT_L_X8Y45/SR1BEG_S0</t>
        </is>
      </c>
      <c r="B160" t="inlineStr">
        <is>
          <t>Part of wire</t>
        </is>
      </c>
      <c r="C160" t="n">
        <v>0</v>
      </c>
      <c r="D160" t="n">
        <v>0</v>
      </c>
      <c r="I160">
        <f>(((D160)/2) + (D161))</f>
        <v/>
      </c>
      <c r="J160">
        <f>((C160)*(((D160)/2) + (D161)))</f>
        <v/>
      </c>
    </row>
    <row r="161">
      <c r="A161" t="inlineStr">
        <is>
          <t>INT_L_X8Y45/INT_L.SR1BEG_S0-&gt;&gt;SL1BEG0</t>
        </is>
      </c>
      <c r="B161" t="inlineStr">
        <is>
          <t>Buffer</t>
        </is>
      </c>
      <c r="C161" t="n">
        <v>1.16220225</v>
      </c>
      <c r="D161" t="n">
        <v>0.008429000000000001</v>
      </c>
      <c r="E161" t="n">
        <v>0.054</v>
      </c>
      <c r="F161" t="n">
        <v>0.044</v>
      </c>
      <c r="G161" t="n">
        <v>0.131</v>
      </c>
      <c r="H161" t="n">
        <v>0.108</v>
      </c>
      <c r="I161">
        <f>((D164) + (D162 + D163))</f>
        <v/>
      </c>
      <c r="J161">
        <f>(((D164) + (D162 + D163))*C161)</f>
        <v/>
      </c>
    </row>
    <row r="162">
      <c r="A162" t="inlineStr">
        <is>
          <t>INT_L_X8Y45/SL1BEG0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INT_L_X8Y44/SL1END0</t>
        </is>
      </c>
      <c r="B163" t="inlineStr">
        <is>
          <t>Part of wire</t>
        </is>
      </c>
      <c r="C163" t="n">
        <v>0</v>
      </c>
      <c r="D163" t="n">
        <v>0</v>
      </c>
      <c r="I163">
        <f>(((D162 + D163)/2) + (D164))</f>
        <v/>
      </c>
      <c r="J163">
        <f>((C162 + C163)*(((D162 + D163)/2) + (D164)))</f>
        <v/>
      </c>
    </row>
    <row r="164">
      <c r="A164" t="inlineStr">
        <is>
          <t>INT_L_X8Y44/INT_L.SL1END0-&gt;&gt;BYP_ALT1</t>
        </is>
      </c>
      <c r="B164" t="inlineStr">
        <is>
          <t>Buffer</t>
        </is>
      </c>
      <c r="C164" t="n">
        <v>0</v>
      </c>
      <c r="D164" t="n">
        <v>0.00757</v>
      </c>
      <c r="E164" t="n">
        <v>0</v>
      </c>
      <c r="F164" t="n">
        <v>0</v>
      </c>
      <c r="G164" t="n">
        <v>0</v>
      </c>
      <c r="H164" t="n">
        <v>0</v>
      </c>
      <c r="I164">
        <f>((D166) + (D165))</f>
        <v/>
      </c>
      <c r="J164">
        <f>(((D166) + (D165))*C164)</f>
        <v/>
      </c>
    </row>
    <row r="165">
      <c r="A165" t="inlineStr">
        <is>
          <t>INT_L_X8Y44/BYP_ALT1</t>
        </is>
      </c>
      <c r="B165" t="inlineStr">
        <is>
          <t>Part of wire</t>
        </is>
      </c>
      <c r="C165" t="n">
        <v>0</v>
      </c>
      <c r="D165" t="n">
        <v>0</v>
      </c>
      <c r="I165">
        <f>(((D165)/2) + (D166))</f>
        <v/>
      </c>
      <c r="J165">
        <f>((C165)*(((D165)/2) + (D166)))</f>
        <v/>
      </c>
    </row>
    <row r="166">
      <c r="A166" t="inlineStr">
        <is>
          <t>INT_L_X8Y44/INT_L.BYP_ALT1-&gt;&gt;BYP_L1</t>
        </is>
      </c>
      <c r="B166" t="inlineStr">
        <is>
          <t>Buffer</t>
        </is>
      </c>
      <c r="C166" t="n">
        <v>3.489880625</v>
      </c>
      <c r="D166" t="n">
        <v>0</v>
      </c>
      <c r="E166" t="n">
        <v>0.055</v>
      </c>
      <c r="F166" t="n">
        <v>0.045</v>
      </c>
      <c r="G166" t="n">
        <v>0.179</v>
      </c>
      <c r="H166" t="n">
        <v>0.148</v>
      </c>
      <c r="I166">
        <f>((((D171) + (D170))) + (D167 + D168))</f>
        <v/>
      </c>
      <c r="J166">
        <f>(((((D171) + (D170))) + (D167 + D168))*C166)</f>
        <v/>
      </c>
    </row>
    <row r="167">
      <c r="A167" t="inlineStr">
        <is>
          <t>INT_L_X8Y44/BYP_L1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CLBLM_L_X8Y44/CLBLM_BYP1</t>
        </is>
      </c>
      <c r="B168" t="inlineStr">
        <is>
          <t>Part of wire</t>
        </is>
      </c>
      <c r="C168" t="n">
        <v>0</v>
      </c>
      <c r="D168" t="n">
        <v>0</v>
      </c>
      <c r="I168">
        <f>(((D167 + D168)/2) + (((D171) + (D170))))</f>
        <v/>
      </c>
      <c r="J168">
        <f>((C167 + C168)*(((D167 + D168)/2) + (((D171) + (D170)))))</f>
        <v/>
      </c>
    </row>
    <row r="169">
      <c r="A169" t="inlineStr">
        <is>
          <t>CLBLM_L_X8Y44/CLBLM_L.CLBLM_BYP1-&gt;CLBLM_M_AX</t>
        </is>
      </c>
      <c r="B169" t="inlineStr">
        <is>
          <t>PassTransistor</t>
        </is>
      </c>
      <c r="C169" t="n">
        <v>0</v>
      </c>
      <c r="E169" t="n">
        <v>0</v>
      </c>
      <c r="F169" t="n">
        <v>0</v>
      </c>
      <c r="G169" t="n">
        <v>0</v>
      </c>
      <c r="H169" t="n">
        <v>0</v>
      </c>
      <c r="I169">
        <f>((D171) + (D170))</f>
        <v/>
      </c>
      <c r="J169">
        <f>(((D171) + (D170))*C169)</f>
        <v/>
      </c>
    </row>
    <row r="170">
      <c r="A170" t="inlineStr">
        <is>
          <t>CLBLM_L_X8Y44/CLBLM_M_AX</t>
        </is>
      </c>
      <c r="B170" t="inlineStr">
        <is>
          <t>Part of wire</t>
        </is>
      </c>
      <c r="C170" t="n">
        <v>0</v>
      </c>
      <c r="D170" t="n">
        <v>0</v>
      </c>
      <c r="I170">
        <f>(((D170)/2) + (D171))</f>
        <v/>
      </c>
      <c r="J170">
        <f>((C170)*(((D170)/2) + (D171)))</f>
        <v/>
      </c>
    </row>
    <row r="171">
      <c r="A171" t="inlineStr">
        <is>
          <t>Address_register_reg[12]/D</t>
        </is>
      </c>
      <c r="B171" t="inlineStr">
        <is>
          <t>Inpin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t="inlineStr">
        <is>
          <t>sw_IBUF[12]: sw_IBUF[12]_inst/O to Address_register_reg[12]/D sum delays</t>
        </is>
      </c>
      <c r="E172">
        <f>(E2 + E5 + E7 + E9 + E11 + E15 + E18 + E27 + E41 + E54 + E68 + E80 + E94 + E105 + E154 + E159 + E161 + E164 + E166 + E169 + E171)</f>
        <v/>
      </c>
      <c r="F172">
        <f>(F2 + F5 + F7 + F9 + F11 + F15 + F18 + F27 + F41 + F54 + F68 + F80 + F94 + F105 + F154 + F159 + F161 + F164 + F166 + F169 + F171)</f>
        <v/>
      </c>
      <c r="G172">
        <f>(G2 + G5 + G7 + G9 + G11 + G15 + G18 + G27 + G41 + G54 + G68 + G80 + G94 + G105 + G154 + G159 + G161 + G164 + G166 + G169 + G171)</f>
        <v/>
      </c>
      <c r="H172">
        <f>(H2 + H5 + H7 + H9 + H11 + H15 + H18 + H27 + H41 + H54 + H68 + H80 + H94 + H105 + H154 + H159 + H161 + H164 + H166 + H169 + H171)</f>
        <v/>
      </c>
      <c r="J172">
        <f>(J2 + J4 + J5 + J6 + J7 + J8 + J9 + J10 + J11 + J14 + J15 + J17 + J18 + J26 + J27 + J40 + J41 + J53 + J54 + J67 + J68 + J79 + J80 + J93 + J94 + J104 + J105 + J131 + J154 + J158 + J159 + J160 + J161 + J163 + J164 + J165 + J166 + J168 + J169 + J170 + J171)</f>
        <v/>
      </c>
    </row>
    <row r="173">
      <c r="A173" t="inlineStr">
        <is>
          <t>sw_IBUF[12]: sw_IBUF[12]_inst/O to Address_register_reg[12]/Dsum delays + cap delay</t>
        </is>
      </c>
      <c r="E173">
        <f>1000*(E172 + J172)</f>
        <v/>
      </c>
      <c r="F173">
        <f>1000*(F172 + J172)</f>
        <v/>
      </c>
      <c r="G173">
        <f>1000*(G172 + J172)</f>
        <v/>
      </c>
      <c r="H173">
        <f>1000*(H172 + J172)</f>
        <v/>
      </c>
    </row>
    <row r="175">
      <c r="A175" t="inlineStr">
        <is>
          <t>sw_IBUF[12]: sw_IBUF[12]_inst/O to Address_register_reg[12]/DTotal delay (from Vivado)</t>
        </is>
      </c>
      <c r="E175" t="inlineStr">
        <is>
          <t>1429</t>
        </is>
      </c>
      <c r="F175" t="inlineStr">
        <is>
          <t>1255</t>
        </is>
      </c>
      <c r="G175" t="inlineStr">
        <is>
          <t>2288</t>
        </is>
      </c>
      <c r="H175" t="inlineStr">
        <is>
          <t>1972</t>
        </is>
      </c>
    </row>
    <row r="177">
      <c r="A177" t="inlineStr">
        <is>
          <t>INT_L_X8Y46/INT_L.NW2END0-&gt;&gt;NL1BEG_N3</t>
        </is>
      </c>
      <c r="B177" t="inlineStr">
        <is>
          <t>Buffer</t>
        </is>
      </c>
      <c r="C177" t="n">
        <v>1.16220225</v>
      </c>
      <c r="D177" t="n">
        <v>0.008429000000000001</v>
      </c>
      <c r="E177" t="n">
        <v>0.054</v>
      </c>
      <c r="F177" t="n">
        <v>0.044</v>
      </c>
      <c r="G177" t="n">
        <v>0.131</v>
      </c>
      <c r="H177" t="n">
        <v>0.108</v>
      </c>
      <c r="I177">
        <f>((D179) + (D178))</f>
        <v/>
      </c>
      <c r="J177">
        <f>(((D179) + (D178))*C177)</f>
        <v/>
      </c>
    </row>
    <row r="178">
      <c r="A178" t="inlineStr">
        <is>
          <t>INT_L_X8Y46/NL1BEG_N3</t>
        </is>
      </c>
      <c r="B178" t="inlineStr">
        <is>
          <t>Part of wire</t>
        </is>
      </c>
      <c r="C178" t="n">
        <v>0</v>
      </c>
      <c r="D178" t="n">
        <v>0</v>
      </c>
      <c r="I178">
        <f>(((D178)/2) + (D179))</f>
        <v/>
      </c>
      <c r="J178">
        <f>((C178)*(((D178)/2) + (D179)))</f>
        <v/>
      </c>
    </row>
    <row r="179">
      <c r="A179" t="inlineStr">
        <is>
          <t>INT_L_X8Y46/INT_L.NL1BEG_N3-&gt;&gt;IMUX_L30</t>
        </is>
      </c>
      <c r="B179" t="inlineStr">
        <is>
          <t>Buffer</t>
        </is>
      </c>
      <c r="C179" t="n">
        <v>1.6107141875</v>
      </c>
      <c r="D179" t="n">
        <v>0.007713</v>
      </c>
      <c r="E179" t="n">
        <v>0.047</v>
      </c>
      <c r="F179" t="n">
        <v>0.038</v>
      </c>
      <c r="G179" t="n">
        <v>0.138</v>
      </c>
      <c r="H179" t="n">
        <v>0.114</v>
      </c>
      <c r="I179">
        <f>((((D184) + (D183))) + (D180 + D181))</f>
        <v/>
      </c>
      <c r="J179">
        <f>(((((D184) + (D183))) + (D180 + D181))*C179)</f>
        <v/>
      </c>
    </row>
    <row r="180">
      <c r="A180" t="inlineStr">
        <is>
          <t>INT_L_X8Y46/IMUX_L30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CLBLM_L_X8Y46/CLBLM_IMUX30</t>
        </is>
      </c>
      <c r="B181" t="inlineStr">
        <is>
          <t>Part of wire</t>
        </is>
      </c>
      <c r="C181" t="n">
        <v>0</v>
      </c>
      <c r="D181" t="n">
        <v>0</v>
      </c>
      <c r="I181">
        <f>(((D180 + D181)/2) + (((D184) + (D183))))</f>
        <v/>
      </c>
      <c r="J181">
        <f>((C180 + C181)*(((D180 + D181)/2) + (((D184) + (D183)))))</f>
        <v/>
      </c>
    </row>
    <row r="182">
      <c r="A182" t="inlineStr">
        <is>
          <t>CLBLM_L_X8Y46/CLBLM_L.CLBLM_IMUX30-&gt;CLBLM_L_C5</t>
        </is>
      </c>
      <c r="B182" t="inlineStr">
        <is>
          <t>PassTransistor</t>
        </is>
      </c>
      <c r="C182" t="n">
        <v>0</v>
      </c>
      <c r="E182" t="n">
        <v>0</v>
      </c>
      <c r="F182" t="n">
        <v>0</v>
      </c>
      <c r="G182" t="n">
        <v>0</v>
      </c>
      <c r="H182" t="n">
        <v>0</v>
      </c>
      <c r="I182">
        <f>((D184) + (D183))</f>
        <v/>
      </c>
      <c r="J182">
        <f>(((D184) + (D183))*C182)</f>
        <v/>
      </c>
    </row>
    <row r="183">
      <c r="A183" t="inlineStr">
        <is>
          <t>CLBLM_L_X8Y46/CLBLM_L_C5</t>
        </is>
      </c>
      <c r="B183" t="inlineStr">
        <is>
          <t>Part of wire</t>
        </is>
      </c>
      <c r="C183" t="n">
        <v>0</v>
      </c>
      <c r="D183" t="n">
        <v>0</v>
      </c>
      <c r="I183">
        <f>(((D183)/2) + (D184))</f>
        <v/>
      </c>
      <c r="J183">
        <f>((C183)*(((D183)/2) + (D184)))</f>
        <v/>
      </c>
    </row>
    <row r="184">
      <c r="A184" t="inlineStr">
        <is>
          <t>masterReg/readData2[12]_i_2/I0</t>
        </is>
      </c>
      <c r="B184" t="inlineStr">
        <is>
          <t>Inpin</t>
        </is>
      </c>
      <c r="D184" t="n">
        <v>0</v>
      </c>
      <c r="E184" t="n">
        <v>0.042</v>
      </c>
      <c r="F184" t="n">
        <v>0.033</v>
      </c>
      <c r="G184" t="n">
        <v>0.114</v>
      </c>
      <c r="H184" t="n">
        <v>0.092</v>
      </c>
    </row>
    <row r="185">
      <c r="A185" t="inlineStr">
        <is>
          <t>sw_IBUF[12]: sw_IBUF[12]_inst/O to masterReg/readData2[12]_i_2/I0 sum delays</t>
        </is>
      </c>
      <c r="E185">
        <f>(E2 + E5 + E7 + E9 + E11 + E15 + E18 + E27 + E41 + E54 + E68 + E80 + E94 + E105 + E154 + E177 + E179 + E182 + E184)</f>
        <v/>
      </c>
      <c r="F185">
        <f>(F2 + F5 + F7 + F9 + F11 + F15 + F18 + F27 + F41 + F54 + F68 + F80 + F94 + F105 + F154 + F177 + F179 + F182 + F184)</f>
        <v/>
      </c>
      <c r="G185">
        <f>(G2 + G5 + G7 + G9 + G11 + G15 + G18 + G27 + G41 + G54 + G68 + G80 + G94 + G105 + G154 + G177 + G179 + G182 + G184)</f>
        <v/>
      </c>
      <c r="H185">
        <f>(H2 + H5 + H7 + H9 + H11 + H15 + H18 + H27 + H41 + H54 + H68 + H80 + H94 + H105 + H154 + H177 + H179 + H182 + H184)</f>
        <v/>
      </c>
      <c r="J185">
        <f>(J2 + J4 + J5 + J6 + J7 + J8 + J9 + J10 + J11 + J14 + J15 + J17 + J18 + J26 + J27 + J40 + J41 + J53 + J54 + J67 + J68 + J79 + J80 + J93 + J94 + J104 + J105 + J131 + J154 + J158 + J177 + J178 + J179 + J181 + J182 + J183 + J184)</f>
        <v/>
      </c>
    </row>
    <row r="186">
      <c r="A186" t="inlineStr">
        <is>
          <t>sw_IBUF[12]: sw_IBUF[12]_inst/O to masterReg/readData2[12]_i_2/I0sum delays + cap delay</t>
        </is>
      </c>
      <c r="E186">
        <f>1000*(E185 + J185)</f>
        <v/>
      </c>
      <c r="F186">
        <f>1000*(F185 + J185)</f>
        <v/>
      </c>
      <c r="G186">
        <f>1000*(G185 + J185)</f>
        <v/>
      </c>
      <c r="H186">
        <f>1000*(H185 + J185)</f>
        <v/>
      </c>
    </row>
    <row r="188">
      <c r="A188" t="inlineStr">
        <is>
          <t>sw_IBUF[12]: sw_IBUF[12]_inst/O to masterReg/readData2[12]_i_2/I0Total delay (from Vivado)</t>
        </is>
      </c>
      <c r="E188" t="inlineStr">
        <is>
          <t>1398</t>
        </is>
      </c>
      <c r="F188" t="inlineStr">
        <is>
          <t>1226</t>
        </is>
      </c>
      <c r="G188" t="inlineStr">
        <is>
          <t>2238</t>
        </is>
      </c>
      <c r="H188" t="inlineStr">
        <is>
          <t>1927</t>
        </is>
      </c>
    </row>
    <row r="190">
      <c r="A190" t="inlineStr">
        <is>
          <t>INT_L_X8Y46/INT_L.NW2END0-&gt;&gt;IMUX_L32</t>
        </is>
      </c>
      <c r="B190" t="inlineStr">
        <is>
          <t>Buffer</t>
        </is>
      </c>
      <c r="C190" t="n">
        <v>1.6107141875</v>
      </c>
      <c r="D190" t="n">
        <v>0.007713</v>
      </c>
      <c r="E190" t="n">
        <v>0.047</v>
      </c>
      <c r="F190" t="n">
        <v>0.038</v>
      </c>
      <c r="G190" t="n">
        <v>0.138</v>
      </c>
      <c r="H190" t="n">
        <v>0.114</v>
      </c>
      <c r="I190">
        <f>((((D195) + (D194))) + (D191 + D192))</f>
        <v/>
      </c>
      <c r="J190">
        <f>(((((D195) + (D194))) + (D191 + D192))*C190)</f>
        <v/>
      </c>
    </row>
    <row r="191">
      <c r="A191" t="inlineStr">
        <is>
          <t>INT_L_X8Y46/IMUX_L32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CLBLM_L_X8Y46/CLBLM_IMUX32</t>
        </is>
      </c>
      <c r="B192" t="inlineStr">
        <is>
          <t>Part of wire</t>
        </is>
      </c>
      <c r="C192" t="n">
        <v>0</v>
      </c>
      <c r="D192" t="n">
        <v>0</v>
      </c>
      <c r="I192">
        <f>(((D191 + D192)/2) + (((D195) + (D194))))</f>
        <v/>
      </c>
      <c r="J192">
        <f>((C191 + C192)*(((D191 + D192)/2) + (((D195) + (D194)))))</f>
        <v/>
      </c>
    </row>
    <row r="193">
      <c r="A193" t="inlineStr">
        <is>
          <t>CLBLM_L_X8Y46/CLBLM_L.CLBLM_IMUX32-&gt;CLBLM_M_C1</t>
        </is>
      </c>
      <c r="B193" t="inlineStr">
        <is>
          <t>PassTransistor</t>
        </is>
      </c>
      <c r="C193" t="n">
        <v>0</v>
      </c>
      <c r="E193" t="n">
        <v>0</v>
      </c>
      <c r="F193" t="n">
        <v>0</v>
      </c>
      <c r="G193" t="n">
        <v>0</v>
      </c>
      <c r="H193" t="n">
        <v>0</v>
      </c>
      <c r="I193">
        <f>((D195) + (D194))</f>
        <v/>
      </c>
      <c r="J193">
        <f>(((D195) + (D194))*C193)</f>
        <v/>
      </c>
    </row>
    <row r="194">
      <c r="A194" t="inlineStr">
        <is>
          <t>CLBLM_L_X8Y46/CLBLM_M_C1</t>
        </is>
      </c>
      <c r="B194" t="inlineStr">
        <is>
          <t>Part of wire</t>
        </is>
      </c>
      <c r="C194" t="n">
        <v>0</v>
      </c>
      <c r="D194" t="n">
        <v>0</v>
      </c>
      <c r="I194">
        <f>(((D194)/2) + (D195))</f>
        <v/>
      </c>
      <c r="J194">
        <f>((C194)*(((D194)/2) + (D195)))</f>
        <v/>
      </c>
    </row>
    <row r="195">
      <c r="A195" t="inlineStr">
        <is>
          <t>masterReg/register_reg_r1_0_31_12_17_i_2/I2</t>
        </is>
      </c>
      <c r="B195" t="inlineStr">
        <is>
          <t>Inpin</t>
        </is>
      </c>
      <c r="D195" t="n">
        <v>0</v>
      </c>
      <c r="E195" t="n">
        <v>0.219</v>
      </c>
      <c r="F195" t="n">
        <v>0.176</v>
      </c>
      <c r="G195" t="n">
        <v>0.521</v>
      </c>
      <c r="H195" t="n">
        <v>0.42</v>
      </c>
    </row>
    <row r="196">
      <c r="A196" t="inlineStr">
        <is>
          <t>sw_IBUF[12]: sw_IBUF[12]_inst/O to masterReg/register_reg_r1_0_31_12_17_i_2/I2 sum delays</t>
        </is>
      </c>
      <c r="E196">
        <f>(E2 + E5 + E7 + E9 + E11 + E15 + E18 + E27 + E41 + E54 + E68 + E80 + E94 + E105 + E154 + E190 + E193 + E195)</f>
        <v/>
      </c>
      <c r="F196">
        <f>(F2 + F5 + F7 + F9 + F11 + F15 + F18 + F27 + F41 + F54 + F68 + F80 + F94 + F105 + F154 + F190 + F193 + F195)</f>
        <v/>
      </c>
      <c r="G196">
        <f>(G2 + G5 + G7 + G9 + G11 + G15 + G18 + G27 + G41 + G54 + G68 + G80 + G94 + G105 + G154 + G190 + G193 + G195)</f>
        <v/>
      </c>
      <c r="H196">
        <f>(H2 + H5 + H7 + H9 + H11 + H15 + H18 + H27 + H41 + H54 + H68 + H80 + H94 + H105 + H154 + H190 + H193 + H195)</f>
        <v/>
      </c>
      <c r="J196">
        <f>(J2 + J4 + J5 + J6 + J7 + J8 + J9 + J10 + J11 + J14 + J15 + J17 + J18 + J26 + J27 + J40 + J41 + J53 + J54 + J67 + J68 + J79 + J80 + J93 + J94 + J104 + J105 + J131 + J154 + J158 + J190 + J192 + J193 + J194 + J195)</f>
        <v/>
      </c>
    </row>
    <row r="197">
      <c r="A197" t="inlineStr">
        <is>
          <t>sw_IBUF[12]: sw_IBUF[12]_inst/O to masterReg/register_reg_r1_0_31_12_17_i_2/I2sum delays + cap delay</t>
        </is>
      </c>
      <c r="E197">
        <f>1000*(E196 + J196)</f>
        <v/>
      </c>
      <c r="F197">
        <f>1000*(F196 + J196)</f>
        <v/>
      </c>
      <c r="G197">
        <f>1000*(G196 + J196)</f>
        <v/>
      </c>
      <c r="H197">
        <f>1000*(H196 + J196)</f>
        <v/>
      </c>
    </row>
    <row r="199">
      <c r="A199" t="inlineStr">
        <is>
          <t>sw_IBUF[12]: sw_IBUF[12]_inst/O to masterReg/register_reg_r1_0_31_12_17_i_2/I2Total delay (from Vivado)</t>
        </is>
      </c>
      <c r="E199" t="inlineStr">
        <is>
          <t>1513</t>
        </is>
      </c>
      <c r="F199" t="inlineStr">
        <is>
          <t>1317</t>
        </is>
      </c>
      <c r="G199" t="inlineStr">
        <is>
          <t>2476</t>
        </is>
      </c>
      <c r="H199" t="inlineStr">
        <is>
          <t>2115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RIOB33_X43Y43/IOB_IBUF1 RIOI3_TBYTESRC_X43Y43/RIOI_IBUF1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RIOB33_X43Y43/IOB_IBUF1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RIOI3_TBYTESRC_X43Y43/RIOI_IBUF1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RIOI3_TBYTESRC_X43Y43/RIOI3_TBYTESRC.RIOI_IBUF1-&gt;RIOI_I1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RIOI3_TBYTESRC_X43Y43/RIOI_I1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RIOI3_TBYTESRC_X43Y43/RIOI3_TBYTESRC.RIOI_I1-&gt;RIOI_ILOGIC1_D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RIOI3_TBYTESRC_X43Y43/RIOI_ILOGIC1_D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RIOI3_TBYTESRC_X43Y43/RIOI3_TBYTESRC.RIOI_ILOGIC1_D-&gt;&gt;IOI_ILOGIC1_O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RIOI3_TBYTESRC_X43Y43/IOI_ILOGIC1_O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RIOI3_TBYTESRC_X43Y43/RIOI3_TBYTESRC.IOI_ILOGIC1_O-&gt;&gt;IOI_LOGIC_OUTS18_0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RIOI3_TBYTESRC_X43Y43/IOI_LOGIC_OUTS18_0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IO_INT_INTERFACE_R_X43Y43/INT_INTERFACE_LOGIC_OUTS_B18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R_TERM_INT_X112Y45/TERM_INT_LOGIC_OUTS_L_B18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IO_INT_INTERFACE_R_X43Y43/IO_INT_INTERFACE_R.INT_INTERFACE_LOGIC_OUTS_B18-&gt;&gt;INT_INTERFACE_LOGIC_OUTS18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IO_INT_INTERFACE_R_X43Y43/INT_INTERFACE_LOGIC_OUTS18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INT_R_X43Y43/LOGIC_OUTS18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INT_R_X43Y43/INT_R.LOGIC_OUTS18-&gt;&gt;WW4BEG0</t>
        </is>
      </c>
      <c r="B18" t="inlineStr">
        <is>
          <t>Buffer</t>
        </is>
      </c>
      <c r="C18" t="n">
        <v>1.2375</v>
      </c>
      <c r="D18" t="n">
        <v>0.009403999999999999</v>
      </c>
      <c r="E18" t="n">
        <v>0.07199999999999999</v>
      </c>
      <c r="F18" t="n">
        <v>0.059</v>
      </c>
      <c r="G18" t="n">
        <v>0.168</v>
      </c>
      <c r="H18" t="n">
        <v>0.139</v>
      </c>
      <c r="I18">
        <f>((D32) + (D19 + D20 + D21 + D22 + D23 + D24 + D25 + D26 + D27 + D28 + D29 + D30 + D31))</f>
        <v/>
      </c>
      <c r="J18">
        <f>(((D32) + (D19 + D20 + D21 + D22 + D23 + D24 + D25 + D26 + D27 + D28 + D29 + D30 + D31))*C18)</f>
        <v/>
      </c>
    </row>
    <row r="19">
      <c r="A19" t="inlineStr">
        <is>
          <t>INT_R_X43Y43/WW4BEG0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INT_R_X39Y43/WW4END0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INT_R_X39Y42/WW4END_S0_0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INT_L_X42Y43/WW4A0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INT_INTERFACE_L_X42Y43/INT_INTERFACE_WW4B0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CMT_FIFO_L_X107Y45/CMT_FIFO_WW4B0_6</t>
        </is>
      </c>
      <c r="B24" t="inlineStr">
        <is>
          <t>Part of wire</t>
        </is>
      </c>
      <c r="C24" t="n">
        <v>0.31751</v>
      </c>
      <c r="D24" t="n">
        <v>0.018</v>
      </c>
    </row>
    <row r="25">
      <c r="A25" t="inlineStr">
        <is>
          <t>CMT_TOP_L_UPPER_T_X106Y44/CMT_TOP_WW4B0_6</t>
        </is>
      </c>
      <c r="B25" t="inlineStr">
        <is>
          <t>Part of wire</t>
        </is>
      </c>
      <c r="C25" t="n">
        <v>0.31751</v>
      </c>
      <c r="D25" t="n">
        <v>0.018</v>
      </c>
    </row>
    <row r="26">
      <c r="A26" t="inlineStr">
        <is>
          <t>VBRK_X105Y45/VBRK_WW4B0</t>
        </is>
      </c>
      <c r="B26" t="inlineStr">
        <is>
          <t>Part of wire</t>
        </is>
      </c>
      <c r="C26" t="n">
        <v>0.01211</v>
      </c>
      <c r="D26" t="n">
        <v>0.00162</v>
      </c>
    </row>
    <row r="27">
      <c r="A27" t="inlineStr">
        <is>
          <t>CLBLM_R_X41Y43/CLBLM_WW4B0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INT_R_X41Y43/WW4B0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INT_L_X40Y43/WW4C0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CLBLL_L_X40Y43/CLBLL_WW4END0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CLBLM_R_X39Y43/CLBLM_WW4END0</t>
        </is>
      </c>
      <c r="B31" t="inlineStr">
        <is>
          <t>Part of wire</t>
        </is>
      </c>
      <c r="C31" t="n">
        <v>0</v>
      </c>
      <c r="D31" t="n">
        <v>0</v>
      </c>
      <c r="I31">
        <f>(((D19 + D20 + D21 + D22 + D23 + D24 + D25 + D26 + D27 + D28 + D29 + D30 + D31)/2) + (D32))</f>
        <v/>
      </c>
      <c r="J31">
        <f>((C19 + C20 + C21 + C22 + C23 + C24 + C25 + C26 + C27 + C28 + C29 + C30 + C31)*(((D19 + D20 + D21 + D22 + D23 + D24 + D25 + D26 + D27 + D28 + D29 + D30 + D31)/2) + (D32)))</f>
        <v/>
      </c>
    </row>
    <row r="32">
      <c r="A32" t="inlineStr">
        <is>
          <t>INT_R_X39Y43/INT_R.WW4END0-&gt;&gt;NN2BEG0</t>
        </is>
      </c>
      <c r="B32" t="inlineStr">
        <is>
          <t>Buffer</t>
        </is>
      </c>
      <c r="C32" t="n">
        <v>1.1851186875</v>
      </c>
      <c r="D32" t="n">
        <v>0.008473000000000001</v>
      </c>
      <c r="E32" t="n">
        <v>0.06</v>
      </c>
      <c r="F32" t="n">
        <v>0.05</v>
      </c>
      <c r="G32" t="n">
        <v>0.132</v>
      </c>
      <c r="H32" t="n">
        <v>0.109</v>
      </c>
      <c r="I32">
        <f>((D37) + (D33 + D34 + D35 + D36))</f>
        <v/>
      </c>
      <c r="J32">
        <f>(((D37) + (D33 + D34 + D35 + D36))*C32)</f>
        <v/>
      </c>
    </row>
    <row r="33">
      <c r="A33" t="inlineStr">
        <is>
          <t>INT_R_X39Y43/NN2BEG0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INT_R_X39Y45/NN2END0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INT_R_X39Y44/NN2END_S2_0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INT_R_X39Y44/NN2A0</t>
        </is>
      </c>
      <c r="B36" t="inlineStr">
        <is>
          <t>Part of wire</t>
        </is>
      </c>
      <c r="C36" t="n">
        <v>0</v>
      </c>
      <c r="D36" t="n">
        <v>0</v>
      </c>
      <c r="I36">
        <f>(((D33 + D34 + D35 + D36)/2) + (D37))</f>
        <v/>
      </c>
      <c r="J36">
        <f>((C33 + C34 + C35 + C36)*(((D33 + D34 + D35 + D36)/2) + (D37)))</f>
        <v/>
      </c>
    </row>
    <row r="37">
      <c r="A37" t="inlineStr">
        <is>
          <t>INT_R_X39Y45/INT_R.NN2END0-&gt;&gt;NW6BEG0</t>
        </is>
      </c>
      <c r="B37" t="inlineStr">
        <is>
          <t>Buffer</t>
        </is>
      </c>
      <c r="C37" t="n">
        <v>1.5845231875</v>
      </c>
      <c r="D37" t="n">
        <v>0.009979</v>
      </c>
      <c r="E37" t="n">
        <v>0.075</v>
      </c>
      <c r="F37" t="n">
        <v>0.062</v>
      </c>
      <c r="G37" t="n">
        <v>0.175</v>
      </c>
      <c r="H37" t="n">
        <v>0.144</v>
      </c>
      <c r="I37">
        <f>((D50) + (D38 + D39 + D40 + D41 + D42 + D43 + D44 + D45 + D46 + D47 + D48 + D49))</f>
        <v/>
      </c>
      <c r="J37">
        <f>(((D50) + (D38 + D39 + D40 + D41 + D42 + D43 + D44 + D45 + D46 + D47 + D48 + D49))*C37)</f>
        <v/>
      </c>
    </row>
    <row r="38">
      <c r="A38" t="inlineStr">
        <is>
          <t>INT_R_X39Y45/NW6BEG0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INT_R_X37Y49/NW6END0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INT_R_X37Y48/NW6END_S0_0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INT_L_X38Y45/NW6A0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INT_L_X38Y46/NW6B0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INT_L_X38Y47/NW6C0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INT_L_X38Y48/NW6D0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INT_L_X38Y49/NW6E0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CLBLL_L_X38Y49/CLBLL_NW4END0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VBRK_X96Y51/VBRK_NW4END0</t>
        </is>
      </c>
      <c r="B47" t="inlineStr">
        <is>
          <t>Part of wire</t>
        </is>
      </c>
      <c r="C47" t="n">
        <v>0.01211</v>
      </c>
      <c r="D47" t="n">
        <v>0.00162</v>
      </c>
    </row>
    <row r="48">
      <c r="A48" t="inlineStr">
        <is>
          <t>BRAM_R_X37Y45/BRAM_NW4END0_4</t>
        </is>
      </c>
      <c r="B48" t="inlineStr">
        <is>
          <t>Part of wire</t>
        </is>
      </c>
      <c r="C48" t="n">
        <v>0.26892</v>
      </c>
      <c r="D48" t="n">
        <v>0.05565999999999999</v>
      </c>
    </row>
    <row r="49">
      <c r="A49" t="inlineStr">
        <is>
          <t>BRAM_INT_INTERFACE_R_X37Y49/INT_INTERFACE_NW4END0</t>
        </is>
      </c>
      <c r="B49" t="inlineStr">
        <is>
          <t>Part of wire</t>
        </is>
      </c>
      <c r="C49" t="n">
        <v>0</v>
      </c>
      <c r="D49" t="n">
        <v>0</v>
      </c>
      <c r="I49">
        <f>(((D38 + D39 + D40 + D41 + D42 + D43 + D44 + D45 + D46 + D47 + D48 + D49)/2) + (D50))</f>
        <v/>
      </c>
      <c r="J49">
        <f>((C38 + C39 + C40 + C41 + C42 + C43 + C44 + C45 + C46 + C47 + C48 + C49)*(((D38 + D39 + D40 + D41 + D42 + D43 + D44 + D45 + D46 + D47 + D48 + D49)/2) + (D50)))</f>
        <v/>
      </c>
    </row>
    <row r="50">
      <c r="A50" t="inlineStr">
        <is>
          <t>INT_R_X37Y49/INT_R.NW6END0-&gt;&gt;WW4BEG0</t>
        </is>
      </c>
      <c r="B50" t="inlineStr">
        <is>
          <t>Buffer</t>
        </is>
      </c>
      <c r="C50" t="n">
        <v>1.2375</v>
      </c>
      <c r="D50" t="n">
        <v>0.009403999999999999</v>
      </c>
      <c r="E50" t="n">
        <v>0.07199999999999999</v>
      </c>
      <c r="F50" t="n">
        <v>0.059</v>
      </c>
      <c r="G50" t="n">
        <v>0.168</v>
      </c>
      <c r="H50" t="n">
        <v>0.139</v>
      </c>
      <c r="I50">
        <f>((D63) + (D51 + D52 + D53 + D54 + D55 + D56 + D57 + D58 + D59 + D60 + D61 + D62))</f>
        <v/>
      </c>
      <c r="J50">
        <f>(((D63) + (D51 + D52 + D53 + D54 + D55 + D56 + D57 + D58 + D59 + D60 + D61 + D62))*C50)</f>
        <v/>
      </c>
    </row>
    <row r="51">
      <c r="A51" t="inlineStr">
        <is>
          <t>INT_R_X37Y49/WW4BEG0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INT_R_X33Y49/WW4END0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INT_R_X33Y48/WW4END_S0_0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INT_L_X36Y49/WW4A0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CLBLM_L_X36Y49/CLBLM_WW4B0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CLBLM_R_X35Y49/CLBLM_WW4B0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INT_R_X35Y49/WW4B0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INT_L_X34Y49/WW4C0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INT_INTERFACE_L_X34Y49/INT_INTERFACE_WW4END0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DSP_L_X34Y45/DSP_WW4END0_4</t>
        </is>
      </c>
      <c r="B60" t="inlineStr">
        <is>
          <t>Part of wire</t>
        </is>
      </c>
      <c r="C60" t="n">
        <v>0.04743</v>
      </c>
      <c r="D60" t="n">
        <v>0.011</v>
      </c>
    </row>
    <row r="61">
      <c r="A61" t="inlineStr">
        <is>
          <t>VBRK_X85Y51/VBRK_WW4END0</t>
        </is>
      </c>
      <c r="B61" t="inlineStr">
        <is>
          <t>Part of wire</t>
        </is>
      </c>
      <c r="C61" t="n">
        <v>0.01211</v>
      </c>
      <c r="D61" t="n">
        <v>0.00162</v>
      </c>
    </row>
    <row r="62">
      <c r="A62" t="inlineStr">
        <is>
          <t>CLBLM_R_X33Y49/CLBLM_WW4END0</t>
        </is>
      </c>
      <c r="B62" t="inlineStr">
        <is>
          <t>Part of wire</t>
        </is>
      </c>
      <c r="C62" t="n">
        <v>0</v>
      </c>
      <c r="D62" t="n">
        <v>0</v>
      </c>
      <c r="I62">
        <f>(((D51 + D52 + D53 + D54 + D55 + D56 + D57 + D58 + D59 + D60 + D61 + D62)/2) + (D63))</f>
        <v/>
      </c>
      <c r="J62">
        <f>((C51 + C52 + C53 + C54 + C55 + C56 + C57 + C58 + C59 + C60 + C61 + C62)*(((D51 + D52 + D53 + D54 + D55 + D56 + D57 + D58 + D59 + D60 + D61 + D62)/2) + (D63)))</f>
        <v/>
      </c>
    </row>
    <row r="63">
      <c r="A63" t="inlineStr">
        <is>
          <t>INT_R_X33Y49/INT_R.WW4END0-&gt;&gt;WW4BEG0</t>
        </is>
      </c>
      <c r="B63" t="inlineStr">
        <is>
          <t>Buffer</t>
        </is>
      </c>
      <c r="C63" t="n">
        <v>1.2375</v>
      </c>
      <c r="D63" t="n">
        <v>0.009403999999999999</v>
      </c>
      <c r="E63" t="n">
        <v>0.07199999999999999</v>
      </c>
      <c r="F63" t="n">
        <v>0.059</v>
      </c>
      <c r="G63" t="n">
        <v>0.168</v>
      </c>
      <c r="H63" t="n">
        <v>0.139</v>
      </c>
      <c r="I63">
        <f>((D76) + (D64 + D65 + D66 + D67 + D68 + D69 + D70 + D71 + D72 + D73 + D74 + D75))</f>
        <v/>
      </c>
      <c r="J63">
        <f>(((D76) + (D64 + D65 + D66 + D67 + D68 + D69 + D70 + D71 + D72 + D73 + D74 + D75))*C63)</f>
        <v/>
      </c>
    </row>
    <row r="64">
      <c r="A64" t="inlineStr">
        <is>
          <t>INT_R_X33Y49/WW4BEG0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INT_R_X29Y49/WW4END0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INT_R_X29Y48/WW4END_S0_0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INT_L_X32Y49/WW4A0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CLBLM_L_X32Y49/CLBLM_WW4B0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VBRK_X80Y51/VBRK_WW4B0</t>
        </is>
      </c>
      <c r="B69" t="inlineStr">
        <is>
          <t>Part of wire</t>
        </is>
      </c>
      <c r="C69" t="n">
        <v>0.01211</v>
      </c>
      <c r="D69" t="n">
        <v>0.00162</v>
      </c>
    </row>
    <row r="70">
      <c r="A70" t="inlineStr">
        <is>
          <t>CLBLL_R_X31Y49/CLBLL_WW4B0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INT_R_X31Y49/WW4B0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INT_L_X30Y49/WW4C0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BRAM_INT_INTERFACE_L_X30Y49/INT_INTERFACE_WW4END0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BRAM_L_X30Y45/BRAM_WW4END0_4</t>
        </is>
      </c>
      <c r="B74" t="inlineStr">
        <is>
          <t>Part of wire</t>
        </is>
      </c>
      <c r="C74" t="n">
        <v>0.26892</v>
      </c>
      <c r="D74" t="n">
        <v>0.05565999999999999</v>
      </c>
    </row>
    <row r="75">
      <c r="A75" t="inlineStr">
        <is>
          <t>CLBLM_R_X29Y49/CLBLM_WW4END0</t>
        </is>
      </c>
      <c r="B75" t="inlineStr">
        <is>
          <t>Part of wire</t>
        </is>
      </c>
      <c r="C75" t="n">
        <v>0</v>
      </c>
      <c r="D75" t="n">
        <v>0</v>
      </c>
      <c r="I75">
        <f>(((D64 + D65 + D66 + D67 + D68 + D69 + D70 + D71 + D72 + D73 + D74 + D75)/2) + (D76))</f>
        <v/>
      </c>
      <c r="J75">
        <f>((C64 + C65 + C66 + C67 + C68 + C69 + C70 + C71 + C72 + C73 + C74 + C75)*(((D64 + D65 + D66 + D67 + D68 + D69 + D70 + D71 + D72 + D73 + D74 + D75)/2) + (D76)))</f>
        <v/>
      </c>
    </row>
    <row r="76">
      <c r="A76" t="inlineStr">
        <is>
          <t>INT_R_X29Y49/INT_R.WW4END0-&gt;&gt;WW4BEG0</t>
        </is>
      </c>
      <c r="B76" t="inlineStr">
        <is>
          <t>Buffer</t>
        </is>
      </c>
      <c r="C76" t="n">
        <v>1.2375</v>
      </c>
      <c r="D76" t="n">
        <v>0.009403999999999999</v>
      </c>
      <c r="E76" t="n">
        <v>0.07199999999999999</v>
      </c>
      <c r="F76" t="n">
        <v>0.059</v>
      </c>
      <c r="G76" t="n">
        <v>0.168</v>
      </c>
      <c r="H76" t="n">
        <v>0.139</v>
      </c>
      <c r="I76">
        <f>((D88) + (D77 + D78 + D79 + D80 + D81 + D82 + D83 + D84 + D85 + D86 + D87))</f>
        <v/>
      </c>
      <c r="J76">
        <f>(((D88) + (D77 + D78 + D79 + D80 + D81 + D82 + D83 + D84 + D85 + D86 + D87))*C76)</f>
        <v/>
      </c>
    </row>
    <row r="77">
      <c r="A77" t="inlineStr">
        <is>
          <t>INT_R_X29Y49/WW4BEG0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INT_R_X25Y49/WW4END0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INT_R_X25Y48/WW4END_S0_0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INT_L_X28Y49/WW4A0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CLBLL_L_X28Y49/CLBLL_WW4B0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CLBLM_R_X27Y49/CLBLM_WW4B0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INT_R_X27Y49/WW4B0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INT_L_X26Y49/WW4C0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CLBLL_L_X26Y49/CLBLL_WW4END0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VBRK_X66Y51/VBRK_WW4END0</t>
        </is>
      </c>
      <c r="B86" t="inlineStr">
        <is>
          <t>Part of wire</t>
        </is>
      </c>
      <c r="C86" t="n">
        <v>0.01211</v>
      </c>
      <c r="D86" t="n">
        <v>0.00162</v>
      </c>
    </row>
    <row r="87">
      <c r="A87" t="inlineStr">
        <is>
          <t>CLBLM_R_X25Y49/CLBLM_WW4END0</t>
        </is>
      </c>
      <c r="B87" t="inlineStr">
        <is>
          <t>Part of wire</t>
        </is>
      </c>
      <c r="C87" t="n">
        <v>0</v>
      </c>
      <c r="D87" t="n">
        <v>0</v>
      </c>
      <c r="I87">
        <f>(((D77 + D78 + D79 + D80 + D81 + D82 + D83 + D84 + D85 + D86 + D87)/2) + (D88))</f>
        <v/>
      </c>
      <c r="J87">
        <f>((C77 + C78 + C79 + C80 + C81 + C82 + C83 + C84 + C85 + C86 + C87)*(((D77 + D78 + D79 + D80 + D81 + D82 + D83 + D84 + D85 + D86 + D87)/2) + (D88)))</f>
        <v/>
      </c>
    </row>
    <row r="88">
      <c r="A88" t="inlineStr">
        <is>
          <t>INT_R_X25Y49/INT_R.WW4END0-&gt;&gt;WW4BEG0</t>
        </is>
      </c>
      <c r="B88" t="inlineStr">
        <is>
          <t>Buffer</t>
        </is>
      </c>
      <c r="C88" t="n">
        <v>1.2375</v>
      </c>
      <c r="D88" t="n">
        <v>0.009403999999999999</v>
      </c>
      <c r="E88" t="n">
        <v>0.07199999999999999</v>
      </c>
      <c r="F88" t="n">
        <v>0.059</v>
      </c>
      <c r="G88" t="n">
        <v>0.168</v>
      </c>
      <c r="H88" t="n">
        <v>0.139</v>
      </c>
      <c r="I88">
        <f>((D101) + (D89 + D90 + D91 + D92 + D93 + D94 + D95 + D96 + D97 + D98 + D99 + D100))</f>
        <v/>
      </c>
      <c r="J88">
        <f>(((D101) + (D89 + D90 + D91 + D92 + D93 + D94 + D95 + D96 + D97 + D98 + D99 + D100))*C88)</f>
        <v/>
      </c>
    </row>
    <row r="89">
      <c r="A89" t="inlineStr">
        <is>
          <t>INT_R_X25Y49/WW4BEG0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INT_R_X21Y49/WW4END0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INT_R_X21Y48/WW4END_S0_0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INT_L_X24Y49/WW4A0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CLBLL_L_X24Y49/CLBLL_WW4B0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VBRK_X61Y51/VBRK_WW4B0</t>
        </is>
      </c>
      <c r="B94" t="inlineStr">
        <is>
          <t>Part of wire</t>
        </is>
      </c>
      <c r="C94" t="n">
        <v>0.01211</v>
      </c>
      <c r="D94" t="n">
        <v>0.00162</v>
      </c>
    </row>
    <row r="95">
      <c r="A95" t="inlineStr">
        <is>
          <t>CLK_BUFG_BOT_R_X60Y48/CLK_HROW_WW4B0_3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INT_INTERFACE_R_X23Y49/INT_INTERFACE_WW4B0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INT_R_X23Y49/WW4B0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INT_L_X22Y49/WW4C0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CLBLM_L_X22Y49/CLBLM_WW4END0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CLBLL_R_X21Y49/CLBLL_WW4END0</t>
        </is>
      </c>
      <c r="B100" t="inlineStr">
        <is>
          <t>Part of wire</t>
        </is>
      </c>
      <c r="C100" t="n">
        <v>0</v>
      </c>
      <c r="D100" t="n">
        <v>0</v>
      </c>
      <c r="I100">
        <f>(((D89 + D90 + D91 + D92 + D93 + D94 + D95 + D96 + D97 + D98 + D99 + D100)/2) + (D101))</f>
        <v/>
      </c>
      <c r="J100">
        <f>((C89 + C90 + C91 + C92 + C93 + C94 + C95 + C96 + C97 + C98 + C99 + C100)*(((D89 + D90 + D91 + D92 + D93 + D94 + D95 + D96 + D97 + D98 + D99 + D100)/2) + (D101)))</f>
        <v/>
      </c>
    </row>
    <row r="101">
      <c r="A101" t="inlineStr">
        <is>
          <t>INT_R_X21Y49/INT_R.WW4END0-&gt;&gt;WW4BEG0</t>
        </is>
      </c>
      <c r="B101" t="inlineStr">
        <is>
          <t>Buffer</t>
        </is>
      </c>
      <c r="C101" t="n">
        <v>1.2375</v>
      </c>
      <c r="D101" t="n">
        <v>0.009403999999999999</v>
      </c>
      <c r="E101" t="n">
        <v>0.07199999999999999</v>
      </c>
      <c r="F101" t="n">
        <v>0.059</v>
      </c>
      <c r="G101" t="n">
        <v>0.168</v>
      </c>
      <c r="H101" t="n">
        <v>0.139</v>
      </c>
      <c r="I101">
        <f>((D126 + D155) + (D102 + D103 + D104 + D105 + D106 + D107 + D108 + D109 + D110 + D111 + D112 + D113 + D114 + D115 + D116 + D117 + D118 + D119 + D120 + D121 + D122 + D123 + D124 + D125))</f>
        <v/>
      </c>
      <c r="J101">
        <f>(((D126 + D155) + (D102 + D103 + D104 + D105 + D106 + D107 + D108 + D109 + D110 + D111 + D112 + D113 + D114 + D115 + D116 + D117 + D118 + D119 + D120 + D121 + D122 + D123 + D124 + D125))*C101)</f>
        <v/>
      </c>
    </row>
    <row r="102">
      <c r="A102" t="inlineStr">
        <is>
          <t>INT_R_X21Y49/WW4BEG0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INT_R_X11Y49/WW4END0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INT_R_X11Y48/WW4END_S0_0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INT_L_X20Y49/WW4A0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CLBLM_L_X20Y49/CLBLM_WW4B0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CLBLL_R_X19Y49/CLBLL_WW4B0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INT_R_X19Y49/WW4B0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INT_L_X18Y49/WW4C0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INT_INTERFACE_L_X18Y49/INT_INTERFACE_WW4END0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VFRAME_X47Y51/VFRAME_WW4END0</t>
        </is>
      </c>
      <c r="B111" t="inlineStr">
        <is>
          <t>Part of wire</t>
        </is>
      </c>
      <c r="C111" t="n">
        <v>0.04367</v>
      </c>
      <c r="D111" t="n">
        <v>0.00584</v>
      </c>
    </row>
    <row r="112">
      <c r="A112" t="inlineStr">
        <is>
          <t>CFG_CENTER_TOP_X46Y42/CFG_CENTER_WW4END0_9</t>
        </is>
      </c>
      <c r="B112" t="inlineStr">
        <is>
          <t>Part of wire</t>
        </is>
      </c>
      <c r="C112" t="n">
        <v>0.3254</v>
      </c>
      <c r="D112" t="n">
        <v>0.06454399999999999</v>
      </c>
    </row>
    <row r="113">
      <c r="A113" t="inlineStr">
        <is>
          <t>INT_FEEDTHRU_2_X45Y51/INT_FEEDTHRU_2_WW4END0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INT_FEEDTHRU_2_X44Y51/INT_FEEDTHRU_2_WW4END0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INT_FEEDTHRU_1_X43Y51/INT_FEEDTHRU_1_WW4END0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INT_FEEDTHRU_1_X42Y51/INT_FEEDTHRU_1_WW4END0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INT_FEEDTHRU_2_X41Y51/INT_FEEDTHRU_2_WW4END0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INT_FEEDTHRU_2_X40Y51/INT_FEEDTHRU_2_WW4END0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INT_FEEDTHRU_1_X39Y51/INT_FEEDTHRU_1_WW4END0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INT_FEEDTHRU_1_X38Y51/INT_FEEDTHRU_1_WW4END0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INT_FEEDTHRU_2_X37Y51/INT_FEEDTHRU_2_WW4END0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INT_FEEDTHRU_2_X36Y51/INT_FEEDTHRU_2_WW4END0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INT_FEEDTHRU_1_X35Y51/INT_FEEDTHRU_1_WW4END0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VBRK_X34Y51/VBRK_WW4END0</t>
        </is>
      </c>
      <c r="B124" t="inlineStr">
        <is>
          <t>Part of wire</t>
        </is>
      </c>
      <c r="C124" t="n">
        <v>0.01211</v>
      </c>
      <c r="D124" t="n">
        <v>0.00162</v>
      </c>
    </row>
    <row r="125">
      <c r="A125" t="inlineStr">
        <is>
          <t>CLBLM_R_X11Y49/CLBLM_WW4END0</t>
        </is>
      </c>
      <c r="B125" t="inlineStr">
        <is>
          <t>Part of wire</t>
        </is>
      </c>
      <c r="C125" t="n">
        <v>0</v>
      </c>
      <c r="D125" t="n">
        <v>0</v>
      </c>
      <c r="I125">
        <f>(((D102 + D103 + D104 + D105 + D106 + D107 + D108 + D109 + D110 + D111 + D112 + D113 + D114 + D115 + D116 + D117 + D118 + D119 + D120 + D121 + D122 + D123 + D124 + D125)/2) + (D126 + D155))</f>
        <v/>
      </c>
      <c r="J125">
        <f>((C102 + C103 + C104 + C105 + C106 + C107 + C108 + C109 + C110 + C111 + C112 + C113 + C114 + C115 + C116 + C117 + C118 + C119 + C120 + C121 + C122 + C123 + C124 + C125)*(((D102 + D103 + D104 + D105 + D106 + D107 + D108 + D109 + D110 + D111 + D112 + D113 + D114 + D115 + D116 + D117 + D118 + D119 + D120 + D121 + D122 + D123 + D124 + D125)/2) + (D126 + D155)))</f>
        <v/>
      </c>
    </row>
    <row r="126">
      <c r="A126" t="inlineStr">
        <is>
          <t>INT_R_X11Y48/INT_R.WW4END_S0_0-&gt;&gt;SW6BEG3</t>
        </is>
      </c>
      <c r="B126" t="inlineStr">
        <is>
          <t>Buffer</t>
        </is>
      </c>
      <c r="C126" t="n">
        <v>1.5845231875</v>
      </c>
      <c r="D126" t="n">
        <v>0.009979</v>
      </c>
      <c r="E126" t="n">
        <v>0.079</v>
      </c>
      <c r="F126" t="n">
        <v>0.065</v>
      </c>
      <c r="G126" t="n">
        <v>0.18</v>
      </c>
      <c r="H126" t="n">
        <v>0.149</v>
      </c>
      <c r="I126">
        <f>((D139) + (D127 + D128 + D129 + D130 + D131 + D132 + D133 + D134 + D135 + D136 + D137 + D138))</f>
        <v/>
      </c>
      <c r="J126">
        <f>(((D139) + (D127 + D128 + D129 + D130 + D131 + D132 + D133 + D134 + D135 + D136 + D137 + D138))*C126)</f>
        <v/>
      </c>
    </row>
    <row r="127">
      <c r="A127" t="inlineStr">
        <is>
          <t>INT_R_X11Y48/SW6BEG3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INT_R_X9Y44/SW6END3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INT_R_X9Y45/SW6END_N0_3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INT_L_X10Y48/SW6A3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INT_L_X10Y47/SW6B3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INT_L_X10Y46/SW6C3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INT_L_X10Y45/SW6D3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INT_L_X10Y44/SW6E3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CLBLM_L_X10Y44/CLBLM_SW4END3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VBRK_X29Y46/VBRK_SW4END3</t>
        </is>
      </c>
      <c r="B136" t="inlineStr">
        <is>
          <t>Part of wire</t>
        </is>
      </c>
      <c r="C136" t="n">
        <v>0.01211</v>
      </c>
      <c r="D136" t="n">
        <v>0.00162</v>
      </c>
    </row>
    <row r="137">
      <c r="A137" t="inlineStr">
        <is>
          <t>DSP_R_X9Y40/DSP_SW4END3_4</t>
        </is>
      </c>
      <c r="B137" t="inlineStr">
        <is>
          <t>Part of wire</t>
        </is>
      </c>
      <c r="C137" t="n">
        <v>0.04743</v>
      </c>
      <c r="D137" t="n">
        <v>0.011</v>
      </c>
    </row>
    <row r="138">
      <c r="A138" t="inlineStr">
        <is>
          <t>INT_INTERFACE_R_X9Y44/INT_INTERFACE_SW4END3</t>
        </is>
      </c>
      <c r="B138" t="inlineStr">
        <is>
          <t>Part of wire</t>
        </is>
      </c>
      <c r="C138" t="n">
        <v>0</v>
      </c>
      <c r="D138" t="n">
        <v>0</v>
      </c>
      <c r="I138">
        <f>(((D127 + D128 + D129 + D130 + D131 + D132 + D133 + D134 + D135 + D136 + D137 + D138)/2) + (D139))</f>
        <v/>
      </c>
      <c r="J138">
        <f>((C127 + C128 + C129 + C130 + C131 + C132 + C133 + C134 + C135 + C136 + C137 + C138)*(((D127 + D128 + D129 + D130 + D131 + D132 + D133 + D134 + D135 + D136 + D137 + D138)/2) + (D139)))</f>
        <v/>
      </c>
    </row>
    <row r="139">
      <c r="A139" t="inlineStr">
        <is>
          <t>INT_R_X9Y44/INT_R.SW6END3-&gt;&gt;WL1BEG2</t>
        </is>
      </c>
      <c r="B139" t="inlineStr">
        <is>
          <t>Buffer</t>
        </is>
      </c>
      <c r="C139" t="n">
        <v>1.16220225</v>
      </c>
      <c r="D139" t="n">
        <v>0.008429000000000001</v>
      </c>
      <c r="E139" t="n">
        <v>0.042</v>
      </c>
      <c r="F139" t="n">
        <v>0.034</v>
      </c>
      <c r="G139" t="n">
        <v>0.124</v>
      </c>
      <c r="H139" t="n">
        <v>0.103</v>
      </c>
      <c r="I139">
        <f>((D142) + (D140 + D141))</f>
        <v/>
      </c>
      <c r="J139">
        <f>(((D142) + (D140 + D141))*C139)</f>
        <v/>
      </c>
    </row>
    <row r="140">
      <c r="A140" t="inlineStr">
        <is>
          <t>INT_R_X9Y44/WL1BEG2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INT_L_X8Y44/WL1END2</t>
        </is>
      </c>
      <c r="B141" t="inlineStr">
        <is>
          <t>Part of wire</t>
        </is>
      </c>
      <c r="C141" t="n">
        <v>0</v>
      </c>
      <c r="D141" t="n">
        <v>0</v>
      </c>
      <c r="I141">
        <f>(((D140 + D141)/2) + (D142))</f>
        <v/>
      </c>
      <c r="J141">
        <f>((C140 + C141)*(((D140 + D141)/2) + (D142)))</f>
        <v/>
      </c>
    </row>
    <row r="142">
      <c r="A142" t="inlineStr">
        <is>
          <t>INT_L_X8Y44/INT_L.WL1END2-&gt;&gt;BYP_ALT2</t>
        </is>
      </c>
      <c r="B142" t="inlineStr">
        <is>
          <t>Buffer</t>
        </is>
      </c>
      <c r="C142" t="n">
        <v>0</v>
      </c>
      <c r="D142" t="n">
        <v>0.00757</v>
      </c>
      <c r="E142" t="n">
        <v>0</v>
      </c>
      <c r="F142" t="n">
        <v>0</v>
      </c>
      <c r="G142" t="n">
        <v>0</v>
      </c>
      <c r="H142" t="n">
        <v>0</v>
      </c>
      <c r="I142">
        <f>((D144) + (D143))</f>
        <v/>
      </c>
      <c r="J142">
        <f>(((D144) + (D143))*C142)</f>
        <v/>
      </c>
    </row>
    <row r="143">
      <c r="A143" t="inlineStr">
        <is>
          <t>INT_L_X8Y44/BYP_ALT2</t>
        </is>
      </c>
      <c r="B143" t="inlineStr">
        <is>
          <t>Part of wire</t>
        </is>
      </c>
      <c r="C143" t="n">
        <v>0</v>
      </c>
      <c r="D143" t="n">
        <v>0</v>
      </c>
      <c r="I143">
        <f>(((D143)/2) + (D144))</f>
        <v/>
      </c>
      <c r="J143">
        <f>((C143)*(((D143)/2) + (D144)))</f>
        <v/>
      </c>
    </row>
    <row r="144">
      <c r="A144" t="inlineStr">
        <is>
          <t>INT_L_X8Y44/INT_L.BYP_ALT2-&gt;&gt;BYP_L2</t>
        </is>
      </c>
      <c r="B144" t="inlineStr">
        <is>
          <t>Buffer</t>
        </is>
      </c>
      <c r="C144" t="n">
        <v>3.489880625</v>
      </c>
      <c r="D144" t="n">
        <v>0</v>
      </c>
      <c r="E144" t="n">
        <v>0.055</v>
      </c>
      <c r="F144" t="n">
        <v>0.045</v>
      </c>
      <c r="G144" t="n">
        <v>0.179</v>
      </c>
      <c r="H144" t="n">
        <v>0.148</v>
      </c>
      <c r="I144">
        <f>((((D149) + (D148))) + (D145 + D146))</f>
        <v/>
      </c>
      <c r="J144">
        <f>(((((D149) + (D148))) + (D145 + D146))*C144)</f>
        <v/>
      </c>
    </row>
    <row r="145">
      <c r="A145" t="inlineStr">
        <is>
          <t>INT_L_X8Y44/BYP_L2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CLBLM_L_X8Y44/CLBLM_BYP2</t>
        </is>
      </c>
      <c r="B146" t="inlineStr">
        <is>
          <t>Part of wire</t>
        </is>
      </c>
      <c r="C146" t="n">
        <v>0</v>
      </c>
      <c r="D146" t="n">
        <v>0</v>
      </c>
      <c r="I146">
        <f>(((D145 + D146)/2) + (((D149) + (D148))))</f>
        <v/>
      </c>
      <c r="J146">
        <f>((C145 + C146)*(((D145 + D146)/2) + (((D149) + (D148)))))</f>
        <v/>
      </c>
    </row>
    <row r="147">
      <c r="A147" t="inlineStr">
        <is>
          <t>CLBLM_L_X8Y44/CLBLM_L.CLBLM_BYP2-&gt;CLBLM_L_CX</t>
        </is>
      </c>
      <c r="B147" t="inlineStr">
        <is>
          <t>PassTransistor</t>
        </is>
      </c>
      <c r="C147" t="n">
        <v>0</v>
      </c>
      <c r="E147" t="n">
        <v>0</v>
      </c>
      <c r="F147" t="n">
        <v>0</v>
      </c>
      <c r="G147" t="n">
        <v>0</v>
      </c>
      <c r="H147" t="n">
        <v>0</v>
      </c>
      <c r="I147">
        <f>((D149) + (D148))</f>
        <v/>
      </c>
      <c r="J147">
        <f>(((D149) + (D148))*C147)</f>
        <v/>
      </c>
    </row>
    <row r="148">
      <c r="A148" t="inlineStr">
        <is>
          <t>CLBLM_L_X8Y44/CLBLM_L_CX</t>
        </is>
      </c>
      <c r="B148" t="inlineStr">
        <is>
          <t>Part of wire</t>
        </is>
      </c>
      <c r="C148" t="n">
        <v>0</v>
      </c>
      <c r="D148" t="n">
        <v>0</v>
      </c>
      <c r="I148">
        <f>(((D148)/2) + (D149))</f>
        <v/>
      </c>
      <c r="J148">
        <f>((C148)*(((D148)/2) + (D149)))</f>
        <v/>
      </c>
    </row>
    <row r="149">
      <c r="A149" t="inlineStr">
        <is>
          <t>Address_register_reg[13]/D</t>
        </is>
      </c>
      <c r="B149" t="inlineStr">
        <is>
          <t>Inpin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t="inlineStr">
        <is>
          <t>sw_IBUF[13]: sw_IBUF[13]_inst/O to Address_register_reg[13]/D sum delays</t>
        </is>
      </c>
      <c r="E150">
        <f>(E2 + E5 + E7 + E9 + E11 + E15 + E18 + E32 + E37 + E50 + E63 + E76 + E88 + E101 + E126 + E139 + E142 + E144 + E147 + E149)</f>
        <v/>
      </c>
      <c r="F150">
        <f>(F2 + F5 + F7 + F9 + F11 + F15 + F18 + F32 + F37 + F50 + F63 + F76 + F88 + F101 + F126 + F139 + F142 + F144 + F147 + F149)</f>
        <v/>
      </c>
      <c r="G150">
        <f>(G2 + G5 + G7 + G9 + G11 + G15 + G18 + G32 + G37 + G50 + G63 + G76 + G88 + G101 + G126 + G139 + G142 + G144 + G147 + G149)</f>
        <v/>
      </c>
      <c r="H150">
        <f>(H2 + H5 + H7 + H9 + H11 + H15 + H18 + H32 + H37 + H50 + H63 + H76 + H88 + H101 + H126 + H139 + H142 + H144 + H147 + H149)</f>
        <v/>
      </c>
      <c r="J150">
        <f>(J2 + J4 + J5 + J6 + J7 + J8 + J9 + J10 + J11 + J14 + J15 + J17 + J18 + J31 + J32 + J36 + J37 + J49 + J50 + J62 + J63 + J75 + J76 + J87 + J88 + J100 + J101 + J125 + J126 + J138 + J139 + J141 + J142 + J143 + J144 + J146 + J147 + J148 + J149)</f>
        <v/>
      </c>
    </row>
    <row r="151">
      <c r="A151" t="inlineStr">
        <is>
          <t>sw_IBUF[13]: sw_IBUF[13]_inst/O to Address_register_reg[13]/Dsum delays + cap delay</t>
        </is>
      </c>
      <c r="E151">
        <f>1000*(E150 + J150)</f>
        <v/>
      </c>
      <c r="F151">
        <f>1000*(F150 + J150)</f>
        <v/>
      </c>
      <c r="G151">
        <f>1000*(G150 + J150)</f>
        <v/>
      </c>
      <c r="H151">
        <f>1000*(H150 + J150)</f>
        <v/>
      </c>
    </row>
    <row r="153">
      <c r="A153" t="inlineStr">
        <is>
          <t>sw_IBUF[13]: sw_IBUF[13]_inst/O to Address_register_reg[13]/DTotal delay (from Vivado)</t>
        </is>
      </c>
      <c r="E153" t="inlineStr">
        <is>
          <t>1378</t>
        </is>
      </c>
      <c r="F153" t="inlineStr">
        <is>
          <t>1214</t>
        </is>
      </c>
      <c r="G153" t="inlineStr">
        <is>
          <t>2192</t>
        </is>
      </c>
      <c r="H153" t="inlineStr">
        <is>
          <t>1892</t>
        </is>
      </c>
    </row>
    <row r="155">
      <c r="A155" t="inlineStr">
        <is>
          <t>INT_R_X11Y49/INT_R.WW4END0-&gt;&gt;NL1BEG_N3</t>
        </is>
      </c>
      <c r="B155" t="inlineStr">
        <is>
          <t>Buffer</t>
        </is>
      </c>
      <c r="C155" t="n">
        <v>1.16220225</v>
      </c>
      <c r="D155" t="n">
        <v>0.008429000000000001</v>
      </c>
      <c r="E155" t="n">
        <v>0.054</v>
      </c>
      <c r="F155" t="n">
        <v>0.044</v>
      </c>
      <c r="G155" t="n">
        <v>0.131</v>
      </c>
      <c r="H155" t="n">
        <v>0.108</v>
      </c>
      <c r="I155">
        <f>((D157 + D168) + (D156))</f>
        <v/>
      </c>
      <c r="J155">
        <f>(((D157 + D168) + (D156))*C155)</f>
        <v/>
      </c>
    </row>
    <row r="156">
      <c r="A156" t="inlineStr">
        <is>
          <t>INT_R_X11Y49/NL1BEG_N3</t>
        </is>
      </c>
      <c r="B156" t="inlineStr">
        <is>
          <t>Part of wire</t>
        </is>
      </c>
      <c r="C156" t="n">
        <v>0</v>
      </c>
      <c r="D156" t="n">
        <v>0</v>
      </c>
      <c r="I156">
        <f>(((D156)/2) + (D157 + D168))</f>
        <v/>
      </c>
      <c r="J156">
        <f>((C156)*(((D156)/2) + (D157 + D168)))</f>
        <v/>
      </c>
    </row>
    <row r="157">
      <c r="A157" t="inlineStr">
        <is>
          <t>INT_R_X11Y49/INT_R.NL1BEG_N3-&gt;&gt;IMUX29</t>
        </is>
      </c>
      <c r="B157" t="inlineStr">
        <is>
          <t>Buffer</t>
        </is>
      </c>
      <c r="C157" t="n">
        <v>1.6107141875</v>
      </c>
      <c r="D157" t="n">
        <v>0.007713</v>
      </c>
      <c r="E157" t="n">
        <v>0.047</v>
      </c>
      <c r="F157" t="n">
        <v>0.038</v>
      </c>
      <c r="G157" t="n">
        <v>0.138</v>
      </c>
      <c r="H157" t="n">
        <v>0.114</v>
      </c>
      <c r="I157">
        <f>((((D162) + (D161))) + (D158 + D159))</f>
        <v/>
      </c>
      <c r="J157">
        <f>(((((D162) + (D161))) + (D158 + D159))*C157)</f>
        <v/>
      </c>
    </row>
    <row r="158">
      <c r="A158" t="inlineStr">
        <is>
          <t>INT_R_X11Y49/IMUX29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CLBLM_R_X11Y49/CLBLM_IMUX29</t>
        </is>
      </c>
      <c r="B159" t="inlineStr">
        <is>
          <t>Part of wire</t>
        </is>
      </c>
      <c r="C159" t="n">
        <v>0</v>
      </c>
      <c r="D159" t="n">
        <v>0</v>
      </c>
      <c r="I159">
        <f>(((D158 + D159)/2) + (((D162) + (D161))))</f>
        <v/>
      </c>
      <c r="J159">
        <f>((C158 + C159)*(((D158 + D159)/2) + (((D162) + (D161)))))</f>
        <v/>
      </c>
    </row>
    <row r="160">
      <c r="A160" t="inlineStr">
        <is>
          <t>CLBLM_R_X11Y49/CLBLM_R.CLBLM_IMUX29-&gt;CLBLM_M_C2</t>
        </is>
      </c>
      <c r="B160" t="inlineStr">
        <is>
          <t>PassTransistor</t>
        </is>
      </c>
      <c r="C160" t="n">
        <v>0</v>
      </c>
      <c r="E160" t="n">
        <v>0</v>
      </c>
      <c r="F160" t="n">
        <v>0</v>
      </c>
      <c r="G160" t="n">
        <v>0</v>
      </c>
      <c r="H160" t="n">
        <v>0</v>
      </c>
      <c r="I160">
        <f>((D162) + (D161))</f>
        <v/>
      </c>
      <c r="J160">
        <f>(((D162) + (D161))*C160)</f>
        <v/>
      </c>
    </row>
    <row r="161">
      <c r="A161" t="inlineStr">
        <is>
          <t>CLBLM_R_X11Y49/CLBLM_M_C2</t>
        </is>
      </c>
      <c r="B161" t="inlineStr">
        <is>
          <t>Part of wire</t>
        </is>
      </c>
      <c r="C161" t="n">
        <v>0</v>
      </c>
      <c r="D161" t="n">
        <v>0</v>
      </c>
      <c r="I161">
        <f>(((D161)/2) + (D162))</f>
        <v/>
      </c>
      <c r="J161">
        <f>((C161)*(((D161)/2) + (D162)))</f>
        <v/>
      </c>
    </row>
    <row r="162">
      <c r="A162" t="inlineStr">
        <is>
          <t>masterReg/readData2[13]_i_2/I0</t>
        </is>
      </c>
      <c r="B162" t="inlineStr">
        <is>
          <t>Inpin</t>
        </is>
      </c>
      <c r="D162" t="n">
        <v>0</v>
      </c>
      <c r="E162" t="n">
        <v>0.214</v>
      </c>
      <c r="F162" t="n">
        <v>0.172</v>
      </c>
      <c r="G162" t="n">
        <v>0.506</v>
      </c>
      <c r="H162" t="n">
        <v>0.408</v>
      </c>
    </row>
    <row r="163">
      <c r="A163" t="inlineStr">
        <is>
          <t>sw_IBUF[13]: sw_IBUF[13]_inst/O to masterReg/readData2[13]_i_2/I0 sum delays</t>
        </is>
      </c>
      <c r="E163">
        <f>(E2 + E5 + E7 + E9 + E11 + E15 + E18 + E32 + E37 + E50 + E63 + E76 + E88 + E101 + E155 + E157 + E160 + E162)</f>
        <v/>
      </c>
      <c r="F163">
        <f>(F2 + F5 + F7 + F9 + F11 + F15 + F18 + F32 + F37 + F50 + F63 + F76 + F88 + F101 + F155 + F157 + F160 + F162)</f>
        <v/>
      </c>
      <c r="G163">
        <f>(G2 + G5 + G7 + G9 + G11 + G15 + G18 + G32 + G37 + G50 + G63 + G76 + G88 + G101 + G155 + G157 + G160 + G162)</f>
        <v/>
      </c>
      <c r="H163">
        <f>(H2 + H5 + H7 + H9 + H11 + H15 + H18 + H32 + H37 + H50 + H63 + H76 + H88 + H101 + H155 + H157 + H160 + H162)</f>
        <v/>
      </c>
      <c r="J163">
        <f>(J2 + J4 + J5 + J6 + J7 + J8 + J9 + J10 + J11 + J14 + J15 + J17 + J18 + J31 + J32 + J36 + J37 + J49 + J50 + J62 + J63 + J75 + J76 + J87 + J88 + J100 + J101 + J125 + J155 + J156 + J157 + J159 + J160 + J161 + J162)</f>
        <v/>
      </c>
    </row>
    <row r="164">
      <c r="A164" t="inlineStr">
        <is>
          <t>sw_IBUF[13]: sw_IBUF[13]_inst/O to masterReg/readData2[13]_i_2/I0sum delays + cap delay</t>
        </is>
      </c>
      <c r="E164">
        <f>1000*(E163 + J163)</f>
        <v/>
      </c>
      <c r="F164">
        <f>1000*(F163 + J163)</f>
        <v/>
      </c>
      <c r="G164">
        <f>1000*(G163 + J163)</f>
        <v/>
      </c>
      <c r="H164">
        <f>1000*(H163 + J163)</f>
        <v/>
      </c>
    </row>
    <row r="166">
      <c r="A166" t="inlineStr">
        <is>
          <t>sw_IBUF[13]: sw_IBUF[13]_inst/O to masterReg/readData2[13]_i_2/I0Total delay (from Vivado)</t>
        </is>
      </c>
      <c r="E166" t="inlineStr">
        <is>
          <t>1494</t>
        </is>
      </c>
      <c r="F166" t="inlineStr">
        <is>
          <t>1301</t>
        </is>
      </c>
      <c r="G166" t="inlineStr">
        <is>
          <t>2419</t>
        </is>
      </c>
      <c r="H166" t="inlineStr">
        <is>
          <t>2067</t>
        </is>
      </c>
    </row>
    <row r="168">
      <c r="A168" t="inlineStr">
        <is>
          <t>INT_R_X11Y49/INT_R.NL1BEG_N3-&gt;&gt;WR1BEG_S0</t>
        </is>
      </c>
      <c r="B168" t="inlineStr">
        <is>
          <t>Buffer</t>
        </is>
      </c>
      <c r="C168" t="n">
        <v>1.16220225</v>
      </c>
      <c r="D168" t="n">
        <v>0.008429000000000001</v>
      </c>
      <c r="E168" t="n">
        <v>0.043</v>
      </c>
      <c r="F168" t="n">
        <v>0.035</v>
      </c>
      <c r="G168" t="n">
        <v>0.124</v>
      </c>
      <c r="H168" t="n">
        <v>0.103</v>
      </c>
      <c r="I168">
        <f>((D175 + D188) + (D169 + D170 + D171 + D172 + D173 + D174))</f>
        <v/>
      </c>
      <c r="J168">
        <f>(((D175 + D188) + (D169 + D170 + D171 + D172 + D173 + D174))*C168)</f>
        <v/>
      </c>
    </row>
    <row r="169">
      <c r="A169" t="inlineStr">
        <is>
          <t>INT_R_X11Y49/WR1BEG_S0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INT_L_X10Y50/WR1END0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INT_L_X10Y49/WR1END_S1_0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BRKH_INT_X11Y49/BRKH_INT_WR1BEG_S0</t>
        </is>
      </c>
      <c r="B172" t="inlineStr">
        <is>
          <t>Part of wire</t>
        </is>
      </c>
      <c r="C172" t="n">
        <v>0.00523</v>
      </c>
      <c r="D172" t="n">
        <v>0.001</v>
      </c>
    </row>
    <row r="173">
      <c r="A173" t="inlineStr">
        <is>
          <t>INT_R_X11Y50/WR1BEG0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BRKH_INT_X10Y49/BRKH_INT_WR1END_S1_0</t>
        </is>
      </c>
      <c r="B174" t="inlineStr">
        <is>
          <t>Part of wire</t>
        </is>
      </c>
      <c r="C174" t="n">
        <v>0.00523</v>
      </c>
      <c r="D174" t="n">
        <v>0.001</v>
      </c>
      <c r="I174">
        <f>(((D169 + D170 + D171 + D172 + D173 + D174)/2) + (D175 + D188))</f>
        <v/>
      </c>
      <c r="J174">
        <f>((C169 + C170 + C171 + C172 + C173 + C174)*(((D169 + D170 + D171 + D172 + D173 + D174)/2) + (D175 + D188)))</f>
        <v/>
      </c>
    </row>
    <row r="175">
      <c r="A175" t="inlineStr">
        <is>
          <t>INT_L_X10Y49/INT_L.WR1END_S1_0-&gt;&gt;SR1BEG_S0</t>
        </is>
      </c>
      <c r="B175" t="inlineStr">
        <is>
          <t>Buffer</t>
        </is>
      </c>
      <c r="C175" t="n">
        <v>1.16220225</v>
      </c>
      <c r="D175" t="n">
        <v>0.008429000000000001</v>
      </c>
      <c r="E175" t="n">
        <v>0.056</v>
      </c>
      <c r="F175" t="n">
        <v>0.046</v>
      </c>
      <c r="G175" t="n">
        <v>0.132</v>
      </c>
      <c r="H175" t="n">
        <v>0.109</v>
      </c>
      <c r="I175">
        <f>((D177) + (D176))</f>
        <v/>
      </c>
      <c r="J175">
        <f>(((D177) + (D176))*C175)</f>
        <v/>
      </c>
    </row>
    <row r="176">
      <c r="A176" t="inlineStr">
        <is>
          <t>INT_L_X10Y49/SR1BEG_S0</t>
        </is>
      </c>
      <c r="B176" t="inlineStr">
        <is>
          <t>Part of wire</t>
        </is>
      </c>
      <c r="C176" t="n">
        <v>0</v>
      </c>
      <c r="D176" t="n">
        <v>0</v>
      </c>
      <c r="I176">
        <f>(((D176)/2) + (D177))</f>
        <v/>
      </c>
      <c r="J176">
        <f>((C176)*(((D176)/2) + (D177)))</f>
        <v/>
      </c>
    </row>
    <row r="177">
      <c r="A177" t="inlineStr">
        <is>
          <t>INT_L_X10Y49/INT_L.SR1BEG_S0-&gt;&gt;IMUX_L9</t>
        </is>
      </c>
      <c r="B177" t="inlineStr">
        <is>
          <t>Buffer</t>
        </is>
      </c>
      <c r="C177" t="n">
        <v>1.6107141875</v>
      </c>
      <c r="D177" t="n">
        <v>0.007713</v>
      </c>
      <c r="E177" t="n">
        <v>0.047</v>
      </c>
      <c r="F177" t="n">
        <v>0.038</v>
      </c>
      <c r="G177" t="n">
        <v>0.138</v>
      </c>
      <c r="H177" t="n">
        <v>0.114</v>
      </c>
      <c r="I177">
        <f>((((D182) + (D181))) + (D178 + D179))</f>
        <v/>
      </c>
      <c r="J177">
        <f>(((((D182) + (D181))) + (D178 + D179))*C177)</f>
        <v/>
      </c>
    </row>
    <row r="178">
      <c r="A178" t="inlineStr">
        <is>
          <t>INT_L_X10Y49/IMUX_L9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CLBLM_L_X10Y49/CLBLM_IMUX9</t>
        </is>
      </c>
      <c r="B179" t="inlineStr">
        <is>
          <t>Part of wire</t>
        </is>
      </c>
      <c r="C179" t="n">
        <v>0</v>
      </c>
      <c r="D179" t="n">
        <v>0</v>
      </c>
      <c r="I179">
        <f>(((D178 + D179)/2) + (((D182) + (D181))))</f>
        <v/>
      </c>
      <c r="J179">
        <f>((C178 + C179)*(((D178 + D179)/2) + (((D182) + (D181)))))</f>
        <v/>
      </c>
    </row>
    <row r="180">
      <c r="A180" t="inlineStr">
        <is>
          <t>CLBLM_L_X10Y49/CLBLM_L.CLBLM_IMUX9-&gt;CLBLM_L_A5</t>
        </is>
      </c>
      <c r="B180" t="inlineStr">
        <is>
          <t>PassTransistor</t>
        </is>
      </c>
      <c r="C180" t="n">
        <v>0</v>
      </c>
      <c r="E180" t="n">
        <v>0</v>
      </c>
      <c r="F180" t="n">
        <v>0</v>
      </c>
      <c r="G180" t="n">
        <v>0</v>
      </c>
      <c r="H180" t="n">
        <v>0</v>
      </c>
      <c r="I180">
        <f>((D182) + (D181))</f>
        <v/>
      </c>
      <c r="J180">
        <f>(((D182) + (D181))*C180)</f>
        <v/>
      </c>
    </row>
    <row r="181">
      <c r="A181" t="inlineStr">
        <is>
          <t>CLBLM_L_X10Y49/CLBLM_L_A5</t>
        </is>
      </c>
      <c r="B181" t="inlineStr">
        <is>
          <t>Part of wire</t>
        </is>
      </c>
      <c r="C181" t="n">
        <v>0</v>
      </c>
      <c r="D181" t="n">
        <v>0</v>
      </c>
      <c r="I181">
        <f>(((D181)/2) + (D182))</f>
        <v/>
      </c>
      <c r="J181">
        <f>((C181)*(((D181)/2) + (D182)))</f>
        <v/>
      </c>
    </row>
    <row r="182">
      <c r="A182" t="inlineStr">
        <is>
          <t>ALU1/readData2[13]_i_3/I0</t>
        </is>
      </c>
      <c r="B182" t="inlineStr">
        <is>
          <t>Inpin</t>
        </is>
      </c>
      <c r="D182" t="n">
        <v>0</v>
      </c>
      <c r="E182" t="n">
        <v>0.042</v>
      </c>
      <c r="F182" t="n">
        <v>0.033</v>
      </c>
      <c r="G182" t="n">
        <v>0.112</v>
      </c>
      <c r="H182" t="n">
        <v>0.091</v>
      </c>
    </row>
    <row r="183">
      <c r="A183" t="inlineStr">
        <is>
          <t>sw_IBUF[13]: sw_IBUF[13]_inst/O to ALU1/readData2[13]_i_3/I0 sum delays</t>
        </is>
      </c>
      <c r="E183">
        <f>(E2 + E5 + E7 + E9 + E11 + E15 + E18 + E32 + E37 + E50 + E63 + E76 + E88 + E101 + E155 + E168 + E175 + E177 + E180 + E182)</f>
        <v/>
      </c>
      <c r="F183">
        <f>(F2 + F5 + F7 + F9 + F11 + F15 + F18 + F32 + F37 + F50 + F63 + F76 + F88 + F101 + F155 + F168 + F175 + F177 + F180 + F182)</f>
        <v/>
      </c>
      <c r="G183">
        <f>(G2 + G5 + G7 + G9 + G11 + G15 + G18 + G32 + G37 + G50 + G63 + G76 + G88 + G101 + G155 + G168 + G175 + G177 + G180 + G182)</f>
        <v/>
      </c>
      <c r="H183">
        <f>(H2 + H5 + H7 + H9 + H11 + H15 + H18 + H32 + H37 + H50 + H63 + H76 + H88 + H101 + H155 + H168 + H175 + H177 + H180 + H182)</f>
        <v/>
      </c>
      <c r="J183">
        <f>(J2 + J4 + J5 + J6 + J7 + J8 + J9 + J10 + J11 + J14 + J15 + J17 + J18 + J31 + J32 + J36 + J37 + J49 + J50 + J62 + J63 + J75 + J76 + J87 + J88 + J100 + J101 + J125 + J155 + J156 + J168 + J174 + J175 + J176 + J177 + J179 + J180 + J181 + J182)</f>
        <v/>
      </c>
    </row>
    <row r="184">
      <c r="A184" t="inlineStr">
        <is>
          <t>sw_IBUF[13]: sw_IBUF[13]_inst/O to ALU1/readData2[13]_i_3/I0sum delays + cap delay</t>
        </is>
      </c>
      <c r="E184">
        <f>1000*(E183 + J183)</f>
        <v/>
      </c>
      <c r="F184">
        <f>1000*(F183 + J183)</f>
        <v/>
      </c>
      <c r="G184">
        <f>1000*(G183 + J183)</f>
        <v/>
      </c>
      <c r="H184">
        <f>1000*(H183 + J183)</f>
        <v/>
      </c>
    </row>
    <row r="186">
      <c r="A186" t="inlineStr">
        <is>
          <t>sw_IBUF[13]: sw_IBUF[13]_inst/O to ALU1/readData2[13]_i_3/I0Total delay (from Vivado)</t>
        </is>
      </c>
      <c r="E186" t="inlineStr">
        <is>
          <t>1448</t>
        </is>
      </c>
      <c r="F186" t="inlineStr">
        <is>
          <t>1270</t>
        </is>
      </c>
      <c r="G186" t="inlineStr">
        <is>
          <t>2312</t>
        </is>
      </c>
      <c r="H186" t="inlineStr">
        <is>
          <t>1992</t>
        </is>
      </c>
    </row>
    <row r="188">
      <c r="A188" t="inlineStr">
        <is>
          <t>INT_L_X10Y49/INT_L.WR1END_S1_0-&gt;&gt;IMUX_L39</t>
        </is>
      </c>
      <c r="B188" t="inlineStr">
        <is>
          <t>Buffer</t>
        </is>
      </c>
      <c r="C188" t="n">
        <v>1.6107141875</v>
      </c>
      <c r="D188" t="n">
        <v>0.007713</v>
      </c>
      <c r="E188" t="n">
        <v>0.047</v>
      </c>
      <c r="F188" t="n">
        <v>0.038</v>
      </c>
      <c r="G188" t="n">
        <v>0.138</v>
      </c>
      <c r="H188" t="n">
        <v>0.114</v>
      </c>
      <c r="I188">
        <f>((((D193) + (D192))) + (D189 + D190))</f>
        <v/>
      </c>
      <c r="J188">
        <f>(((((D193) + (D192))) + (D189 + D190))*C188)</f>
        <v/>
      </c>
    </row>
    <row r="189">
      <c r="A189" t="inlineStr">
        <is>
          <t>INT_L_X10Y49/IMUX_L39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CLBLM_L_X10Y49/CLBLM_IMUX39</t>
        </is>
      </c>
      <c r="B190" t="inlineStr">
        <is>
          <t>Part of wire</t>
        </is>
      </c>
      <c r="C190" t="n">
        <v>0</v>
      </c>
      <c r="D190" t="n">
        <v>0</v>
      </c>
      <c r="I190">
        <f>(((D189 + D190)/2) + (((D193) + (D192))))</f>
        <v/>
      </c>
      <c r="J190">
        <f>((C189 + C190)*(((D189 + D190)/2) + (((D193) + (D192)))))</f>
        <v/>
      </c>
    </row>
    <row r="191">
      <c r="A191" t="inlineStr">
        <is>
          <t>CLBLM_L_X10Y49/CLBLM_L.CLBLM_IMUX39-&gt;CLBLM_L_D3</t>
        </is>
      </c>
      <c r="B191" t="inlineStr">
        <is>
          <t>PassTransistor</t>
        </is>
      </c>
      <c r="C191" t="n">
        <v>0</v>
      </c>
      <c r="E191" t="n">
        <v>0</v>
      </c>
      <c r="F191" t="n">
        <v>0</v>
      </c>
      <c r="G191" t="n">
        <v>0</v>
      </c>
      <c r="H191" t="n">
        <v>0</v>
      </c>
      <c r="I191">
        <f>((D193) + (D192))</f>
        <v/>
      </c>
      <c r="J191">
        <f>(((D193) + (D192))*C191)</f>
        <v/>
      </c>
    </row>
    <row r="192">
      <c r="A192" t="inlineStr">
        <is>
          <t>CLBLM_L_X10Y49/CLBLM_L_D3</t>
        </is>
      </c>
      <c r="B192" t="inlineStr">
        <is>
          <t>Part of wire</t>
        </is>
      </c>
      <c r="C192" t="n">
        <v>0</v>
      </c>
      <c r="D192" t="n">
        <v>0</v>
      </c>
      <c r="I192">
        <f>(((D192)/2) + (D193))</f>
        <v/>
      </c>
      <c r="J192">
        <f>((C192)*(((D192)/2) + (D193)))</f>
        <v/>
      </c>
    </row>
    <row r="193">
      <c r="A193" t="inlineStr">
        <is>
          <t>masterReg/register_reg_r1_0_31_12_17_i_1/I2</t>
        </is>
      </c>
      <c r="B193" t="inlineStr">
        <is>
          <t>Inpin</t>
        </is>
      </c>
      <c r="D193" t="n">
        <v>0</v>
      </c>
      <c r="E193" t="n">
        <v>0.136</v>
      </c>
      <c r="F193" t="n">
        <v>0.109</v>
      </c>
      <c r="G193" t="n">
        <v>0.346</v>
      </c>
      <c r="H193" t="n">
        <v>0.279</v>
      </c>
    </row>
    <row r="194">
      <c r="A194" t="inlineStr">
        <is>
          <t>sw_IBUF[13]: sw_IBUF[13]_inst/O to masterReg/register_reg_r1_0_31_12_17_i_1/I2 sum delays</t>
        </is>
      </c>
      <c r="E194">
        <f>(E2 + E5 + E7 + E9 + E11 + E15 + E18 + E32 + E37 + E50 + E63 + E76 + E88 + E101 + E155 + E168 + E188 + E191 + E193)</f>
        <v/>
      </c>
      <c r="F194">
        <f>(F2 + F5 + F7 + F9 + F11 + F15 + F18 + F32 + F37 + F50 + F63 + F76 + F88 + F101 + F155 + F168 + F188 + F191 + F193)</f>
        <v/>
      </c>
      <c r="G194">
        <f>(G2 + G5 + G7 + G9 + G11 + G15 + G18 + G32 + G37 + G50 + G63 + G76 + G88 + G101 + G155 + G168 + G188 + G191 + G193)</f>
        <v/>
      </c>
      <c r="H194">
        <f>(H2 + H5 + H7 + H9 + H11 + H15 + H18 + H32 + H37 + H50 + H63 + H76 + H88 + H101 + H155 + H168 + H188 + H191 + H193)</f>
        <v/>
      </c>
      <c r="J194">
        <f>(J2 + J4 + J5 + J6 + J7 + J8 + J9 + J10 + J11 + J14 + J15 + J17 + J18 + J31 + J32 + J36 + J37 + J49 + J50 + J62 + J63 + J75 + J76 + J87 + J88 + J100 + J101 + J125 + J155 + J156 + J168 + J174 + J188 + J190 + J191 + J192 + J193)</f>
        <v/>
      </c>
    </row>
    <row r="195">
      <c r="A195" t="inlineStr">
        <is>
          <t>sw_IBUF[13]: sw_IBUF[13]_inst/O to masterReg/register_reg_r1_0_31_12_17_i_1/I2sum delays + cap delay</t>
        </is>
      </c>
      <c r="E195">
        <f>1000*(E194 + J194)</f>
        <v/>
      </c>
      <c r="F195">
        <f>1000*(F194 + J194)</f>
        <v/>
      </c>
      <c r="G195">
        <f>1000*(G194 + J194)</f>
        <v/>
      </c>
      <c r="H195">
        <f>1000*(H194 + J194)</f>
        <v/>
      </c>
    </row>
    <row r="197">
      <c r="A197" t="inlineStr">
        <is>
          <t>sw_IBUF[13]: sw_IBUF[13]_inst/O to masterReg/register_reg_r1_0_31_12_17_i_1/I2Total delay (from Vivado)</t>
        </is>
      </c>
      <c r="E197" t="inlineStr">
        <is>
          <t>1478</t>
        </is>
      </c>
      <c r="F197" t="inlineStr">
        <is>
          <t>1292</t>
        </is>
      </c>
      <c r="G197" t="inlineStr">
        <is>
          <t>2396</t>
        </is>
      </c>
      <c r="H197" t="inlineStr">
        <is>
          <t>2055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RIOB33_X43Y43/IOB_IBUF0 RIOI3_TBYTESRC_X43Y43/RIOI_IBUF0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RIOB33_X43Y43/IOB_IBUF0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RIOI3_TBYTESRC_X43Y43/RIOI_IBUF0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RIOI3_TBYTESRC_X43Y43/RIOI3_TBYTESRC.RIOI_IBUF0-&gt;RIOI_I0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RIOI3_TBYTESRC_X43Y43/RIOI_I0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RIOI3_TBYTESRC_X43Y43/RIOI3_TBYTESRC.RIOI_I0-&gt;RIOI_ILOGIC0_D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RIOI3_TBYTESRC_X43Y43/RIOI_ILOGIC0_D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RIOI3_TBYTESRC_X43Y43/RIOI3_TBYTESRC.RIOI_ILOGIC0_D-&gt;&gt;IOI_ILOGIC0_O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RIOI3_TBYTESRC_X43Y43/IOI_ILOGIC0_O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RIOI3_TBYTESRC_X43Y43/RIOI3_TBYTESRC.IOI_ILOGIC0_O-&gt;&gt;IOI_LOGIC_OUTS18_1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RIOI3_TBYTESRC_X43Y43/IOI_LOGIC_OUTS18_1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IO_INT_INTERFACE_R_X43Y44/INT_INTERFACE_LOGIC_OUTS_B18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R_TERM_INT_X112Y46/TERM_INT_LOGIC_OUTS_L_B18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IO_INT_INTERFACE_R_X43Y44/IO_INT_INTERFACE_R.INT_INTERFACE_LOGIC_OUTS_B18-&gt;&gt;INT_INTERFACE_LOGIC_OUTS18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IO_INT_INTERFACE_R_X43Y44/INT_INTERFACE_LOGIC_OUTS18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INT_R_X43Y44/LOGIC_OUTS18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INT_R_X43Y44/INT_R.LOGIC_OUTS18-&gt;&gt;NW6BEG0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0.075</v>
      </c>
      <c r="F18" t="n">
        <v>0.062</v>
      </c>
      <c r="G18" t="n">
        <v>0.175</v>
      </c>
      <c r="H18" t="n">
        <v>0.144</v>
      </c>
      <c r="I18">
        <f>((D32) + (D19 + D20 + D21 + D22 + D23 + D24 + D25 + D26 + D27 + D28 + D29 + D30 + D31))</f>
        <v/>
      </c>
      <c r="J18">
        <f>(((D32) + (D19 + D20 + D21 + D22 + D23 + D24 + D25 + D26 + D27 + D28 + D29 + D30 + D31))*C18)</f>
        <v/>
      </c>
    </row>
    <row r="19">
      <c r="A19" t="inlineStr">
        <is>
          <t>INT_R_X43Y44/NW6BEG0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INT_R_X41Y48/NW6END0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INT_R_X41Y47/NW6END_S0_0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INT_L_X42Y44/NW6A0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INT_L_X42Y45/NW6B0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INT_L_X42Y46/NW6C0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INT_L_X42Y47/NW6D0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INT_L_X42Y48/NW6E0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INT_INTERFACE_L_X42Y48/INT_INTERFACE_NW4END0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CMT_FIFO_L_X107Y45/CMT_FIFO_NW4END0_11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CMT_TOP_L_UPPER_T_X106Y44/CMT_TOP_NW4END0_11</t>
        </is>
      </c>
      <c r="B29" t="inlineStr">
        <is>
          <t>Part of wire</t>
        </is>
      </c>
      <c r="C29" t="n">
        <v>0.31751</v>
      </c>
      <c r="D29" t="n">
        <v>0.018</v>
      </c>
    </row>
    <row r="30">
      <c r="A30" t="inlineStr">
        <is>
          <t>VBRK_X105Y50/VBRK_NW4END0</t>
        </is>
      </c>
      <c r="B30" t="inlineStr">
        <is>
          <t>Part of wire</t>
        </is>
      </c>
      <c r="C30" t="n">
        <v>0.01211</v>
      </c>
      <c r="D30" t="n">
        <v>0.00162</v>
      </c>
    </row>
    <row r="31">
      <c r="A31" t="inlineStr">
        <is>
          <t>CLBLM_R_X41Y48/CLBLM_NW4END0</t>
        </is>
      </c>
      <c r="B31" t="inlineStr">
        <is>
          <t>Part of wire</t>
        </is>
      </c>
      <c r="C31" t="n">
        <v>0</v>
      </c>
      <c r="D31" t="n">
        <v>0</v>
      </c>
      <c r="I31">
        <f>(((D19 + D20 + D21 + D22 + D23 + D24 + D25 + D26 + D27 + D28 + D29 + D30 + D31)/2) + (D32))</f>
        <v/>
      </c>
      <c r="J31">
        <f>((C19 + C20 + C21 + C22 + C23 + C24 + C25 + C26 + C27 + C28 + C29 + C30 + C31)*(((D19 + D20 + D21 + D22 + D23 + D24 + D25 + D26 + D27 + D28 + D29 + D30 + D31)/2) + (D32)))</f>
        <v/>
      </c>
    </row>
    <row r="32">
      <c r="A32" t="inlineStr">
        <is>
          <t>INT_R_X41Y48/INT_R.NW6END0-&gt;&gt;WW4BEG0</t>
        </is>
      </c>
      <c r="B32" t="inlineStr">
        <is>
          <t>Buffer</t>
        </is>
      </c>
      <c r="C32" t="n">
        <v>1.2375</v>
      </c>
      <c r="D32" t="n">
        <v>0.009403999999999999</v>
      </c>
      <c r="E32" t="n">
        <v>0.07199999999999999</v>
      </c>
      <c r="F32" t="n">
        <v>0.059</v>
      </c>
      <c r="G32" t="n">
        <v>0.168</v>
      </c>
      <c r="H32" t="n">
        <v>0.139</v>
      </c>
      <c r="I32">
        <f>((D45) + (D33 + D34 + D35 + D36 + D37 + D38 + D39 + D40 + D41 + D42 + D43 + D44))</f>
        <v/>
      </c>
      <c r="J32">
        <f>(((D45) + (D33 + D34 + D35 + D36 + D37 + D38 + D39 + D40 + D41 + D42 + D43 + D44))*C32)</f>
        <v/>
      </c>
    </row>
    <row r="33">
      <c r="A33" t="inlineStr">
        <is>
          <t>INT_R_X41Y48/WW4BEG0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INT_R_X37Y48/WW4END0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INT_R_X37Y47/WW4END_S0_0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INT_L_X40Y48/WW4A0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CLBLL_L_X40Y48/CLBLL_WW4B0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CLBLM_R_X39Y48/CLBLM_WW4B0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INT_R_X39Y48/WW4B0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INT_L_X38Y48/WW4C0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CLBLL_L_X38Y48/CLBLL_WW4END0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VBRK_X96Y50/VBRK_WW4END0</t>
        </is>
      </c>
      <c r="B42" t="inlineStr">
        <is>
          <t>Part of wire</t>
        </is>
      </c>
      <c r="C42" t="n">
        <v>0.01211</v>
      </c>
      <c r="D42" t="n">
        <v>0.00162</v>
      </c>
    </row>
    <row r="43">
      <c r="A43" t="inlineStr">
        <is>
          <t>BRAM_R_X37Y45/BRAM_WW4END0_3</t>
        </is>
      </c>
      <c r="B43" t="inlineStr">
        <is>
          <t>Part of wire</t>
        </is>
      </c>
      <c r="C43" t="n">
        <v>0.26892</v>
      </c>
      <c r="D43" t="n">
        <v>0.05565999999999999</v>
      </c>
    </row>
    <row r="44">
      <c r="A44" t="inlineStr">
        <is>
          <t>BRAM_INT_INTERFACE_R_X37Y48/INT_INTERFACE_WW4END0</t>
        </is>
      </c>
      <c r="B44" t="inlineStr">
        <is>
          <t>Part of wire</t>
        </is>
      </c>
      <c r="C44" t="n">
        <v>0</v>
      </c>
      <c r="D44" t="n">
        <v>0</v>
      </c>
      <c r="I44">
        <f>(((D33 + D34 + D35 + D36 + D37 + D38 + D39 + D40 + D41 + D42 + D43 + D44)/2) + (D45))</f>
        <v/>
      </c>
      <c r="J44">
        <f>((C33 + C34 + C35 + C36 + C37 + C38 + C39 + C40 + C41 + C42 + C43 + C44)*(((D33 + D34 + D35 + D36 + D37 + D38 + D39 + D40 + D41 + D42 + D43 + D44)/2) + (D45)))</f>
        <v/>
      </c>
    </row>
    <row r="45">
      <c r="A45" t="inlineStr">
        <is>
          <t>INT_R_X37Y48/INT_R.WW4END0-&gt;&gt;WW4BEG0</t>
        </is>
      </c>
      <c r="B45" t="inlineStr">
        <is>
          <t>Buffer</t>
        </is>
      </c>
      <c r="C45" t="n">
        <v>1.2375</v>
      </c>
      <c r="D45" t="n">
        <v>0.009403999999999999</v>
      </c>
      <c r="E45" t="n">
        <v>0.07199999999999999</v>
      </c>
      <c r="F45" t="n">
        <v>0.059</v>
      </c>
      <c r="G45" t="n">
        <v>0.168</v>
      </c>
      <c r="H45" t="n">
        <v>0.139</v>
      </c>
      <c r="I45">
        <f>((D58) + (D46 + D47 + D48 + D49 + D50 + D51 + D52 + D53 + D54 + D55 + D56 + D57))</f>
        <v/>
      </c>
      <c r="J45">
        <f>(((D58) + (D46 + D47 + D48 + D49 + D50 + D51 + D52 + D53 + D54 + D55 + D56 + D57))*C45)</f>
        <v/>
      </c>
    </row>
    <row r="46">
      <c r="A46" t="inlineStr">
        <is>
          <t>INT_R_X37Y48/WW4BEG0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INT_R_X33Y48/WW4END0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INT_R_X33Y47/WW4END_S0_0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INT_L_X36Y48/WW4A0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CLBLM_L_X36Y48/CLBLM_WW4B0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CLBLM_R_X35Y48/CLBLM_WW4B0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INT_R_X35Y48/WW4B0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INT_L_X34Y48/WW4C0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INT_INTERFACE_L_X34Y48/INT_INTERFACE_WW4END0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DSP_L_X34Y45/DSP_WW4END0_3</t>
        </is>
      </c>
      <c r="B55" t="inlineStr">
        <is>
          <t>Part of wire</t>
        </is>
      </c>
      <c r="C55" t="n">
        <v>0.04743</v>
      </c>
      <c r="D55" t="n">
        <v>0.011</v>
      </c>
    </row>
    <row r="56">
      <c r="A56" t="inlineStr">
        <is>
          <t>VBRK_X85Y50/VBRK_WW4END0</t>
        </is>
      </c>
      <c r="B56" t="inlineStr">
        <is>
          <t>Part of wire</t>
        </is>
      </c>
      <c r="C56" t="n">
        <v>0.01211</v>
      </c>
      <c r="D56" t="n">
        <v>0.00162</v>
      </c>
    </row>
    <row r="57">
      <c r="A57" t="inlineStr">
        <is>
          <t>CLBLM_R_X33Y48/CLBLM_WW4END0</t>
        </is>
      </c>
      <c r="B57" t="inlineStr">
        <is>
          <t>Part of wire</t>
        </is>
      </c>
      <c r="C57" t="n">
        <v>0</v>
      </c>
      <c r="D57" t="n">
        <v>0</v>
      </c>
      <c r="I57">
        <f>(((D46 + D47 + D48 + D49 + D50 + D51 + D52 + D53 + D54 + D55 + D56 + D57)/2) + (D58))</f>
        <v/>
      </c>
      <c r="J57">
        <f>((C46 + C47 + C48 + C49 + C50 + C51 + C52 + C53 + C54 + C55 + C56 + C57)*(((D46 + D47 + D48 + D49 + D50 + D51 + D52 + D53 + D54 + D55 + D56 + D57)/2) + (D58)))</f>
        <v/>
      </c>
    </row>
    <row r="58">
      <c r="A58" t="inlineStr">
        <is>
          <t>INT_R_X33Y48/INT_R.WW4END0-&gt;&gt;WW4BEG0</t>
        </is>
      </c>
      <c r="B58" t="inlineStr">
        <is>
          <t>Buffer</t>
        </is>
      </c>
      <c r="C58" t="n">
        <v>1.2375</v>
      </c>
      <c r="D58" t="n">
        <v>0.009403999999999999</v>
      </c>
      <c r="E58" t="n">
        <v>0.07199999999999999</v>
      </c>
      <c r="F58" t="n">
        <v>0.059</v>
      </c>
      <c r="G58" t="n">
        <v>0.168</v>
      </c>
      <c r="H58" t="n">
        <v>0.139</v>
      </c>
      <c r="I58">
        <f>((D71) + (D59 + D60 + D61 + D62 + D63 + D64 + D65 + D66 + D67 + D68 + D69 + D70))</f>
        <v/>
      </c>
      <c r="J58">
        <f>(((D71) + (D59 + D60 + D61 + D62 + D63 + D64 + D65 + D66 + D67 + D68 + D69 + D70))*C58)</f>
        <v/>
      </c>
    </row>
    <row r="59">
      <c r="A59" t="inlineStr">
        <is>
          <t>INT_R_X33Y48/WW4BEG0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INT_R_X29Y48/WW4END0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INT_R_X29Y47/WW4END_S0_0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INT_L_X32Y48/WW4A0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CLBLM_L_X32Y48/CLBLM_WW4B0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VBRK_X80Y50/VBRK_WW4B0</t>
        </is>
      </c>
      <c r="B64" t="inlineStr">
        <is>
          <t>Part of wire</t>
        </is>
      </c>
      <c r="C64" t="n">
        <v>0.01211</v>
      </c>
      <c r="D64" t="n">
        <v>0.00162</v>
      </c>
    </row>
    <row r="65">
      <c r="A65" t="inlineStr">
        <is>
          <t>CLBLL_R_X31Y48/CLBLL_WW4B0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INT_R_X31Y48/WW4B0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INT_L_X30Y48/WW4C0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BRAM_INT_INTERFACE_L_X30Y48/INT_INTERFACE_WW4END0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BRAM_L_X30Y45/BRAM_WW4END0_3</t>
        </is>
      </c>
      <c r="B69" t="inlineStr">
        <is>
          <t>Part of wire</t>
        </is>
      </c>
      <c r="C69" t="n">
        <v>0.26892</v>
      </c>
      <c r="D69" t="n">
        <v>0.05565999999999999</v>
      </c>
    </row>
    <row r="70">
      <c r="A70" t="inlineStr">
        <is>
          <t>CLBLM_R_X29Y48/CLBLM_WW4END0</t>
        </is>
      </c>
      <c r="B70" t="inlineStr">
        <is>
          <t>Part of wire</t>
        </is>
      </c>
      <c r="C70" t="n">
        <v>0</v>
      </c>
      <c r="D70" t="n">
        <v>0</v>
      </c>
      <c r="I70">
        <f>(((D59 + D60 + D61 + D62 + D63 + D64 + D65 + D66 + D67 + D68 + D69 + D70)/2) + (D71))</f>
        <v/>
      </c>
      <c r="J70">
        <f>((C59 + C60 + C61 + C62 + C63 + C64 + C65 + C66 + C67 + C68 + C69 + C70)*(((D59 + D60 + D61 + D62 + D63 + D64 + D65 + D66 + D67 + D68 + D69 + D70)/2) + (D71)))</f>
        <v/>
      </c>
    </row>
    <row r="71">
      <c r="A71" t="inlineStr">
        <is>
          <t>INT_R_X29Y48/INT_R.WW4END0-&gt;&gt;WW4BEG0</t>
        </is>
      </c>
      <c r="B71" t="inlineStr">
        <is>
          <t>Buffer</t>
        </is>
      </c>
      <c r="C71" t="n">
        <v>1.2375</v>
      </c>
      <c r="D71" t="n">
        <v>0.009403999999999999</v>
      </c>
      <c r="E71" t="n">
        <v>0.07199999999999999</v>
      </c>
      <c r="F71" t="n">
        <v>0.059</v>
      </c>
      <c r="G71" t="n">
        <v>0.168</v>
      </c>
      <c r="H71" t="n">
        <v>0.139</v>
      </c>
      <c r="I71">
        <f>((D83) + (D72 + D73 + D74 + D75 + D76 + D77 + D78 + D79 + D80 + D81 + D82))</f>
        <v/>
      </c>
      <c r="J71">
        <f>(((D83) + (D72 + D73 + D74 + D75 + D76 + D77 + D78 + D79 + D80 + D81 + D82))*C71)</f>
        <v/>
      </c>
    </row>
    <row r="72">
      <c r="A72" t="inlineStr">
        <is>
          <t>INT_R_X29Y48/WW4BEG0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INT_R_X25Y48/WW4END0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INT_R_X25Y47/WW4END_S0_0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INT_L_X28Y48/WW4A0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CLBLL_L_X28Y48/CLBLL_WW4B0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CLBLM_R_X27Y48/CLBLM_WW4B0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INT_R_X27Y48/WW4B0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INT_L_X26Y48/WW4C0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CLBLL_L_X26Y48/CLBLL_WW4END0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VBRK_X66Y50/VBRK_WW4END0</t>
        </is>
      </c>
      <c r="B81" t="inlineStr">
        <is>
          <t>Part of wire</t>
        </is>
      </c>
      <c r="C81" t="n">
        <v>0.01211</v>
      </c>
      <c r="D81" t="n">
        <v>0.00162</v>
      </c>
    </row>
    <row r="82">
      <c r="A82" t="inlineStr">
        <is>
          <t>CLBLM_R_X25Y48/CLBLM_WW4END0</t>
        </is>
      </c>
      <c r="B82" t="inlineStr">
        <is>
          <t>Part of wire</t>
        </is>
      </c>
      <c r="C82" t="n">
        <v>0</v>
      </c>
      <c r="D82" t="n">
        <v>0</v>
      </c>
      <c r="I82">
        <f>(((D72 + D73 + D74 + D75 + D76 + D77 + D78 + D79 + D80 + D81 + D82)/2) + (D83))</f>
        <v/>
      </c>
      <c r="J82">
        <f>((C72 + C73 + C74 + C75 + C76 + C77 + C78 + C79 + C80 + C81 + C82)*(((D72 + D73 + D74 + D75 + D76 + D77 + D78 + D79 + D80 + D81 + D82)/2) + (D83)))</f>
        <v/>
      </c>
    </row>
    <row r="83">
      <c r="A83" t="inlineStr">
        <is>
          <t>INT_R_X25Y48/INT_R.WW4END0-&gt;&gt;WW4BEG0</t>
        </is>
      </c>
      <c r="B83" t="inlineStr">
        <is>
          <t>Buffer</t>
        </is>
      </c>
      <c r="C83" t="n">
        <v>1.2375</v>
      </c>
      <c r="D83" t="n">
        <v>0.009403999999999999</v>
      </c>
      <c r="E83" t="n">
        <v>0.07199999999999999</v>
      </c>
      <c r="F83" t="n">
        <v>0.059</v>
      </c>
      <c r="G83" t="n">
        <v>0.168</v>
      </c>
      <c r="H83" t="n">
        <v>0.139</v>
      </c>
      <c r="I83">
        <f>((D96) + (D84 + D85 + D86 + D87 + D88 + D89 + D90 + D91 + D92 + D93 + D94 + D95))</f>
        <v/>
      </c>
      <c r="J83">
        <f>(((D96) + (D84 + D85 + D86 + D87 + D88 + D89 + D90 + D91 + D92 + D93 + D94 + D95))*C83)</f>
        <v/>
      </c>
    </row>
    <row r="84">
      <c r="A84" t="inlineStr">
        <is>
          <t>INT_R_X25Y48/WW4BEG0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INT_R_X21Y48/WW4END0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INT_R_X21Y47/WW4END_S0_0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INT_L_X24Y48/WW4A0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CLBLL_L_X24Y48/CLBLL_WW4B0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VBRK_X61Y50/VBRK_WW4B0</t>
        </is>
      </c>
      <c r="B89" t="inlineStr">
        <is>
          <t>Part of wire</t>
        </is>
      </c>
      <c r="C89" t="n">
        <v>0.01211</v>
      </c>
      <c r="D89" t="n">
        <v>0.00162</v>
      </c>
    </row>
    <row r="90">
      <c r="A90" t="inlineStr">
        <is>
          <t>CLK_BUFG_BOT_R_X60Y48/CLK_HROW_WW4B0_2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INT_INTERFACE_R_X23Y48/INT_INTERFACE_WW4B0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INT_R_X23Y48/WW4B0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INT_L_X22Y48/WW4C0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CLBLM_L_X22Y48/CLBLM_WW4END0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CLBLL_R_X21Y48/CLBLL_WW4END0</t>
        </is>
      </c>
      <c r="B95" t="inlineStr">
        <is>
          <t>Part of wire</t>
        </is>
      </c>
      <c r="C95" t="n">
        <v>0</v>
      </c>
      <c r="D95" t="n">
        <v>0</v>
      </c>
      <c r="I95">
        <f>(((D84 + D85 + D86 + D87 + D88 + D89 + D90 + D91 + D92 + D93 + D94 + D95)/2) + (D96))</f>
        <v/>
      </c>
      <c r="J95">
        <f>((C84 + C85 + C86 + C87 + C88 + C89 + C90 + C91 + C92 + C93 + C94 + C95)*(((D84 + D85 + D86 + D87 + D88 + D89 + D90 + D91 + D92 + D93 + D94 + D95)/2) + (D96)))</f>
        <v/>
      </c>
    </row>
    <row r="96">
      <c r="A96" t="inlineStr">
        <is>
          <t>INT_R_X21Y48/INT_R.WW4END0-&gt;&gt;WW4BEG0</t>
        </is>
      </c>
      <c r="B96" t="inlineStr">
        <is>
          <t>Buffer</t>
        </is>
      </c>
      <c r="C96" t="n">
        <v>1.2375</v>
      </c>
      <c r="D96" t="n">
        <v>0.009403999999999999</v>
      </c>
      <c r="E96" t="n">
        <v>0.07199999999999999</v>
      </c>
      <c r="F96" t="n">
        <v>0.059</v>
      </c>
      <c r="G96" t="n">
        <v>0.168</v>
      </c>
      <c r="H96" t="n">
        <v>0.139</v>
      </c>
      <c r="I96">
        <f>((D121 + D139 + D755) + (D97 + D98 + D99 + D100 + D101 + D102 + D103 + D104 + D105 + D106 + D107 + D108 + D109 + D110 + D111 + D112 + D113 + D114 + D115 + D116 + D117 + D118 + D119 + D120))</f>
        <v/>
      </c>
      <c r="J96">
        <f>(((D121 + D139 + D755) + (D97 + D98 + D99 + D100 + D101 + D102 + D103 + D104 + D105 + D106 + D107 + D108 + D109 + D110 + D111 + D112 + D113 + D114 + D115 + D116 + D117 + D118 + D119 + D120))*C96)</f>
        <v/>
      </c>
    </row>
    <row r="97">
      <c r="A97" t="inlineStr">
        <is>
          <t>INT_R_X21Y48/WW4BEG0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INT_R_X11Y48/WW4END0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INT_R_X11Y47/WW4END_S0_0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INT_L_X20Y48/WW4A0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CLBLM_L_X20Y48/CLBLM_WW4B0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CLBLL_R_X19Y48/CLBLL_WW4B0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INT_R_X19Y48/WW4B0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INT_L_X18Y48/WW4C0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INT_INTERFACE_L_X18Y48/INT_INTERFACE_WW4END0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VFRAME_X47Y50/VFRAME_WW4END0</t>
        </is>
      </c>
      <c r="B106" t="inlineStr">
        <is>
          <t>Part of wire</t>
        </is>
      </c>
      <c r="C106" t="n">
        <v>0.04367</v>
      </c>
      <c r="D106" t="n">
        <v>0.00584</v>
      </c>
    </row>
    <row r="107">
      <c r="A107" t="inlineStr">
        <is>
          <t>CFG_CENTER_TOP_X46Y42/CFG_CENTER_WW4END0_8</t>
        </is>
      </c>
      <c r="B107" t="inlineStr">
        <is>
          <t>Part of wire</t>
        </is>
      </c>
      <c r="C107" t="n">
        <v>0.3254</v>
      </c>
      <c r="D107" t="n">
        <v>0.06454399999999999</v>
      </c>
    </row>
    <row r="108">
      <c r="A108" t="inlineStr">
        <is>
          <t>INT_FEEDTHRU_2_X45Y50/INT_FEEDTHRU_2_WW4END0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INT_FEEDTHRU_2_X44Y50/INT_FEEDTHRU_2_WW4END0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INT_FEEDTHRU_1_X43Y50/INT_FEEDTHRU_1_WW4END0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INT_FEEDTHRU_1_X42Y50/INT_FEEDTHRU_1_WW4END0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INT_FEEDTHRU_2_X41Y50/INT_FEEDTHRU_2_WW4END0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INT_FEEDTHRU_2_X40Y50/INT_FEEDTHRU_2_WW4END0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INT_FEEDTHRU_1_X39Y50/INT_FEEDTHRU_1_WW4END0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INT_FEEDTHRU_1_X38Y50/INT_FEEDTHRU_1_WW4END0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INT_FEEDTHRU_2_X37Y50/INT_FEEDTHRU_2_WW4END0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INT_FEEDTHRU_2_X36Y50/INT_FEEDTHRU_2_WW4END0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INT_FEEDTHRU_1_X35Y50/INT_FEEDTHRU_1_WW4END0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VBRK_X34Y50/VBRK_WW4END0</t>
        </is>
      </c>
      <c r="B119" t="inlineStr">
        <is>
          <t>Part of wire</t>
        </is>
      </c>
      <c r="C119" t="n">
        <v>0.01211</v>
      </c>
      <c r="D119" t="n">
        <v>0.00162</v>
      </c>
    </row>
    <row r="120">
      <c r="A120" t="inlineStr">
        <is>
          <t>CLBLM_R_X11Y48/CLBLM_WW4END0</t>
        </is>
      </c>
      <c r="B120" t="inlineStr">
        <is>
          <t>Part of wire</t>
        </is>
      </c>
      <c r="C120" t="n">
        <v>0</v>
      </c>
      <c r="D120" t="n">
        <v>0</v>
      </c>
      <c r="I120">
        <f>(((D97 + D98 + D99 + D100 + D101 + D102 + D103 + D104 + D105 + D106 + D107 + D108 + D109 + D110 + D111 + D112 + D113 + D114 + D115 + D116 + D117 + D118 + D119 + D120)/2) + (D121 + D139 + D755))</f>
        <v/>
      </c>
      <c r="J120">
        <f>((C97 + C98 + C99 + C100 + C101 + C102 + C103 + C104 + C105 + C106 + C107 + C108 + C109 + C110 + C111 + C112 + C113 + C114 + C115 + C116 + C117 + C118 + C119 + C120)*(((D97 + D98 + D99 + D100 + D101 + D102 + D103 + D104 + D105 + D106 + D107 + D108 + D109 + D110 + D111 + D112 + D113 + D114 + D115 + D116 + D117 + D118 + D119 + D120)/2) + (D121 + D139 + D755)))</f>
        <v/>
      </c>
    </row>
    <row r="121">
      <c r="A121" t="inlineStr">
        <is>
          <t>INT_R_X11Y47/INT_R.WW4END_S0_0-&gt;&gt;SW2BEG3</t>
        </is>
      </c>
      <c r="B121" t="inlineStr">
        <is>
          <t>Buffer</t>
        </is>
      </c>
      <c r="C121" t="n">
        <v>1.1851186875</v>
      </c>
      <c r="D121" t="n">
        <v>0.008473000000000001</v>
      </c>
      <c r="E121" t="n">
        <v>0.041</v>
      </c>
      <c r="F121" t="n">
        <v>0.033</v>
      </c>
      <c r="G121" t="n">
        <v>0.137</v>
      </c>
      <c r="H121" t="n">
        <v>0.113</v>
      </c>
      <c r="I121">
        <f>((D126) + (D122 + D123 + D124 + D125))</f>
        <v/>
      </c>
      <c r="J121">
        <f>(((D126) + (D122 + D123 + D124 + D125))*C121)</f>
        <v/>
      </c>
    </row>
    <row r="122">
      <c r="A122" t="inlineStr">
        <is>
          <t>INT_R_X11Y47/SW2BEG3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INT_L_X10Y46/SW2END3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INT_L_X10Y47/SW2END_N0_3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INT_R_X11Y46/SW2A3</t>
        </is>
      </c>
      <c r="B125" t="inlineStr">
        <is>
          <t>Part of wire</t>
        </is>
      </c>
      <c r="C125" t="n">
        <v>0</v>
      </c>
      <c r="D125" t="n">
        <v>0</v>
      </c>
      <c r="I125">
        <f>(((D122 + D123 + D124 + D125)/2) + (D126))</f>
        <v/>
      </c>
      <c r="J125">
        <f>((C122 + C123 + C124 + C125)*(((D122 + D123 + D124 + D125)/2) + (D126)))</f>
        <v/>
      </c>
    </row>
    <row r="126">
      <c r="A126" t="inlineStr">
        <is>
          <t>INT_L_X10Y46/INT_L.SW2END3-&gt;&gt;SR1BEG_S0</t>
        </is>
      </c>
      <c r="B126" t="inlineStr">
        <is>
          <t>Buffer</t>
        </is>
      </c>
      <c r="C126" t="n">
        <v>1.16220225</v>
      </c>
      <c r="D126" t="n">
        <v>0.008429000000000001</v>
      </c>
      <c r="E126" t="n">
        <v>0.056</v>
      </c>
      <c r="F126" t="n">
        <v>0.046</v>
      </c>
      <c r="G126" t="n">
        <v>0.132</v>
      </c>
      <c r="H126" t="n">
        <v>0.109</v>
      </c>
      <c r="I126">
        <f>((D128) + (D127))</f>
        <v/>
      </c>
      <c r="J126">
        <f>(((D128) + (D127))*C126)</f>
        <v/>
      </c>
    </row>
    <row r="127">
      <c r="A127" t="inlineStr">
        <is>
          <t>INT_L_X10Y46/SR1BEG_S0</t>
        </is>
      </c>
      <c r="B127" t="inlineStr">
        <is>
          <t>Part of wire</t>
        </is>
      </c>
      <c r="C127" t="n">
        <v>0</v>
      </c>
      <c r="D127" t="n">
        <v>0</v>
      </c>
      <c r="I127">
        <f>(((D127)/2) + (D128))</f>
        <v/>
      </c>
      <c r="J127">
        <f>((C127)*(((D127)/2) + (D128)))</f>
        <v/>
      </c>
    </row>
    <row r="128">
      <c r="A128" t="inlineStr">
        <is>
          <t>INT_L_X10Y46/INT_L.SR1BEG_S0-&gt;&gt;IMUX_L10</t>
        </is>
      </c>
      <c r="B128" t="inlineStr">
        <is>
          <t>Buffer</t>
        </is>
      </c>
      <c r="C128" t="n">
        <v>1.6107141875</v>
      </c>
      <c r="D128" t="n">
        <v>0.007713</v>
      </c>
      <c r="E128" t="n">
        <v>0.047</v>
      </c>
      <c r="F128" t="n">
        <v>0.038</v>
      </c>
      <c r="G128" t="n">
        <v>0.138</v>
      </c>
      <c r="H128" t="n">
        <v>0.114</v>
      </c>
      <c r="I128">
        <f>((((D133) + (D132))) + (D129 + D130))</f>
        <v/>
      </c>
      <c r="J128">
        <f>(((((D133) + (D132))) + (D129 + D130))*C128)</f>
        <v/>
      </c>
    </row>
    <row r="129">
      <c r="A129" t="inlineStr">
        <is>
          <t>INT_L_X10Y46/IMUX_L10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CLBLM_L_X10Y46/CLBLM_IMUX10</t>
        </is>
      </c>
      <c r="B130" t="inlineStr">
        <is>
          <t>Part of wire</t>
        </is>
      </c>
      <c r="C130" t="n">
        <v>0</v>
      </c>
      <c r="D130" t="n">
        <v>0</v>
      </c>
      <c r="I130">
        <f>(((D129 + D130)/2) + (((D133) + (D132))))</f>
        <v/>
      </c>
      <c r="J130">
        <f>((C129 + C130)*(((D129 + D130)/2) + (((D133) + (D132)))))</f>
        <v/>
      </c>
    </row>
    <row r="131">
      <c r="A131" t="inlineStr">
        <is>
          <t>CLBLM_L_X10Y46/CLBLM_L.CLBLM_IMUX10-&gt;CLBLM_L_A4</t>
        </is>
      </c>
      <c r="B131" t="inlineStr">
        <is>
          <t>PassTransistor</t>
        </is>
      </c>
      <c r="C131" t="n">
        <v>0</v>
      </c>
      <c r="E131" t="n">
        <v>0</v>
      </c>
      <c r="F131" t="n">
        <v>0</v>
      </c>
      <c r="G131" t="n">
        <v>0</v>
      </c>
      <c r="H131" t="n">
        <v>0</v>
      </c>
      <c r="I131">
        <f>((D133) + (D132))</f>
        <v/>
      </c>
      <c r="J131">
        <f>(((D133) + (D132))*C131)</f>
        <v/>
      </c>
    </row>
    <row r="132">
      <c r="A132" t="inlineStr">
        <is>
          <t>CLBLM_L_X10Y46/CLBLM_L_A4</t>
        </is>
      </c>
      <c r="B132" t="inlineStr">
        <is>
          <t>Part of wire</t>
        </is>
      </c>
      <c r="C132" t="n">
        <v>0</v>
      </c>
      <c r="D132" t="n">
        <v>0</v>
      </c>
      <c r="I132">
        <f>(((D132)/2) + (D133))</f>
        <v/>
      </c>
      <c r="J132">
        <f>((C132)*(((D132)/2) + (D133)))</f>
        <v/>
      </c>
    </row>
    <row r="133">
      <c r="A133" t="inlineStr">
        <is>
          <t>ALU1/readData2[14]_i_3/I0</t>
        </is>
      </c>
      <c r="B133" t="inlineStr">
        <is>
          <t>Inpin</t>
        </is>
      </c>
      <c r="D133" t="n">
        <v>0</v>
      </c>
      <c r="E133" t="n">
        <v>0.107</v>
      </c>
      <c r="F133" t="n">
        <v>0.08599999999999999</v>
      </c>
      <c r="G133" t="n">
        <v>0.284</v>
      </c>
      <c r="H133" t="n">
        <v>0.229</v>
      </c>
    </row>
    <row r="134">
      <c r="A134" t="inlineStr">
        <is>
          <t>sw_IBUF[14]: sw_IBUF[14]_inst/O to ALU1/readData2[14]_i_3/I0 sum delays</t>
        </is>
      </c>
      <c r="E134">
        <f>(E2 + E5 + E7 + E9 + E11 + E15 + E18 + E32 + E45 + E58 + E71 + E83 + E96 + E121 + E126 + E128 + E131 + E133)</f>
        <v/>
      </c>
      <c r="F134">
        <f>(F2 + F5 + F7 + F9 + F11 + F15 + F18 + F32 + F45 + F58 + F71 + F83 + F96 + F121 + F126 + F128 + F131 + F133)</f>
        <v/>
      </c>
      <c r="G134">
        <f>(G2 + G5 + G7 + G9 + G11 + G15 + G18 + G32 + G45 + G58 + G71 + G83 + G96 + G121 + G126 + G128 + G131 + G133)</f>
        <v/>
      </c>
      <c r="H134">
        <f>(H2 + H5 + H7 + H9 + H11 + H15 + H18 + H32 + H45 + H58 + H71 + H83 + H96 + H121 + H126 + H128 + H131 + H133)</f>
        <v/>
      </c>
      <c r="J134">
        <f>(J2 + J4 + J5 + J6 + J7 + J8 + J9 + J10 + J11 + J14 + J15 + J17 + J18 + J31 + J32 + J44 + J45 + J57 + J58 + J70 + J71 + J82 + J83 + J95 + J96 + J120 + J121 + J125 + J126 + J127 + J128 + J130 + J131 + J132 + J133)</f>
        <v/>
      </c>
    </row>
    <row r="135">
      <c r="A135" t="inlineStr">
        <is>
          <t>sw_IBUF[14]: sw_IBUF[14]_inst/O to ALU1/readData2[14]_i_3/I0sum delays + cap delay</t>
        </is>
      </c>
      <c r="E135">
        <f>1000*(E134 + J134)</f>
        <v/>
      </c>
      <c r="F135">
        <f>1000*(F134 + J134)</f>
        <v/>
      </c>
      <c r="G135">
        <f>1000*(G134 + J134)</f>
        <v/>
      </c>
      <c r="H135">
        <f>1000*(H134 + J134)</f>
        <v/>
      </c>
    </row>
    <row r="137">
      <c r="A137" t="inlineStr">
        <is>
          <t>sw_IBUF[14]: sw_IBUF[14]_inst/O to ALU1/readData2[14]_i_3/I0Total delay (from Vivado)</t>
        </is>
      </c>
      <c r="E137" t="inlineStr">
        <is>
          <t>1365</t>
        </is>
      </c>
      <c r="F137" t="inlineStr">
        <is>
          <t>1195</t>
        </is>
      </c>
      <c r="G137" t="inlineStr">
        <is>
          <t>2218</t>
        </is>
      </c>
      <c r="H137" t="inlineStr">
        <is>
          <t>1905</t>
        </is>
      </c>
    </row>
    <row r="139">
      <c r="A139" t="inlineStr">
        <is>
          <t>INT_R_X11Y48/INT_R.WW4END0-&gt;&gt;NN2BEG0</t>
        </is>
      </c>
      <c r="B139" t="inlineStr">
        <is>
          <t>Buffer</t>
        </is>
      </c>
      <c r="C139" t="n">
        <v>1.1851186875</v>
      </c>
      <c r="D139" t="n">
        <v>0.008473000000000001</v>
      </c>
      <c r="E139" t="n">
        <v>0.06</v>
      </c>
      <c r="F139" t="n">
        <v>0.05</v>
      </c>
      <c r="G139" t="n">
        <v>0.132</v>
      </c>
      <c r="H139" t="n">
        <v>0.109</v>
      </c>
      <c r="I139">
        <f>((D146) + (D140 + D141 + D142 + D143 + D144 + D145))</f>
        <v/>
      </c>
      <c r="J139">
        <f>(((D146) + (D140 + D141 + D142 + D143 + D144 + D145))*C139)</f>
        <v/>
      </c>
    </row>
    <row r="140">
      <c r="A140" t="inlineStr">
        <is>
          <t>INT_R_X11Y48/NN2BEG0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INT_R_X11Y50/NN2END0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INT_R_X11Y49/NN2END_S2_0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INT_R_X11Y49/NN2A0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BRKH_INT_X11Y49/BRKH_INT_NN2A0</t>
        </is>
      </c>
      <c r="B144" t="inlineStr">
        <is>
          <t>Part of wire</t>
        </is>
      </c>
      <c r="C144" t="n">
        <v>0.00523</v>
      </c>
      <c r="D144" t="n">
        <v>0.001</v>
      </c>
    </row>
    <row r="145">
      <c r="A145" t="inlineStr">
        <is>
          <t>BRKH_INT_X11Y49/BRKH_INT_NN2END_S2_0</t>
        </is>
      </c>
      <c r="B145" t="inlineStr">
        <is>
          <t>Part of wire</t>
        </is>
      </c>
      <c r="C145" t="n">
        <v>0.00523</v>
      </c>
      <c r="D145" t="n">
        <v>0.001</v>
      </c>
      <c r="I145">
        <f>(((D140 + D141 + D142 + D143 + D144 + D145)/2) + (D146))</f>
        <v/>
      </c>
      <c r="J145">
        <f>((C140 + C141 + C142 + C143 + C144 + C145)*(((D140 + D141 + D142 + D143 + D144 + D145)/2) + (D146)))</f>
        <v/>
      </c>
    </row>
    <row r="146">
      <c r="A146" t="inlineStr">
        <is>
          <t>INT_R_X11Y50/INT_R.NN2END0-&gt;&gt;NN2BEG0</t>
        </is>
      </c>
      <c r="B146" t="inlineStr">
        <is>
          <t>Buffer</t>
        </is>
      </c>
      <c r="C146" t="n">
        <v>1.1851186875</v>
      </c>
      <c r="D146" t="n">
        <v>0.008473000000000001</v>
      </c>
      <c r="E146" t="n">
        <v>0.06</v>
      </c>
      <c r="F146" t="n">
        <v>0.05</v>
      </c>
      <c r="G146" t="n">
        <v>0.132</v>
      </c>
      <c r="H146" t="n">
        <v>0.109</v>
      </c>
      <c r="I146">
        <f>((D151 + D173) + (D147 + D148 + D149 + D150))</f>
        <v/>
      </c>
      <c r="J146">
        <f>(((D151 + D173) + (D147 + D148 + D149 + D150))*C146)</f>
        <v/>
      </c>
    </row>
    <row r="147">
      <c r="A147" t="inlineStr">
        <is>
          <t>INT_R_X11Y50/NN2BEG0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INT_R_X11Y52/NN2END0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INT_R_X11Y51/NN2END_S2_0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INT_R_X11Y51/NN2A0</t>
        </is>
      </c>
      <c r="B150" t="inlineStr">
        <is>
          <t>Part of wire</t>
        </is>
      </c>
      <c r="C150" t="n">
        <v>0</v>
      </c>
      <c r="D150" t="n">
        <v>0</v>
      </c>
      <c r="I150">
        <f>(((D147 + D148 + D149 + D150)/2) + (D151 + D173))</f>
        <v/>
      </c>
      <c r="J150">
        <f>((C147 + C148 + C149 + C150)*(((D147 + D148 + D149 + D150)/2) + (D151 + D173)))</f>
        <v/>
      </c>
    </row>
    <row r="151">
      <c r="A151" t="inlineStr">
        <is>
          <t>INT_R_X11Y52/INT_R.NN2END0-&gt;&gt;WR1BEG1</t>
        </is>
      </c>
      <c r="B151" t="inlineStr">
        <is>
          <t>Buffer</t>
        </is>
      </c>
      <c r="C151" t="n">
        <v>1.16220225</v>
      </c>
      <c r="D151" t="n">
        <v>0.008429000000000001</v>
      </c>
      <c r="E151" t="n">
        <v>0.043</v>
      </c>
      <c r="F151" t="n">
        <v>0.035</v>
      </c>
      <c r="G151" t="n">
        <v>0.124</v>
      </c>
      <c r="H151" t="n">
        <v>0.103</v>
      </c>
      <c r="I151">
        <f>((D154) + (D152 + D153))</f>
        <v/>
      </c>
      <c r="J151">
        <f>(((D154) + (D152 + D153))*C151)</f>
        <v/>
      </c>
    </row>
    <row r="152">
      <c r="A152" t="inlineStr">
        <is>
          <t>INT_R_X11Y52/WR1BEG1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INT_L_X10Y52/WR1END1</t>
        </is>
      </c>
      <c r="B153" t="inlineStr">
        <is>
          <t>Part of wire</t>
        </is>
      </c>
      <c r="C153" t="n">
        <v>0</v>
      </c>
      <c r="D153" t="n">
        <v>0</v>
      </c>
      <c r="I153">
        <f>(((D152 + D153)/2) + (D154))</f>
        <v/>
      </c>
      <c r="J153">
        <f>((C152 + C153)*(((D152 + D153)/2) + (D154)))</f>
        <v/>
      </c>
    </row>
    <row r="154">
      <c r="A154" t="inlineStr">
        <is>
          <t>INT_L_X10Y52/INT_L.WR1END1-&gt;&gt;WW2BEG0</t>
        </is>
      </c>
      <c r="B154" t="inlineStr">
        <is>
          <t>Buffer</t>
        </is>
      </c>
      <c r="C154" t="n">
        <v>1.1851186875</v>
      </c>
      <c r="D154" t="n">
        <v>0.008473000000000001</v>
      </c>
      <c r="E154" t="n">
        <v>0.063</v>
      </c>
      <c r="F154" t="n">
        <v>0.052</v>
      </c>
      <c r="G154" t="n">
        <v>0.143</v>
      </c>
      <c r="H154" t="n">
        <v>0.118</v>
      </c>
      <c r="I154">
        <f>((D162) + (D155 + D156 + D157 + D158 + D159 + D160 + D161))</f>
        <v/>
      </c>
      <c r="J154">
        <f>(((D162) + (D155 + D156 + D157 + D158 + D159 + D160 + D161))*C154)</f>
        <v/>
      </c>
    </row>
    <row r="155">
      <c r="A155" t="inlineStr">
        <is>
          <t>INT_L_X10Y52/WW2BEG0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INT_L_X8Y52/WW2END0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CLBLM_L_X10Y52/CLBLM_WW2A0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VBRK_X29Y55/VBRK_WW2A0</t>
        </is>
      </c>
      <c r="B158" t="inlineStr">
        <is>
          <t>Part of wire</t>
        </is>
      </c>
      <c r="C158" t="n">
        <v>0.01211</v>
      </c>
      <c r="D158" t="n">
        <v>0.00162</v>
      </c>
    </row>
    <row r="159">
      <c r="A159" t="inlineStr">
        <is>
          <t>DSP_R_X9Y50/DSP_WW2A0_2</t>
        </is>
      </c>
      <c r="B159" t="inlineStr">
        <is>
          <t>Part of wire</t>
        </is>
      </c>
      <c r="C159" t="n">
        <v>0.04743</v>
      </c>
      <c r="D159" t="n">
        <v>0.011</v>
      </c>
    </row>
    <row r="160">
      <c r="A160" t="inlineStr">
        <is>
          <t>INT_INTERFACE_R_X9Y52/INT_INTERFACE_WW2A0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INT_R_X9Y52/WW2A0</t>
        </is>
      </c>
      <c r="B161" t="inlineStr">
        <is>
          <t>Part of wire</t>
        </is>
      </c>
      <c r="C161" t="n">
        <v>0</v>
      </c>
      <c r="D161" t="n">
        <v>0</v>
      </c>
      <c r="I161">
        <f>(((D155 + D156 + D157 + D158 + D159 + D160 + D161)/2) + (D162))</f>
        <v/>
      </c>
      <c r="J161">
        <f>((C155 + C156 + C157 + C158 + C159 + C160 + C161)*(((D155 + D156 + D157 + D158 + D159 + D160 + D161)/2) + (D162)))</f>
        <v/>
      </c>
    </row>
    <row r="162">
      <c r="A162" t="inlineStr">
        <is>
          <t>INT_L_X8Y52/INT_L.WW2END0-&gt;&gt;IMUX_L42</t>
        </is>
      </c>
      <c r="B162" t="inlineStr">
        <is>
          <t>Buffer</t>
        </is>
      </c>
      <c r="C162" t="n">
        <v>1.6107141875</v>
      </c>
      <c r="D162" t="n">
        <v>0.007713</v>
      </c>
      <c r="E162" t="n">
        <v>0.047</v>
      </c>
      <c r="F162" t="n">
        <v>0.038</v>
      </c>
      <c r="G162" t="n">
        <v>0.138</v>
      </c>
      <c r="H162" t="n">
        <v>0.114</v>
      </c>
      <c r="I162">
        <f>((((D167) + (D166))) + (D163 + D164))</f>
        <v/>
      </c>
      <c r="J162">
        <f>(((((D167) + (D166))) + (D163 + D164))*C162)</f>
        <v/>
      </c>
    </row>
    <row r="163">
      <c r="A163" t="inlineStr">
        <is>
          <t>INT_L_X8Y52/IMUX_L42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CLBLM_L_X8Y52/CLBLM_IMUX42</t>
        </is>
      </c>
      <c r="B164" t="inlineStr">
        <is>
          <t>Part of wire</t>
        </is>
      </c>
      <c r="C164" t="n">
        <v>0</v>
      </c>
      <c r="D164" t="n">
        <v>0</v>
      </c>
      <c r="I164">
        <f>(((D163 + D164)/2) + (((D167) + (D166))))</f>
        <v/>
      </c>
      <c r="J164">
        <f>((C163 + C164)*(((D163 + D164)/2) + (((D167) + (D166)))))</f>
        <v/>
      </c>
    </row>
    <row r="165">
      <c r="A165" t="inlineStr">
        <is>
          <t>CLBLM_L_X8Y52/CLBLM_L.CLBLM_IMUX42-&gt;CLBLM_L_D6</t>
        </is>
      </c>
      <c r="B165" t="inlineStr">
        <is>
          <t>PassTransistor</t>
        </is>
      </c>
      <c r="C165" t="n">
        <v>0</v>
      </c>
      <c r="E165" t="n">
        <v>0</v>
      </c>
      <c r="F165" t="n">
        <v>0</v>
      </c>
      <c r="G165" t="n">
        <v>0</v>
      </c>
      <c r="H165" t="n">
        <v>0</v>
      </c>
      <c r="I165">
        <f>((D167) + (D166))</f>
        <v/>
      </c>
      <c r="J165">
        <f>(((D167) + (D166))*C165)</f>
        <v/>
      </c>
    </row>
    <row r="166">
      <c r="A166" t="inlineStr">
        <is>
          <t>CLBLM_L_X8Y52/CLBLM_L_D6</t>
        </is>
      </c>
      <c r="B166" t="inlineStr">
        <is>
          <t>Part of wire</t>
        </is>
      </c>
      <c r="C166" t="n">
        <v>0</v>
      </c>
      <c r="D166" t="n">
        <v>0</v>
      </c>
      <c r="I166">
        <f>(((D166)/2) + (D167))</f>
        <v/>
      </c>
      <c r="J166">
        <f>((C166)*(((D166)/2) + (D167)))</f>
        <v/>
      </c>
    </row>
    <row r="167">
      <c r="A167" t="inlineStr">
        <is>
          <t>masterReg/readData2[30]_i_2/I0</t>
        </is>
      </c>
      <c r="B167" t="inlineStr">
        <is>
          <t>Inpin</t>
        </is>
      </c>
      <c r="D167" t="n">
        <v>0</v>
      </c>
      <c r="E167" t="n">
        <v>0.003</v>
      </c>
      <c r="F167" t="n">
        <v>0.003</v>
      </c>
      <c r="G167" t="n">
        <v>0.005</v>
      </c>
      <c r="H167" t="n">
        <v>0.004</v>
      </c>
    </row>
    <row r="168">
      <c r="A168" t="inlineStr">
        <is>
          <t>sw_IBUF[14]: sw_IBUF[14]_inst/O to masterReg/readData2[30]_i_2/I0 sum delays</t>
        </is>
      </c>
      <c r="E168">
        <f>(E2 + E5 + E7 + E9 + E11 + E15 + E18 + E32 + E45 + E58 + E71 + E83 + E96 + E139 + E146 + E151 + E154 + E162 + E165 + E167)</f>
        <v/>
      </c>
      <c r="F168">
        <f>(F2 + F5 + F7 + F9 + F11 + F15 + F18 + F32 + F45 + F58 + F71 + F83 + F96 + F139 + F146 + F151 + F154 + F162 + F165 + F167)</f>
        <v/>
      </c>
      <c r="G168">
        <f>(G2 + G5 + G7 + G9 + G11 + G15 + G18 + G32 + G45 + G58 + G71 + G83 + G96 + G139 + G146 + G151 + G154 + G162 + G165 + G167)</f>
        <v/>
      </c>
      <c r="H168">
        <f>(H2 + H5 + H7 + H9 + H11 + H15 + H18 + H32 + H45 + H58 + H71 + H83 + H96 + H139 + H146 + H151 + H154 + H162 + H165 + H167)</f>
        <v/>
      </c>
      <c r="J168">
        <f>(J2 + J4 + J5 + J6 + J7 + J8 + J9 + J10 + J11 + J14 + J15 + J17 + J18 + J31 + J32 + J44 + J45 + J57 + J58 + J70 + J71 + J82 + J83 + J95 + J96 + J120 + J139 + J145 + J146 + J150 + J151 + J153 + J154 + J161 + J162 + J164 + J165 + J166 + J167)</f>
        <v/>
      </c>
    </row>
    <row r="169">
      <c r="A169" t="inlineStr">
        <is>
          <t>sw_IBUF[14]: sw_IBUF[14]_inst/O to masterReg/readData2[30]_i_2/I0sum delays + cap delay</t>
        </is>
      </c>
      <c r="E169">
        <f>1000*(E168 + J168)</f>
        <v/>
      </c>
      <c r="F169">
        <f>1000*(F168 + J168)</f>
        <v/>
      </c>
      <c r="G169">
        <f>1000*(G168 + J168)</f>
        <v/>
      </c>
      <c r="H169">
        <f>1000*(H168 + J168)</f>
        <v/>
      </c>
    </row>
    <row r="171">
      <c r="A171" t="inlineStr">
        <is>
          <t>sw_IBUF[14]: sw_IBUF[14]_inst/O to masterReg/readData2[30]_i_2/I0Total delay (from Vivado)</t>
        </is>
      </c>
      <c r="E171" t="inlineStr">
        <is>
          <t>1434</t>
        </is>
      </c>
      <c r="F171" t="inlineStr">
        <is>
          <t>1264</t>
        </is>
      </c>
      <c r="G171" t="inlineStr">
        <is>
          <t>2259</t>
        </is>
      </c>
      <c r="H171" t="inlineStr">
        <is>
          <t>1951</t>
        </is>
      </c>
    </row>
    <row r="173">
      <c r="A173" t="inlineStr">
        <is>
          <t>INT_R_X11Y52/INT_R.NN2END0-&gt;&gt;NL1BEG_N3</t>
        </is>
      </c>
      <c r="B173" t="inlineStr">
        <is>
          <t>Buffer</t>
        </is>
      </c>
      <c r="C173" t="n">
        <v>1.16220225</v>
      </c>
      <c r="D173" t="n">
        <v>0.008429000000000001</v>
      </c>
      <c r="E173" t="n">
        <v>0.054</v>
      </c>
      <c r="F173" t="n">
        <v>0.044</v>
      </c>
      <c r="G173" t="n">
        <v>0.131</v>
      </c>
      <c r="H173" t="n">
        <v>0.108</v>
      </c>
      <c r="I173">
        <f>((D175 + D186 + D197 + D298) + (D174))</f>
        <v/>
      </c>
      <c r="J173">
        <f>(((D175 + D186 + D197 + D298) + (D174))*C173)</f>
        <v/>
      </c>
    </row>
    <row r="174">
      <c r="A174" t="inlineStr">
        <is>
          <t>INT_R_X11Y52/NL1BEG_N3</t>
        </is>
      </c>
      <c r="B174" t="inlineStr">
        <is>
          <t>Part of wire</t>
        </is>
      </c>
      <c r="C174" t="n">
        <v>0</v>
      </c>
      <c r="D174" t="n">
        <v>0</v>
      </c>
      <c r="I174">
        <f>(((D174)/2) + (D175 + D186 + D197 + D298))</f>
        <v/>
      </c>
      <c r="J174">
        <f>((C174)*(((D174)/2) + (D175 + D186 + D197 + D298)))</f>
        <v/>
      </c>
    </row>
    <row r="175">
      <c r="A175" t="inlineStr">
        <is>
          <t>INT_R_X11Y52/INT_R.NL1BEG_N3-&gt;&gt;IMUX6</t>
        </is>
      </c>
      <c r="B175" t="inlineStr">
        <is>
          <t>Buffer</t>
        </is>
      </c>
      <c r="C175" t="n">
        <v>1.6107141875</v>
      </c>
      <c r="D175" t="n">
        <v>0.007713</v>
      </c>
      <c r="E175" t="n">
        <v>0.047</v>
      </c>
      <c r="F175" t="n">
        <v>0.038</v>
      </c>
      <c r="G175" t="n">
        <v>0.138</v>
      </c>
      <c r="H175" t="n">
        <v>0.114</v>
      </c>
      <c r="I175">
        <f>((((D180) + (D179))) + (D176 + D177))</f>
        <v/>
      </c>
      <c r="J175">
        <f>(((((D180) + (D179))) + (D176 + D177))*C175)</f>
        <v/>
      </c>
    </row>
    <row r="176">
      <c r="A176" t="inlineStr">
        <is>
          <t>INT_R_X11Y52/IMUX6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CLBLM_R_X11Y52/CLBLM_IMUX6</t>
        </is>
      </c>
      <c r="B177" t="inlineStr">
        <is>
          <t>Part of wire</t>
        </is>
      </c>
      <c r="C177" t="n">
        <v>0</v>
      </c>
      <c r="D177" t="n">
        <v>0</v>
      </c>
      <c r="I177">
        <f>(((D176 + D177)/2) + (((D180) + (D179))))</f>
        <v/>
      </c>
      <c r="J177">
        <f>((C176 + C177)*(((D176 + D177)/2) + (((D180) + (D179)))))</f>
        <v/>
      </c>
    </row>
    <row r="178">
      <c r="A178" t="inlineStr">
        <is>
          <t>CLBLM_R_X11Y52/CLBLM_R.CLBLM_IMUX6-&gt;CLBLM_L_A1</t>
        </is>
      </c>
      <c r="B178" t="inlineStr">
        <is>
          <t>PassTransistor</t>
        </is>
      </c>
      <c r="C178" t="n">
        <v>0</v>
      </c>
      <c r="E178" t="n">
        <v>0</v>
      </c>
      <c r="F178" t="n">
        <v>0</v>
      </c>
      <c r="G178" t="n">
        <v>0</v>
      </c>
      <c r="H178" t="n">
        <v>0</v>
      </c>
      <c r="I178">
        <f>((D180) + (D179))</f>
        <v/>
      </c>
      <c r="J178">
        <f>(((D180) + (D179))*C178)</f>
        <v/>
      </c>
    </row>
    <row r="179">
      <c r="A179" t="inlineStr">
        <is>
          <t>CLBLM_R_X11Y52/CLBLM_L_A1</t>
        </is>
      </c>
      <c r="B179" t="inlineStr">
        <is>
          <t>Part of wire</t>
        </is>
      </c>
      <c r="C179" t="n">
        <v>0</v>
      </c>
      <c r="D179" t="n">
        <v>0</v>
      </c>
      <c r="I179">
        <f>(((D179)/2) + (D180))</f>
        <v/>
      </c>
      <c r="J179">
        <f>((C179)*(((D179)/2) + (D180)))</f>
        <v/>
      </c>
    </row>
    <row r="180">
      <c r="A180" t="inlineStr">
        <is>
          <t>masterReg/register_reg_r1_0_31_24_29_i_3/I2</t>
        </is>
      </c>
      <c r="B180" t="inlineStr">
        <is>
          <t>Inpin</t>
        </is>
      </c>
      <c r="D180" t="n">
        <v>0</v>
      </c>
      <c r="E180" t="n">
        <v>0.214</v>
      </c>
      <c r="F180" t="n">
        <v>0.172</v>
      </c>
      <c r="G180" t="n">
        <v>0.516</v>
      </c>
      <c r="H180" t="n">
        <v>0.416</v>
      </c>
    </row>
    <row r="181">
      <c r="A181" t="inlineStr">
        <is>
          <t>sw_IBUF[14]: sw_IBUF[14]_inst/O to masterReg/register_reg_r1_0_31_24_29_i_3/I2 sum delays</t>
        </is>
      </c>
      <c r="E181">
        <f>(E2 + E5 + E7 + E9 + E11 + E15 + E18 + E32 + E45 + E58 + E71 + E83 + E96 + E139 + E146 + E173 + E175 + E178 + E180)</f>
        <v/>
      </c>
      <c r="F181">
        <f>(F2 + F5 + F7 + F9 + F11 + F15 + F18 + F32 + F45 + F58 + F71 + F83 + F96 + F139 + F146 + F173 + F175 + F178 + F180)</f>
        <v/>
      </c>
      <c r="G181">
        <f>(G2 + G5 + G7 + G9 + G11 + G15 + G18 + G32 + G45 + G58 + G71 + G83 + G96 + G139 + G146 + G173 + G175 + G178 + G180)</f>
        <v/>
      </c>
      <c r="H181">
        <f>(H2 + H5 + H7 + H9 + H11 + H15 + H18 + H32 + H45 + H58 + H71 + H83 + H96 + H139 + H146 + H173 + H175 + H178 + H180)</f>
        <v/>
      </c>
      <c r="J181">
        <f>(J2 + J4 + J5 + J6 + J7 + J8 + J9 + J10 + J11 + J14 + J15 + J17 + J18 + J31 + J32 + J44 + J45 + J57 + J58 + J70 + J71 + J82 + J83 + J95 + J96 + J120 + J139 + J145 + J146 + J150 + J173 + J174 + J175 + J177 + J178 + J179 + J180)</f>
        <v/>
      </c>
    </row>
    <row r="182">
      <c r="A182" t="inlineStr">
        <is>
          <t>sw_IBUF[14]: sw_IBUF[14]_inst/O to masterReg/register_reg_r1_0_31_24_29_i_3/I2sum delays + cap delay</t>
        </is>
      </c>
      <c r="E182">
        <f>1000*(E181 + J181)</f>
        <v/>
      </c>
      <c r="F182">
        <f>1000*(F181 + J181)</f>
        <v/>
      </c>
      <c r="G182">
        <f>1000*(G181 + J181)</f>
        <v/>
      </c>
      <c r="H182">
        <f>1000*(H181 + J181)</f>
        <v/>
      </c>
    </row>
    <row r="184">
      <c r="A184" t="inlineStr">
        <is>
          <t>sw_IBUF[14]: sw_IBUF[14]_inst/O to masterReg/register_reg_r1_0_31_24_29_i_3/I2Total delay (from Vivado)</t>
        </is>
      </c>
      <c r="E184" t="inlineStr">
        <is>
          <t>1595</t>
        </is>
      </c>
      <c r="F184" t="inlineStr">
        <is>
          <t>1392</t>
        </is>
      </c>
      <c r="G184" t="inlineStr">
        <is>
          <t>2576</t>
        </is>
      </c>
      <c r="H184" t="inlineStr">
        <is>
          <t>2203</t>
        </is>
      </c>
    </row>
    <row r="186">
      <c r="A186" t="inlineStr">
        <is>
          <t>INT_R_X11Y52/INT_R.NL1BEG_N3-&gt;&gt;IMUX45</t>
        </is>
      </c>
      <c r="B186" t="inlineStr">
        <is>
          <t>Buffer</t>
        </is>
      </c>
      <c r="C186" t="n">
        <v>1.6107141875</v>
      </c>
      <c r="D186" t="n">
        <v>0.007713</v>
      </c>
      <c r="E186" t="n">
        <v>0.047</v>
      </c>
      <c r="F186" t="n">
        <v>0.038</v>
      </c>
      <c r="G186" t="n">
        <v>0.138</v>
      </c>
      <c r="H186" t="n">
        <v>0.114</v>
      </c>
      <c r="I186">
        <f>((((D191) + (D190))) + (D187 + D188))</f>
        <v/>
      </c>
      <c r="J186">
        <f>(((((D191) + (D190))) + (D187 + D188))*C186)</f>
        <v/>
      </c>
    </row>
    <row r="187">
      <c r="A187" t="inlineStr">
        <is>
          <t>INT_R_X11Y52/IMUX45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CLBLM_R_X11Y52/CLBLM_IMUX45</t>
        </is>
      </c>
      <c r="B188" t="inlineStr">
        <is>
          <t>Part of wire</t>
        </is>
      </c>
      <c r="C188" t="n">
        <v>0</v>
      </c>
      <c r="D188" t="n">
        <v>0</v>
      </c>
      <c r="I188">
        <f>(((D187 + D188)/2) + (((D191) + (D190))))</f>
        <v/>
      </c>
      <c r="J188">
        <f>((C187 + C188)*(((D187 + D188)/2) + (((D191) + (D190)))))</f>
        <v/>
      </c>
    </row>
    <row r="189">
      <c r="A189" t="inlineStr">
        <is>
          <t>CLBLM_R_X11Y52/CLBLM_R.CLBLM_IMUX45-&gt;CLBLM_M_D2</t>
        </is>
      </c>
      <c r="B189" t="inlineStr">
        <is>
          <t>PassTransistor</t>
        </is>
      </c>
      <c r="C189" t="n">
        <v>0</v>
      </c>
      <c r="E189" t="n">
        <v>0</v>
      </c>
      <c r="F189" t="n">
        <v>0</v>
      </c>
      <c r="G189" t="n">
        <v>0</v>
      </c>
      <c r="H189" t="n">
        <v>0</v>
      </c>
      <c r="I189">
        <f>((D191) + (D190))</f>
        <v/>
      </c>
      <c r="J189">
        <f>(((D191) + (D190))*C189)</f>
        <v/>
      </c>
    </row>
    <row r="190">
      <c r="A190" t="inlineStr">
        <is>
          <t>CLBLM_R_X11Y52/CLBLM_M_D2</t>
        </is>
      </c>
      <c r="B190" t="inlineStr">
        <is>
          <t>Part of wire</t>
        </is>
      </c>
      <c r="C190" t="n">
        <v>0</v>
      </c>
      <c r="D190" t="n">
        <v>0</v>
      </c>
      <c r="I190">
        <f>(((D190)/2) + (D191))</f>
        <v/>
      </c>
      <c r="J190">
        <f>((C190)*(((D190)/2) + (D191)))</f>
        <v/>
      </c>
    </row>
    <row r="191">
      <c r="A191" t="inlineStr">
        <is>
          <t>masterReg/readData2[27]_i_2/I0</t>
        </is>
      </c>
      <c r="B191" t="inlineStr">
        <is>
          <t>Inpin</t>
        </is>
      </c>
      <c r="D191" t="n">
        <v>0</v>
      </c>
      <c r="E191" t="n">
        <v>0.219</v>
      </c>
      <c r="F191" t="n">
        <v>0.141</v>
      </c>
      <c r="G191" t="n">
        <v>0.52</v>
      </c>
      <c r="H191" t="n">
        <v>0.293</v>
      </c>
    </row>
    <row r="192">
      <c r="A192" t="inlineStr">
        <is>
          <t>sw_IBUF[14]: sw_IBUF[14]_inst/O to masterReg/readData2[27]_i_2/I0 sum delays</t>
        </is>
      </c>
      <c r="E192">
        <f>(E2 + E5 + E7 + E9 + E11 + E15 + E18 + E32 + E45 + E58 + E71 + E83 + E96 + E139 + E146 + E173 + E186 + E189 + E191)</f>
        <v/>
      </c>
      <c r="F192">
        <f>(F2 + F5 + F7 + F9 + F11 + F15 + F18 + F32 + F45 + F58 + F71 + F83 + F96 + F139 + F146 + F173 + F186 + F189 + F191)</f>
        <v/>
      </c>
      <c r="G192">
        <f>(G2 + G5 + G7 + G9 + G11 + G15 + G18 + G32 + G45 + G58 + G71 + G83 + G96 + G139 + G146 + G173 + G186 + G189 + G191)</f>
        <v/>
      </c>
      <c r="H192">
        <f>(H2 + H5 + H7 + H9 + H11 + H15 + H18 + H32 + H45 + H58 + H71 + H83 + H96 + H139 + H146 + H173 + H186 + H189 + H191)</f>
        <v/>
      </c>
      <c r="J192">
        <f>(J2 + J4 + J5 + J6 + J7 + J8 + J9 + J10 + J11 + J14 + J15 + J17 + J18 + J31 + J32 + J44 + J45 + J57 + J58 + J70 + J71 + J82 + J83 + J95 + J96 + J120 + J139 + J145 + J146 + J150 + J173 + J174 + J186 + J188 + J189 + J190 + J191)</f>
        <v/>
      </c>
    </row>
    <row r="193">
      <c r="A193" t="inlineStr">
        <is>
          <t>sw_IBUF[14]: sw_IBUF[14]_inst/O to masterReg/readData2[27]_i_2/I0sum delays + cap delay</t>
        </is>
      </c>
      <c r="E193">
        <f>1000*(E192 + J192)</f>
        <v/>
      </c>
      <c r="F193">
        <f>1000*(F192 + J192)</f>
        <v/>
      </c>
      <c r="G193">
        <f>1000*(G192 + J192)</f>
        <v/>
      </c>
      <c r="H193">
        <f>1000*(H192 + J192)</f>
        <v/>
      </c>
    </row>
    <row r="195">
      <c r="A195" t="inlineStr">
        <is>
          <t>sw_IBUF[14]: sw_IBUF[14]_inst/O to masterReg/readData2[27]_i_2/I0Total delay (from Vivado)</t>
        </is>
      </c>
      <c r="E195" t="inlineStr">
        <is>
          <t>1600</t>
        </is>
      </c>
      <c r="F195" t="inlineStr">
        <is>
          <t>1361</t>
        </is>
      </c>
      <c r="G195" t="inlineStr">
        <is>
          <t>2582</t>
        </is>
      </c>
      <c r="H195" t="inlineStr">
        <is>
          <t>2104</t>
        </is>
      </c>
    </row>
    <row r="197">
      <c r="A197" t="inlineStr">
        <is>
          <t>INT_R_X11Y52/INT_R.NL1BEG_N3-&gt;&gt;NR1BEG3</t>
        </is>
      </c>
      <c r="B197" t="inlineStr">
        <is>
          <t>Buffer</t>
        </is>
      </c>
      <c r="C197" t="n">
        <v>1.16220225</v>
      </c>
      <c r="D197" t="n">
        <v>0.008429000000000001</v>
      </c>
      <c r="E197" t="n">
        <v>0.056</v>
      </c>
      <c r="F197" t="n">
        <v>0.046</v>
      </c>
      <c r="G197" t="n">
        <v>0.131</v>
      </c>
      <c r="H197" t="n">
        <v>0.108</v>
      </c>
      <c r="I197">
        <f>((D200 + D211 + D222 + D236 + D247) + (D198 + D199))</f>
        <v/>
      </c>
      <c r="J197">
        <f>(((D200 + D211 + D222 + D236 + D247) + (D198 + D199))*C197)</f>
        <v/>
      </c>
    </row>
    <row r="198">
      <c r="A198" t="inlineStr">
        <is>
          <t>INT_R_X11Y52/NR1BEG3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INT_R_X11Y53/NR1END3</t>
        </is>
      </c>
      <c r="B199" t="inlineStr">
        <is>
          <t>Part of wire</t>
        </is>
      </c>
      <c r="C199" t="n">
        <v>0</v>
      </c>
      <c r="D199" t="n">
        <v>0</v>
      </c>
      <c r="I199">
        <f>(((D198 + D199)/2) + (D200 + D211 + D222 + D236 + D247))</f>
        <v/>
      </c>
      <c r="J199">
        <f>((C198 + C199)*(((D198 + D199)/2) + (D200 + D211 + D222 + D236 + D247)))</f>
        <v/>
      </c>
    </row>
    <row r="200">
      <c r="A200" t="inlineStr">
        <is>
          <t>INT_R_X11Y53/INT_R.NR1END3-&gt;&gt;IMUX7</t>
        </is>
      </c>
      <c r="B200" t="inlineStr">
        <is>
          <t>Buffer</t>
        </is>
      </c>
      <c r="C200" t="n">
        <v>1.6107141875</v>
      </c>
      <c r="D200" t="n">
        <v>0.007713</v>
      </c>
      <c r="E200" t="n">
        <v>0.047</v>
      </c>
      <c r="F200" t="n">
        <v>0.038</v>
      </c>
      <c r="G200" t="n">
        <v>0.138</v>
      </c>
      <c r="H200" t="n">
        <v>0.114</v>
      </c>
      <c r="I200">
        <f>((((D205) + (D204))) + (D201 + D202))</f>
        <v/>
      </c>
      <c r="J200">
        <f>(((((D205) + (D204))) + (D201 + D202))*C200)</f>
        <v/>
      </c>
    </row>
    <row r="201">
      <c r="A201" t="inlineStr">
        <is>
          <t>INT_R_X11Y53/IMUX7</t>
        </is>
      </c>
      <c r="B201" t="inlineStr">
        <is>
          <t>Part of wire</t>
        </is>
      </c>
      <c r="C201" t="n">
        <v>0</v>
      </c>
      <c r="D201" t="n">
        <v>0</v>
      </c>
    </row>
    <row r="202">
      <c r="A202" t="inlineStr">
        <is>
          <t>CLBLM_R_X11Y53/CLBLM_IMUX7</t>
        </is>
      </c>
      <c r="B202" t="inlineStr">
        <is>
          <t>Part of wire</t>
        </is>
      </c>
      <c r="C202" t="n">
        <v>0</v>
      </c>
      <c r="D202" t="n">
        <v>0</v>
      </c>
      <c r="I202">
        <f>(((D201 + D202)/2) + (((D205) + (D204))))</f>
        <v/>
      </c>
      <c r="J202">
        <f>((C201 + C202)*(((D201 + D202)/2) + (((D205) + (D204)))))</f>
        <v/>
      </c>
    </row>
    <row r="203">
      <c r="A203" t="inlineStr">
        <is>
          <t>CLBLM_R_X11Y53/CLBLM_R.CLBLM_IMUX7-&gt;CLBLM_M_A1</t>
        </is>
      </c>
      <c r="B203" t="inlineStr">
        <is>
          <t>PassTransistor</t>
        </is>
      </c>
      <c r="C203" t="n">
        <v>0</v>
      </c>
      <c r="E203" t="n">
        <v>0</v>
      </c>
      <c r="F203" t="n">
        <v>0</v>
      </c>
      <c r="G203" t="n">
        <v>0</v>
      </c>
      <c r="H203" t="n">
        <v>0</v>
      </c>
      <c r="I203">
        <f>((D205) + (D204))</f>
        <v/>
      </c>
      <c r="J203">
        <f>(((D205) + (D204))*C203)</f>
        <v/>
      </c>
    </row>
    <row r="204">
      <c r="A204" t="inlineStr">
        <is>
          <t>CLBLM_R_X11Y53/CLBLM_M_A1</t>
        </is>
      </c>
      <c r="B204" t="inlineStr">
        <is>
          <t>Part of wire</t>
        </is>
      </c>
      <c r="C204" t="n">
        <v>0</v>
      </c>
      <c r="D204" t="n">
        <v>0</v>
      </c>
      <c r="I204">
        <f>(((D204)/2) + (D205))</f>
        <v/>
      </c>
      <c r="J204">
        <f>((C204)*(((D204)/2) + (D205)))</f>
        <v/>
      </c>
    </row>
    <row r="205">
      <c r="A205" t="inlineStr">
        <is>
          <t>ALU1/readData2[27]_i_3/I0</t>
        </is>
      </c>
      <c r="B205" t="inlineStr">
        <is>
          <t>Inpin</t>
        </is>
      </c>
      <c r="D205" t="n">
        <v>0</v>
      </c>
      <c r="E205" t="n">
        <v>0.225</v>
      </c>
      <c r="F205" t="n">
        <v>0.18</v>
      </c>
      <c r="G205" t="n">
        <v>0.531</v>
      </c>
      <c r="H205" t="n">
        <v>0.428</v>
      </c>
    </row>
    <row r="206">
      <c r="A206" t="inlineStr">
        <is>
          <t>sw_IBUF[14]: sw_IBUF[14]_inst/O to ALU1/readData2[27]_i_3/I0 sum delays</t>
        </is>
      </c>
      <c r="E206">
        <f>(E2 + E5 + E7 + E9 + E11 + E15 + E18 + E32 + E45 + E58 + E71 + E83 + E96 + E139 + E146 + E173 + E197 + E200 + E203 + E205)</f>
        <v/>
      </c>
      <c r="F206">
        <f>(F2 + F5 + F7 + F9 + F11 + F15 + F18 + F32 + F45 + F58 + F71 + F83 + F96 + F139 + F146 + F173 + F197 + F200 + F203 + F205)</f>
        <v/>
      </c>
      <c r="G206">
        <f>(G2 + G5 + G7 + G9 + G11 + G15 + G18 + G32 + G45 + G58 + G71 + G83 + G96 + G139 + G146 + G173 + G197 + G200 + G203 + G205)</f>
        <v/>
      </c>
      <c r="H206">
        <f>(H2 + H5 + H7 + H9 + H11 + H15 + H18 + H32 + H45 + H58 + H71 + H83 + H96 + H139 + H146 + H173 + H197 + H200 + H203 + H205)</f>
        <v/>
      </c>
      <c r="J206">
        <f>(J2 + J4 + J5 + J6 + J7 + J8 + J9 + J10 + J11 + J14 + J15 + J17 + J18 + J31 + J32 + J44 + J45 + J57 + J58 + J70 + J71 + J82 + J83 + J95 + J96 + J120 + J139 + J145 + J146 + J150 + J173 + J174 + J197 + J199 + J200 + J202 + J203 + J204 + J205)</f>
        <v/>
      </c>
    </row>
    <row r="207">
      <c r="A207" t="inlineStr">
        <is>
          <t>sw_IBUF[14]: sw_IBUF[14]_inst/O to ALU1/readData2[27]_i_3/I0sum delays + cap delay</t>
        </is>
      </c>
      <c r="E207">
        <f>1000*(E206 + J206)</f>
        <v/>
      </c>
      <c r="F207">
        <f>1000*(F206 + J206)</f>
        <v/>
      </c>
      <c r="G207">
        <f>1000*(G206 + J206)</f>
        <v/>
      </c>
      <c r="H207">
        <f>1000*(H206 + J206)</f>
        <v/>
      </c>
    </row>
    <row r="209">
      <c r="A209" t="inlineStr">
        <is>
          <t>sw_IBUF[14]: sw_IBUF[14]_inst/O to ALU1/readData2[27]_i_3/I0Total delay (from Vivado)</t>
        </is>
      </c>
      <c r="E209" t="inlineStr">
        <is>
          <t>1704</t>
        </is>
      </c>
      <c r="F209" t="inlineStr">
        <is>
          <t>1488</t>
        </is>
      </c>
      <c r="G209" t="inlineStr">
        <is>
          <t>2733</t>
        </is>
      </c>
      <c r="H209" t="inlineStr">
        <is>
          <t>2340</t>
        </is>
      </c>
    </row>
    <row r="211">
      <c r="A211" t="inlineStr">
        <is>
          <t>INT_R_X11Y53/INT_R.NR1END3-&gt;&gt;IMUX22</t>
        </is>
      </c>
      <c r="B211" t="inlineStr">
        <is>
          <t>Buffer</t>
        </is>
      </c>
      <c r="C211" t="n">
        <v>1.6107141875</v>
      </c>
      <c r="D211" t="n">
        <v>0.007713</v>
      </c>
      <c r="E211" t="n">
        <v>0.047</v>
      </c>
      <c r="F211" t="n">
        <v>0.038</v>
      </c>
      <c r="G211" t="n">
        <v>0.138</v>
      </c>
      <c r="H211" t="n">
        <v>0.114</v>
      </c>
      <c r="I211">
        <f>((((D216) + (D215))) + (D212 + D213))</f>
        <v/>
      </c>
      <c r="J211">
        <f>(((((D216) + (D215))) + (D212 + D213))*C211)</f>
        <v/>
      </c>
    </row>
    <row r="212">
      <c r="A212" t="inlineStr">
        <is>
          <t>INT_R_X11Y53/IMUX22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CLBLM_R_X11Y53/CLBLM_IMUX22</t>
        </is>
      </c>
      <c r="B213" t="inlineStr">
        <is>
          <t>Part of wire</t>
        </is>
      </c>
      <c r="C213" t="n">
        <v>0</v>
      </c>
      <c r="D213" t="n">
        <v>0</v>
      </c>
      <c r="I213">
        <f>(((D212 + D213)/2) + (((D216) + (D215))))</f>
        <v/>
      </c>
      <c r="J213">
        <f>((C212 + C213)*(((D212 + D213)/2) + (((D216) + (D215)))))</f>
        <v/>
      </c>
    </row>
    <row r="214">
      <c r="A214" t="inlineStr">
        <is>
          <t>CLBLM_R_X11Y53/CLBLM_R.CLBLM_IMUX22-&gt;CLBLM_M_C3</t>
        </is>
      </c>
      <c r="B214" t="inlineStr">
        <is>
          <t>PassTransistor</t>
        </is>
      </c>
      <c r="C214" t="n">
        <v>0</v>
      </c>
      <c r="E214" t="n">
        <v>0</v>
      </c>
      <c r="F214" t="n">
        <v>0</v>
      </c>
      <c r="G214" t="n">
        <v>0</v>
      </c>
      <c r="H214" t="n">
        <v>0</v>
      </c>
      <c r="I214">
        <f>((D216) + (D215))</f>
        <v/>
      </c>
      <c r="J214">
        <f>(((D216) + (D215))*C214)</f>
        <v/>
      </c>
    </row>
    <row r="215">
      <c r="A215" t="inlineStr">
        <is>
          <t>CLBLM_R_X11Y53/CLBLM_M_C3</t>
        </is>
      </c>
      <c r="B215" t="inlineStr">
        <is>
          <t>Part of wire</t>
        </is>
      </c>
      <c r="C215" t="n">
        <v>0</v>
      </c>
      <c r="D215" t="n">
        <v>0</v>
      </c>
      <c r="I215">
        <f>(((D215)/2) + (D216))</f>
        <v/>
      </c>
      <c r="J215">
        <f>((C215)*(((D215)/2) + (D216)))</f>
        <v/>
      </c>
    </row>
    <row r="216">
      <c r="A216" t="inlineStr">
        <is>
          <t>masterReg/readData2[25]_i_2/I0</t>
        </is>
      </c>
      <c r="B216" t="inlineStr">
        <is>
          <t>Inpin</t>
        </is>
      </c>
      <c r="D216" t="n">
        <v>0</v>
      </c>
      <c r="E216" t="n">
        <v>0.14</v>
      </c>
      <c r="F216" t="n">
        <v>0.113</v>
      </c>
      <c r="G216" t="n">
        <v>0.368</v>
      </c>
      <c r="H216" t="n">
        <v>0.297</v>
      </c>
    </row>
    <row r="217">
      <c r="A217" t="inlineStr">
        <is>
          <t>sw_IBUF[14]: sw_IBUF[14]_inst/O to masterReg/readData2[25]_i_2/I0 sum delays</t>
        </is>
      </c>
      <c r="E217">
        <f>(E2 + E5 + E7 + E9 + E11 + E15 + E18 + E32 + E45 + E58 + E71 + E83 + E96 + E139 + E146 + E173 + E197 + E211 + E214 + E216)</f>
        <v/>
      </c>
      <c r="F217">
        <f>(F2 + F5 + F7 + F9 + F11 + F15 + F18 + F32 + F45 + F58 + F71 + F83 + F96 + F139 + F146 + F173 + F197 + F211 + F214 + F216)</f>
        <v/>
      </c>
      <c r="G217">
        <f>(G2 + G5 + G7 + G9 + G11 + G15 + G18 + G32 + G45 + G58 + G71 + G83 + G96 + G139 + G146 + G173 + G197 + G211 + G214 + G216)</f>
        <v/>
      </c>
      <c r="H217">
        <f>(H2 + H5 + H7 + H9 + H11 + H15 + H18 + H32 + H45 + H58 + H71 + H83 + H96 + H139 + H146 + H173 + H197 + H211 + H214 + H216)</f>
        <v/>
      </c>
      <c r="J217">
        <f>(J2 + J4 + J5 + J6 + J7 + J8 + J9 + J10 + J11 + J14 + J15 + J17 + J18 + J31 + J32 + J44 + J45 + J57 + J58 + J70 + J71 + J82 + J83 + J95 + J96 + J120 + J139 + J145 + J146 + J150 + J173 + J174 + J197 + J199 + J211 + J213 + J214 + J215 + J216)</f>
        <v/>
      </c>
    </row>
    <row r="218">
      <c r="A218" t="inlineStr">
        <is>
          <t>sw_IBUF[14]: sw_IBUF[14]_inst/O to masterReg/readData2[25]_i_2/I0sum delays + cap delay</t>
        </is>
      </c>
      <c r="E218">
        <f>1000*(E217 + J217)</f>
        <v/>
      </c>
      <c r="F218">
        <f>1000*(F217 + J217)</f>
        <v/>
      </c>
      <c r="G218">
        <f>1000*(G217 + J217)</f>
        <v/>
      </c>
      <c r="H218">
        <f>1000*(H217 + J217)</f>
        <v/>
      </c>
    </row>
    <row r="220">
      <c r="A220" t="inlineStr">
        <is>
          <t>sw_IBUF[14]: sw_IBUF[14]_inst/O to masterReg/readData2[25]_i_2/I0Total delay (from Vivado)</t>
        </is>
      </c>
      <c r="E220" t="inlineStr">
        <is>
          <t>1619</t>
        </is>
      </c>
      <c r="F220" t="inlineStr">
        <is>
          <t>1421</t>
        </is>
      </c>
      <c r="G220" t="inlineStr">
        <is>
          <t>2587</t>
        </is>
      </c>
      <c r="H220" t="inlineStr">
        <is>
          <t>2222</t>
        </is>
      </c>
    </row>
    <row r="222">
      <c r="A222" t="inlineStr">
        <is>
          <t>INT_R_X11Y53/INT_R.NR1END3-&gt;&gt;NR1BEG3</t>
        </is>
      </c>
      <c r="B222" t="inlineStr">
        <is>
          <t>Buffer</t>
        </is>
      </c>
      <c r="C222" t="n">
        <v>1.16220225</v>
      </c>
      <c r="D222" t="n">
        <v>0.008429000000000001</v>
      </c>
      <c r="E222" t="n">
        <v>0.056</v>
      </c>
      <c r="F222" t="n">
        <v>0.046</v>
      </c>
      <c r="G222" t="n">
        <v>0.131</v>
      </c>
      <c r="H222" t="n">
        <v>0.108</v>
      </c>
      <c r="I222">
        <f>((D225) + (D223 + D224))</f>
        <v/>
      </c>
      <c r="J222">
        <f>(((D225) + (D223 + D224))*C222)</f>
        <v/>
      </c>
    </row>
    <row r="223">
      <c r="A223" t="inlineStr">
        <is>
          <t>INT_R_X11Y53/NR1BEG3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INT_R_X11Y54/NR1END3</t>
        </is>
      </c>
      <c r="B224" t="inlineStr">
        <is>
          <t>Part of wire</t>
        </is>
      </c>
      <c r="C224" t="n">
        <v>0</v>
      </c>
      <c r="D224" t="n">
        <v>0</v>
      </c>
      <c r="I224">
        <f>(((D223 + D224)/2) + (D225))</f>
        <v/>
      </c>
      <c r="J224">
        <f>((C223 + C224)*(((D223 + D224)/2) + (D225)))</f>
        <v/>
      </c>
    </row>
    <row r="225">
      <c r="A225" t="inlineStr">
        <is>
          <t>INT_R_X11Y54/INT_R.NR1END3-&gt;&gt;IMUX38</t>
        </is>
      </c>
      <c r="B225" t="inlineStr">
        <is>
          <t>Buffer</t>
        </is>
      </c>
      <c r="C225" t="n">
        <v>1.6107141875</v>
      </c>
      <c r="D225" t="n">
        <v>0.007713</v>
      </c>
      <c r="E225" t="n">
        <v>0.047</v>
      </c>
      <c r="F225" t="n">
        <v>0.038</v>
      </c>
      <c r="G225" t="n">
        <v>0.138</v>
      </c>
      <c r="H225" t="n">
        <v>0.114</v>
      </c>
      <c r="I225">
        <f>((((D230) + (D229))) + (D226 + D227))</f>
        <v/>
      </c>
      <c r="J225">
        <f>(((((D230) + (D229))) + (D226 + D227))*C225)</f>
        <v/>
      </c>
    </row>
    <row r="226">
      <c r="A226" t="inlineStr">
        <is>
          <t>INT_R_X11Y54/IMUX38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CLBLM_R_X11Y54/CLBLM_IMUX38</t>
        </is>
      </c>
      <c r="B227" t="inlineStr">
        <is>
          <t>Part of wire</t>
        </is>
      </c>
      <c r="C227" t="n">
        <v>0</v>
      </c>
      <c r="D227" t="n">
        <v>0</v>
      </c>
      <c r="I227">
        <f>(((D226 + D227)/2) + (((D230) + (D229))))</f>
        <v/>
      </c>
      <c r="J227">
        <f>((C226 + C227)*(((D226 + D227)/2) + (((D230) + (D229)))))</f>
        <v/>
      </c>
    </row>
    <row r="228">
      <c r="A228" t="inlineStr">
        <is>
          <t>CLBLM_R_X11Y54/CLBLM_R.CLBLM_IMUX38-&gt;CLBLM_M_D3</t>
        </is>
      </c>
      <c r="B228" t="inlineStr">
        <is>
          <t>PassTransistor</t>
        </is>
      </c>
      <c r="C228" t="n">
        <v>0</v>
      </c>
      <c r="E228" t="n">
        <v>0</v>
      </c>
      <c r="F228" t="n">
        <v>0</v>
      </c>
      <c r="G228" t="n">
        <v>0</v>
      </c>
      <c r="H228" t="n">
        <v>0</v>
      </c>
      <c r="I228">
        <f>((D230) + (D229))</f>
        <v/>
      </c>
      <c r="J228">
        <f>(((D230) + (D229))*C228)</f>
        <v/>
      </c>
    </row>
    <row r="229">
      <c r="A229" t="inlineStr">
        <is>
          <t>CLBLM_R_X11Y54/CLBLM_M_D3</t>
        </is>
      </c>
      <c r="B229" t="inlineStr">
        <is>
          <t>Part of wire</t>
        </is>
      </c>
      <c r="C229" t="n">
        <v>0</v>
      </c>
      <c r="D229" t="n">
        <v>0</v>
      </c>
      <c r="I229">
        <f>(((D229)/2) + (D230))</f>
        <v/>
      </c>
      <c r="J229">
        <f>((C229)*(((D229)/2) + (D230)))</f>
        <v/>
      </c>
    </row>
    <row r="230">
      <c r="A230" t="inlineStr">
        <is>
          <t>masterReg/readData2[26]_i_2/I0</t>
        </is>
      </c>
      <c r="B230" t="inlineStr">
        <is>
          <t>Inpin</t>
        </is>
      </c>
      <c r="D230" t="n">
        <v>0</v>
      </c>
      <c r="E230" t="n">
        <v>0.144</v>
      </c>
      <c r="F230" t="n">
        <v>0.08799999999999999</v>
      </c>
      <c r="G230" t="n">
        <v>0.377</v>
      </c>
      <c r="H230" t="n">
        <v>0.209</v>
      </c>
    </row>
    <row r="231">
      <c r="A231" t="inlineStr">
        <is>
          <t>sw_IBUF[14]: sw_IBUF[14]_inst/O to masterReg/readData2[26]_i_2/I0 sum delays</t>
        </is>
      </c>
      <c r="E231">
        <f>(E2 + E5 + E7 + E9 + E11 + E15 + E18 + E32 + E45 + E58 + E71 + E83 + E96 + E139 + E146 + E173 + E197 + E222 + E225 + E228 + E230)</f>
        <v/>
      </c>
      <c r="F231">
        <f>(F2 + F5 + F7 + F9 + F11 + F15 + F18 + F32 + F45 + F58 + F71 + F83 + F96 + F139 + F146 + F173 + F197 + F222 + F225 + F228 + F230)</f>
        <v/>
      </c>
      <c r="G231">
        <f>(G2 + G5 + G7 + G9 + G11 + G15 + G18 + G32 + G45 + G58 + G71 + G83 + G96 + G139 + G146 + G173 + G197 + G222 + G225 + G228 + G230)</f>
        <v/>
      </c>
      <c r="H231">
        <f>(H2 + H5 + H7 + H9 + H11 + H15 + H18 + H32 + H45 + H58 + H71 + H83 + H96 + H139 + H146 + H173 + H197 + H222 + H225 + H228 + H230)</f>
        <v/>
      </c>
      <c r="J231">
        <f>(J2 + J4 + J5 + J6 + J7 + J8 + J9 + J10 + J11 + J14 + J15 + J17 + J18 + J31 + J32 + J44 + J45 + J57 + J58 + J70 + J71 + J82 + J83 + J95 + J96 + J120 + J139 + J145 + J146 + J150 + J173 + J174 + J197 + J199 + J222 + J224 + J225 + J227 + J228 + J229 + J230)</f>
        <v/>
      </c>
    </row>
    <row r="232">
      <c r="A232" t="inlineStr">
        <is>
          <t>sw_IBUF[14]: sw_IBUF[14]_inst/O to masterReg/readData2[26]_i_2/I0sum delays + cap delay</t>
        </is>
      </c>
      <c r="E232">
        <f>1000*(E231 + J231)</f>
        <v/>
      </c>
      <c r="F232">
        <f>1000*(F231 + J231)</f>
        <v/>
      </c>
      <c r="G232">
        <f>1000*(G231 + J231)</f>
        <v/>
      </c>
      <c r="H232">
        <f>1000*(H231 + J231)</f>
        <v/>
      </c>
    </row>
    <row r="234">
      <c r="A234" t="inlineStr">
        <is>
          <t>sw_IBUF[14]: sw_IBUF[14]_inst/O to masterReg/readData2[26]_i_2/I0Total delay (from Vivado)</t>
        </is>
      </c>
      <c r="E234" t="inlineStr">
        <is>
          <t>1687</t>
        </is>
      </c>
      <c r="F234" t="inlineStr">
        <is>
          <t>1450</t>
        </is>
      </c>
      <c r="G234" t="inlineStr">
        <is>
          <t>2705</t>
        </is>
      </c>
      <c r="H234" t="inlineStr">
        <is>
          <t>2242</t>
        </is>
      </c>
    </row>
    <row r="236">
      <c r="A236" t="inlineStr">
        <is>
          <t>INT_R_X11Y53/INT_R.NR1END3-&gt;&gt;IMUX38</t>
        </is>
      </c>
      <c r="B236" t="inlineStr">
        <is>
          <t>Buffer</t>
        </is>
      </c>
      <c r="C236" t="n">
        <v>1.6107141875</v>
      </c>
      <c r="D236" t="n">
        <v>0.007713</v>
      </c>
      <c r="E236" t="n">
        <v>0.047</v>
      </c>
      <c r="F236" t="n">
        <v>0.038</v>
      </c>
      <c r="G236" t="n">
        <v>0.138</v>
      </c>
      <c r="H236" t="n">
        <v>0.114</v>
      </c>
      <c r="I236">
        <f>((((D241) + (D240))) + (D237 + D238))</f>
        <v/>
      </c>
      <c r="J236">
        <f>(((((D241) + (D240))) + (D237 + D238))*C236)</f>
        <v/>
      </c>
    </row>
    <row r="237">
      <c r="A237" t="inlineStr">
        <is>
          <t>INT_R_X11Y53/IMUX38</t>
        </is>
      </c>
      <c r="B237" t="inlineStr">
        <is>
          <t>Part of wire</t>
        </is>
      </c>
      <c r="C237" t="n">
        <v>0</v>
      </c>
      <c r="D237" t="n">
        <v>0</v>
      </c>
    </row>
    <row r="238">
      <c r="A238" t="inlineStr">
        <is>
          <t>CLBLM_R_X11Y53/CLBLM_IMUX38</t>
        </is>
      </c>
      <c r="B238" t="inlineStr">
        <is>
          <t>Part of wire</t>
        </is>
      </c>
      <c r="C238" t="n">
        <v>0</v>
      </c>
      <c r="D238" t="n">
        <v>0</v>
      </c>
      <c r="I238">
        <f>(((D237 + D238)/2) + (((D241) + (D240))))</f>
        <v/>
      </c>
      <c r="J238">
        <f>((C237 + C238)*(((D237 + D238)/2) + (((D241) + (D240)))))</f>
        <v/>
      </c>
    </row>
    <row r="239">
      <c r="A239" t="inlineStr">
        <is>
          <t>CLBLM_R_X11Y53/CLBLM_R.CLBLM_IMUX38-&gt;CLBLM_M_D3</t>
        </is>
      </c>
      <c r="B239" t="inlineStr">
        <is>
          <t>PassTransistor</t>
        </is>
      </c>
      <c r="C239" t="n">
        <v>0</v>
      </c>
      <c r="E239" t="n">
        <v>0</v>
      </c>
      <c r="F239" t="n">
        <v>0</v>
      </c>
      <c r="G239" t="n">
        <v>0</v>
      </c>
      <c r="H239" t="n">
        <v>0</v>
      </c>
      <c r="I239">
        <f>((D241) + (D240))</f>
        <v/>
      </c>
      <c r="J239">
        <f>(((D241) + (D240))*C239)</f>
        <v/>
      </c>
    </row>
    <row r="240">
      <c r="A240" t="inlineStr">
        <is>
          <t>CLBLM_R_X11Y53/CLBLM_M_D3</t>
        </is>
      </c>
      <c r="B240" t="inlineStr">
        <is>
          <t>Part of wire</t>
        </is>
      </c>
      <c r="C240" t="n">
        <v>0</v>
      </c>
      <c r="D240" t="n">
        <v>0</v>
      </c>
      <c r="I240">
        <f>(((D240)/2) + (D241))</f>
        <v/>
      </c>
      <c r="J240">
        <f>((C240)*(((D240)/2) + (D241)))</f>
        <v/>
      </c>
    </row>
    <row r="241">
      <c r="A241" t="inlineStr">
        <is>
          <t>masterReg/register_reg_r1_0_31_24_29_i_1/I2</t>
        </is>
      </c>
      <c r="B241" t="inlineStr">
        <is>
          <t>Inpin</t>
        </is>
      </c>
      <c r="D241" t="n">
        <v>0</v>
      </c>
      <c r="E241" t="n">
        <v>0.144</v>
      </c>
      <c r="F241" t="n">
        <v>0.08799999999999999</v>
      </c>
      <c r="G241" t="n">
        <v>0.377</v>
      </c>
      <c r="H241" t="n">
        <v>0.209</v>
      </c>
    </row>
    <row r="242">
      <c r="A242" t="inlineStr">
        <is>
          <t>sw_IBUF[14]: sw_IBUF[14]_inst/O to masterReg/register_reg_r1_0_31_24_29_i_1/I2 sum delays</t>
        </is>
      </c>
      <c r="E242">
        <f>(E2 + E5 + E7 + E9 + E11 + E15 + E18 + E32 + E45 + E58 + E71 + E83 + E96 + E139 + E146 + E173 + E197 + E236 + E239 + E241)</f>
        <v/>
      </c>
      <c r="F242">
        <f>(F2 + F5 + F7 + F9 + F11 + F15 + F18 + F32 + F45 + F58 + F71 + F83 + F96 + F139 + F146 + F173 + F197 + F236 + F239 + F241)</f>
        <v/>
      </c>
      <c r="G242">
        <f>(G2 + G5 + G7 + G9 + G11 + G15 + G18 + G32 + G45 + G58 + G71 + G83 + G96 + G139 + G146 + G173 + G197 + G236 + G239 + G241)</f>
        <v/>
      </c>
      <c r="H242">
        <f>(H2 + H5 + H7 + H9 + H11 + H15 + H18 + H32 + H45 + H58 + H71 + H83 + H96 + H139 + H146 + H173 + H197 + H236 + H239 + H241)</f>
        <v/>
      </c>
      <c r="J242">
        <f>(J2 + J4 + J5 + J6 + J7 + J8 + J9 + J10 + J11 + J14 + J15 + J17 + J18 + J31 + J32 + J44 + J45 + J57 + J58 + J70 + J71 + J82 + J83 + J95 + J96 + J120 + J139 + J145 + J146 + J150 + J173 + J174 + J197 + J199 + J236 + J238 + J239 + J240 + J241)</f>
        <v/>
      </c>
    </row>
    <row r="243">
      <c r="A243" t="inlineStr">
        <is>
          <t>sw_IBUF[14]: sw_IBUF[14]_inst/O to masterReg/register_reg_r1_0_31_24_29_i_1/I2sum delays + cap delay</t>
        </is>
      </c>
      <c r="E243">
        <f>1000*(E242 + J242)</f>
        <v/>
      </c>
      <c r="F243">
        <f>1000*(F242 + J242)</f>
        <v/>
      </c>
      <c r="G243">
        <f>1000*(G242 + J242)</f>
        <v/>
      </c>
      <c r="H243">
        <f>1000*(H242 + J242)</f>
        <v/>
      </c>
    </row>
    <row r="245">
      <c r="A245" t="inlineStr">
        <is>
          <t>sw_IBUF[14]: sw_IBUF[14]_inst/O to masterReg/register_reg_r1_0_31_24_29_i_1/I2Total delay (from Vivado)</t>
        </is>
      </c>
      <c r="E245" t="inlineStr">
        <is>
          <t>1623</t>
        </is>
      </c>
      <c r="F245" t="inlineStr">
        <is>
          <t>1396</t>
        </is>
      </c>
      <c r="G245" t="inlineStr">
        <is>
          <t>2595</t>
        </is>
      </c>
      <c r="H245" t="inlineStr">
        <is>
          <t>2150</t>
        </is>
      </c>
    </row>
    <row r="247">
      <c r="A247" t="inlineStr">
        <is>
          <t>INT_R_X11Y53/INT_R.NR1END3-&gt;&gt;WR1BEG_S0</t>
        </is>
      </c>
      <c r="B247" t="inlineStr">
        <is>
          <t>Buffer</t>
        </is>
      </c>
      <c r="C247" t="n">
        <v>1.16220225</v>
      </c>
      <c r="D247" t="n">
        <v>0.008429000000000001</v>
      </c>
      <c r="E247" t="n">
        <v>0.043</v>
      </c>
      <c r="F247" t="n">
        <v>0.035</v>
      </c>
      <c r="G247" t="n">
        <v>0.124</v>
      </c>
      <c r="H247" t="n">
        <v>0.103</v>
      </c>
      <c r="I247">
        <f>((D252 + D263 + D274) + (D248 + D249 + D250 + D251))</f>
        <v/>
      </c>
      <c r="J247">
        <f>(((D252 + D263 + D274) + (D248 + D249 + D250 + D251))*C247)</f>
        <v/>
      </c>
    </row>
    <row r="248">
      <c r="A248" t="inlineStr">
        <is>
          <t>INT_R_X11Y53/WR1BEG_S0</t>
        </is>
      </c>
      <c r="B248" t="inlineStr">
        <is>
          <t>Part of wire</t>
        </is>
      </c>
      <c r="C248" t="n">
        <v>0</v>
      </c>
      <c r="D248" t="n">
        <v>0</v>
      </c>
    </row>
    <row r="249">
      <c r="A249" t="inlineStr">
        <is>
          <t>INT_L_X10Y54/WR1END0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INT_L_X10Y53/WR1END_S1_0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INT_R_X11Y54/WR1BEG0</t>
        </is>
      </c>
      <c r="B251" t="inlineStr">
        <is>
          <t>Part of wire</t>
        </is>
      </c>
      <c r="C251" t="n">
        <v>0</v>
      </c>
      <c r="D251" t="n">
        <v>0</v>
      </c>
      <c r="I251">
        <f>(((D248 + D249 + D250 + D251)/2) + (D252 + D263 + D274))</f>
        <v/>
      </c>
      <c r="J251">
        <f>((C248 + C249 + C250 + C251)*(((D248 + D249 + D250 + D251)/2) + (D252 + D263 + D274)))</f>
        <v/>
      </c>
    </row>
    <row r="252">
      <c r="A252" t="inlineStr">
        <is>
          <t>INT_L_X10Y54/INT_L.WR1END0-&gt;&gt;IMUX_L1</t>
        </is>
      </c>
      <c r="B252" t="inlineStr">
        <is>
          <t>Buffer</t>
        </is>
      </c>
      <c r="C252" t="n">
        <v>1.6107141875</v>
      </c>
      <c r="D252" t="n">
        <v>0.007713</v>
      </c>
      <c r="E252" t="n">
        <v>0.047</v>
      </c>
      <c r="F252" t="n">
        <v>0.038</v>
      </c>
      <c r="G252" t="n">
        <v>0.138</v>
      </c>
      <c r="H252" t="n">
        <v>0.114</v>
      </c>
      <c r="I252">
        <f>((((D257) + (D256))) + (D253 + D254))</f>
        <v/>
      </c>
      <c r="J252">
        <f>(((((D257) + (D256))) + (D253 + D254))*C252)</f>
        <v/>
      </c>
    </row>
    <row r="253">
      <c r="A253" t="inlineStr">
        <is>
          <t>INT_L_X10Y54/IMUX_L1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CLBLM_L_X10Y54/CLBLM_IMUX1</t>
        </is>
      </c>
      <c r="B254" t="inlineStr">
        <is>
          <t>Part of wire</t>
        </is>
      </c>
      <c r="C254" t="n">
        <v>0</v>
      </c>
      <c r="D254" t="n">
        <v>0</v>
      </c>
      <c r="I254">
        <f>(((D253 + D254)/2) + (((D257) + (D256))))</f>
        <v/>
      </c>
      <c r="J254">
        <f>((C253 + C254)*(((D253 + D254)/2) + (((D257) + (D256)))))</f>
        <v/>
      </c>
    </row>
    <row r="255">
      <c r="A255" t="inlineStr">
        <is>
          <t>CLBLM_L_X10Y54/CLBLM_L.CLBLM_IMUX1-&gt;CLBLM_M_A3</t>
        </is>
      </c>
      <c r="B255" t="inlineStr">
        <is>
          <t>PassTransistor</t>
        </is>
      </c>
      <c r="C255" t="n">
        <v>0</v>
      </c>
      <c r="E255" t="n">
        <v>0</v>
      </c>
      <c r="F255" t="n">
        <v>0</v>
      </c>
      <c r="G255" t="n">
        <v>0</v>
      </c>
      <c r="H255" t="n">
        <v>0</v>
      </c>
      <c r="I255">
        <f>((D257) + (D256))</f>
        <v/>
      </c>
      <c r="J255">
        <f>(((D257) + (D256))*C255)</f>
        <v/>
      </c>
    </row>
    <row r="256">
      <c r="A256" t="inlineStr">
        <is>
          <t>CLBLM_L_X10Y54/CLBLM_M_A3</t>
        </is>
      </c>
      <c r="B256" t="inlineStr">
        <is>
          <t>Part of wire</t>
        </is>
      </c>
      <c r="C256" t="n">
        <v>0</v>
      </c>
      <c r="D256" t="n">
        <v>0</v>
      </c>
      <c r="I256">
        <f>(((D256)/2) + (D257))</f>
        <v/>
      </c>
      <c r="J256">
        <f>((C256)*(((D256)/2) + (D257)))</f>
        <v/>
      </c>
    </row>
    <row r="257">
      <c r="A257" t="inlineStr">
        <is>
          <t>ALU1/readData2[31]_i_3/I0</t>
        </is>
      </c>
      <c r="B257" t="inlineStr">
        <is>
          <t>Inpin</t>
        </is>
      </c>
      <c r="D257" t="n">
        <v>0</v>
      </c>
      <c r="E257" t="n">
        <v>0.141</v>
      </c>
      <c r="F257" t="n">
        <v>0.114</v>
      </c>
      <c r="G257" t="n">
        <v>0.372</v>
      </c>
      <c r="H257" t="n">
        <v>0.3</v>
      </c>
    </row>
    <row r="258">
      <c r="A258" t="inlineStr">
        <is>
          <t>sw_IBUF[14]: sw_IBUF[14]_inst/O to ALU1/readData2[31]_i_3/I0 sum delays</t>
        </is>
      </c>
      <c r="E258">
        <f>(E2 + E5 + E7 + E9 + E11 + E15 + E18 + E32 + E45 + E58 + E71 + E83 + E96 + E139 + E146 + E173 + E197 + E247 + E252 + E255 + E257)</f>
        <v/>
      </c>
      <c r="F258">
        <f>(F2 + F5 + F7 + F9 + F11 + F15 + F18 + F32 + F45 + F58 + F71 + F83 + F96 + F139 + F146 + F173 + F197 + F247 + F252 + F255 + F257)</f>
        <v/>
      </c>
      <c r="G258">
        <f>(G2 + G5 + G7 + G9 + G11 + G15 + G18 + G32 + G45 + G58 + G71 + G83 + G96 + G139 + G146 + G173 + G197 + G247 + G252 + G255 + G257)</f>
        <v/>
      </c>
      <c r="H258">
        <f>(H2 + H5 + H7 + H9 + H11 + H15 + H18 + H32 + H45 + H58 + H71 + H83 + H96 + H139 + H146 + H173 + H197 + H247 + H252 + H255 + H257)</f>
        <v/>
      </c>
      <c r="J258">
        <f>(J2 + J4 + J5 + J6 + J7 + J8 + J9 + J10 + J11 + J14 + J15 + J17 + J18 + J31 + J32 + J44 + J45 + J57 + J58 + J70 + J71 + J82 + J83 + J95 + J96 + J120 + J139 + J145 + J146 + J150 + J173 + J174 + J197 + J199 + J247 + J251 + J252 + J254 + J255 + J256 + J257)</f>
        <v/>
      </c>
    </row>
    <row r="259">
      <c r="A259" t="inlineStr">
        <is>
          <t>sw_IBUF[14]: sw_IBUF[14]_inst/O to ALU1/readData2[31]_i_3/I0sum delays + cap delay</t>
        </is>
      </c>
      <c r="E259">
        <f>1000*(E258 + J258)</f>
        <v/>
      </c>
      <c r="F259">
        <f>1000*(F258 + J258)</f>
        <v/>
      </c>
      <c r="G259">
        <f>1000*(G258 + J258)</f>
        <v/>
      </c>
      <c r="H259">
        <f>1000*(H258 + J258)</f>
        <v/>
      </c>
    </row>
    <row r="261">
      <c r="A261" t="inlineStr">
        <is>
          <t>sw_IBUF[14]: sw_IBUF[14]_inst/O to ALU1/readData2[31]_i_3/I0Total delay (from Vivado)</t>
        </is>
      </c>
      <c r="E261" t="inlineStr">
        <is>
          <t>1687</t>
        </is>
      </c>
      <c r="F261" t="inlineStr">
        <is>
          <t>1481</t>
        </is>
      </c>
      <c r="G261" t="inlineStr">
        <is>
          <t>2715</t>
        </is>
      </c>
      <c r="H261" t="inlineStr">
        <is>
          <t>2332</t>
        </is>
      </c>
    </row>
    <row r="263">
      <c r="A263" t="inlineStr">
        <is>
          <t>INT_L_X10Y54/INT_L.WR1END0-&gt;&gt;IMUX_L40</t>
        </is>
      </c>
      <c r="B263" t="inlineStr">
        <is>
          <t>Buffer</t>
        </is>
      </c>
      <c r="C263" t="n">
        <v>1.6107141875</v>
      </c>
      <c r="D263" t="n">
        <v>0.007713</v>
      </c>
      <c r="E263" t="n">
        <v>0.047</v>
      </c>
      <c r="F263" t="n">
        <v>0.038</v>
      </c>
      <c r="G263" t="n">
        <v>0.138</v>
      </c>
      <c r="H263" t="n">
        <v>0.114</v>
      </c>
      <c r="I263">
        <f>((((D268) + (D267))) + (D264 + D265))</f>
        <v/>
      </c>
      <c r="J263">
        <f>(((((D268) + (D267))) + (D264 + D265))*C263)</f>
        <v/>
      </c>
    </row>
    <row r="264">
      <c r="A264" t="inlineStr">
        <is>
          <t>INT_L_X10Y54/IMUX_L40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CLBLM_L_X10Y54/CLBLM_IMUX40</t>
        </is>
      </c>
      <c r="B265" t="inlineStr">
        <is>
          <t>Part of wire</t>
        </is>
      </c>
      <c r="C265" t="n">
        <v>0</v>
      </c>
      <c r="D265" t="n">
        <v>0</v>
      </c>
      <c r="I265">
        <f>(((D264 + D265)/2) + (((D268) + (D267))))</f>
        <v/>
      </c>
      <c r="J265">
        <f>((C264 + C265)*(((D264 + D265)/2) + (((D268) + (D267)))))</f>
        <v/>
      </c>
    </row>
    <row r="266">
      <c r="A266" t="inlineStr">
        <is>
          <t>CLBLM_L_X10Y54/CLBLM_L.CLBLM_IMUX40-&gt;CLBLM_M_D1</t>
        </is>
      </c>
      <c r="B266" t="inlineStr">
        <is>
          <t>PassTransistor</t>
        </is>
      </c>
      <c r="C266" t="n">
        <v>0</v>
      </c>
      <c r="E266" t="n">
        <v>0</v>
      </c>
      <c r="F266" t="n">
        <v>0</v>
      </c>
      <c r="G266" t="n">
        <v>0</v>
      </c>
      <c r="H266" t="n">
        <v>0</v>
      </c>
      <c r="I266">
        <f>((D268) + (D267))</f>
        <v/>
      </c>
      <c r="J266">
        <f>(((D268) + (D267))*C266)</f>
        <v/>
      </c>
    </row>
    <row r="267">
      <c r="A267" t="inlineStr">
        <is>
          <t>CLBLM_L_X10Y54/CLBLM_M_D1</t>
        </is>
      </c>
      <c r="B267" t="inlineStr">
        <is>
          <t>Part of wire</t>
        </is>
      </c>
      <c r="C267" t="n">
        <v>0</v>
      </c>
      <c r="D267" t="n">
        <v>0</v>
      </c>
      <c r="I267">
        <f>(((D267)/2) + (D268))</f>
        <v/>
      </c>
      <c r="J267">
        <f>((C267)*(((D267)/2) + (D268)))</f>
        <v/>
      </c>
    </row>
    <row r="268">
      <c r="A268" t="inlineStr">
        <is>
          <t>masterReg/register_reg_r1_0_31_24_29_i_5/I2</t>
        </is>
      </c>
      <c r="B268" t="inlineStr">
        <is>
          <t>Inpin</t>
        </is>
      </c>
      <c r="D268" t="n">
        <v>0</v>
      </c>
      <c r="E268" t="n">
        <v>0.226</v>
      </c>
      <c r="F268" t="n">
        <v>0.145</v>
      </c>
      <c r="G268" t="n">
        <v>0.54</v>
      </c>
      <c r="H268" t="n">
        <v>0.305</v>
      </c>
    </row>
    <row r="269">
      <c r="A269" t="inlineStr">
        <is>
          <t>sw_IBUF[14]: sw_IBUF[14]_inst/O to masterReg/register_reg_r1_0_31_24_29_i_5/I2 sum delays</t>
        </is>
      </c>
      <c r="E269">
        <f>(E2 + E5 + E7 + E9 + E11 + E15 + E18 + E32 + E45 + E58 + E71 + E83 + E96 + E139 + E146 + E173 + E197 + E247 + E263 + E266 + E268)</f>
        <v/>
      </c>
      <c r="F269">
        <f>(F2 + F5 + F7 + F9 + F11 + F15 + F18 + F32 + F45 + F58 + F71 + F83 + F96 + F139 + F146 + F173 + F197 + F247 + F263 + F266 + F268)</f>
        <v/>
      </c>
      <c r="G269">
        <f>(G2 + G5 + G7 + G9 + G11 + G15 + G18 + G32 + G45 + G58 + G71 + G83 + G96 + G139 + G146 + G173 + G197 + G247 + G263 + G266 + G268)</f>
        <v/>
      </c>
      <c r="H269">
        <f>(H2 + H5 + H7 + H9 + H11 + H15 + H18 + H32 + H45 + H58 + H71 + H83 + H96 + H139 + H146 + H173 + H197 + H247 + H263 + H266 + H268)</f>
        <v/>
      </c>
      <c r="J269">
        <f>(J2 + J4 + J5 + J6 + J7 + J8 + J9 + J10 + J11 + J14 + J15 + J17 + J18 + J31 + J32 + J44 + J45 + J57 + J58 + J70 + J71 + J82 + J83 + J95 + J96 + J120 + J139 + J145 + J146 + J150 + J173 + J174 + J197 + J199 + J247 + J251 + J263 + J265 + J266 + J267 + J268)</f>
        <v/>
      </c>
    </row>
    <row r="270">
      <c r="A270" t="inlineStr">
        <is>
          <t>sw_IBUF[14]: sw_IBUF[14]_inst/O to masterReg/register_reg_r1_0_31_24_29_i_5/I2sum delays + cap delay</t>
        </is>
      </c>
      <c r="E270">
        <f>1000*(E269 + J269)</f>
        <v/>
      </c>
      <c r="F270">
        <f>1000*(F269 + J269)</f>
        <v/>
      </c>
      <c r="G270">
        <f>1000*(G269 + J269)</f>
        <v/>
      </c>
      <c r="H270">
        <f>1000*(H269 + J269)</f>
        <v/>
      </c>
    </row>
    <row r="272">
      <c r="A272" t="inlineStr">
        <is>
          <t>sw_IBUF[14]: sw_IBUF[14]_inst/O to masterReg/register_reg_r1_0_31_24_29_i_5/I2Total delay (from Vivado)</t>
        </is>
      </c>
      <c r="E272" t="inlineStr">
        <is>
          <t>1772</t>
        </is>
      </c>
      <c r="F272" t="inlineStr">
        <is>
          <t>1512</t>
        </is>
      </c>
      <c r="G272" t="inlineStr">
        <is>
          <t>2866</t>
        </is>
      </c>
      <c r="H272" t="inlineStr">
        <is>
          <t>2348</t>
        </is>
      </c>
    </row>
    <row r="274">
      <c r="A274" t="inlineStr">
        <is>
          <t>INT_L_X10Y54/INT_L.WR1END0-&gt;&gt;NL1BEG_N3</t>
        </is>
      </c>
      <c r="B274" t="inlineStr">
        <is>
          <t>Buffer</t>
        </is>
      </c>
      <c r="C274" t="n">
        <v>1.16220225</v>
      </c>
      <c r="D274" t="n">
        <v>0.008429000000000001</v>
      </c>
      <c r="E274" t="n">
        <v>0.054</v>
      </c>
      <c r="F274" t="n">
        <v>0.044</v>
      </c>
      <c r="G274" t="n">
        <v>0.131</v>
      </c>
      <c r="H274" t="n">
        <v>0.108</v>
      </c>
      <c r="I274">
        <f>((D276 + D287) + (D275))</f>
        <v/>
      </c>
      <c r="J274">
        <f>(((D276 + D287) + (D275))*C274)</f>
        <v/>
      </c>
    </row>
    <row r="275">
      <c r="A275" t="inlineStr">
        <is>
          <t>INT_L_X10Y54/NL1BEG_N3</t>
        </is>
      </c>
      <c r="B275" t="inlineStr">
        <is>
          <t>Part of wire</t>
        </is>
      </c>
      <c r="C275" t="n">
        <v>0</v>
      </c>
      <c r="D275" t="n">
        <v>0</v>
      </c>
      <c r="I275">
        <f>(((D275)/2) + (D276 + D287))</f>
        <v/>
      </c>
      <c r="J275">
        <f>((C275)*(((D275)/2) + (D276 + D287)))</f>
        <v/>
      </c>
    </row>
    <row r="276">
      <c r="A276" t="inlineStr">
        <is>
          <t>INT_L_X10Y54/INT_L.NL1BEG_N3-&gt;&gt;IMUX_L30</t>
        </is>
      </c>
      <c r="B276" t="inlineStr">
        <is>
          <t>Buffer</t>
        </is>
      </c>
      <c r="C276" t="n">
        <v>1.6107141875</v>
      </c>
      <c r="D276" t="n">
        <v>0.007713</v>
      </c>
      <c r="E276" t="n">
        <v>0.047</v>
      </c>
      <c r="F276" t="n">
        <v>0.038</v>
      </c>
      <c r="G276" t="n">
        <v>0.138</v>
      </c>
      <c r="H276" t="n">
        <v>0.114</v>
      </c>
      <c r="I276">
        <f>((((D281) + (D280))) + (D277 + D278))</f>
        <v/>
      </c>
      <c r="J276">
        <f>(((((D281) + (D280))) + (D277 + D278))*C276)</f>
        <v/>
      </c>
    </row>
    <row r="277">
      <c r="A277" t="inlineStr">
        <is>
          <t>INT_L_X10Y54/IMUX_L30</t>
        </is>
      </c>
      <c r="B277" t="inlineStr">
        <is>
          <t>Part of wire</t>
        </is>
      </c>
      <c r="C277" t="n">
        <v>0</v>
      </c>
      <c r="D277" t="n">
        <v>0</v>
      </c>
    </row>
    <row r="278">
      <c r="A278" t="inlineStr">
        <is>
          <t>CLBLM_L_X10Y54/CLBLM_IMUX30</t>
        </is>
      </c>
      <c r="B278" t="inlineStr">
        <is>
          <t>Part of wire</t>
        </is>
      </c>
      <c r="C278" t="n">
        <v>0</v>
      </c>
      <c r="D278" t="n">
        <v>0</v>
      </c>
      <c r="I278">
        <f>(((D277 + D278)/2) + (((D281) + (D280))))</f>
        <v/>
      </c>
      <c r="J278">
        <f>((C277 + C278)*(((D277 + D278)/2) + (((D281) + (D280)))))</f>
        <v/>
      </c>
    </row>
    <row r="279">
      <c r="A279" t="inlineStr">
        <is>
          <t>CLBLM_L_X10Y54/CLBLM_L.CLBLM_IMUX30-&gt;CLBLM_L_C5</t>
        </is>
      </c>
      <c r="B279" t="inlineStr">
        <is>
          <t>PassTransistor</t>
        </is>
      </c>
      <c r="C279" t="n">
        <v>0</v>
      </c>
      <c r="E279" t="n">
        <v>0</v>
      </c>
      <c r="F279" t="n">
        <v>0</v>
      </c>
      <c r="G279" t="n">
        <v>0</v>
      </c>
      <c r="H279" t="n">
        <v>0</v>
      </c>
      <c r="I279">
        <f>((D281) + (D280))</f>
        <v/>
      </c>
      <c r="J279">
        <f>(((D281) + (D280))*C279)</f>
        <v/>
      </c>
    </row>
    <row r="280">
      <c r="A280" t="inlineStr">
        <is>
          <t>CLBLM_L_X10Y54/CLBLM_L_C5</t>
        </is>
      </c>
      <c r="B280" t="inlineStr">
        <is>
          <t>Part of wire</t>
        </is>
      </c>
      <c r="C280" t="n">
        <v>0</v>
      </c>
      <c r="D280" t="n">
        <v>0</v>
      </c>
      <c r="I280">
        <f>(((D280)/2) + (D281))</f>
        <v/>
      </c>
      <c r="J280">
        <f>((C280)*(((D280)/2) + (D281)))</f>
        <v/>
      </c>
    </row>
    <row r="281">
      <c r="A281" t="inlineStr">
        <is>
          <t>masterReg/readData2[29]_i_2/I0</t>
        </is>
      </c>
      <c r="B281" t="inlineStr">
        <is>
          <t>Inpin</t>
        </is>
      </c>
      <c r="D281" t="n">
        <v>0</v>
      </c>
      <c r="E281" t="n">
        <v>0.042</v>
      </c>
      <c r="F281" t="n">
        <v>0.033</v>
      </c>
      <c r="G281" t="n">
        <v>0.114</v>
      </c>
      <c r="H281" t="n">
        <v>0.092</v>
      </c>
    </row>
    <row r="282">
      <c r="A282" t="inlineStr">
        <is>
          <t>sw_IBUF[14]: sw_IBUF[14]_inst/O to masterReg/readData2[29]_i_2/I0 sum delays</t>
        </is>
      </c>
      <c r="E282">
        <f>(E2 + E5 + E7 + E9 + E11 + E15 + E18 + E32 + E45 + E58 + E71 + E83 + E96 + E139 + E146 + E173 + E197 + E247 + E274 + E276 + E279 + E281)</f>
        <v/>
      </c>
      <c r="F282">
        <f>(F2 + F5 + F7 + F9 + F11 + F15 + F18 + F32 + F45 + F58 + F71 + F83 + F96 + F139 + F146 + F173 + F197 + F247 + F274 + F276 + F279 + F281)</f>
        <v/>
      </c>
      <c r="G282">
        <f>(G2 + G5 + G7 + G9 + G11 + G15 + G18 + G32 + G45 + G58 + G71 + G83 + G96 + G139 + G146 + G173 + G197 + G247 + G274 + G276 + G279 + G281)</f>
        <v/>
      </c>
      <c r="H282">
        <f>(H2 + H5 + H7 + H9 + H11 + H15 + H18 + H32 + H45 + H58 + H71 + H83 + H96 + H139 + H146 + H173 + H197 + H247 + H274 + H276 + H279 + H281)</f>
        <v/>
      </c>
      <c r="J282">
        <f>(J2 + J4 + J5 + J6 + J7 + J8 + J9 + J10 + J11 + J14 + J15 + J17 + J18 + J31 + J32 + J44 + J45 + J57 + J58 + J70 + J71 + J82 + J83 + J95 + J96 + J120 + J139 + J145 + J146 + J150 + J173 + J174 + J197 + J199 + J247 + J251 + J274 + J275 + J276 + J278 + J279 + J280 + J281)</f>
        <v/>
      </c>
    </row>
    <row r="283">
      <c r="A283" t="inlineStr">
        <is>
          <t>sw_IBUF[14]: sw_IBUF[14]_inst/O to masterReg/readData2[29]_i_2/I0sum delays + cap delay</t>
        </is>
      </c>
      <c r="E283">
        <f>1000*(E282 + J282)</f>
        <v/>
      </c>
      <c r="F283">
        <f>1000*(F282 + J282)</f>
        <v/>
      </c>
      <c r="G283">
        <f>1000*(G282 + J282)</f>
        <v/>
      </c>
      <c r="H283">
        <f>1000*(H282 + J282)</f>
        <v/>
      </c>
    </row>
    <row r="285">
      <c r="A285" t="inlineStr">
        <is>
          <t>sw_IBUF[14]: sw_IBUF[14]_inst/O to masterReg/readData2[29]_i_2/I0Total delay (from Vivado)</t>
        </is>
      </c>
      <c r="E285" t="inlineStr">
        <is>
          <t>1658</t>
        </is>
      </c>
      <c r="F285" t="inlineStr">
        <is>
          <t>1460</t>
        </is>
      </c>
      <c r="G285" t="inlineStr">
        <is>
          <t>2622</t>
        </is>
      </c>
      <c r="H285" t="inlineStr">
        <is>
          <t>2262</t>
        </is>
      </c>
    </row>
    <row r="287">
      <c r="A287" t="inlineStr">
        <is>
          <t>INT_L_X10Y54/INT_L.NL1BEG_N3-&gt;&gt;IMUX_L37</t>
        </is>
      </c>
      <c r="B287" t="inlineStr">
        <is>
          <t>Buffer</t>
        </is>
      </c>
      <c r="C287" t="n">
        <v>1.6107141875</v>
      </c>
      <c r="D287" t="n">
        <v>0.007713</v>
      </c>
      <c r="E287" t="n">
        <v>0.047</v>
      </c>
      <c r="F287" t="n">
        <v>0.038</v>
      </c>
      <c r="G287" t="n">
        <v>0.138</v>
      </c>
      <c r="H287" t="n">
        <v>0.114</v>
      </c>
      <c r="I287">
        <f>((((D292) + (D291))) + (D288 + D289))</f>
        <v/>
      </c>
      <c r="J287">
        <f>(((((D292) + (D291))) + (D288 + D289))*C287)</f>
        <v/>
      </c>
    </row>
    <row r="288">
      <c r="A288" t="inlineStr">
        <is>
          <t>INT_L_X10Y54/IMUX_L37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CLBLM_L_X10Y54/CLBLM_IMUX37</t>
        </is>
      </c>
      <c r="B289" t="inlineStr">
        <is>
          <t>Part of wire</t>
        </is>
      </c>
      <c r="C289" t="n">
        <v>0</v>
      </c>
      <c r="D289" t="n">
        <v>0</v>
      </c>
      <c r="I289">
        <f>(((D288 + D289)/2) + (((D292) + (D291))))</f>
        <v/>
      </c>
      <c r="J289">
        <f>((C288 + C289)*(((D288 + D289)/2) + (((D292) + (D291)))))</f>
        <v/>
      </c>
    </row>
    <row r="290">
      <c r="A290" t="inlineStr">
        <is>
          <t>CLBLM_L_X10Y54/CLBLM_L.CLBLM_IMUX37-&gt;CLBLM_L_D4</t>
        </is>
      </c>
      <c r="B290" t="inlineStr">
        <is>
          <t>PassTransistor</t>
        </is>
      </c>
      <c r="C290" t="n">
        <v>0</v>
      </c>
      <c r="E290" t="n">
        <v>0</v>
      </c>
      <c r="F290" t="n">
        <v>0</v>
      </c>
      <c r="G290" t="n">
        <v>0</v>
      </c>
      <c r="H290" t="n">
        <v>0</v>
      </c>
      <c r="I290">
        <f>((D292) + (D291))</f>
        <v/>
      </c>
      <c r="J290">
        <f>(((D292) + (D291))*C290)</f>
        <v/>
      </c>
    </row>
    <row r="291">
      <c r="A291" t="inlineStr">
        <is>
          <t>CLBLM_L_X10Y54/CLBLM_L_D4</t>
        </is>
      </c>
      <c r="B291" t="inlineStr">
        <is>
          <t>Part of wire</t>
        </is>
      </c>
      <c r="C291" t="n">
        <v>0</v>
      </c>
      <c r="D291" t="n">
        <v>0</v>
      </c>
      <c r="I291">
        <f>(((D291)/2) + (D292))</f>
        <v/>
      </c>
      <c r="J291">
        <f>((C291)*(((D291)/2) + (D292)))</f>
        <v/>
      </c>
    </row>
    <row r="292">
      <c r="A292" t="inlineStr">
        <is>
          <t>masterReg/readData2[31]_i_2/I0</t>
        </is>
      </c>
      <c r="B292" t="inlineStr">
        <is>
          <t>Inpin</t>
        </is>
      </c>
      <c r="D292" t="n">
        <v>0</v>
      </c>
      <c r="E292" t="n">
        <v>0.109</v>
      </c>
      <c r="F292" t="n">
        <v>0.08799999999999999</v>
      </c>
      <c r="G292" t="n">
        <v>0.284</v>
      </c>
      <c r="H292" t="n">
        <v>0.229</v>
      </c>
    </row>
    <row r="293">
      <c r="A293" t="inlineStr">
        <is>
          <t>sw_IBUF[14]: sw_IBUF[14]_inst/O to masterReg/readData2[31]_i_2/I0 sum delays</t>
        </is>
      </c>
      <c r="E293">
        <f>(E2 + E5 + E7 + E9 + E11 + E15 + E18 + E32 + E45 + E58 + E71 + E83 + E96 + E139 + E146 + E173 + E197 + E247 + E274 + E287 + E290 + E292)</f>
        <v/>
      </c>
      <c r="F293">
        <f>(F2 + F5 + F7 + F9 + F11 + F15 + F18 + F32 + F45 + F58 + F71 + F83 + F96 + F139 + F146 + F173 + F197 + F247 + F274 + F287 + F290 + F292)</f>
        <v/>
      </c>
      <c r="G293">
        <f>(G2 + G5 + G7 + G9 + G11 + G15 + G18 + G32 + G45 + G58 + G71 + G83 + G96 + G139 + G146 + G173 + G197 + G247 + G274 + G287 + G290 + G292)</f>
        <v/>
      </c>
      <c r="H293">
        <f>(H2 + H5 + H7 + H9 + H11 + H15 + H18 + H32 + H45 + H58 + H71 + H83 + H96 + H139 + H146 + H173 + H197 + H247 + H274 + H287 + H290 + H292)</f>
        <v/>
      </c>
      <c r="J293">
        <f>(J2 + J4 + J5 + J6 + J7 + J8 + J9 + J10 + J11 + J14 + J15 + J17 + J18 + J31 + J32 + J44 + J45 + J57 + J58 + J70 + J71 + J82 + J83 + J95 + J96 + J120 + J139 + J145 + J146 + J150 + J173 + J174 + J197 + J199 + J247 + J251 + J274 + J275 + J287 + J289 + J290 + J291 + J292)</f>
        <v/>
      </c>
    </row>
    <row r="294">
      <c r="A294" t="inlineStr">
        <is>
          <t>sw_IBUF[14]: sw_IBUF[14]_inst/O to masterReg/readData2[31]_i_2/I0sum delays + cap delay</t>
        </is>
      </c>
      <c r="E294">
        <f>1000*(E293 + J293)</f>
        <v/>
      </c>
      <c r="F294">
        <f>1000*(F293 + J293)</f>
        <v/>
      </c>
      <c r="G294">
        <f>1000*(G293 + J293)</f>
        <v/>
      </c>
      <c r="H294">
        <f>1000*(H293 + J293)</f>
        <v/>
      </c>
    </row>
    <row r="296">
      <c r="A296" t="inlineStr">
        <is>
          <t>sw_IBUF[14]: sw_IBUF[14]_inst/O to masterReg/readData2[31]_i_2/I0Total delay (from Vivado)</t>
        </is>
      </c>
      <c r="E296" t="inlineStr">
        <is>
          <t>1725</t>
        </is>
      </c>
      <c r="F296" t="inlineStr">
        <is>
          <t>1515</t>
        </is>
      </c>
      <c r="G296" t="inlineStr">
        <is>
          <t>2763</t>
        </is>
      </c>
      <c r="H296" t="inlineStr">
        <is>
          <t>2376</t>
        </is>
      </c>
    </row>
    <row r="298">
      <c r="A298" t="inlineStr">
        <is>
          <t>INT_R_X11Y52/INT_R.NL1BEG_N3-&gt;&gt;NW2BEG3</t>
        </is>
      </c>
      <c r="B298" t="inlineStr">
        <is>
          <t>Buffer</t>
        </is>
      </c>
      <c r="C298" t="n">
        <v>1.1851186875</v>
      </c>
      <c r="D298" t="n">
        <v>0.008473000000000001</v>
      </c>
      <c r="E298" t="n">
        <v>0.043</v>
      </c>
      <c r="F298" t="n">
        <v>0.035</v>
      </c>
      <c r="G298" t="n">
        <v>0.14</v>
      </c>
      <c r="H298" t="n">
        <v>0.116</v>
      </c>
      <c r="I298">
        <f>((D302 + D317 + D328) + (D299 + D300 + D301))</f>
        <v/>
      </c>
      <c r="J298">
        <f>(((D302 + D317 + D328) + (D299 + D300 + D301))*C298)</f>
        <v/>
      </c>
    </row>
    <row r="299">
      <c r="A299" t="inlineStr">
        <is>
          <t>INT_R_X11Y52/NW2BEG3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INT_L_X10Y53/NW2END3</t>
        </is>
      </c>
      <c r="B300" t="inlineStr">
        <is>
          <t>Part of wire</t>
        </is>
      </c>
      <c r="C300" t="n">
        <v>0</v>
      </c>
      <c r="D300" t="n">
        <v>0</v>
      </c>
    </row>
    <row r="301">
      <c r="A301" t="inlineStr">
        <is>
          <t>INT_R_X11Y53/NW2A3</t>
        </is>
      </c>
      <c r="B301" t="inlineStr">
        <is>
          <t>Part of wire</t>
        </is>
      </c>
      <c r="C301" t="n">
        <v>0</v>
      </c>
      <c r="D301" t="n">
        <v>0</v>
      </c>
      <c r="I301">
        <f>(((D299 + D300 + D301)/2) + (D302 + D317 + D328))</f>
        <v/>
      </c>
      <c r="J301">
        <f>((C299 + C300 + C301)*(((D299 + D300 + D301)/2) + (D302 + D317 + D328)))</f>
        <v/>
      </c>
    </row>
    <row r="302">
      <c r="A302" t="inlineStr">
        <is>
          <t>INT_L_X10Y53/INT_L.NW2END3-&gt;&gt;NN2BEG3</t>
        </is>
      </c>
      <c r="B302" t="inlineStr">
        <is>
          <t>Buffer</t>
        </is>
      </c>
      <c r="C302" t="n">
        <v>1.1851186875</v>
      </c>
      <c r="D302" t="n">
        <v>0.008473000000000001</v>
      </c>
      <c r="E302" t="n">
        <v>0.06</v>
      </c>
      <c r="F302" t="n">
        <v>0.05</v>
      </c>
      <c r="G302" t="n">
        <v>0.133</v>
      </c>
      <c r="H302" t="n">
        <v>0.11</v>
      </c>
      <c r="I302">
        <f>((D306) + (D303 + D304 + D305))</f>
        <v/>
      </c>
      <c r="J302">
        <f>(((D306) + (D303 + D304 + D305))*C302)</f>
        <v/>
      </c>
    </row>
    <row r="303">
      <c r="A303" t="inlineStr">
        <is>
          <t>INT_L_X10Y53/NN2BEG3</t>
        </is>
      </c>
      <c r="B303" t="inlineStr">
        <is>
          <t>Part of wire</t>
        </is>
      </c>
      <c r="C303" t="n">
        <v>0</v>
      </c>
      <c r="D303" t="n">
        <v>0</v>
      </c>
    </row>
    <row r="304">
      <c r="A304" t="inlineStr">
        <is>
          <t>INT_L_X10Y55/NN2END3</t>
        </is>
      </c>
      <c r="B304" t="inlineStr">
        <is>
          <t>Part of wire</t>
        </is>
      </c>
      <c r="C304" t="n">
        <v>0</v>
      </c>
      <c r="D304" t="n">
        <v>0</v>
      </c>
    </row>
    <row r="305">
      <c r="A305" t="inlineStr">
        <is>
          <t>INT_L_X10Y54/NN2A3</t>
        </is>
      </c>
      <c r="B305" t="inlineStr">
        <is>
          <t>Part of wire</t>
        </is>
      </c>
      <c r="C305" t="n">
        <v>0</v>
      </c>
      <c r="D305" t="n">
        <v>0</v>
      </c>
      <c r="I305">
        <f>(((D303 + D304 + D305)/2) + (D306))</f>
        <v/>
      </c>
      <c r="J305">
        <f>((C303 + C304 + C305)*(((D303 + D304 + D305)/2) + (D306)))</f>
        <v/>
      </c>
    </row>
    <row r="306">
      <c r="A306" t="inlineStr">
        <is>
          <t>INT_L_X10Y55/INT_L.NN2END3-&gt;&gt;IMUX_L23</t>
        </is>
      </c>
      <c r="B306" t="inlineStr">
        <is>
          <t>Buffer</t>
        </is>
      </c>
      <c r="C306" t="n">
        <v>1.6107141875</v>
      </c>
      <c r="D306" t="n">
        <v>0.007713</v>
      </c>
      <c r="E306" t="n">
        <v>0.047</v>
      </c>
      <c r="F306" t="n">
        <v>0.038</v>
      </c>
      <c r="G306" t="n">
        <v>0.138</v>
      </c>
      <c r="H306" t="n">
        <v>0.114</v>
      </c>
      <c r="I306">
        <f>((((D311) + (D310))) + (D307 + D308))</f>
        <v/>
      </c>
      <c r="J306">
        <f>(((((D311) + (D310))) + (D307 + D308))*C306)</f>
        <v/>
      </c>
    </row>
    <row r="307">
      <c r="A307" t="inlineStr">
        <is>
          <t>INT_L_X10Y55/IMUX_L23</t>
        </is>
      </c>
      <c r="B307" t="inlineStr">
        <is>
          <t>Part of wire</t>
        </is>
      </c>
      <c r="C307" t="n">
        <v>0</v>
      </c>
      <c r="D307" t="n">
        <v>0</v>
      </c>
    </row>
    <row r="308">
      <c r="A308" t="inlineStr">
        <is>
          <t>CLBLM_L_X10Y55/CLBLM_IMUX23</t>
        </is>
      </c>
      <c r="B308" t="inlineStr">
        <is>
          <t>Part of wire</t>
        </is>
      </c>
      <c r="C308" t="n">
        <v>0</v>
      </c>
      <c r="D308" t="n">
        <v>0</v>
      </c>
      <c r="I308">
        <f>(((D307 + D308)/2) + (((D311) + (D310))))</f>
        <v/>
      </c>
      <c r="J308">
        <f>((C307 + C308)*(((D307 + D308)/2) + (((D311) + (D310)))))</f>
        <v/>
      </c>
    </row>
    <row r="309">
      <c r="A309" t="inlineStr">
        <is>
          <t>CLBLM_L_X10Y55/CLBLM_L.CLBLM_IMUX23-&gt;CLBLM_L_C3</t>
        </is>
      </c>
      <c r="B309" t="inlineStr">
        <is>
          <t>PassTransistor</t>
        </is>
      </c>
      <c r="C309" t="n">
        <v>0</v>
      </c>
      <c r="E309" t="n">
        <v>0</v>
      </c>
      <c r="F309" t="n">
        <v>0</v>
      </c>
      <c r="G309" t="n">
        <v>0</v>
      </c>
      <c r="H309" t="n">
        <v>0</v>
      </c>
      <c r="I309">
        <f>((D311) + (D310))</f>
        <v/>
      </c>
      <c r="J309">
        <f>(((D311) + (D310))*C309)</f>
        <v/>
      </c>
    </row>
    <row r="310">
      <c r="A310" t="inlineStr">
        <is>
          <t>CLBLM_L_X10Y55/CLBLM_L_C3</t>
        </is>
      </c>
      <c r="B310" t="inlineStr">
        <is>
          <t>Part of wire</t>
        </is>
      </c>
      <c r="C310" t="n">
        <v>0</v>
      </c>
      <c r="D310" t="n">
        <v>0</v>
      </c>
      <c r="I310">
        <f>(((D310)/2) + (D311))</f>
        <v/>
      </c>
      <c r="J310">
        <f>((C310)*(((D310)/2) + (D311)))</f>
        <v/>
      </c>
    </row>
    <row r="311">
      <c r="A311" t="inlineStr">
        <is>
          <t>masterReg/register_reg_r1_0_31_30_31__0_i_1/I2</t>
        </is>
      </c>
      <c r="B311" t="inlineStr">
        <is>
          <t>Inpin</t>
        </is>
      </c>
      <c r="D311" t="n">
        <v>0</v>
      </c>
      <c r="E311" t="n">
        <v>0.137</v>
      </c>
      <c r="F311" t="n">
        <v>0.11</v>
      </c>
      <c r="G311" t="n">
        <v>0.351</v>
      </c>
      <c r="H311" t="n">
        <v>0.283</v>
      </c>
    </row>
    <row r="312">
      <c r="A312" t="inlineStr">
        <is>
          <t>sw_IBUF[14]: sw_IBUF[14]_inst/O to masterReg/register_reg_r1_0_31_30_31__0_i_1/I2 sum delays</t>
        </is>
      </c>
      <c r="E312">
        <f>(E2 + E5 + E7 + E9 + E11 + E15 + E18 + E32 + E45 + E58 + E71 + E83 + E96 + E139 + E146 + E173 + E298 + E302 + E306 + E309 + E311)</f>
        <v/>
      </c>
      <c r="F312">
        <f>(F2 + F5 + F7 + F9 + F11 + F15 + F18 + F32 + F45 + F58 + F71 + F83 + F96 + F139 + F146 + F173 + F298 + F302 + F306 + F309 + F311)</f>
        <v/>
      </c>
      <c r="G312">
        <f>(G2 + G5 + G7 + G9 + G11 + G15 + G18 + G32 + G45 + G58 + G71 + G83 + G96 + G139 + G146 + G173 + G298 + G302 + G306 + G309 + G311)</f>
        <v/>
      </c>
      <c r="H312">
        <f>(H2 + H5 + H7 + H9 + H11 + H15 + H18 + H32 + H45 + H58 + H71 + H83 + H96 + H139 + H146 + H173 + H298 + H302 + H306 + H309 + H311)</f>
        <v/>
      </c>
      <c r="J312">
        <f>(J2 + J4 + J5 + J6 + J7 + J8 + J9 + J10 + J11 + J14 + J15 + J17 + J18 + J31 + J32 + J44 + J45 + J57 + J58 + J70 + J71 + J82 + J83 + J95 + J96 + J120 + J139 + J145 + J146 + J150 + J173 + J174 + J298 + J301 + J302 + J305 + J306 + J308 + J309 + J310 + J311)</f>
        <v/>
      </c>
    </row>
    <row r="313">
      <c r="A313" t="inlineStr">
        <is>
          <t>sw_IBUF[14]: sw_IBUF[14]_inst/O to masterReg/register_reg_r1_0_31_30_31__0_i_1/I2sum delays + cap delay</t>
        </is>
      </c>
      <c r="E313">
        <f>1000*(E312 + J312)</f>
        <v/>
      </c>
      <c r="F313">
        <f>1000*(F312 + J312)</f>
        <v/>
      </c>
      <c r="G313">
        <f>1000*(G312 + J312)</f>
        <v/>
      </c>
      <c r="H313">
        <f>1000*(H312 + J312)</f>
        <v/>
      </c>
    </row>
    <row r="315">
      <c r="A315" t="inlineStr">
        <is>
          <t>sw_IBUF[14]: sw_IBUF[14]_inst/O to masterReg/register_reg_r1_0_31_30_31__0_i_1/I2Total delay (from Vivado)</t>
        </is>
      </c>
      <c r="E315" t="inlineStr">
        <is>
          <t>1656</t>
        </is>
      </c>
      <c r="F315" t="inlineStr">
        <is>
          <t>1450</t>
        </is>
      </c>
      <c r="G315" t="inlineStr">
        <is>
          <t>2689</t>
        </is>
      </c>
      <c r="H315" t="inlineStr">
        <is>
          <t>2306</t>
        </is>
      </c>
    </row>
    <row r="317">
      <c r="A317" t="inlineStr">
        <is>
          <t>INT_L_X10Y53/INT_L.NW2END3-&gt;&gt;IMUX_L37</t>
        </is>
      </c>
      <c r="B317" t="inlineStr">
        <is>
          <t>Buffer</t>
        </is>
      </c>
      <c r="C317" t="n">
        <v>1.6107141875</v>
      </c>
      <c r="D317" t="n">
        <v>0.007713</v>
      </c>
      <c r="E317" t="n">
        <v>0.047</v>
      </c>
      <c r="F317" t="n">
        <v>0.038</v>
      </c>
      <c r="G317" t="n">
        <v>0.138</v>
      </c>
      <c r="H317" t="n">
        <v>0.114</v>
      </c>
      <c r="I317">
        <f>((((D322) + (D321))) + (D318 + D319))</f>
        <v/>
      </c>
      <c r="J317">
        <f>(((((D322) + (D321))) + (D318 + D319))*C317)</f>
        <v/>
      </c>
    </row>
    <row r="318">
      <c r="A318" t="inlineStr">
        <is>
          <t>INT_L_X10Y53/IMUX_L37</t>
        </is>
      </c>
      <c r="B318" t="inlineStr">
        <is>
          <t>Part of wire</t>
        </is>
      </c>
      <c r="C318" t="n">
        <v>0</v>
      </c>
      <c r="D318" t="n">
        <v>0</v>
      </c>
    </row>
    <row r="319">
      <c r="A319" t="inlineStr">
        <is>
          <t>CLBLM_L_X10Y53/CLBLM_IMUX37</t>
        </is>
      </c>
      <c r="B319" t="inlineStr">
        <is>
          <t>Part of wire</t>
        </is>
      </c>
      <c r="C319" t="n">
        <v>0</v>
      </c>
      <c r="D319" t="n">
        <v>0</v>
      </c>
      <c r="I319">
        <f>(((D318 + D319)/2) + (((D322) + (D321))))</f>
        <v/>
      </c>
      <c r="J319">
        <f>((C318 + C319)*(((D318 + D319)/2) + (((D322) + (D321)))))</f>
        <v/>
      </c>
    </row>
    <row r="320">
      <c r="A320" t="inlineStr">
        <is>
          <t>CLBLM_L_X10Y53/CLBLM_L.CLBLM_IMUX37-&gt;CLBLM_L_D4</t>
        </is>
      </c>
      <c r="B320" t="inlineStr">
        <is>
          <t>PassTransistor</t>
        </is>
      </c>
      <c r="C320" t="n">
        <v>0</v>
      </c>
      <c r="E320" t="n">
        <v>0</v>
      </c>
      <c r="F320" t="n">
        <v>0</v>
      </c>
      <c r="G320" t="n">
        <v>0</v>
      </c>
      <c r="H320" t="n">
        <v>0</v>
      </c>
      <c r="I320">
        <f>((D322) + (D321))</f>
        <v/>
      </c>
      <c r="J320">
        <f>(((D322) + (D321))*C320)</f>
        <v/>
      </c>
    </row>
    <row r="321">
      <c r="A321" t="inlineStr">
        <is>
          <t>CLBLM_L_X10Y53/CLBLM_L_D4</t>
        </is>
      </c>
      <c r="B321" t="inlineStr">
        <is>
          <t>Part of wire</t>
        </is>
      </c>
      <c r="C321" t="n">
        <v>0</v>
      </c>
      <c r="D321" t="n">
        <v>0</v>
      </c>
      <c r="I321">
        <f>(((D321)/2) + (D322))</f>
        <v/>
      </c>
      <c r="J321">
        <f>((C321)*(((D321)/2) + (D322)))</f>
        <v/>
      </c>
    </row>
    <row r="322">
      <c r="A322" t="inlineStr">
        <is>
          <t>masterReg/register_reg_r1_0_31_24_29_i_4/I2</t>
        </is>
      </c>
      <c r="B322" t="inlineStr">
        <is>
          <t>Inpin</t>
        </is>
      </c>
      <c r="D322" t="n">
        <v>0</v>
      </c>
      <c r="E322" t="n">
        <v>0.109</v>
      </c>
      <c r="F322" t="n">
        <v>0.08799999999999999</v>
      </c>
      <c r="G322" t="n">
        <v>0.284</v>
      </c>
      <c r="H322" t="n">
        <v>0.229</v>
      </c>
    </row>
    <row r="323">
      <c r="A323" t="inlineStr">
        <is>
          <t>sw_IBUF[14]: sw_IBUF[14]_inst/O to masterReg/register_reg_r1_0_31_24_29_i_4/I2 sum delays</t>
        </is>
      </c>
      <c r="E323">
        <f>(E2 + E5 + E7 + E9 + E11 + E15 + E18 + E32 + E45 + E58 + E71 + E83 + E96 + E139 + E146 + E173 + E298 + E317 + E320 + E322)</f>
        <v/>
      </c>
      <c r="F323">
        <f>(F2 + F5 + F7 + F9 + F11 + F15 + F18 + F32 + F45 + F58 + F71 + F83 + F96 + F139 + F146 + F173 + F298 + F317 + F320 + F322)</f>
        <v/>
      </c>
      <c r="G323">
        <f>(G2 + G5 + G7 + G9 + G11 + G15 + G18 + G32 + G45 + G58 + G71 + G83 + G96 + G139 + G146 + G173 + G298 + G317 + G320 + G322)</f>
        <v/>
      </c>
      <c r="H323">
        <f>(H2 + H5 + H7 + H9 + H11 + H15 + H18 + H32 + H45 + H58 + H71 + H83 + H96 + H139 + H146 + H173 + H298 + H317 + H320 + H322)</f>
        <v/>
      </c>
      <c r="J323">
        <f>(J2 + J4 + J5 + J6 + J7 + J8 + J9 + J10 + J11 + J14 + J15 + J17 + J18 + J31 + J32 + J44 + J45 + J57 + J58 + J70 + J71 + J82 + J83 + J95 + J96 + J120 + J139 + J145 + J146 + J150 + J173 + J174 + J298 + J301 + J317 + J319 + J320 + J321 + J322)</f>
        <v/>
      </c>
    </row>
    <row r="324">
      <c r="A324" t="inlineStr">
        <is>
          <t>sw_IBUF[14]: sw_IBUF[14]_inst/O to masterReg/register_reg_r1_0_31_24_29_i_4/I2sum delays + cap delay</t>
        </is>
      </c>
      <c r="E324">
        <f>1000*(E323 + J323)</f>
        <v/>
      </c>
      <c r="F324">
        <f>1000*(F323 + J323)</f>
        <v/>
      </c>
      <c r="G324">
        <f>1000*(G323 + J323)</f>
        <v/>
      </c>
      <c r="H324">
        <f>1000*(H323 + J323)</f>
        <v/>
      </c>
    </row>
    <row r="326">
      <c r="A326" t="inlineStr">
        <is>
          <t>sw_IBUF[14]: sw_IBUF[14]_inst/O to masterReg/register_reg_r1_0_31_24_29_i_4/I2Total delay (from Vivado)</t>
        </is>
      </c>
      <c r="E326" t="inlineStr">
        <is>
          <t>1559</t>
        </is>
      </c>
      <c r="F326" t="inlineStr">
        <is>
          <t>1369</t>
        </is>
      </c>
      <c r="G326" t="inlineStr">
        <is>
          <t>2515</t>
        </is>
      </c>
      <c r="H326" t="inlineStr">
        <is>
          <t>2162</t>
        </is>
      </c>
    </row>
    <row r="328">
      <c r="A328" t="inlineStr">
        <is>
          <t>INT_L_X10Y53/INT_L.NW2END3-&gt;&gt;WW2BEG2</t>
        </is>
      </c>
      <c r="B328" t="inlineStr">
        <is>
          <t>Buffer</t>
        </is>
      </c>
      <c r="C328" t="n">
        <v>1.1851186875</v>
      </c>
      <c r="D328" t="n">
        <v>0.008473000000000001</v>
      </c>
      <c r="E328" t="n">
        <v>0.063</v>
      </c>
      <c r="F328" t="n">
        <v>0.052</v>
      </c>
      <c r="G328" t="n">
        <v>0.142</v>
      </c>
      <c r="H328" t="n">
        <v>0.118</v>
      </c>
      <c r="I328">
        <f>((D336 + D347) + (D329 + D330 + D331 + D332 + D333 + D334 + D335))</f>
        <v/>
      </c>
      <c r="J328">
        <f>(((D336 + D347) + (D329 + D330 + D331 + D332 + D333 + D334 + D335))*C328)</f>
        <v/>
      </c>
    </row>
    <row r="329">
      <c r="A329" t="inlineStr">
        <is>
          <t>INT_L_X10Y53/WW2BEG2</t>
        </is>
      </c>
      <c r="B329" t="inlineStr">
        <is>
          <t>Part of wire</t>
        </is>
      </c>
      <c r="C329" t="n">
        <v>0</v>
      </c>
      <c r="D329" t="n">
        <v>0</v>
      </c>
    </row>
    <row r="330">
      <c r="A330" t="inlineStr">
        <is>
          <t>INT_L_X8Y53/WW2END2</t>
        </is>
      </c>
      <c r="B330" t="inlineStr">
        <is>
          <t>Part of wire</t>
        </is>
      </c>
      <c r="C330" t="n">
        <v>0</v>
      </c>
      <c r="D330" t="n">
        <v>0</v>
      </c>
    </row>
    <row r="331">
      <c r="A331" t="inlineStr">
        <is>
          <t>CLBLM_L_X10Y53/CLBLM_WW2A2</t>
        </is>
      </c>
      <c r="B331" t="inlineStr">
        <is>
          <t>Part of wire</t>
        </is>
      </c>
      <c r="C331" t="n">
        <v>0</v>
      </c>
      <c r="D331" t="n">
        <v>0</v>
      </c>
    </row>
    <row r="332">
      <c r="A332" t="inlineStr">
        <is>
          <t>VBRK_X29Y56/VBRK_WW2A2</t>
        </is>
      </c>
      <c r="B332" t="inlineStr">
        <is>
          <t>Part of wire</t>
        </is>
      </c>
      <c r="C332" t="n">
        <v>0.01211</v>
      </c>
      <c r="D332" t="n">
        <v>0.00162</v>
      </c>
    </row>
    <row r="333">
      <c r="A333" t="inlineStr">
        <is>
          <t>DSP_R_X9Y50/DSP_WW2A2_3</t>
        </is>
      </c>
      <c r="B333" t="inlineStr">
        <is>
          <t>Part of wire</t>
        </is>
      </c>
      <c r="C333" t="n">
        <v>0.04743</v>
      </c>
      <c r="D333" t="n">
        <v>0.011</v>
      </c>
    </row>
    <row r="334">
      <c r="A334" t="inlineStr">
        <is>
          <t>INT_INTERFACE_R_X9Y53/INT_INTERFACE_WW2A2</t>
        </is>
      </c>
      <c r="B334" t="inlineStr">
        <is>
          <t>Part of wire</t>
        </is>
      </c>
      <c r="C334" t="n">
        <v>0</v>
      </c>
      <c r="D334" t="n">
        <v>0</v>
      </c>
    </row>
    <row r="335">
      <c r="A335" t="inlineStr">
        <is>
          <t>INT_R_X9Y53/WW2A2</t>
        </is>
      </c>
      <c r="B335" t="inlineStr">
        <is>
          <t>Part of wire</t>
        </is>
      </c>
      <c r="C335" t="n">
        <v>0</v>
      </c>
      <c r="D335" t="n">
        <v>0</v>
      </c>
      <c r="I335">
        <f>(((D329 + D330 + D331 + D332 + D333 + D334 + D335)/2) + (D336 + D347))</f>
        <v/>
      </c>
      <c r="J335">
        <f>((C329 + C330 + C331 + C332 + C333 + C334 + C335)*(((D329 + D330 + D331 + D332 + D333 + D334 + D335)/2) + (D336 + D347)))</f>
        <v/>
      </c>
    </row>
    <row r="336">
      <c r="A336" t="inlineStr">
        <is>
          <t>INT_L_X8Y53/INT_L.WW2END2-&gt;&gt;IMUX_L21</t>
        </is>
      </c>
      <c r="B336" t="inlineStr">
        <is>
          <t>Buffer</t>
        </is>
      </c>
      <c r="C336" t="n">
        <v>1.6107141875</v>
      </c>
      <c r="D336" t="n">
        <v>0.007713</v>
      </c>
      <c r="E336" t="n">
        <v>0.047</v>
      </c>
      <c r="F336" t="n">
        <v>0.038</v>
      </c>
      <c r="G336" t="n">
        <v>0.138</v>
      </c>
      <c r="H336" t="n">
        <v>0.114</v>
      </c>
      <c r="I336">
        <f>((((D341) + (D340))) + (D337 + D338))</f>
        <v/>
      </c>
      <c r="J336">
        <f>(((((D341) + (D340))) + (D337 + D338))*C336)</f>
        <v/>
      </c>
    </row>
    <row r="337">
      <c r="A337" t="inlineStr">
        <is>
          <t>INT_L_X8Y53/IMUX_L21</t>
        </is>
      </c>
      <c r="B337" t="inlineStr">
        <is>
          <t>Part of wire</t>
        </is>
      </c>
      <c r="C337" t="n">
        <v>0</v>
      </c>
      <c r="D337" t="n">
        <v>0</v>
      </c>
    </row>
    <row r="338">
      <c r="A338" t="inlineStr">
        <is>
          <t>CLBLM_L_X8Y53/CLBLM_IMUX21</t>
        </is>
      </c>
      <c r="B338" t="inlineStr">
        <is>
          <t>Part of wire</t>
        </is>
      </c>
      <c r="C338" t="n">
        <v>0</v>
      </c>
      <c r="D338" t="n">
        <v>0</v>
      </c>
      <c r="I338">
        <f>(((D337 + D338)/2) + (((D341) + (D340))))</f>
        <v/>
      </c>
      <c r="J338">
        <f>((C337 + C338)*(((D337 + D338)/2) + (((D341) + (D340)))))</f>
        <v/>
      </c>
    </row>
    <row r="339">
      <c r="A339" t="inlineStr">
        <is>
          <t>CLBLM_L_X8Y53/CLBLM_L.CLBLM_IMUX21-&gt;CLBLM_L_C4</t>
        </is>
      </c>
      <c r="B339" t="inlineStr">
        <is>
          <t>PassTransistor</t>
        </is>
      </c>
      <c r="C339" t="n">
        <v>0</v>
      </c>
      <c r="E339" t="n">
        <v>0</v>
      </c>
      <c r="F339" t="n">
        <v>0</v>
      </c>
      <c r="G339" t="n">
        <v>0</v>
      </c>
      <c r="H339" t="n">
        <v>0</v>
      </c>
      <c r="I339">
        <f>((D341) + (D340))</f>
        <v/>
      </c>
      <c r="J339">
        <f>(((D341) + (D340))*C339)</f>
        <v/>
      </c>
    </row>
    <row r="340">
      <c r="A340" t="inlineStr">
        <is>
          <t>CLBLM_L_X8Y53/CLBLM_L_C4</t>
        </is>
      </c>
      <c r="B340" t="inlineStr">
        <is>
          <t>Part of wire</t>
        </is>
      </c>
      <c r="C340" t="n">
        <v>0</v>
      </c>
      <c r="D340" t="n">
        <v>0</v>
      </c>
      <c r="I340">
        <f>(((D340)/2) + (D341))</f>
        <v/>
      </c>
      <c r="J340">
        <f>((C340)*(((D340)/2) + (D341)))</f>
        <v/>
      </c>
    </row>
    <row r="341">
      <c r="A341" t="inlineStr">
        <is>
          <t>masterReg/register_reg_r1_0_31_30_31_i_1/I2</t>
        </is>
      </c>
      <c r="B341" t="inlineStr">
        <is>
          <t>Inpin</t>
        </is>
      </c>
      <c r="D341" t="n">
        <v>0</v>
      </c>
      <c r="E341" t="n">
        <v>0.108</v>
      </c>
      <c r="F341" t="n">
        <v>0.08699999999999999</v>
      </c>
      <c r="G341" t="n">
        <v>0.281</v>
      </c>
      <c r="H341" t="n">
        <v>0.227</v>
      </c>
    </row>
    <row r="342">
      <c r="A342" t="inlineStr">
        <is>
          <t>sw_IBUF[14]: sw_IBUF[14]_inst/O to masterReg/register_reg_r1_0_31_30_31_i_1/I2 sum delays</t>
        </is>
      </c>
      <c r="E342">
        <f>(E2 + E5 + E7 + E9 + E11 + E15 + E18 + E32 + E45 + E58 + E71 + E83 + E96 + E139 + E146 + E173 + E298 + E328 + E336 + E339 + E341)</f>
        <v/>
      </c>
      <c r="F342">
        <f>(F2 + F5 + F7 + F9 + F11 + F15 + F18 + F32 + F45 + F58 + F71 + F83 + F96 + F139 + F146 + F173 + F298 + F328 + F336 + F339 + F341)</f>
        <v/>
      </c>
      <c r="G342">
        <f>(G2 + G5 + G7 + G9 + G11 + G15 + G18 + G32 + G45 + G58 + G71 + G83 + G96 + G139 + G146 + G173 + G298 + G328 + G336 + G339 + G341)</f>
        <v/>
      </c>
      <c r="H342">
        <f>(H2 + H5 + H7 + H9 + H11 + H15 + H18 + H32 + H45 + H58 + H71 + H83 + H96 + H139 + H146 + H173 + H298 + H328 + H336 + H339 + H341)</f>
        <v/>
      </c>
      <c r="J342">
        <f>(J2 + J4 + J5 + J6 + J7 + J8 + J9 + J10 + J11 + J14 + J15 + J17 + J18 + J31 + J32 + J44 + J45 + J57 + J58 + J70 + J71 + J82 + J83 + J95 + J96 + J120 + J139 + J145 + J146 + J150 + J173 + J174 + J298 + J301 + J328 + J335 + J336 + J338 + J339 + J340 + J341)</f>
        <v/>
      </c>
    </row>
    <row r="343">
      <c r="A343" t="inlineStr">
        <is>
          <t>sw_IBUF[14]: sw_IBUF[14]_inst/O to masterReg/register_reg_r1_0_31_30_31_i_1/I2sum delays + cap delay</t>
        </is>
      </c>
      <c r="E343">
        <f>1000*(E342 + J342)</f>
        <v/>
      </c>
      <c r="F343">
        <f>1000*(F342 + J342)</f>
        <v/>
      </c>
      <c r="G343">
        <f>1000*(G342 + J342)</f>
        <v/>
      </c>
      <c r="H343">
        <f>1000*(H342 + J342)</f>
        <v/>
      </c>
    </row>
    <row r="345">
      <c r="A345" t="inlineStr">
        <is>
          <t>sw_IBUF[14]: sw_IBUF[14]_inst/O to masterReg/register_reg_r1_0_31_30_31_i_1/I2Total delay (from Vivado)</t>
        </is>
      </c>
      <c r="E345" t="inlineStr">
        <is>
          <t>1653</t>
        </is>
      </c>
      <c r="F345" t="inlineStr">
        <is>
          <t>1452</t>
        </is>
      </c>
      <c r="G345" t="inlineStr">
        <is>
          <t>2656</t>
        </is>
      </c>
      <c r="H345" t="inlineStr">
        <is>
          <t>2284</t>
        </is>
      </c>
    </row>
    <row r="347">
      <c r="A347" t="inlineStr">
        <is>
          <t>INT_L_X8Y53/INT_L.WW2END2-&gt;&gt;NW2BEG3</t>
        </is>
      </c>
      <c r="B347" t="inlineStr">
        <is>
          <t>Buffer</t>
        </is>
      </c>
      <c r="C347" t="n">
        <v>1.1851186875</v>
      </c>
      <c r="D347" t="n">
        <v>0.008473000000000001</v>
      </c>
      <c r="E347" t="n">
        <v>0.043</v>
      </c>
      <c r="F347" t="n">
        <v>0.035</v>
      </c>
      <c r="G347" t="n">
        <v>0.14</v>
      </c>
      <c r="H347" t="n">
        <v>0.116</v>
      </c>
      <c r="I347">
        <f>((D353 + D364 + D375 + D730) + (D348 + D349 + D350 + D351 + D352))</f>
        <v/>
      </c>
      <c r="J347">
        <f>(((D353 + D364 + D375 + D730) + (D348 + D349 + D350 + D351 + D352))*C347)</f>
        <v/>
      </c>
    </row>
    <row r="348">
      <c r="A348" t="inlineStr">
        <is>
          <t>INT_L_X8Y53/NW2BEG3</t>
        </is>
      </c>
      <c r="B348" t="inlineStr">
        <is>
          <t>Part of wire</t>
        </is>
      </c>
      <c r="C348" t="n">
        <v>0</v>
      </c>
      <c r="D348" t="n">
        <v>0</v>
      </c>
    </row>
    <row r="349">
      <c r="A349" t="inlineStr">
        <is>
          <t>INT_R_X7Y54/NW2END3</t>
        </is>
      </c>
      <c r="B349" t="inlineStr">
        <is>
          <t>Part of wire</t>
        </is>
      </c>
      <c r="C349" t="n">
        <v>0</v>
      </c>
      <c r="D349" t="n">
        <v>0</v>
      </c>
    </row>
    <row r="350">
      <c r="A350" t="inlineStr">
        <is>
          <t>INT_L_X8Y54/NW2A3</t>
        </is>
      </c>
      <c r="B350" t="inlineStr">
        <is>
          <t>Part of wire</t>
        </is>
      </c>
      <c r="C350" t="n">
        <v>0</v>
      </c>
      <c r="D350" t="n">
        <v>0</v>
      </c>
    </row>
    <row r="351">
      <c r="A351" t="inlineStr">
        <is>
          <t>CLBLM_L_X8Y54/CLBLM_NW2A3</t>
        </is>
      </c>
      <c r="B351" t="inlineStr">
        <is>
          <t>Part of wire</t>
        </is>
      </c>
      <c r="C351" t="n">
        <v>0.091532</v>
      </c>
      <c r="D351" t="n">
        <v>0.005884</v>
      </c>
    </row>
    <row r="352">
      <c r="A352" t="inlineStr">
        <is>
          <t>CLBLM_R_X7Y54/CLBLM_NW2A3</t>
        </is>
      </c>
      <c r="B352" t="inlineStr">
        <is>
          <t>Part of wire</t>
        </is>
      </c>
      <c r="C352" t="n">
        <v>0.091532</v>
      </c>
      <c r="D352" t="n">
        <v>0.005884</v>
      </c>
      <c r="I352">
        <f>(((D348 + D349 + D350 + D351 + D352)/2) + (D353 + D364 + D375 + D730))</f>
        <v/>
      </c>
      <c r="J352">
        <f>((C348 + C349 + C350 + C351 + C352)*(((D348 + D349 + D350 + D351 + D352)/2) + (D353 + D364 + D375 + D730)))</f>
        <v/>
      </c>
    </row>
    <row r="353">
      <c r="A353" t="inlineStr">
        <is>
          <t>INT_R_X7Y54/INT_R.NW2END3-&gt;&gt;IMUX6</t>
        </is>
      </c>
      <c r="B353" t="inlineStr">
        <is>
          <t>Buffer</t>
        </is>
      </c>
      <c r="C353" t="n">
        <v>1.6107141875</v>
      </c>
      <c r="D353" t="n">
        <v>0.007713</v>
      </c>
      <c r="E353" t="n">
        <v>0.047</v>
      </c>
      <c r="F353" t="n">
        <v>0.038</v>
      </c>
      <c r="G353" t="n">
        <v>0.138</v>
      </c>
      <c r="H353" t="n">
        <v>0.114</v>
      </c>
      <c r="I353">
        <f>((((D358) + (D357))) + (D354 + D355))</f>
        <v/>
      </c>
      <c r="J353">
        <f>(((((D358) + (D357))) + (D354 + D355))*C353)</f>
        <v/>
      </c>
    </row>
    <row r="354">
      <c r="A354" t="inlineStr">
        <is>
          <t>INT_R_X7Y54/IMUX6</t>
        </is>
      </c>
      <c r="B354" t="inlineStr">
        <is>
          <t>Part of wire</t>
        </is>
      </c>
      <c r="C354" t="n">
        <v>0</v>
      </c>
      <c r="D354" t="n">
        <v>0</v>
      </c>
    </row>
    <row r="355">
      <c r="A355" t="inlineStr">
        <is>
          <t>CLBLM_R_X7Y54/CLBLM_IMUX6</t>
        </is>
      </c>
      <c r="B355" t="inlineStr">
        <is>
          <t>Part of wire</t>
        </is>
      </c>
      <c r="C355" t="n">
        <v>0</v>
      </c>
      <c r="D355" t="n">
        <v>0</v>
      </c>
      <c r="I355">
        <f>(((D354 + D355)/2) + (((D358) + (D357))))</f>
        <v/>
      </c>
      <c r="J355">
        <f>((C354 + C355)*(((D354 + D355)/2) + (((D358) + (D357)))))</f>
        <v/>
      </c>
    </row>
    <row r="356">
      <c r="A356" t="inlineStr">
        <is>
          <t>CLBLM_R_X7Y54/CLBLM_R.CLBLM_IMUX6-&gt;CLBLM_L_A1</t>
        </is>
      </c>
      <c r="B356" t="inlineStr">
        <is>
          <t>PassTransistor</t>
        </is>
      </c>
      <c r="C356" t="n">
        <v>0</v>
      </c>
      <c r="E356" t="n">
        <v>0</v>
      </c>
      <c r="F356" t="n">
        <v>0</v>
      </c>
      <c r="G356" t="n">
        <v>0</v>
      </c>
      <c r="H356" t="n">
        <v>0</v>
      </c>
      <c r="I356">
        <f>((D358) + (D357))</f>
        <v/>
      </c>
      <c r="J356">
        <f>(((D358) + (D357))*C356)</f>
        <v/>
      </c>
    </row>
    <row r="357">
      <c r="A357" t="inlineStr">
        <is>
          <t>CLBLM_R_X7Y54/CLBLM_L_A1</t>
        </is>
      </c>
      <c r="B357" t="inlineStr">
        <is>
          <t>Part of wire</t>
        </is>
      </c>
      <c r="C357" t="n">
        <v>0</v>
      </c>
      <c r="D357" t="n">
        <v>0</v>
      </c>
      <c r="I357">
        <f>(((D357)/2) + (D358))</f>
        <v/>
      </c>
      <c r="J357">
        <f>((C357)*(((D357)/2) + (D358)))</f>
        <v/>
      </c>
    </row>
    <row r="358">
      <c r="A358" t="inlineStr">
        <is>
          <t>ALU1/readData2[30]_i_3/I0</t>
        </is>
      </c>
      <c r="B358" t="inlineStr">
        <is>
          <t>Inpin</t>
        </is>
      </c>
      <c r="D358" t="n">
        <v>0</v>
      </c>
      <c r="E358" t="n">
        <v>0.214</v>
      </c>
      <c r="F358" t="n">
        <v>0.172</v>
      </c>
      <c r="G358" t="n">
        <v>0.516</v>
      </c>
      <c r="H358" t="n">
        <v>0.416</v>
      </c>
    </row>
    <row r="359">
      <c r="A359" t="inlineStr">
        <is>
          <t>sw_IBUF[14]: sw_IBUF[14]_inst/O to ALU1/readData2[30]_i_3/I0 sum delays</t>
        </is>
      </c>
      <c r="E359">
        <f>(E2 + E5 + E7 + E9 + E11 + E15 + E18 + E32 + E45 + E58 + E71 + E83 + E96 + E139 + E146 + E173 + E298 + E328 + E347 + E353 + E356 + E358)</f>
        <v/>
      </c>
      <c r="F359">
        <f>(F2 + F5 + F7 + F9 + F11 + F15 + F18 + F32 + F45 + F58 + F71 + F83 + F96 + F139 + F146 + F173 + F298 + F328 + F347 + F353 + F356 + F358)</f>
        <v/>
      </c>
      <c r="G359">
        <f>(G2 + G5 + G7 + G9 + G11 + G15 + G18 + G32 + G45 + G58 + G71 + G83 + G96 + G139 + G146 + G173 + G298 + G328 + G347 + G353 + G356 + G358)</f>
        <v/>
      </c>
      <c r="H359">
        <f>(H2 + H5 + H7 + H9 + H11 + H15 + H18 + H32 + H45 + H58 + H71 + H83 + H96 + H139 + H146 + H173 + H298 + H328 + H347 + H353 + H356 + H358)</f>
        <v/>
      </c>
      <c r="J359">
        <f>(J2 + J4 + J5 + J6 + J7 + J8 + J9 + J10 + J11 + J14 + J15 + J17 + J18 + J31 + J32 + J44 + J45 + J57 + J58 + J70 + J71 + J82 + J83 + J95 + J96 + J120 + J139 + J145 + J146 + J150 + J173 + J174 + J298 + J301 + J328 + J335 + J347 + J352 + J353 + J355 + J356 + J357 + J358)</f>
        <v/>
      </c>
    </row>
    <row r="360">
      <c r="A360" t="inlineStr">
        <is>
          <t>sw_IBUF[14]: sw_IBUF[14]_inst/O to ALU1/readData2[30]_i_3/I0sum delays + cap delay</t>
        </is>
      </c>
      <c r="E360">
        <f>1000*(E359 + J359)</f>
        <v/>
      </c>
      <c r="F360">
        <f>1000*(F359 + J359)</f>
        <v/>
      </c>
      <c r="G360">
        <f>1000*(G359 + J359)</f>
        <v/>
      </c>
      <c r="H360">
        <f>1000*(H359 + J359)</f>
        <v/>
      </c>
    </row>
    <row r="362">
      <c r="A362" t="inlineStr">
        <is>
          <t>sw_IBUF[14]: sw_IBUF[14]_inst/O to ALU1/readData2[30]_i_3/I0Total delay (from Vivado)</t>
        </is>
      </c>
      <c r="E362" t="inlineStr">
        <is>
          <t>1858</t>
        </is>
      </c>
      <c r="F362" t="inlineStr">
        <is>
          <t>1628</t>
        </is>
      </c>
      <c r="G362" t="inlineStr">
        <is>
          <t>3031</t>
        </is>
      </c>
      <c r="H362" t="inlineStr">
        <is>
          <t>2598</t>
        </is>
      </c>
    </row>
    <row r="364">
      <c r="A364" t="inlineStr">
        <is>
          <t>INT_R_X7Y54/INT_R.NW2END3-&gt;&gt;IMUX46</t>
        </is>
      </c>
      <c r="B364" t="inlineStr">
        <is>
          <t>Buffer</t>
        </is>
      </c>
      <c r="C364" t="n">
        <v>1.6107141875</v>
      </c>
      <c r="D364" t="n">
        <v>0.007713</v>
      </c>
      <c r="E364" t="n">
        <v>0.047</v>
      </c>
      <c r="F364" t="n">
        <v>0.038</v>
      </c>
      <c r="G364" t="n">
        <v>0.138</v>
      </c>
      <c r="H364" t="n">
        <v>0.114</v>
      </c>
      <c r="I364">
        <f>((((D369) + (D368))) + (D365 + D366))</f>
        <v/>
      </c>
      <c r="J364">
        <f>(((((D369) + (D368))) + (D365 + D366))*C364)</f>
        <v/>
      </c>
    </row>
    <row r="365">
      <c r="A365" t="inlineStr">
        <is>
          <t>INT_R_X7Y54/IMUX46</t>
        </is>
      </c>
      <c r="B365" t="inlineStr">
        <is>
          <t>Part of wire</t>
        </is>
      </c>
      <c r="C365" t="n">
        <v>0</v>
      </c>
      <c r="D365" t="n">
        <v>0</v>
      </c>
    </row>
    <row r="366">
      <c r="A366" t="inlineStr">
        <is>
          <t>CLBLM_R_X7Y54/CLBLM_IMUX46</t>
        </is>
      </c>
      <c r="B366" t="inlineStr">
        <is>
          <t>Part of wire</t>
        </is>
      </c>
      <c r="C366" t="n">
        <v>0</v>
      </c>
      <c r="D366" t="n">
        <v>0</v>
      </c>
      <c r="I366">
        <f>(((D365 + D366)/2) + (((D369) + (D368))))</f>
        <v/>
      </c>
      <c r="J366">
        <f>((C365 + C366)*(((D365 + D366)/2) + (((D369) + (D368)))))</f>
        <v/>
      </c>
    </row>
    <row r="367">
      <c r="A367" t="inlineStr">
        <is>
          <t>CLBLM_R_X7Y54/CLBLM_R.CLBLM_IMUX46-&gt;CLBLM_L_D5</t>
        </is>
      </c>
      <c r="B367" t="inlineStr">
        <is>
          <t>PassTransistor</t>
        </is>
      </c>
      <c r="C367" t="n">
        <v>0</v>
      </c>
      <c r="E367" t="n">
        <v>0</v>
      </c>
      <c r="F367" t="n">
        <v>0</v>
      </c>
      <c r="G367" t="n">
        <v>0</v>
      </c>
      <c r="H367" t="n">
        <v>0</v>
      </c>
      <c r="I367">
        <f>((D369) + (D368))</f>
        <v/>
      </c>
      <c r="J367">
        <f>(((D369) + (D368))*C367)</f>
        <v/>
      </c>
    </row>
    <row r="368">
      <c r="A368" t="inlineStr">
        <is>
          <t>CLBLM_R_X7Y54/CLBLM_L_D5</t>
        </is>
      </c>
      <c r="B368" t="inlineStr">
        <is>
          <t>Part of wire</t>
        </is>
      </c>
      <c r="C368" t="n">
        <v>0</v>
      </c>
      <c r="D368" t="n">
        <v>0</v>
      </c>
      <c r="I368">
        <f>(((D368)/2) + (D369))</f>
        <v/>
      </c>
      <c r="J368">
        <f>((C368)*(((D368)/2) + (D369)))</f>
        <v/>
      </c>
    </row>
    <row r="369">
      <c r="A369" t="inlineStr">
        <is>
          <t>masterReg/register_reg_r1_0_31_24_29_i_6/I2</t>
        </is>
      </c>
      <c r="B369" t="inlineStr">
        <is>
          <t>Inpin</t>
        </is>
      </c>
      <c r="D369" t="n">
        <v>0</v>
      </c>
      <c r="E369" t="n">
        <v>0.042</v>
      </c>
      <c r="F369" t="n">
        <v>0.033</v>
      </c>
      <c r="G369" t="n">
        <v>0.113</v>
      </c>
      <c r="H369" t="n">
        <v>0.091</v>
      </c>
    </row>
    <row r="370">
      <c r="A370" t="inlineStr">
        <is>
          <t>sw_IBUF[14]: sw_IBUF[14]_inst/O to masterReg/register_reg_r1_0_31_24_29_i_6/I2 sum delays</t>
        </is>
      </c>
      <c r="E370">
        <f>(E2 + E5 + E7 + E9 + E11 + E15 + E18 + E32 + E45 + E58 + E71 + E83 + E96 + E139 + E146 + E173 + E298 + E328 + E347 + E364 + E367 + E369)</f>
        <v/>
      </c>
      <c r="F370">
        <f>(F2 + F5 + F7 + F9 + F11 + F15 + F18 + F32 + F45 + F58 + F71 + F83 + F96 + F139 + F146 + F173 + F298 + F328 + F347 + F364 + F367 + F369)</f>
        <v/>
      </c>
      <c r="G370">
        <f>(G2 + G5 + G7 + G9 + G11 + G15 + G18 + G32 + G45 + G58 + G71 + G83 + G96 + G139 + G146 + G173 + G298 + G328 + G347 + G364 + G367 + G369)</f>
        <v/>
      </c>
      <c r="H370">
        <f>(H2 + H5 + H7 + H9 + H11 + H15 + H18 + H32 + H45 + H58 + H71 + H83 + H96 + H139 + H146 + H173 + H298 + H328 + H347 + H364 + H367 + H369)</f>
        <v/>
      </c>
      <c r="J370">
        <f>(J2 + J4 + J5 + J6 + J7 + J8 + J9 + J10 + J11 + J14 + J15 + J17 + J18 + J31 + J32 + J44 + J45 + J57 + J58 + J70 + J71 + J82 + J83 + J95 + J96 + J120 + J139 + J145 + J146 + J150 + J173 + J174 + J298 + J301 + J328 + J335 + J347 + J352 + J364 + J366 + J367 + J368 + J369)</f>
        <v/>
      </c>
    </row>
    <row r="371">
      <c r="A371" t="inlineStr">
        <is>
          <t>sw_IBUF[14]: sw_IBUF[14]_inst/O to masterReg/register_reg_r1_0_31_24_29_i_6/I2sum delays + cap delay</t>
        </is>
      </c>
      <c r="E371">
        <f>1000*(E370 + J370)</f>
        <v/>
      </c>
      <c r="F371">
        <f>1000*(F370 + J370)</f>
        <v/>
      </c>
      <c r="G371">
        <f>1000*(G370 + J370)</f>
        <v/>
      </c>
      <c r="H371">
        <f>1000*(H370 + J370)</f>
        <v/>
      </c>
    </row>
    <row r="373">
      <c r="A373" t="inlineStr">
        <is>
          <t>sw_IBUF[14]: sw_IBUF[14]_inst/O to masterReg/register_reg_r1_0_31_24_29_i_6/I2Total delay (from Vivado)</t>
        </is>
      </c>
      <c r="E373" t="inlineStr">
        <is>
          <t>1686</t>
        </is>
      </c>
      <c r="F373" t="inlineStr">
        <is>
          <t>1489</t>
        </is>
      </c>
      <c r="G373" t="inlineStr">
        <is>
          <t>2688</t>
        </is>
      </c>
      <c r="H373" t="inlineStr">
        <is>
          <t>2322</t>
        </is>
      </c>
    </row>
    <row r="375">
      <c r="A375" t="inlineStr">
        <is>
          <t>INT_R_X7Y54/INT_R.NW2END3-&gt;&gt;WR1BEG_S0</t>
        </is>
      </c>
      <c r="B375" t="inlineStr">
        <is>
          <t>Buffer</t>
        </is>
      </c>
      <c r="C375" t="n">
        <v>1.16220225</v>
      </c>
      <c r="D375" t="n">
        <v>0.008429000000000001</v>
      </c>
      <c r="E375" t="n">
        <v>0.043</v>
      </c>
      <c r="F375" t="n">
        <v>0.035</v>
      </c>
      <c r="G375" t="n">
        <v>0.124</v>
      </c>
      <c r="H375" t="n">
        <v>0.103</v>
      </c>
      <c r="I375">
        <f>((D380) + (D376 + D377 + D378 + D379))</f>
        <v/>
      </c>
      <c r="J375">
        <f>(((D380) + (D376 + D377 + D378 + D379))*C375)</f>
        <v/>
      </c>
    </row>
    <row r="376">
      <c r="A376" t="inlineStr">
        <is>
          <t>INT_R_X7Y54/WR1BEG_S0</t>
        </is>
      </c>
      <c r="B376" t="inlineStr">
        <is>
          <t>Part of wire</t>
        </is>
      </c>
      <c r="C376" t="n">
        <v>0</v>
      </c>
      <c r="D376" t="n">
        <v>0</v>
      </c>
    </row>
    <row r="377">
      <c r="A377" t="inlineStr">
        <is>
          <t>INT_L_X6Y55/WR1END0</t>
        </is>
      </c>
      <c r="B377" t="inlineStr">
        <is>
          <t>Part of wire</t>
        </is>
      </c>
      <c r="C377" t="n">
        <v>0</v>
      </c>
      <c r="D377" t="n">
        <v>0</v>
      </c>
    </row>
    <row r="378">
      <c r="A378" t="inlineStr">
        <is>
          <t>INT_L_X6Y54/WR1END_S1_0</t>
        </is>
      </c>
      <c r="B378" t="inlineStr">
        <is>
          <t>Part of wire</t>
        </is>
      </c>
      <c r="C378" t="n">
        <v>0</v>
      </c>
      <c r="D378" t="n">
        <v>0</v>
      </c>
    </row>
    <row r="379">
      <c r="A379" t="inlineStr">
        <is>
          <t>INT_R_X7Y55/WR1BEG0</t>
        </is>
      </c>
      <c r="B379" t="inlineStr">
        <is>
          <t>Part of wire</t>
        </is>
      </c>
      <c r="C379" t="n">
        <v>0</v>
      </c>
      <c r="D379" t="n">
        <v>0</v>
      </c>
      <c r="I379">
        <f>(((D376 + D377 + D378 + D379)/2) + (D380))</f>
        <v/>
      </c>
      <c r="J379">
        <f>((C376 + C377 + C378 + C379)*(((D376 + D377 + D378 + D379)/2) + (D380)))</f>
        <v/>
      </c>
    </row>
    <row r="380">
      <c r="A380" t="inlineStr">
        <is>
          <t>INT_L_X6Y54/INT_L.WR1END_S1_0-&gt;&gt;WL1BEG2</t>
        </is>
      </c>
      <c r="B380" t="inlineStr">
        <is>
          <t>Buffer</t>
        </is>
      </c>
      <c r="C380" t="n">
        <v>1.16220225</v>
      </c>
      <c r="D380" t="n">
        <v>0.008429000000000001</v>
      </c>
      <c r="E380" t="n">
        <v>0.042</v>
      </c>
      <c r="F380" t="n">
        <v>0.034</v>
      </c>
      <c r="G380" t="n">
        <v>0.124</v>
      </c>
      <c r="H380" t="n">
        <v>0.103</v>
      </c>
      <c r="I380">
        <f>((D387 + D398) + (D381 + D382 + D383 + D384 + D385 + D386))</f>
        <v/>
      </c>
      <c r="J380">
        <f>(((D387 + D398) + (D381 + D382 + D383 + D384 + D385 + D386))*C380)</f>
        <v/>
      </c>
    </row>
    <row r="381">
      <c r="A381" t="inlineStr">
        <is>
          <t>INT_L_X6Y54/WL1BEG2</t>
        </is>
      </c>
      <c r="B381" t="inlineStr">
        <is>
          <t>Part of wire</t>
        </is>
      </c>
      <c r="C381" t="n">
        <v>0</v>
      </c>
      <c r="D381" t="n">
        <v>0</v>
      </c>
    </row>
    <row r="382">
      <c r="A382" t="inlineStr">
        <is>
          <t>INT_R_X5Y54/WL1END2</t>
        </is>
      </c>
      <c r="B382" t="inlineStr">
        <is>
          <t>Part of wire</t>
        </is>
      </c>
      <c r="C382" t="n">
        <v>0</v>
      </c>
      <c r="D382" t="n">
        <v>0</v>
      </c>
    </row>
    <row r="383">
      <c r="A383" t="inlineStr">
        <is>
          <t>BRAM_INT_INTERFACE_L_X6Y54/INT_INTERFACE_WL1END2</t>
        </is>
      </c>
      <c r="B383" t="inlineStr">
        <is>
          <t>Part of wire</t>
        </is>
      </c>
      <c r="C383" t="n">
        <v>0</v>
      </c>
      <c r="D383" t="n">
        <v>0</v>
      </c>
    </row>
    <row r="384">
      <c r="A384" t="inlineStr">
        <is>
          <t>BRAM_L_X6Y50/BRAM_WL1END2_4</t>
        </is>
      </c>
      <c r="B384" t="inlineStr">
        <is>
          <t>Part of wire</t>
        </is>
      </c>
      <c r="C384" t="n">
        <v>0.26892</v>
      </c>
      <c r="D384" t="n">
        <v>0.064292</v>
      </c>
    </row>
    <row r="385">
      <c r="A385" t="inlineStr">
        <is>
          <t>VBRK_X18Y57/VBRK_WL1END2</t>
        </is>
      </c>
      <c r="B385" t="inlineStr">
        <is>
          <t>Part of wire</t>
        </is>
      </c>
      <c r="C385" t="n">
        <v>0.01211</v>
      </c>
      <c r="D385" t="n">
        <v>0.00162</v>
      </c>
    </row>
    <row r="386">
      <c r="A386" t="inlineStr">
        <is>
          <t>CLBLM_R_X5Y54/CLBLM_WL1END2</t>
        </is>
      </c>
      <c r="B386" t="inlineStr">
        <is>
          <t>Part of wire</t>
        </is>
      </c>
      <c r="C386" t="n">
        <v>0.058596</v>
      </c>
      <c r="D386" t="n">
        <v>0.006105</v>
      </c>
      <c r="I386">
        <f>(((D381 + D382 + D383 + D384 + D385 + D386)/2) + (D387 + D398))</f>
        <v/>
      </c>
      <c r="J386">
        <f>((C381 + C382 + C383 + C384 + C385 + C386)*(((D381 + D382 + D383 + D384 + D385 + D386)/2) + (D387 + D398)))</f>
        <v/>
      </c>
    </row>
    <row r="387">
      <c r="A387" t="inlineStr">
        <is>
          <t>INT_R_X5Y54/INT_R.WL1END2-&gt;&gt;IMUX37</t>
        </is>
      </c>
      <c r="B387" t="inlineStr">
        <is>
          <t>Buffer</t>
        </is>
      </c>
      <c r="C387" t="n">
        <v>1.6107141875</v>
      </c>
      <c r="D387" t="n">
        <v>0.007713</v>
      </c>
      <c r="E387" t="n">
        <v>0.047</v>
      </c>
      <c r="F387" t="n">
        <v>0.038</v>
      </c>
      <c r="G387" t="n">
        <v>0.138</v>
      </c>
      <c r="H387" t="n">
        <v>0.114</v>
      </c>
      <c r="I387">
        <f>((((D392) + (D391))) + (D388 + D389))</f>
        <v/>
      </c>
      <c r="J387">
        <f>(((((D392) + (D391))) + (D388 + D389))*C387)</f>
        <v/>
      </c>
    </row>
    <row r="388">
      <c r="A388" t="inlineStr">
        <is>
          <t>INT_R_X5Y54/IMUX37</t>
        </is>
      </c>
      <c r="B388" t="inlineStr">
        <is>
          <t>Part of wire</t>
        </is>
      </c>
      <c r="C388" t="n">
        <v>0</v>
      </c>
      <c r="D388" t="n">
        <v>0</v>
      </c>
    </row>
    <row r="389">
      <c r="A389" t="inlineStr">
        <is>
          <t>CLBLM_R_X5Y54/CLBLM_IMUX37</t>
        </is>
      </c>
      <c r="B389" t="inlineStr">
        <is>
          <t>Part of wire</t>
        </is>
      </c>
      <c r="C389" t="n">
        <v>0</v>
      </c>
      <c r="D389" t="n">
        <v>0</v>
      </c>
      <c r="I389">
        <f>(((D388 + D389)/2) + (((D392) + (D391))))</f>
        <v/>
      </c>
      <c r="J389">
        <f>((C388 + C389)*(((D388 + D389)/2) + (((D392) + (D391)))))</f>
        <v/>
      </c>
    </row>
    <row r="390">
      <c r="A390" t="inlineStr">
        <is>
          <t>CLBLM_R_X5Y54/CLBLM_R.CLBLM_IMUX37-&gt;CLBLM_L_D4</t>
        </is>
      </c>
      <c r="B390" t="inlineStr">
        <is>
          <t>PassTransistor</t>
        </is>
      </c>
      <c r="C390" t="n">
        <v>0</v>
      </c>
      <c r="E390" t="n">
        <v>0</v>
      </c>
      <c r="F390" t="n">
        <v>0</v>
      </c>
      <c r="G390" t="n">
        <v>0</v>
      </c>
      <c r="H390" t="n">
        <v>0</v>
      </c>
      <c r="I390">
        <f>((D392) + (D391))</f>
        <v/>
      </c>
      <c r="J390">
        <f>(((D392) + (D391))*C390)</f>
        <v/>
      </c>
    </row>
    <row r="391">
      <c r="A391" t="inlineStr">
        <is>
          <t>CLBLM_R_X5Y54/CLBLM_L_D4</t>
        </is>
      </c>
      <c r="B391" t="inlineStr">
        <is>
          <t>Part of wire</t>
        </is>
      </c>
      <c r="C391" t="n">
        <v>0</v>
      </c>
      <c r="D391" t="n">
        <v>0</v>
      </c>
      <c r="I391">
        <f>(((D391)/2) + (D392))</f>
        <v/>
      </c>
      <c r="J391">
        <f>((C391)*(((D391)/2) + (D392)))</f>
        <v/>
      </c>
    </row>
    <row r="392">
      <c r="A392" t="inlineStr">
        <is>
          <t>masterReg/readData2[28]_i_2/I0</t>
        </is>
      </c>
      <c r="B392" t="inlineStr">
        <is>
          <t>Inpin</t>
        </is>
      </c>
      <c r="D392" t="n">
        <v>0</v>
      </c>
      <c r="E392" t="n">
        <v>0.109</v>
      </c>
      <c r="F392" t="n">
        <v>0.08799999999999999</v>
      </c>
      <c r="G392" t="n">
        <v>0.284</v>
      </c>
      <c r="H392" t="n">
        <v>0.229</v>
      </c>
    </row>
    <row r="393">
      <c r="A393" t="inlineStr">
        <is>
          <t>sw_IBUF[14]: sw_IBUF[14]_inst/O to masterReg/readData2[28]_i_2/I0 sum delays</t>
        </is>
      </c>
      <c r="E393">
        <f>(E2 + E5 + E7 + E9 + E11 + E15 + E18 + E32 + E45 + E58 + E71 + E83 + E96 + E139 + E146 + E173 + E298 + E328 + E347 + E375 + E380 + E387 + E390 + E392)</f>
        <v/>
      </c>
      <c r="F393">
        <f>(F2 + F5 + F7 + F9 + F11 + F15 + F18 + F32 + F45 + F58 + F71 + F83 + F96 + F139 + F146 + F173 + F298 + F328 + F347 + F375 + F380 + F387 + F390 + F392)</f>
        <v/>
      </c>
      <c r="G393">
        <f>(G2 + G5 + G7 + G9 + G11 + G15 + G18 + G32 + G45 + G58 + G71 + G83 + G96 + G139 + G146 + G173 + G298 + G328 + G347 + G375 + G380 + G387 + G390 + G392)</f>
        <v/>
      </c>
      <c r="H393">
        <f>(H2 + H5 + H7 + H9 + H11 + H15 + H18 + H32 + H45 + H58 + H71 + H83 + H96 + H139 + H146 + H173 + H298 + H328 + H347 + H375 + H380 + H387 + H390 + H392)</f>
        <v/>
      </c>
      <c r="J393">
        <f>(J2 + J4 + J5 + J6 + J7 + J8 + J9 + J10 + J11 + J14 + J15 + J17 + J18 + J31 + J32 + J44 + J45 + J57 + J58 + J70 + J71 + J82 + J83 + J95 + J96 + J120 + J139 + J145 + J146 + J150 + J173 + J174 + J298 + J301 + J328 + J335 + J347 + J352 + J375 + J379 + J380 + J386 + J387 + J389 + J390 + J391 + J392)</f>
        <v/>
      </c>
    </row>
    <row r="394">
      <c r="A394" t="inlineStr">
        <is>
          <t>sw_IBUF[14]: sw_IBUF[14]_inst/O to masterReg/readData2[28]_i_2/I0sum delays + cap delay</t>
        </is>
      </c>
      <c r="E394">
        <f>1000*(E393 + J393)</f>
        <v/>
      </c>
      <c r="F394">
        <f>1000*(F393 + J393)</f>
        <v/>
      </c>
      <c r="G394">
        <f>1000*(G393 + J393)</f>
        <v/>
      </c>
      <c r="H394">
        <f>1000*(H393 + J393)</f>
        <v/>
      </c>
    </row>
    <row r="396">
      <c r="A396" t="inlineStr">
        <is>
          <t>sw_IBUF[14]: sw_IBUF[14]_inst/O to masterReg/readData2[28]_i_2/I0Total delay (from Vivado)</t>
        </is>
      </c>
      <c r="E396" t="inlineStr">
        <is>
          <t>1955</t>
        </is>
      </c>
      <c r="F396" t="inlineStr">
        <is>
          <t>1730</t>
        </is>
      </c>
      <c r="G396" t="inlineStr">
        <is>
          <t>3151</t>
        </is>
      </c>
      <c r="H396" t="inlineStr">
        <is>
          <t>2722</t>
        </is>
      </c>
    </row>
    <row r="398">
      <c r="A398" t="inlineStr">
        <is>
          <t>INT_R_X5Y54/INT_R.WL1END2-&gt;&gt;WR1BEG_S0</t>
        </is>
      </c>
      <c r="B398" t="inlineStr">
        <is>
          <t>Buffer</t>
        </is>
      </c>
      <c r="C398" t="n">
        <v>1.16220225</v>
      </c>
      <c r="D398" t="n">
        <v>0.008429000000000001</v>
      </c>
      <c r="E398" t="n">
        <v>0.043</v>
      </c>
      <c r="F398" t="n">
        <v>0.035</v>
      </c>
      <c r="G398" t="n">
        <v>0.124</v>
      </c>
      <c r="H398" t="n">
        <v>0.103</v>
      </c>
      <c r="I398">
        <f>((D403 + D414 + D425 + D436) + (D399 + D400 + D401 + D402))</f>
        <v/>
      </c>
      <c r="J398">
        <f>(((D403 + D414 + D425 + D436) + (D399 + D400 + D401 + D402))*C398)</f>
        <v/>
      </c>
    </row>
    <row r="399">
      <c r="A399" t="inlineStr">
        <is>
          <t>INT_R_X5Y54/WR1BEG_S0</t>
        </is>
      </c>
      <c r="B399" t="inlineStr">
        <is>
          <t>Part of wire</t>
        </is>
      </c>
      <c r="C399" t="n">
        <v>0</v>
      </c>
      <c r="D399" t="n">
        <v>0</v>
      </c>
    </row>
    <row r="400">
      <c r="A400" t="inlineStr">
        <is>
          <t>INT_L_X4Y55/WR1END0</t>
        </is>
      </c>
      <c r="B400" t="inlineStr">
        <is>
          <t>Part of wire</t>
        </is>
      </c>
      <c r="C400" t="n">
        <v>0</v>
      </c>
      <c r="D400" t="n">
        <v>0</v>
      </c>
    </row>
    <row r="401">
      <c r="A401" t="inlineStr">
        <is>
          <t>INT_L_X4Y54/WR1END_S1_0</t>
        </is>
      </c>
      <c r="B401" t="inlineStr">
        <is>
          <t>Part of wire</t>
        </is>
      </c>
      <c r="C401" t="n">
        <v>0</v>
      </c>
      <c r="D401" t="n">
        <v>0</v>
      </c>
    </row>
    <row r="402">
      <c r="A402" t="inlineStr">
        <is>
          <t>INT_R_X5Y55/WR1BEG0</t>
        </is>
      </c>
      <c r="B402" t="inlineStr">
        <is>
          <t>Part of wire</t>
        </is>
      </c>
      <c r="C402" t="n">
        <v>0</v>
      </c>
      <c r="D402" t="n">
        <v>0</v>
      </c>
      <c r="I402">
        <f>(((D399 + D400 + D401 + D402)/2) + (D403 + D414 + D425 + D436))</f>
        <v/>
      </c>
      <c r="J402">
        <f>((C399 + C400 + C401 + C402)*(((D399 + D400 + D401 + D402)/2) + (D403 + D414 + D425 + D436)))</f>
        <v/>
      </c>
    </row>
    <row r="403">
      <c r="A403" t="inlineStr">
        <is>
          <t>INT_L_X4Y55/INT_L.WR1END0-&gt;&gt;IMUX_L1</t>
        </is>
      </c>
      <c r="B403" t="inlineStr">
        <is>
          <t>Buffer</t>
        </is>
      </c>
      <c r="C403" t="n">
        <v>1.6107141875</v>
      </c>
      <c r="D403" t="n">
        <v>0.007713</v>
      </c>
      <c r="E403" t="n">
        <v>0.047</v>
      </c>
      <c r="F403" t="n">
        <v>0.038</v>
      </c>
      <c r="G403" t="n">
        <v>0.138</v>
      </c>
      <c r="H403" t="n">
        <v>0.114</v>
      </c>
      <c r="I403">
        <f>((((D408) + (D407))) + (D404 + D405))</f>
        <v/>
      </c>
      <c r="J403">
        <f>(((((D408) + (D407))) + (D404 + D405))*C403)</f>
        <v/>
      </c>
    </row>
    <row r="404">
      <c r="A404" t="inlineStr">
        <is>
          <t>INT_L_X4Y55/IMUX_L1</t>
        </is>
      </c>
      <c r="B404" t="inlineStr">
        <is>
          <t>Part of wire</t>
        </is>
      </c>
      <c r="C404" t="n">
        <v>0</v>
      </c>
      <c r="D404" t="n">
        <v>0</v>
      </c>
    </row>
    <row r="405">
      <c r="A405" t="inlineStr">
        <is>
          <t>CLBLL_L_X4Y55/CLBLL_IMUX1</t>
        </is>
      </c>
      <c r="B405" t="inlineStr">
        <is>
          <t>Part of wire</t>
        </is>
      </c>
      <c r="C405" t="n">
        <v>0</v>
      </c>
      <c r="D405" t="n">
        <v>0</v>
      </c>
      <c r="I405">
        <f>(((D404 + D405)/2) + (((D408) + (D407))))</f>
        <v/>
      </c>
      <c r="J405">
        <f>((C404 + C405)*(((D404 + D405)/2) + (((D408) + (D407)))))</f>
        <v/>
      </c>
    </row>
    <row r="406">
      <c r="A406" t="inlineStr">
        <is>
          <t>CLBLL_L_X4Y55/CLBLL_L.CLBLL_IMUX1-&gt;CLBLL_LL_A3</t>
        </is>
      </c>
      <c r="B406" t="inlineStr">
        <is>
          <t>PassTransistor</t>
        </is>
      </c>
      <c r="C406" t="n">
        <v>0</v>
      </c>
      <c r="E406" t="n">
        <v>0</v>
      </c>
      <c r="F406" t="n">
        <v>0</v>
      </c>
      <c r="G406" t="n">
        <v>0</v>
      </c>
      <c r="H406" t="n">
        <v>0</v>
      </c>
      <c r="I406">
        <f>((D408) + (D407))</f>
        <v/>
      </c>
      <c r="J406">
        <f>(((D408) + (D407))*C406)</f>
        <v/>
      </c>
    </row>
    <row r="407">
      <c r="A407" t="inlineStr">
        <is>
          <t>CLBLL_L_X4Y55/CLBLL_LL_A3</t>
        </is>
      </c>
      <c r="B407" t="inlineStr">
        <is>
          <t>Part of wire</t>
        </is>
      </c>
      <c r="C407" t="n">
        <v>0</v>
      </c>
      <c r="D407" t="n">
        <v>0.007955</v>
      </c>
      <c r="I407">
        <f>(((D407)/2) + (D408))</f>
        <v/>
      </c>
      <c r="J407">
        <f>((C407)*(((D407)/2) + (D408)))</f>
        <v/>
      </c>
    </row>
    <row r="408">
      <c r="A408" t="inlineStr">
        <is>
          <t>ALU1/readData2[23]_i_3/I0</t>
        </is>
      </c>
      <c r="B408" t="inlineStr">
        <is>
          <t>Inpin</t>
        </is>
      </c>
      <c r="D408" t="n">
        <v>0</v>
      </c>
      <c r="E408" t="n">
        <v>0.133</v>
      </c>
      <c r="F408" t="n">
        <v>0.107</v>
      </c>
      <c r="G408" t="n">
        <v>0.344</v>
      </c>
      <c r="H408" t="n">
        <v>0.278</v>
      </c>
    </row>
    <row r="409">
      <c r="A409" t="inlineStr">
        <is>
          <t>sw_IBUF[14]: sw_IBUF[14]_inst/O to ALU1/readData2[23]_i_3/I0 sum delays</t>
        </is>
      </c>
      <c r="E409">
        <f>(E2 + E5 + E7 + E9 + E11 + E15 + E18 + E32 + E45 + E58 + E71 + E83 + E96 + E139 + E146 + E173 + E298 + E328 + E347 + E375 + E380 + E398 + E403 + E406 + E408)</f>
        <v/>
      </c>
      <c r="F409">
        <f>(F2 + F5 + F7 + F9 + F11 + F15 + F18 + F32 + F45 + F58 + F71 + F83 + F96 + F139 + F146 + F173 + F298 + F328 + F347 + F375 + F380 + F398 + F403 + F406 + F408)</f>
        <v/>
      </c>
      <c r="G409">
        <f>(G2 + G5 + G7 + G9 + G11 + G15 + G18 + G32 + G45 + G58 + G71 + G83 + G96 + G139 + G146 + G173 + G298 + G328 + G347 + G375 + G380 + G398 + G403 + G406 + G408)</f>
        <v/>
      </c>
      <c r="H409">
        <f>(H2 + H5 + H7 + H9 + H11 + H15 + H18 + H32 + H45 + H58 + H71 + H83 + H96 + H139 + H146 + H173 + H298 + H328 + H347 + H375 + H380 + H398 + H403 + H406 + H408)</f>
        <v/>
      </c>
      <c r="J409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J403 + J405 + J406 + J407 + J408)</f>
        <v/>
      </c>
    </row>
    <row r="410">
      <c r="A410" t="inlineStr">
        <is>
          <t>sw_IBUF[14]: sw_IBUF[14]_inst/O to ALU1/readData2[23]_i_3/I0sum delays + cap delay</t>
        </is>
      </c>
      <c r="E410">
        <f>1000*(E409 + J409)</f>
        <v/>
      </c>
      <c r="F410">
        <f>1000*(F409 + J409)</f>
        <v/>
      </c>
      <c r="G410">
        <f>1000*(G409 + J409)</f>
        <v/>
      </c>
      <c r="H410">
        <f>1000*(H409 + J409)</f>
        <v/>
      </c>
    </row>
    <row r="412">
      <c r="A412" t="inlineStr">
        <is>
          <t>sw_IBUF[14]: sw_IBUF[14]_inst/O to ALU1/readData2[23]_i_3/I0Total delay (from Vivado)</t>
        </is>
      </c>
      <c r="E412" t="inlineStr">
        <is>
          <t>2062</t>
        </is>
      </c>
      <c r="F412" t="inlineStr">
        <is>
          <t>1824</t>
        </is>
      </c>
      <c r="G412" t="inlineStr">
        <is>
          <t>3343</t>
        </is>
      </c>
      <c r="H412" t="inlineStr">
        <is>
          <t>2886</t>
        </is>
      </c>
    </row>
    <row r="414">
      <c r="A414" t="inlineStr">
        <is>
          <t>INT_L_X4Y54/INT_L.WR1END_S1_0-&gt;&gt;IMUX_L31</t>
        </is>
      </c>
      <c r="B414" t="inlineStr">
        <is>
          <t>Buffer</t>
        </is>
      </c>
      <c r="C414" t="n">
        <v>1.6107141875</v>
      </c>
      <c r="D414" t="n">
        <v>0.007713</v>
      </c>
      <c r="E414" t="n">
        <v>0.047</v>
      </c>
      <c r="F414" t="n">
        <v>0.038</v>
      </c>
      <c r="G414" t="n">
        <v>0.138</v>
      </c>
      <c r="H414" t="n">
        <v>0.114</v>
      </c>
      <c r="I414">
        <f>((((D419) + (D418))) + (D415 + D416))</f>
        <v/>
      </c>
      <c r="J414">
        <f>(((((D419) + (D418))) + (D415 + D416))*C414)</f>
        <v/>
      </c>
    </row>
    <row r="415">
      <c r="A415" t="inlineStr">
        <is>
          <t>INT_L_X4Y54/IMUX_L31</t>
        </is>
      </c>
      <c r="B415" t="inlineStr">
        <is>
          <t>Part of wire</t>
        </is>
      </c>
      <c r="C415" t="n">
        <v>0</v>
      </c>
      <c r="D415" t="n">
        <v>0</v>
      </c>
    </row>
    <row r="416">
      <c r="A416" t="inlineStr">
        <is>
          <t>CLBLL_L_X4Y54/CLBLL_IMUX31</t>
        </is>
      </c>
      <c r="B416" t="inlineStr">
        <is>
          <t>Part of wire</t>
        </is>
      </c>
      <c r="C416" t="n">
        <v>0</v>
      </c>
      <c r="D416" t="n">
        <v>0</v>
      </c>
      <c r="I416">
        <f>(((D415 + D416)/2) + (((D419) + (D418))))</f>
        <v/>
      </c>
      <c r="J416">
        <f>((C415 + C416)*(((D415 + D416)/2) + (((D419) + (D418)))))</f>
        <v/>
      </c>
    </row>
    <row r="417">
      <c r="A417" t="inlineStr">
        <is>
          <t>CLBLL_L_X4Y54/CLBLL_L.CLBLL_IMUX31-&gt;CLBLL_LL_C5</t>
        </is>
      </c>
      <c r="B417" t="inlineStr">
        <is>
          <t>PassTransistor</t>
        </is>
      </c>
      <c r="C417" t="n">
        <v>0</v>
      </c>
      <c r="E417" t="n">
        <v>0</v>
      </c>
      <c r="F417" t="n">
        <v>0</v>
      </c>
      <c r="G417" t="n">
        <v>0</v>
      </c>
      <c r="H417" t="n">
        <v>0</v>
      </c>
      <c r="I417">
        <f>((D419) + (D418))</f>
        <v/>
      </c>
      <c r="J417">
        <f>(((D419) + (D418))*C417)</f>
        <v/>
      </c>
    </row>
    <row r="418">
      <c r="A418" t="inlineStr">
        <is>
          <t>CLBLL_L_X4Y54/CLBLL_LL_C5</t>
        </is>
      </c>
      <c r="B418" t="inlineStr">
        <is>
          <t>Part of wire</t>
        </is>
      </c>
      <c r="C418" t="n">
        <v>0</v>
      </c>
      <c r="D418" t="n">
        <v>0.010227</v>
      </c>
      <c r="I418">
        <f>(((D418)/2) + (D419))</f>
        <v/>
      </c>
      <c r="J418">
        <f>((C418)*(((D418)/2) + (D419)))</f>
        <v/>
      </c>
    </row>
    <row r="419">
      <c r="A419" t="inlineStr">
        <is>
          <t>masterReg/readData2[22]_i_2/I0</t>
        </is>
      </c>
      <c r="B419" t="inlineStr">
        <is>
          <t>Inpin</t>
        </is>
      </c>
      <c r="D419" t="n">
        <v>0</v>
      </c>
      <c r="E419" t="n">
        <v>0.042</v>
      </c>
      <c r="F419" t="n">
        <v>0.033</v>
      </c>
      <c r="G419" t="n">
        <v>0.114</v>
      </c>
      <c r="H419" t="n">
        <v>0.092</v>
      </c>
    </row>
    <row r="420">
      <c r="A420" t="inlineStr">
        <is>
          <t>sw_IBUF[14]: sw_IBUF[14]_inst/O to masterReg/readData2[22]_i_2/I0 sum delays</t>
        </is>
      </c>
      <c r="E420">
        <f>(E2 + E5 + E7 + E9 + E11 + E15 + E18 + E32 + E45 + E58 + E71 + E83 + E96 + E139 + E146 + E173 + E298 + E328 + E347 + E375 + E380 + E398 + E414 + E417 + E419)</f>
        <v/>
      </c>
      <c r="F420">
        <f>(F2 + F5 + F7 + F9 + F11 + F15 + F18 + F32 + F45 + F58 + F71 + F83 + F96 + F139 + F146 + F173 + F298 + F328 + F347 + F375 + F380 + F398 + F414 + F417 + F419)</f>
        <v/>
      </c>
      <c r="G420">
        <f>(G2 + G5 + G7 + G9 + G11 + G15 + G18 + G32 + G45 + G58 + G71 + G83 + G96 + G139 + G146 + G173 + G298 + G328 + G347 + G375 + G380 + G398 + G414 + G417 + G419)</f>
        <v/>
      </c>
      <c r="H420">
        <f>(H2 + H5 + H7 + H9 + H11 + H15 + H18 + H32 + H45 + H58 + H71 + H83 + H96 + H139 + H146 + H173 + H298 + H328 + H347 + H375 + H380 + H398 + H414 + H417 + H419)</f>
        <v/>
      </c>
      <c r="J420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J414 + J416 + J417 + J418 + J419)</f>
        <v/>
      </c>
    </row>
    <row r="421">
      <c r="A421" t="inlineStr">
        <is>
          <t>sw_IBUF[14]: sw_IBUF[14]_inst/O to masterReg/readData2[22]_i_2/I0sum delays + cap delay</t>
        </is>
      </c>
      <c r="E421">
        <f>1000*(E420 + J420)</f>
        <v/>
      </c>
      <c r="F421">
        <f>1000*(F420 + J420)</f>
        <v/>
      </c>
      <c r="G421">
        <f>1000*(G420 + J420)</f>
        <v/>
      </c>
      <c r="H421">
        <f>1000*(H420 + J420)</f>
        <v/>
      </c>
    </row>
    <row r="423">
      <c r="A423" t="inlineStr">
        <is>
          <t>sw_IBUF[14]: sw_IBUF[14]_inst/O to masterReg/readData2[22]_i_2/I0Total delay (from Vivado)</t>
        </is>
      </c>
      <c r="E423" t="inlineStr">
        <is>
          <t>1978</t>
        </is>
      </c>
      <c r="F423" t="inlineStr">
        <is>
          <t>1757</t>
        </is>
      </c>
      <c r="G423" t="inlineStr">
        <is>
          <t>3160</t>
        </is>
      </c>
      <c r="H423" t="inlineStr">
        <is>
          <t>2740</t>
        </is>
      </c>
    </row>
    <row r="425">
      <c r="A425" t="inlineStr">
        <is>
          <t>INT_L_X4Y54/INT_L.WR1END_S1_0-&gt;&gt;IMUX_L39</t>
        </is>
      </c>
      <c r="B425" t="inlineStr">
        <is>
          <t>Buffer</t>
        </is>
      </c>
      <c r="C425" t="n">
        <v>1.6107141875</v>
      </c>
      <c r="D425" t="n">
        <v>0.007713</v>
      </c>
      <c r="E425" t="n">
        <v>0.047</v>
      </c>
      <c r="F425" t="n">
        <v>0.038</v>
      </c>
      <c r="G425" t="n">
        <v>0.138</v>
      </c>
      <c r="H425" t="n">
        <v>0.114</v>
      </c>
      <c r="I425">
        <f>((((D430) + (D429))) + (D426 + D427))</f>
        <v/>
      </c>
      <c r="J425">
        <f>(((((D430) + (D429))) + (D426 + D427))*C425)</f>
        <v/>
      </c>
    </row>
    <row r="426">
      <c r="A426" t="inlineStr">
        <is>
          <t>INT_L_X4Y54/IMUX_L39</t>
        </is>
      </c>
      <c r="B426" t="inlineStr">
        <is>
          <t>Part of wire</t>
        </is>
      </c>
      <c r="C426" t="n">
        <v>0</v>
      </c>
      <c r="D426" t="n">
        <v>0</v>
      </c>
    </row>
    <row r="427">
      <c r="A427" t="inlineStr">
        <is>
          <t>CLBLL_L_X4Y54/CLBLL_IMUX39</t>
        </is>
      </c>
      <c r="B427" t="inlineStr">
        <is>
          <t>Part of wire</t>
        </is>
      </c>
      <c r="C427" t="n">
        <v>0</v>
      </c>
      <c r="D427" t="n">
        <v>0</v>
      </c>
      <c r="I427">
        <f>(((D426 + D427)/2) + (((D430) + (D429))))</f>
        <v/>
      </c>
      <c r="J427">
        <f>((C426 + C427)*(((D426 + D427)/2) + (((D430) + (D429)))))</f>
        <v/>
      </c>
    </row>
    <row r="428">
      <c r="A428" t="inlineStr">
        <is>
          <t>CLBLL_L_X4Y54/CLBLL_L.CLBLL_IMUX39-&gt;CLBLL_L_D3</t>
        </is>
      </c>
      <c r="B428" t="inlineStr">
        <is>
          <t>PassTransistor</t>
        </is>
      </c>
      <c r="C428" t="n">
        <v>0</v>
      </c>
      <c r="E428" t="n">
        <v>0</v>
      </c>
      <c r="F428" t="n">
        <v>0</v>
      </c>
      <c r="G428" t="n">
        <v>0</v>
      </c>
      <c r="H428" t="n">
        <v>0</v>
      </c>
      <c r="I428">
        <f>((D430) + (D429))</f>
        <v/>
      </c>
      <c r="J428">
        <f>(((D430) + (D429))*C428)</f>
        <v/>
      </c>
    </row>
    <row r="429">
      <c r="A429" t="inlineStr">
        <is>
          <t>CLBLL_L_X4Y54/CLBLL_L_D3</t>
        </is>
      </c>
      <c r="B429" t="inlineStr">
        <is>
          <t>Part of wire</t>
        </is>
      </c>
      <c r="C429" t="n">
        <v>0</v>
      </c>
      <c r="D429" t="n">
        <v>0</v>
      </c>
      <c r="I429">
        <f>(((D429)/2) + (D430))</f>
        <v/>
      </c>
      <c r="J429">
        <f>((C429)*(((D429)/2) + (D430)))</f>
        <v/>
      </c>
    </row>
    <row r="430">
      <c r="A430" t="inlineStr">
        <is>
          <t>masterReg/readData2[23]_i_2/I0</t>
        </is>
      </c>
      <c r="B430" t="inlineStr">
        <is>
          <t>Inpin</t>
        </is>
      </c>
      <c r="D430" t="n">
        <v>0</v>
      </c>
      <c r="E430" t="n">
        <v>0.136</v>
      </c>
      <c r="F430" t="n">
        <v>0.109</v>
      </c>
      <c r="G430" t="n">
        <v>0.346</v>
      </c>
      <c r="H430" t="n">
        <v>0.279</v>
      </c>
    </row>
    <row r="431">
      <c r="A431" t="inlineStr">
        <is>
          <t>sw_IBUF[14]: sw_IBUF[14]_inst/O to masterReg/readData2[23]_i_2/I0 sum delays</t>
        </is>
      </c>
      <c r="E431">
        <f>(E2 + E5 + E7 + E9 + E11 + E15 + E18 + E32 + E45 + E58 + E71 + E83 + E96 + E139 + E146 + E173 + E298 + E328 + E347 + E375 + E380 + E398 + E425 + E428 + E430)</f>
        <v/>
      </c>
      <c r="F431">
        <f>(F2 + F5 + F7 + F9 + F11 + F15 + F18 + F32 + F45 + F58 + F71 + F83 + F96 + F139 + F146 + F173 + F298 + F328 + F347 + F375 + F380 + F398 + F425 + F428 + F430)</f>
        <v/>
      </c>
      <c r="G431">
        <f>(G2 + G5 + G7 + G9 + G11 + G15 + G18 + G32 + G45 + G58 + G71 + G83 + G96 + G139 + G146 + G173 + G298 + G328 + G347 + G375 + G380 + G398 + G425 + G428 + G430)</f>
        <v/>
      </c>
      <c r="H431">
        <f>(H2 + H5 + H7 + H9 + H11 + H15 + H18 + H32 + H45 + H58 + H71 + H83 + H96 + H139 + H146 + H173 + H298 + H328 + H347 + H375 + H380 + H398 + H425 + H428 + H430)</f>
        <v/>
      </c>
      <c r="J431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J425 + J427 + J428 + J429 + J430)</f>
        <v/>
      </c>
    </row>
    <row r="432">
      <c r="A432" t="inlineStr">
        <is>
          <t>sw_IBUF[14]: sw_IBUF[14]_inst/O to masterReg/readData2[23]_i_2/I0sum delays + cap delay</t>
        </is>
      </c>
      <c r="E432">
        <f>1000*(E431 + J431)</f>
        <v/>
      </c>
      <c r="F432">
        <f>1000*(F431 + J431)</f>
        <v/>
      </c>
      <c r="G432">
        <f>1000*(G431 + J431)</f>
        <v/>
      </c>
      <c r="H432">
        <f>1000*(H431 + J431)</f>
        <v/>
      </c>
    </row>
    <row r="434">
      <c r="A434" t="inlineStr">
        <is>
          <t>sw_IBUF[14]: sw_IBUF[14]_inst/O to masterReg/readData2[23]_i_2/I0Total delay (from Vivado)</t>
        </is>
      </c>
      <c r="E434" t="inlineStr">
        <is>
          <t>2058</t>
        </is>
      </c>
      <c r="F434" t="inlineStr">
        <is>
          <t>1819</t>
        </is>
      </c>
      <c r="G434" t="inlineStr">
        <is>
          <t>3338</t>
        </is>
      </c>
      <c r="H434" t="inlineStr">
        <is>
          <t>2881</t>
        </is>
      </c>
    </row>
    <row r="436">
      <c r="A436" t="inlineStr">
        <is>
          <t>INT_L_X4Y55/INT_L.WR1END0-&gt;&gt;NL1BEG_N3</t>
        </is>
      </c>
      <c r="B436" t="inlineStr">
        <is>
          <t>Buffer</t>
        </is>
      </c>
      <c r="C436" t="n">
        <v>1.16220225</v>
      </c>
      <c r="D436" t="n">
        <v>0.008429000000000001</v>
      </c>
      <c r="E436" t="n">
        <v>0.054</v>
      </c>
      <c r="F436" t="n">
        <v>0.044</v>
      </c>
      <c r="G436" t="n">
        <v>0.131</v>
      </c>
      <c r="H436" t="n">
        <v>0.108</v>
      </c>
      <c r="I436">
        <f>((D438 + D449) + (D437))</f>
        <v/>
      </c>
      <c r="J436">
        <f>(((D438 + D449) + (D437))*C436)</f>
        <v/>
      </c>
    </row>
    <row r="437">
      <c r="A437" t="inlineStr">
        <is>
          <t>INT_L_X4Y55/NL1BEG_N3</t>
        </is>
      </c>
      <c r="B437" t="inlineStr">
        <is>
          <t>Part of wire</t>
        </is>
      </c>
      <c r="C437" t="n">
        <v>0</v>
      </c>
      <c r="D437" t="n">
        <v>0</v>
      </c>
      <c r="I437">
        <f>(((D437)/2) + (D438 + D449))</f>
        <v/>
      </c>
      <c r="J437">
        <f>((C437)*(((D437)/2) + (D438 + D449)))</f>
        <v/>
      </c>
    </row>
    <row r="438">
      <c r="A438" t="inlineStr">
        <is>
          <t>INT_L_X4Y55/INT_L.NL1BEG_N3-&gt;&gt;IMUX_L45</t>
        </is>
      </c>
      <c r="B438" t="inlineStr">
        <is>
          <t>Buffer</t>
        </is>
      </c>
      <c r="C438" t="n">
        <v>1.6107141875</v>
      </c>
      <c r="D438" t="n">
        <v>0.007713</v>
      </c>
      <c r="E438" t="n">
        <v>0.047</v>
      </c>
      <c r="F438" t="n">
        <v>0.038</v>
      </c>
      <c r="G438" t="n">
        <v>0.138</v>
      </c>
      <c r="H438" t="n">
        <v>0.114</v>
      </c>
      <c r="I438">
        <f>((((D443) + (D442))) + (D439 + D440))</f>
        <v/>
      </c>
      <c r="J438">
        <f>(((((D443) + (D442))) + (D439 + D440))*C438)</f>
        <v/>
      </c>
    </row>
    <row r="439">
      <c r="A439" t="inlineStr">
        <is>
          <t>INT_L_X4Y55/IMUX_L45</t>
        </is>
      </c>
      <c r="B439" t="inlineStr">
        <is>
          <t>Part of wire</t>
        </is>
      </c>
      <c r="C439" t="n">
        <v>0</v>
      </c>
      <c r="D439" t="n">
        <v>0</v>
      </c>
    </row>
    <row r="440">
      <c r="A440" t="inlineStr">
        <is>
          <t>CLBLL_L_X4Y55/CLBLL_IMUX45</t>
        </is>
      </c>
      <c r="B440" t="inlineStr">
        <is>
          <t>Part of wire</t>
        </is>
      </c>
      <c r="C440" t="n">
        <v>0</v>
      </c>
      <c r="D440" t="n">
        <v>0</v>
      </c>
      <c r="I440">
        <f>(((D439 + D440)/2) + (((D443) + (D442))))</f>
        <v/>
      </c>
      <c r="J440">
        <f>((C439 + C440)*(((D439 + D440)/2) + (((D443) + (D442)))))</f>
        <v/>
      </c>
    </row>
    <row r="441">
      <c r="A441" t="inlineStr">
        <is>
          <t>CLBLL_L_X4Y55/CLBLL_L.CLBLL_IMUX45-&gt;CLBLL_LL_D2</t>
        </is>
      </c>
      <c r="B441" t="inlineStr">
        <is>
          <t>PassTransistor</t>
        </is>
      </c>
      <c r="C441" t="n">
        <v>0</v>
      </c>
      <c r="E441" t="n">
        <v>0</v>
      </c>
      <c r="F441" t="n">
        <v>0</v>
      </c>
      <c r="G441" t="n">
        <v>0</v>
      </c>
      <c r="H441" t="n">
        <v>0</v>
      </c>
      <c r="I441">
        <f>((D443) + (D442))</f>
        <v/>
      </c>
      <c r="J441">
        <f>(((D443) + (D442))*C441)</f>
        <v/>
      </c>
    </row>
    <row r="442">
      <c r="A442" t="inlineStr">
        <is>
          <t>CLBLL_L_X4Y55/CLBLL_LL_D2</t>
        </is>
      </c>
      <c r="B442" t="inlineStr">
        <is>
          <t>Part of wire</t>
        </is>
      </c>
      <c r="C442" t="n">
        <v>0</v>
      </c>
      <c r="D442" t="n">
        <v>0</v>
      </c>
      <c r="I442">
        <f>(((D442)/2) + (D443))</f>
        <v/>
      </c>
      <c r="J442">
        <f>((C442)*(((D442)/2) + (D443)))</f>
        <v/>
      </c>
    </row>
    <row r="443">
      <c r="A443" t="inlineStr">
        <is>
          <t>masterReg/register_reg_r1_0_31_18_23_i_5/I2</t>
        </is>
      </c>
      <c r="B443" t="inlineStr">
        <is>
          <t>Inpin</t>
        </is>
      </c>
      <c r="D443" t="n">
        <v>0</v>
      </c>
      <c r="E443" t="n">
        <v>0.213</v>
      </c>
      <c r="F443" t="n">
        <v>0.171</v>
      </c>
      <c r="G443" t="n">
        <v>0.509</v>
      </c>
      <c r="H443" t="n">
        <v>0.41</v>
      </c>
    </row>
    <row r="444">
      <c r="A444" t="inlineStr">
        <is>
          <t>sw_IBUF[14]: sw_IBUF[14]_inst/O to masterReg/register_reg_r1_0_31_18_23_i_5/I2 sum delays</t>
        </is>
      </c>
      <c r="E444">
        <f>(E2 + E5 + E7 + E9 + E11 + E15 + E18 + E32 + E45 + E58 + E71 + E83 + E96 + E139 + E146 + E173 + E298 + E328 + E347 + E375 + E380 + E398 + E436 + E438 + E441 + E443)</f>
        <v/>
      </c>
      <c r="F444">
        <f>(F2 + F5 + F7 + F9 + F11 + F15 + F18 + F32 + F45 + F58 + F71 + F83 + F96 + F139 + F146 + F173 + F298 + F328 + F347 + F375 + F380 + F398 + F436 + F438 + F441 + F443)</f>
        <v/>
      </c>
      <c r="G444">
        <f>(G2 + G5 + G7 + G9 + G11 + G15 + G18 + G32 + G45 + G58 + G71 + G83 + G96 + G139 + G146 + G173 + G298 + G328 + G347 + G375 + G380 + G398 + G436 + G438 + G441 + G443)</f>
        <v/>
      </c>
      <c r="H444">
        <f>(H2 + H5 + H7 + H9 + H11 + H15 + H18 + H32 + H45 + H58 + H71 + H83 + H96 + H139 + H146 + H173 + H298 + H328 + H347 + H375 + H380 + H398 + H436 + H438 + H441 + H443)</f>
        <v/>
      </c>
      <c r="J444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J438 + J440 + J441 + J442 + J443)</f>
        <v/>
      </c>
    </row>
    <row r="445">
      <c r="A445" t="inlineStr">
        <is>
          <t>sw_IBUF[14]: sw_IBUF[14]_inst/O to masterReg/register_reg_r1_0_31_18_23_i_5/I2sum delays + cap delay</t>
        </is>
      </c>
      <c r="E445">
        <f>1000*(E444 + J444)</f>
        <v/>
      </c>
      <c r="F445">
        <f>1000*(F444 + J444)</f>
        <v/>
      </c>
      <c r="G445">
        <f>1000*(G444 + J444)</f>
        <v/>
      </c>
      <c r="H445">
        <f>1000*(H444 + J444)</f>
        <v/>
      </c>
    </row>
    <row r="447">
      <c r="A447" t="inlineStr">
        <is>
          <t>sw_IBUF[14]: sw_IBUF[14]_inst/O to masterReg/register_reg_r1_0_31_18_23_i_5/I2Total delay (from Vivado)</t>
        </is>
      </c>
      <c r="E447" t="inlineStr">
        <is>
          <t>2206</t>
        </is>
      </c>
      <c r="F447" t="inlineStr">
        <is>
          <t>1942</t>
        </is>
      </c>
      <c r="G447" t="inlineStr">
        <is>
          <t>3603</t>
        </is>
      </c>
      <c r="H447" t="inlineStr">
        <is>
          <t>3099</t>
        </is>
      </c>
    </row>
    <row r="449">
      <c r="A449" t="inlineStr">
        <is>
          <t>INT_L_X4Y55/INT_L.NL1BEG_N3-&gt;&gt;WR1BEG_S0</t>
        </is>
      </c>
      <c r="B449" t="inlineStr">
        <is>
          <t>Buffer</t>
        </is>
      </c>
      <c r="C449" t="n">
        <v>1.16220225</v>
      </c>
      <c r="D449" t="n">
        <v>0.008429000000000001</v>
      </c>
      <c r="E449" t="n">
        <v>0.043</v>
      </c>
      <c r="F449" t="n">
        <v>0.035</v>
      </c>
      <c r="G449" t="n">
        <v>0.124</v>
      </c>
      <c r="H449" t="n">
        <v>0.103</v>
      </c>
      <c r="I449">
        <f>((D456 + D467 + D683) + (D450 + D451 + D452 + D453 + D454 + D455))</f>
        <v/>
      </c>
      <c r="J449">
        <f>(((D456 + D467 + D683) + (D450 + D451 + D452 + D453 + D454 + D455))*C449)</f>
        <v/>
      </c>
    </row>
    <row r="450">
      <c r="A450" t="inlineStr">
        <is>
          <t>INT_L_X4Y55/WR1BEG_S0</t>
        </is>
      </c>
      <c r="B450" t="inlineStr">
        <is>
          <t>Part of wire</t>
        </is>
      </c>
      <c r="C450" t="n">
        <v>0</v>
      </c>
      <c r="D450" t="n">
        <v>0</v>
      </c>
    </row>
    <row r="451">
      <c r="A451" t="inlineStr">
        <is>
          <t>INT_R_X3Y56/WR1END0</t>
        </is>
      </c>
      <c r="B451" t="inlineStr">
        <is>
          <t>Part of wire</t>
        </is>
      </c>
      <c r="C451" t="n">
        <v>0</v>
      </c>
      <c r="D451" t="n">
        <v>0</v>
      </c>
    </row>
    <row r="452">
      <c r="A452" t="inlineStr">
        <is>
          <t>INT_R_X3Y55/WR1END_S1_0</t>
        </is>
      </c>
      <c r="B452" t="inlineStr">
        <is>
          <t>Part of wire</t>
        </is>
      </c>
      <c r="C452" t="n">
        <v>0</v>
      </c>
      <c r="D452" t="n">
        <v>0</v>
      </c>
    </row>
    <row r="453">
      <c r="A453" t="inlineStr">
        <is>
          <t>INT_L_X4Y56/WR1BEG0</t>
        </is>
      </c>
      <c r="B453" t="inlineStr">
        <is>
          <t>Part of wire</t>
        </is>
      </c>
      <c r="C453" t="n">
        <v>0</v>
      </c>
      <c r="D453" t="n">
        <v>0</v>
      </c>
    </row>
    <row r="454">
      <c r="A454" t="inlineStr">
        <is>
          <t>CLBLL_L_X4Y56/CLBLL_WR1END0</t>
        </is>
      </c>
      <c r="B454" t="inlineStr">
        <is>
          <t>Part of wire</t>
        </is>
      </c>
      <c r="C454" t="n">
        <v>0.08269599999999999</v>
      </c>
      <c r="D454" t="n">
        <v>0.005801</v>
      </c>
    </row>
    <row r="455">
      <c r="A455" t="inlineStr">
        <is>
          <t>CLBLM_R_X3Y56/CLBLM_WR1END0</t>
        </is>
      </c>
      <c r="B455" t="inlineStr">
        <is>
          <t>Part of wire</t>
        </is>
      </c>
      <c r="C455" t="n">
        <v>0.09451000000000001</v>
      </c>
      <c r="D455" t="n">
        <v>0.005801</v>
      </c>
      <c r="I455">
        <f>(((D450 + D451 + D452 + D453 + D454 + D455)/2) + (D456 + D467 + D683))</f>
        <v/>
      </c>
      <c r="J455">
        <f>((C450 + C451 + C452 + C453 + C454 + C455)*(((D450 + D451 + D452 + D453 + D454 + D455)/2) + (D456 + D467 + D683)))</f>
        <v/>
      </c>
    </row>
    <row r="456">
      <c r="A456" t="inlineStr">
        <is>
          <t>INT_R_X3Y55/INT_R.WR1END_S1_0-&gt;&gt;IMUX39</t>
        </is>
      </c>
      <c r="B456" t="inlineStr">
        <is>
          <t>Buffer</t>
        </is>
      </c>
      <c r="C456" t="n">
        <v>1.6107141875</v>
      </c>
      <c r="D456" t="n">
        <v>0.007713</v>
      </c>
      <c r="E456" t="n">
        <v>0.047</v>
      </c>
      <c r="F456" t="n">
        <v>0.038</v>
      </c>
      <c r="G456" t="n">
        <v>0.138</v>
      </c>
      <c r="H456" t="n">
        <v>0.114</v>
      </c>
      <c r="I456">
        <f>((((D461) + (D460))) + (D457 + D458))</f>
        <v/>
      </c>
      <c r="J456">
        <f>(((((D461) + (D460))) + (D457 + D458))*C456)</f>
        <v/>
      </c>
    </row>
    <row r="457">
      <c r="A457" t="inlineStr">
        <is>
          <t>INT_R_X3Y55/IMUX39</t>
        </is>
      </c>
      <c r="B457" t="inlineStr">
        <is>
          <t>Part of wire</t>
        </is>
      </c>
      <c r="C457" t="n">
        <v>0</v>
      </c>
      <c r="D457" t="n">
        <v>0</v>
      </c>
    </row>
    <row r="458">
      <c r="A458" t="inlineStr">
        <is>
          <t>CLBLM_R_X3Y55/CLBLM_IMUX39</t>
        </is>
      </c>
      <c r="B458" t="inlineStr">
        <is>
          <t>Part of wire</t>
        </is>
      </c>
      <c r="C458" t="n">
        <v>0</v>
      </c>
      <c r="D458" t="n">
        <v>0</v>
      </c>
      <c r="I458">
        <f>(((D457 + D458)/2) + (((D461) + (D460))))</f>
        <v/>
      </c>
      <c r="J458">
        <f>((C457 + C458)*(((D457 + D458)/2) + (((D461) + (D460)))))</f>
        <v/>
      </c>
    </row>
    <row r="459">
      <c r="A459" t="inlineStr">
        <is>
          <t>CLBLM_R_X3Y55/CLBLM_R.CLBLM_IMUX39-&gt;CLBLM_L_D3</t>
        </is>
      </c>
      <c r="B459" t="inlineStr">
        <is>
          <t>PassTransistor</t>
        </is>
      </c>
      <c r="C459" t="n">
        <v>0</v>
      </c>
      <c r="E459" t="n">
        <v>0</v>
      </c>
      <c r="F459" t="n">
        <v>0</v>
      </c>
      <c r="G459" t="n">
        <v>0</v>
      </c>
      <c r="H459" t="n">
        <v>0</v>
      </c>
      <c r="I459">
        <f>((D461) + (D460))</f>
        <v/>
      </c>
      <c r="J459">
        <f>(((D461) + (D460))*C459)</f>
        <v/>
      </c>
    </row>
    <row r="460">
      <c r="A460" t="inlineStr">
        <is>
          <t>CLBLM_R_X3Y55/CLBLM_L_D3</t>
        </is>
      </c>
      <c r="B460" t="inlineStr">
        <is>
          <t>Part of wire</t>
        </is>
      </c>
      <c r="C460" t="n">
        <v>0</v>
      </c>
      <c r="D460" t="n">
        <v>0</v>
      </c>
      <c r="I460">
        <f>(((D460)/2) + (D461))</f>
        <v/>
      </c>
      <c r="J460">
        <f>((C460)*(((D460)/2) + (D461)))</f>
        <v/>
      </c>
    </row>
    <row r="461">
      <c r="A461" t="inlineStr">
        <is>
          <t>masterReg/register_reg_r1_0_31_18_23_i_6/I2</t>
        </is>
      </c>
      <c r="B461" t="inlineStr">
        <is>
          <t>Inpin</t>
        </is>
      </c>
      <c r="D461" t="n">
        <v>0</v>
      </c>
      <c r="E461" t="n">
        <v>0.136</v>
      </c>
      <c r="F461" t="n">
        <v>0.109</v>
      </c>
      <c r="G461" t="n">
        <v>0.346</v>
      </c>
      <c r="H461" t="n">
        <v>0.279</v>
      </c>
    </row>
    <row r="462">
      <c r="A462" t="inlineStr">
        <is>
          <t>sw_IBUF[14]: sw_IBUF[14]_inst/O to masterReg/register_reg_r1_0_31_18_23_i_6/I2 sum delays</t>
        </is>
      </c>
      <c r="E462">
        <f>(E2 + E5 + E7 + E9 + E11 + E15 + E18 + E32 + E45 + E58 + E71 + E83 + E96 + E139 + E146 + E173 + E298 + E328 + E347 + E375 + E380 + E398 + E436 + E449 + E456 + E459 + E461)</f>
        <v/>
      </c>
      <c r="F462">
        <f>(F2 + F5 + F7 + F9 + F11 + F15 + F18 + F32 + F45 + F58 + F71 + F83 + F96 + F139 + F146 + F173 + F298 + F328 + F347 + F375 + F380 + F398 + F436 + F449 + F456 + F459 + F461)</f>
        <v/>
      </c>
      <c r="G462">
        <f>(G2 + G5 + G7 + G9 + G11 + G15 + G18 + G32 + G45 + G58 + G71 + G83 + G96 + G139 + G146 + G173 + G298 + G328 + G347 + G375 + G380 + G398 + G436 + G449 + G456 + G459 + G461)</f>
        <v/>
      </c>
      <c r="H462">
        <f>(H2 + H5 + H7 + H9 + H11 + H15 + H18 + H32 + H45 + H58 + H71 + H83 + H96 + H139 + H146 + H173 + H298 + H328 + H347 + H375 + H380 + H398 + H436 + H449 + H456 + H459 + H461)</f>
        <v/>
      </c>
      <c r="J462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J456 + J458 + J459 + J460 + J461)</f>
        <v/>
      </c>
    </row>
    <row r="463">
      <c r="A463" t="inlineStr">
        <is>
          <t>sw_IBUF[14]: sw_IBUF[14]_inst/O to masterReg/register_reg_r1_0_31_18_23_i_6/I2sum delays + cap delay</t>
        </is>
      </c>
      <c r="E463">
        <f>1000*(E462 + J462)</f>
        <v/>
      </c>
      <c r="F463">
        <f>1000*(F462 + J462)</f>
        <v/>
      </c>
      <c r="G463">
        <f>1000*(G462 + J462)</f>
        <v/>
      </c>
      <c r="H463">
        <f>1000*(H462 + J462)</f>
        <v/>
      </c>
    </row>
    <row r="465">
      <c r="A465" t="inlineStr">
        <is>
          <t>sw_IBUF[14]: sw_IBUF[14]_inst/O to masterReg/register_reg_r1_0_31_18_23_i_6/I2Total delay (from Vivado)</t>
        </is>
      </c>
      <c r="E465" t="inlineStr">
        <is>
          <t>2217</t>
        </is>
      </c>
      <c r="F465" t="inlineStr">
        <is>
          <t>1960</t>
        </is>
      </c>
      <c r="G465" t="inlineStr">
        <is>
          <t>3604</t>
        </is>
      </c>
      <c r="H465" t="inlineStr">
        <is>
          <t>3111</t>
        </is>
      </c>
    </row>
    <row r="467">
      <c r="A467" t="inlineStr">
        <is>
          <t>INT_R_X3Y55/INT_R.WR1END_S1_0-&gt;&gt;SW2BEG3</t>
        </is>
      </c>
      <c r="B467" t="inlineStr">
        <is>
          <t>Buffer</t>
        </is>
      </c>
      <c r="C467" t="n">
        <v>1.1851186875</v>
      </c>
      <c r="D467" t="n">
        <v>0.008473000000000001</v>
      </c>
      <c r="E467" t="n">
        <v>0.041</v>
      </c>
      <c r="F467" t="n">
        <v>0.033</v>
      </c>
      <c r="G467" t="n">
        <v>0.137</v>
      </c>
      <c r="H467" t="n">
        <v>0.113</v>
      </c>
      <c r="I467">
        <f>((D472) + (D468 + D469 + D470 + D471))</f>
        <v/>
      </c>
      <c r="J467">
        <f>(((D472) + (D468 + D469 + D470 + D471))*C467)</f>
        <v/>
      </c>
    </row>
    <row r="468">
      <c r="A468" t="inlineStr">
        <is>
          <t>INT_R_X3Y55/SW2BEG3</t>
        </is>
      </c>
      <c r="B468" t="inlineStr">
        <is>
          <t>Part of wire</t>
        </is>
      </c>
      <c r="C468" t="n">
        <v>0</v>
      </c>
      <c r="D468" t="n">
        <v>0</v>
      </c>
    </row>
    <row r="469">
      <c r="A469" t="inlineStr">
        <is>
          <t>INT_L_X2Y54/SW2END3</t>
        </is>
      </c>
      <c r="B469" t="inlineStr">
        <is>
          <t>Part of wire</t>
        </is>
      </c>
      <c r="C469" t="n">
        <v>0</v>
      </c>
      <c r="D469" t="n">
        <v>0</v>
      </c>
    </row>
    <row r="470">
      <c r="A470" t="inlineStr">
        <is>
          <t>INT_L_X2Y55/SW2END_N0_3</t>
        </is>
      </c>
      <c r="B470" t="inlineStr">
        <is>
          <t>Part of wire</t>
        </is>
      </c>
      <c r="C470" t="n">
        <v>0</v>
      </c>
      <c r="D470" t="n">
        <v>0</v>
      </c>
    </row>
    <row r="471">
      <c r="A471" t="inlineStr">
        <is>
          <t>INT_R_X3Y54/SW2A3</t>
        </is>
      </c>
      <c r="B471" t="inlineStr">
        <is>
          <t>Part of wire</t>
        </is>
      </c>
      <c r="C471" t="n">
        <v>0</v>
      </c>
      <c r="D471" t="n">
        <v>0</v>
      </c>
      <c r="I471">
        <f>(((D468 + D469 + D470 + D471)/2) + (D472))</f>
        <v/>
      </c>
      <c r="J471">
        <f>((C468 + C469 + C470 + C471)*(((D468 + D469 + D470 + D471)/2) + (D472)))</f>
        <v/>
      </c>
    </row>
    <row r="472">
      <c r="A472" t="inlineStr">
        <is>
          <t>INT_L_X2Y54/INT_L.SW2END3-&gt;&gt;SE2BEG3</t>
        </is>
      </c>
      <c r="B472" t="inlineStr">
        <is>
          <t>Buffer</t>
        </is>
      </c>
      <c r="C472" t="n">
        <v>1.1851186875</v>
      </c>
      <c r="D472" t="n">
        <v>0.008473000000000001</v>
      </c>
      <c r="E472" t="n">
        <v>0.042</v>
      </c>
      <c r="F472" t="n">
        <v>0.034</v>
      </c>
      <c r="G472" t="n">
        <v>0.138</v>
      </c>
      <c r="H472" t="n">
        <v>0.114</v>
      </c>
      <c r="I472">
        <f>((D476 + D487 + D498) + (D473 + D474 + D475))</f>
        <v/>
      </c>
      <c r="J472">
        <f>(((D476 + D487 + D498) + (D473 + D474 + D475))*C472)</f>
        <v/>
      </c>
    </row>
    <row r="473">
      <c r="A473" t="inlineStr">
        <is>
          <t>INT_L_X2Y54/SE2BEG3</t>
        </is>
      </c>
      <c r="B473" t="inlineStr">
        <is>
          <t>Part of wire</t>
        </is>
      </c>
      <c r="C473" t="n">
        <v>0</v>
      </c>
      <c r="D473" t="n">
        <v>0</v>
      </c>
    </row>
    <row r="474">
      <c r="A474" t="inlineStr">
        <is>
          <t>INT_R_X3Y53/SE2END3</t>
        </is>
      </c>
      <c r="B474" t="inlineStr">
        <is>
          <t>Part of wire</t>
        </is>
      </c>
      <c r="C474" t="n">
        <v>0</v>
      </c>
      <c r="D474" t="n">
        <v>0</v>
      </c>
    </row>
    <row r="475">
      <c r="A475" t="inlineStr">
        <is>
          <t>INT_L_X2Y53/SE2A3</t>
        </is>
      </c>
      <c r="B475" t="inlineStr">
        <is>
          <t>Part of wire</t>
        </is>
      </c>
      <c r="C475" t="n">
        <v>0</v>
      </c>
      <c r="D475" t="n">
        <v>0</v>
      </c>
      <c r="I475">
        <f>(((D473 + D474 + D475)/2) + (D476 + D487 + D498))</f>
        <v/>
      </c>
      <c r="J475">
        <f>((C473 + C474 + C475)*(((D473 + D474 + D475)/2) + (D476 + D487 + D498)))</f>
        <v/>
      </c>
    </row>
    <row r="476">
      <c r="A476" t="inlineStr">
        <is>
          <t>INT_R_X3Y53/INT_R.SE2END3-&gt;&gt;IMUX6</t>
        </is>
      </c>
      <c r="B476" t="inlineStr">
        <is>
          <t>Buffer</t>
        </is>
      </c>
      <c r="C476" t="n">
        <v>1.6107141875</v>
      </c>
      <c r="D476" t="n">
        <v>0.007713</v>
      </c>
      <c r="E476" t="n">
        <v>0.047</v>
      </c>
      <c r="F476" t="n">
        <v>0.038</v>
      </c>
      <c r="G476" t="n">
        <v>0.138</v>
      </c>
      <c r="H476" t="n">
        <v>0.114</v>
      </c>
      <c r="I476">
        <f>((((D481) + (D480))) + (D477 + D478))</f>
        <v/>
      </c>
      <c r="J476">
        <f>(((((D481) + (D480))) + (D477 + D478))*C476)</f>
        <v/>
      </c>
    </row>
    <row r="477">
      <c r="A477" t="inlineStr">
        <is>
          <t>INT_R_X3Y53/IMUX6</t>
        </is>
      </c>
      <c r="B477" t="inlineStr">
        <is>
          <t>Part of wire</t>
        </is>
      </c>
      <c r="C477" t="n">
        <v>0</v>
      </c>
      <c r="D477" t="n">
        <v>0</v>
      </c>
    </row>
    <row r="478">
      <c r="A478" t="inlineStr">
        <is>
          <t>CLBLM_R_X3Y53/CLBLM_IMUX6</t>
        </is>
      </c>
      <c r="B478" t="inlineStr">
        <is>
          <t>Part of wire</t>
        </is>
      </c>
      <c r="C478" t="n">
        <v>0</v>
      </c>
      <c r="D478" t="n">
        <v>0</v>
      </c>
      <c r="I478">
        <f>(((D477 + D478)/2) + (((D481) + (D480))))</f>
        <v/>
      </c>
      <c r="J478">
        <f>((C477 + C478)*(((D477 + D478)/2) + (((D481) + (D480)))))</f>
        <v/>
      </c>
    </row>
    <row r="479">
      <c r="A479" t="inlineStr">
        <is>
          <t>CLBLM_R_X3Y53/CLBLM_R.CLBLM_IMUX6-&gt;CLBLM_L_A1</t>
        </is>
      </c>
      <c r="B479" t="inlineStr">
        <is>
          <t>PassTransistor</t>
        </is>
      </c>
      <c r="C479" t="n">
        <v>0</v>
      </c>
      <c r="E479" t="n">
        <v>0</v>
      </c>
      <c r="F479" t="n">
        <v>0</v>
      </c>
      <c r="G479" t="n">
        <v>0</v>
      </c>
      <c r="H479" t="n">
        <v>0</v>
      </c>
      <c r="I479">
        <f>((D481) + (D480))</f>
        <v/>
      </c>
      <c r="J479">
        <f>(((D481) + (D480))*C479)</f>
        <v/>
      </c>
    </row>
    <row r="480">
      <c r="A480" t="inlineStr">
        <is>
          <t>CLBLM_R_X3Y53/CLBLM_L_A1</t>
        </is>
      </c>
      <c r="B480" t="inlineStr">
        <is>
          <t>Part of wire</t>
        </is>
      </c>
      <c r="C480" t="n">
        <v>0</v>
      </c>
      <c r="D480" t="n">
        <v>0</v>
      </c>
      <c r="I480">
        <f>(((D480)/2) + (D481))</f>
        <v/>
      </c>
      <c r="J480">
        <f>((C480)*(((D480)/2) + (D481)))</f>
        <v/>
      </c>
    </row>
    <row r="481">
      <c r="A481" t="inlineStr">
        <is>
          <t>ALU1/readData2[22]_i_3/I0</t>
        </is>
      </c>
      <c r="B481" t="inlineStr">
        <is>
          <t>Inpin</t>
        </is>
      </c>
      <c r="D481" t="n">
        <v>0</v>
      </c>
      <c r="E481" t="n">
        <v>0.214</v>
      </c>
      <c r="F481" t="n">
        <v>0.172</v>
      </c>
      <c r="G481" t="n">
        <v>0.516</v>
      </c>
      <c r="H481" t="n">
        <v>0.416</v>
      </c>
    </row>
    <row r="482">
      <c r="A482" t="inlineStr">
        <is>
          <t>sw_IBUF[14]: sw_IBUF[14]_inst/O to ALU1/readData2[22]_i_3/I0 sum delays</t>
        </is>
      </c>
      <c r="E482">
        <f>(E2 + E5 + E7 + E9 + E11 + E15 + E18 + E32 + E45 + E58 + E71 + E83 + E96 + E139 + E146 + E173 + E298 + E328 + E347 + E375 + E380 + E398 + E436 + E449 + E467 + E472 + E476 + E479 + E481)</f>
        <v/>
      </c>
      <c r="F482">
        <f>(F2 + F5 + F7 + F9 + F11 + F15 + F18 + F32 + F45 + F58 + F71 + F83 + F96 + F139 + F146 + F173 + F298 + F328 + F347 + F375 + F380 + F398 + F436 + F449 + F467 + F472 + F476 + F479 + F481)</f>
        <v/>
      </c>
      <c r="G482">
        <f>(G2 + G5 + G7 + G9 + G11 + G15 + G18 + G32 + G45 + G58 + G71 + G83 + G96 + G139 + G146 + G173 + G298 + G328 + G347 + G375 + G380 + G398 + G436 + G449 + G467 + G472 + G476 + G479 + G481)</f>
        <v/>
      </c>
      <c r="H482">
        <f>(H2 + H5 + H7 + H9 + H11 + H15 + H18 + H32 + H45 + H58 + H71 + H83 + H96 + H139 + H146 + H173 + H298 + H328 + H347 + H375 + H380 + H398 + H436 + H449 + H467 + H472 + H476 + H479 + H481)</f>
        <v/>
      </c>
      <c r="J482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J476 + J478 + J479 + J480 + J481)</f>
        <v/>
      </c>
    </row>
    <row r="483">
      <c r="A483" t="inlineStr">
        <is>
          <t>sw_IBUF[14]: sw_IBUF[14]_inst/O to ALU1/readData2[22]_i_3/I0sum delays + cap delay</t>
        </is>
      </c>
      <c r="E483">
        <f>1000*(E482 + J482)</f>
        <v/>
      </c>
      <c r="F483">
        <f>1000*(F482 + J482)</f>
        <v/>
      </c>
      <c r="G483">
        <f>1000*(G482 + J482)</f>
        <v/>
      </c>
      <c r="H483">
        <f>1000*(H482 + J482)</f>
        <v/>
      </c>
    </row>
    <row r="485">
      <c r="A485" t="inlineStr">
        <is>
          <t>sw_IBUF[14]: sw_IBUF[14]_inst/O to ALU1/readData2[22]_i_3/I0Total delay (from Vivado)</t>
        </is>
      </c>
      <c r="E485" t="inlineStr">
        <is>
          <t>2412</t>
        </is>
      </c>
      <c r="F485" t="inlineStr">
        <is>
          <t>2124</t>
        </is>
      </c>
      <c r="G485" t="inlineStr">
        <is>
          <t>4012</t>
        </is>
      </c>
      <c r="H485" t="inlineStr">
        <is>
          <t>3449</t>
        </is>
      </c>
    </row>
    <row r="487">
      <c r="A487" t="inlineStr">
        <is>
          <t>INT_R_X3Y53/INT_R.SE2END3-&gt;&gt;IMUX39</t>
        </is>
      </c>
      <c r="B487" t="inlineStr">
        <is>
          <t>Buffer</t>
        </is>
      </c>
      <c r="C487" t="n">
        <v>1.6107141875</v>
      </c>
      <c r="D487" t="n">
        <v>0.007713</v>
      </c>
      <c r="E487" t="n">
        <v>0.047</v>
      </c>
      <c r="F487" t="n">
        <v>0.038</v>
      </c>
      <c r="G487" t="n">
        <v>0.138</v>
      </c>
      <c r="H487" t="n">
        <v>0.114</v>
      </c>
      <c r="I487">
        <f>((((D492) + (D491))) + (D488 + D489))</f>
        <v/>
      </c>
      <c r="J487">
        <f>(((((D492) + (D491))) + (D488 + D489))*C487)</f>
        <v/>
      </c>
    </row>
    <row r="488">
      <c r="A488" t="inlineStr">
        <is>
          <t>INT_R_X3Y53/IMUX39</t>
        </is>
      </c>
      <c r="B488" t="inlineStr">
        <is>
          <t>Part of wire</t>
        </is>
      </c>
      <c r="C488" t="n">
        <v>0</v>
      </c>
      <c r="D488" t="n">
        <v>0</v>
      </c>
    </row>
    <row r="489">
      <c r="A489" t="inlineStr">
        <is>
          <t>CLBLM_R_X3Y53/CLBLM_IMUX39</t>
        </is>
      </c>
      <c r="B489" t="inlineStr">
        <is>
          <t>Part of wire</t>
        </is>
      </c>
      <c r="C489" t="n">
        <v>0</v>
      </c>
      <c r="D489" t="n">
        <v>0</v>
      </c>
      <c r="I489">
        <f>(((D488 + D489)/2) + (((D492) + (D491))))</f>
        <v/>
      </c>
      <c r="J489">
        <f>((C488 + C489)*(((D488 + D489)/2) + (((D492) + (D491)))))</f>
        <v/>
      </c>
    </row>
    <row r="490">
      <c r="A490" t="inlineStr">
        <is>
          <t>CLBLM_R_X3Y53/CLBLM_R.CLBLM_IMUX39-&gt;CLBLM_L_D3</t>
        </is>
      </c>
      <c r="B490" t="inlineStr">
        <is>
          <t>PassTransistor</t>
        </is>
      </c>
      <c r="C490" t="n">
        <v>0</v>
      </c>
      <c r="E490" t="n">
        <v>0</v>
      </c>
      <c r="F490" t="n">
        <v>0</v>
      </c>
      <c r="G490" t="n">
        <v>0</v>
      </c>
      <c r="H490" t="n">
        <v>0</v>
      </c>
      <c r="I490">
        <f>((D492) + (D491))</f>
        <v/>
      </c>
      <c r="J490">
        <f>(((D492) + (D491))*C490)</f>
        <v/>
      </c>
    </row>
    <row r="491">
      <c r="A491" t="inlineStr">
        <is>
          <t>CLBLM_R_X3Y53/CLBLM_L_D3</t>
        </is>
      </c>
      <c r="B491" t="inlineStr">
        <is>
          <t>Part of wire</t>
        </is>
      </c>
      <c r="C491" t="n">
        <v>0</v>
      </c>
      <c r="D491" t="n">
        <v>0</v>
      </c>
      <c r="I491">
        <f>(((D491)/2) + (D492))</f>
        <v/>
      </c>
      <c r="J491">
        <f>((C491)*(((D491)/2) + (D492)))</f>
        <v/>
      </c>
    </row>
    <row r="492">
      <c r="A492" t="inlineStr">
        <is>
          <t>masterReg/readData2[20]_i_2/I0</t>
        </is>
      </c>
      <c r="B492" t="inlineStr">
        <is>
          <t>Inpin</t>
        </is>
      </c>
      <c r="D492" t="n">
        <v>0</v>
      </c>
      <c r="E492" t="n">
        <v>0.136</v>
      </c>
      <c r="F492" t="n">
        <v>0.109</v>
      </c>
      <c r="G492" t="n">
        <v>0.346</v>
      </c>
      <c r="H492" t="n">
        <v>0.279</v>
      </c>
    </row>
    <row r="493">
      <c r="A493" t="inlineStr">
        <is>
          <t>sw_IBUF[14]: sw_IBUF[14]_inst/O to masterReg/readData2[20]_i_2/I0 sum delays</t>
        </is>
      </c>
      <c r="E493">
        <f>(E2 + E5 + E7 + E9 + E11 + E15 + E18 + E32 + E45 + E58 + E71 + E83 + E96 + E139 + E146 + E173 + E298 + E328 + E347 + E375 + E380 + E398 + E436 + E449 + E467 + E472 + E487 + E490 + E492)</f>
        <v/>
      </c>
      <c r="F493">
        <f>(F2 + F5 + F7 + F9 + F11 + F15 + F18 + F32 + F45 + F58 + F71 + F83 + F96 + F139 + F146 + F173 + F298 + F328 + F347 + F375 + F380 + F398 + F436 + F449 + F467 + F472 + F487 + F490 + F492)</f>
        <v/>
      </c>
      <c r="G493">
        <f>(G2 + G5 + G7 + G9 + G11 + G15 + G18 + G32 + G45 + G58 + G71 + G83 + G96 + G139 + G146 + G173 + G298 + G328 + G347 + G375 + G380 + G398 + G436 + G449 + G467 + G472 + G487 + G490 + G492)</f>
        <v/>
      </c>
      <c r="H493">
        <f>(H2 + H5 + H7 + H9 + H11 + H15 + H18 + H32 + H45 + H58 + H71 + H83 + H96 + H139 + H146 + H173 + H298 + H328 + H347 + H375 + H380 + H398 + H436 + H449 + H467 + H472 + H487 + H490 + H492)</f>
        <v/>
      </c>
      <c r="J493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J487 + J489 + J490 + J491 + J492)</f>
        <v/>
      </c>
    </row>
    <row r="494">
      <c r="A494" t="inlineStr">
        <is>
          <t>sw_IBUF[14]: sw_IBUF[14]_inst/O to masterReg/readData2[20]_i_2/I0sum delays + cap delay</t>
        </is>
      </c>
      <c r="E494">
        <f>1000*(E493 + J493)</f>
        <v/>
      </c>
      <c r="F494">
        <f>1000*(F493 + J493)</f>
        <v/>
      </c>
      <c r="G494">
        <f>1000*(G493 + J493)</f>
        <v/>
      </c>
      <c r="H494">
        <f>1000*(H493 + J493)</f>
        <v/>
      </c>
    </row>
    <row r="496">
      <c r="A496" t="inlineStr">
        <is>
          <t>sw_IBUF[14]: sw_IBUF[14]_inst/O to masterReg/readData2[20]_i_2/I0Total delay (from Vivado)</t>
        </is>
      </c>
      <c r="E496" t="inlineStr">
        <is>
          <t>2334</t>
        </is>
      </c>
      <c r="F496" t="inlineStr">
        <is>
          <t>2061</t>
        </is>
      </c>
      <c r="G496" t="inlineStr">
        <is>
          <t>3862</t>
        </is>
      </c>
      <c r="H496" t="inlineStr">
        <is>
          <t>3329</t>
        </is>
      </c>
    </row>
    <row r="498">
      <c r="A498" t="inlineStr">
        <is>
          <t>INT_R_X3Y53/INT_R.SE2END3-&gt;&gt;WL1BEG2</t>
        </is>
      </c>
      <c r="B498" t="inlineStr">
        <is>
          <t>Buffer</t>
        </is>
      </c>
      <c r="C498" t="n">
        <v>1.16220225</v>
      </c>
      <c r="D498" t="n">
        <v>0.008429000000000001</v>
      </c>
      <c r="E498" t="n">
        <v>0.042</v>
      </c>
      <c r="F498" t="n">
        <v>0.034</v>
      </c>
      <c r="G498" t="n">
        <v>0.124</v>
      </c>
      <c r="H498" t="n">
        <v>0.103</v>
      </c>
      <c r="I498">
        <f>((D501 + D512) + (D499 + D500))</f>
        <v/>
      </c>
      <c r="J498">
        <f>(((D501 + D512) + (D499 + D500))*C498)</f>
        <v/>
      </c>
    </row>
    <row r="499">
      <c r="A499" t="inlineStr">
        <is>
          <t>INT_R_X3Y53/WL1BEG2</t>
        </is>
      </c>
      <c r="B499" t="inlineStr">
        <is>
          <t>Part of wire</t>
        </is>
      </c>
      <c r="C499" t="n">
        <v>0</v>
      </c>
      <c r="D499" t="n">
        <v>0</v>
      </c>
    </row>
    <row r="500">
      <c r="A500" t="inlineStr">
        <is>
          <t>INT_L_X2Y53/WL1END2</t>
        </is>
      </c>
      <c r="B500" t="inlineStr">
        <is>
          <t>Part of wire</t>
        </is>
      </c>
      <c r="C500" t="n">
        <v>0</v>
      </c>
      <c r="D500" t="n">
        <v>0</v>
      </c>
      <c r="I500">
        <f>(((D499 + D500)/2) + (D501 + D512))</f>
        <v/>
      </c>
      <c r="J500">
        <f>((C499 + C500)*(((D499 + D500)/2) + (D501 + D512)))</f>
        <v/>
      </c>
    </row>
    <row r="501">
      <c r="A501" t="inlineStr">
        <is>
          <t>INT_L_X2Y53/INT_L.WL1END2-&gt;&gt;IMUX_L6</t>
        </is>
      </c>
      <c r="B501" t="inlineStr">
        <is>
          <t>Buffer</t>
        </is>
      </c>
      <c r="C501" t="n">
        <v>1.6107141875</v>
      </c>
      <c r="D501" t="n">
        <v>0.007713</v>
      </c>
      <c r="E501" t="n">
        <v>0.047</v>
      </c>
      <c r="F501" t="n">
        <v>0.038</v>
      </c>
      <c r="G501" t="n">
        <v>0.138</v>
      </c>
      <c r="H501" t="n">
        <v>0.114</v>
      </c>
      <c r="I501">
        <f>((((D506) + (D505))) + (D502 + D503))</f>
        <v/>
      </c>
      <c r="J501">
        <f>(((((D506) + (D505))) + (D502 + D503))*C501)</f>
        <v/>
      </c>
    </row>
    <row r="502">
      <c r="A502" t="inlineStr">
        <is>
          <t>INT_L_X2Y53/IMUX_L6</t>
        </is>
      </c>
      <c r="B502" t="inlineStr">
        <is>
          <t>Part of wire</t>
        </is>
      </c>
      <c r="C502" t="n">
        <v>0</v>
      </c>
      <c r="D502" t="n">
        <v>0</v>
      </c>
    </row>
    <row r="503">
      <c r="A503" t="inlineStr">
        <is>
          <t>CLBLL_L_X2Y53/CLBLL_IMUX6</t>
        </is>
      </c>
      <c r="B503" t="inlineStr">
        <is>
          <t>Part of wire</t>
        </is>
      </c>
      <c r="C503" t="n">
        <v>0</v>
      </c>
      <c r="D503" t="n">
        <v>0</v>
      </c>
      <c r="I503">
        <f>(((D502 + D503)/2) + (((D506) + (D505))))</f>
        <v/>
      </c>
      <c r="J503">
        <f>((C502 + C503)*(((D502 + D503)/2) + (((D506) + (D505)))))</f>
        <v/>
      </c>
    </row>
    <row r="504">
      <c r="A504" t="inlineStr">
        <is>
          <t>CLBLL_L_X2Y53/CLBLL_L.CLBLL_IMUX6-&gt;CLBLL_L_A1</t>
        </is>
      </c>
      <c r="B504" t="inlineStr">
        <is>
          <t>PassTransistor</t>
        </is>
      </c>
      <c r="C504" t="n">
        <v>0</v>
      </c>
      <c r="E504" t="n">
        <v>0</v>
      </c>
      <c r="F504" t="n">
        <v>0</v>
      </c>
      <c r="G504" t="n">
        <v>0</v>
      </c>
      <c r="H504" t="n">
        <v>0</v>
      </c>
      <c r="I504">
        <f>((D506) + (D505))</f>
        <v/>
      </c>
      <c r="J504">
        <f>(((D506) + (D505))*C504)</f>
        <v/>
      </c>
    </row>
    <row r="505">
      <c r="A505" t="inlineStr">
        <is>
          <t>CLBLL_L_X2Y53/CLBLL_L_A1</t>
        </is>
      </c>
      <c r="B505" t="inlineStr">
        <is>
          <t>Part of wire</t>
        </is>
      </c>
      <c r="C505" t="n">
        <v>0</v>
      </c>
      <c r="D505" t="n">
        <v>0</v>
      </c>
      <c r="I505">
        <f>(((D505)/2) + (D506))</f>
        <v/>
      </c>
      <c r="J505">
        <f>((C505)*(((D505)/2) + (D506)))</f>
        <v/>
      </c>
    </row>
    <row r="506">
      <c r="A506" t="inlineStr">
        <is>
          <t>masterReg/register_reg_r1_0_31_18_23_i_4/I2</t>
        </is>
      </c>
      <c r="B506" t="inlineStr">
        <is>
          <t>Inpin</t>
        </is>
      </c>
      <c r="D506" t="n">
        <v>0</v>
      </c>
      <c r="E506" t="n">
        <v>0.214</v>
      </c>
      <c r="F506" t="n">
        <v>0.172</v>
      </c>
      <c r="G506" t="n">
        <v>0.516</v>
      </c>
      <c r="H506" t="n">
        <v>0.416</v>
      </c>
    </row>
    <row r="507">
      <c r="A507" t="inlineStr">
        <is>
          <t>sw_IBUF[14]: sw_IBUF[14]_inst/O to masterReg/register_reg_r1_0_31_18_23_i_4/I2 sum delays</t>
        </is>
      </c>
      <c r="E507">
        <f>(E2 + E5 + E7 + E9 + E11 + E15 + E18 + E32 + E45 + E58 + E71 + E83 + E96 + E139 + E146 + E173 + E298 + E328 + E347 + E375 + E380 + E398 + E436 + E449 + E467 + E472 + E498 + E501 + E504 + E506)</f>
        <v/>
      </c>
      <c r="F507">
        <f>(F2 + F5 + F7 + F9 + F11 + F15 + F18 + F32 + F45 + F58 + F71 + F83 + F96 + F139 + F146 + F173 + F298 + F328 + F347 + F375 + F380 + F398 + F436 + F449 + F467 + F472 + F498 + F501 + F504 + F506)</f>
        <v/>
      </c>
      <c r="G507">
        <f>(G2 + G5 + G7 + G9 + G11 + G15 + G18 + G32 + G45 + G58 + G71 + G83 + G96 + G139 + G146 + G173 + G298 + G328 + G347 + G375 + G380 + G398 + G436 + G449 + G467 + G472 + G498 + G501 + G504 + G506)</f>
        <v/>
      </c>
      <c r="H507">
        <f>(H2 + H5 + H7 + H9 + H11 + H15 + H18 + H32 + H45 + H58 + H71 + H83 + H96 + H139 + H146 + H173 + H298 + H328 + H347 + H375 + H380 + H398 + H436 + H449 + H467 + H472 + H498 + H501 + H504 + H506)</f>
        <v/>
      </c>
      <c r="J507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J501 + J503 + J504 + J505 + J506)</f>
        <v/>
      </c>
    </row>
    <row r="508">
      <c r="A508" t="inlineStr">
        <is>
          <t>sw_IBUF[14]: sw_IBUF[14]_inst/O to masterReg/register_reg_r1_0_31_18_23_i_4/I2sum delays + cap delay</t>
        </is>
      </c>
      <c r="E508">
        <f>1000*(E507 + J507)</f>
        <v/>
      </c>
      <c r="F508">
        <f>1000*(F507 + J507)</f>
        <v/>
      </c>
      <c r="G508">
        <f>1000*(G507 + J507)</f>
        <v/>
      </c>
      <c r="H508">
        <f>1000*(H507 + J507)</f>
        <v/>
      </c>
    </row>
    <row r="510">
      <c r="A510" t="inlineStr">
        <is>
          <t>sw_IBUF[14]: sw_IBUF[14]_inst/O to masterReg/register_reg_r1_0_31_18_23_i_4/I2Total delay (from Vivado)</t>
        </is>
      </c>
      <c r="E510" t="inlineStr">
        <is>
          <t>2471</t>
        </is>
      </c>
      <c r="F510" t="inlineStr">
        <is>
          <t>2175</t>
        </is>
      </c>
      <c r="G510" t="inlineStr">
        <is>
          <t>4130</t>
        </is>
      </c>
      <c r="H510" t="inlineStr">
        <is>
          <t>3549</t>
        </is>
      </c>
    </row>
    <row r="512">
      <c r="A512" t="inlineStr">
        <is>
          <t>INT_L_X2Y53/INT_L.WL1END2-&gt;&gt;SR1BEG3</t>
        </is>
      </c>
      <c r="B512" t="inlineStr">
        <is>
          <t>Buffer</t>
        </is>
      </c>
      <c r="C512" t="n">
        <v>1.16220225</v>
      </c>
      <c r="D512" t="n">
        <v>0.008429000000000001</v>
      </c>
      <c r="E512" t="n">
        <v>0.057</v>
      </c>
      <c r="F512" t="n">
        <v>0.047</v>
      </c>
      <c r="G512" t="n">
        <v>0.14</v>
      </c>
      <c r="H512" t="n">
        <v>0.116</v>
      </c>
      <c r="I512">
        <f>((D516) + (D513 + D514 + D515))</f>
        <v/>
      </c>
      <c r="J512">
        <f>(((D516) + (D513 + D514 + D515))*C512)</f>
        <v/>
      </c>
    </row>
    <row r="513">
      <c r="A513" t="inlineStr">
        <is>
          <t>INT_L_X2Y53/SR1BEG3</t>
        </is>
      </c>
      <c r="B513" t="inlineStr">
        <is>
          <t>Part of wire</t>
        </is>
      </c>
      <c r="C513" t="n">
        <v>0</v>
      </c>
      <c r="D513" t="n">
        <v>0</v>
      </c>
    </row>
    <row r="514">
      <c r="A514" t="inlineStr">
        <is>
          <t>INT_L_X2Y52/SR1END3</t>
        </is>
      </c>
      <c r="B514" t="inlineStr">
        <is>
          <t>Part of wire</t>
        </is>
      </c>
      <c r="C514" t="n">
        <v>0</v>
      </c>
      <c r="D514" t="n">
        <v>0</v>
      </c>
    </row>
    <row r="515">
      <c r="A515" t="inlineStr">
        <is>
          <t>INT_L_X2Y53/SR1END_N3_3</t>
        </is>
      </c>
      <c r="B515" t="inlineStr">
        <is>
          <t>Part of wire</t>
        </is>
      </c>
      <c r="C515" t="n">
        <v>0</v>
      </c>
      <c r="D515" t="n">
        <v>0</v>
      </c>
      <c r="I515">
        <f>(((D513 + D514 + D515)/2) + (D516))</f>
        <v/>
      </c>
      <c r="J515">
        <f>((C513 + C514 + C515)*(((D513 + D514 + D515)/2) + (D516)))</f>
        <v/>
      </c>
    </row>
    <row r="516">
      <c r="A516" t="inlineStr">
        <is>
          <t>INT_L_X2Y52/INT_L.SR1END3-&gt;&gt;SL1BEG3</t>
        </is>
      </c>
      <c r="B516" t="inlineStr">
        <is>
          <t>Buffer</t>
        </is>
      </c>
      <c r="C516" t="n">
        <v>1.16220225</v>
      </c>
      <c r="D516" t="n">
        <v>0.008429000000000001</v>
      </c>
      <c r="E516" t="n">
        <v>0.054</v>
      </c>
      <c r="F516" t="n">
        <v>0.044</v>
      </c>
      <c r="G516" t="n">
        <v>0.131</v>
      </c>
      <c r="H516" t="n">
        <v>0.108</v>
      </c>
      <c r="I516">
        <f>((D519 + D530 + D541 + D552 + D657) + (D517 + D518))</f>
        <v/>
      </c>
      <c r="J516">
        <f>(((D519 + D530 + D541 + D552 + D657) + (D517 + D518))*C516)</f>
        <v/>
      </c>
    </row>
    <row r="517">
      <c r="A517" t="inlineStr">
        <is>
          <t>INT_L_X2Y52/SL1BEG3</t>
        </is>
      </c>
      <c r="B517" t="inlineStr">
        <is>
          <t>Part of wire</t>
        </is>
      </c>
      <c r="C517" t="n">
        <v>0</v>
      </c>
      <c r="D517" t="n">
        <v>0</v>
      </c>
    </row>
    <row r="518">
      <c r="A518" t="inlineStr">
        <is>
          <t>INT_L_X2Y51/SL1END3</t>
        </is>
      </c>
      <c r="B518" t="inlineStr">
        <is>
          <t>Part of wire</t>
        </is>
      </c>
      <c r="C518" t="n">
        <v>0</v>
      </c>
      <c r="D518" t="n">
        <v>0</v>
      </c>
      <c r="I518">
        <f>(((D517 + D518)/2) + (D519 + D530 + D541 + D552 + D657))</f>
        <v/>
      </c>
      <c r="J518">
        <f>((C517 + C518)*(((D517 + D518)/2) + (D519 + D530 + D541 + D552 + D657)))</f>
        <v/>
      </c>
    </row>
    <row r="519">
      <c r="A519" t="inlineStr">
        <is>
          <t>INT_L_X2Y51/INT_L.SL1END3-&gt;&gt;IMUX_L6</t>
        </is>
      </c>
      <c r="B519" t="inlineStr">
        <is>
          <t>Buffer</t>
        </is>
      </c>
      <c r="C519" t="n">
        <v>1.6107141875</v>
      </c>
      <c r="D519" t="n">
        <v>0.007713</v>
      </c>
      <c r="E519" t="n">
        <v>0.047</v>
      </c>
      <c r="F519" t="n">
        <v>0.038</v>
      </c>
      <c r="G519" t="n">
        <v>0.138</v>
      </c>
      <c r="H519" t="n">
        <v>0.114</v>
      </c>
      <c r="I519">
        <f>((((D524) + (D523))) + (D520 + D521))</f>
        <v/>
      </c>
      <c r="J519">
        <f>(((((D524) + (D523))) + (D520 + D521))*C519)</f>
        <v/>
      </c>
    </row>
    <row r="520">
      <c r="A520" t="inlineStr">
        <is>
          <t>INT_L_X2Y51/IMUX_L6</t>
        </is>
      </c>
      <c r="B520" t="inlineStr">
        <is>
          <t>Part of wire</t>
        </is>
      </c>
      <c r="C520" t="n">
        <v>0</v>
      </c>
      <c r="D520" t="n">
        <v>0</v>
      </c>
    </row>
    <row r="521">
      <c r="A521" t="inlineStr">
        <is>
          <t>CLBLL_L_X2Y51/CLBLL_IMUX6</t>
        </is>
      </c>
      <c r="B521" t="inlineStr">
        <is>
          <t>Part of wire</t>
        </is>
      </c>
      <c r="C521" t="n">
        <v>0</v>
      </c>
      <c r="D521" t="n">
        <v>0</v>
      </c>
      <c r="I521">
        <f>(((D520 + D521)/2) + (((D524) + (D523))))</f>
        <v/>
      </c>
      <c r="J521">
        <f>((C520 + C521)*(((D520 + D521)/2) + (((D524) + (D523)))))</f>
        <v/>
      </c>
    </row>
    <row r="522">
      <c r="A522" t="inlineStr">
        <is>
          <t>CLBLL_L_X2Y51/CLBLL_L.CLBLL_IMUX6-&gt;CLBLL_L_A1</t>
        </is>
      </c>
      <c r="B522" t="inlineStr">
        <is>
          <t>PassTransistor</t>
        </is>
      </c>
      <c r="C522" t="n">
        <v>0</v>
      </c>
      <c r="E522" t="n">
        <v>0</v>
      </c>
      <c r="F522" t="n">
        <v>0</v>
      </c>
      <c r="G522" t="n">
        <v>0</v>
      </c>
      <c r="H522" t="n">
        <v>0</v>
      </c>
      <c r="I522">
        <f>((D524) + (D523))</f>
        <v/>
      </c>
      <c r="J522">
        <f>(((D524) + (D523))*C522)</f>
        <v/>
      </c>
    </row>
    <row r="523">
      <c r="A523" t="inlineStr">
        <is>
          <t>CLBLL_L_X2Y51/CLBLL_L_A1</t>
        </is>
      </c>
      <c r="B523" t="inlineStr">
        <is>
          <t>Part of wire</t>
        </is>
      </c>
      <c r="C523" t="n">
        <v>0</v>
      </c>
      <c r="D523" t="n">
        <v>0</v>
      </c>
      <c r="I523">
        <f>(((D523)/2) + (D524))</f>
        <v/>
      </c>
      <c r="J523">
        <f>((C523)*(((D523)/2) + (D524)))</f>
        <v/>
      </c>
    </row>
    <row r="524">
      <c r="A524" t="inlineStr">
        <is>
          <t>ALU1/readData2[19]_i_3/I0</t>
        </is>
      </c>
      <c r="B524" t="inlineStr">
        <is>
          <t>Inpin</t>
        </is>
      </c>
      <c r="D524" t="n">
        <v>0</v>
      </c>
      <c r="E524" t="n">
        <v>0.214</v>
      </c>
      <c r="F524" t="n">
        <v>0.172</v>
      </c>
      <c r="G524" t="n">
        <v>0.516</v>
      </c>
      <c r="H524" t="n">
        <v>0.416</v>
      </c>
    </row>
    <row r="525">
      <c r="A525" t="inlineStr">
        <is>
          <t>sw_IBUF[14]: sw_IBUF[14]_inst/O to ALU1/readData2[19]_i_3/I0 sum delays</t>
        </is>
      </c>
      <c r="E525">
        <f>(E2 + E5 + E7 + E9 + E11 + E15 + E18 + E32 + E45 + E58 + E71 + E83 + E96 + E139 + E146 + E173 + E298 + E328 + E347 + E375 + E380 + E398 + E436 + E449 + E467 + E472 + E498 + E512 + E516 + E519 + E522 + E524)</f>
        <v/>
      </c>
      <c r="F525">
        <f>(F2 + F5 + F7 + F9 + F11 + F15 + F18 + F32 + F45 + F58 + F71 + F83 + F96 + F139 + F146 + F173 + F298 + F328 + F347 + F375 + F380 + F398 + F436 + F449 + F467 + F472 + F498 + F512 + F516 + F519 + F522 + F524)</f>
        <v/>
      </c>
      <c r="G525">
        <f>(G2 + G5 + G7 + G9 + G11 + G15 + G18 + G32 + G45 + G58 + G71 + G83 + G96 + G139 + G146 + G173 + G298 + G328 + G347 + G375 + G380 + G398 + G436 + G449 + G467 + G472 + G498 + G512 + G516 + G519 + G522 + G524)</f>
        <v/>
      </c>
      <c r="H525">
        <f>(H2 + H5 + H7 + H9 + H11 + H15 + H18 + H32 + H45 + H58 + H71 + H83 + H96 + H139 + H146 + H173 + H298 + H328 + H347 + H375 + H380 + H398 + H436 + H449 + H467 + H472 + H498 + H512 + H516 + H519 + H522 + H524)</f>
        <v/>
      </c>
      <c r="J525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J519 + J521 + J522 + J523 + J524)</f>
        <v/>
      </c>
    </row>
    <row r="526">
      <c r="A526" t="inlineStr">
        <is>
          <t>sw_IBUF[14]: sw_IBUF[14]_inst/O to ALU1/readData2[19]_i_3/I0sum delays + cap delay</t>
        </is>
      </c>
      <c r="E526">
        <f>1000*(E525 + J525)</f>
        <v/>
      </c>
      <c r="F526">
        <f>1000*(F525 + J525)</f>
        <v/>
      </c>
      <c r="G526">
        <f>1000*(G525 + J525)</f>
        <v/>
      </c>
      <c r="H526">
        <f>1000*(H525 + J525)</f>
        <v/>
      </c>
    </row>
    <row r="528">
      <c r="A528" t="inlineStr">
        <is>
          <t>sw_IBUF[14]: sw_IBUF[14]_inst/O to ALU1/readData2[19]_i_3/I0Total delay (from Vivado)</t>
        </is>
      </c>
      <c r="E528" t="inlineStr">
        <is>
          <t>2633</t>
        </is>
      </c>
      <c r="F528" t="inlineStr">
        <is>
          <t>2317</t>
        </is>
      </c>
      <c r="G528" t="inlineStr">
        <is>
          <t>4388</t>
        </is>
      </c>
      <c r="H528" t="inlineStr">
        <is>
          <t>3770</t>
        </is>
      </c>
    </row>
    <row r="530">
      <c r="A530" t="inlineStr">
        <is>
          <t>INT_L_X2Y51/INT_L.SL1END3-&gt;&gt;IMUX_L22</t>
        </is>
      </c>
      <c r="B530" t="inlineStr">
        <is>
          <t>Buffer</t>
        </is>
      </c>
      <c r="C530" t="n">
        <v>1.6107141875</v>
      </c>
      <c r="D530" t="n">
        <v>0.007713</v>
      </c>
      <c r="E530" t="n">
        <v>0.047</v>
      </c>
      <c r="F530" t="n">
        <v>0.038</v>
      </c>
      <c r="G530" t="n">
        <v>0.138</v>
      </c>
      <c r="H530" t="n">
        <v>0.114</v>
      </c>
      <c r="I530">
        <f>((((D535) + (D534))) + (D531 + D532))</f>
        <v/>
      </c>
      <c r="J530">
        <f>(((((D535) + (D534))) + (D531 + D532))*C530)</f>
        <v/>
      </c>
    </row>
    <row r="531">
      <c r="A531" t="inlineStr">
        <is>
          <t>INT_L_X2Y51/IMUX_L22</t>
        </is>
      </c>
      <c r="B531" t="inlineStr">
        <is>
          <t>Part of wire</t>
        </is>
      </c>
      <c r="C531" t="n">
        <v>0</v>
      </c>
      <c r="D531" t="n">
        <v>0</v>
      </c>
    </row>
    <row r="532">
      <c r="A532" t="inlineStr">
        <is>
          <t>CLBLL_L_X2Y51/CLBLL_IMUX22</t>
        </is>
      </c>
      <c r="B532" t="inlineStr">
        <is>
          <t>Part of wire</t>
        </is>
      </c>
      <c r="C532" t="n">
        <v>0</v>
      </c>
      <c r="D532" t="n">
        <v>0</v>
      </c>
      <c r="I532">
        <f>(((D531 + D532)/2) + (((D535) + (D534))))</f>
        <v/>
      </c>
      <c r="J532">
        <f>((C531 + C532)*(((D531 + D532)/2) + (((D535) + (D534)))))</f>
        <v/>
      </c>
    </row>
    <row r="533">
      <c r="A533" t="inlineStr">
        <is>
          <t>CLBLL_L_X2Y51/CLBLL_L.CLBLL_IMUX22-&gt;CLBLL_LL_C3</t>
        </is>
      </c>
      <c r="B533" t="inlineStr">
        <is>
          <t>PassTransistor</t>
        </is>
      </c>
      <c r="C533" t="n">
        <v>0</v>
      </c>
      <c r="E533" t="n">
        <v>0</v>
      </c>
      <c r="F533" t="n">
        <v>0</v>
      </c>
      <c r="G533" t="n">
        <v>0</v>
      </c>
      <c r="H533" t="n">
        <v>0</v>
      </c>
      <c r="I533">
        <f>((D535) + (D534))</f>
        <v/>
      </c>
      <c r="J533">
        <f>(((D535) + (D534))*C533)</f>
        <v/>
      </c>
    </row>
    <row r="534">
      <c r="A534" t="inlineStr">
        <is>
          <t>CLBLL_L_X2Y51/CLBLL_LL_C3</t>
        </is>
      </c>
      <c r="B534" t="inlineStr">
        <is>
          <t>Part of wire</t>
        </is>
      </c>
      <c r="C534" t="n">
        <v>0</v>
      </c>
      <c r="D534" t="n">
        <v>0.001136</v>
      </c>
      <c r="I534">
        <f>(((D534)/2) + (D535))</f>
        <v/>
      </c>
      <c r="J534">
        <f>((C534)*(((D534)/2) + (D535)))</f>
        <v/>
      </c>
    </row>
    <row r="535">
      <c r="A535" t="inlineStr">
        <is>
          <t>masterReg/readData2[18]_i_2/I0</t>
        </is>
      </c>
      <c r="B535" t="inlineStr">
        <is>
          <t>Inpin</t>
        </is>
      </c>
      <c r="D535" t="n">
        <v>0</v>
      </c>
      <c r="E535" t="n">
        <v>0.137</v>
      </c>
      <c r="F535" t="n">
        <v>0.11</v>
      </c>
      <c r="G535" t="n">
        <v>0.351</v>
      </c>
      <c r="H535" t="n">
        <v>0.283</v>
      </c>
    </row>
    <row r="536">
      <c r="A536" t="inlineStr">
        <is>
          <t>sw_IBUF[14]: sw_IBUF[14]_inst/O to masterReg/readData2[18]_i_2/I0 sum delays</t>
        </is>
      </c>
      <c r="E536">
        <f>(E2 + E5 + E7 + E9 + E11 + E15 + E18 + E32 + E45 + E58 + E71 + E83 + E96 + E139 + E146 + E173 + E298 + E328 + E347 + E375 + E380 + E398 + E436 + E449 + E467 + E472 + E498 + E512 + E516 + E530 + E533 + E535)</f>
        <v/>
      </c>
      <c r="F536">
        <f>(F2 + F5 + F7 + F9 + F11 + F15 + F18 + F32 + F45 + F58 + F71 + F83 + F96 + F139 + F146 + F173 + F298 + F328 + F347 + F375 + F380 + F398 + F436 + F449 + F467 + F472 + F498 + F512 + F516 + F530 + F533 + F535)</f>
        <v/>
      </c>
      <c r="G536">
        <f>(G2 + G5 + G7 + G9 + G11 + G15 + G18 + G32 + G45 + G58 + G71 + G83 + G96 + G139 + G146 + G173 + G298 + G328 + G347 + G375 + G380 + G398 + G436 + G449 + G467 + G472 + G498 + G512 + G516 + G530 + G533 + G535)</f>
        <v/>
      </c>
      <c r="H536">
        <f>(H2 + H5 + H7 + H9 + H11 + H15 + H18 + H32 + H45 + H58 + H71 + H83 + H96 + H139 + H146 + H173 + H298 + H328 + H347 + H375 + H380 + H398 + H436 + H449 + H467 + H472 + H498 + H512 + H516 + H530 + H533 + H535)</f>
        <v/>
      </c>
      <c r="J536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J530 + J532 + J533 + J534 + J535)</f>
        <v/>
      </c>
    </row>
    <row r="537">
      <c r="A537" t="inlineStr">
        <is>
          <t>sw_IBUF[14]: sw_IBUF[14]_inst/O to masterReg/readData2[18]_i_2/I0sum delays + cap delay</t>
        </is>
      </c>
      <c r="E537">
        <f>1000*(E536 + J536)</f>
        <v/>
      </c>
      <c r="F537">
        <f>1000*(F536 + J536)</f>
        <v/>
      </c>
      <c r="G537">
        <f>1000*(G536 + J536)</f>
        <v/>
      </c>
      <c r="H537">
        <f>1000*(H536 + J536)</f>
        <v/>
      </c>
    </row>
    <row r="539">
      <c r="A539" t="inlineStr">
        <is>
          <t>sw_IBUF[14]: sw_IBUF[14]_inst/O to masterReg/readData2[18]_i_2/I0Total delay (from Vivado)</t>
        </is>
      </c>
      <c r="E539" t="inlineStr">
        <is>
          <t>2557</t>
        </is>
      </c>
      <c r="F539" t="inlineStr">
        <is>
          <t>2256</t>
        </is>
      </c>
      <c r="G539" t="inlineStr">
        <is>
          <t>4241</t>
        </is>
      </c>
      <c r="H539" t="inlineStr">
        <is>
          <t>3653</t>
        </is>
      </c>
    </row>
    <row r="541">
      <c r="A541" t="inlineStr">
        <is>
          <t>INT_L_X2Y51/INT_L.SL1END3-&gt;&gt;IMUX_L38</t>
        </is>
      </c>
      <c r="B541" t="inlineStr">
        <is>
          <t>Buffer</t>
        </is>
      </c>
      <c r="C541" t="n">
        <v>1.6107141875</v>
      </c>
      <c r="D541" t="n">
        <v>0.007713</v>
      </c>
      <c r="E541" t="n">
        <v>0.047</v>
      </c>
      <c r="F541" t="n">
        <v>0.038</v>
      </c>
      <c r="G541" t="n">
        <v>0.138</v>
      </c>
      <c r="H541" t="n">
        <v>0.114</v>
      </c>
      <c r="I541">
        <f>((((D546) + (D545))) + (D542 + D543))</f>
        <v/>
      </c>
      <c r="J541">
        <f>(((((D546) + (D545))) + (D542 + D543))*C541)</f>
        <v/>
      </c>
    </row>
    <row r="542">
      <c r="A542" t="inlineStr">
        <is>
          <t>INT_L_X2Y51/IMUX_L38</t>
        </is>
      </c>
      <c r="B542" t="inlineStr">
        <is>
          <t>Part of wire</t>
        </is>
      </c>
      <c r="C542" t="n">
        <v>0</v>
      </c>
      <c r="D542" t="n">
        <v>0</v>
      </c>
    </row>
    <row r="543">
      <c r="A543" t="inlineStr">
        <is>
          <t>CLBLL_L_X2Y51/CLBLL_IMUX38</t>
        </is>
      </c>
      <c r="B543" t="inlineStr">
        <is>
          <t>Part of wire</t>
        </is>
      </c>
      <c r="C543" t="n">
        <v>0</v>
      </c>
      <c r="D543" t="n">
        <v>0</v>
      </c>
      <c r="I543">
        <f>(((D542 + D543)/2) + (((D546) + (D545))))</f>
        <v/>
      </c>
      <c r="J543">
        <f>((C542 + C543)*(((D542 + D543)/2) + (((D546) + (D545)))))</f>
        <v/>
      </c>
    </row>
    <row r="544">
      <c r="A544" t="inlineStr">
        <is>
          <t>CLBLL_L_X2Y51/CLBLL_L.CLBLL_IMUX38-&gt;CLBLL_LL_D3</t>
        </is>
      </c>
      <c r="B544" t="inlineStr">
        <is>
          <t>PassTransistor</t>
        </is>
      </c>
      <c r="C544" t="n">
        <v>0</v>
      </c>
      <c r="E544" t="n">
        <v>0</v>
      </c>
      <c r="F544" t="n">
        <v>0</v>
      </c>
      <c r="G544" t="n">
        <v>0</v>
      </c>
      <c r="H544" t="n">
        <v>0</v>
      </c>
      <c r="I544">
        <f>((D546) + (D545))</f>
        <v/>
      </c>
      <c r="J544">
        <f>(((D546) + (D545))*C544)</f>
        <v/>
      </c>
    </row>
    <row r="545">
      <c r="A545" t="inlineStr">
        <is>
          <t>CLBLL_L_X2Y51/CLBLL_LL_D3</t>
        </is>
      </c>
      <c r="B545" t="inlineStr">
        <is>
          <t>Part of wire</t>
        </is>
      </c>
      <c r="C545" t="n">
        <v>0</v>
      </c>
      <c r="D545" t="n">
        <v>0</v>
      </c>
      <c r="I545">
        <f>(((D545)/2) + (D546))</f>
        <v/>
      </c>
      <c r="J545">
        <f>((C545)*(((D545)/2) + (D546)))</f>
        <v/>
      </c>
    </row>
    <row r="546">
      <c r="A546" t="inlineStr">
        <is>
          <t>masterReg/register_reg_r1_0_31_18_23_i_2/I2</t>
        </is>
      </c>
      <c r="B546" t="inlineStr">
        <is>
          <t>Inpin</t>
        </is>
      </c>
      <c r="D546" t="n">
        <v>0</v>
      </c>
      <c r="E546" t="n">
        <v>0.136</v>
      </c>
      <c r="F546" t="n">
        <v>0.109</v>
      </c>
      <c r="G546" t="n">
        <v>0.346</v>
      </c>
      <c r="H546" t="n">
        <v>0.279</v>
      </c>
    </row>
    <row r="547">
      <c r="A547" t="inlineStr">
        <is>
          <t>sw_IBUF[14]: sw_IBUF[14]_inst/O to masterReg/register_reg_r1_0_31_18_23_i_2/I2 sum delays</t>
        </is>
      </c>
      <c r="E547">
        <f>(E2 + E5 + E7 + E9 + E11 + E15 + E18 + E32 + E45 + E58 + E71 + E83 + E96 + E139 + E146 + E173 + E298 + E328 + E347 + E375 + E380 + E398 + E436 + E449 + E467 + E472 + E498 + E512 + E516 + E541 + E544 + E546)</f>
        <v/>
      </c>
      <c r="F547">
        <f>(F2 + F5 + F7 + F9 + F11 + F15 + F18 + F32 + F45 + F58 + F71 + F83 + F96 + F139 + F146 + F173 + F298 + F328 + F347 + F375 + F380 + F398 + F436 + F449 + F467 + F472 + F498 + F512 + F516 + F541 + F544 + F546)</f>
        <v/>
      </c>
      <c r="G547">
        <f>(G2 + G5 + G7 + G9 + G11 + G15 + G18 + G32 + G45 + G58 + G71 + G83 + G96 + G139 + G146 + G173 + G298 + G328 + G347 + G375 + G380 + G398 + G436 + G449 + G467 + G472 + G498 + G512 + G516 + G541 + G544 + G546)</f>
        <v/>
      </c>
      <c r="H547">
        <f>(H2 + H5 + H7 + H9 + H11 + H15 + H18 + H32 + H45 + H58 + H71 + H83 + H96 + H139 + H146 + H173 + H298 + H328 + H347 + H375 + H380 + H398 + H436 + H449 + H467 + H472 + H498 + H512 + H516 + H541 + H544 + H546)</f>
        <v/>
      </c>
      <c r="J547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J541 + J543 + J544 + J545 + J546)</f>
        <v/>
      </c>
    </row>
    <row r="548">
      <c r="A548" t="inlineStr">
        <is>
          <t>sw_IBUF[14]: sw_IBUF[14]_inst/O to masterReg/register_reg_r1_0_31_18_23_i_2/I2sum delays + cap delay</t>
        </is>
      </c>
      <c r="E548">
        <f>1000*(E547 + J547)</f>
        <v/>
      </c>
      <c r="F548">
        <f>1000*(F547 + J547)</f>
        <v/>
      </c>
      <c r="G548">
        <f>1000*(G547 + J547)</f>
        <v/>
      </c>
      <c r="H548">
        <f>1000*(H547 + J547)</f>
        <v/>
      </c>
    </row>
    <row r="550">
      <c r="A550" t="inlineStr">
        <is>
          <t>sw_IBUF[14]: sw_IBUF[14]_inst/O to masterReg/register_reg_r1_0_31_18_23_i_2/I2Total delay (from Vivado)</t>
        </is>
      </c>
      <c r="E550" t="inlineStr">
        <is>
          <t>2555</t>
        </is>
      </c>
      <c r="F550" t="inlineStr">
        <is>
          <t>2254</t>
        </is>
      </c>
      <c r="G550" t="inlineStr">
        <is>
          <t>4238</t>
        </is>
      </c>
      <c r="H550" t="inlineStr">
        <is>
          <t>3650</t>
        </is>
      </c>
    </row>
    <row r="552">
      <c r="A552" t="inlineStr">
        <is>
          <t>INT_L_X2Y51/INT_L.SL1END3-&gt;&gt;SL1BEG3</t>
        </is>
      </c>
      <c r="B552" t="inlineStr">
        <is>
          <t>Buffer</t>
        </is>
      </c>
      <c r="C552" t="n">
        <v>1.16220225</v>
      </c>
      <c r="D552" t="n">
        <v>0.008429000000000001</v>
      </c>
      <c r="E552" t="n">
        <v>0.054</v>
      </c>
      <c r="F552" t="n">
        <v>0.044</v>
      </c>
      <c r="G552" t="n">
        <v>0.131</v>
      </c>
      <c r="H552" t="n">
        <v>0.108</v>
      </c>
      <c r="I552">
        <f>((D555 + D570 + D581) + (D553 + D554))</f>
        <v/>
      </c>
      <c r="J552">
        <f>(((D555 + D570 + D581) + (D553 + D554))*C552)</f>
        <v/>
      </c>
    </row>
    <row r="553">
      <c r="A553" t="inlineStr">
        <is>
          <t>INT_L_X2Y51/SL1BEG3</t>
        </is>
      </c>
      <c r="B553" t="inlineStr">
        <is>
          <t>Part of wire</t>
        </is>
      </c>
      <c r="C553" t="n">
        <v>0</v>
      </c>
      <c r="D553" t="n">
        <v>0</v>
      </c>
    </row>
    <row r="554">
      <c r="A554" t="inlineStr">
        <is>
          <t>INT_L_X2Y50/SL1END3</t>
        </is>
      </c>
      <c r="B554" t="inlineStr">
        <is>
          <t>Part of wire</t>
        </is>
      </c>
      <c r="C554" t="n">
        <v>0</v>
      </c>
      <c r="D554" t="n">
        <v>0</v>
      </c>
      <c r="I554">
        <f>(((D553 + D554)/2) + (D555 + D570 + D581))</f>
        <v/>
      </c>
      <c r="J554">
        <f>((C553 + C554)*(((D553 + D554)/2) + (D555 + D570 + D581)))</f>
        <v/>
      </c>
    </row>
    <row r="555">
      <c r="A555" t="inlineStr">
        <is>
          <t>INT_L_X2Y50/INT_L.SL1END3-&gt;&gt;FAN_ALT1</t>
        </is>
      </c>
      <c r="B555" t="inlineStr">
        <is>
          <t>Buffer</t>
        </is>
      </c>
      <c r="C555" t="n">
        <v>0</v>
      </c>
      <c r="D555" t="n">
        <v>0.00757</v>
      </c>
      <c r="E555" t="n">
        <v>0</v>
      </c>
      <c r="F555" t="n">
        <v>0</v>
      </c>
      <c r="G555" t="n">
        <v>0</v>
      </c>
      <c r="H555" t="n">
        <v>0</v>
      </c>
      <c r="I555">
        <f>((D557) + (D556))</f>
        <v/>
      </c>
      <c r="J555">
        <f>(((D557) + (D556))*C555)</f>
        <v/>
      </c>
    </row>
    <row r="556">
      <c r="A556" t="inlineStr">
        <is>
          <t>INT_L_X2Y50/FAN_ALT1</t>
        </is>
      </c>
      <c r="B556" t="inlineStr">
        <is>
          <t>Part of wire</t>
        </is>
      </c>
      <c r="C556" t="n">
        <v>0</v>
      </c>
      <c r="D556" t="n">
        <v>0</v>
      </c>
      <c r="I556">
        <f>(((D556)/2) + (D557))</f>
        <v/>
      </c>
      <c r="J556">
        <f>((C556)*(((D556)/2) + (D557)))</f>
        <v/>
      </c>
    </row>
    <row r="557">
      <c r="A557" t="inlineStr">
        <is>
          <t>INT_L_X2Y50/INT_L.FAN_ALT1-&gt;&gt;FAN_BOUNCE1</t>
        </is>
      </c>
      <c r="B557" t="inlineStr">
        <is>
          <t>Buffer</t>
        </is>
      </c>
      <c r="C557" t="n">
        <v>1.4764880625</v>
      </c>
      <c r="D557" t="n">
        <v>0</v>
      </c>
      <c r="E557" t="n">
        <v>0.059</v>
      </c>
      <c r="F557" t="n">
        <v>0.049</v>
      </c>
      <c r="G557" t="n">
        <v>0.178</v>
      </c>
      <c r="H557" t="n">
        <v>0.147</v>
      </c>
      <c r="I557">
        <f>((D559) + (D558))</f>
        <v/>
      </c>
      <c r="J557">
        <f>(((D559) + (D558))*C557)</f>
        <v/>
      </c>
    </row>
    <row r="558">
      <c r="A558" t="inlineStr">
        <is>
          <t>INT_L_X2Y50/FAN_BOUNCE1</t>
        </is>
      </c>
      <c r="B558" t="inlineStr">
        <is>
          <t>Part of wire</t>
        </is>
      </c>
      <c r="C558" t="n">
        <v>0</v>
      </c>
      <c r="D558" t="n">
        <v>0</v>
      </c>
      <c r="I558">
        <f>(((D558)/2) + (D559))</f>
        <v/>
      </c>
      <c r="J558">
        <f>((C558)*(((D558)/2) + (D559)))</f>
        <v/>
      </c>
    </row>
    <row r="559">
      <c r="A559" t="inlineStr">
        <is>
          <t>INT_L_X2Y50/INT_L.FAN_BOUNCE1-&gt;&gt;IMUX_L10</t>
        </is>
      </c>
      <c r="B559" t="inlineStr">
        <is>
          <t>Buffer</t>
        </is>
      </c>
      <c r="C559" t="n">
        <v>1.6107141875</v>
      </c>
      <c r="D559" t="n">
        <v>0.007713</v>
      </c>
      <c r="E559" t="n">
        <v>0.047</v>
      </c>
      <c r="F559" t="n">
        <v>0.038</v>
      </c>
      <c r="G559" t="n">
        <v>0.138</v>
      </c>
      <c r="H559" t="n">
        <v>0.114</v>
      </c>
      <c r="I559">
        <f>((((D564) + (D563))) + (D560 + D561))</f>
        <v/>
      </c>
      <c r="J559">
        <f>(((((D564) + (D563))) + (D560 + D561))*C559)</f>
        <v/>
      </c>
    </row>
    <row r="560">
      <c r="A560" t="inlineStr">
        <is>
          <t>INT_L_X2Y50/IMUX_L10</t>
        </is>
      </c>
      <c r="B560" t="inlineStr">
        <is>
          <t>Part of wire</t>
        </is>
      </c>
      <c r="C560" t="n">
        <v>0</v>
      </c>
      <c r="D560" t="n">
        <v>0</v>
      </c>
    </row>
    <row r="561">
      <c r="A561" t="inlineStr">
        <is>
          <t>CLBLL_L_X2Y50/CLBLL_IMUX10</t>
        </is>
      </c>
      <c r="B561" t="inlineStr">
        <is>
          <t>Part of wire</t>
        </is>
      </c>
      <c r="C561" t="n">
        <v>0</v>
      </c>
      <c r="D561" t="n">
        <v>0</v>
      </c>
      <c r="I561">
        <f>(((D560 + D561)/2) + (((D564) + (D563))))</f>
        <v/>
      </c>
      <c r="J561">
        <f>((C560 + C561)*(((D560 + D561)/2) + (((D564) + (D563)))))</f>
        <v/>
      </c>
    </row>
    <row r="562">
      <c r="A562" t="inlineStr">
        <is>
          <t>CLBLL_L_X2Y50/CLBLL_L.CLBLL_IMUX10-&gt;CLBLL_L_A4</t>
        </is>
      </c>
      <c r="B562" t="inlineStr">
        <is>
          <t>PassTransistor</t>
        </is>
      </c>
      <c r="C562" t="n">
        <v>0</v>
      </c>
      <c r="E562" t="n">
        <v>0</v>
      </c>
      <c r="F562" t="n">
        <v>0</v>
      </c>
      <c r="G562" t="n">
        <v>0</v>
      </c>
      <c r="H562" t="n">
        <v>0</v>
      </c>
      <c r="I562">
        <f>((D564) + (D563))</f>
        <v/>
      </c>
      <c r="J562">
        <f>(((D564) + (D563))*C562)</f>
        <v/>
      </c>
    </row>
    <row r="563">
      <c r="A563" t="inlineStr">
        <is>
          <t>CLBLL_L_X2Y50/CLBLL_L_A4</t>
        </is>
      </c>
      <c r="B563" t="inlineStr">
        <is>
          <t>Part of wire</t>
        </is>
      </c>
      <c r="C563" t="n">
        <v>0</v>
      </c>
      <c r="D563" t="n">
        <v>0</v>
      </c>
      <c r="I563">
        <f>(((D563)/2) + (D564))</f>
        <v/>
      </c>
      <c r="J563">
        <f>((C563)*(((D563)/2) + (D564)))</f>
        <v/>
      </c>
    </row>
    <row r="564">
      <c r="A564" t="inlineStr">
        <is>
          <t>ALU1/readData2[18]_i_3/I0</t>
        </is>
      </c>
      <c r="B564" t="inlineStr">
        <is>
          <t>Inpin</t>
        </is>
      </c>
      <c r="D564" t="n">
        <v>0</v>
      </c>
      <c r="E564" t="n">
        <v>0.107</v>
      </c>
      <c r="F564" t="n">
        <v>0.08599999999999999</v>
      </c>
      <c r="G564" t="n">
        <v>0.284</v>
      </c>
      <c r="H564" t="n">
        <v>0.229</v>
      </c>
    </row>
    <row r="565">
      <c r="A565" t="inlineStr">
        <is>
          <t>sw_IBUF[14]: sw_IBUF[14]_inst/O to ALU1/readData2[18]_i_3/I0 sum delays</t>
        </is>
      </c>
      <c r="E565">
        <f>(E2 + E5 + E7 + E9 + E11 + E15 + E18 + E32 + E45 + E58 + E71 + E83 + E96 + E139 + E146 + E173 + E298 + E328 + E347 + E375 + E380 + E398 + E436 + E449 + E467 + E472 + E498 + E512 + E516 + E552 + E555 + E557 + E559 + E562 + E564)</f>
        <v/>
      </c>
      <c r="F565">
        <f>(F2 + F5 + F7 + F9 + F11 + F15 + F18 + F32 + F45 + F58 + F71 + F83 + F96 + F139 + F146 + F173 + F298 + F328 + F347 + F375 + F380 + F398 + F436 + F449 + F467 + F472 + F498 + F512 + F516 + F552 + F555 + F557 + F559 + F562 + F564)</f>
        <v/>
      </c>
      <c r="G565">
        <f>(G2 + G5 + G7 + G9 + G11 + G15 + G18 + G32 + G45 + G58 + G71 + G83 + G96 + G139 + G146 + G173 + G298 + G328 + G347 + G375 + G380 + G398 + G436 + G449 + G467 + G472 + G498 + G512 + G516 + G552 + G555 + G557 + G559 + G562 + G564)</f>
        <v/>
      </c>
      <c r="H565">
        <f>(H2 + H5 + H7 + H9 + H11 + H15 + H18 + H32 + H45 + H58 + H71 + H83 + H96 + H139 + H146 + H173 + H298 + H328 + H347 + H375 + H380 + H398 + H436 + H449 + H467 + H472 + H498 + H512 + H516 + H552 + H555 + H557 + H559 + H562 + H564)</f>
        <v/>
      </c>
      <c r="J565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J552 + J554 + J555 + J556 + J557 + J558 + J559 + J561 + J562 + J563 + J564)</f>
        <v/>
      </c>
    </row>
    <row r="566">
      <c r="A566" t="inlineStr">
        <is>
          <t>sw_IBUF[14]: sw_IBUF[14]_inst/O to ALU1/readData2[18]_i_3/I0sum delays + cap delay</t>
        </is>
      </c>
      <c r="E566">
        <f>1000*(E565 + J565)</f>
        <v/>
      </c>
      <c r="F566">
        <f>1000*(F565 + J565)</f>
        <v/>
      </c>
      <c r="G566">
        <f>1000*(G565 + J565)</f>
        <v/>
      </c>
      <c r="H566">
        <f>1000*(H565 + J565)</f>
        <v/>
      </c>
    </row>
    <row r="568">
      <c r="A568" t="inlineStr">
        <is>
          <t>sw_IBUF[14]: sw_IBUF[14]_inst/O to ALU1/readData2[18]_i_3/I0Total delay (from Vivado)</t>
        </is>
      </c>
      <c r="E568" t="inlineStr">
        <is>
          <t>2673</t>
        </is>
      </c>
      <c r="F568" t="inlineStr">
        <is>
          <t>2358</t>
        </is>
      </c>
      <c r="G568" t="inlineStr">
        <is>
          <t>4451</t>
        </is>
      </c>
      <c r="H568" t="inlineStr">
        <is>
          <t>3831</t>
        </is>
      </c>
    </row>
    <row r="570">
      <c r="A570" t="inlineStr">
        <is>
          <t>INT_L_X2Y50/INT_L.SL1END3-&gt;&gt;IMUX_L23</t>
        </is>
      </c>
      <c r="B570" t="inlineStr">
        <is>
          <t>Buffer</t>
        </is>
      </c>
      <c r="C570" t="n">
        <v>1.6107141875</v>
      </c>
      <c r="D570" t="n">
        <v>0.007713</v>
      </c>
      <c r="E570" t="n">
        <v>0.047</v>
      </c>
      <c r="F570" t="n">
        <v>0.038</v>
      </c>
      <c r="G570" t="n">
        <v>0.138</v>
      </c>
      <c r="H570" t="n">
        <v>0.114</v>
      </c>
      <c r="I570">
        <f>((((D575) + (D574))) + (D571 + D572))</f>
        <v/>
      </c>
      <c r="J570">
        <f>(((((D575) + (D574))) + (D571 + D572))*C570)</f>
        <v/>
      </c>
    </row>
    <row r="571">
      <c r="A571" t="inlineStr">
        <is>
          <t>INT_L_X2Y50/IMUX_L23</t>
        </is>
      </c>
      <c r="B571" t="inlineStr">
        <is>
          <t>Part of wire</t>
        </is>
      </c>
      <c r="C571" t="n">
        <v>0</v>
      </c>
      <c r="D571" t="n">
        <v>0</v>
      </c>
    </row>
    <row r="572">
      <c r="A572" t="inlineStr">
        <is>
          <t>CLBLL_L_X2Y50/CLBLL_IMUX23</t>
        </is>
      </c>
      <c r="B572" t="inlineStr">
        <is>
          <t>Part of wire</t>
        </is>
      </c>
      <c r="C572" t="n">
        <v>0</v>
      </c>
      <c r="D572" t="n">
        <v>0</v>
      </c>
      <c r="I572">
        <f>(((D571 + D572)/2) + (((D575) + (D574))))</f>
        <v/>
      </c>
      <c r="J572">
        <f>((C571 + C572)*(((D571 + D572)/2) + (((D575) + (D574)))))</f>
        <v/>
      </c>
    </row>
    <row r="573">
      <c r="A573" t="inlineStr">
        <is>
          <t>CLBLL_L_X2Y50/CLBLL_L.CLBLL_IMUX23-&gt;CLBLL_L_C3</t>
        </is>
      </c>
      <c r="B573" t="inlineStr">
        <is>
          <t>PassTransistor</t>
        </is>
      </c>
      <c r="C573" t="n">
        <v>0</v>
      </c>
      <c r="E573" t="n">
        <v>0</v>
      </c>
      <c r="F573" t="n">
        <v>0</v>
      </c>
      <c r="G573" t="n">
        <v>0</v>
      </c>
      <c r="H573" t="n">
        <v>0</v>
      </c>
      <c r="I573">
        <f>((D575) + (D574))</f>
        <v/>
      </c>
      <c r="J573">
        <f>(((D575) + (D574))*C573)</f>
        <v/>
      </c>
    </row>
    <row r="574">
      <c r="A574" t="inlineStr">
        <is>
          <t>CLBLL_L_X2Y50/CLBLL_L_C3</t>
        </is>
      </c>
      <c r="B574" t="inlineStr">
        <is>
          <t>Part of wire</t>
        </is>
      </c>
      <c r="C574" t="n">
        <v>0</v>
      </c>
      <c r="D574" t="n">
        <v>0</v>
      </c>
      <c r="I574">
        <f>(((D574)/2) + (D575))</f>
        <v/>
      </c>
      <c r="J574">
        <f>((C574)*(((D574)/2) + (D575)))</f>
        <v/>
      </c>
    </row>
    <row r="575">
      <c r="A575" t="inlineStr">
        <is>
          <t>masterReg/readData2[19]_i_2/I0</t>
        </is>
      </c>
      <c r="B575" t="inlineStr">
        <is>
          <t>Inpin</t>
        </is>
      </c>
      <c r="D575" t="n">
        <v>0</v>
      </c>
      <c r="E575" t="n">
        <v>0.137</v>
      </c>
      <c r="F575" t="n">
        <v>0.11</v>
      </c>
      <c r="G575" t="n">
        <v>0.351</v>
      </c>
      <c r="H575" t="n">
        <v>0.283</v>
      </c>
    </row>
    <row r="576">
      <c r="A576" t="inlineStr">
        <is>
          <t>sw_IBUF[14]: sw_IBUF[14]_inst/O to masterReg/readData2[19]_i_2/I0 sum delays</t>
        </is>
      </c>
      <c r="E576">
        <f>(E2 + E5 + E7 + E9 + E11 + E15 + E18 + E32 + E45 + E58 + E71 + E83 + E96 + E139 + E146 + E173 + E298 + E328 + E347 + E375 + E380 + E398 + E436 + E449 + E467 + E472 + E498 + E512 + E516 + E552 + E570 + E573 + E575)</f>
        <v/>
      </c>
      <c r="F576">
        <f>(F2 + F5 + F7 + F9 + F11 + F15 + F18 + F32 + F45 + F58 + F71 + F83 + F96 + F139 + F146 + F173 + F298 + F328 + F347 + F375 + F380 + F398 + F436 + F449 + F467 + F472 + F498 + F512 + F516 + F552 + F570 + F573 + F575)</f>
        <v/>
      </c>
      <c r="G576">
        <f>(G2 + G5 + G7 + G9 + G11 + G15 + G18 + G32 + G45 + G58 + G71 + G83 + G96 + G139 + G146 + G173 + G298 + G328 + G347 + G375 + G380 + G398 + G436 + G449 + G467 + G472 + G498 + G512 + G516 + G552 + G570 + G573 + G575)</f>
        <v/>
      </c>
      <c r="H576">
        <f>(H2 + H5 + H7 + H9 + H11 + H15 + H18 + H32 + H45 + H58 + H71 + H83 + H96 + H139 + H146 + H173 + H298 + H328 + H347 + H375 + H380 + H398 + H436 + H449 + H467 + H472 + H498 + H512 + H516 + H552 + H570 + H573 + H575)</f>
        <v/>
      </c>
      <c r="J576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J552 + J554 + J570 + J572 + J573 + J574 + J575)</f>
        <v/>
      </c>
    </row>
    <row r="577">
      <c r="A577" t="inlineStr">
        <is>
          <t>sw_IBUF[14]: sw_IBUF[14]_inst/O to masterReg/readData2[19]_i_2/I0sum delays + cap delay</t>
        </is>
      </c>
      <c r="E577">
        <f>1000*(E576 + J576)</f>
        <v/>
      </c>
      <c r="F577">
        <f>1000*(F576 + J576)</f>
        <v/>
      </c>
      <c r="G577">
        <f>1000*(G576 + J576)</f>
        <v/>
      </c>
      <c r="H577">
        <f>1000*(H576 + J576)</f>
        <v/>
      </c>
    </row>
    <row r="579">
      <c r="A579" t="inlineStr">
        <is>
          <t>sw_IBUF[14]: sw_IBUF[14]_inst/O to masterReg/readData2[19]_i_2/I0Total delay (from Vivado)</t>
        </is>
      </c>
      <c r="E579" t="inlineStr">
        <is>
          <t>2634</t>
        </is>
      </c>
      <c r="F579" t="inlineStr">
        <is>
          <t>2323</t>
        </is>
      </c>
      <c r="G579" t="inlineStr">
        <is>
          <t>4364</t>
        </is>
      </c>
      <c r="H579" t="inlineStr">
        <is>
          <t>3758</t>
        </is>
      </c>
    </row>
    <row r="581">
      <c r="A581" t="inlineStr">
        <is>
          <t>INT_L_X2Y50/INT_L.SL1END3-&gt;&gt;SE2BEG3</t>
        </is>
      </c>
      <c r="B581" t="inlineStr">
        <is>
          <t>Buffer</t>
        </is>
      </c>
      <c r="C581" t="n">
        <v>1.1851186875</v>
      </c>
      <c r="D581" t="n">
        <v>0.008473000000000001</v>
      </c>
      <c r="E581" t="n">
        <v>0.042</v>
      </c>
      <c r="F581" t="n">
        <v>0.034</v>
      </c>
      <c r="G581" t="n">
        <v>0.138</v>
      </c>
      <c r="H581" t="n">
        <v>0.114</v>
      </c>
      <c r="I581">
        <f>((D586 + D614 + D632 + D646) + (D582 + D583 + D584 + D585))</f>
        <v/>
      </c>
      <c r="J581">
        <f>(((D586 + D614 + D632 + D646) + (D582 + D583 + D584 + D585))*C581)</f>
        <v/>
      </c>
    </row>
    <row r="582">
      <c r="A582" t="inlineStr">
        <is>
          <t>INT_L_X2Y50/SE2BEG3</t>
        </is>
      </c>
      <c r="B582" t="inlineStr">
        <is>
          <t>Part of wire</t>
        </is>
      </c>
      <c r="C582" t="n">
        <v>0</v>
      </c>
      <c r="D582" t="n">
        <v>0</v>
      </c>
    </row>
    <row r="583">
      <c r="A583" t="inlineStr">
        <is>
          <t>INT_R_X3Y49/SE2END3</t>
        </is>
      </c>
      <c r="B583" t="inlineStr">
        <is>
          <t>Part of wire</t>
        </is>
      </c>
      <c r="C583" t="n">
        <v>0</v>
      </c>
      <c r="D583" t="n">
        <v>0</v>
      </c>
    </row>
    <row r="584">
      <c r="A584" t="inlineStr">
        <is>
          <t>BRKH_INT_X2Y49/BRKH_INT_SE2A3</t>
        </is>
      </c>
      <c r="B584" t="inlineStr">
        <is>
          <t>Part of wire</t>
        </is>
      </c>
      <c r="C584" t="n">
        <v>0.00523</v>
      </c>
      <c r="D584" t="n">
        <v>0.001</v>
      </c>
    </row>
    <row r="585">
      <c r="A585" t="inlineStr">
        <is>
          <t>INT_L_X2Y49/SE2A3</t>
        </is>
      </c>
      <c r="B585" t="inlineStr">
        <is>
          <t>Part of wire</t>
        </is>
      </c>
      <c r="C585" t="n">
        <v>0</v>
      </c>
      <c r="D585" t="n">
        <v>0</v>
      </c>
      <c r="I585">
        <f>(((D582 + D583 + D584 + D585)/2) + (D586 + D614 + D632 + D646))</f>
        <v/>
      </c>
      <c r="J585">
        <f>((C582 + C583 + C584 + C585)*(((D582 + D583 + D584 + D585)/2) + (D586 + D614 + D632 + D646)))</f>
        <v/>
      </c>
    </row>
    <row r="586">
      <c r="A586" t="inlineStr">
        <is>
          <t>INT_R_X3Y49/INT_R.SE2END3-&gt;&gt;SE6BEG3</t>
        </is>
      </c>
      <c r="B586" t="inlineStr">
        <is>
          <t>Buffer</t>
        </is>
      </c>
      <c r="C586" t="n">
        <v>1.5845231875</v>
      </c>
      <c r="D586" t="n">
        <v>0.009979</v>
      </c>
      <c r="E586" t="n">
        <v>0.078</v>
      </c>
      <c r="F586" t="n">
        <v>0.064</v>
      </c>
      <c r="G586" t="n">
        <v>0.179</v>
      </c>
      <c r="H586" t="n">
        <v>0.148</v>
      </c>
      <c r="I586">
        <f>((D596) + (D587 + D588 + D589 + D590 + D591 + D592 + D593 + D594 + D595))</f>
        <v/>
      </c>
      <c r="J586">
        <f>(((D596) + (D587 + D588 + D589 + D590 + D591 + D592 + D593 + D594 + D595))*C586)</f>
        <v/>
      </c>
    </row>
    <row r="587">
      <c r="A587" t="inlineStr">
        <is>
          <t>INT_R_X3Y49/SE6BEG3</t>
        </is>
      </c>
      <c r="B587" t="inlineStr">
        <is>
          <t>Part of wire</t>
        </is>
      </c>
      <c r="C587" t="n">
        <v>0</v>
      </c>
      <c r="D587" t="n">
        <v>0</v>
      </c>
    </row>
    <row r="588">
      <c r="A588" t="inlineStr">
        <is>
          <t>INT_R_X5Y45/SE6END3</t>
        </is>
      </c>
      <c r="B588" t="inlineStr">
        <is>
          <t>Part of wire</t>
        </is>
      </c>
      <c r="C588" t="n">
        <v>0</v>
      </c>
      <c r="D588" t="n">
        <v>0</v>
      </c>
    </row>
    <row r="589">
      <c r="A589" t="inlineStr">
        <is>
          <t>CLBLM_R_X3Y49/CLBLM_SE4BEG3</t>
        </is>
      </c>
      <c r="B589" t="inlineStr">
        <is>
          <t>Part of wire</t>
        </is>
      </c>
      <c r="C589" t="n">
        <v>0</v>
      </c>
      <c r="D589" t="n">
        <v>0</v>
      </c>
    </row>
    <row r="590">
      <c r="A590" t="inlineStr">
        <is>
          <t>CLBLL_L_X4Y49/CLBLL_SE4BEG3</t>
        </is>
      </c>
      <c r="B590" t="inlineStr">
        <is>
          <t>Part of wire</t>
        </is>
      </c>
      <c r="C590" t="n">
        <v>0</v>
      </c>
      <c r="D590" t="n">
        <v>0</v>
      </c>
    </row>
    <row r="591">
      <c r="A591" t="inlineStr">
        <is>
          <t>INT_L_X4Y49/SE6A3</t>
        </is>
      </c>
      <c r="B591" t="inlineStr">
        <is>
          <t>Part of wire</t>
        </is>
      </c>
      <c r="C591" t="n">
        <v>0</v>
      </c>
      <c r="D591" t="n">
        <v>0</v>
      </c>
    </row>
    <row r="592">
      <c r="A592" t="inlineStr">
        <is>
          <t>INT_L_X4Y48/SE6B3</t>
        </is>
      </c>
      <c r="B592" t="inlineStr">
        <is>
          <t>Part of wire</t>
        </is>
      </c>
      <c r="C592" t="n">
        <v>0</v>
      </c>
      <c r="D592" t="n">
        <v>0</v>
      </c>
    </row>
    <row r="593">
      <c r="A593" t="inlineStr">
        <is>
          <t>INT_L_X4Y47/SE6C3</t>
        </is>
      </c>
      <c r="B593" t="inlineStr">
        <is>
          <t>Part of wire</t>
        </is>
      </c>
      <c r="C593" t="n">
        <v>0</v>
      </c>
      <c r="D593" t="n">
        <v>0</v>
      </c>
    </row>
    <row r="594">
      <c r="A594" t="inlineStr">
        <is>
          <t>INT_L_X4Y46/SE6D3</t>
        </is>
      </c>
      <c r="B594" t="inlineStr">
        <is>
          <t>Part of wire</t>
        </is>
      </c>
      <c r="C594" t="n">
        <v>0</v>
      </c>
      <c r="D594" t="n">
        <v>0</v>
      </c>
    </row>
    <row r="595">
      <c r="A595" t="inlineStr">
        <is>
          <t>INT_L_X4Y45/SE6E3</t>
        </is>
      </c>
      <c r="B595" t="inlineStr">
        <is>
          <t>Part of wire</t>
        </is>
      </c>
      <c r="C595" t="n">
        <v>0</v>
      </c>
      <c r="D595" t="n">
        <v>0</v>
      </c>
      <c r="I595">
        <f>(((D587 + D588 + D589 + D590 + D591 + D592 + D593 + D594 + D595)/2) + (D596))</f>
        <v/>
      </c>
      <c r="J595">
        <f>((C587 + C588 + C589 + C590 + C591 + C592 + C593 + C594 + C595)*(((D587 + D588 + D589 + D590 + D591 + D592 + D593 + D594 + D595)/2) + (D596)))</f>
        <v/>
      </c>
    </row>
    <row r="596">
      <c r="A596" t="inlineStr">
        <is>
          <t>INT_R_X5Y45/INT_R.SE6END3-&gt;&gt;SL1BEG3</t>
        </is>
      </c>
      <c r="B596" t="inlineStr">
        <is>
          <t>Buffer</t>
        </is>
      </c>
      <c r="C596" t="n">
        <v>1.16220225</v>
      </c>
      <c r="D596" t="n">
        <v>0.008429000000000001</v>
      </c>
      <c r="E596" t="n">
        <v>0.054</v>
      </c>
      <c r="F596" t="n">
        <v>0.044</v>
      </c>
      <c r="G596" t="n">
        <v>0.131</v>
      </c>
      <c r="H596" t="n">
        <v>0.108</v>
      </c>
      <c r="I596">
        <f>((D599) + (D597 + D598))</f>
        <v/>
      </c>
      <c r="J596">
        <f>(((D599) + (D597 + D598))*C596)</f>
        <v/>
      </c>
    </row>
    <row r="597">
      <c r="A597" t="inlineStr">
        <is>
          <t>INT_R_X5Y45/SL1BEG3</t>
        </is>
      </c>
      <c r="B597" t="inlineStr">
        <is>
          <t>Part of wire</t>
        </is>
      </c>
      <c r="C597" t="n">
        <v>0</v>
      </c>
      <c r="D597" t="n">
        <v>0</v>
      </c>
    </row>
    <row r="598">
      <c r="A598" t="inlineStr">
        <is>
          <t>INT_R_X5Y44/SL1END3</t>
        </is>
      </c>
      <c r="B598" t="inlineStr">
        <is>
          <t>Part of wire</t>
        </is>
      </c>
      <c r="C598" t="n">
        <v>0</v>
      </c>
      <c r="D598" t="n">
        <v>0</v>
      </c>
      <c r="I598">
        <f>(((D597 + D598)/2) + (D599))</f>
        <v/>
      </c>
      <c r="J598">
        <f>((C597 + C598)*(((D597 + D598)/2) + (D599)))</f>
        <v/>
      </c>
    </row>
    <row r="599">
      <c r="A599" t="inlineStr">
        <is>
          <t>INT_R_X5Y44/INT_R.SL1END3-&gt;&gt;SR1BEG_S0</t>
        </is>
      </c>
      <c r="B599" t="inlineStr">
        <is>
          <t>Buffer</t>
        </is>
      </c>
      <c r="C599" t="n">
        <v>1.16220225</v>
      </c>
      <c r="D599" t="n">
        <v>0.008429000000000001</v>
      </c>
      <c r="E599" t="n">
        <v>0.056</v>
      </c>
      <c r="F599" t="n">
        <v>0.046</v>
      </c>
      <c r="G599" t="n">
        <v>0.132</v>
      </c>
      <c r="H599" t="n">
        <v>0.109</v>
      </c>
      <c r="I599">
        <f>((D601) + (D600))</f>
        <v/>
      </c>
      <c r="J599">
        <f>(((D601) + (D600))*C599)</f>
        <v/>
      </c>
    </row>
    <row r="600">
      <c r="A600" t="inlineStr">
        <is>
          <t>INT_R_X5Y44/SR1BEG_S0</t>
        </is>
      </c>
      <c r="B600" t="inlineStr">
        <is>
          <t>Part of wire</t>
        </is>
      </c>
      <c r="C600" t="n">
        <v>0</v>
      </c>
      <c r="D600" t="n">
        <v>0</v>
      </c>
      <c r="I600">
        <f>(((D600)/2) + (D601))</f>
        <v/>
      </c>
      <c r="J600">
        <f>((C600)*(((D600)/2) + (D601)))</f>
        <v/>
      </c>
    </row>
    <row r="601">
      <c r="A601" t="inlineStr">
        <is>
          <t>INT_R_X5Y44/INT_R.SR1BEG_S0-&gt;&gt;BYP_ALT1</t>
        </is>
      </c>
      <c r="B601" t="inlineStr">
        <is>
          <t>Buffer</t>
        </is>
      </c>
      <c r="C601" t="n">
        <v>0</v>
      </c>
      <c r="D601" t="n">
        <v>0.00757</v>
      </c>
      <c r="E601" t="n">
        <v>0</v>
      </c>
      <c r="F601" t="n">
        <v>0</v>
      </c>
      <c r="G601" t="n">
        <v>0</v>
      </c>
      <c r="H601" t="n">
        <v>0</v>
      </c>
      <c r="I601">
        <f>((D603) + (D602))</f>
        <v/>
      </c>
      <c r="J601">
        <f>(((D603) + (D602))*C601)</f>
        <v/>
      </c>
    </row>
    <row r="602">
      <c r="A602" t="inlineStr">
        <is>
          <t>INT_R_X5Y44/BYP_ALT1</t>
        </is>
      </c>
      <c r="B602" t="inlineStr">
        <is>
          <t>Part of wire</t>
        </is>
      </c>
      <c r="C602" t="n">
        <v>0</v>
      </c>
      <c r="D602" t="n">
        <v>0</v>
      </c>
      <c r="I602">
        <f>(((D602)/2) + (D603))</f>
        <v/>
      </c>
      <c r="J602">
        <f>((C602)*(((D602)/2) + (D603)))</f>
        <v/>
      </c>
    </row>
    <row r="603">
      <c r="A603" t="inlineStr">
        <is>
          <t>INT_R_X5Y44/INT_R.BYP_ALT1-&gt;&gt;BYP1</t>
        </is>
      </c>
      <c r="B603" t="inlineStr">
        <is>
          <t>Buffer</t>
        </is>
      </c>
      <c r="C603" t="n">
        <v>3.489880625</v>
      </c>
      <c r="D603" t="n">
        <v>0</v>
      </c>
      <c r="E603" t="n">
        <v>0.055</v>
      </c>
      <c r="F603" t="n">
        <v>0.045</v>
      </c>
      <c r="G603" t="n">
        <v>0.179</v>
      </c>
      <c r="H603" t="n">
        <v>0.148</v>
      </c>
      <c r="I603">
        <f>((((D608) + (D607))) + (D604 + D605))</f>
        <v/>
      </c>
      <c r="J603">
        <f>(((((D608) + (D607))) + (D604 + D605))*C603)</f>
        <v/>
      </c>
    </row>
    <row r="604">
      <c r="A604" t="inlineStr">
        <is>
          <t>INT_R_X5Y44/BYP1</t>
        </is>
      </c>
      <c r="B604" t="inlineStr">
        <is>
          <t>Part of wire</t>
        </is>
      </c>
      <c r="C604" t="n">
        <v>0</v>
      </c>
      <c r="D604" t="n">
        <v>0</v>
      </c>
    </row>
    <row r="605">
      <c r="A605" t="inlineStr">
        <is>
          <t>CLBLM_R_X5Y44/CLBLM_BYP1</t>
        </is>
      </c>
      <c r="B605" t="inlineStr">
        <is>
          <t>Part of wire</t>
        </is>
      </c>
      <c r="C605" t="n">
        <v>0</v>
      </c>
      <c r="D605" t="n">
        <v>0</v>
      </c>
      <c r="I605">
        <f>(((D604 + D605)/2) + (((D608) + (D607))))</f>
        <v/>
      </c>
      <c r="J605">
        <f>((C604 + C605)*(((D604 + D605)/2) + (((D608) + (D607)))))</f>
        <v/>
      </c>
    </row>
    <row r="606">
      <c r="A606" t="inlineStr">
        <is>
          <t>CLBLM_R_X5Y44/CLBLM_R.CLBLM_BYP1-&gt;CLBLM_M_AX</t>
        </is>
      </c>
      <c r="B606" t="inlineStr">
        <is>
          <t>PassTransistor</t>
        </is>
      </c>
      <c r="C606" t="n">
        <v>0</v>
      </c>
      <c r="E606" t="n">
        <v>0</v>
      </c>
      <c r="F606" t="n">
        <v>0</v>
      </c>
      <c r="G606" t="n">
        <v>0</v>
      </c>
      <c r="H606" t="n">
        <v>0</v>
      </c>
      <c r="I606">
        <f>((D608) + (D607))</f>
        <v/>
      </c>
      <c r="J606">
        <f>(((D608) + (D607))*C606)</f>
        <v/>
      </c>
    </row>
    <row r="607">
      <c r="A607" t="inlineStr">
        <is>
          <t>CLBLM_R_X5Y44/CLBLM_M_AX</t>
        </is>
      </c>
      <c r="B607" t="inlineStr">
        <is>
          <t>Part of wire</t>
        </is>
      </c>
      <c r="C607" t="n">
        <v>0</v>
      </c>
      <c r="D607" t="n">
        <v>0</v>
      </c>
      <c r="I607">
        <f>(((D607)/2) + (D608))</f>
        <v/>
      </c>
      <c r="J607">
        <f>((C607)*(((D607)/2) + (D608)))</f>
        <v/>
      </c>
    </row>
    <row r="608">
      <c r="A608" t="inlineStr">
        <is>
          <t>Address_register_reg[14]/D</t>
        </is>
      </c>
      <c r="B608" t="inlineStr">
        <is>
          <t>Inpin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t="inlineStr">
        <is>
          <t>sw_IBUF[14]: sw_IBUF[14]_inst/O to Address_register_reg[14]/D sum delays</t>
        </is>
      </c>
      <c r="E609">
        <f>(E2 + E5 + E7 + E9 + E11 + E15 + E18 + E32 + E45 + E58 + E71 + E83 + E96 + E139 + E146 + E173 + E298 + E328 + E347 + E375 + E380 + E398 + E436 + E449 + E467 + E472 + E498 + E512 + E516 + E552 + E581 + E586 + E596 + E599 + E601 + E603 + E606 + E608)</f>
        <v/>
      </c>
      <c r="F609">
        <f>(F2 + F5 + F7 + F9 + F11 + F15 + F18 + F32 + F45 + F58 + F71 + F83 + F96 + F139 + F146 + F173 + F298 + F328 + F347 + F375 + F380 + F398 + F436 + F449 + F467 + F472 + F498 + F512 + F516 + F552 + F581 + F586 + F596 + F599 + F601 + F603 + F606 + F608)</f>
        <v/>
      </c>
      <c r="G609">
        <f>(G2 + G5 + G7 + G9 + G11 + G15 + G18 + G32 + G45 + G58 + G71 + G83 + G96 + G139 + G146 + G173 + G298 + G328 + G347 + G375 + G380 + G398 + G436 + G449 + G467 + G472 + G498 + G512 + G516 + G552 + G581 + G586 + G596 + G599 + G601 + G603 + G606 + G608)</f>
        <v/>
      </c>
      <c r="H609">
        <f>(H2 + H5 + H7 + H9 + H11 + H15 + H18 + H32 + H45 + H58 + H71 + H83 + H96 + H139 + H146 + H173 + H298 + H328 + H347 + H375 + H380 + H398 + H436 + H449 + H467 + H472 + H498 + H512 + H516 + H552 + H581 + H586 + H596 + H599 + H601 + H603 + H606 + H608)</f>
        <v/>
      </c>
      <c r="J609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J552 + J554 + J581 + J585 + J586 + J595 + J596 + J598 + J599 + J600 + J601 + J602 + J603 + J605 + J606 + J607 + J608)</f>
        <v/>
      </c>
    </row>
    <row r="610">
      <c r="A610" t="inlineStr">
        <is>
          <t>sw_IBUF[14]: sw_IBUF[14]_inst/O to Address_register_reg[14]/Dsum delays + cap delay</t>
        </is>
      </c>
      <c r="E610">
        <f>1000*(E609 + J609)</f>
        <v/>
      </c>
      <c r="F610">
        <f>1000*(F609 + J609)</f>
        <v/>
      </c>
      <c r="G610">
        <f>1000*(G609 + J609)</f>
        <v/>
      </c>
      <c r="H610">
        <f>1000*(H609 + J609)</f>
        <v/>
      </c>
    </row>
    <row r="612">
      <c r="A612" t="inlineStr">
        <is>
          <t>sw_IBUF[14]: sw_IBUF[14]_inst/O to Address_register_reg[14]/DTotal delay (from Vivado)</t>
        </is>
      </c>
      <c r="E612" t="inlineStr">
        <is>
          <t>2803</t>
        </is>
      </c>
      <c r="F612" t="inlineStr">
        <is>
          <t>2476</t>
        </is>
      </c>
      <c r="G612" t="inlineStr">
        <is>
          <t>4639</t>
        </is>
      </c>
      <c r="H612" t="inlineStr">
        <is>
          <t>4000</t>
        </is>
      </c>
    </row>
    <row r="614">
      <c r="A614" t="inlineStr">
        <is>
          <t>INT_R_X3Y49/INT_R.SE2END3-&gt;&gt;NE2BEG3</t>
        </is>
      </c>
      <c r="B614" t="inlineStr">
        <is>
          <t>Buffer</t>
        </is>
      </c>
      <c r="C614" t="n">
        <v>1.1851186875</v>
      </c>
      <c r="D614" t="n">
        <v>0.008473000000000001</v>
      </c>
      <c r="E614" t="n">
        <v>0.042</v>
      </c>
      <c r="F614" t="n">
        <v>0.034</v>
      </c>
      <c r="G614" t="n">
        <v>0.139</v>
      </c>
      <c r="H614" t="n">
        <v>0.115</v>
      </c>
      <c r="I614">
        <f>((D621) + (D615 + D616 + D617 + D618 + D619 + D620))</f>
        <v/>
      </c>
      <c r="J614">
        <f>(((D621) + (D615 + D616 + D617 + D618 + D619 + D620))*C614)</f>
        <v/>
      </c>
    </row>
    <row r="615">
      <c r="A615" t="inlineStr">
        <is>
          <t>INT_R_X3Y49/NE2BEG3</t>
        </is>
      </c>
      <c r="B615" t="inlineStr">
        <is>
          <t>Part of wire</t>
        </is>
      </c>
      <c r="C615" t="n">
        <v>0</v>
      </c>
      <c r="D615" t="n">
        <v>0</v>
      </c>
    </row>
    <row r="616">
      <c r="A616" t="inlineStr">
        <is>
          <t>INT_L_X4Y50/NE2END3</t>
        </is>
      </c>
      <c r="B616" t="inlineStr">
        <is>
          <t>Part of wire</t>
        </is>
      </c>
      <c r="C616" t="n">
        <v>0</v>
      </c>
      <c r="D616" t="n">
        <v>0</v>
      </c>
    </row>
    <row r="617">
      <c r="A617" t="inlineStr">
        <is>
          <t>BRKH_INT_X3Y49/BRKH_INT_NE2BEG3</t>
        </is>
      </c>
      <c r="B617" t="inlineStr">
        <is>
          <t>Part of wire</t>
        </is>
      </c>
      <c r="C617" t="n">
        <v>0.00523</v>
      </c>
      <c r="D617" t="n">
        <v>0.001</v>
      </c>
    </row>
    <row r="618">
      <c r="A618" t="inlineStr">
        <is>
          <t>INT_R_X3Y50/NE2A3</t>
        </is>
      </c>
      <c r="B618" t="inlineStr">
        <is>
          <t>Part of wire</t>
        </is>
      </c>
      <c r="C618" t="n">
        <v>0</v>
      </c>
      <c r="D618" t="n">
        <v>0</v>
      </c>
    </row>
    <row r="619">
      <c r="A619" t="inlineStr">
        <is>
          <t>CLBLM_R_X3Y50/CLBLM_NE2A3</t>
        </is>
      </c>
      <c r="B619" t="inlineStr">
        <is>
          <t>Part of wire</t>
        </is>
      </c>
      <c r="C619" t="n">
        <v>0.100092</v>
      </c>
      <c r="D619" t="n">
        <v>0.005469</v>
      </c>
    </row>
    <row r="620">
      <c r="A620" t="inlineStr">
        <is>
          <t>CLBLL_L_X4Y50/CLBLL_NE2A3</t>
        </is>
      </c>
      <c r="B620" t="inlineStr">
        <is>
          <t>Part of wire</t>
        </is>
      </c>
      <c r="C620" t="n">
        <v>0.08758100000000001</v>
      </c>
      <c r="D620" t="n">
        <v>0.005469</v>
      </c>
      <c r="I620">
        <f>(((D615 + D616 + D617 + D618 + D619 + D620)/2) + (D621))</f>
        <v/>
      </c>
      <c r="J620">
        <f>((C615 + C616 + C617 + C618 + C619 + C620)*(((D615 + D616 + D617 + D618 + D619 + D620)/2) + (D621)))</f>
        <v/>
      </c>
    </row>
    <row r="621">
      <c r="A621" t="inlineStr">
        <is>
          <t>INT_L_X4Y50/INT_L.NE2END3-&gt;&gt;IMUX_L46</t>
        </is>
      </c>
      <c r="B621" t="inlineStr">
        <is>
          <t>Buffer</t>
        </is>
      </c>
      <c r="C621" t="n">
        <v>1.6107141875</v>
      </c>
      <c r="D621" t="n">
        <v>0.007713</v>
      </c>
      <c r="E621" t="n">
        <v>0.047</v>
      </c>
      <c r="F621" t="n">
        <v>0.038</v>
      </c>
      <c r="G621" t="n">
        <v>0.138</v>
      </c>
      <c r="H621" t="n">
        <v>0.114</v>
      </c>
      <c r="I621">
        <f>((((D626) + (D625))) + (D622 + D623))</f>
        <v/>
      </c>
      <c r="J621">
        <f>(((((D626) + (D625))) + (D622 + D623))*C621)</f>
        <v/>
      </c>
    </row>
    <row r="622">
      <c r="A622" t="inlineStr">
        <is>
          <t>INT_L_X4Y50/IMUX_L46</t>
        </is>
      </c>
      <c r="B622" t="inlineStr">
        <is>
          <t>Part of wire</t>
        </is>
      </c>
      <c r="C622" t="n">
        <v>0</v>
      </c>
      <c r="D622" t="n">
        <v>0</v>
      </c>
    </row>
    <row r="623">
      <c r="A623" t="inlineStr">
        <is>
          <t>CLBLL_L_X4Y50/CLBLL_IMUX46</t>
        </is>
      </c>
      <c r="B623" t="inlineStr">
        <is>
          <t>Part of wire</t>
        </is>
      </c>
      <c r="C623" t="n">
        <v>0</v>
      </c>
      <c r="D623" t="n">
        <v>0</v>
      </c>
      <c r="I623">
        <f>(((D622 + D623)/2) + (((D626) + (D625))))</f>
        <v/>
      </c>
      <c r="J623">
        <f>((C622 + C623)*(((D622 + D623)/2) + (((D626) + (D625)))))</f>
        <v/>
      </c>
    </row>
    <row r="624">
      <c r="A624" t="inlineStr">
        <is>
          <t>CLBLL_L_X4Y50/CLBLL_L.CLBLL_IMUX46-&gt;CLBLL_L_D5</t>
        </is>
      </c>
      <c r="B624" t="inlineStr">
        <is>
          <t>PassTransistor</t>
        </is>
      </c>
      <c r="C624" t="n">
        <v>0</v>
      </c>
      <c r="E624" t="n">
        <v>0</v>
      </c>
      <c r="F624" t="n">
        <v>0</v>
      </c>
      <c r="G624" t="n">
        <v>0</v>
      </c>
      <c r="H624" t="n">
        <v>0</v>
      </c>
      <c r="I624">
        <f>((D626) + (D625))</f>
        <v/>
      </c>
      <c r="J624">
        <f>(((D626) + (D625))*C624)</f>
        <v/>
      </c>
    </row>
    <row r="625">
      <c r="A625" t="inlineStr">
        <is>
          <t>CLBLL_L_X4Y50/CLBLL_L_D5</t>
        </is>
      </c>
      <c r="B625" t="inlineStr">
        <is>
          <t>Part of wire</t>
        </is>
      </c>
      <c r="C625" t="n">
        <v>0</v>
      </c>
      <c r="D625" t="n">
        <v>0</v>
      </c>
      <c r="I625">
        <f>(((D625)/2) + (D626))</f>
        <v/>
      </c>
      <c r="J625">
        <f>((C625)*(((D625)/2) + (D626)))</f>
        <v/>
      </c>
    </row>
    <row r="626">
      <c r="A626" t="inlineStr">
        <is>
          <t>masterReg/readData2[17]_i_2/I0</t>
        </is>
      </c>
      <c r="B626" t="inlineStr">
        <is>
          <t>Inpin</t>
        </is>
      </c>
      <c r="D626" t="n">
        <v>0</v>
      </c>
      <c r="E626" t="n">
        <v>0.042</v>
      </c>
      <c r="F626" t="n">
        <v>0.033</v>
      </c>
      <c r="G626" t="n">
        <v>0.113</v>
      </c>
      <c r="H626" t="n">
        <v>0.091</v>
      </c>
    </row>
    <row r="627">
      <c r="A627" t="inlineStr">
        <is>
          <t>sw_IBUF[14]: sw_IBUF[14]_inst/O to masterReg/readData2[17]_i_2/I0 sum delays</t>
        </is>
      </c>
      <c r="E627">
        <f>(E2 + E5 + E7 + E9 + E11 + E15 + E18 + E32 + E45 + E58 + E71 + E83 + E96 + E139 + E146 + E173 + E298 + E328 + E347 + E375 + E380 + E398 + E436 + E449 + E467 + E472 + E498 + E512 + E516 + E552 + E581 + E614 + E621 + E624 + E626)</f>
        <v/>
      </c>
      <c r="F627">
        <f>(F2 + F5 + F7 + F9 + F11 + F15 + F18 + F32 + F45 + F58 + F71 + F83 + F96 + F139 + F146 + F173 + F298 + F328 + F347 + F375 + F380 + F398 + F436 + F449 + F467 + F472 + F498 + F512 + F516 + F552 + F581 + F614 + F621 + F624 + F626)</f>
        <v/>
      </c>
      <c r="G627">
        <f>(G2 + G5 + G7 + G9 + G11 + G15 + G18 + G32 + G45 + G58 + G71 + G83 + G96 + G139 + G146 + G173 + G298 + G328 + G347 + G375 + G380 + G398 + G436 + G449 + G467 + G472 + G498 + G512 + G516 + G552 + G581 + G614 + G621 + G624 + G626)</f>
        <v/>
      </c>
      <c r="H627">
        <f>(H2 + H5 + H7 + H9 + H11 + H15 + H18 + H32 + H45 + H58 + H71 + H83 + H96 + H139 + H146 + H173 + H298 + H328 + H347 + H375 + H380 + H398 + H436 + H449 + H467 + H472 + H498 + H512 + H516 + H552 + H581 + H614 + H621 + H624 + H626)</f>
        <v/>
      </c>
      <c r="J627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J552 + J554 + J581 + J585 + J614 + J620 + J621 + J623 + J624 + J625 + J626)</f>
        <v/>
      </c>
    </row>
    <row r="628">
      <c r="A628" t="inlineStr">
        <is>
          <t>sw_IBUF[14]: sw_IBUF[14]_inst/O to masterReg/readData2[17]_i_2/I0sum delays + cap delay</t>
        </is>
      </c>
      <c r="E628">
        <f>1000*(E627 + J627)</f>
        <v/>
      </c>
      <c r="F628">
        <f>1000*(F627 + J627)</f>
        <v/>
      </c>
      <c r="G628">
        <f>1000*(G627 + J627)</f>
        <v/>
      </c>
      <c r="H628">
        <f>1000*(H627 + J627)</f>
        <v/>
      </c>
    </row>
    <row r="630">
      <c r="A630" t="inlineStr">
        <is>
          <t>sw_IBUF[14]: sw_IBUF[14]_inst/O to masterReg/readData2[17]_i_2/I0Total delay (from Vivado)</t>
        </is>
      </c>
      <c r="E630" t="inlineStr">
        <is>
          <t>2689</t>
        </is>
      </c>
      <c r="F630" t="inlineStr">
        <is>
          <t>2380</t>
        </is>
      </c>
      <c r="G630" t="inlineStr">
        <is>
          <t>4460</t>
        </is>
      </c>
      <c r="H630" t="inlineStr">
        <is>
          <t>3851</t>
        </is>
      </c>
    </row>
    <row r="632">
      <c r="A632" t="inlineStr">
        <is>
          <t>INT_R_X3Y49/INT_R.SE2END3-&gt;&gt;SL1BEG3</t>
        </is>
      </c>
      <c r="B632" t="inlineStr">
        <is>
          <t>Buffer</t>
        </is>
      </c>
      <c r="C632" t="n">
        <v>1.16220225</v>
      </c>
      <c r="D632" t="n">
        <v>0.008429000000000001</v>
      </c>
      <c r="E632" t="n">
        <v>0.054</v>
      </c>
      <c r="F632" t="n">
        <v>0.044</v>
      </c>
      <c r="G632" t="n">
        <v>0.131</v>
      </c>
      <c r="H632" t="n">
        <v>0.108</v>
      </c>
      <c r="I632">
        <f>((D635) + (D633 + D634))</f>
        <v/>
      </c>
      <c r="J632">
        <f>(((D635) + (D633 + D634))*C632)</f>
        <v/>
      </c>
    </row>
    <row r="633">
      <c r="A633" t="inlineStr">
        <is>
          <t>INT_R_X3Y49/SL1BEG3</t>
        </is>
      </c>
      <c r="B633" t="inlineStr">
        <is>
          <t>Part of wire</t>
        </is>
      </c>
      <c r="C633" t="n">
        <v>0</v>
      </c>
      <c r="D633" t="n">
        <v>0</v>
      </c>
    </row>
    <row r="634">
      <c r="A634" t="inlineStr">
        <is>
          <t>INT_R_X3Y48/SL1END3</t>
        </is>
      </c>
      <c r="B634" t="inlineStr">
        <is>
          <t>Part of wire</t>
        </is>
      </c>
      <c r="C634" t="n">
        <v>0</v>
      </c>
      <c r="D634" t="n">
        <v>0</v>
      </c>
      <c r="I634">
        <f>(((D633 + D634)/2) + (D635))</f>
        <v/>
      </c>
      <c r="J634">
        <f>((C633 + C634)*(((D633 + D634)/2) + (D635)))</f>
        <v/>
      </c>
    </row>
    <row r="635">
      <c r="A635" t="inlineStr">
        <is>
          <t>INT_R_X3Y48/INT_R.SL1END3-&gt;&gt;IMUX38</t>
        </is>
      </c>
      <c r="B635" t="inlineStr">
        <is>
          <t>Buffer</t>
        </is>
      </c>
      <c r="C635" t="n">
        <v>1.6107141875</v>
      </c>
      <c r="D635" t="n">
        <v>0.007713</v>
      </c>
      <c r="E635" t="n">
        <v>0.047</v>
      </c>
      <c r="F635" t="n">
        <v>0.038</v>
      </c>
      <c r="G635" t="n">
        <v>0.138</v>
      </c>
      <c r="H635" t="n">
        <v>0.114</v>
      </c>
      <c r="I635">
        <f>((((D640) + (D639))) + (D636 + D637))</f>
        <v/>
      </c>
      <c r="J635">
        <f>(((((D640) + (D639))) + (D636 + D637))*C635)</f>
        <v/>
      </c>
    </row>
    <row r="636">
      <c r="A636" t="inlineStr">
        <is>
          <t>INT_R_X3Y48/IMUX38</t>
        </is>
      </c>
      <c r="B636" t="inlineStr">
        <is>
          <t>Part of wire</t>
        </is>
      </c>
      <c r="C636" t="n">
        <v>0</v>
      </c>
      <c r="D636" t="n">
        <v>0</v>
      </c>
    </row>
    <row r="637">
      <c r="A637" t="inlineStr">
        <is>
          <t>CLBLM_R_X3Y48/CLBLM_IMUX38</t>
        </is>
      </c>
      <c r="B637" t="inlineStr">
        <is>
          <t>Part of wire</t>
        </is>
      </c>
      <c r="C637" t="n">
        <v>0</v>
      </c>
      <c r="D637" t="n">
        <v>0</v>
      </c>
      <c r="I637">
        <f>(((D636 + D637)/2) + (((D640) + (D639))))</f>
        <v/>
      </c>
      <c r="J637">
        <f>((C636 + C637)*(((D636 + D637)/2) + (((D640) + (D639)))))</f>
        <v/>
      </c>
    </row>
    <row r="638">
      <c r="A638" t="inlineStr">
        <is>
          <t>CLBLM_R_X3Y48/CLBLM_R.CLBLM_IMUX38-&gt;CLBLM_M_D3</t>
        </is>
      </c>
      <c r="B638" t="inlineStr">
        <is>
          <t>PassTransistor</t>
        </is>
      </c>
      <c r="C638" t="n">
        <v>0</v>
      </c>
      <c r="E638" t="n">
        <v>0</v>
      </c>
      <c r="F638" t="n">
        <v>0</v>
      </c>
      <c r="G638" t="n">
        <v>0</v>
      </c>
      <c r="H638" t="n">
        <v>0</v>
      </c>
      <c r="I638">
        <f>((D640) + (D639))</f>
        <v/>
      </c>
      <c r="J638">
        <f>(((D640) + (D639))*C638)</f>
        <v/>
      </c>
    </row>
    <row r="639">
      <c r="A639" t="inlineStr">
        <is>
          <t>CLBLM_R_X3Y48/CLBLM_M_D3</t>
        </is>
      </c>
      <c r="B639" t="inlineStr">
        <is>
          <t>Part of wire</t>
        </is>
      </c>
      <c r="C639" t="n">
        <v>0</v>
      </c>
      <c r="D639" t="n">
        <v>0</v>
      </c>
      <c r="I639">
        <f>(((D639)/2) + (D640))</f>
        <v/>
      </c>
      <c r="J639">
        <f>((C639)*(((D639)/2) + (D640)))</f>
        <v/>
      </c>
    </row>
    <row r="640">
      <c r="A640" t="inlineStr">
        <is>
          <t>masterReg/register_reg_r1_0_31_12_17_i_6/I2</t>
        </is>
      </c>
      <c r="B640" t="inlineStr">
        <is>
          <t>Inpin</t>
        </is>
      </c>
      <c r="D640" t="n">
        <v>0</v>
      </c>
      <c r="E640" t="n">
        <v>0.144</v>
      </c>
      <c r="F640" t="n">
        <v>0.08799999999999999</v>
      </c>
      <c r="G640" t="n">
        <v>0.377</v>
      </c>
      <c r="H640" t="n">
        <v>0.209</v>
      </c>
    </row>
    <row r="641">
      <c r="A641" t="inlineStr">
        <is>
          <t>sw_IBUF[14]: sw_IBUF[14]_inst/O to masterReg/register_reg_r1_0_31_12_17_i_6/I2 sum delays</t>
        </is>
      </c>
      <c r="E641">
        <f>(E2 + E5 + E7 + E9 + E11 + E15 + E18 + E32 + E45 + E58 + E71 + E83 + E96 + E139 + E146 + E173 + E298 + E328 + E347 + E375 + E380 + E398 + E436 + E449 + E467 + E472 + E498 + E512 + E516 + E552 + E581 + E632 + E635 + E638 + E640)</f>
        <v/>
      </c>
      <c r="F641">
        <f>(F2 + F5 + F7 + F9 + F11 + F15 + F18 + F32 + F45 + F58 + F71 + F83 + F96 + F139 + F146 + F173 + F298 + F328 + F347 + F375 + F380 + F398 + F436 + F449 + F467 + F472 + F498 + F512 + F516 + F552 + F581 + F632 + F635 + F638 + F640)</f>
        <v/>
      </c>
      <c r="G641">
        <f>(G2 + G5 + G7 + G9 + G11 + G15 + G18 + G32 + G45 + G58 + G71 + G83 + G96 + G139 + G146 + G173 + G298 + G328 + G347 + G375 + G380 + G398 + G436 + G449 + G467 + G472 + G498 + G512 + G516 + G552 + G581 + G632 + G635 + G638 + G640)</f>
        <v/>
      </c>
      <c r="H641">
        <f>(H2 + H5 + H7 + H9 + H11 + H15 + H18 + H32 + H45 + H58 + H71 + H83 + H96 + H139 + H146 + H173 + H298 + H328 + H347 + H375 + H380 + H398 + H436 + H449 + H467 + H472 + H498 + H512 + H516 + H552 + H581 + H632 + H635 + H638 + H640)</f>
        <v/>
      </c>
      <c r="J641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J552 + J554 + J581 + J585 + J632 + J634 + J635 + J637 + J638 + J639 + J640)</f>
        <v/>
      </c>
    </row>
    <row r="642">
      <c r="A642" t="inlineStr">
        <is>
          <t>sw_IBUF[14]: sw_IBUF[14]_inst/O to masterReg/register_reg_r1_0_31_12_17_i_6/I2sum delays + cap delay</t>
        </is>
      </c>
      <c r="E642">
        <f>1000*(E641 + J641)</f>
        <v/>
      </c>
      <c r="F642">
        <f>1000*(F641 + J641)</f>
        <v/>
      </c>
      <c r="G642">
        <f>1000*(G641 + J641)</f>
        <v/>
      </c>
      <c r="H642">
        <f>1000*(H641 + J641)</f>
        <v/>
      </c>
    </row>
    <row r="644">
      <c r="A644" t="inlineStr">
        <is>
          <t>sw_IBUF[14]: sw_IBUF[14]_inst/O to masterReg/register_reg_r1_0_31_12_17_i_6/I2Total delay (from Vivado)</t>
        </is>
      </c>
      <c r="E644" t="inlineStr">
        <is>
          <t>2784</t>
        </is>
      </c>
      <c r="F644" t="inlineStr">
        <is>
          <t>2426</t>
        </is>
      </c>
      <c r="G644" t="inlineStr">
        <is>
          <t>4646</t>
        </is>
      </c>
      <c r="H644" t="inlineStr">
        <is>
          <t>3918</t>
        </is>
      </c>
    </row>
    <row r="646">
      <c r="A646" t="inlineStr">
        <is>
          <t>INT_R_X3Y49/INT_R.SE2END3-&gt;&gt;IMUX47</t>
        </is>
      </c>
      <c r="B646" t="inlineStr">
        <is>
          <t>Buffer</t>
        </is>
      </c>
      <c r="C646" t="n">
        <v>1.6107141875</v>
      </c>
      <c r="D646" t="n">
        <v>0.007713</v>
      </c>
      <c r="E646" t="n">
        <v>0.047</v>
      </c>
      <c r="F646" t="n">
        <v>0.038</v>
      </c>
      <c r="G646" t="n">
        <v>0.138</v>
      </c>
      <c r="H646" t="n">
        <v>0.114</v>
      </c>
      <c r="I646">
        <f>((((D651) + (D650))) + (D647 + D648))</f>
        <v/>
      </c>
      <c r="J646">
        <f>(((((D651) + (D650))) + (D647 + D648))*C646)</f>
        <v/>
      </c>
    </row>
    <row r="647">
      <c r="A647" t="inlineStr">
        <is>
          <t>INT_R_X3Y49/IMUX47</t>
        </is>
      </c>
      <c r="B647" t="inlineStr">
        <is>
          <t>Part of wire</t>
        </is>
      </c>
      <c r="C647" t="n">
        <v>0</v>
      </c>
      <c r="D647" t="n">
        <v>0</v>
      </c>
    </row>
    <row r="648">
      <c r="A648" t="inlineStr">
        <is>
          <t>CLBLM_R_X3Y49/CLBLM_IMUX47</t>
        </is>
      </c>
      <c r="B648" t="inlineStr">
        <is>
          <t>Part of wire</t>
        </is>
      </c>
      <c r="C648" t="n">
        <v>0</v>
      </c>
      <c r="D648" t="n">
        <v>0</v>
      </c>
      <c r="I648">
        <f>(((D647 + D648)/2) + (((D651) + (D650))))</f>
        <v/>
      </c>
      <c r="J648">
        <f>((C647 + C648)*(((D647 + D648)/2) + (((D651) + (D650)))))</f>
        <v/>
      </c>
    </row>
    <row r="649">
      <c r="A649" t="inlineStr">
        <is>
          <t>CLBLM_R_X3Y49/CLBLM_R.CLBLM_IMUX47-&gt;CLBLM_M_D5</t>
        </is>
      </c>
      <c r="B649" t="inlineStr">
        <is>
          <t>PassTransistor</t>
        </is>
      </c>
      <c r="C649" t="n">
        <v>0</v>
      </c>
      <c r="E649" t="n">
        <v>0</v>
      </c>
      <c r="F649" t="n">
        <v>0</v>
      </c>
      <c r="G649" t="n">
        <v>0</v>
      </c>
      <c r="H649" t="n">
        <v>0</v>
      </c>
      <c r="I649">
        <f>((D651) + (D650))</f>
        <v/>
      </c>
      <c r="J649">
        <f>(((D651) + (D650))*C649)</f>
        <v/>
      </c>
    </row>
    <row r="650">
      <c r="A650" t="inlineStr">
        <is>
          <t>CLBLM_R_X3Y49/CLBLM_M_D5</t>
        </is>
      </c>
      <c r="B650" t="inlineStr">
        <is>
          <t>Part of wire</t>
        </is>
      </c>
      <c r="C650" t="n">
        <v>0</v>
      </c>
      <c r="D650" t="n">
        <v>0</v>
      </c>
      <c r="I650">
        <f>(((D650)/2) + (D651))</f>
        <v/>
      </c>
      <c r="J650">
        <f>((C650)*(((D650)/2) + (D651)))</f>
        <v/>
      </c>
    </row>
    <row r="651">
      <c r="A651" t="inlineStr">
        <is>
          <t>masterReg/readData2[16]_i_2/I0</t>
        </is>
      </c>
      <c r="B651" t="inlineStr">
        <is>
          <t>Inpin</t>
        </is>
      </c>
      <c r="D651" t="n">
        <v>0</v>
      </c>
      <c r="E651" t="n">
        <v>0.052</v>
      </c>
      <c r="F651" t="n">
        <v>0.031</v>
      </c>
      <c r="G651" t="n">
        <v>0.137</v>
      </c>
      <c r="H651" t="n">
        <v>0.07199999999999999</v>
      </c>
    </row>
    <row r="652">
      <c r="A652" t="inlineStr">
        <is>
          <t>sw_IBUF[14]: sw_IBUF[14]_inst/O to masterReg/readData2[16]_i_2/I0 sum delays</t>
        </is>
      </c>
      <c r="E652">
        <f>(E2 + E5 + E7 + E9 + E11 + E15 + E18 + E32 + E45 + E58 + E71 + E83 + E96 + E139 + E146 + E173 + E298 + E328 + E347 + E375 + E380 + E398 + E436 + E449 + E467 + E472 + E498 + E512 + E516 + E552 + E581 + E646 + E649 + E651)</f>
        <v/>
      </c>
      <c r="F652">
        <f>(F2 + F5 + F7 + F9 + F11 + F15 + F18 + F32 + F45 + F58 + F71 + F83 + F96 + F139 + F146 + F173 + F298 + F328 + F347 + F375 + F380 + F398 + F436 + F449 + F467 + F472 + F498 + F512 + F516 + F552 + F581 + F646 + F649 + F651)</f>
        <v/>
      </c>
      <c r="G652">
        <f>(G2 + G5 + G7 + G9 + G11 + G15 + G18 + G32 + G45 + G58 + G71 + G83 + G96 + G139 + G146 + G173 + G298 + G328 + G347 + G375 + G380 + G398 + G436 + G449 + G467 + G472 + G498 + G512 + G516 + G552 + G581 + G646 + G649 + G651)</f>
        <v/>
      </c>
      <c r="H652">
        <f>(H2 + H5 + H7 + H9 + H11 + H15 + H18 + H32 + H45 + H58 + H71 + H83 + H96 + H139 + H146 + H173 + H298 + H328 + H347 + H375 + H380 + H398 + H436 + H449 + H467 + H472 + H498 + H512 + H516 + H552 + H581 + H646 + H649 + H651)</f>
        <v/>
      </c>
      <c r="J652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J552 + J554 + J581 + J585 + J646 + J648 + J649 + J650 + J651)</f>
        <v/>
      </c>
    </row>
    <row r="653">
      <c r="A653" t="inlineStr">
        <is>
          <t>sw_IBUF[14]: sw_IBUF[14]_inst/O to masterReg/readData2[16]_i_2/I0sum delays + cap delay</t>
        </is>
      </c>
      <c r="E653">
        <f>1000*(E652 + J652)</f>
        <v/>
      </c>
      <c r="F653">
        <f>1000*(F652 + J652)</f>
        <v/>
      </c>
      <c r="G653">
        <f>1000*(G652 + J652)</f>
        <v/>
      </c>
      <c r="H653">
        <f>1000*(H652 + J652)</f>
        <v/>
      </c>
    </row>
    <row r="655">
      <c r="A655" t="inlineStr">
        <is>
          <t>sw_IBUF[14]: sw_IBUF[14]_inst/O to masterReg/readData2[16]_i_2/I0Total delay (from Vivado)</t>
        </is>
      </c>
      <c r="E655" t="inlineStr">
        <is>
          <t>2630</t>
        </is>
      </c>
      <c r="F655" t="inlineStr">
        <is>
          <t>2317</t>
        </is>
      </c>
      <c r="G655" t="inlineStr">
        <is>
          <t>4340</t>
        </is>
      </c>
      <c r="H655" t="inlineStr">
        <is>
          <t>3718</t>
        </is>
      </c>
    </row>
    <row r="657">
      <c r="A657" t="inlineStr">
        <is>
          <t>INT_L_X2Y51/INT_L.SL1END3-&gt;&gt;SE2BEG3</t>
        </is>
      </c>
      <c r="B657" t="inlineStr">
        <is>
          <t>Buffer</t>
        </is>
      </c>
      <c r="C657" t="n">
        <v>1.1851186875</v>
      </c>
      <c r="D657" t="n">
        <v>0.008473000000000001</v>
      </c>
      <c r="E657" t="n">
        <v>0.042</v>
      </c>
      <c r="F657" t="n">
        <v>0.034</v>
      </c>
      <c r="G657" t="n">
        <v>0.138</v>
      </c>
      <c r="H657" t="n">
        <v>0.114</v>
      </c>
      <c r="I657">
        <f>((D661 + D672) + (D658 + D659 + D660))</f>
        <v/>
      </c>
      <c r="J657">
        <f>(((D661 + D672) + (D658 + D659 + D660))*C657)</f>
        <v/>
      </c>
    </row>
    <row r="658">
      <c r="A658" t="inlineStr">
        <is>
          <t>INT_L_X2Y51/SE2BEG3</t>
        </is>
      </c>
      <c r="B658" t="inlineStr">
        <is>
          <t>Part of wire</t>
        </is>
      </c>
      <c r="C658" t="n">
        <v>0</v>
      </c>
      <c r="D658" t="n">
        <v>0</v>
      </c>
    </row>
    <row r="659">
      <c r="A659" t="inlineStr">
        <is>
          <t>INT_R_X3Y50/SE2END3</t>
        </is>
      </c>
      <c r="B659" t="inlineStr">
        <is>
          <t>Part of wire</t>
        </is>
      </c>
      <c r="C659" t="n">
        <v>0</v>
      </c>
      <c r="D659" t="n">
        <v>0</v>
      </c>
    </row>
    <row r="660">
      <c r="A660" t="inlineStr">
        <is>
          <t>INT_L_X2Y50/SE2A3</t>
        </is>
      </c>
      <c r="B660" t="inlineStr">
        <is>
          <t>Part of wire</t>
        </is>
      </c>
      <c r="C660" t="n">
        <v>0</v>
      </c>
      <c r="D660" t="n">
        <v>0</v>
      </c>
      <c r="I660">
        <f>(((D658 + D659 + D660)/2) + (D661 + D672))</f>
        <v/>
      </c>
      <c r="J660">
        <f>((C658 + C659 + C660)*(((D658 + D659 + D660)/2) + (D661 + D672)))</f>
        <v/>
      </c>
    </row>
    <row r="661">
      <c r="A661" t="inlineStr">
        <is>
          <t>INT_R_X3Y50/INT_R.SE2END3-&gt;&gt;IMUX39</t>
        </is>
      </c>
      <c r="B661" t="inlineStr">
        <is>
          <t>Buffer</t>
        </is>
      </c>
      <c r="C661" t="n">
        <v>1.6107141875</v>
      </c>
      <c r="D661" t="n">
        <v>0.007713</v>
      </c>
      <c r="E661" t="n">
        <v>0.047</v>
      </c>
      <c r="F661" t="n">
        <v>0.038</v>
      </c>
      <c r="G661" t="n">
        <v>0.138</v>
      </c>
      <c r="H661" t="n">
        <v>0.114</v>
      </c>
      <c r="I661">
        <f>((((D666) + (D665))) + (D662 + D663))</f>
        <v/>
      </c>
      <c r="J661">
        <f>(((((D666) + (D665))) + (D662 + D663))*C661)</f>
        <v/>
      </c>
    </row>
    <row r="662">
      <c r="A662" t="inlineStr">
        <is>
          <t>INT_R_X3Y50/IMUX39</t>
        </is>
      </c>
      <c r="B662" t="inlineStr">
        <is>
          <t>Part of wire</t>
        </is>
      </c>
      <c r="C662" t="n">
        <v>0</v>
      </c>
      <c r="D662" t="n">
        <v>0</v>
      </c>
    </row>
    <row r="663">
      <c r="A663" t="inlineStr">
        <is>
          <t>CLBLM_R_X3Y50/CLBLM_IMUX39</t>
        </is>
      </c>
      <c r="B663" t="inlineStr">
        <is>
          <t>Part of wire</t>
        </is>
      </c>
      <c r="C663" t="n">
        <v>0</v>
      </c>
      <c r="D663" t="n">
        <v>0</v>
      </c>
      <c r="I663">
        <f>(((D662 + D663)/2) + (((D666) + (D665))))</f>
        <v/>
      </c>
      <c r="J663">
        <f>((C662 + C663)*(((D662 + D663)/2) + (((D666) + (D665)))))</f>
        <v/>
      </c>
    </row>
    <row r="664">
      <c r="A664" t="inlineStr">
        <is>
          <t>CLBLM_R_X3Y50/CLBLM_R.CLBLM_IMUX39-&gt;CLBLM_L_D3</t>
        </is>
      </c>
      <c r="B664" t="inlineStr">
        <is>
          <t>PassTransistor</t>
        </is>
      </c>
      <c r="C664" t="n">
        <v>0</v>
      </c>
      <c r="E664" t="n">
        <v>0</v>
      </c>
      <c r="F664" t="n">
        <v>0</v>
      </c>
      <c r="G664" t="n">
        <v>0</v>
      </c>
      <c r="H664" t="n">
        <v>0</v>
      </c>
      <c r="I664">
        <f>((D666) + (D665))</f>
        <v/>
      </c>
      <c r="J664">
        <f>(((D666) + (D665))*C664)</f>
        <v/>
      </c>
    </row>
    <row r="665">
      <c r="A665" t="inlineStr">
        <is>
          <t>CLBLM_R_X3Y50/CLBLM_L_D3</t>
        </is>
      </c>
      <c r="B665" t="inlineStr">
        <is>
          <t>Part of wire</t>
        </is>
      </c>
      <c r="C665" t="n">
        <v>0</v>
      </c>
      <c r="D665" t="n">
        <v>0</v>
      </c>
      <c r="I665">
        <f>(((D665)/2) + (D666))</f>
        <v/>
      </c>
      <c r="J665">
        <f>((C665)*(((D665)/2) + (D666)))</f>
        <v/>
      </c>
    </row>
    <row r="666">
      <c r="A666" t="inlineStr">
        <is>
          <t>masterReg/register_reg_r1_0_31_12_17_i_5/I2</t>
        </is>
      </c>
      <c r="B666" t="inlineStr">
        <is>
          <t>Inpin</t>
        </is>
      </c>
      <c r="D666" t="n">
        <v>0</v>
      </c>
      <c r="E666" t="n">
        <v>0.136</v>
      </c>
      <c r="F666" t="n">
        <v>0.109</v>
      </c>
      <c r="G666" t="n">
        <v>0.346</v>
      </c>
      <c r="H666" t="n">
        <v>0.279</v>
      </c>
    </row>
    <row r="667">
      <c r="A667" t="inlineStr">
        <is>
          <t>sw_IBUF[14]: sw_IBUF[14]_inst/O to masterReg/register_reg_r1_0_31_12_17_i_5/I2 sum delays</t>
        </is>
      </c>
      <c r="E667">
        <f>(E2 + E5 + E7 + E9 + E11 + E15 + E18 + E32 + E45 + E58 + E71 + E83 + E96 + E139 + E146 + E173 + E298 + E328 + E347 + E375 + E380 + E398 + E436 + E449 + E467 + E472 + E498 + E512 + E516 + E657 + E661 + E664 + E666)</f>
        <v/>
      </c>
      <c r="F667">
        <f>(F2 + F5 + F7 + F9 + F11 + F15 + F18 + F32 + F45 + F58 + F71 + F83 + F96 + F139 + F146 + F173 + F298 + F328 + F347 + F375 + F380 + F398 + F436 + F449 + F467 + F472 + F498 + F512 + F516 + F657 + F661 + F664 + F666)</f>
        <v/>
      </c>
      <c r="G667">
        <f>(G2 + G5 + G7 + G9 + G11 + G15 + G18 + G32 + G45 + G58 + G71 + G83 + G96 + G139 + G146 + G173 + G298 + G328 + G347 + G375 + G380 + G398 + G436 + G449 + G467 + G472 + G498 + G512 + G516 + G657 + G661 + G664 + G666)</f>
        <v/>
      </c>
      <c r="H667">
        <f>(H2 + H5 + H7 + H9 + H11 + H15 + H18 + H32 + H45 + H58 + H71 + H83 + H96 + H139 + H146 + H173 + H298 + H328 + H347 + H375 + H380 + H398 + H436 + H449 + H467 + H472 + H498 + H512 + H516 + H657 + H661 + H664 + H666)</f>
        <v/>
      </c>
      <c r="J667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J657 + J660 + J661 + J663 + J664 + J665 + J666)</f>
        <v/>
      </c>
    </row>
    <row r="668">
      <c r="A668" t="inlineStr">
        <is>
          <t>sw_IBUF[14]: sw_IBUF[14]_inst/O to masterReg/register_reg_r1_0_31_12_17_i_5/I2sum delays + cap delay</t>
        </is>
      </c>
      <c r="E668">
        <f>1000*(E667 + J667)</f>
        <v/>
      </c>
      <c r="F668">
        <f>1000*(F667 + J667)</f>
        <v/>
      </c>
      <c r="G668">
        <f>1000*(G667 + J667)</f>
        <v/>
      </c>
      <c r="H668">
        <f>1000*(H667 + J667)</f>
        <v/>
      </c>
    </row>
    <row r="670">
      <c r="A670" t="inlineStr">
        <is>
          <t>sw_IBUF[14]: sw_IBUF[14]_inst/O to masterReg/register_reg_r1_0_31_12_17_i_5/I2Total delay (from Vivado)</t>
        </is>
      </c>
      <c r="E670" t="inlineStr">
        <is>
          <t>2613</t>
        </is>
      </c>
      <c r="F670" t="inlineStr">
        <is>
          <t>2304</t>
        </is>
      </c>
      <c r="G670" t="inlineStr">
        <is>
          <t>4366</t>
        </is>
      </c>
      <c r="H670" t="inlineStr">
        <is>
          <t>3758</t>
        </is>
      </c>
    </row>
    <row r="672">
      <c r="A672" t="inlineStr">
        <is>
          <t>INT_R_X3Y50/INT_R.SE2END3-&gt;&gt;IMUX38</t>
        </is>
      </c>
      <c r="B672" t="inlineStr">
        <is>
          <t>Buffer</t>
        </is>
      </c>
      <c r="C672" t="n">
        <v>1.6107141875</v>
      </c>
      <c r="D672" t="n">
        <v>0.007713</v>
      </c>
      <c r="E672" t="n">
        <v>0.047</v>
      </c>
      <c r="F672" t="n">
        <v>0.038</v>
      </c>
      <c r="G672" t="n">
        <v>0.138</v>
      </c>
      <c r="H672" t="n">
        <v>0.114</v>
      </c>
      <c r="I672">
        <f>((((D677) + (D676))) + (D673 + D674))</f>
        <v/>
      </c>
      <c r="J672">
        <f>(((((D677) + (D676))) + (D673 + D674))*C672)</f>
        <v/>
      </c>
    </row>
    <row r="673">
      <c r="A673" t="inlineStr">
        <is>
          <t>INT_R_X3Y50/IMUX38</t>
        </is>
      </c>
      <c r="B673" t="inlineStr">
        <is>
          <t>Part of wire</t>
        </is>
      </c>
      <c r="C673" t="n">
        <v>0</v>
      </c>
      <c r="D673" t="n">
        <v>0</v>
      </c>
    </row>
    <row r="674">
      <c r="A674" t="inlineStr">
        <is>
          <t>CLBLM_R_X3Y50/CLBLM_IMUX38</t>
        </is>
      </c>
      <c r="B674" t="inlineStr">
        <is>
          <t>Part of wire</t>
        </is>
      </c>
      <c r="C674" t="n">
        <v>0</v>
      </c>
      <c r="D674" t="n">
        <v>0</v>
      </c>
      <c r="I674">
        <f>(((D673 + D674)/2) + (((D677) + (D676))))</f>
        <v/>
      </c>
      <c r="J674">
        <f>((C673 + C674)*(((D673 + D674)/2) + (((D677) + (D676)))))</f>
        <v/>
      </c>
    </row>
    <row r="675">
      <c r="A675" t="inlineStr">
        <is>
          <t>CLBLM_R_X3Y50/CLBLM_R.CLBLM_IMUX38-&gt;CLBLM_M_D3</t>
        </is>
      </c>
      <c r="B675" t="inlineStr">
        <is>
          <t>PassTransistor</t>
        </is>
      </c>
      <c r="C675" t="n">
        <v>0</v>
      </c>
      <c r="E675" t="n">
        <v>0</v>
      </c>
      <c r="F675" t="n">
        <v>0</v>
      </c>
      <c r="G675" t="n">
        <v>0</v>
      </c>
      <c r="H675" t="n">
        <v>0</v>
      </c>
      <c r="I675">
        <f>((D677) + (D676))</f>
        <v/>
      </c>
      <c r="J675">
        <f>(((D677) + (D676))*C675)</f>
        <v/>
      </c>
    </row>
    <row r="676">
      <c r="A676" t="inlineStr">
        <is>
          <t>CLBLM_R_X3Y50/CLBLM_M_D3</t>
        </is>
      </c>
      <c r="B676" t="inlineStr">
        <is>
          <t>Part of wire</t>
        </is>
      </c>
      <c r="C676" t="n">
        <v>0</v>
      </c>
      <c r="D676" t="n">
        <v>0</v>
      </c>
      <c r="I676">
        <f>(((D676)/2) + (D677))</f>
        <v/>
      </c>
      <c r="J676">
        <f>((C676)*(((D676)/2) + (D677)))</f>
        <v/>
      </c>
    </row>
    <row r="677">
      <c r="A677" t="inlineStr">
        <is>
          <t>masterReg/register_reg_r1_0_31_18_23_i_1/I2</t>
        </is>
      </c>
      <c r="B677" t="inlineStr">
        <is>
          <t>Inpin</t>
        </is>
      </c>
      <c r="D677" t="n">
        <v>0</v>
      </c>
      <c r="E677" t="n">
        <v>0.144</v>
      </c>
      <c r="F677" t="n">
        <v>0.08799999999999999</v>
      </c>
      <c r="G677" t="n">
        <v>0.377</v>
      </c>
      <c r="H677" t="n">
        <v>0.209</v>
      </c>
    </row>
    <row r="678">
      <c r="A678" t="inlineStr">
        <is>
          <t>sw_IBUF[14]: sw_IBUF[14]_inst/O to masterReg/register_reg_r1_0_31_18_23_i_1/I2 sum delays</t>
        </is>
      </c>
      <c r="E678">
        <f>(E2 + E5 + E7 + E9 + E11 + E15 + E18 + E32 + E45 + E58 + E71 + E83 + E96 + E139 + E146 + E173 + E298 + E328 + E347 + E375 + E380 + E398 + E436 + E449 + E467 + E472 + E498 + E512 + E516 + E657 + E672 + E675 + E677)</f>
        <v/>
      </c>
      <c r="F678">
        <f>(F2 + F5 + F7 + F9 + F11 + F15 + F18 + F32 + F45 + F58 + F71 + F83 + F96 + F139 + F146 + F173 + F298 + F328 + F347 + F375 + F380 + F398 + F436 + F449 + F467 + F472 + F498 + F512 + F516 + F657 + F672 + F675 + F677)</f>
        <v/>
      </c>
      <c r="G678">
        <f>(G2 + G5 + G7 + G9 + G11 + G15 + G18 + G32 + G45 + G58 + G71 + G83 + G96 + G139 + G146 + G173 + G298 + G328 + G347 + G375 + G380 + G398 + G436 + G449 + G467 + G472 + G498 + G512 + G516 + G657 + G672 + G675 + G677)</f>
        <v/>
      </c>
      <c r="H678">
        <f>(H2 + H5 + H7 + H9 + H11 + H15 + H18 + H32 + H45 + H58 + H71 + H83 + H96 + H139 + H146 + H173 + H298 + H328 + H347 + H375 + H380 + H398 + H436 + H449 + H467 + H472 + H498 + H512 + H516 + H657 + H672 + H675 + H677)</f>
        <v/>
      </c>
      <c r="J678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J467 + J471 + J472 + J475 + J498 + J500 + J512 + J515 + J516 + J518 + J657 + J660 + J672 + J674 + J675 + J676 + J677)</f>
        <v/>
      </c>
    </row>
    <row r="679">
      <c r="A679" t="inlineStr">
        <is>
          <t>sw_IBUF[14]: sw_IBUF[14]_inst/O to masterReg/register_reg_r1_0_31_18_23_i_1/I2sum delays + cap delay</t>
        </is>
      </c>
      <c r="E679">
        <f>1000*(E678 + J678)</f>
        <v/>
      </c>
      <c r="F679">
        <f>1000*(F678 + J678)</f>
        <v/>
      </c>
      <c r="G679">
        <f>1000*(G678 + J678)</f>
        <v/>
      </c>
      <c r="H679">
        <f>1000*(H678 + J678)</f>
        <v/>
      </c>
    </row>
    <row r="681">
      <c r="A681" t="inlineStr">
        <is>
          <t>sw_IBUF[14]: sw_IBUF[14]_inst/O to masterReg/register_reg_r1_0_31_18_23_i_1/I2Total delay (from Vivado)</t>
        </is>
      </c>
      <c r="E681" t="inlineStr">
        <is>
          <t>2621</t>
        </is>
      </c>
      <c r="F681" t="inlineStr">
        <is>
          <t>2283</t>
        </is>
      </c>
      <c r="G681" t="inlineStr">
        <is>
          <t>4391</t>
        </is>
      </c>
      <c r="H681" t="inlineStr">
        <is>
          <t>3699</t>
        </is>
      </c>
    </row>
    <row r="683">
      <c r="A683" t="inlineStr">
        <is>
          <t>INT_R_X3Y55/INT_R.WR1END_S1_0-&gt;&gt;SR1BEG_S0</t>
        </is>
      </c>
      <c r="B683" t="inlineStr">
        <is>
          <t>Buffer</t>
        </is>
      </c>
      <c r="C683" t="n">
        <v>1.16220225</v>
      </c>
      <c r="D683" t="n">
        <v>0.008429000000000001</v>
      </c>
      <c r="E683" t="n">
        <v>0.056</v>
      </c>
      <c r="F683" t="n">
        <v>0.046</v>
      </c>
      <c r="G683" t="n">
        <v>0.132</v>
      </c>
      <c r="H683" t="n">
        <v>0.109</v>
      </c>
      <c r="I683">
        <f>((D685 + D711) + (D684))</f>
        <v/>
      </c>
      <c r="J683">
        <f>(((D685 + D711) + (D684))*C683)</f>
        <v/>
      </c>
    </row>
    <row r="684">
      <c r="A684" t="inlineStr">
        <is>
          <t>INT_R_X3Y55/SR1BEG_S0</t>
        </is>
      </c>
      <c r="B684" t="inlineStr">
        <is>
          <t>Part of wire</t>
        </is>
      </c>
      <c r="C684" t="n">
        <v>0</v>
      </c>
      <c r="D684" t="n">
        <v>0</v>
      </c>
      <c r="I684">
        <f>(((D684)/2) + (D685 + D711))</f>
        <v/>
      </c>
      <c r="J684">
        <f>((C684)*(((D684)/2) + (D685 + D711)))</f>
        <v/>
      </c>
    </row>
    <row r="685">
      <c r="A685" t="inlineStr">
        <is>
          <t>INT_R_X3Y55/INT_R.SR1BEG_S0-&gt;&gt;BYP_ALT1</t>
        </is>
      </c>
      <c r="B685" t="inlineStr">
        <is>
          <t>Buffer</t>
        </is>
      </c>
      <c r="C685" t="n">
        <v>0</v>
      </c>
      <c r="D685" t="n">
        <v>0.00757</v>
      </c>
      <c r="E685" t="n">
        <v>0</v>
      </c>
      <c r="F685" t="n">
        <v>0</v>
      </c>
      <c r="G685" t="n">
        <v>0</v>
      </c>
      <c r="H685" t="n">
        <v>0</v>
      </c>
      <c r="I685">
        <f>((D687) + (D686))</f>
        <v/>
      </c>
      <c r="J685">
        <f>(((D687) + (D686))*C685)</f>
        <v/>
      </c>
    </row>
    <row r="686">
      <c r="A686" t="inlineStr">
        <is>
          <t>INT_R_X3Y55/BYP_ALT1</t>
        </is>
      </c>
      <c r="B686" t="inlineStr">
        <is>
          <t>Part of wire</t>
        </is>
      </c>
      <c r="C686" t="n">
        <v>0</v>
      </c>
      <c r="D686" t="n">
        <v>0</v>
      </c>
      <c r="I686">
        <f>(((D686)/2) + (D687))</f>
        <v/>
      </c>
      <c r="J686">
        <f>((C686)*(((D686)/2) + (D687)))</f>
        <v/>
      </c>
    </row>
    <row r="687">
      <c r="A687" t="inlineStr">
        <is>
          <t>INT_R_X3Y55/INT_R.BYP_ALT1-&gt;&gt;BYP_BOUNCE1</t>
        </is>
      </c>
      <c r="B687" t="inlineStr">
        <is>
          <t>Buffer</t>
        </is>
      </c>
      <c r="C687" t="n">
        <v>1.4764880625</v>
      </c>
      <c r="D687" t="n">
        <v>0</v>
      </c>
      <c r="E687" t="n">
        <v>0.059</v>
      </c>
      <c r="F687" t="n">
        <v>0.049</v>
      </c>
      <c r="G687" t="n">
        <v>0.178</v>
      </c>
      <c r="H687" t="n">
        <v>0.147</v>
      </c>
      <c r="I687">
        <f>((D689 + D700) + (D688))</f>
        <v/>
      </c>
      <c r="J687">
        <f>(((D689 + D700) + (D688))*C687)</f>
        <v/>
      </c>
    </row>
    <row r="688">
      <c r="A688" t="inlineStr">
        <is>
          <t>INT_R_X3Y55/BYP_BOUNCE1</t>
        </is>
      </c>
      <c r="B688" t="inlineStr">
        <is>
          <t>Part of wire</t>
        </is>
      </c>
      <c r="C688" t="n">
        <v>0</v>
      </c>
      <c r="D688" t="n">
        <v>0</v>
      </c>
      <c r="I688">
        <f>(((D688)/2) + (D689 + D700))</f>
        <v/>
      </c>
      <c r="J688">
        <f>((C688)*(((D688)/2) + (D689 + D700)))</f>
        <v/>
      </c>
    </row>
    <row r="689">
      <c r="A689" t="inlineStr">
        <is>
          <t>INT_R_X3Y55/INT_R.BYP_BOUNCE1-&gt;&gt;IMUX27</t>
        </is>
      </c>
      <c r="B689" t="inlineStr">
        <is>
          <t>Buffer</t>
        </is>
      </c>
      <c r="C689" t="n">
        <v>1.6107141875</v>
      </c>
      <c r="D689" t="n">
        <v>0.007713</v>
      </c>
      <c r="E689" t="n">
        <v>0.047</v>
      </c>
      <c r="F689" t="n">
        <v>0.038</v>
      </c>
      <c r="G689" t="n">
        <v>0.138</v>
      </c>
      <c r="H689" t="n">
        <v>0.114</v>
      </c>
      <c r="I689">
        <f>((((D694) + (D693))) + (D690 + D691))</f>
        <v/>
      </c>
      <c r="J689">
        <f>(((((D694) + (D693))) + (D690 + D691))*C689)</f>
        <v/>
      </c>
    </row>
    <row r="690">
      <c r="A690" t="inlineStr">
        <is>
          <t>INT_R_X3Y55/IMUX27</t>
        </is>
      </c>
      <c r="B690" t="inlineStr">
        <is>
          <t>Part of wire</t>
        </is>
      </c>
      <c r="C690" t="n">
        <v>0</v>
      </c>
      <c r="D690" t="n">
        <v>0</v>
      </c>
    </row>
    <row r="691">
      <c r="A691" t="inlineStr">
        <is>
          <t>CLBLM_R_X3Y55/CLBLM_IMUX27</t>
        </is>
      </c>
      <c r="B691" t="inlineStr">
        <is>
          <t>Part of wire</t>
        </is>
      </c>
      <c r="C691" t="n">
        <v>0</v>
      </c>
      <c r="D691" t="n">
        <v>0</v>
      </c>
      <c r="I691">
        <f>(((D690 + D691)/2) + (((D694) + (D693))))</f>
        <v/>
      </c>
      <c r="J691">
        <f>((C690 + C691)*(((D690 + D691)/2) + (((D694) + (D693)))))</f>
        <v/>
      </c>
    </row>
    <row r="692">
      <c r="A692" t="inlineStr">
        <is>
          <t>CLBLM_R_X3Y55/CLBLM_R.CLBLM_IMUX27-&gt;CLBLM_M_B4</t>
        </is>
      </c>
      <c r="B692" t="inlineStr">
        <is>
          <t>PassTransistor</t>
        </is>
      </c>
      <c r="C692" t="n">
        <v>0</v>
      </c>
      <c r="E692" t="n">
        <v>0</v>
      </c>
      <c r="F692" t="n">
        <v>0</v>
      </c>
      <c r="G692" t="n">
        <v>0</v>
      </c>
      <c r="H692" t="n">
        <v>0</v>
      </c>
      <c r="I692">
        <f>((D694) + (D693))</f>
        <v/>
      </c>
      <c r="J692">
        <f>(((D694) + (D693))*C692)</f>
        <v/>
      </c>
    </row>
    <row r="693">
      <c r="A693" t="inlineStr">
        <is>
          <t>CLBLM_R_X3Y55/CLBLM_M_B4</t>
        </is>
      </c>
      <c r="B693" t="inlineStr">
        <is>
          <t>Part of wire</t>
        </is>
      </c>
      <c r="C693" t="n">
        <v>0</v>
      </c>
      <c r="D693" t="n">
        <v>0</v>
      </c>
      <c r="I693">
        <f>(((D693)/2) + (D694))</f>
        <v/>
      </c>
      <c r="J693">
        <f>((C693)*(((D693)/2) + (D694)))</f>
        <v/>
      </c>
    </row>
    <row r="694">
      <c r="A694" t="inlineStr">
        <is>
          <t>masterReg/register_reg_r1_0_31_18_23_i_3/I2</t>
        </is>
      </c>
      <c r="B694" t="inlineStr">
        <is>
          <t>Inpin</t>
        </is>
      </c>
      <c r="D694" t="n">
        <v>0</v>
      </c>
      <c r="E694" t="n">
        <v>0.112</v>
      </c>
      <c r="F694" t="n">
        <v>0.09</v>
      </c>
      <c r="G694" t="n">
        <v>0.3</v>
      </c>
      <c r="H694" t="n">
        <v>0.242</v>
      </c>
    </row>
    <row r="695">
      <c r="A695" t="inlineStr">
        <is>
          <t>sw_IBUF[14]: sw_IBUF[14]_inst/O to masterReg/register_reg_r1_0_31_18_23_i_3/I2 sum delays</t>
        </is>
      </c>
      <c r="E695">
        <f>(E2 + E5 + E7 + E9 + E11 + E15 + E18 + E32 + E45 + E58 + E71 + E83 + E96 + E139 + E146 + E173 + E298 + E328 + E347 + E375 + E380 + E398 + E436 + E449 + E683 + E685 + E687 + E689 + E692 + E694)</f>
        <v/>
      </c>
      <c r="F695">
        <f>(F2 + F5 + F7 + F9 + F11 + F15 + F18 + F32 + F45 + F58 + F71 + F83 + F96 + F139 + F146 + F173 + F298 + F328 + F347 + F375 + F380 + F398 + F436 + F449 + F683 + F685 + F687 + F689 + F692 + F694)</f>
        <v/>
      </c>
      <c r="G695">
        <f>(G2 + G5 + G7 + G9 + G11 + G15 + G18 + G32 + G45 + G58 + G71 + G83 + G96 + G139 + G146 + G173 + G298 + G328 + G347 + G375 + G380 + G398 + G436 + G449 + G683 + G685 + G687 + G689 + G692 + G694)</f>
        <v/>
      </c>
      <c r="H695">
        <f>(H2 + H5 + H7 + H9 + H11 + H15 + H18 + H32 + H45 + H58 + H71 + H83 + H96 + H139 + H146 + H173 + H298 + H328 + H347 + H375 + H380 + H398 + H436 + H449 + H683 + H685 + H687 + H689 + H692 + H694)</f>
        <v/>
      </c>
      <c r="J695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J683 + J684 + J685 + J686 + J687 + J688 + J689 + J691 + J692 + J693 + J694)</f>
        <v/>
      </c>
    </row>
    <row r="696">
      <c r="A696" t="inlineStr">
        <is>
          <t>sw_IBUF[14]: sw_IBUF[14]_inst/O to masterReg/register_reg_r1_0_31_18_23_i_3/I2sum delays + cap delay</t>
        </is>
      </c>
      <c r="E696">
        <f>1000*(E695 + J695)</f>
        <v/>
      </c>
      <c r="F696">
        <f>1000*(F695 + J695)</f>
        <v/>
      </c>
      <c r="G696">
        <f>1000*(G695 + J695)</f>
        <v/>
      </c>
      <c r="H696">
        <f>1000*(H695 + J695)</f>
        <v/>
      </c>
    </row>
    <row r="698">
      <c r="A698" t="inlineStr">
        <is>
          <t>sw_IBUF[14]: sw_IBUF[14]_inst/O to masterReg/register_reg_r1_0_31_18_23_i_3/I2Total delay (from Vivado)</t>
        </is>
      </c>
      <c r="E698" t="inlineStr">
        <is>
          <t>2344</t>
        </is>
      </c>
      <c r="F698" t="inlineStr">
        <is>
          <t>2072</t>
        </is>
      </c>
      <c r="G698" t="inlineStr">
        <is>
          <t>3836</t>
        </is>
      </c>
      <c r="H698" t="inlineStr">
        <is>
          <t>3309</t>
        </is>
      </c>
    </row>
    <row r="700">
      <c r="A700" t="inlineStr">
        <is>
          <t>INT_R_X3Y55/INT_R.BYP_BOUNCE1-&gt;&gt;IMUX21</t>
        </is>
      </c>
      <c r="B700" t="inlineStr">
        <is>
          <t>Buffer</t>
        </is>
      </c>
      <c r="C700" t="n">
        <v>1.6107141875</v>
      </c>
      <c r="D700" t="n">
        <v>0.007713</v>
      </c>
      <c r="E700" t="n">
        <v>0.047</v>
      </c>
      <c r="F700" t="n">
        <v>0.038</v>
      </c>
      <c r="G700" t="n">
        <v>0.138</v>
      </c>
      <c r="H700" t="n">
        <v>0.114</v>
      </c>
      <c r="I700">
        <f>((((D705) + (D704))) + (D701 + D702))</f>
        <v/>
      </c>
      <c r="J700">
        <f>(((((D705) + (D704))) + (D701 + D702))*C700)</f>
        <v/>
      </c>
    </row>
    <row r="701">
      <c r="A701" t="inlineStr">
        <is>
          <t>INT_R_X3Y55/IMUX21</t>
        </is>
      </c>
      <c r="B701" t="inlineStr">
        <is>
          <t>Part of wire</t>
        </is>
      </c>
      <c r="C701" t="n">
        <v>0</v>
      </c>
      <c r="D701" t="n">
        <v>0</v>
      </c>
    </row>
    <row r="702">
      <c r="A702" t="inlineStr">
        <is>
          <t>CLBLM_R_X3Y55/CLBLM_IMUX21</t>
        </is>
      </c>
      <c r="B702" t="inlineStr">
        <is>
          <t>Part of wire</t>
        </is>
      </c>
      <c r="C702" t="n">
        <v>0</v>
      </c>
      <c r="D702" t="n">
        <v>0</v>
      </c>
      <c r="I702">
        <f>(((D701 + D702)/2) + (((D705) + (D704))))</f>
        <v/>
      </c>
      <c r="J702">
        <f>((C701 + C702)*(((D701 + D702)/2) + (((D705) + (D704)))))</f>
        <v/>
      </c>
    </row>
    <row r="703">
      <c r="A703" t="inlineStr">
        <is>
          <t>CLBLM_R_X3Y55/CLBLM_R.CLBLM_IMUX21-&gt;CLBLM_L_C4</t>
        </is>
      </c>
      <c r="B703" t="inlineStr">
        <is>
          <t>PassTransistor</t>
        </is>
      </c>
      <c r="C703" t="n">
        <v>0</v>
      </c>
      <c r="E703" t="n">
        <v>0</v>
      </c>
      <c r="F703" t="n">
        <v>0</v>
      </c>
      <c r="G703" t="n">
        <v>0</v>
      </c>
      <c r="H703" t="n">
        <v>0</v>
      </c>
      <c r="I703">
        <f>((D705) + (D704))</f>
        <v/>
      </c>
      <c r="J703">
        <f>(((D705) + (D704))*C703)</f>
        <v/>
      </c>
    </row>
    <row r="704">
      <c r="A704" t="inlineStr">
        <is>
          <t>CLBLM_R_X3Y55/CLBLM_L_C4</t>
        </is>
      </c>
      <c r="B704" t="inlineStr">
        <is>
          <t>Part of wire</t>
        </is>
      </c>
      <c r="C704" t="n">
        <v>0</v>
      </c>
      <c r="D704" t="n">
        <v>0</v>
      </c>
      <c r="I704">
        <f>(((D704)/2) + (D705))</f>
        <v/>
      </c>
      <c r="J704">
        <f>((C704)*(((D704)/2) + (D705)))</f>
        <v/>
      </c>
    </row>
    <row r="705">
      <c r="A705" t="inlineStr">
        <is>
          <t>masterReg/readData2[21]_i_2/I0</t>
        </is>
      </c>
      <c r="B705" t="inlineStr">
        <is>
          <t>Inpin</t>
        </is>
      </c>
      <c r="D705" t="n">
        <v>0</v>
      </c>
      <c r="E705" t="n">
        <v>0.108</v>
      </c>
      <c r="F705" t="n">
        <v>0.08699999999999999</v>
      </c>
      <c r="G705" t="n">
        <v>0.281</v>
      </c>
      <c r="H705" t="n">
        <v>0.227</v>
      </c>
    </row>
    <row r="706">
      <c r="A706" t="inlineStr">
        <is>
          <t>sw_IBUF[14]: sw_IBUF[14]_inst/O to masterReg/readData2[21]_i_2/I0 sum delays</t>
        </is>
      </c>
      <c r="E706">
        <f>(E2 + E5 + E7 + E9 + E11 + E15 + E18 + E32 + E45 + E58 + E71 + E83 + E96 + E139 + E146 + E173 + E298 + E328 + E347 + E375 + E380 + E398 + E436 + E449 + E683 + E685 + E687 + E700 + E703 + E705)</f>
        <v/>
      </c>
      <c r="F706">
        <f>(F2 + F5 + F7 + F9 + F11 + F15 + F18 + F32 + F45 + F58 + F71 + F83 + F96 + F139 + F146 + F173 + F298 + F328 + F347 + F375 + F380 + F398 + F436 + F449 + F683 + F685 + F687 + F700 + F703 + F705)</f>
        <v/>
      </c>
      <c r="G706">
        <f>(G2 + G5 + G7 + G9 + G11 + G15 + G18 + G32 + G45 + G58 + G71 + G83 + G96 + G139 + G146 + G173 + G298 + G328 + G347 + G375 + G380 + G398 + G436 + G449 + G683 + G685 + G687 + G700 + G703 + G705)</f>
        <v/>
      </c>
      <c r="H706">
        <f>(H2 + H5 + H7 + H9 + H11 + H15 + H18 + H32 + H45 + H58 + H71 + H83 + H96 + H139 + H146 + H173 + H298 + H328 + H347 + H375 + H380 + H398 + H436 + H449 + H683 + H685 + H687 + H700 + H703 + H705)</f>
        <v/>
      </c>
      <c r="J706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J683 + J684 + J685 + J686 + J687 + J688 + J700 + J702 + J703 + J704 + J705)</f>
        <v/>
      </c>
    </row>
    <row r="707">
      <c r="A707" t="inlineStr">
        <is>
          <t>sw_IBUF[14]: sw_IBUF[14]_inst/O to masterReg/readData2[21]_i_2/I0sum delays + cap delay</t>
        </is>
      </c>
      <c r="E707">
        <f>1000*(E706 + J706)</f>
        <v/>
      </c>
      <c r="F707">
        <f>1000*(F706 + J706)</f>
        <v/>
      </c>
      <c r="G707">
        <f>1000*(G706 + J706)</f>
        <v/>
      </c>
      <c r="H707">
        <f>1000*(H706 + J706)</f>
        <v/>
      </c>
    </row>
    <row r="709">
      <c r="A709" t="inlineStr">
        <is>
          <t>sw_IBUF[14]: sw_IBUF[14]_inst/O to masterReg/readData2[21]_i_2/I0Total delay (from Vivado)</t>
        </is>
      </c>
      <c r="E709" t="inlineStr">
        <is>
          <t>2340</t>
        </is>
      </c>
      <c r="F709" t="inlineStr">
        <is>
          <t>2069</t>
        </is>
      </c>
      <c r="G709" t="inlineStr">
        <is>
          <t>3821</t>
        </is>
      </c>
      <c r="H709" t="inlineStr">
        <is>
          <t>3297</t>
        </is>
      </c>
    </row>
    <row r="711">
      <c r="A711" t="inlineStr">
        <is>
          <t>INT_R_X3Y55/INT_R.SR1BEG_S0-&gt;&gt;ER1BEG1</t>
        </is>
      </c>
      <c r="B711" t="inlineStr">
        <is>
          <t>Buffer</t>
        </is>
      </c>
      <c r="C711" t="n">
        <v>1.16220225</v>
      </c>
      <c r="D711" t="n">
        <v>0.008429000000000001</v>
      </c>
      <c r="E711" t="n">
        <v>0.044</v>
      </c>
      <c r="F711" t="n">
        <v>0.036</v>
      </c>
      <c r="G711" t="n">
        <v>0.124</v>
      </c>
      <c r="H711" t="n">
        <v>0.103</v>
      </c>
      <c r="I711">
        <f>((D716) + (D712 + D713 + D714 + D715))</f>
        <v/>
      </c>
      <c r="J711">
        <f>(((D716) + (D712 + D713 + D714 + D715))*C711)</f>
        <v/>
      </c>
    </row>
    <row r="712">
      <c r="A712" t="inlineStr">
        <is>
          <t>INT_R_X3Y55/ER1BEG1</t>
        </is>
      </c>
      <c r="B712" t="inlineStr">
        <is>
          <t>Part of wire</t>
        </is>
      </c>
      <c r="C712" t="n">
        <v>0</v>
      </c>
      <c r="D712" t="n">
        <v>0</v>
      </c>
    </row>
    <row r="713">
      <c r="A713" t="inlineStr">
        <is>
          <t>INT_L_X4Y55/ER1END1</t>
        </is>
      </c>
      <c r="B713" t="inlineStr">
        <is>
          <t>Part of wire</t>
        </is>
      </c>
      <c r="C713" t="n">
        <v>0</v>
      </c>
      <c r="D713" t="n">
        <v>0</v>
      </c>
    </row>
    <row r="714">
      <c r="A714" t="inlineStr">
        <is>
          <t>CLBLM_R_X3Y55/CLBLM_ER1BEG1</t>
        </is>
      </c>
      <c r="B714" t="inlineStr">
        <is>
          <t>Part of wire</t>
        </is>
      </c>
      <c r="C714" t="n">
        <v>0.09049599999999999</v>
      </c>
      <c r="D714" t="n">
        <v>0.005564</v>
      </c>
    </row>
    <row r="715">
      <c r="A715" t="inlineStr">
        <is>
          <t>CLBLL_L_X4Y55/CLBLL_ER1BEG1</t>
        </is>
      </c>
      <c r="B715" t="inlineStr">
        <is>
          <t>Part of wire</t>
        </is>
      </c>
      <c r="C715" t="n">
        <v>0.079184</v>
      </c>
      <c r="D715" t="n">
        <v>0.005564</v>
      </c>
      <c r="I715">
        <f>(((D712 + D713 + D714 + D715)/2) + (D716))</f>
        <v/>
      </c>
      <c r="J715">
        <f>((C712 + C713 + C714 + C715)*(((D712 + D713 + D714 + D715)/2) + (D716)))</f>
        <v/>
      </c>
    </row>
    <row r="716">
      <c r="A716" t="inlineStr">
        <is>
          <t>INT_L_X4Y55/INT_L.ER1END1-&gt;&gt;ER1BEG2</t>
        </is>
      </c>
      <c r="B716" t="inlineStr">
        <is>
          <t>Buffer</t>
        </is>
      </c>
      <c r="C716" t="n">
        <v>1.16220225</v>
      </c>
      <c r="D716" t="n">
        <v>0.008429000000000001</v>
      </c>
      <c r="E716" t="n">
        <v>0.044</v>
      </c>
      <c r="F716" t="n">
        <v>0.036</v>
      </c>
      <c r="G716" t="n">
        <v>0.122</v>
      </c>
      <c r="H716" t="n">
        <v>0.101</v>
      </c>
      <c r="I716">
        <f>((D719) + (D717 + D718))</f>
        <v/>
      </c>
      <c r="J716">
        <f>(((D719) + (D717 + D718))*C716)</f>
        <v/>
      </c>
    </row>
    <row r="717">
      <c r="A717" t="inlineStr">
        <is>
          <t>INT_L_X4Y55/ER1BEG2</t>
        </is>
      </c>
      <c r="B717" t="inlineStr">
        <is>
          <t>Part of wire</t>
        </is>
      </c>
      <c r="C717" t="n">
        <v>0</v>
      </c>
      <c r="D717" t="n">
        <v>0</v>
      </c>
    </row>
    <row r="718">
      <c r="A718" t="inlineStr">
        <is>
          <t>INT_R_X5Y55/ER1END2</t>
        </is>
      </c>
      <c r="B718" t="inlineStr">
        <is>
          <t>Part of wire</t>
        </is>
      </c>
      <c r="C718" t="n">
        <v>0</v>
      </c>
      <c r="D718" t="n">
        <v>0</v>
      </c>
      <c r="I718">
        <f>(((D717 + D718)/2) + (D719))</f>
        <v/>
      </c>
      <c r="J718">
        <f>((C717 + C718)*(((D717 + D718)/2) + (D719)))</f>
        <v/>
      </c>
    </row>
    <row r="719">
      <c r="A719" t="inlineStr">
        <is>
          <t>INT_R_X5Y55/INT_R.ER1END2-&gt;&gt;IMUX37</t>
        </is>
      </c>
      <c r="B719" t="inlineStr">
        <is>
          <t>Buffer</t>
        </is>
      </c>
      <c r="C719" t="n">
        <v>1.6107141875</v>
      </c>
      <c r="D719" t="n">
        <v>0.007713</v>
      </c>
      <c r="E719" t="n">
        <v>0.047</v>
      </c>
      <c r="F719" t="n">
        <v>0.038</v>
      </c>
      <c r="G719" t="n">
        <v>0.138</v>
      </c>
      <c r="H719" t="n">
        <v>0.114</v>
      </c>
      <c r="I719">
        <f>((((D724) + (D723))) + (D720 + D721))</f>
        <v/>
      </c>
      <c r="J719">
        <f>(((((D724) + (D723))) + (D720 + D721))*C719)</f>
        <v/>
      </c>
    </row>
    <row r="720">
      <c r="A720" t="inlineStr">
        <is>
          <t>INT_R_X5Y55/IMUX37</t>
        </is>
      </c>
      <c r="B720" t="inlineStr">
        <is>
          <t>Part of wire</t>
        </is>
      </c>
      <c r="C720" t="n">
        <v>0</v>
      </c>
      <c r="D720" t="n">
        <v>0</v>
      </c>
    </row>
    <row r="721">
      <c r="A721" t="inlineStr">
        <is>
          <t>CLBLM_R_X5Y55/CLBLM_IMUX37</t>
        </is>
      </c>
      <c r="B721" t="inlineStr">
        <is>
          <t>Part of wire</t>
        </is>
      </c>
      <c r="C721" t="n">
        <v>0</v>
      </c>
      <c r="D721" t="n">
        <v>0</v>
      </c>
      <c r="I721">
        <f>(((D720 + D721)/2) + (((D724) + (D723))))</f>
        <v/>
      </c>
      <c r="J721">
        <f>((C720 + C721)*(((D720 + D721)/2) + (((D724) + (D723)))))</f>
        <v/>
      </c>
    </row>
    <row r="722">
      <c r="A722" t="inlineStr">
        <is>
          <t>CLBLM_R_X5Y55/CLBLM_R.CLBLM_IMUX37-&gt;CLBLM_L_D4</t>
        </is>
      </c>
      <c r="B722" t="inlineStr">
        <is>
          <t>PassTransistor</t>
        </is>
      </c>
      <c r="C722" t="n">
        <v>0</v>
      </c>
      <c r="E722" t="n">
        <v>0</v>
      </c>
      <c r="F722" t="n">
        <v>0</v>
      </c>
      <c r="G722" t="n">
        <v>0</v>
      </c>
      <c r="H722" t="n">
        <v>0</v>
      </c>
      <c r="I722">
        <f>((D724) + (D723))</f>
        <v/>
      </c>
      <c r="J722">
        <f>(((D724) + (D723))*C722)</f>
        <v/>
      </c>
    </row>
    <row r="723">
      <c r="A723" t="inlineStr">
        <is>
          <t>CLBLM_R_X5Y55/CLBLM_L_D4</t>
        </is>
      </c>
      <c r="B723" t="inlineStr">
        <is>
          <t>Part of wire</t>
        </is>
      </c>
      <c r="C723" t="n">
        <v>0</v>
      </c>
      <c r="D723" t="n">
        <v>0</v>
      </c>
      <c r="I723">
        <f>(((D723)/2) + (D724))</f>
        <v/>
      </c>
      <c r="J723">
        <f>((C723)*(((D723)/2) + (D724)))</f>
        <v/>
      </c>
    </row>
    <row r="724">
      <c r="A724" t="inlineStr">
        <is>
          <t>masterReg/readData2[24]_i_2/I0</t>
        </is>
      </c>
      <c r="B724" t="inlineStr">
        <is>
          <t>Inpin</t>
        </is>
      </c>
      <c r="D724" t="n">
        <v>0</v>
      </c>
      <c r="E724" t="n">
        <v>0.109</v>
      </c>
      <c r="F724" t="n">
        <v>0.08799999999999999</v>
      </c>
      <c r="G724" t="n">
        <v>0.284</v>
      </c>
      <c r="H724" t="n">
        <v>0.229</v>
      </c>
    </row>
    <row r="725">
      <c r="A725" t="inlineStr">
        <is>
          <t>sw_IBUF[14]: sw_IBUF[14]_inst/O to masterReg/readData2[24]_i_2/I0 sum delays</t>
        </is>
      </c>
      <c r="E725">
        <f>(E2 + E5 + E7 + E9 + E11 + E15 + E18 + E32 + E45 + E58 + E71 + E83 + E96 + E139 + E146 + E173 + E298 + E328 + E347 + E375 + E380 + E398 + E436 + E449 + E683 + E711 + E716 + E719 + E722 + E724)</f>
        <v/>
      </c>
      <c r="F725">
        <f>(F2 + F5 + F7 + F9 + F11 + F15 + F18 + F32 + F45 + F58 + F71 + F83 + F96 + F139 + F146 + F173 + F298 + F328 + F347 + F375 + F380 + F398 + F436 + F449 + F683 + F711 + F716 + F719 + F722 + F724)</f>
        <v/>
      </c>
      <c r="G725">
        <f>(G2 + G5 + G7 + G9 + G11 + G15 + G18 + G32 + G45 + G58 + G71 + G83 + G96 + G139 + G146 + G173 + G298 + G328 + G347 + G375 + G380 + G398 + G436 + G449 + G683 + G711 + G716 + G719 + G722 + G724)</f>
        <v/>
      </c>
      <c r="H725">
        <f>(H2 + H5 + H7 + H9 + H11 + H15 + H18 + H32 + H45 + H58 + H71 + H83 + H96 + H139 + H146 + H173 + H298 + H328 + H347 + H375 + H380 + H398 + H436 + H449 + H683 + H711 + H716 + H719 + H722 + H724)</f>
        <v/>
      </c>
      <c r="J725">
        <f>(J2 + J4 + J5 + J6 + J7 + J8 + J9 + J10 + J11 + J14 + J15 + J17 + J18 + J31 + J32 + J44 + J45 + J57 + J58 + J70 + J71 + J82 + J83 + J95 + J96 + J120 + J139 + J145 + J146 + J150 + J173 + J174 + J298 + J301 + J328 + J335 + J347 + J352 + J375 + J379 + J380 + J386 + J398 + J402 + J436 + J437 + J449 + J455 + J683 + J684 + J711 + J715 + J716 + J718 + J719 + J721 + J722 + J723 + J724)</f>
        <v/>
      </c>
    </row>
    <row r="726">
      <c r="A726" t="inlineStr">
        <is>
          <t>sw_IBUF[14]: sw_IBUF[14]_inst/O to masterReg/readData2[24]_i_2/I0sum delays + cap delay</t>
        </is>
      </c>
      <c r="E726">
        <f>1000*(E725 + J725)</f>
        <v/>
      </c>
      <c r="F726">
        <f>1000*(F725 + J725)</f>
        <v/>
      </c>
      <c r="G726">
        <f>1000*(G725 + J725)</f>
        <v/>
      </c>
      <c r="H726">
        <f>1000*(H725 + J725)</f>
        <v/>
      </c>
    </row>
    <row r="728">
      <c r="A728" t="inlineStr">
        <is>
          <t>sw_IBUF[14]: sw_IBUF[14]_inst/O to masterReg/readData2[24]_i_2/I0Total delay (from Vivado)</t>
        </is>
      </c>
      <c r="E728" t="inlineStr">
        <is>
          <t>2384</t>
        </is>
      </c>
      <c r="F728" t="inlineStr">
        <is>
          <t>2107</t>
        </is>
      </c>
      <c r="G728" t="inlineStr">
        <is>
          <t>3911</t>
        </is>
      </c>
      <c r="H728" t="inlineStr">
        <is>
          <t>3374</t>
        </is>
      </c>
    </row>
    <row r="730">
      <c r="A730" t="inlineStr">
        <is>
          <t>INT_R_X7Y54/INT_R.NW2END3-&gt;&gt;NL1BEG2</t>
        </is>
      </c>
      <c r="B730" t="inlineStr">
        <is>
          <t>Buffer</t>
        </is>
      </c>
      <c r="C730" t="n">
        <v>1.16220225</v>
      </c>
      <c r="D730" t="n">
        <v>0.008429000000000001</v>
      </c>
      <c r="E730" t="n">
        <v>0.054</v>
      </c>
      <c r="F730" t="n">
        <v>0.044</v>
      </c>
      <c r="G730" t="n">
        <v>0.131</v>
      </c>
      <c r="H730" t="n">
        <v>0.108</v>
      </c>
      <c r="I730">
        <f>((D733 + D744) + (D731 + D732))</f>
        <v/>
      </c>
      <c r="J730">
        <f>(((D733 + D744) + (D731 + D732))*C730)</f>
        <v/>
      </c>
    </row>
    <row r="731">
      <c r="A731" t="inlineStr">
        <is>
          <t>INT_R_X7Y54/NL1BEG2</t>
        </is>
      </c>
      <c r="B731" t="inlineStr">
        <is>
          <t>Part of wire</t>
        </is>
      </c>
      <c r="C731" t="n">
        <v>0</v>
      </c>
      <c r="D731" t="n">
        <v>0</v>
      </c>
    </row>
    <row r="732">
      <c r="A732" t="inlineStr">
        <is>
          <t>INT_R_X7Y55/NL1END2</t>
        </is>
      </c>
      <c r="B732" t="inlineStr">
        <is>
          <t>Part of wire</t>
        </is>
      </c>
      <c r="C732" t="n">
        <v>0</v>
      </c>
      <c r="D732" t="n">
        <v>0</v>
      </c>
      <c r="I732">
        <f>(((D731 + D732)/2) + (D733 + D744))</f>
        <v/>
      </c>
      <c r="J732">
        <f>((C731 + C732)*(((D731 + D732)/2) + (D733 + D744)))</f>
        <v/>
      </c>
    </row>
    <row r="733">
      <c r="A733" t="inlineStr">
        <is>
          <t>INT_R_X7Y55/INT_R.NL1END2-&gt;&gt;IMUX11</t>
        </is>
      </c>
      <c r="B733" t="inlineStr">
        <is>
          <t>Buffer</t>
        </is>
      </c>
      <c r="C733" t="n">
        <v>1.6107141875</v>
      </c>
      <c r="D733" t="n">
        <v>0.007713</v>
      </c>
      <c r="E733" t="n">
        <v>0.047</v>
      </c>
      <c r="F733" t="n">
        <v>0.038</v>
      </c>
      <c r="G733" t="n">
        <v>0.138</v>
      </c>
      <c r="H733" t="n">
        <v>0.114</v>
      </c>
      <c r="I733">
        <f>((((D738) + (D737))) + (D734 + D735))</f>
        <v/>
      </c>
      <c r="J733">
        <f>(((((D738) + (D737))) + (D734 + D735))*C733)</f>
        <v/>
      </c>
    </row>
    <row r="734">
      <c r="A734" t="inlineStr">
        <is>
          <t>INT_R_X7Y55/IMUX11</t>
        </is>
      </c>
      <c r="B734" t="inlineStr">
        <is>
          <t>Part of wire</t>
        </is>
      </c>
      <c r="C734" t="n">
        <v>0</v>
      </c>
      <c r="D734" t="n">
        <v>0</v>
      </c>
    </row>
    <row r="735">
      <c r="A735" t="inlineStr">
        <is>
          <t>CLBLM_R_X7Y55/CLBLM_IMUX11</t>
        </is>
      </c>
      <c r="B735" t="inlineStr">
        <is>
          <t>Part of wire</t>
        </is>
      </c>
      <c r="C735" t="n">
        <v>0</v>
      </c>
      <c r="D735" t="n">
        <v>0</v>
      </c>
      <c r="I735">
        <f>(((D734 + D735)/2) + (((D738) + (D737))))</f>
        <v/>
      </c>
      <c r="J735">
        <f>((C734 + C735)*(((D734 + D735)/2) + (((D738) + (D737)))))</f>
        <v/>
      </c>
    </row>
    <row r="736">
      <c r="A736" t="inlineStr">
        <is>
          <t>CLBLM_R_X7Y55/CLBLM_R.CLBLM_IMUX11-&gt;CLBLM_M_A4</t>
        </is>
      </c>
      <c r="B736" t="inlineStr">
        <is>
          <t>PassTransistor</t>
        </is>
      </c>
      <c r="C736" t="n">
        <v>0</v>
      </c>
      <c r="E736" t="n">
        <v>0</v>
      </c>
      <c r="F736" t="n">
        <v>0</v>
      </c>
      <c r="G736" t="n">
        <v>0</v>
      </c>
      <c r="H736" t="n">
        <v>0</v>
      </c>
      <c r="I736">
        <f>((D738) + (D737))</f>
        <v/>
      </c>
      <c r="J736">
        <f>(((D738) + (D737))*C736)</f>
        <v/>
      </c>
    </row>
    <row r="737">
      <c r="A737" t="inlineStr">
        <is>
          <t>CLBLM_R_X7Y55/CLBLM_M_A4</t>
        </is>
      </c>
      <c r="B737" t="inlineStr">
        <is>
          <t>Part of wire</t>
        </is>
      </c>
      <c r="C737" t="n">
        <v>0</v>
      </c>
      <c r="D737" t="n">
        <v>0</v>
      </c>
      <c r="I737">
        <f>(((D737)/2) + (D738))</f>
        <v/>
      </c>
      <c r="J737">
        <f>((C737)*(((D737)/2) + (D738)))</f>
        <v/>
      </c>
    </row>
    <row r="738">
      <c r="A738" t="inlineStr">
        <is>
          <t>ALU1/readData2[26]_i_3/I0</t>
        </is>
      </c>
      <c r="B738" t="inlineStr">
        <is>
          <t>Inpin</t>
        </is>
      </c>
      <c r="D738" t="n">
        <v>0</v>
      </c>
      <c r="E738" t="n">
        <v>0.113</v>
      </c>
      <c r="F738" t="n">
        <v>0.091</v>
      </c>
      <c r="G738" t="n">
        <v>0.303</v>
      </c>
      <c r="H738" t="n">
        <v>0.244</v>
      </c>
    </row>
    <row r="739">
      <c r="A739" t="inlineStr">
        <is>
          <t>sw_IBUF[14]: sw_IBUF[14]_inst/O to ALU1/readData2[26]_i_3/I0 sum delays</t>
        </is>
      </c>
      <c r="E739">
        <f>(E2 + E5 + E7 + E9 + E11 + E15 + E18 + E32 + E45 + E58 + E71 + E83 + E96 + E139 + E146 + E173 + E298 + E328 + E347 + E730 + E733 + E736 + E738)</f>
        <v/>
      </c>
      <c r="F739">
        <f>(F2 + F5 + F7 + F9 + F11 + F15 + F18 + F32 + F45 + F58 + F71 + F83 + F96 + F139 + F146 + F173 + F298 + F328 + F347 + F730 + F733 + F736 + F738)</f>
        <v/>
      </c>
      <c r="G739">
        <f>(G2 + G5 + G7 + G9 + G11 + G15 + G18 + G32 + G45 + G58 + G71 + G83 + G96 + G139 + G146 + G173 + G298 + G328 + G347 + G730 + G733 + G736 + G738)</f>
        <v/>
      </c>
      <c r="H739">
        <f>(H2 + H5 + H7 + H9 + H11 + H15 + H18 + H32 + H45 + H58 + H71 + H83 + H96 + H139 + H146 + H173 + H298 + H328 + H347 + H730 + H733 + H736 + H738)</f>
        <v/>
      </c>
      <c r="J739">
        <f>(J2 + J4 + J5 + J6 + J7 + J8 + J9 + J10 + J11 + J14 + J15 + J17 + J18 + J31 + J32 + J44 + J45 + J57 + J58 + J70 + J71 + J82 + J83 + J95 + J96 + J120 + J139 + J145 + J146 + J150 + J173 + J174 + J298 + J301 + J328 + J335 + J347 + J352 + J730 + J732 + J733 + J735 + J736 + J737 + J738)</f>
        <v/>
      </c>
    </row>
    <row r="740">
      <c r="A740" t="inlineStr">
        <is>
          <t>sw_IBUF[14]: sw_IBUF[14]_inst/O to ALU1/readData2[26]_i_3/I0sum delays + cap delay</t>
        </is>
      </c>
      <c r="E740">
        <f>1000*(E739 + J739)</f>
        <v/>
      </c>
      <c r="F740">
        <f>1000*(F739 + J739)</f>
        <v/>
      </c>
      <c r="G740">
        <f>1000*(G739 + J739)</f>
        <v/>
      </c>
      <c r="H740">
        <f>1000*(H739 + J739)</f>
        <v/>
      </c>
    </row>
    <row r="742">
      <c r="A742" t="inlineStr">
        <is>
          <t>sw_IBUF[14]: sw_IBUF[14]_inst/O to ALU1/readData2[26]_i_3/I0Total delay (from Vivado)</t>
        </is>
      </c>
      <c r="E742" t="inlineStr">
        <is>
          <t>1827</t>
        </is>
      </c>
      <c r="F742" t="inlineStr">
        <is>
          <t>1607</t>
        </is>
      </c>
      <c r="G742" t="inlineStr">
        <is>
          <t>2962</t>
        </is>
      </c>
      <c r="H742" t="inlineStr">
        <is>
          <t>2548</t>
        </is>
      </c>
    </row>
    <row r="744">
      <c r="A744" t="inlineStr">
        <is>
          <t>INT_R_X7Y55/INT_R.NL1END2-&gt;&gt;IMUX44</t>
        </is>
      </c>
      <c r="B744" t="inlineStr">
        <is>
          <t>Buffer</t>
        </is>
      </c>
      <c r="C744" t="n">
        <v>1.6107141875</v>
      </c>
      <c r="D744" t="n">
        <v>0.007713</v>
      </c>
      <c r="E744" t="n">
        <v>0.047</v>
      </c>
      <c r="F744" t="n">
        <v>0.038</v>
      </c>
      <c r="G744" t="n">
        <v>0.138</v>
      </c>
      <c r="H744" t="n">
        <v>0.114</v>
      </c>
      <c r="I744">
        <f>((((D749) + (D748))) + (D745 + D746))</f>
        <v/>
      </c>
      <c r="J744">
        <f>(((((D749) + (D748))) + (D745 + D746))*C744)</f>
        <v/>
      </c>
    </row>
    <row r="745">
      <c r="A745" t="inlineStr">
        <is>
          <t>INT_R_X7Y55/IMUX44</t>
        </is>
      </c>
      <c r="B745" t="inlineStr">
        <is>
          <t>Part of wire</t>
        </is>
      </c>
      <c r="C745" t="n">
        <v>0</v>
      </c>
      <c r="D745" t="n">
        <v>0</v>
      </c>
    </row>
    <row r="746">
      <c r="A746" t="inlineStr">
        <is>
          <t>CLBLM_R_X7Y55/CLBLM_IMUX44</t>
        </is>
      </c>
      <c r="B746" t="inlineStr">
        <is>
          <t>Part of wire</t>
        </is>
      </c>
      <c r="C746" t="n">
        <v>0</v>
      </c>
      <c r="D746" t="n">
        <v>0</v>
      </c>
      <c r="I746">
        <f>(((D745 + D746)/2) + (((D749) + (D748))))</f>
        <v/>
      </c>
      <c r="J746">
        <f>((C745 + C746)*(((D745 + D746)/2) + (((D749) + (D748)))))</f>
        <v/>
      </c>
    </row>
    <row r="747">
      <c r="A747" t="inlineStr">
        <is>
          <t>CLBLM_R_X7Y55/CLBLM_R.CLBLM_IMUX44-&gt;CLBLM_M_D4</t>
        </is>
      </c>
      <c r="B747" t="inlineStr">
        <is>
          <t>PassTransistor</t>
        </is>
      </c>
      <c r="C747" t="n">
        <v>0</v>
      </c>
      <c r="E747" t="n">
        <v>0</v>
      </c>
      <c r="F747" t="n">
        <v>0</v>
      </c>
      <c r="G747" t="n">
        <v>0</v>
      </c>
      <c r="H747" t="n">
        <v>0</v>
      </c>
      <c r="I747">
        <f>((D749) + (D748))</f>
        <v/>
      </c>
      <c r="J747">
        <f>(((D749) + (D748))*C747)</f>
        <v/>
      </c>
    </row>
    <row r="748">
      <c r="A748" t="inlineStr">
        <is>
          <t>CLBLM_R_X7Y55/CLBLM_M_D4</t>
        </is>
      </c>
      <c r="B748" t="inlineStr">
        <is>
          <t>Part of wire</t>
        </is>
      </c>
      <c r="C748" t="n">
        <v>0</v>
      </c>
      <c r="D748" t="n">
        <v>0</v>
      </c>
      <c r="I748">
        <f>(((D748)/2) + (D749))</f>
        <v/>
      </c>
      <c r="J748">
        <f>((C748)*(((D748)/2) + (D749)))</f>
        <v/>
      </c>
    </row>
    <row r="749">
      <c r="A749" t="inlineStr">
        <is>
          <t>masterReg/register_reg_r1_0_31_24_29_i_2/I2</t>
        </is>
      </c>
      <c r="B749" t="inlineStr">
        <is>
          <t>Inpin</t>
        </is>
      </c>
      <c r="D749" t="n">
        <v>0</v>
      </c>
      <c r="E749" t="n">
        <v>0.118</v>
      </c>
      <c r="F749" t="n">
        <v>0.073</v>
      </c>
      <c r="G749" t="n">
        <v>0.317</v>
      </c>
      <c r="H749" t="n">
        <v>0.176</v>
      </c>
    </row>
    <row r="750">
      <c r="A750" t="inlineStr">
        <is>
          <t>sw_IBUF[14]: sw_IBUF[14]_inst/O to masterReg/register_reg_r1_0_31_24_29_i_2/I2 sum delays</t>
        </is>
      </c>
      <c r="E750">
        <f>(E2 + E5 + E7 + E9 + E11 + E15 + E18 + E32 + E45 + E58 + E71 + E83 + E96 + E139 + E146 + E173 + E298 + E328 + E347 + E730 + E744 + E747 + E749)</f>
        <v/>
      </c>
      <c r="F750">
        <f>(F2 + F5 + F7 + F9 + F11 + F15 + F18 + F32 + F45 + F58 + F71 + F83 + F96 + F139 + F146 + F173 + F298 + F328 + F347 + F730 + F744 + F747 + F749)</f>
        <v/>
      </c>
      <c r="G750">
        <f>(G2 + G5 + G7 + G9 + G11 + G15 + G18 + G32 + G45 + G58 + G71 + G83 + G96 + G139 + G146 + G173 + G298 + G328 + G347 + G730 + G744 + G747 + G749)</f>
        <v/>
      </c>
      <c r="H750">
        <f>(H2 + H5 + H7 + H9 + H11 + H15 + H18 + H32 + H45 + H58 + H71 + H83 + H96 + H139 + H146 + H173 + H298 + H328 + H347 + H730 + H744 + H747 + H749)</f>
        <v/>
      </c>
      <c r="J750">
        <f>(J2 + J4 + J5 + J6 + J7 + J8 + J9 + J10 + J11 + J14 + J15 + J17 + J18 + J31 + J32 + J44 + J45 + J57 + J58 + J70 + J71 + J82 + J83 + J95 + J96 + J120 + J139 + J145 + J146 + J150 + J173 + J174 + J298 + J301 + J328 + J335 + J347 + J352 + J730 + J732 + J744 + J746 + J747 + J748 + J749)</f>
        <v/>
      </c>
    </row>
    <row r="751">
      <c r="A751" t="inlineStr">
        <is>
          <t>sw_IBUF[14]: sw_IBUF[14]_inst/O to masterReg/register_reg_r1_0_31_24_29_i_2/I2sum delays + cap delay</t>
        </is>
      </c>
      <c r="E751">
        <f>1000*(E750 + J750)</f>
        <v/>
      </c>
      <c r="F751">
        <f>1000*(F750 + J750)</f>
        <v/>
      </c>
      <c r="G751">
        <f>1000*(G750 + J750)</f>
        <v/>
      </c>
      <c r="H751">
        <f>1000*(H750 + J750)</f>
        <v/>
      </c>
    </row>
    <row r="753">
      <c r="A753" t="inlineStr">
        <is>
          <t>sw_IBUF[14]: sw_IBUF[14]_inst/O to masterReg/register_reg_r1_0_31_24_29_i_2/I2Total delay (from Vivado)</t>
        </is>
      </c>
      <c r="E753" t="inlineStr">
        <is>
          <t>1832</t>
        </is>
      </c>
      <c r="F753" t="inlineStr">
        <is>
          <t>1589</t>
        </is>
      </c>
      <c r="G753" t="inlineStr">
        <is>
          <t>2973</t>
        </is>
      </c>
      <c r="H753" t="inlineStr">
        <is>
          <t>2490</t>
        </is>
      </c>
    </row>
    <row r="755">
      <c r="A755" t="inlineStr">
        <is>
          <t>INT_R_X11Y48/INT_R.WW4END0-&gt;&gt;NL1BEG_N3</t>
        </is>
      </c>
      <c r="B755" t="inlineStr">
        <is>
          <t>Buffer</t>
        </is>
      </c>
      <c r="C755" t="n">
        <v>1.16220225</v>
      </c>
      <c r="D755" t="n">
        <v>0.008429000000000001</v>
      </c>
      <c r="E755" t="n">
        <v>0.054</v>
      </c>
      <c r="F755" t="n">
        <v>0.044</v>
      </c>
      <c r="G755" t="n">
        <v>0.131</v>
      </c>
      <c r="H755" t="n">
        <v>0.108</v>
      </c>
      <c r="I755">
        <f>((D757 + D768 + D783 + D794) + (D756))</f>
        <v/>
      </c>
      <c r="J755">
        <f>(((D757 + D768 + D783 + D794) + (D756))*C755)</f>
        <v/>
      </c>
    </row>
    <row r="756">
      <c r="A756" t="inlineStr">
        <is>
          <t>INT_R_X11Y48/NL1BEG_N3</t>
        </is>
      </c>
      <c r="B756" t="inlineStr">
        <is>
          <t>Part of wire</t>
        </is>
      </c>
      <c r="C756" t="n">
        <v>0</v>
      </c>
      <c r="D756" t="n">
        <v>0</v>
      </c>
      <c r="I756">
        <f>(((D756)/2) + (D757 + D768 + D783 + D794))</f>
        <v/>
      </c>
      <c r="J756">
        <f>((C756)*(((D756)/2) + (D757 + D768 + D783 + D794)))</f>
        <v/>
      </c>
    </row>
    <row r="757">
      <c r="A757" t="inlineStr">
        <is>
          <t>INT_R_X11Y48/INT_R.NL1BEG_N3-&gt;&gt;IMUX6</t>
        </is>
      </c>
      <c r="B757" t="inlineStr">
        <is>
          <t>Buffer</t>
        </is>
      </c>
      <c r="C757" t="n">
        <v>1.6107141875</v>
      </c>
      <c r="D757" t="n">
        <v>0.007713</v>
      </c>
      <c r="E757" t="n">
        <v>0.047</v>
      </c>
      <c r="F757" t="n">
        <v>0.038</v>
      </c>
      <c r="G757" t="n">
        <v>0.138</v>
      </c>
      <c r="H757" t="n">
        <v>0.114</v>
      </c>
      <c r="I757">
        <f>((((D762) + (D761))) + (D758 + D759))</f>
        <v/>
      </c>
      <c r="J757">
        <f>(((((D762) + (D761))) + (D758 + D759))*C757)</f>
        <v/>
      </c>
    </row>
    <row r="758">
      <c r="A758" t="inlineStr">
        <is>
          <t>INT_R_X11Y48/IMUX6</t>
        </is>
      </c>
      <c r="B758" t="inlineStr">
        <is>
          <t>Part of wire</t>
        </is>
      </c>
      <c r="C758" t="n">
        <v>0</v>
      </c>
      <c r="D758" t="n">
        <v>0</v>
      </c>
    </row>
    <row r="759">
      <c r="A759" t="inlineStr">
        <is>
          <t>CLBLM_R_X11Y48/CLBLM_IMUX6</t>
        </is>
      </c>
      <c r="B759" t="inlineStr">
        <is>
          <t>Part of wire</t>
        </is>
      </c>
      <c r="C759" t="n">
        <v>0</v>
      </c>
      <c r="D759" t="n">
        <v>0</v>
      </c>
      <c r="I759">
        <f>(((D758 + D759)/2) + (((D762) + (D761))))</f>
        <v/>
      </c>
      <c r="J759">
        <f>((C758 + C759)*(((D758 + D759)/2) + (((D762) + (D761)))))</f>
        <v/>
      </c>
    </row>
    <row r="760">
      <c r="A760" t="inlineStr">
        <is>
          <t>CLBLM_R_X11Y48/CLBLM_R.CLBLM_IMUX6-&gt;CLBLM_L_A1</t>
        </is>
      </c>
      <c r="B760" t="inlineStr">
        <is>
          <t>PassTransistor</t>
        </is>
      </c>
      <c r="C760" t="n">
        <v>0</v>
      </c>
      <c r="E760" t="n">
        <v>0</v>
      </c>
      <c r="F760" t="n">
        <v>0</v>
      </c>
      <c r="G760" t="n">
        <v>0</v>
      </c>
      <c r="H760" t="n">
        <v>0</v>
      </c>
      <c r="I760">
        <f>((D762) + (D761))</f>
        <v/>
      </c>
      <c r="J760">
        <f>(((D762) + (D761))*C760)</f>
        <v/>
      </c>
    </row>
    <row r="761">
      <c r="A761" t="inlineStr">
        <is>
          <t>CLBLM_R_X11Y48/CLBLM_L_A1</t>
        </is>
      </c>
      <c r="B761" t="inlineStr">
        <is>
          <t>Part of wire</t>
        </is>
      </c>
      <c r="C761" t="n">
        <v>0</v>
      </c>
      <c r="D761" t="n">
        <v>0</v>
      </c>
      <c r="I761">
        <f>(((D761)/2) + (D762))</f>
        <v/>
      </c>
      <c r="J761">
        <f>((C761)*(((D761)/2) + (D762)))</f>
        <v/>
      </c>
    </row>
    <row r="762">
      <c r="A762" t="inlineStr">
        <is>
          <t>masterReg/register_reg_r1_0_31_12_17_i_4/I2</t>
        </is>
      </c>
      <c r="B762" t="inlineStr">
        <is>
          <t>Inpin</t>
        </is>
      </c>
      <c r="D762" t="n">
        <v>0</v>
      </c>
      <c r="E762" t="n">
        <v>0.214</v>
      </c>
      <c r="F762" t="n">
        <v>0.172</v>
      </c>
      <c r="G762" t="n">
        <v>0.516</v>
      </c>
      <c r="H762" t="n">
        <v>0.416</v>
      </c>
    </row>
    <row r="763">
      <c r="A763" t="inlineStr">
        <is>
          <t>sw_IBUF[14]: sw_IBUF[14]_inst/O to masterReg/register_reg_r1_0_31_12_17_i_4/I2 sum delays</t>
        </is>
      </c>
      <c r="E763">
        <f>(E2 + E5 + E7 + E9 + E11 + E15 + E18 + E32 + E45 + E58 + E71 + E83 + E96 + E755 + E757 + E760 + E762)</f>
        <v/>
      </c>
      <c r="F763">
        <f>(F2 + F5 + F7 + F9 + F11 + F15 + F18 + F32 + F45 + F58 + F71 + F83 + F96 + F755 + F757 + F760 + F762)</f>
        <v/>
      </c>
      <c r="G763">
        <f>(G2 + G5 + G7 + G9 + G11 + G15 + G18 + G32 + G45 + G58 + G71 + G83 + G96 + G755 + G757 + G760 + G762)</f>
        <v/>
      </c>
      <c r="H763">
        <f>(H2 + H5 + H7 + H9 + H11 + H15 + H18 + H32 + H45 + H58 + H71 + H83 + H96 + H755 + H757 + H760 + H762)</f>
        <v/>
      </c>
      <c r="J763">
        <f>(J2 + J4 + J5 + J6 + J7 + J8 + J9 + J10 + J11 + J14 + J15 + J17 + J18 + J31 + J32 + J44 + J45 + J57 + J58 + J70 + J71 + J82 + J83 + J95 + J96 + J120 + J755 + J756 + J757 + J759 + J760 + J761 + J762)</f>
        <v/>
      </c>
    </row>
    <row r="764">
      <c r="A764" t="inlineStr">
        <is>
          <t>sw_IBUF[14]: sw_IBUF[14]_inst/O to masterReg/register_reg_r1_0_31_12_17_i_4/I2sum delays + cap delay</t>
        </is>
      </c>
      <c r="E764">
        <f>1000*(E763 + J763)</f>
        <v/>
      </c>
      <c r="F764">
        <f>1000*(F763 + J763)</f>
        <v/>
      </c>
      <c r="G764">
        <f>1000*(G763 + J763)</f>
        <v/>
      </c>
      <c r="H764">
        <f>1000*(H763 + J763)</f>
        <v/>
      </c>
    </row>
    <row r="766">
      <c r="A766" t="inlineStr">
        <is>
          <t>sw_IBUF[14]: sw_IBUF[14]_inst/O to masterReg/register_reg_r1_0_31_12_17_i_4/I2Total delay (from Vivado)</t>
        </is>
      </c>
      <c r="E766" t="inlineStr">
        <is>
          <t>1445</t>
        </is>
      </c>
      <c r="F766" t="inlineStr">
        <is>
          <t>1262</t>
        </is>
      </c>
      <c r="G766" t="inlineStr">
        <is>
          <t>2324</t>
        </is>
      </c>
      <c r="H766" t="inlineStr">
        <is>
          <t>1991</t>
        </is>
      </c>
    </row>
    <row r="768">
      <c r="A768" t="inlineStr">
        <is>
          <t>INT_R_X11Y48/INT_R.NL1BEG_N3-&gt;&gt;NW2BEG3</t>
        </is>
      </c>
      <c r="B768" t="inlineStr">
        <is>
          <t>Buffer</t>
        </is>
      </c>
      <c r="C768" t="n">
        <v>1.1851186875</v>
      </c>
      <c r="D768" t="n">
        <v>0.008473000000000001</v>
      </c>
      <c r="E768" t="n">
        <v>0.043</v>
      </c>
      <c r="F768" t="n">
        <v>0.035</v>
      </c>
      <c r="G768" t="n">
        <v>0.14</v>
      </c>
      <c r="H768" t="n">
        <v>0.116</v>
      </c>
      <c r="I768">
        <f>((D772) + (D769 + D770 + D771))</f>
        <v/>
      </c>
      <c r="J768">
        <f>(((D772) + (D769 + D770 + D771))*C768)</f>
        <v/>
      </c>
    </row>
    <row r="769">
      <c r="A769" t="inlineStr">
        <is>
          <t>INT_R_X11Y48/NW2BEG3</t>
        </is>
      </c>
      <c r="B769" t="inlineStr">
        <is>
          <t>Part of wire</t>
        </is>
      </c>
      <c r="C769" t="n">
        <v>0</v>
      </c>
      <c r="D769" t="n">
        <v>0</v>
      </c>
    </row>
    <row r="770">
      <c r="A770" t="inlineStr">
        <is>
          <t>INT_L_X10Y49/NW2END3</t>
        </is>
      </c>
      <c r="B770" t="inlineStr">
        <is>
          <t>Part of wire</t>
        </is>
      </c>
      <c r="C770" t="n">
        <v>0</v>
      </c>
      <c r="D770" t="n">
        <v>0</v>
      </c>
    </row>
    <row r="771">
      <c r="A771" t="inlineStr">
        <is>
          <t>INT_R_X11Y49/NW2A3</t>
        </is>
      </c>
      <c r="B771" t="inlineStr">
        <is>
          <t>Part of wire</t>
        </is>
      </c>
      <c r="C771" t="n">
        <v>0</v>
      </c>
      <c r="D771" t="n">
        <v>0</v>
      </c>
      <c r="I771">
        <f>(((D769 + D770 + D771)/2) + (D772))</f>
        <v/>
      </c>
      <c r="J771">
        <f>((C769 + C770 + C771)*(((D769 + D770 + D771)/2) + (D772)))</f>
        <v/>
      </c>
    </row>
    <row r="772">
      <c r="A772" t="inlineStr">
        <is>
          <t>INT_L_X10Y49/INT_L.NW2END3-&gt;&gt;IMUX_L21</t>
        </is>
      </c>
      <c r="B772" t="inlineStr">
        <is>
          <t>Buffer</t>
        </is>
      </c>
      <c r="C772" t="n">
        <v>1.6107141875</v>
      </c>
      <c r="D772" t="n">
        <v>0.007713</v>
      </c>
      <c r="E772" t="n">
        <v>0.047</v>
      </c>
      <c r="F772" t="n">
        <v>0.038</v>
      </c>
      <c r="G772" t="n">
        <v>0.138</v>
      </c>
      <c r="H772" t="n">
        <v>0.114</v>
      </c>
      <c r="I772">
        <f>((((D777) + (D776))) + (D773 + D774))</f>
        <v/>
      </c>
      <c r="J772">
        <f>(((((D777) + (D776))) + (D773 + D774))*C772)</f>
        <v/>
      </c>
    </row>
    <row r="773">
      <c r="A773" t="inlineStr">
        <is>
          <t>INT_L_X10Y49/IMUX_L21</t>
        </is>
      </c>
      <c r="B773" t="inlineStr">
        <is>
          <t>Part of wire</t>
        </is>
      </c>
      <c r="C773" t="n">
        <v>0</v>
      </c>
      <c r="D773" t="n">
        <v>0</v>
      </c>
    </row>
    <row r="774">
      <c r="A774" t="inlineStr">
        <is>
          <t>CLBLM_L_X10Y49/CLBLM_IMUX21</t>
        </is>
      </c>
      <c r="B774" t="inlineStr">
        <is>
          <t>Part of wire</t>
        </is>
      </c>
      <c r="C774" t="n">
        <v>0</v>
      </c>
      <c r="D774" t="n">
        <v>0</v>
      </c>
      <c r="I774">
        <f>(((D773 + D774)/2) + (((D777) + (D776))))</f>
        <v/>
      </c>
      <c r="J774">
        <f>((C773 + C774)*(((D773 + D774)/2) + (((D777) + (D776)))))</f>
        <v/>
      </c>
    </row>
    <row r="775">
      <c r="A775" t="inlineStr">
        <is>
          <t>CLBLM_L_X10Y49/CLBLM_L.CLBLM_IMUX21-&gt;CLBLM_L_C4</t>
        </is>
      </c>
      <c r="B775" t="inlineStr">
        <is>
          <t>PassTransistor</t>
        </is>
      </c>
      <c r="C775" t="n">
        <v>0</v>
      </c>
      <c r="E775" t="n">
        <v>0</v>
      </c>
      <c r="F775" t="n">
        <v>0</v>
      </c>
      <c r="G775" t="n">
        <v>0</v>
      </c>
      <c r="H775" t="n">
        <v>0</v>
      </c>
      <c r="I775">
        <f>((D777) + (D776))</f>
        <v/>
      </c>
      <c r="J775">
        <f>(((D777) + (D776))*C775)</f>
        <v/>
      </c>
    </row>
    <row r="776">
      <c r="A776" t="inlineStr">
        <is>
          <t>CLBLM_L_X10Y49/CLBLM_L_C4</t>
        </is>
      </c>
      <c r="B776" t="inlineStr">
        <is>
          <t>Part of wire</t>
        </is>
      </c>
      <c r="C776" t="n">
        <v>0</v>
      </c>
      <c r="D776" t="n">
        <v>0</v>
      </c>
      <c r="I776">
        <f>(((D776)/2) + (D777))</f>
        <v/>
      </c>
      <c r="J776">
        <f>((C776)*(((D776)/2) + (D777)))</f>
        <v/>
      </c>
    </row>
    <row r="777">
      <c r="A777" t="inlineStr">
        <is>
          <t>masterReg/readData2[15]_i_2/I0</t>
        </is>
      </c>
      <c r="B777" t="inlineStr">
        <is>
          <t>Inpin</t>
        </is>
      </c>
      <c r="D777" t="n">
        <v>0</v>
      </c>
      <c r="E777" t="n">
        <v>0.108</v>
      </c>
      <c r="F777" t="n">
        <v>0.08699999999999999</v>
      </c>
      <c r="G777" t="n">
        <v>0.281</v>
      </c>
      <c r="H777" t="n">
        <v>0.227</v>
      </c>
    </row>
    <row r="778">
      <c r="A778" t="inlineStr">
        <is>
          <t>sw_IBUF[14]: sw_IBUF[14]_inst/O to masterReg/readData2[15]_i_2/I0 sum delays</t>
        </is>
      </c>
      <c r="E778">
        <f>(E2 + E5 + E7 + E9 + E11 + E15 + E18 + E32 + E45 + E58 + E71 + E83 + E96 + E755 + E768 + E772 + E775 + E777)</f>
        <v/>
      </c>
      <c r="F778">
        <f>(F2 + F5 + F7 + F9 + F11 + F15 + F18 + F32 + F45 + F58 + F71 + F83 + F96 + F755 + F768 + F772 + F775 + F777)</f>
        <v/>
      </c>
      <c r="G778">
        <f>(G2 + G5 + G7 + G9 + G11 + G15 + G18 + G32 + G45 + G58 + G71 + G83 + G96 + G755 + G768 + G772 + G775 + G777)</f>
        <v/>
      </c>
      <c r="H778">
        <f>(H2 + H5 + H7 + H9 + H11 + H15 + H18 + H32 + H45 + H58 + H71 + H83 + H96 + H755 + H768 + H772 + H775 + H777)</f>
        <v/>
      </c>
      <c r="J778">
        <f>(J2 + J4 + J5 + J6 + J7 + J8 + J9 + J10 + J11 + J14 + J15 + J17 + J18 + J31 + J32 + J44 + J45 + J57 + J58 + J70 + J71 + J82 + J83 + J95 + J96 + J120 + J755 + J756 + J768 + J771 + J772 + J774 + J775 + J776 + J777)</f>
        <v/>
      </c>
    </row>
    <row r="779">
      <c r="A779" t="inlineStr">
        <is>
          <t>sw_IBUF[14]: sw_IBUF[14]_inst/O to masterReg/readData2[15]_i_2/I0sum delays + cap delay</t>
        </is>
      </c>
      <c r="E779">
        <f>1000*(E778 + J778)</f>
        <v/>
      </c>
      <c r="F779">
        <f>1000*(F778 + J778)</f>
        <v/>
      </c>
      <c r="G779">
        <f>1000*(G778 + J778)</f>
        <v/>
      </c>
      <c r="H779">
        <f>1000*(H778 + J778)</f>
        <v/>
      </c>
    </row>
    <row r="781">
      <c r="A781" t="inlineStr">
        <is>
          <t>sw_IBUF[14]: sw_IBUF[14]_inst/O to masterReg/readData2[15]_i_2/I0Total delay (from Vivado)</t>
        </is>
      </c>
      <c r="E781" t="inlineStr">
        <is>
          <t>1391</t>
        </is>
      </c>
      <c r="F781" t="inlineStr">
        <is>
          <t>1221</t>
        </is>
      </c>
      <c r="G781" t="inlineStr">
        <is>
          <t>2242</t>
        </is>
      </c>
      <c r="H781" t="inlineStr">
        <is>
          <t>1930</t>
        </is>
      </c>
    </row>
    <row r="783">
      <c r="A783" t="inlineStr">
        <is>
          <t>INT_R_X11Y48/INT_R.NL1BEG_N3-&gt;&gt;IMUX29</t>
        </is>
      </c>
      <c r="B783" t="inlineStr">
        <is>
          <t>Buffer</t>
        </is>
      </c>
      <c r="C783" t="n">
        <v>1.6107141875</v>
      </c>
      <c r="D783" t="n">
        <v>0.007713</v>
      </c>
      <c r="E783" t="n">
        <v>0.047</v>
      </c>
      <c r="F783" t="n">
        <v>0.038</v>
      </c>
      <c r="G783" t="n">
        <v>0.138</v>
      </c>
      <c r="H783" t="n">
        <v>0.114</v>
      </c>
      <c r="I783">
        <f>((((D788) + (D787))) + (D784 + D785))</f>
        <v/>
      </c>
      <c r="J783">
        <f>(((((D788) + (D787))) + (D784 + D785))*C783)</f>
        <v/>
      </c>
    </row>
    <row r="784">
      <c r="A784" t="inlineStr">
        <is>
          <t>INT_R_X11Y48/IMUX29</t>
        </is>
      </c>
      <c r="B784" t="inlineStr">
        <is>
          <t>Part of wire</t>
        </is>
      </c>
      <c r="C784" t="n">
        <v>0</v>
      </c>
      <c r="D784" t="n">
        <v>0</v>
      </c>
    </row>
    <row r="785">
      <c r="A785" t="inlineStr">
        <is>
          <t>CLBLM_R_X11Y48/CLBLM_IMUX29</t>
        </is>
      </c>
      <c r="B785" t="inlineStr">
        <is>
          <t>Part of wire</t>
        </is>
      </c>
      <c r="C785" t="n">
        <v>0</v>
      </c>
      <c r="D785" t="n">
        <v>0</v>
      </c>
      <c r="I785">
        <f>(((D784 + D785)/2) + (((D788) + (D787))))</f>
        <v/>
      </c>
      <c r="J785">
        <f>((C784 + C785)*(((D784 + D785)/2) + (((D788) + (D787)))))</f>
        <v/>
      </c>
    </row>
    <row r="786">
      <c r="A786" t="inlineStr">
        <is>
          <t>CLBLM_R_X11Y48/CLBLM_R.CLBLM_IMUX29-&gt;CLBLM_M_C2</t>
        </is>
      </c>
      <c r="B786" t="inlineStr">
        <is>
          <t>PassTransistor</t>
        </is>
      </c>
      <c r="C786" t="n">
        <v>0</v>
      </c>
      <c r="E786" t="n">
        <v>0</v>
      </c>
      <c r="F786" t="n">
        <v>0</v>
      </c>
      <c r="G786" t="n">
        <v>0</v>
      </c>
      <c r="H786" t="n">
        <v>0</v>
      </c>
      <c r="I786">
        <f>((D788) + (D787))</f>
        <v/>
      </c>
      <c r="J786">
        <f>(((D788) + (D787))*C786)</f>
        <v/>
      </c>
    </row>
    <row r="787">
      <c r="A787" t="inlineStr">
        <is>
          <t>CLBLM_R_X11Y48/CLBLM_M_C2</t>
        </is>
      </c>
      <c r="B787" t="inlineStr">
        <is>
          <t>Part of wire</t>
        </is>
      </c>
      <c r="C787" t="n">
        <v>0</v>
      </c>
      <c r="D787" t="n">
        <v>0</v>
      </c>
      <c r="I787">
        <f>(((D787)/2) + (D788))</f>
        <v/>
      </c>
      <c r="J787">
        <f>((C787)*(((D787)/2) + (D788)))</f>
        <v/>
      </c>
    </row>
    <row r="788">
      <c r="A788" t="inlineStr">
        <is>
          <t>masterReg/readData2[14]_i_2/I0</t>
        </is>
      </c>
      <c r="B788" t="inlineStr">
        <is>
          <t>Inpin</t>
        </is>
      </c>
      <c r="D788" t="n">
        <v>0</v>
      </c>
      <c r="E788" t="n">
        <v>0.214</v>
      </c>
      <c r="F788" t="n">
        <v>0.172</v>
      </c>
      <c r="G788" t="n">
        <v>0.506</v>
      </c>
      <c r="H788" t="n">
        <v>0.408</v>
      </c>
    </row>
    <row r="789">
      <c r="A789" t="inlineStr">
        <is>
          <t>sw_IBUF[14]: sw_IBUF[14]_inst/O to masterReg/readData2[14]_i_2/I0 sum delays</t>
        </is>
      </c>
      <c r="E789">
        <f>(E2 + E5 + E7 + E9 + E11 + E15 + E18 + E32 + E45 + E58 + E71 + E83 + E96 + E755 + E783 + E786 + E788)</f>
        <v/>
      </c>
      <c r="F789">
        <f>(F2 + F5 + F7 + F9 + F11 + F15 + F18 + F32 + F45 + F58 + F71 + F83 + F96 + F755 + F783 + F786 + F788)</f>
        <v/>
      </c>
      <c r="G789">
        <f>(G2 + G5 + G7 + G9 + G11 + G15 + G18 + G32 + G45 + G58 + G71 + G83 + G96 + G755 + G783 + G786 + G788)</f>
        <v/>
      </c>
      <c r="H789">
        <f>(H2 + H5 + H7 + H9 + H11 + H15 + H18 + H32 + H45 + H58 + H71 + H83 + H96 + H755 + H783 + H786 + H788)</f>
        <v/>
      </c>
      <c r="J789">
        <f>(J2 + J4 + J5 + J6 + J7 + J8 + J9 + J10 + J11 + J14 + J15 + J17 + J18 + J31 + J32 + J44 + J45 + J57 + J58 + J70 + J71 + J82 + J83 + J95 + J96 + J120 + J755 + J756 + J783 + J785 + J786 + J787 + J788)</f>
        <v/>
      </c>
    </row>
    <row r="790">
      <c r="A790" t="inlineStr">
        <is>
          <t>sw_IBUF[14]: sw_IBUF[14]_inst/O to masterReg/readData2[14]_i_2/I0sum delays + cap delay</t>
        </is>
      </c>
      <c r="E790">
        <f>1000*(E789 + J789)</f>
        <v/>
      </c>
      <c r="F790">
        <f>1000*(F789 + J789)</f>
        <v/>
      </c>
      <c r="G790">
        <f>1000*(G789 + J789)</f>
        <v/>
      </c>
      <c r="H790">
        <f>1000*(H789 + J789)</f>
        <v/>
      </c>
    </row>
    <row r="792">
      <c r="A792" t="inlineStr">
        <is>
          <t>sw_IBUF[14]: sw_IBUF[14]_inst/O to masterReg/readData2[14]_i_2/I0Total delay (from Vivado)</t>
        </is>
      </c>
      <c r="E792" t="inlineStr">
        <is>
          <t>1445</t>
        </is>
      </c>
      <c r="F792" t="inlineStr">
        <is>
          <t>1262</t>
        </is>
      </c>
      <c r="G792" t="inlineStr">
        <is>
          <t>2319</t>
        </is>
      </c>
      <c r="H792" t="inlineStr">
        <is>
          <t>1987</t>
        </is>
      </c>
    </row>
    <row r="794">
      <c r="A794" t="inlineStr">
        <is>
          <t>INT_R_X11Y48/INT_R.NL1BEG_N3-&gt;&gt;WR1BEG_S0</t>
        </is>
      </c>
      <c r="B794" t="inlineStr">
        <is>
          <t>Buffer</t>
        </is>
      </c>
      <c r="C794" t="n">
        <v>1.16220225</v>
      </c>
      <c r="D794" t="n">
        <v>0.008429000000000001</v>
      </c>
      <c r="E794" t="n">
        <v>0.043</v>
      </c>
      <c r="F794" t="n">
        <v>0.035</v>
      </c>
      <c r="G794" t="n">
        <v>0.124</v>
      </c>
      <c r="H794" t="n">
        <v>0.103</v>
      </c>
      <c r="I794">
        <f>((D799 + D810) + (D795 + D796 + D797 + D798))</f>
        <v/>
      </c>
      <c r="J794">
        <f>(((D799 + D810) + (D795 + D796 + D797 + D798))*C794)</f>
        <v/>
      </c>
    </row>
    <row r="795">
      <c r="A795" t="inlineStr">
        <is>
          <t>INT_R_X11Y48/WR1BEG_S0</t>
        </is>
      </c>
      <c r="B795" t="inlineStr">
        <is>
          <t>Part of wire</t>
        </is>
      </c>
      <c r="C795" t="n">
        <v>0</v>
      </c>
      <c r="D795" t="n">
        <v>0</v>
      </c>
    </row>
    <row r="796">
      <c r="A796" t="inlineStr">
        <is>
          <t>INT_L_X10Y49/WR1END0</t>
        </is>
      </c>
      <c r="B796" t="inlineStr">
        <is>
          <t>Part of wire</t>
        </is>
      </c>
      <c r="C796" t="n">
        <v>0</v>
      </c>
      <c r="D796" t="n">
        <v>0</v>
      </c>
    </row>
    <row r="797">
      <c r="A797" t="inlineStr">
        <is>
          <t>INT_L_X10Y48/WR1END_S1_0</t>
        </is>
      </c>
      <c r="B797" t="inlineStr">
        <is>
          <t>Part of wire</t>
        </is>
      </c>
      <c r="C797" t="n">
        <v>0</v>
      </c>
      <c r="D797" t="n">
        <v>0</v>
      </c>
    </row>
    <row r="798">
      <c r="A798" t="inlineStr">
        <is>
          <t>INT_R_X11Y49/WR1BEG0</t>
        </is>
      </c>
      <c r="B798" t="inlineStr">
        <is>
          <t>Part of wire</t>
        </is>
      </c>
      <c r="C798" t="n">
        <v>0</v>
      </c>
      <c r="D798" t="n">
        <v>0</v>
      </c>
      <c r="I798">
        <f>(((D795 + D796 + D797 + D798)/2) + (D799 + D810))</f>
        <v/>
      </c>
      <c r="J798">
        <f>((C795 + C796 + C797 + C798)*(((D795 + D796 + D797 + D798)/2) + (D799 + D810)))</f>
        <v/>
      </c>
    </row>
    <row r="799">
      <c r="A799" t="inlineStr">
        <is>
          <t>INT_L_X10Y49/INT_L.WR1END0-&gt;&gt;IMUX_L0</t>
        </is>
      </c>
      <c r="B799" t="inlineStr">
        <is>
          <t>Buffer</t>
        </is>
      </c>
      <c r="C799" t="n">
        <v>1.6107141875</v>
      </c>
      <c r="D799" t="n">
        <v>0.007713</v>
      </c>
      <c r="E799" t="n">
        <v>0.047</v>
      </c>
      <c r="F799" t="n">
        <v>0.038</v>
      </c>
      <c r="G799" t="n">
        <v>0.138</v>
      </c>
      <c r="H799" t="n">
        <v>0.114</v>
      </c>
      <c r="I799">
        <f>((((D804) + (D803))) + (D800 + D801))</f>
        <v/>
      </c>
      <c r="J799">
        <f>(((((D804) + (D803))) + (D800 + D801))*C799)</f>
        <v/>
      </c>
    </row>
    <row r="800">
      <c r="A800" t="inlineStr">
        <is>
          <t>INT_L_X10Y49/IMUX_L0</t>
        </is>
      </c>
      <c r="B800" t="inlineStr">
        <is>
          <t>Part of wire</t>
        </is>
      </c>
      <c r="C800" t="n">
        <v>0</v>
      </c>
      <c r="D800" t="n">
        <v>0</v>
      </c>
    </row>
    <row r="801">
      <c r="A801" t="inlineStr">
        <is>
          <t>CLBLM_L_X10Y49/CLBLM_IMUX0</t>
        </is>
      </c>
      <c r="B801" t="inlineStr">
        <is>
          <t>Part of wire</t>
        </is>
      </c>
      <c r="C801" t="n">
        <v>0</v>
      </c>
      <c r="D801" t="n">
        <v>0</v>
      </c>
      <c r="I801">
        <f>(((D800 + D801)/2) + (((D804) + (D803))))</f>
        <v/>
      </c>
      <c r="J801">
        <f>((C800 + C801)*(((D800 + D801)/2) + (((D804) + (D803)))))</f>
        <v/>
      </c>
    </row>
    <row r="802">
      <c r="A802" t="inlineStr">
        <is>
          <t>CLBLM_L_X10Y49/CLBLM_L.CLBLM_IMUX0-&gt;CLBLM_L_A3</t>
        </is>
      </c>
      <c r="B802" t="inlineStr">
        <is>
          <t>PassTransistor</t>
        </is>
      </c>
      <c r="C802" t="n">
        <v>0</v>
      </c>
      <c r="E802" t="n">
        <v>0</v>
      </c>
      <c r="F802" t="n">
        <v>0</v>
      </c>
      <c r="G802" t="n">
        <v>0</v>
      </c>
      <c r="H802" t="n">
        <v>0</v>
      </c>
      <c r="I802">
        <f>((D804) + (D803))</f>
        <v/>
      </c>
      <c r="J802">
        <f>(((D804) + (D803))*C802)</f>
        <v/>
      </c>
    </row>
    <row r="803">
      <c r="A803" t="inlineStr">
        <is>
          <t>CLBLM_L_X10Y49/CLBLM_L_A3</t>
        </is>
      </c>
      <c r="B803" t="inlineStr">
        <is>
          <t>Part of wire</t>
        </is>
      </c>
      <c r="C803" t="n">
        <v>0</v>
      </c>
      <c r="D803" t="n">
        <v>0</v>
      </c>
      <c r="I803">
        <f>(((D803)/2) + (D804))</f>
        <v/>
      </c>
      <c r="J803">
        <f>((C803)*(((D803)/2) + (D804)))</f>
        <v/>
      </c>
    </row>
    <row r="804">
      <c r="A804" t="inlineStr">
        <is>
          <t>ALU1/readData2[15]_i_3/I0</t>
        </is>
      </c>
      <c r="B804" t="inlineStr">
        <is>
          <t>Inpin</t>
        </is>
      </c>
      <c r="D804" t="n">
        <v>0</v>
      </c>
      <c r="E804" t="n">
        <v>0.133</v>
      </c>
      <c r="F804" t="n">
        <v>0.107</v>
      </c>
      <c r="G804" t="n">
        <v>0.344</v>
      </c>
      <c r="H804" t="n">
        <v>0.278</v>
      </c>
    </row>
    <row r="805">
      <c r="A805" t="inlineStr">
        <is>
          <t>sw_IBUF[14]: sw_IBUF[14]_inst/O to ALU1/readData2[15]_i_3/I0 sum delays</t>
        </is>
      </c>
      <c r="E805">
        <f>(E2 + E5 + E7 + E9 + E11 + E15 + E18 + E32 + E45 + E58 + E71 + E83 + E96 + E755 + E794 + E799 + E802 + E804)</f>
        <v/>
      </c>
      <c r="F805">
        <f>(F2 + F5 + F7 + F9 + F11 + F15 + F18 + F32 + F45 + F58 + F71 + F83 + F96 + F755 + F794 + F799 + F802 + F804)</f>
        <v/>
      </c>
      <c r="G805">
        <f>(G2 + G5 + G7 + G9 + G11 + G15 + G18 + G32 + G45 + G58 + G71 + G83 + G96 + G755 + G794 + G799 + G802 + G804)</f>
        <v/>
      </c>
      <c r="H805">
        <f>(H2 + H5 + H7 + H9 + H11 + H15 + H18 + H32 + H45 + H58 + H71 + H83 + H96 + H755 + H794 + H799 + H802 + H804)</f>
        <v/>
      </c>
      <c r="J805">
        <f>(J2 + J4 + J5 + J6 + J7 + J8 + J9 + J10 + J11 + J14 + J15 + J17 + J18 + J31 + J32 + J44 + J45 + J57 + J58 + J70 + J71 + J82 + J83 + J95 + J96 + J120 + J755 + J756 + J794 + J798 + J799 + J801 + J802 + J803 + J804)</f>
        <v/>
      </c>
    </row>
    <row r="806">
      <c r="A806" t="inlineStr">
        <is>
          <t>sw_IBUF[14]: sw_IBUF[14]_inst/O to ALU1/readData2[15]_i_3/I0sum delays + cap delay</t>
        </is>
      </c>
      <c r="E806">
        <f>1000*(E805 + J805)</f>
        <v/>
      </c>
      <c r="F806">
        <f>1000*(F805 + J805)</f>
        <v/>
      </c>
      <c r="G806">
        <f>1000*(G805 + J805)</f>
        <v/>
      </c>
      <c r="H806">
        <f>1000*(H805 + J805)</f>
        <v/>
      </c>
    </row>
    <row r="808">
      <c r="A808" t="inlineStr">
        <is>
          <t>sw_IBUF[14]: sw_IBUF[14]_inst/O to ALU1/readData2[15]_i_3/I0Total delay (from Vivado)</t>
        </is>
      </c>
      <c r="E808" t="inlineStr">
        <is>
          <t>1423</t>
        </is>
      </c>
      <c r="F808" t="inlineStr">
        <is>
          <t>1248</t>
        </is>
      </c>
      <c r="G808" t="inlineStr">
        <is>
          <t>2291</t>
        </is>
      </c>
      <c r="H808" t="inlineStr">
        <is>
          <t>1970</t>
        </is>
      </c>
    </row>
    <row r="810">
      <c r="A810" t="inlineStr">
        <is>
          <t>INT_L_X10Y49/INT_L.WR1END0-&gt;&gt;IMUX_L40</t>
        </is>
      </c>
      <c r="B810" t="inlineStr">
        <is>
          <t>Buffer</t>
        </is>
      </c>
      <c r="C810" t="n">
        <v>1.6107141875</v>
      </c>
      <c r="D810" t="n">
        <v>0.007713</v>
      </c>
      <c r="E810" t="n">
        <v>0.047</v>
      </c>
      <c r="F810" t="n">
        <v>0.038</v>
      </c>
      <c r="G810" t="n">
        <v>0.138</v>
      </c>
      <c r="H810" t="n">
        <v>0.114</v>
      </c>
      <c r="I810">
        <f>((((D815) + (D814))) + (D811 + D812))</f>
        <v/>
      </c>
      <c r="J810">
        <f>(((((D815) + (D814))) + (D811 + D812))*C810)</f>
        <v/>
      </c>
    </row>
    <row r="811">
      <c r="A811" t="inlineStr">
        <is>
          <t>INT_L_X10Y49/IMUX_L40</t>
        </is>
      </c>
      <c r="B811" t="inlineStr">
        <is>
          <t>Part of wire</t>
        </is>
      </c>
      <c r="C811" t="n">
        <v>0</v>
      </c>
      <c r="D811" t="n">
        <v>0</v>
      </c>
    </row>
    <row r="812">
      <c r="A812" t="inlineStr">
        <is>
          <t>CLBLM_L_X10Y49/CLBLM_IMUX40</t>
        </is>
      </c>
      <c r="B812" t="inlineStr">
        <is>
          <t>Part of wire</t>
        </is>
      </c>
      <c r="C812" t="n">
        <v>0</v>
      </c>
      <c r="D812" t="n">
        <v>0</v>
      </c>
      <c r="I812">
        <f>(((D811 + D812)/2) + (((D815) + (D814))))</f>
        <v/>
      </c>
      <c r="J812">
        <f>((C811 + C812)*(((D811 + D812)/2) + (((D815) + (D814)))))</f>
        <v/>
      </c>
    </row>
    <row r="813">
      <c r="A813" t="inlineStr">
        <is>
          <t>CLBLM_L_X10Y49/CLBLM_L.CLBLM_IMUX40-&gt;CLBLM_M_D1</t>
        </is>
      </c>
      <c r="B813" t="inlineStr">
        <is>
          <t>PassTransistor</t>
        </is>
      </c>
      <c r="C813" t="n">
        <v>0</v>
      </c>
      <c r="E813" t="n">
        <v>0</v>
      </c>
      <c r="F813" t="n">
        <v>0</v>
      </c>
      <c r="G813" t="n">
        <v>0</v>
      </c>
      <c r="H813" t="n">
        <v>0</v>
      </c>
      <c r="I813">
        <f>((D815) + (D814))</f>
        <v/>
      </c>
      <c r="J813">
        <f>(((D815) + (D814))*C813)</f>
        <v/>
      </c>
    </row>
    <row r="814">
      <c r="A814" t="inlineStr">
        <is>
          <t>CLBLM_L_X10Y49/CLBLM_M_D1</t>
        </is>
      </c>
      <c r="B814" t="inlineStr">
        <is>
          <t>Part of wire</t>
        </is>
      </c>
      <c r="C814" t="n">
        <v>0</v>
      </c>
      <c r="D814" t="n">
        <v>0</v>
      </c>
      <c r="I814">
        <f>(((D814)/2) + (D815))</f>
        <v/>
      </c>
      <c r="J814">
        <f>((C814)*(((D814)/2) + (D815)))</f>
        <v/>
      </c>
    </row>
    <row r="815">
      <c r="A815" t="inlineStr">
        <is>
          <t>masterReg/register_reg_r1_0_31_12_17_i_3/I2</t>
        </is>
      </c>
      <c r="B815" t="inlineStr">
        <is>
          <t>Inpin</t>
        </is>
      </c>
      <c r="D815" t="n">
        <v>0</v>
      </c>
      <c r="E815" t="n">
        <v>0.226</v>
      </c>
      <c r="F815" t="n">
        <v>0.145</v>
      </c>
      <c r="G815" t="n">
        <v>0.54</v>
      </c>
      <c r="H815" t="n">
        <v>0.305</v>
      </c>
    </row>
    <row r="816">
      <c r="A816" t="inlineStr">
        <is>
          <t>sw_IBUF[14]: sw_IBUF[14]_inst/O to masterReg/register_reg_r1_0_31_12_17_i_3/I2 sum delays</t>
        </is>
      </c>
      <c r="E816">
        <f>(E2 + E5 + E7 + E9 + E11 + E15 + E18 + E32 + E45 + E58 + E71 + E83 + E96 + E755 + E794 + E810 + E813 + E815)</f>
        <v/>
      </c>
      <c r="F816">
        <f>(F2 + F5 + F7 + F9 + F11 + F15 + F18 + F32 + F45 + F58 + F71 + F83 + F96 + F755 + F794 + F810 + F813 + F815)</f>
        <v/>
      </c>
      <c r="G816">
        <f>(G2 + G5 + G7 + G9 + G11 + G15 + G18 + G32 + G45 + G58 + G71 + G83 + G96 + G755 + G794 + G810 + G813 + G815)</f>
        <v/>
      </c>
      <c r="H816">
        <f>(H2 + H5 + H7 + H9 + H11 + H15 + H18 + H32 + H45 + H58 + H71 + H83 + H96 + H755 + H794 + H810 + H813 + H815)</f>
        <v/>
      </c>
      <c r="J816">
        <f>(J2 + J4 + J5 + J6 + J7 + J8 + J9 + J10 + J11 + J14 + J15 + J17 + J18 + J31 + J32 + J44 + J45 + J57 + J58 + J70 + J71 + J82 + J83 + J95 + J96 + J120 + J755 + J756 + J794 + J798 + J810 + J812 + J813 + J814 + J815)</f>
        <v/>
      </c>
    </row>
    <row r="817">
      <c r="A817" t="inlineStr">
        <is>
          <t>sw_IBUF[14]: sw_IBUF[14]_inst/O to masterReg/register_reg_r1_0_31_12_17_i_3/I2sum delays + cap delay</t>
        </is>
      </c>
      <c r="E817">
        <f>1000*(E816 + J816)</f>
        <v/>
      </c>
      <c r="F817">
        <f>1000*(F816 + J816)</f>
        <v/>
      </c>
      <c r="G817">
        <f>1000*(G816 + J816)</f>
        <v/>
      </c>
      <c r="H817">
        <f>1000*(H816 + J816)</f>
        <v/>
      </c>
    </row>
    <row r="819">
      <c r="A819" t="inlineStr">
        <is>
          <t>sw_IBUF[14]: sw_IBUF[14]_inst/O to masterReg/register_reg_r1_0_31_12_17_i_3/I2Total delay (from Vivado)</t>
        </is>
      </c>
      <c r="E819" t="inlineStr">
        <is>
          <t>1516</t>
        </is>
      </c>
      <c r="F819" t="inlineStr">
        <is>
          <t>1286</t>
        </is>
      </c>
      <c r="G819" t="inlineStr">
        <is>
          <t>2462</t>
        </is>
      </c>
      <c r="H819" t="inlineStr">
        <is>
          <t>2002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12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RIOB33_X43Y47/IOB_IBUF0 RIOI3_X43Y47/RIOI_IBUF0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RIOB33_X43Y47/IOB_IBUF0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RIOI3_X43Y47/RIOI_IBUF0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RIOI3_X43Y47/RIOI3.RIOI_IBUF0-&gt;RIOI_I0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RIOI3_X43Y47/RIOI_I0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RIOI3_X43Y47/RIOI3.RIOI_I0-&gt;RIOI_ILOGIC0_D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RIOI3_X43Y47/RIOI_ILOGIC0_D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RIOI3_X43Y47/RIOI3.RIOI_ILOGIC0_D-&gt;&gt;IOI_ILOGIC0_O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RIOI3_X43Y47/IOI_ILOGIC0_O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RIOI3_X43Y47/RIOI3.IOI_ILOGIC0_O-&gt;&gt;IOI_LOGIC_OUTS18_1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RIOI3_X43Y47/IOI_LOGIC_OUTS18_1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IO_INT_INTERFACE_R_X43Y48/INT_INTERFACE_LOGIC_OUTS_B18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R_TERM_INT_X112Y50/TERM_INT_LOGIC_OUTS_L_B18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IO_INT_INTERFACE_R_X43Y48/IO_INT_INTERFACE_R.INT_INTERFACE_LOGIC_OUTS_B18-&gt;&gt;INT_INTERFACE_LOGIC_OUTS18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IO_INT_INTERFACE_R_X43Y48/INT_INTERFACE_LOGIC_OUTS18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INT_R_X43Y48/LOGIC_OUTS18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INT_R_X43Y48/INT_R.LOGIC_OUTS18-&gt;&gt;WW2BEG0</t>
        </is>
      </c>
      <c r="B18" t="inlineStr">
        <is>
          <t>Buffer</t>
        </is>
      </c>
      <c r="C18" t="n">
        <v>1.1851186875</v>
      </c>
      <c r="D18" t="n">
        <v>0.008473000000000001</v>
      </c>
      <c r="E18" t="n">
        <v>0.063</v>
      </c>
      <c r="F18" t="n">
        <v>0.052</v>
      </c>
      <c r="G18" t="n">
        <v>0.143</v>
      </c>
      <c r="H18" t="n">
        <v>0.118</v>
      </c>
      <c r="I18">
        <f>((D27) + (D19 + D20 + D21 + D22 + D23 + D24 + D25 + D26))</f>
        <v/>
      </c>
      <c r="J18">
        <f>(((D27) + (D19 + D20 + D21 + D22 + D23 + D24 + D25 + D26))*C18)</f>
        <v/>
      </c>
    </row>
    <row r="19">
      <c r="A19" t="inlineStr">
        <is>
          <t>INT_R_X43Y48/WW2BEG0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INT_R_X41Y48/WW2END0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INT_L_X42Y48/WW2A0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INT_INTERFACE_L_X42Y48/INT_INTERFACE_WW2END0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CMT_FIFO_L_X107Y45/CMT_FIFO_WW2END0_11</t>
        </is>
      </c>
      <c r="B23" t="inlineStr">
        <is>
          <t>Part of wire</t>
        </is>
      </c>
      <c r="C23" t="n">
        <v>0.31751</v>
      </c>
      <c r="D23" t="n">
        <v>0.022067</v>
      </c>
    </row>
    <row r="24">
      <c r="A24" t="inlineStr">
        <is>
          <t>CMT_TOP_L_UPPER_T_X106Y44/CMT_TOP_WW2END0_11</t>
        </is>
      </c>
      <c r="B24" t="inlineStr">
        <is>
          <t>Part of wire</t>
        </is>
      </c>
      <c r="C24" t="n">
        <v>0.31751</v>
      </c>
      <c r="D24" t="n">
        <v>0.022067</v>
      </c>
    </row>
    <row r="25">
      <c r="A25" t="inlineStr">
        <is>
          <t>VBRK_X105Y50/VBRK_WW2END0</t>
        </is>
      </c>
      <c r="B25" t="inlineStr">
        <is>
          <t>Part of wire</t>
        </is>
      </c>
      <c r="C25" t="n">
        <v>0.01211</v>
      </c>
      <c r="D25" t="n">
        <v>0.00162</v>
      </c>
    </row>
    <row r="26">
      <c r="A26" t="inlineStr">
        <is>
          <t>CLBLM_R_X41Y48/CLBLM_WW2END0</t>
        </is>
      </c>
      <c r="B26" t="inlineStr">
        <is>
          <t>Part of wire</t>
        </is>
      </c>
      <c r="C26" t="n">
        <v>0</v>
      </c>
      <c r="D26" t="n">
        <v>0</v>
      </c>
      <c r="I26">
        <f>(((D19 + D20 + D21 + D22 + D23 + D24 + D25 + D26)/2) + (D27))</f>
        <v/>
      </c>
      <c r="J26">
        <f>((C19 + C20 + C21 + C22 + C23 + C24 + C25 + C26)*(((D19 + D20 + D21 + D22 + D23 + D24 + D25 + D26)/2) + (D27)))</f>
        <v/>
      </c>
    </row>
    <row r="27">
      <c r="A27" t="inlineStr">
        <is>
          <t>INT_R_X41Y48/INT_R.WW2END0-&gt;&gt;WW4BEG1</t>
        </is>
      </c>
      <c r="B27" t="inlineStr">
        <is>
          <t>Buffer</t>
        </is>
      </c>
      <c r="C27" t="n">
        <v>1.2375</v>
      </c>
      <c r="D27" t="n">
        <v>0.009403999999999999</v>
      </c>
      <c r="E27" t="n">
        <v>0.07199999999999999</v>
      </c>
      <c r="F27" t="n">
        <v>0.059</v>
      </c>
      <c r="G27" t="n">
        <v>0.168</v>
      </c>
      <c r="H27" t="n">
        <v>0.139</v>
      </c>
      <c r="I27">
        <f>((D39) + (D28 + D29 + D30 + D31 + D32 + D33 + D34 + D35 + D36 + D37 + D38))</f>
        <v/>
      </c>
      <c r="J27">
        <f>(((D39) + (D28 + D29 + D30 + D31 + D32 + D33 + D34 + D35 + D36 + D37 + D38))*C27)</f>
        <v/>
      </c>
    </row>
    <row r="28">
      <c r="A28" t="inlineStr">
        <is>
          <t>INT_R_X41Y48/WW4BEG1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INT_R_X37Y48/WW4END1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INT_L_X40Y48/WW4A1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CLBLL_L_X40Y48/CLBLL_WW4B1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CLBLM_R_X39Y48/CLBLM_WW4B1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INT_R_X39Y48/WW4B1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INT_L_X38Y48/WW4C1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CLBLL_L_X38Y48/CLBLL_WW4END1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VBRK_X96Y50/VBRK_WW4END1</t>
        </is>
      </c>
      <c r="B36" t="inlineStr">
        <is>
          <t>Part of wire</t>
        </is>
      </c>
      <c r="C36" t="n">
        <v>0.01211</v>
      </c>
      <c r="D36" t="n">
        <v>0.00162</v>
      </c>
    </row>
    <row r="37">
      <c r="A37" t="inlineStr">
        <is>
          <t>BRAM_R_X37Y45/BRAM_WW4END1_3</t>
        </is>
      </c>
      <c r="B37" t="inlineStr">
        <is>
          <t>Part of wire</t>
        </is>
      </c>
      <c r="C37" t="n">
        <v>0.26892</v>
      </c>
      <c r="D37" t="n">
        <v>0.05565999999999999</v>
      </c>
    </row>
    <row r="38">
      <c r="A38" t="inlineStr">
        <is>
          <t>BRAM_INT_INTERFACE_R_X37Y48/INT_INTERFACE_WW4END1</t>
        </is>
      </c>
      <c r="B38" t="inlineStr">
        <is>
          <t>Part of wire</t>
        </is>
      </c>
      <c r="C38" t="n">
        <v>0</v>
      </c>
      <c r="D38" t="n">
        <v>0</v>
      </c>
      <c r="I38">
        <f>(((D28 + D29 + D30 + D31 + D32 + D33 + D34 + D35 + D36 + D37 + D38)/2) + (D39))</f>
        <v/>
      </c>
      <c r="J38">
        <f>((C28 + C29 + C30 + C31 + C32 + C33 + C34 + C35 + C36 + C37 + C38)*(((D28 + D29 + D30 + D31 + D32 + D33 + D34 + D35 + D36 + D37 + D38)/2) + (D39)))</f>
        <v/>
      </c>
    </row>
    <row r="39">
      <c r="A39" t="inlineStr">
        <is>
          <t>INT_R_X37Y48/INT_R.WW4END1-&gt;&gt;WW4BEG1</t>
        </is>
      </c>
      <c r="B39" t="inlineStr">
        <is>
          <t>Buffer</t>
        </is>
      </c>
      <c r="C39" t="n">
        <v>1.2375</v>
      </c>
      <c r="D39" t="n">
        <v>0.009403999999999999</v>
      </c>
      <c r="E39" t="n">
        <v>0.07199999999999999</v>
      </c>
      <c r="F39" t="n">
        <v>0.059</v>
      </c>
      <c r="G39" t="n">
        <v>0.168</v>
      </c>
      <c r="H39" t="n">
        <v>0.139</v>
      </c>
      <c r="I39">
        <f>((D51) + (D40 + D41 + D42 + D43 + D44 + D45 + D46 + D47 + D48 + D49 + D50))</f>
        <v/>
      </c>
      <c r="J39">
        <f>(((D51) + (D40 + D41 + D42 + D43 + D44 + D45 + D46 + D47 + D48 + D49 + D50))*C39)</f>
        <v/>
      </c>
    </row>
    <row r="40">
      <c r="A40" t="inlineStr">
        <is>
          <t>INT_R_X37Y48/WW4BEG1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INT_R_X33Y48/WW4END1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INT_L_X36Y48/WW4A1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CLBLM_L_X36Y48/CLBLM_WW4B1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CLBLM_R_X35Y48/CLBLM_WW4B1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INT_R_X35Y48/WW4B1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INT_L_X34Y48/WW4C1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INT_INTERFACE_L_X34Y48/INT_INTERFACE_WW4END1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DSP_L_X34Y45/DSP_WW4END1_3</t>
        </is>
      </c>
      <c r="B48" t="inlineStr">
        <is>
          <t>Part of wire</t>
        </is>
      </c>
      <c r="C48" t="n">
        <v>0.04743</v>
      </c>
      <c r="D48" t="n">
        <v>0.011</v>
      </c>
    </row>
    <row r="49">
      <c r="A49" t="inlineStr">
        <is>
          <t>VBRK_X85Y50/VBRK_WW4END1</t>
        </is>
      </c>
      <c r="B49" t="inlineStr">
        <is>
          <t>Part of wire</t>
        </is>
      </c>
      <c r="C49" t="n">
        <v>0.01211</v>
      </c>
      <c r="D49" t="n">
        <v>0.00162</v>
      </c>
    </row>
    <row r="50">
      <c r="A50" t="inlineStr">
        <is>
          <t>CLBLM_R_X33Y48/CLBLM_WW4END1</t>
        </is>
      </c>
      <c r="B50" t="inlineStr">
        <is>
          <t>Part of wire</t>
        </is>
      </c>
      <c r="C50" t="n">
        <v>0</v>
      </c>
      <c r="D50" t="n">
        <v>0</v>
      </c>
      <c r="I50">
        <f>(((D40 + D41 + D42 + D43 + D44 + D45 + D46 + D47 + D48 + D49 + D50)/2) + (D51))</f>
        <v/>
      </c>
      <c r="J50">
        <f>((C40 + C41 + C42 + C43 + C44 + C45 + C46 + C47 + C48 + C49 + C50)*(((D40 + D41 + D42 + D43 + D44 + D45 + D46 + D47 + D48 + D49 + D50)/2) + (D51)))</f>
        <v/>
      </c>
    </row>
    <row r="51">
      <c r="A51" t="inlineStr">
        <is>
          <t>INT_R_X33Y48/INT_R.WW4END1-&gt;&gt;WW4BEG1</t>
        </is>
      </c>
      <c r="B51" t="inlineStr">
        <is>
          <t>Buffer</t>
        </is>
      </c>
      <c r="C51" t="n">
        <v>1.2375</v>
      </c>
      <c r="D51" t="n">
        <v>0.009403999999999999</v>
      </c>
      <c r="E51" t="n">
        <v>0.07199999999999999</v>
      </c>
      <c r="F51" t="n">
        <v>0.059</v>
      </c>
      <c r="G51" t="n">
        <v>0.168</v>
      </c>
      <c r="H51" t="n">
        <v>0.139</v>
      </c>
      <c r="I51">
        <f>((D63) + (D52 + D53 + D54 + D55 + D56 + D57 + D58 + D59 + D60 + D61 + D62))</f>
        <v/>
      </c>
      <c r="J51">
        <f>(((D63) + (D52 + D53 + D54 + D55 + D56 + D57 + D58 + D59 + D60 + D61 + D62))*C51)</f>
        <v/>
      </c>
    </row>
    <row r="52">
      <c r="A52" t="inlineStr">
        <is>
          <t>INT_R_X33Y48/WW4BEG1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INT_R_X29Y48/WW4END1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INT_L_X32Y48/WW4A1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CLBLM_L_X32Y48/CLBLM_WW4B1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VBRK_X80Y50/VBRK_WW4B1</t>
        </is>
      </c>
      <c r="B56" t="inlineStr">
        <is>
          <t>Part of wire</t>
        </is>
      </c>
      <c r="C56" t="n">
        <v>0.01211</v>
      </c>
      <c r="D56" t="n">
        <v>0.00162</v>
      </c>
    </row>
    <row r="57">
      <c r="A57" t="inlineStr">
        <is>
          <t>CLBLL_R_X31Y48/CLBLL_WW4B1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INT_R_X31Y48/WW4B1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INT_L_X30Y48/WW4C1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BRAM_INT_INTERFACE_L_X30Y48/INT_INTERFACE_WW4END1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BRAM_L_X30Y45/BRAM_WW4END1_3</t>
        </is>
      </c>
      <c r="B61" t="inlineStr">
        <is>
          <t>Part of wire</t>
        </is>
      </c>
      <c r="C61" t="n">
        <v>0.26892</v>
      </c>
      <c r="D61" t="n">
        <v>0.05565999999999999</v>
      </c>
    </row>
    <row r="62">
      <c r="A62" t="inlineStr">
        <is>
          <t>CLBLM_R_X29Y48/CLBLM_WW4END1</t>
        </is>
      </c>
      <c r="B62" t="inlineStr">
        <is>
          <t>Part of wire</t>
        </is>
      </c>
      <c r="C62" t="n">
        <v>0</v>
      </c>
      <c r="D62" t="n">
        <v>0</v>
      </c>
      <c r="I62">
        <f>(((D52 + D53 + D54 + D55 + D56 + D57 + D58 + D59 + D60 + D61 + D62)/2) + (D63))</f>
        <v/>
      </c>
      <c r="J62">
        <f>((C52 + C53 + C54 + C55 + C56 + C57 + C58 + C59 + C60 + C61 + C62)*(((D52 + D53 + D54 + D55 + D56 + D57 + D58 + D59 + D60 + D61 + D62)/2) + (D63)))</f>
        <v/>
      </c>
    </row>
    <row r="63">
      <c r="A63" t="inlineStr">
        <is>
          <t>INT_R_X29Y48/INT_R.WW4END1-&gt;&gt;WW4BEG1</t>
        </is>
      </c>
      <c r="B63" t="inlineStr">
        <is>
          <t>Buffer</t>
        </is>
      </c>
      <c r="C63" t="n">
        <v>1.2375</v>
      </c>
      <c r="D63" t="n">
        <v>0.009403999999999999</v>
      </c>
      <c r="E63" t="n">
        <v>0.07199999999999999</v>
      </c>
      <c r="F63" t="n">
        <v>0.059</v>
      </c>
      <c r="G63" t="n">
        <v>0.168</v>
      </c>
      <c r="H63" t="n">
        <v>0.139</v>
      </c>
      <c r="I63">
        <f>((D74) + (D64 + D65 + D66 + D67 + D68 + D69 + D70 + D71 + D72 + D73))</f>
        <v/>
      </c>
      <c r="J63">
        <f>(((D74) + (D64 + D65 + D66 + D67 + D68 + D69 + D70 + D71 + D72 + D73))*C63)</f>
        <v/>
      </c>
    </row>
    <row r="64">
      <c r="A64" t="inlineStr">
        <is>
          <t>INT_R_X29Y48/WW4BEG1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INT_R_X25Y48/WW4END1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INT_L_X28Y48/WW4A1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CLBLL_L_X28Y48/CLBLL_WW4B1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CLBLM_R_X27Y48/CLBLM_WW4B1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INT_R_X27Y48/WW4B1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INT_L_X26Y48/WW4C1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CLBLL_L_X26Y48/CLBLL_WW4END1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VBRK_X66Y50/VBRK_WW4END1</t>
        </is>
      </c>
      <c r="B72" t="inlineStr">
        <is>
          <t>Part of wire</t>
        </is>
      </c>
      <c r="C72" t="n">
        <v>0.01211</v>
      </c>
      <c r="D72" t="n">
        <v>0.00162</v>
      </c>
    </row>
    <row r="73">
      <c r="A73" t="inlineStr">
        <is>
          <t>CLBLM_R_X25Y48/CLBLM_WW4END1</t>
        </is>
      </c>
      <c r="B73" t="inlineStr">
        <is>
          <t>Part of wire</t>
        </is>
      </c>
      <c r="C73" t="n">
        <v>0</v>
      </c>
      <c r="D73" t="n">
        <v>0</v>
      </c>
      <c r="I73">
        <f>(((D64 + D65 + D66 + D67 + D68 + D69 + D70 + D71 + D72 + D73)/2) + (D74))</f>
        <v/>
      </c>
      <c r="J73">
        <f>((C64 + C65 + C66 + C67 + C68 + C69 + C70 + C71 + C72 + C73)*(((D64 + D65 + D66 + D67 + D68 + D69 + D70 + D71 + D72 + D73)/2) + (D74)))</f>
        <v/>
      </c>
    </row>
    <row r="74">
      <c r="A74" t="inlineStr">
        <is>
          <t>INT_R_X25Y48/INT_R.WW4END1-&gt;&gt;WW4BEG1</t>
        </is>
      </c>
      <c r="B74" t="inlineStr">
        <is>
          <t>Buffer</t>
        </is>
      </c>
      <c r="C74" t="n">
        <v>1.2375</v>
      </c>
      <c r="D74" t="n">
        <v>0.009403999999999999</v>
      </c>
      <c r="E74" t="n">
        <v>0.07199999999999999</v>
      </c>
      <c r="F74" t="n">
        <v>0.059</v>
      </c>
      <c r="G74" t="n">
        <v>0.168</v>
      </c>
      <c r="H74" t="n">
        <v>0.139</v>
      </c>
      <c r="I74">
        <f>((D86) + (D75 + D76 + D77 + D78 + D79 + D80 + D81 + D82 + D83 + D84 + D85))</f>
        <v/>
      </c>
      <c r="J74">
        <f>(((D86) + (D75 + D76 + D77 + D78 + D79 + D80 + D81 + D82 + D83 + D84 + D85))*C74)</f>
        <v/>
      </c>
    </row>
    <row r="75">
      <c r="A75" t="inlineStr">
        <is>
          <t>INT_R_X25Y48/WW4BEG1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INT_R_X21Y48/WW4END1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INT_L_X24Y48/WW4A1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CLBLL_L_X24Y48/CLBLL_WW4B1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VBRK_X61Y50/VBRK_WW4B1</t>
        </is>
      </c>
      <c r="B79" t="inlineStr">
        <is>
          <t>Part of wire</t>
        </is>
      </c>
      <c r="C79" t="n">
        <v>0.01211</v>
      </c>
      <c r="D79" t="n">
        <v>0.00162</v>
      </c>
    </row>
    <row r="80">
      <c r="A80" t="inlineStr">
        <is>
          <t>CLK_BUFG_BOT_R_X60Y48/CLK_HROW_WW4B1_2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INT_INTERFACE_R_X23Y48/INT_INTERFACE_WW4B1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INT_R_X23Y48/WW4B1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INT_L_X22Y48/WW4C1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CLBLM_L_X22Y48/CLBLM_WW4END1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CLBLL_R_X21Y48/CLBLL_WW4END1</t>
        </is>
      </c>
      <c r="B85" t="inlineStr">
        <is>
          <t>Part of wire</t>
        </is>
      </c>
      <c r="C85" t="n">
        <v>0</v>
      </c>
      <c r="D85" t="n">
        <v>0</v>
      </c>
      <c r="I85">
        <f>(((D75 + D76 + D77 + D78 + D79 + D80 + D81 + D82 + D83 + D84 + D85)/2) + (D86))</f>
        <v/>
      </c>
      <c r="J85">
        <f>((C75 + C76 + C77 + C78 + C79 + C80 + C81 + C82 + C83 + C84 + C85)*(((D75 + D76 + D77 + D78 + D79 + D80 + D81 + D82 + D83 + D84 + D85)/2) + (D86)))</f>
        <v/>
      </c>
    </row>
    <row r="86">
      <c r="A86" t="inlineStr">
        <is>
          <t>INT_R_X21Y48/INT_R.WW4END1-&gt;&gt;WW4BEG1</t>
        </is>
      </c>
      <c r="B86" t="inlineStr">
        <is>
          <t>Buffer</t>
        </is>
      </c>
      <c r="C86" t="n">
        <v>1.2375</v>
      </c>
      <c r="D86" t="n">
        <v>0.009403999999999999</v>
      </c>
      <c r="E86" t="n">
        <v>0.07199999999999999</v>
      </c>
      <c r="F86" t="n">
        <v>0.059</v>
      </c>
      <c r="G86" t="n">
        <v>0.168</v>
      </c>
      <c r="H86" t="n">
        <v>0.139</v>
      </c>
      <c r="I86">
        <f>((D110 + D123 + D136 + D1182) + (D87 + D88 + D89 + D90 + D91 + D92 + D93 + D94 + D95 + D96 + D97 + D98 + D99 + D100 + D101 + D102 + D103 + D104 + D105 + D106 + D107 + D108 + D109))</f>
        <v/>
      </c>
      <c r="J86">
        <f>(((D110 + D123 + D136 + D1182) + (D87 + D88 + D89 + D90 + D91 + D92 + D93 + D94 + D95 + D96 + D97 + D98 + D99 + D100 + D101 + D102 + D103 + D104 + D105 + D106 + D107 + D108 + D109))*C86)</f>
        <v/>
      </c>
    </row>
    <row r="87">
      <c r="A87" t="inlineStr">
        <is>
          <t>INT_R_X21Y48/WW4BEG1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INT_R_X11Y48/WW4END1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INT_L_X20Y48/WW4A1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CLBLM_L_X20Y48/CLBLM_WW4B1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CLBLL_R_X19Y48/CLBLL_WW4B1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INT_R_X19Y48/WW4B1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INT_L_X18Y48/WW4C1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INT_INTERFACE_L_X18Y48/INT_INTERFACE_WW4END1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VFRAME_X47Y50/VFRAME_WW4END1</t>
        </is>
      </c>
      <c r="B95" t="inlineStr">
        <is>
          <t>Part of wire</t>
        </is>
      </c>
      <c r="C95" t="n">
        <v>0.04367</v>
      </c>
      <c r="D95" t="n">
        <v>0.00584</v>
      </c>
    </row>
    <row r="96">
      <c r="A96" t="inlineStr">
        <is>
          <t>CFG_CENTER_TOP_X46Y42/CFG_CENTER_WW4END1_8</t>
        </is>
      </c>
      <c r="B96" t="inlineStr">
        <is>
          <t>Part of wire</t>
        </is>
      </c>
      <c r="C96" t="n">
        <v>0.3254</v>
      </c>
      <c r="D96" t="n">
        <v>0.06454399999999999</v>
      </c>
    </row>
    <row r="97">
      <c r="A97" t="inlineStr">
        <is>
          <t>INT_FEEDTHRU_2_X45Y50/INT_FEEDTHRU_2_WW4END1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INT_FEEDTHRU_2_X44Y50/INT_FEEDTHRU_2_WW4END1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INT_FEEDTHRU_1_X43Y50/INT_FEEDTHRU_1_WW4END1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INT_FEEDTHRU_1_X42Y50/INT_FEEDTHRU_1_WW4END1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INT_FEEDTHRU_2_X41Y50/INT_FEEDTHRU_2_WW4END1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INT_FEEDTHRU_2_X40Y50/INT_FEEDTHRU_2_WW4END1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INT_FEEDTHRU_1_X39Y50/INT_FEEDTHRU_1_WW4END1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INT_FEEDTHRU_1_X38Y50/INT_FEEDTHRU_1_WW4END1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INT_FEEDTHRU_2_X37Y50/INT_FEEDTHRU_2_WW4END1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INT_FEEDTHRU_2_X36Y50/INT_FEEDTHRU_2_WW4END1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INT_FEEDTHRU_1_X35Y50/INT_FEEDTHRU_1_WW4END1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VBRK_X34Y50/VBRK_WW4END1</t>
        </is>
      </c>
      <c r="B108" t="inlineStr">
        <is>
          <t>Part of wire</t>
        </is>
      </c>
      <c r="C108" t="n">
        <v>0.01211</v>
      </c>
      <c r="D108" t="n">
        <v>0.00162</v>
      </c>
    </row>
    <row r="109">
      <c r="A109" t="inlineStr">
        <is>
          <t>CLBLM_R_X11Y48/CLBLM_WW4END1</t>
        </is>
      </c>
      <c r="B109" t="inlineStr">
        <is>
          <t>Part of wire</t>
        </is>
      </c>
      <c r="C109" t="n">
        <v>0</v>
      </c>
      <c r="D109" t="n">
        <v>0</v>
      </c>
      <c r="I109">
        <f>(((D87 + D88 + D89 + D90 + D91 + D92 + D93 + D94 + D95 + D96 + D97 + D98 + D99 + D100 + D101 + D102 + D103 + D104 + D105 + D106 + D107 + D108 + D109)/2) + (D110 + D123 + D136 + D1182))</f>
        <v/>
      </c>
      <c r="J109">
        <f>((C87 + C88 + C89 + C90 + C91 + C92 + C93 + C94 + C95 + C96 + C97 + C98 + C99 + C100 + C101 + C102 + C103 + C104 + C105 + C106 + C107 + C108 + C109)*(((D87 + D88 + D89 + D90 + D91 + D92 + D93 + D94 + D95 + D96 + D97 + D98 + D99 + D100 + D101 + D102 + D103 + D104 + D105 + D106 + D107 + D108 + D109)/2) + (D110 + D123 + D136 + D1182)))</f>
        <v/>
      </c>
    </row>
    <row r="110">
      <c r="A110" t="inlineStr">
        <is>
          <t>INT_R_X11Y48/INT_R.WW4END1-&gt;&gt;GFAN0</t>
        </is>
      </c>
      <c r="B110" t="inlineStr">
        <is>
          <t>Buffer</t>
        </is>
      </c>
      <c r="C110" t="n">
        <v>1.64345225</v>
      </c>
      <c r="D110" t="n">
        <v>0.007485</v>
      </c>
      <c r="E110" t="n">
        <v>0.07199999999999999</v>
      </c>
      <c r="F110" t="n">
        <v>0.059</v>
      </c>
      <c r="G110" t="n">
        <v>0.17</v>
      </c>
      <c r="H110" t="n">
        <v>0.141</v>
      </c>
      <c r="I110">
        <f>((D112) + (D111))</f>
        <v/>
      </c>
      <c r="J110">
        <f>(((D112) + (D111))*C110)</f>
        <v/>
      </c>
    </row>
    <row r="111">
      <c r="A111" t="inlineStr">
        <is>
          <t>INT_R_X11Y48/GFAN0</t>
        </is>
      </c>
      <c r="B111" t="inlineStr">
        <is>
          <t>Part of wire</t>
        </is>
      </c>
      <c r="C111" t="n">
        <v>0</v>
      </c>
      <c r="D111" t="n">
        <v>0</v>
      </c>
      <c r="I111">
        <f>(((D111)/2) + (D112))</f>
        <v/>
      </c>
      <c r="J111">
        <f>((C111)*(((D111)/2) + (D112)))</f>
        <v/>
      </c>
    </row>
    <row r="112">
      <c r="A112" t="inlineStr">
        <is>
          <t>INT_R_X11Y48/INT_R.GFAN0-&gt;&gt;IMUX10</t>
        </is>
      </c>
      <c r="B112" t="inlineStr">
        <is>
          <t>Buffer</t>
        </is>
      </c>
      <c r="C112" t="n">
        <v>1.6107141875</v>
      </c>
      <c r="D112" t="n">
        <v>0.007713</v>
      </c>
      <c r="E112" t="n">
        <v>0.047</v>
      </c>
      <c r="F112" t="n">
        <v>0.038</v>
      </c>
      <c r="G112" t="n">
        <v>0.138</v>
      </c>
      <c r="H112" t="n">
        <v>0.114</v>
      </c>
      <c r="I112">
        <f>((((D117) + (D116))) + (D113 + D114))</f>
        <v/>
      </c>
      <c r="J112">
        <f>(((((D117) + (D116))) + (D113 + D114))*C112)</f>
        <v/>
      </c>
    </row>
    <row r="113">
      <c r="A113" t="inlineStr">
        <is>
          <t>INT_R_X11Y48/IMUX10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CLBLM_R_X11Y48/CLBLM_IMUX10</t>
        </is>
      </c>
      <c r="B114" t="inlineStr">
        <is>
          <t>Part of wire</t>
        </is>
      </c>
      <c r="C114" t="n">
        <v>0</v>
      </c>
      <c r="D114" t="n">
        <v>0</v>
      </c>
      <c r="I114">
        <f>(((D113 + D114)/2) + (((D117) + (D116))))</f>
        <v/>
      </c>
      <c r="J114">
        <f>((C113 + C114)*(((D113 + D114)/2) + (((D117) + (D116)))))</f>
        <v/>
      </c>
    </row>
    <row r="115">
      <c r="A115" t="inlineStr">
        <is>
          <t>CLBLM_R_X11Y48/CLBLM_R.CLBLM_IMUX10-&gt;CLBLM_L_A4</t>
        </is>
      </c>
      <c r="B115" t="inlineStr">
        <is>
          <t>PassTransistor</t>
        </is>
      </c>
      <c r="C115" t="n">
        <v>0</v>
      </c>
      <c r="E115" t="n">
        <v>0</v>
      </c>
      <c r="F115" t="n">
        <v>0</v>
      </c>
      <c r="G115" t="n">
        <v>0</v>
      </c>
      <c r="H115" t="n">
        <v>0</v>
      </c>
      <c r="I115">
        <f>((D117) + (D116))</f>
        <v/>
      </c>
      <c r="J115">
        <f>(((D117) + (D116))*C115)</f>
        <v/>
      </c>
    </row>
    <row r="116">
      <c r="A116" t="inlineStr">
        <is>
          <t>CLBLM_R_X11Y48/CLBLM_L_A4</t>
        </is>
      </c>
      <c r="B116" t="inlineStr">
        <is>
          <t>Part of wire</t>
        </is>
      </c>
      <c r="C116" t="n">
        <v>0</v>
      </c>
      <c r="D116" t="n">
        <v>0</v>
      </c>
      <c r="I116">
        <f>(((D116)/2) + (D117))</f>
        <v/>
      </c>
      <c r="J116">
        <f>((C116)*(((D116)/2) + (D117)))</f>
        <v/>
      </c>
    </row>
    <row r="117">
      <c r="A117" t="inlineStr">
        <is>
          <t>masterReg/register_reg_r1_0_31_12_17_i_4/I3</t>
        </is>
      </c>
      <c r="B117" t="inlineStr">
        <is>
          <t>Inpin</t>
        </is>
      </c>
      <c r="D117" t="n">
        <v>0</v>
      </c>
      <c r="E117" t="n">
        <v>0.107</v>
      </c>
      <c r="F117" t="n">
        <v>0.08599999999999999</v>
      </c>
      <c r="G117" t="n">
        <v>0.284</v>
      </c>
      <c r="H117" t="n">
        <v>0.229</v>
      </c>
    </row>
    <row r="118">
      <c r="A118" t="inlineStr">
        <is>
          <t>sw_IBUF[15]: sw_IBUF[15]_inst/O to masterReg/register_reg_r1_0_31_12_17_i_4/I3 sum delays</t>
        </is>
      </c>
      <c r="E118">
        <f>(E2 + E5 + E7 + E9 + E11 + E15 + E18 + E27 + E39 + E51 + E63 + E74 + E86 + E110 + E112 + E115 + E117)</f>
        <v/>
      </c>
      <c r="F118">
        <f>(F2 + F5 + F7 + F9 + F11 + F15 + F18 + F27 + F39 + F51 + F63 + F74 + F86 + F110 + F112 + F115 + F117)</f>
        <v/>
      </c>
      <c r="G118">
        <f>(G2 + G5 + G7 + G9 + G11 + G15 + G18 + G27 + G39 + G51 + G63 + G74 + G86 + G110 + G112 + G115 + G117)</f>
        <v/>
      </c>
      <c r="H118">
        <f>(H2 + H5 + H7 + H9 + H11 + H15 + H18 + H27 + H39 + H51 + H63 + H74 + H86 + H110 + H112 + H115 + H117)</f>
        <v/>
      </c>
      <c r="J118">
        <f>(J2 + J4 + J5 + J6 + J7 + J8 + J9 + J10 + J11 + J14 + J15 + J17 + J18 + J26 + J27 + J38 + J39 + J50 + J51 + J62 + J63 + J73 + J74 + J85 + J86 + J109 + J110 + J111 + J112 + J114 + J115 + J116 + J117)</f>
        <v/>
      </c>
    </row>
    <row r="119">
      <c r="A119" t="inlineStr">
        <is>
          <t>sw_IBUF[15]: sw_IBUF[15]_inst/O to masterReg/register_reg_r1_0_31_12_17_i_4/I3sum delays + cap delay</t>
        </is>
      </c>
      <c r="E119">
        <f>1000*(E118 + J118)</f>
        <v/>
      </c>
      <c r="F119">
        <f>1000*(F118 + J118)</f>
        <v/>
      </c>
      <c r="G119">
        <f>1000*(G118 + J118)</f>
        <v/>
      </c>
      <c r="H119">
        <f>1000*(H118 + J118)</f>
        <v/>
      </c>
    </row>
    <row r="121">
      <c r="A121" t="inlineStr">
        <is>
          <t>sw_IBUF[15]: sw_IBUF[15]_inst/O to masterReg/register_reg_r1_0_31_12_17_i_4/I3Total delay (from Vivado)</t>
        </is>
      </c>
      <c r="E121" t="inlineStr">
        <is>
          <t>1321</t>
        </is>
      </c>
      <c r="F121" t="inlineStr">
        <is>
          <t>1158</t>
        </is>
      </c>
      <c r="G121" t="inlineStr">
        <is>
          <t>2100</t>
        </is>
      </c>
      <c r="H121" t="inlineStr">
        <is>
          <t>1807</t>
        </is>
      </c>
    </row>
    <row r="123">
      <c r="A123" t="inlineStr">
        <is>
          <t>INT_R_X11Y48/INT_R.WW4END1-&gt;&gt;GFAN1</t>
        </is>
      </c>
      <c r="B123" t="inlineStr">
        <is>
          <t>Buffer</t>
        </is>
      </c>
      <c r="C123" t="n">
        <v>1.64345225</v>
      </c>
      <c r="D123" t="n">
        <v>0.007485</v>
      </c>
      <c r="E123" t="n">
        <v>0.07199999999999999</v>
      </c>
      <c r="F123" t="n">
        <v>0.059</v>
      </c>
      <c r="G123" t="n">
        <v>0.17</v>
      </c>
      <c r="H123" t="n">
        <v>0.141</v>
      </c>
      <c r="I123">
        <f>((D125) + (D124))</f>
        <v/>
      </c>
      <c r="J123">
        <f>(((D125) + (D124))*C123)</f>
        <v/>
      </c>
    </row>
    <row r="124">
      <c r="A124" t="inlineStr">
        <is>
          <t>INT_R_X11Y48/GFAN1</t>
        </is>
      </c>
      <c r="B124" t="inlineStr">
        <is>
          <t>Part of wire</t>
        </is>
      </c>
      <c r="C124" t="n">
        <v>0</v>
      </c>
      <c r="D124" t="n">
        <v>0</v>
      </c>
      <c r="I124">
        <f>(((D124)/2) + (D125))</f>
        <v/>
      </c>
      <c r="J124">
        <f>((C124)*(((D124)/2) + (D125)))</f>
        <v/>
      </c>
    </row>
    <row r="125">
      <c r="A125" t="inlineStr">
        <is>
          <t>INT_R_X11Y48/INT_R.GFAN1-&gt;&gt;IMUX22</t>
        </is>
      </c>
      <c r="B125" t="inlineStr">
        <is>
          <t>Buffer</t>
        </is>
      </c>
      <c r="C125" t="n">
        <v>1.6107141875</v>
      </c>
      <c r="D125" t="n">
        <v>0.007713</v>
      </c>
      <c r="E125" t="n">
        <v>0.047</v>
      </c>
      <c r="F125" t="n">
        <v>0.038</v>
      </c>
      <c r="G125" t="n">
        <v>0.138</v>
      </c>
      <c r="H125" t="n">
        <v>0.114</v>
      </c>
      <c r="I125">
        <f>((((D130) + (D129))) + (D126 + D127))</f>
        <v/>
      </c>
      <c r="J125">
        <f>(((((D130) + (D129))) + (D126 + D127))*C125)</f>
        <v/>
      </c>
    </row>
    <row r="126">
      <c r="A126" t="inlineStr">
        <is>
          <t>INT_R_X11Y48/IMUX22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CLBLM_R_X11Y48/CLBLM_IMUX22</t>
        </is>
      </c>
      <c r="B127" t="inlineStr">
        <is>
          <t>Part of wire</t>
        </is>
      </c>
      <c r="C127" t="n">
        <v>0</v>
      </c>
      <c r="D127" t="n">
        <v>0</v>
      </c>
      <c r="I127">
        <f>(((D126 + D127)/2) + (((D130) + (D129))))</f>
        <v/>
      </c>
      <c r="J127">
        <f>((C126 + C127)*(((D126 + D127)/2) + (((D130) + (D129)))))</f>
        <v/>
      </c>
    </row>
    <row r="128">
      <c r="A128" t="inlineStr">
        <is>
          <t>CLBLM_R_X11Y48/CLBLM_R.CLBLM_IMUX22-&gt;CLBLM_M_C3</t>
        </is>
      </c>
      <c r="B128" t="inlineStr">
        <is>
          <t>PassTransistor</t>
        </is>
      </c>
      <c r="C128" t="n">
        <v>0</v>
      </c>
      <c r="E128" t="n">
        <v>0</v>
      </c>
      <c r="F128" t="n">
        <v>0</v>
      </c>
      <c r="G128" t="n">
        <v>0</v>
      </c>
      <c r="H128" t="n">
        <v>0</v>
      </c>
      <c r="I128">
        <f>((D130) + (D129))</f>
        <v/>
      </c>
      <c r="J128">
        <f>(((D130) + (D129))*C128)</f>
        <v/>
      </c>
    </row>
    <row r="129">
      <c r="A129" t="inlineStr">
        <is>
          <t>CLBLM_R_X11Y48/CLBLM_M_C3</t>
        </is>
      </c>
      <c r="B129" t="inlineStr">
        <is>
          <t>Part of wire</t>
        </is>
      </c>
      <c r="C129" t="n">
        <v>0</v>
      </c>
      <c r="D129" t="n">
        <v>0</v>
      </c>
      <c r="I129">
        <f>(((D129)/2) + (D130))</f>
        <v/>
      </c>
      <c r="J129">
        <f>((C129)*(((D129)/2) + (D130)))</f>
        <v/>
      </c>
    </row>
    <row r="130">
      <c r="A130" t="inlineStr">
        <is>
          <t>masterReg/readData2[14]_i_2/I1</t>
        </is>
      </c>
      <c r="B130" t="inlineStr">
        <is>
          <t>Inpin</t>
        </is>
      </c>
      <c r="D130" t="n">
        <v>0</v>
      </c>
      <c r="E130" t="n">
        <v>0.14</v>
      </c>
      <c r="F130" t="n">
        <v>0.113</v>
      </c>
      <c r="G130" t="n">
        <v>0.368</v>
      </c>
      <c r="H130" t="n">
        <v>0.297</v>
      </c>
    </row>
    <row r="131">
      <c r="A131" t="inlineStr">
        <is>
          <t>sw_IBUF[15]: sw_IBUF[15]_inst/O to masterReg/readData2[14]_i_2/I1 sum delays</t>
        </is>
      </c>
      <c r="E131">
        <f>(E2 + E5 + E7 + E9 + E11 + E15 + E18 + E27 + E39 + E51 + E63 + E74 + E86 + E123 + E125 + E128 + E130)</f>
        <v/>
      </c>
      <c r="F131">
        <f>(F2 + F5 + F7 + F9 + F11 + F15 + F18 + F27 + F39 + F51 + F63 + F74 + F86 + F123 + F125 + F128 + F130)</f>
        <v/>
      </c>
      <c r="G131">
        <f>(G2 + G5 + G7 + G9 + G11 + G15 + G18 + G27 + G39 + G51 + G63 + G74 + G86 + G123 + G125 + G128 + G130)</f>
        <v/>
      </c>
      <c r="H131">
        <f>(H2 + H5 + H7 + H9 + H11 + H15 + H18 + H27 + H39 + H51 + H63 + H74 + H86 + H123 + H125 + H128 + H130)</f>
        <v/>
      </c>
      <c r="J131">
        <f>(J2 + J4 + J5 + J6 + J7 + J8 + J9 + J10 + J11 + J14 + J15 + J17 + J18 + J26 + J27 + J38 + J39 + J50 + J51 + J62 + J63 + J73 + J74 + J85 + J86 + J109 + J123 + J124 + J125 + J127 + J128 + J129 + J130)</f>
        <v/>
      </c>
    </row>
    <row r="132">
      <c r="A132" t="inlineStr">
        <is>
          <t>sw_IBUF[15]: sw_IBUF[15]_inst/O to masterReg/readData2[14]_i_2/I1sum delays + cap delay</t>
        </is>
      </c>
      <c r="E132">
        <f>1000*(E131 + J131)</f>
        <v/>
      </c>
      <c r="F132">
        <f>1000*(F131 + J131)</f>
        <v/>
      </c>
      <c r="G132">
        <f>1000*(G131 + J131)</f>
        <v/>
      </c>
      <c r="H132">
        <f>1000*(H131 + J131)</f>
        <v/>
      </c>
    </row>
    <row r="134">
      <c r="A134" t="inlineStr">
        <is>
          <t>sw_IBUF[15]: sw_IBUF[15]_inst/O to masterReg/readData2[14]_i_2/I1Total delay (from Vivado)</t>
        </is>
      </c>
      <c r="E134" t="inlineStr">
        <is>
          <t>1354</t>
        </is>
      </c>
      <c r="F134" t="inlineStr">
        <is>
          <t>1185</t>
        </is>
      </c>
      <c r="G134" t="inlineStr">
        <is>
          <t>2171</t>
        </is>
      </c>
      <c r="H134" t="inlineStr">
        <is>
          <t>1864</t>
        </is>
      </c>
    </row>
    <row r="136">
      <c r="A136" t="inlineStr">
        <is>
          <t>INT_R_X11Y48/INT_R.WW4END1-&gt;&gt;SR1BEG1</t>
        </is>
      </c>
      <c r="B136" t="inlineStr">
        <is>
          <t>Buffer</t>
        </is>
      </c>
      <c r="C136" t="n">
        <v>1.16220225</v>
      </c>
      <c r="D136" t="n">
        <v>0.008429000000000001</v>
      </c>
      <c r="E136" t="n">
        <v>0.056</v>
      </c>
      <c r="F136" t="n">
        <v>0.046</v>
      </c>
      <c r="G136" t="n">
        <v>0.132</v>
      </c>
      <c r="H136" t="n">
        <v>0.109</v>
      </c>
      <c r="I136">
        <f>((D139) + (D137 + D138))</f>
        <v/>
      </c>
      <c r="J136">
        <f>(((D139) + (D137 + D138))*C136)</f>
        <v/>
      </c>
    </row>
    <row r="137">
      <c r="A137" t="inlineStr">
        <is>
          <t>INT_R_X11Y48/SR1BEG1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INT_R_X11Y47/SR1END1</t>
        </is>
      </c>
      <c r="B138" t="inlineStr">
        <is>
          <t>Part of wire</t>
        </is>
      </c>
      <c r="C138" t="n">
        <v>0</v>
      </c>
      <c r="D138" t="n">
        <v>0</v>
      </c>
      <c r="I138">
        <f>(((D137 + D138)/2) + (D139))</f>
        <v/>
      </c>
      <c r="J138">
        <f>((C137 + C138)*(((D137 + D138)/2) + (D139)))</f>
        <v/>
      </c>
    </row>
    <row r="139">
      <c r="A139" t="inlineStr">
        <is>
          <t>INT_R_X11Y47/INT_R.SR1END1-&gt;&gt;SW2BEG1</t>
        </is>
      </c>
      <c r="B139" t="inlineStr">
        <is>
          <t>Buffer</t>
        </is>
      </c>
      <c r="C139" t="n">
        <v>1.1851186875</v>
      </c>
      <c r="D139" t="n">
        <v>0.008473000000000001</v>
      </c>
      <c r="E139" t="n">
        <v>0.041</v>
      </c>
      <c r="F139" t="n">
        <v>0.033</v>
      </c>
      <c r="G139" t="n">
        <v>0.132</v>
      </c>
      <c r="H139" t="n">
        <v>0.109</v>
      </c>
      <c r="I139">
        <f>((D143 + D154 + D165 + D176 + D210) + (D140 + D141 + D142))</f>
        <v/>
      </c>
      <c r="J139">
        <f>(((D143 + D154 + D165 + D176 + D210) + (D140 + D141 + D142))*C139)</f>
        <v/>
      </c>
    </row>
    <row r="140">
      <c r="A140" t="inlineStr">
        <is>
          <t>INT_R_X11Y47/SW2BEG1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INT_L_X10Y46/SW2END1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INT_R_X11Y46/SW2A1</t>
        </is>
      </c>
      <c r="B142" t="inlineStr">
        <is>
          <t>Part of wire</t>
        </is>
      </c>
      <c r="C142" t="n">
        <v>0</v>
      </c>
      <c r="D142" t="n">
        <v>0</v>
      </c>
      <c r="I142">
        <f>(((D140 + D141 + D142)/2) + (D143 + D154 + D165 + D176 + D210))</f>
        <v/>
      </c>
      <c r="J142">
        <f>((C140 + C141 + C142)*(((D140 + D141 + D142)/2) + (D143 + D154 + D165 + D176 + D210)))</f>
        <v/>
      </c>
    </row>
    <row r="143">
      <c r="A143" t="inlineStr">
        <is>
          <t>INT_L_X10Y46/INT_L.SW2END1-&gt;&gt;IMUX_L3</t>
        </is>
      </c>
      <c r="B143" t="inlineStr">
        <is>
          <t>Buffer</t>
        </is>
      </c>
      <c r="C143" t="n">
        <v>1.6107141875</v>
      </c>
      <c r="D143" t="n">
        <v>0.007713</v>
      </c>
      <c r="E143" t="n">
        <v>0.047</v>
      </c>
      <c r="F143" t="n">
        <v>0.038</v>
      </c>
      <c r="G143" t="n">
        <v>0.138</v>
      </c>
      <c r="H143" t="n">
        <v>0.114</v>
      </c>
      <c r="I143">
        <f>((((D148) + (D147))) + (D144 + D145))</f>
        <v/>
      </c>
      <c r="J143">
        <f>(((((D148) + (D147))) + (D144 + D145))*C143)</f>
        <v/>
      </c>
    </row>
    <row r="144">
      <c r="A144" t="inlineStr">
        <is>
          <t>INT_L_X10Y46/IMUX_L3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CLBLM_L_X10Y46/CLBLM_IMUX3</t>
        </is>
      </c>
      <c r="B145" t="inlineStr">
        <is>
          <t>Part of wire</t>
        </is>
      </c>
      <c r="C145" t="n">
        <v>0</v>
      </c>
      <c r="D145" t="n">
        <v>0</v>
      </c>
      <c r="I145">
        <f>(((D144 + D145)/2) + (((D148) + (D147))))</f>
        <v/>
      </c>
      <c r="J145">
        <f>((C144 + C145)*(((D144 + D145)/2) + (((D148) + (D147)))))</f>
        <v/>
      </c>
    </row>
    <row r="146">
      <c r="A146" t="inlineStr">
        <is>
          <t>CLBLM_L_X10Y46/CLBLM_L.CLBLM_IMUX3-&gt;CLBLM_L_A2</t>
        </is>
      </c>
      <c r="B146" t="inlineStr">
        <is>
          <t>PassTransistor</t>
        </is>
      </c>
      <c r="C146" t="n">
        <v>0</v>
      </c>
      <c r="E146" t="n">
        <v>0</v>
      </c>
      <c r="F146" t="n">
        <v>0</v>
      </c>
      <c r="G146" t="n">
        <v>0</v>
      </c>
      <c r="H146" t="n">
        <v>0</v>
      </c>
      <c r="I146">
        <f>((D148) + (D147))</f>
        <v/>
      </c>
      <c r="J146">
        <f>(((D148) + (D147))*C146)</f>
        <v/>
      </c>
    </row>
    <row r="147">
      <c r="A147" t="inlineStr">
        <is>
          <t>CLBLM_L_X10Y46/CLBLM_L_A2</t>
        </is>
      </c>
      <c r="B147" t="inlineStr">
        <is>
          <t>Part of wire</t>
        </is>
      </c>
      <c r="C147" t="n">
        <v>0</v>
      </c>
      <c r="D147" t="n">
        <v>0</v>
      </c>
      <c r="I147">
        <f>(((D147)/2) + (D148))</f>
        <v/>
      </c>
      <c r="J147">
        <f>((C147)*(((D147)/2) + (D148)))</f>
        <v/>
      </c>
    </row>
    <row r="148">
      <c r="A148" t="inlineStr">
        <is>
          <t>ALU1/readData2[14]_i_3/I1</t>
        </is>
      </c>
      <c r="B148" t="inlineStr">
        <is>
          <t>Inpin</t>
        </is>
      </c>
      <c r="D148" t="n">
        <v>0</v>
      </c>
      <c r="E148" t="n">
        <v>0.212</v>
      </c>
      <c r="F148" t="n">
        <v>0.17</v>
      </c>
      <c r="G148" t="n">
        <v>0.507</v>
      </c>
      <c r="H148" t="n">
        <v>0.409</v>
      </c>
    </row>
    <row r="149">
      <c r="A149" t="inlineStr">
        <is>
          <t>sw_IBUF[15]: sw_IBUF[15]_inst/O to ALU1/readData2[14]_i_3/I1 sum delays</t>
        </is>
      </c>
      <c r="E149">
        <f>(E2 + E5 + E7 + E9 + E11 + E15 + E18 + E27 + E39 + E51 + E63 + E74 + E86 + E136 + E139 + E143 + E146 + E148)</f>
        <v/>
      </c>
      <c r="F149">
        <f>(F2 + F5 + F7 + F9 + F11 + F15 + F18 + F27 + F39 + F51 + F63 + F74 + F86 + F136 + F139 + F143 + F146 + F148)</f>
        <v/>
      </c>
      <c r="G149">
        <f>(G2 + G5 + G7 + G9 + G11 + G15 + G18 + G27 + G39 + G51 + G63 + G74 + G86 + G136 + G139 + G143 + G146 + G148)</f>
        <v/>
      </c>
      <c r="H149">
        <f>(H2 + H5 + H7 + H9 + H11 + H15 + H18 + H27 + H39 + H51 + H63 + H74 + H86 + H136 + H139 + H143 + H146 + H148)</f>
        <v/>
      </c>
      <c r="J149">
        <f>(J2 + J4 + J5 + J6 + J7 + J8 + J9 + J10 + J11 + J14 + J15 + J17 + J18 + J26 + J27 + J38 + J39 + J50 + J51 + J62 + J63 + J73 + J74 + J85 + J86 + J109 + J136 + J138 + J139 + J142 + J143 + J145 + J146 + J147 + J148)</f>
        <v/>
      </c>
    </row>
    <row r="150">
      <c r="A150" t="inlineStr">
        <is>
          <t>sw_IBUF[15]: sw_IBUF[15]_inst/O to ALU1/readData2[14]_i_3/I1sum delays + cap delay</t>
        </is>
      </c>
      <c r="E150">
        <f>1000*(E149 + J149)</f>
        <v/>
      </c>
      <c r="F150">
        <f>1000*(F149 + J149)</f>
        <v/>
      </c>
      <c r="G150">
        <f>1000*(G149 + J149)</f>
        <v/>
      </c>
      <c r="H150">
        <f>1000*(H149 + J149)</f>
        <v/>
      </c>
    </row>
    <row r="152">
      <c r="A152" t="inlineStr">
        <is>
          <t>sw_IBUF[15]: sw_IBUF[15]_inst/O to ALU1/readData2[14]_i_3/I1Total delay (from Vivado)</t>
        </is>
      </c>
      <c r="E152" t="inlineStr">
        <is>
          <t>1491</t>
        </is>
      </c>
      <c r="F152" t="inlineStr">
        <is>
          <t>1302</t>
        </is>
      </c>
      <c r="G152" t="inlineStr">
        <is>
          <t>2419</t>
        </is>
      </c>
      <c r="H152" t="inlineStr">
        <is>
          <t>2073</t>
        </is>
      </c>
    </row>
    <row r="154">
      <c r="A154" t="inlineStr">
        <is>
          <t>INT_L_X10Y46/INT_L.SW2END1-&gt;&gt;IMUX_L26</t>
        </is>
      </c>
      <c r="B154" t="inlineStr">
        <is>
          <t>Buffer</t>
        </is>
      </c>
      <c r="C154" t="n">
        <v>1.6107141875</v>
      </c>
      <c r="D154" t="n">
        <v>0.007713</v>
      </c>
      <c r="E154" t="n">
        <v>0.047</v>
      </c>
      <c r="F154" t="n">
        <v>0.038</v>
      </c>
      <c r="G154" t="n">
        <v>0.138</v>
      </c>
      <c r="H154" t="n">
        <v>0.114</v>
      </c>
      <c r="I154">
        <f>((((D159) + (D158))) + (D155 + D156))</f>
        <v/>
      </c>
      <c r="J154">
        <f>(((((D159) + (D158))) + (D155 + D156))*C154)</f>
        <v/>
      </c>
    </row>
    <row r="155">
      <c r="A155" t="inlineStr">
        <is>
          <t>INT_L_X10Y46/IMUX_L26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CLBLM_L_X10Y46/CLBLM_IMUX26</t>
        </is>
      </c>
      <c r="B156" t="inlineStr">
        <is>
          <t>Part of wire</t>
        </is>
      </c>
      <c r="C156" t="n">
        <v>0</v>
      </c>
      <c r="D156" t="n">
        <v>0</v>
      </c>
      <c r="I156">
        <f>(((D155 + D156)/2) + (((D159) + (D158))))</f>
        <v/>
      </c>
      <c r="J156">
        <f>((C155 + C156)*(((D155 + D156)/2) + (((D159) + (D158)))))</f>
        <v/>
      </c>
    </row>
    <row r="157">
      <c r="A157" t="inlineStr">
        <is>
          <t>CLBLM_L_X10Y46/CLBLM_L.CLBLM_IMUX26-&gt;CLBLM_L_B4</t>
        </is>
      </c>
      <c r="B157" t="inlineStr">
        <is>
          <t>PassTransistor</t>
        </is>
      </c>
      <c r="C157" t="n">
        <v>0</v>
      </c>
      <c r="E157" t="n">
        <v>0</v>
      </c>
      <c r="F157" t="n">
        <v>0</v>
      </c>
      <c r="G157" t="n">
        <v>0</v>
      </c>
      <c r="H157" t="n">
        <v>0</v>
      </c>
      <c r="I157">
        <f>((D159) + (D158))</f>
        <v/>
      </c>
      <c r="J157">
        <f>(((D159) + (D158))*C157)</f>
        <v/>
      </c>
    </row>
    <row r="158">
      <c r="A158" t="inlineStr">
        <is>
          <t>CLBLM_L_X10Y46/CLBLM_L_B4</t>
        </is>
      </c>
      <c r="B158" t="inlineStr">
        <is>
          <t>Part of wire</t>
        </is>
      </c>
      <c r="C158" t="n">
        <v>0</v>
      </c>
      <c r="D158" t="n">
        <v>0</v>
      </c>
      <c r="I158">
        <f>(((D158)/2) + (D159))</f>
        <v/>
      </c>
      <c r="J158">
        <f>((C158)*(((D158)/2) + (D159)))</f>
        <v/>
      </c>
    </row>
    <row r="159">
      <c r="A159" t="inlineStr">
        <is>
          <t>masterReg/register_reg_r1_0_31_6_11_i_3/I3</t>
        </is>
      </c>
      <c r="B159" t="inlineStr">
        <is>
          <t>Inpin</t>
        </is>
      </c>
      <c r="D159" t="n">
        <v>0</v>
      </c>
      <c r="E159" t="n">
        <v>0.107</v>
      </c>
      <c r="F159" t="n">
        <v>0.08599999999999999</v>
      </c>
      <c r="G159" t="n">
        <v>0.282</v>
      </c>
      <c r="H159" t="n">
        <v>0.228</v>
      </c>
    </row>
    <row r="160">
      <c r="A160" t="inlineStr">
        <is>
          <t>sw_IBUF[15]: sw_IBUF[15]_inst/O to masterReg/register_reg_r1_0_31_6_11_i_3/I3 sum delays</t>
        </is>
      </c>
      <c r="E160">
        <f>(E2 + E5 + E7 + E9 + E11 + E15 + E18 + E27 + E39 + E51 + E63 + E74 + E86 + E136 + E139 + E154 + E157 + E159)</f>
        <v/>
      </c>
      <c r="F160">
        <f>(F2 + F5 + F7 + F9 + F11 + F15 + F18 + F27 + F39 + F51 + F63 + F74 + F86 + F136 + F139 + F154 + F157 + F159)</f>
        <v/>
      </c>
      <c r="G160">
        <f>(G2 + G5 + G7 + G9 + G11 + G15 + G18 + G27 + G39 + G51 + G63 + G74 + G86 + G136 + G139 + G154 + G157 + G159)</f>
        <v/>
      </c>
      <c r="H160">
        <f>(H2 + H5 + H7 + H9 + H11 + H15 + H18 + H27 + H39 + H51 + H63 + H74 + H86 + H136 + H139 + H154 + H157 + H159)</f>
        <v/>
      </c>
      <c r="J160">
        <f>(J2 + J4 + J5 + J6 + J7 + J8 + J9 + J10 + J11 + J14 + J15 + J17 + J18 + J26 + J27 + J38 + J39 + J50 + J51 + J62 + J63 + J73 + J74 + J85 + J86 + J109 + J136 + J138 + J139 + J142 + J154 + J156 + J157 + J158 + J159)</f>
        <v/>
      </c>
    </row>
    <row r="161">
      <c r="A161" t="inlineStr">
        <is>
          <t>sw_IBUF[15]: sw_IBUF[15]_inst/O to masterReg/register_reg_r1_0_31_6_11_i_3/I3sum delays + cap delay</t>
        </is>
      </c>
      <c r="E161">
        <f>1000*(E160 + J160)</f>
        <v/>
      </c>
      <c r="F161">
        <f>1000*(F160 + J160)</f>
        <v/>
      </c>
      <c r="G161">
        <f>1000*(G160 + J160)</f>
        <v/>
      </c>
      <c r="H161">
        <f>1000*(H160 + J160)</f>
        <v/>
      </c>
    </row>
    <row r="163">
      <c r="A163" t="inlineStr">
        <is>
          <t>sw_IBUF[15]: sw_IBUF[15]_inst/O to masterReg/register_reg_r1_0_31_6_11_i_3/I3Total delay (from Vivado)</t>
        </is>
      </c>
      <c r="E163" t="inlineStr">
        <is>
          <t>1386</t>
        </is>
      </c>
      <c r="F163" t="inlineStr">
        <is>
          <t>1218</t>
        </is>
      </c>
      <c r="G163" t="inlineStr">
        <is>
          <t>2222</t>
        </is>
      </c>
      <c r="H163" t="inlineStr">
        <is>
          <t>1914</t>
        </is>
      </c>
    </row>
    <row r="165">
      <c r="A165" t="inlineStr">
        <is>
          <t>INT_L_X10Y46/INT_L.SW2END1-&gt;&gt;IMUX_L43</t>
        </is>
      </c>
      <c r="B165" t="inlineStr">
        <is>
          <t>Buffer</t>
        </is>
      </c>
      <c r="C165" t="n">
        <v>1.6107141875</v>
      </c>
      <c r="D165" t="n">
        <v>0.007713</v>
      </c>
      <c r="E165" t="n">
        <v>0.047</v>
      </c>
      <c r="F165" t="n">
        <v>0.038</v>
      </c>
      <c r="G165" t="n">
        <v>0.138</v>
      </c>
      <c r="H165" t="n">
        <v>0.114</v>
      </c>
      <c r="I165">
        <f>((((D170) + (D169))) + (D166 + D167))</f>
        <v/>
      </c>
      <c r="J165">
        <f>(((((D170) + (D169))) + (D166 + D167))*C165)</f>
        <v/>
      </c>
    </row>
    <row r="166">
      <c r="A166" t="inlineStr">
        <is>
          <t>INT_L_X10Y46/IMUX_L43</t>
        </is>
      </c>
      <c r="B166" t="inlineStr">
        <is>
          <t>Part of wire</t>
        </is>
      </c>
      <c r="C166" t="n">
        <v>0</v>
      </c>
      <c r="D166" t="n">
        <v>0</v>
      </c>
    </row>
    <row r="167">
      <c r="A167" t="inlineStr">
        <is>
          <t>CLBLM_L_X10Y46/CLBLM_IMUX43</t>
        </is>
      </c>
      <c r="B167" t="inlineStr">
        <is>
          <t>Part of wire</t>
        </is>
      </c>
      <c r="C167" t="n">
        <v>0</v>
      </c>
      <c r="D167" t="n">
        <v>0</v>
      </c>
      <c r="I167">
        <f>(((D166 + D167)/2) + (((D170) + (D169))))</f>
        <v/>
      </c>
      <c r="J167">
        <f>((C166 + C167)*(((D166 + D167)/2) + (((D170) + (D169)))))</f>
        <v/>
      </c>
    </row>
    <row r="168">
      <c r="A168" t="inlineStr">
        <is>
          <t>CLBLM_L_X10Y46/CLBLM_L.CLBLM_IMUX43-&gt;CLBLM_M_D6</t>
        </is>
      </c>
      <c r="B168" t="inlineStr">
        <is>
          <t>PassTransistor</t>
        </is>
      </c>
      <c r="C168" t="n">
        <v>0</v>
      </c>
      <c r="E168" t="n">
        <v>0</v>
      </c>
      <c r="F168" t="n">
        <v>0</v>
      </c>
      <c r="G168" t="n">
        <v>0</v>
      </c>
      <c r="H168" t="n">
        <v>0</v>
      </c>
      <c r="I168">
        <f>((D170) + (D169))</f>
        <v/>
      </c>
      <c r="J168">
        <f>(((D170) + (D169))*C168)</f>
        <v/>
      </c>
    </row>
    <row r="169">
      <c r="A169" t="inlineStr">
        <is>
          <t>CLBLM_L_X10Y46/CLBLM_M_D6</t>
        </is>
      </c>
      <c r="B169" t="inlineStr">
        <is>
          <t>Part of wire</t>
        </is>
      </c>
      <c r="C169" t="n">
        <v>0</v>
      </c>
      <c r="D169" t="n">
        <v>0</v>
      </c>
      <c r="I169">
        <f>(((D169)/2) + (D170))</f>
        <v/>
      </c>
      <c r="J169">
        <f>((C169)*(((D169)/2) + (D170)))</f>
        <v/>
      </c>
    </row>
    <row r="170">
      <c r="A170" t="inlineStr">
        <is>
          <t>masterReg/readData2[9]_i_2/I1</t>
        </is>
      </c>
      <c r="B170" t="inlineStr">
        <is>
          <t>Inpin</t>
        </is>
      </c>
      <c r="D170" t="n">
        <v>0</v>
      </c>
      <c r="E170" t="n">
        <v>0.01</v>
      </c>
      <c r="F170" t="n">
        <v>0.003</v>
      </c>
      <c r="G170" t="n">
        <v>0.022</v>
      </c>
      <c r="H170" t="n">
        <v>0.007</v>
      </c>
    </row>
    <row r="171">
      <c r="A171" t="inlineStr">
        <is>
          <t>sw_IBUF[15]: sw_IBUF[15]_inst/O to masterReg/readData2[9]_i_2/I1 sum delays</t>
        </is>
      </c>
      <c r="E171">
        <f>(E2 + E5 + E7 + E9 + E11 + E15 + E18 + E27 + E39 + E51 + E63 + E74 + E86 + E136 + E139 + E165 + E168 + E170)</f>
        <v/>
      </c>
      <c r="F171">
        <f>(F2 + F5 + F7 + F9 + F11 + F15 + F18 + F27 + F39 + F51 + F63 + F74 + F86 + F136 + F139 + F165 + F168 + F170)</f>
        <v/>
      </c>
      <c r="G171">
        <f>(G2 + G5 + G7 + G9 + G11 + G15 + G18 + G27 + G39 + G51 + G63 + G74 + G86 + G136 + G139 + G165 + G168 + G170)</f>
        <v/>
      </c>
      <c r="H171">
        <f>(H2 + H5 + H7 + H9 + H11 + H15 + H18 + H27 + H39 + H51 + H63 + H74 + H86 + H136 + H139 + H165 + H168 + H170)</f>
        <v/>
      </c>
      <c r="J171">
        <f>(J2 + J4 + J5 + J6 + J7 + J8 + J9 + J10 + J11 + J14 + J15 + J17 + J18 + J26 + J27 + J38 + J39 + J50 + J51 + J62 + J63 + J73 + J74 + J85 + J86 + J109 + J136 + J138 + J139 + J142 + J165 + J167 + J168 + J169 + J170)</f>
        <v/>
      </c>
    </row>
    <row r="172">
      <c r="A172" t="inlineStr">
        <is>
          <t>sw_IBUF[15]: sw_IBUF[15]_inst/O to masterReg/readData2[9]_i_2/I1sum delays + cap delay</t>
        </is>
      </c>
      <c r="E172">
        <f>1000*(E171 + J171)</f>
        <v/>
      </c>
      <c r="F172">
        <f>1000*(F171 + J171)</f>
        <v/>
      </c>
      <c r="G172">
        <f>1000*(G171 + J171)</f>
        <v/>
      </c>
      <c r="H172">
        <f>1000*(H171 + J171)</f>
        <v/>
      </c>
    </row>
    <row r="174">
      <c r="A174" t="inlineStr">
        <is>
          <t>sw_IBUF[15]: sw_IBUF[15]_inst/O to masterReg/readData2[9]_i_2/I1Total delay (from Vivado)</t>
        </is>
      </c>
      <c r="E174" t="inlineStr">
        <is>
          <t>1289</t>
        </is>
      </c>
      <c r="F174" t="inlineStr">
        <is>
          <t>1135</t>
        </is>
      </c>
      <c r="G174" t="inlineStr">
        <is>
          <t>2009</t>
        </is>
      </c>
      <c r="H174" t="inlineStr">
        <is>
          <t>1738</t>
        </is>
      </c>
    </row>
    <row r="176">
      <c r="A176" t="inlineStr">
        <is>
          <t>INT_L_X10Y46/INT_L.SW2END1-&gt;&gt;WW2BEG1</t>
        </is>
      </c>
      <c r="B176" t="inlineStr">
        <is>
          <t>Buffer</t>
        </is>
      </c>
      <c r="C176" t="n">
        <v>1.1851186875</v>
      </c>
      <c r="D176" t="n">
        <v>0.008473000000000001</v>
      </c>
      <c r="E176" t="n">
        <v>0.063</v>
      </c>
      <c r="F176" t="n">
        <v>0.052</v>
      </c>
      <c r="G176" t="n">
        <v>0.143</v>
      </c>
      <c r="H176" t="n">
        <v>0.118</v>
      </c>
      <c r="I176">
        <f>((D184 + D199) + (D177 + D178 + D179 + D180 + D181 + D182 + D183))</f>
        <v/>
      </c>
      <c r="J176">
        <f>(((D184 + D199) + (D177 + D178 + D179 + D180 + D181 + D182 + D183))*C176)</f>
        <v/>
      </c>
    </row>
    <row r="177">
      <c r="A177" t="inlineStr">
        <is>
          <t>INT_L_X10Y46/WW2BEG1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INT_L_X8Y46/WW2END1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CLBLM_L_X10Y46/CLBLM_WW2A1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VBRK_X29Y48/VBRK_WW2A1</t>
        </is>
      </c>
      <c r="B180" t="inlineStr">
        <is>
          <t>Part of wire</t>
        </is>
      </c>
      <c r="C180" t="n">
        <v>0.01211</v>
      </c>
      <c r="D180" t="n">
        <v>0.00162</v>
      </c>
    </row>
    <row r="181">
      <c r="A181" t="inlineStr">
        <is>
          <t>DSP_R_X9Y45/DSP_WW2A1_1</t>
        </is>
      </c>
      <c r="B181" t="inlineStr">
        <is>
          <t>Part of wire</t>
        </is>
      </c>
      <c r="C181" t="n">
        <v>0.04743</v>
      </c>
      <c r="D181" t="n">
        <v>0.011</v>
      </c>
    </row>
    <row r="182">
      <c r="A182" t="inlineStr">
        <is>
          <t>INT_INTERFACE_R_X9Y46/INT_INTERFACE_WW2A1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INT_R_X9Y46/WW2A1</t>
        </is>
      </c>
      <c r="B183" t="inlineStr">
        <is>
          <t>Part of wire</t>
        </is>
      </c>
      <c r="C183" t="n">
        <v>0</v>
      </c>
      <c r="D183" t="n">
        <v>0</v>
      </c>
      <c r="I183">
        <f>(((D177 + D178 + D179 + D180 + D181 + D182 + D183)/2) + (D184 + D199))</f>
        <v/>
      </c>
      <c r="J183">
        <f>((C177 + C178 + C179 + C180 + C181 + C182 + C183)*(((D177 + D178 + D179 + D180 + D181 + D182 + D183)/2) + (D184 + D199)))</f>
        <v/>
      </c>
    </row>
    <row r="184">
      <c r="A184" t="inlineStr">
        <is>
          <t>INT_L_X8Y46/INT_L.WW2END1-&gt;&gt;BYP_ALT5</t>
        </is>
      </c>
      <c r="B184" t="inlineStr">
        <is>
          <t>Buffer</t>
        </is>
      </c>
      <c r="C184" t="n">
        <v>0</v>
      </c>
      <c r="D184" t="n">
        <v>0.00757</v>
      </c>
      <c r="E184" t="n">
        <v>0</v>
      </c>
      <c r="F184" t="n">
        <v>0</v>
      </c>
      <c r="G184" t="n">
        <v>0</v>
      </c>
      <c r="H184" t="n">
        <v>0</v>
      </c>
      <c r="I184">
        <f>((D186) + (D185))</f>
        <v/>
      </c>
      <c r="J184">
        <f>(((D186) + (D185))*C184)</f>
        <v/>
      </c>
    </row>
    <row r="185">
      <c r="A185" t="inlineStr">
        <is>
          <t>INT_L_X8Y46/BYP_ALT5</t>
        </is>
      </c>
      <c r="B185" t="inlineStr">
        <is>
          <t>Part of wire</t>
        </is>
      </c>
      <c r="C185" t="n">
        <v>0</v>
      </c>
      <c r="D185" t="n">
        <v>0</v>
      </c>
      <c r="I185">
        <f>(((D185)/2) + (D186))</f>
        <v/>
      </c>
      <c r="J185">
        <f>((C185)*(((D185)/2) + (D186)))</f>
        <v/>
      </c>
    </row>
    <row r="186">
      <c r="A186" t="inlineStr">
        <is>
          <t>INT_L_X8Y46/INT_L.BYP_ALT5-&gt;&gt;BYP_BOUNCE5</t>
        </is>
      </c>
      <c r="B186" t="inlineStr">
        <is>
          <t>Buffer</t>
        </is>
      </c>
      <c r="C186" t="n">
        <v>1.4764880625</v>
      </c>
      <c r="D186" t="n">
        <v>0</v>
      </c>
      <c r="E186" t="n">
        <v>0.059</v>
      </c>
      <c r="F186" t="n">
        <v>0.049</v>
      </c>
      <c r="G186" t="n">
        <v>0.178</v>
      </c>
      <c r="H186" t="n">
        <v>0.147</v>
      </c>
      <c r="I186">
        <f>((D188) + (D187))</f>
        <v/>
      </c>
      <c r="J186">
        <f>(((D188) + (D187))*C186)</f>
        <v/>
      </c>
    </row>
    <row r="187">
      <c r="A187" t="inlineStr">
        <is>
          <t>INT_L_X8Y46/BYP_BOUNCE5</t>
        </is>
      </c>
      <c r="B187" t="inlineStr">
        <is>
          <t>Part of wire</t>
        </is>
      </c>
      <c r="C187" t="n">
        <v>0</v>
      </c>
      <c r="D187" t="n">
        <v>0</v>
      </c>
      <c r="I187">
        <f>(((D187)/2) + (D188))</f>
        <v/>
      </c>
      <c r="J187">
        <f>((C187)*(((D187)/2) + (D188)))</f>
        <v/>
      </c>
    </row>
    <row r="188">
      <c r="A188" t="inlineStr">
        <is>
          <t>INT_L_X8Y46/INT_L.BYP_BOUNCE5-&gt;&gt;IMUX_L23</t>
        </is>
      </c>
      <c r="B188" t="inlineStr">
        <is>
          <t>Buffer</t>
        </is>
      </c>
      <c r="C188" t="n">
        <v>1.6107141875</v>
      </c>
      <c r="D188" t="n">
        <v>0.007713</v>
      </c>
      <c r="E188" t="n">
        <v>0.047</v>
      </c>
      <c r="F188" t="n">
        <v>0.038</v>
      </c>
      <c r="G188" t="n">
        <v>0.138</v>
      </c>
      <c r="H188" t="n">
        <v>0.114</v>
      </c>
      <c r="I188">
        <f>((((D193) + (D192))) + (D189 + D190))</f>
        <v/>
      </c>
      <c r="J188">
        <f>(((((D193) + (D192))) + (D189 + D190))*C188)</f>
        <v/>
      </c>
    </row>
    <row r="189">
      <c r="A189" t="inlineStr">
        <is>
          <t>INT_L_X8Y46/IMUX_L23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CLBLM_L_X8Y46/CLBLM_IMUX23</t>
        </is>
      </c>
      <c r="B190" t="inlineStr">
        <is>
          <t>Part of wire</t>
        </is>
      </c>
      <c r="C190" t="n">
        <v>0</v>
      </c>
      <c r="D190" t="n">
        <v>0</v>
      </c>
      <c r="I190">
        <f>(((D189 + D190)/2) + (((D193) + (D192))))</f>
        <v/>
      </c>
      <c r="J190">
        <f>((C189 + C190)*(((D189 + D190)/2) + (((D193) + (D192)))))</f>
        <v/>
      </c>
    </row>
    <row r="191">
      <c r="A191" t="inlineStr">
        <is>
          <t>CLBLM_L_X8Y46/CLBLM_L.CLBLM_IMUX23-&gt;CLBLM_L_C3</t>
        </is>
      </c>
      <c r="B191" t="inlineStr">
        <is>
          <t>PassTransistor</t>
        </is>
      </c>
      <c r="C191" t="n">
        <v>0</v>
      </c>
      <c r="E191" t="n">
        <v>0</v>
      </c>
      <c r="F191" t="n">
        <v>0</v>
      </c>
      <c r="G191" t="n">
        <v>0</v>
      </c>
      <c r="H191" t="n">
        <v>0</v>
      </c>
      <c r="I191">
        <f>((D193) + (D192))</f>
        <v/>
      </c>
      <c r="J191">
        <f>(((D193) + (D192))*C191)</f>
        <v/>
      </c>
    </row>
    <row r="192">
      <c r="A192" t="inlineStr">
        <is>
          <t>CLBLM_L_X8Y46/CLBLM_L_C3</t>
        </is>
      </c>
      <c r="B192" t="inlineStr">
        <is>
          <t>Part of wire</t>
        </is>
      </c>
      <c r="C192" t="n">
        <v>0</v>
      </c>
      <c r="D192" t="n">
        <v>0</v>
      </c>
      <c r="I192">
        <f>(((D192)/2) + (D193))</f>
        <v/>
      </c>
      <c r="J192">
        <f>((C192)*(((D192)/2) + (D193)))</f>
        <v/>
      </c>
    </row>
    <row r="193">
      <c r="A193" t="inlineStr">
        <is>
          <t>masterReg/readData2[12]_i_2/I1</t>
        </is>
      </c>
      <c r="B193" t="inlineStr">
        <is>
          <t>Inpin</t>
        </is>
      </c>
      <c r="D193" t="n">
        <v>0</v>
      </c>
      <c r="E193" t="n">
        <v>0.137</v>
      </c>
      <c r="F193" t="n">
        <v>0.11</v>
      </c>
      <c r="G193" t="n">
        <v>0.351</v>
      </c>
      <c r="H193" t="n">
        <v>0.283</v>
      </c>
    </row>
    <row r="194">
      <c r="A194" t="inlineStr">
        <is>
          <t>sw_IBUF[15]: sw_IBUF[15]_inst/O to masterReg/readData2[12]_i_2/I1 sum delays</t>
        </is>
      </c>
      <c r="E194">
        <f>(E2 + E5 + E7 + E9 + E11 + E15 + E18 + E27 + E39 + E51 + E63 + E74 + E86 + E136 + E139 + E176 + E184 + E186 + E188 + E191 + E193)</f>
        <v/>
      </c>
      <c r="F194">
        <f>(F2 + F5 + F7 + F9 + F11 + F15 + F18 + F27 + F39 + F51 + F63 + F74 + F86 + F136 + F139 + F176 + F184 + F186 + F188 + F191 + F193)</f>
        <v/>
      </c>
      <c r="G194">
        <f>(G2 + G5 + G7 + G9 + G11 + G15 + G18 + G27 + G39 + G51 + G63 + G74 + G86 + G136 + G139 + G176 + G184 + G186 + G188 + G191 + G193)</f>
        <v/>
      </c>
      <c r="H194">
        <f>(H2 + H5 + H7 + H9 + H11 + H15 + H18 + H27 + H39 + H51 + H63 + H74 + H86 + H136 + H139 + H176 + H184 + H186 + H188 + H191 + H193)</f>
        <v/>
      </c>
      <c r="J194">
        <f>(J2 + J4 + J5 + J6 + J7 + J8 + J9 + J10 + J11 + J14 + J15 + J17 + J18 + J26 + J27 + J38 + J39 + J50 + J51 + J62 + J63 + J73 + J74 + J85 + J86 + J109 + J136 + J138 + J139 + J142 + J176 + J183 + J184 + J185 + J186 + J187 + J188 + J190 + J191 + J192 + J193)</f>
        <v/>
      </c>
    </row>
    <row r="195">
      <c r="A195" t="inlineStr">
        <is>
          <t>sw_IBUF[15]: sw_IBUF[15]_inst/O to masterReg/readData2[12]_i_2/I1sum delays + cap delay</t>
        </is>
      </c>
      <c r="E195">
        <f>1000*(E194 + J194)</f>
        <v/>
      </c>
      <c r="F195">
        <f>1000*(F194 + J194)</f>
        <v/>
      </c>
      <c r="G195">
        <f>1000*(G194 + J194)</f>
        <v/>
      </c>
      <c r="H195">
        <f>1000*(H194 + J194)</f>
        <v/>
      </c>
    </row>
    <row r="197">
      <c r="A197" t="inlineStr">
        <is>
          <t>sw_IBUF[15]: sw_IBUF[15]_inst/O to masterReg/readData2[12]_i_2/I1Total delay (from Vivado)</t>
        </is>
      </c>
      <c r="E197" t="inlineStr">
        <is>
          <t>1579</t>
        </is>
      </c>
      <c r="F197" t="inlineStr">
        <is>
          <t>1384</t>
        </is>
      </c>
      <c r="G197" t="inlineStr">
        <is>
          <t>2566</t>
        </is>
      </c>
      <c r="H197" t="inlineStr">
        <is>
          <t>2204</t>
        </is>
      </c>
    </row>
    <row r="199">
      <c r="A199" t="inlineStr">
        <is>
          <t>INT_L_X8Y46/INT_L.WW2END1-&gt;&gt;IMUX_L28</t>
        </is>
      </c>
      <c r="B199" t="inlineStr">
        <is>
          <t>Buffer</t>
        </is>
      </c>
      <c r="C199" t="n">
        <v>1.6107141875</v>
      </c>
      <c r="D199" t="n">
        <v>0.007713</v>
      </c>
      <c r="E199" t="n">
        <v>0.047</v>
      </c>
      <c r="F199" t="n">
        <v>0.038</v>
      </c>
      <c r="G199" t="n">
        <v>0.138</v>
      </c>
      <c r="H199" t="n">
        <v>0.114</v>
      </c>
      <c r="I199">
        <f>((((D204) + (D203))) + (D200 + D201))</f>
        <v/>
      </c>
      <c r="J199">
        <f>(((((D204) + (D203))) + (D200 + D201))*C199)</f>
        <v/>
      </c>
    </row>
    <row r="200">
      <c r="A200" t="inlineStr">
        <is>
          <t>INT_L_X8Y46/IMUX_L28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CLBLM_L_X8Y46/CLBLM_IMUX28</t>
        </is>
      </c>
      <c r="B201" t="inlineStr">
        <is>
          <t>Part of wire</t>
        </is>
      </c>
      <c r="C201" t="n">
        <v>0</v>
      </c>
      <c r="D201" t="n">
        <v>0</v>
      </c>
      <c r="I201">
        <f>(((D200 + D201)/2) + (((D204) + (D203))))</f>
        <v/>
      </c>
      <c r="J201">
        <f>((C200 + C201)*(((D200 + D201)/2) + (((D204) + (D203)))))</f>
        <v/>
      </c>
    </row>
    <row r="202">
      <c r="A202" t="inlineStr">
        <is>
          <t>CLBLM_L_X8Y46/CLBLM_L.CLBLM_IMUX28-&gt;CLBLM_M_C4</t>
        </is>
      </c>
      <c r="B202" t="inlineStr">
        <is>
          <t>PassTransistor</t>
        </is>
      </c>
      <c r="C202" t="n">
        <v>0</v>
      </c>
      <c r="E202" t="n">
        <v>0</v>
      </c>
      <c r="F202" t="n">
        <v>0</v>
      </c>
      <c r="G202" t="n">
        <v>0</v>
      </c>
      <c r="H202" t="n">
        <v>0</v>
      </c>
      <c r="I202">
        <f>((D204) + (D203))</f>
        <v/>
      </c>
      <c r="J202">
        <f>(((D204) + (D203))*C202)</f>
        <v/>
      </c>
    </row>
    <row r="203">
      <c r="A203" t="inlineStr">
        <is>
          <t>CLBLM_L_X8Y46/CLBLM_M_C4</t>
        </is>
      </c>
      <c r="B203" t="inlineStr">
        <is>
          <t>Part of wire</t>
        </is>
      </c>
      <c r="C203" t="n">
        <v>0</v>
      </c>
      <c r="D203" t="n">
        <v>0</v>
      </c>
      <c r="I203">
        <f>(((D203)/2) + (D204))</f>
        <v/>
      </c>
      <c r="J203">
        <f>((C203)*(((D203)/2) + (D204)))</f>
        <v/>
      </c>
    </row>
    <row r="204">
      <c r="A204" t="inlineStr">
        <is>
          <t>masterReg/register_reg_r1_0_31_12_17_i_2/I3</t>
        </is>
      </c>
      <c r="B204" t="inlineStr">
        <is>
          <t>Inpin</t>
        </is>
      </c>
      <c r="D204" t="n">
        <v>0</v>
      </c>
      <c r="E204" t="n">
        <v>0.111</v>
      </c>
      <c r="F204" t="n">
        <v>0.089</v>
      </c>
      <c r="G204" t="n">
        <v>0.3</v>
      </c>
      <c r="H204" t="n">
        <v>0.242</v>
      </c>
    </row>
    <row r="205">
      <c r="A205" t="inlineStr">
        <is>
          <t>sw_IBUF[15]: sw_IBUF[15]_inst/O to masterReg/register_reg_r1_0_31_12_17_i_2/I3 sum delays</t>
        </is>
      </c>
      <c r="E205">
        <f>(E2 + E5 + E7 + E9 + E11 + E15 + E18 + E27 + E39 + E51 + E63 + E74 + E86 + E136 + E139 + E176 + E199 + E202 + E204)</f>
        <v/>
      </c>
      <c r="F205">
        <f>(F2 + F5 + F7 + F9 + F11 + F15 + F18 + F27 + F39 + F51 + F63 + F74 + F86 + F136 + F139 + F176 + F199 + F202 + F204)</f>
        <v/>
      </c>
      <c r="G205">
        <f>(G2 + G5 + G7 + G9 + G11 + G15 + G18 + G27 + G39 + G51 + G63 + G74 + G86 + G136 + G139 + G176 + G199 + G202 + G204)</f>
        <v/>
      </c>
      <c r="H205">
        <f>(H2 + H5 + H7 + H9 + H11 + H15 + H18 + H27 + H39 + H51 + H63 + H74 + H86 + H136 + H139 + H176 + H199 + H202 + H204)</f>
        <v/>
      </c>
      <c r="J205">
        <f>(J2 + J4 + J5 + J6 + J7 + J8 + J9 + J10 + J11 + J14 + J15 + J17 + J18 + J26 + J27 + J38 + J39 + J50 + J51 + J62 + J63 + J73 + J74 + J85 + J86 + J109 + J136 + J138 + J139 + J142 + J176 + J183 + J199 + J201 + J202 + J203 + J204)</f>
        <v/>
      </c>
    </row>
    <row r="206">
      <c r="A206" t="inlineStr">
        <is>
          <t>sw_IBUF[15]: sw_IBUF[15]_inst/O to masterReg/register_reg_r1_0_31_12_17_i_2/I3sum delays + cap delay</t>
        </is>
      </c>
      <c r="E206">
        <f>1000*(E205 + J205)</f>
        <v/>
      </c>
      <c r="F206">
        <f>1000*(F205 + J205)</f>
        <v/>
      </c>
      <c r="G206">
        <f>1000*(G205 + J205)</f>
        <v/>
      </c>
      <c r="H206">
        <f>1000*(H205 + J205)</f>
        <v/>
      </c>
    </row>
    <row r="208">
      <c r="A208" t="inlineStr">
        <is>
          <t>sw_IBUF[15]: sw_IBUF[15]_inst/O to masterReg/register_reg_r1_0_31_12_17_i_2/I3Total delay (from Vivado)</t>
        </is>
      </c>
      <c r="E208" t="inlineStr">
        <is>
          <t>1484</t>
        </is>
      </c>
      <c r="F208" t="inlineStr">
        <is>
          <t>1304</t>
        </is>
      </c>
      <c r="G208" t="inlineStr">
        <is>
          <t>2381</t>
        </is>
      </c>
      <c r="H208" t="inlineStr">
        <is>
          <t>2051</t>
        </is>
      </c>
    </row>
    <row r="210">
      <c r="A210" t="inlineStr">
        <is>
          <t>INT_L_X10Y46/INT_L.SW2END1-&gt;&gt;SR1BEG2</t>
        </is>
      </c>
      <c r="B210" t="inlineStr">
        <is>
          <t>Buffer</t>
        </is>
      </c>
      <c r="C210" t="n">
        <v>1.16220225</v>
      </c>
      <c r="D210" t="n">
        <v>0.008429000000000001</v>
      </c>
      <c r="E210" t="n">
        <v>0.057</v>
      </c>
      <c r="F210" t="n">
        <v>0.047</v>
      </c>
      <c r="G210" t="n">
        <v>0.14</v>
      </c>
      <c r="H210" t="n">
        <v>0.116</v>
      </c>
      <c r="I210">
        <f>((D213 + D224 + D1125) + (D211 + D212))</f>
        <v/>
      </c>
      <c r="J210">
        <f>(((D213 + D224 + D1125) + (D211 + D212))*C210)</f>
        <v/>
      </c>
    </row>
    <row r="211">
      <c r="A211" t="inlineStr">
        <is>
          <t>INT_L_X10Y46/SR1BEG2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INT_L_X10Y45/SR1END2</t>
        </is>
      </c>
      <c r="B212" t="inlineStr">
        <is>
          <t>Part of wire</t>
        </is>
      </c>
      <c r="C212" t="n">
        <v>0</v>
      </c>
      <c r="D212" t="n">
        <v>0</v>
      </c>
      <c r="I212">
        <f>(((D211 + D212)/2) + (D213 + D224 + D1125))</f>
        <v/>
      </c>
      <c r="J212">
        <f>((C211 + C212)*(((D211 + D212)/2) + (D213 + D224 + D1125)))</f>
        <v/>
      </c>
    </row>
    <row r="213">
      <c r="A213" t="inlineStr">
        <is>
          <t>INT_L_X10Y45/INT_L.SR1END2-&gt;&gt;IMUX_L14</t>
        </is>
      </c>
      <c r="B213" t="inlineStr">
        <is>
          <t>Buffer</t>
        </is>
      </c>
      <c r="C213" t="n">
        <v>1.6107141875</v>
      </c>
      <c r="D213" t="n">
        <v>0.007713</v>
      </c>
      <c r="E213" t="n">
        <v>0.047</v>
      </c>
      <c r="F213" t="n">
        <v>0.038</v>
      </c>
      <c r="G213" t="n">
        <v>0.138</v>
      </c>
      <c r="H213" t="n">
        <v>0.114</v>
      </c>
      <c r="I213">
        <f>((((D218) + (D217))) + (D214 + D215))</f>
        <v/>
      </c>
      <c r="J213">
        <f>(((((D218) + (D217))) + (D214 + D215))*C213)</f>
        <v/>
      </c>
    </row>
    <row r="214">
      <c r="A214" t="inlineStr">
        <is>
          <t>INT_L_X10Y45/IMUX_L14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CLBLM_L_X10Y45/CLBLM_IMUX14</t>
        </is>
      </c>
      <c r="B215" t="inlineStr">
        <is>
          <t>Part of wire</t>
        </is>
      </c>
      <c r="C215" t="n">
        <v>0</v>
      </c>
      <c r="D215" t="n">
        <v>0</v>
      </c>
      <c r="I215">
        <f>(((D214 + D215)/2) + (((D218) + (D217))))</f>
        <v/>
      </c>
      <c r="J215">
        <f>((C214 + C215)*(((D214 + D215)/2) + (((D218) + (D217)))))</f>
        <v/>
      </c>
    </row>
    <row r="216">
      <c r="A216" t="inlineStr">
        <is>
          <t>CLBLM_L_X10Y45/CLBLM_L.CLBLM_IMUX14-&gt;CLBLM_L_B1</t>
        </is>
      </c>
      <c r="B216" t="inlineStr">
        <is>
          <t>PassTransistor</t>
        </is>
      </c>
      <c r="C216" t="n">
        <v>0</v>
      </c>
      <c r="E216" t="n">
        <v>0</v>
      </c>
      <c r="F216" t="n">
        <v>0</v>
      </c>
      <c r="G216" t="n">
        <v>0</v>
      </c>
      <c r="H216" t="n">
        <v>0</v>
      </c>
      <c r="I216">
        <f>((D218) + (D217))</f>
        <v/>
      </c>
      <c r="J216">
        <f>(((D218) + (D217))*C216)</f>
        <v/>
      </c>
    </row>
    <row r="217">
      <c r="A217" t="inlineStr">
        <is>
          <t>CLBLM_L_X10Y45/CLBLM_L_B1</t>
        </is>
      </c>
      <c r="B217" t="inlineStr">
        <is>
          <t>Part of wire</t>
        </is>
      </c>
      <c r="C217" t="n">
        <v>0</v>
      </c>
      <c r="D217" t="n">
        <v>0</v>
      </c>
      <c r="I217">
        <f>(((D217)/2) + (D218))</f>
        <v/>
      </c>
      <c r="J217">
        <f>((C217)*(((D217)/2) + (D218)))</f>
        <v/>
      </c>
    </row>
    <row r="218">
      <c r="A218" t="inlineStr">
        <is>
          <t>masterReg/readData2[11]_i_2/I1</t>
        </is>
      </c>
      <c r="B218" t="inlineStr">
        <is>
          <t>Inpin</t>
        </is>
      </c>
      <c r="D218" t="n">
        <v>0</v>
      </c>
      <c r="E218" t="n">
        <v>0.213</v>
      </c>
      <c r="F218" t="n">
        <v>0.171</v>
      </c>
      <c r="G218" t="n">
        <v>0.518</v>
      </c>
      <c r="H218" t="n">
        <v>0.417</v>
      </c>
    </row>
    <row r="219">
      <c r="A219" t="inlineStr">
        <is>
          <t>sw_IBUF[15]: sw_IBUF[15]_inst/O to masterReg/readData2[11]_i_2/I1 sum delays</t>
        </is>
      </c>
      <c r="E219">
        <f>(E2 + E5 + E7 + E9 + E11 + E15 + E18 + E27 + E39 + E51 + E63 + E74 + E86 + E136 + E139 + E210 + E213 + E216 + E218)</f>
        <v/>
      </c>
      <c r="F219">
        <f>(F2 + F5 + F7 + F9 + F11 + F15 + F18 + F27 + F39 + F51 + F63 + F74 + F86 + F136 + F139 + F210 + F213 + F216 + F218)</f>
        <v/>
      </c>
      <c r="G219">
        <f>(G2 + G5 + G7 + G9 + G11 + G15 + G18 + G27 + G39 + G51 + G63 + G74 + G86 + G136 + G139 + G210 + G213 + G216 + G218)</f>
        <v/>
      </c>
      <c r="H219">
        <f>(H2 + H5 + H7 + H9 + H11 + H15 + H18 + H27 + H39 + H51 + H63 + H74 + H86 + H136 + H139 + H210 + H213 + H216 + H218)</f>
        <v/>
      </c>
      <c r="J219">
        <f>(J2 + J4 + J5 + J6 + J7 + J8 + J9 + J10 + J11 + J14 + J15 + J17 + J18 + J26 + J27 + J38 + J39 + J50 + J51 + J62 + J63 + J73 + J74 + J85 + J86 + J109 + J136 + J138 + J139 + J142 + J210 + J212 + J213 + J215 + J216 + J217 + J218)</f>
        <v/>
      </c>
    </row>
    <row r="220">
      <c r="A220" t="inlineStr">
        <is>
          <t>sw_IBUF[15]: sw_IBUF[15]_inst/O to masterReg/readData2[11]_i_2/I1sum delays + cap delay</t>
        </is>
      </c>
      <c r="E220">
        <f>1000*(E219 + J219)</f>
        <v/>
      </c>
      <c r="F220">
        <f>1000*(F219 + J219)</f>
        <v/>
      </c>
      <c r="G220">
        <f>1000*(G219 + J219)</f>
        <v/>
      </c>
      <c r="H220">
        <f>1000*(H219 + J219)</f>
        <v/>
      </c>
    </row>
    <row r="222">
      <c r="A222" t="inlineStr">
        <is>
          <t>sw_IBUF[15]: sw_IBUF[15]_inst/O to masterReg/readData2[11]_i_2/I1Total delay (from Vivado)</t>
        </is>
      </c>
      <c r="E222" t="inlineStr">
        <is>
          <t>1575</t>
        </is>
      </c>
      <c r="F222" t="inlineStr">
        <is>
          <t>1376</t>
        </is>
      </c>
      <c r="G222" t="inlineStr">
        <is>
          <t>2559</t>
        </is>
      </c>
      <c r="H222" t="inlineStr">
        <is>
          <t>2192</t>
        </is>
      </c>
    </row>
    <row r="224">
      <c r="A224" t="inlineStr">
        <is>
          <t>INT_L_X10Y45/INT_L.SR1END2-&gt;&gt;SL1BEG2</t>
        </is>
      </c>
      <c r="B224" t="inlineStr">
        <is>
          <t>Buffer</t>
        </is>
      </c>
      <c r="C224" t="n">
        <v>1.16220225</v>
      </c>
      <c r="D224" t="n">
        <v>0.008429000000000001</v>
      </c>
      <c r="E224" t="n">
        <v>0.054</v>
      </c>
      <c r="F224" t="n">
        <v>0.044</v>
      </c>
      <c r="G224" t="n">
        <v>0.131</v>
      </c>
      <c r="H224" t="n">
        <v>0.108</v>
      </c>
      <c r="I224">
        <f>((D227) + (D225 + D226))</f>
        <v/>
      </c>
      <c r="J224">
        <f>(((D227) + (D225 + D226))*C224)</f>
        <v/>
      </c>
    </row>
    <row r="225">
      <c r="A225" t="inlineStr">
        <is>
          <t>INT_L_X10Y45/SL1BEG2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INT_L_X10Y44/SL1END2</t>
        </is>
      </c>
      <c r="B226" t="inlineStr">
        <is>
          <t>Part of wire</t>
        </is>
      </c>
      <c r="C226" t="n">
        <v>0</v>
      </c>
      <c r="D226" t="n">
        <v>0</v>
      </c>
      <c r="I226">
        <f>(((D225 + D226)/2) + (D227))</f>
        <v/>
      </c>
      <c r="J226">
        <f>((C225 + C226)*(((D225 + D226)/2) + (D227)))</f>
        <v/>
      </c>
    </row>
    <row r="227">
      <c r="A227" t="inlineStr">
        <is>
          <t>INT_L_X10Y44/INT_L.SL1END2-&gt;&gt;WW2BEG2</t>
        </is>
      </c>
      <c r="B227" t="inlineStr">
        <is>
          <t>Buffer</t>
        </is>
      </c>
      <c r="C227" t="n">
        <v>1.1851186875</v>
      </c>
      <c r="D227" t="n">
        <v>0.008473000000000001</v>
      </c>
      <c r="E227" t="n">
        <v>0.063</v>
      </c>
      <c r="F227" t="n">
        <v>0.052</v>
      </c>
      <c r="G227" t="n">
        <v>0.142</v>
      </c>
      <c r="H227" t="n">
        <v>0.118</v>
      </c>
      <c r="I227">
        <f>((D235 + D246 + D257 + D268) + (D228 + D229 + D230 + D231 + D232 + D233 + D234))</f>
        <v/>
      </c>
      <c r="J227">
        <f>(((D235 + D246 + D257 + D268) + (D228 + D229 + D230 + D231 + D232 + D233 + D234))*C227)</f>
        <v/>
      </c>
    </row>
    <row r="228">
      <c r="A228" t="inlineStr">
        <is>
          <t>INT_L_X10Y44/WW2BEG2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INT_L_X8Y44/WW2END2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CLBLM_L_X10Y44/CLBLM_WW2A2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VBRK_X29Y46/VBRK_WW2A2</t>
        </is>
      </c>
      <c r="B231" t="inlineStr">
        <is>
          <t>Part of wire</t>
        </is>
      </c>
      <c r="C231" t="n">
        <v>0.01211</v>
      </c>
      <c r="D231" t="n">
        <v>0.00162</v>
      </c>
    </row>
    <row r="232">
      <c r="A232" t="inlineStr">
        <is>
          <t>DSP_R_X9Y40/DSP_WW2A2_4</t>
        </is>
      </c>
      <c r="B232" t="inlineStr">
        <is>
          <t>Part of wire</t>
        </is>
      </c>
      <c r="C232" t="n">
        <v>0.04743</v>
      </c>
      <c r="D232" t="n">
        <v>0.011</v>
      </c>
    </row>
    <row r="233">
      <c r="A233" t="inlineStr">
        <is>
          <t>INT_INTERFACE_R_X9Y44/INT_INTERFACE_WW2A2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INT_R_X9Y44/WW2A2</t>
        </is>
      </c>
      <c r="B234" t="inlineStr">
        <is>
          <t>Part of wire</t>
        </is>
      </c>
      <c r="C234" t="n">
        <v>0</v>
      </c>
      <c r="D234" t="n">
        <v>0</v>
      </c>
      <c r="I234">
        <f>(((D228 + D229 + D230 + D231 + D232 + D233 + D234)/2) + (D235 + D246 + D257 + D268))</f>
        <v/>
      </c>
      <c r="J234">
        <f>((C228 + C229 + C230 + C231 + C232 + C233 + C234)*(((D228 + D229 + D230 + D231 + D232 + D233 + D234)/2) + (D235 + D246 + D257 + D268)))</f>
        <v/>
      </c>
    </row>
    <row r="235">
      <c r="A235" t="inlineStr">
        <is>
          <t>INT_L_X8Y44/INT_L.WW2END2-&gt;&gt;IMUX_L30</t>
        </is>
      </c>
      <c r="B235" t="inlineStr">
        <is>
          <t>Buffer</t>
        </is>
      </c>
      <c r="C235" t="n">
        <v>1.6107141875</v>
      </c>
      <c r="D235" t="n">
        <v>0.007713</v>
      </c>
      <c r="E235" t="n">
        <v>0.047</v>
      </c>
      <c r="F235" t="n">
        <v>0.038</v>
      </c>
      <c r="G235" t="n">
        <v>0.138</v>
      </c>
      <c r="H235" t="n">
        <v>0.114</v>
      </c>
      <c r="I235">
        <f>((((D240) + (D239))) + (D236 + D237))</f>
        <v/>
      </c>
      <c r="J235">
        <f>(((((D240) + (D239))) + (D236 + D237))*C235)</f>
        <v/>
      </c>
    </row>
    <row r="236">
      <c r="A236" t="inlineStr">
        <is>
          <t>INT_L_X8Y44/IMUX_L30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CLBLM_L_X8Y44/CLBLM_IMUX30</t>
        </is>
      </c>
      <c r="B237" t="inlineStr">
        <is>
          <t>Part of wire</t>
        </is>
      </c>
      <c r="C237" t="n">
        <v>0</v>
      </c>
      <c r="D237" t="n">
        <v>0</v>
      </c>
      <c r="I237">
        <f>(((D236 + D237)/2) + (((D240) + (D239))))</f>
        <v/>
      </c>
      <c r="J237">
        <f>((C236 + C237)*(((D236 + D237)/2) + (((D240) + (D239)))))</f>
        <v/>
      </c>
    </row>
    <row r="238">
      <c r="A238" t="inlineStr">
        <is>
          <t>CLBLM_L_X8Y44/CLBLM_L.CLBLM_IMUX30-&gt;CLBLM_L_C5</t>
        </is>
      </c>
      <c r="B238" t="inlineStr">
        <is>
          <t>PassTransistor</t>
        </is>
      </c>
      <c r="C238" t="n">
        <v>0</v>
      </c>
      <c r="E238" t="n">
        <v>0</v>
      </c>
      <c r="F238" t="n">
        <v>0</v>
      </c>
      <c r="G238" t="n">
        <v>0</v>
      </c>
      <c r="H238" t="n">
        <v>0</v>
      </c>
      <c r="I238">
        <f>((D240) + (D239))</f>
        <v/>
      </c>
      <c r="J238">
        <f>(((D240) + (D239))*C238)</f>
        <v/>
      </c>
    </row>
    <row r="239">
      <c r="A239" t="inlineStr">
        <is>
          <t>CLBLM_L_X8Y44/CLBLM_L_C5</t>
        </is>
      </c>
      <c r="B239" t="inlineStr">
        <is>
          <t>Part of wire</t>
        </is>
      </c>
      <c r="C239" t="n">
        <v>0</v>
      </c>
      <c r="D239" t="n">
        <v>0</v>
      </c>
      <c r="I239">
        <f>(((D239)/2) + (D240))</f>
        <v/>
      </c>
      <c r="J239">
        <f>((C239)*(((D239)/2) + (D240)))</f>
        <v/>
      </c>
    </row>
    <row r="240">
      <c r="A240" t="inlineStr">
        <is>
          <t>masterReg/readData2[10]_i_2/I1</t>
        </is>
      </c>
      <c r="B240" t="inlineStr">
        <is>
          <t>Inpin</t>
        </is>
      </c>
      <c r="D240" t="n">
        <v>0</v>
      </c>
      <c r="E240" t="n">
        <v>0.042</v>
      </c>
      <c r="F240" t="n">
        <v>0.033</v>
      </c>
      <c r="G240" t="n">
        <v>0.114</v>
      </c>
      <c r="H240" t="n">
        <v>0.092</v>
      </c>
    </row>
    <row r="241">
      <c r="A241" t="inlineStr">
        <is>
          <t>sw_IBUF[15]: sw_IBUF[15]_inst/O to masterReg/readData2[10]_i_2/I1 sum delays</t>
        </is>
      </c>
      <c r="E241">
        <f>(E2 + E5 + E7 + E9 + E11 + E15 + E18 + E27 + E39 + E51 + E63 + E74 + E86 + E136 + E139 + E210 + E224 + E227 + E235 + E238 + E240)</f>
        <v/>
      </c>
      <c r="F241">
        <f>(F2 + F5 + F7 + F9 + F11 + F15 + F18 + F27 + F39 + F51 + F63 + F74 + F86 + F136 + F139 + F210 + F224 + F227 + F235 + F238 + F240)</f>
        <v/>
      </c>
      <c r="G241">
        <f>(G2 + G5 + G7 + G9 + G11 + G15 + G18 + G27 + G39 + G51 + G63 + G74 + G86 + G136 + G139 + G210 + G224 + G227 + G235 + G238 + G240)</f>
        <v/>
      </c>
      <c r="H241">
        <f>(H2 + H5 + H7 + H9 + H11 + H15 + H18 + H27 + H39 + H51 + H63 + H74 + H86 + H136 + H139 + H210 + H224 + H227 + H235 + H238 + H240)</f>
        <v/>
      </c>
      <c r="J241">
        <f>(J2 + J4 + J5 + J6 + J7 + J8 + J9 + J10 + J11 + J14 + J15 + J17 + J18 + J26 + J27 + J38 + J39 + J50 + J51 + J62 + J63 + J73 + J74 + J85 + J86 + J109 + J136 + J138 + J139 + J142 + J210 + J212 + J224 + J226 + J227 + J234 + J235 + J237 + J238 + J239 + J240)</f>
        <v/>
      </c>
    </row>
    <row r="242">
      <c r="A242" t="inlineStr">
        <is>
          <t>sw_IBUF[15]: sw_IBUF[15]_inst/O to masterReg/readData2[10]_i_2/I1sum delays + cap delay</t>
        </is>
      </c>
      <c r="E242">
        <f>1000*(E241 + J241)</f>
        <v/>
      </c>
      <c r="F242">
        <f>1000*(F241 + J241)</f>
        <v/>
      </c>
      <c r="G242">
        <f>1000*(G241 + J241)</f>
        <v/>
      </c>
      <c r="H242">
        <f>1000*(H241 + J241)</f>
        <v/>
      </c>
    </row>
    <row r="244">
      <c r="A244" t="inlineStr">
        <is>
          <t>sw_IBUF[15]: sw_IBUF[15]_inst/O to masterReg/readData2[10]_i_2/I1Total delay (from Vivado)</t>
        </is>
      </c>
      <c r="E244" t="inlineStr">
        <is>
          <t>1579</t>
        </is>
      </c>
      <c r="F244" t="inlineStr">
        <is>
          <t>1392</t>
        </is>
      </c>
      <c r="G244" t="inlineStr">
        <is>
          <t>2488</t>
        </is>
      </c>
      <c r="H244" t="inlineStr">
        <is>
          <t>2150</t>
        </is>
      </c>
    </row>
    <row r="246">
      <c r="A246" t="inlineStr">
        <is>
          <t>INT_L_X8Y44/INT_L.WW2END2-&gt;&gt;IMUX_L29</t>
        </is>
      </c>
      <c r="B246" t="inlineStr">
        <is>
          <t>Buffer</t>
        </is>
      </c>
      <c r="C246" t="n">
        <v>1.6107141875</v>
      </c>
      <c r="D246" t="n">
        <v>0.007713</v>
      </c>
      <c r="E246" t="n">
        <v>0.047</v>
      </c>
      <c r="F246" t="n">
        <v>0.038</v>
      </c>
      <c r="G246" t="n">
        <v>0.138</v>
      </c>
      <c r="H246" t="n">
        <v>0.114</v>
      </c>
      <c r="I246">
        <f>((((D251) + (D250))) + (D247 + D248))</f>
        <v/>
      </c>
      <c r="J246">
        <f>(((((D251) + (D250))) + (D247 + D248))*C246)</f>
        <v/>
      </c>
    </row>
    <row r="247">
      <c r="A247" t="inlineStr">
        <is>
          <t>INT_L_X8Y44/IMUX_L29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CLBLM_L_X8Y44/CLBLM_IMUX29</t>
        </is>
      </c>
      <c r="B248" t="inlineStr">
        <is>
          <t>Part of wire</t>
        </is>
      </c>
      <c r="C248" t="n">
        <v>0</v>
      </c>
      <c r="D248" t="n">
        <v>0</v>
      </c>
      <c r="I248">
        <f>(((D247 + D248)/2) + (((D251) + (D250))))</f>
        <v/>
      </c>
      <c r="J248">
        <f>((C247 + C248)*(((D247 + D248)/2) + (((D251) + (D250)))))</f>
        <v/>
      </c>
    </row>
    <row r="249">
      <c r="A249" t="inlineStr">
        <is>
          <t>CLBLM_L_X8Y44/CLBLM_L.CLBLM_IMUX29-&gt;CLBLM_M_C2</t>
        </is>
      </c>
      <c r="B249" t="inlineStr">
        <is>
          <t>PassTransistor</t>
        </is>
      </c>
      <c r="C249" t="n">
        <v>0</v>
      </c>
      <c r="E249" t="n">
        <v>0</v>
      </c>
      <c r="F249" t="n">
        <v>0</v>
      </c>
      <c r="G249" t="n">
        <v>0</v>
      </c>
      <c r="H249" t="n">
        <v>0</v>
      </c>
      <c r="I249">
        <f>((D251) + (D250))</f>
        <v/>
      </c>
      <c r="J249">
        <f>(((D251) + (D250))*C249)</f>
        <v/>
      </c>
    </row>
    <row r="250">
      <c r="A250" t="inlineStr">
        <is>
          <t>CLBLM_L_X8Y44/CLBLM_M_C2</t>
        </is>
      </c>
      <c r="B250" t="inlineStr">
        <is>
          <t>Part of wire</t>
        </is>
      </c>
      <c r="C250" t="n">
        <v>0</v>
      </c>
      <c r="D250" t="n">
        <v>0</v>
      </c>
      <c r="I250">
        <f>(((D250)/2) + (D251))</f>
        <v/>
      </c>
      <c r="J250">
        <f>((C250)*(((D250)/2) + (D251)))</f>
        <v/>
      </c>
    </row>
    <row r="251">
      <c r="A251" t="inlineStr">
        <is>
          <t>masterReg/register_reg_r1_0_31_6_11_i_4/I3</t>
        </is>
      </c>
      <c r="B251" t="inlineStr">
        <is>
          <t>Inpin</t>
        </is>
      </c>
      <c r="D251" t="n">
        <v>0</v>
      </c>
      <c r="E251" t="n">
        <v>0.214</v>
      </c>
      <c r="F251" t="n">
        <v>0.172</v>
      </c>
      <c r="G251" t="n">
        <v>0.506</v>
      </c>
      <c r="H251" t="n">
        <v>0.408</v>
      </c>
    </row>
    <row r="252">
      <c r="A252" t="inlineStr">
        <is>
          <t>sw_IBUF[15]: sw_IBUF[15]_inst/O to masterReg/register_reg_r1_0_31_6_11_i_4/I3 sum delays</t>
        </is>
      </c>
      <c r="E252">
        <f>(E2 + E5 + E7 + E9 + E11 + E15 + E18 + E27 + E39 + E51 + E63 + E74 + E86 + E136 + E139 + E210 + E224 + E227 + E246 + E249 + E251)</f>
        <v/>
      </c>
      <c r="F252">
        <f>(F2 + F5 + F7 + F9 + F11 + F15 + F18 + F27 + F39 + F51 + F63 + F74 + F86 + F136 + F139 + F210 + F224 + F227 + F246 + F249 + F251)</f>
        <v/>
      </c>
      <c r="G252">
        <f>(G2 + G5 + G7 + G9 + G11 + G15 + G18 + G27 + G39 + G51 + G63 + G74 + G86 + G136 + G139 + G210 + G224 + G227 + G246 + G249 + G251)</f>
        <v/>
      </c>
      <c r="H252">
        <f>(H2 + H5 + H7 + H9 + H11 + H15 + H18 + H27 + H39 + H51 + H63 + H74 + H86 + H136 + H139 + H210 + H224 + H227 + H246 + H249 + H251)</f>
        <v/>
      </c>
      <c r="J252">
        <f>(J2 + J4 + J5 + J6 + J7 + J8 + J9 + J10 + J11 + J14 + J15 + J17 + J18 + J26 + J27 + J38 + J39 + J50 + J51 + J62 + J63 + J73 + J74 + J85 + J86 + J109 + J136 + J138 + J139 + J142 + J210 + J212 + J224 + J226 + J227 + J234 + J246 + J248 + J249 + J250 + J251)</f>
        <v/>
      </c>
    </row>
    <row r="253">
      <c r="A253" t="inlineStr">
        <is>
          <t>sw_IBUF[15]: sw_IBUF[15]_inst/O to masterReg/register_reg_r1_0_31_6_11_i_4/I3sum delays + cap delay</t>
        </is>
      </c>
      <c r="E253">
        <f>1000*(E252 + J252)</f>
        <v/>
      </c>
      <c r="F253">
        <f>1000*(F252 + J252)</f>
        <v/>
      </c>
      <c r="G253">
        <f>1000*(G252 + J252)</f>
        <v/>
      </c>
      <c r="H253">
        <f>1000*(H252 + J252)</f>
        <v/>
      </c>
    </row>
    <row r="255">
      <c r="A255" t="inlineStr">
        <is>
          <t>sw_IBUF[15]: sw_IBUF[15]_inst/O to masterReg/register_reg_r1_0_31_6_11_i_4/I3Total delay (from Vivado)</t>
        </is>
      </c>
      <c r="E255" t="inlineStr">
        <is>
          <t>1751</t>
        </is>
      </c>
      <c r="F255" t="inlineStr">
        <is>
          <t>1531</t>
        </is>
      </c>
      <c r="G255" t="inlineStr">
        <is>
          <t>2825</t>
        </is>
      </c>
      <c r="H255" t="inlineStr">
        <is>
          <t>2421</t>
        </is>
      </c>
    </row>
    <row r="257">
      <c r="A257" t="inlineStr">
        <is>
          <t>INT_L_X8Y44/INT_L.WW2END2-&gt;&gt;IMUX_L46</t>
        </is>
      </c>
      <c r="B257" t="inlineStr">
        <is>
          <t>Buffer</t>
        </is>
      </c>
      <c r="C257" t="n">
        <v>1.6107141875</v>
      </c>
      <c r="D257" t="n">
        <v>0.007713</v>
      </c>
      <c r="E257" t="n">
        <v>0.047</v>
      </c>
      <c r="F257" t="n">
        <v>0.038</v>
      </c>
      <c r="G257" t="n">
        <v>0.138</v>
      </c>
      <c r="H257" t="n">
        <v>0.114</v>
      </c>
      <c r="I257">
        <f>((((D262) + (D261))) + (D258 + D259))</f>
        <v/>
      </c>
      <c r="J257">
        <f>(((((D262) + (D261))) + (D258 + D259))*C257)</f>
        <v/>
      </c>
    </row>
    <row r="258">
      <c r="A258" t="inlineStr">
        <is>
          <t>INT_L_X8Y44/IMUX_L46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CLBLM_L_X8Y44/CLBLM_IMUX46</t>
        </is>
      </c>
      <c r="B259" t="inlineStr">
        <is>
          <t>Part of wire</t>
        </is>
      </c>
      <c r="C259" t="n">
        <v>0</v>
      </c>
      <c r="D259" t="n">
        <v>0</v>
      </c>
      <c r="I259">
        <f>(((D258 + D259)/2) + (((D262) + (D261))))</f>
        <v/>
      </c>
      <c r="J259">
        <f>((C258 + C259)*(((D258 + D259)/2) + (((D262) + (D261)))))</f>
        <v/>
      </c>
    </row>
    <row r="260">
      <c r="A260" t="inlineStr">
        <is>
          <t>CLBLM_L_X8Y44/CLBLM_L.CLBLM_IMUX46-&gt;CLBLM_L_D5</t>
        </is>
      </c>
      <c r="B260" t="inlineStr">
        <is>
          <t>PassTransistor</t>
        </is>
      </c>
      <c r="C260" t="n">
        <v>0</v>
      </c>
      <c r="E260" t="n">
        <v>0</v>
      </c>
      <c r="F260" t="n">
        <v>0</v>
      </c>
      <c r="G260" t="n">
        <v>0</v>
      </c>
      <c r="H260" t="n">
        <v>0</v>
      </c>
      <c r="I260">
        <f>((D262) + (D261))</f>
        <v/>
      </c>
      <c r="J260">
        <f>(((D262) + (D261))*C260)</f>
        <v/>
      </c>
    </row>
    <row r="261">
      <c r="A261" t="inlineStr">
        <is>
          <t>CLBLM_L_X8Y44/CLBLM_L_D5</t>
        </is>
      </c>
      <c r="B261" t="inlineStr">
        <is>
          <t>Part of wire</t>
        </is>
      </c>
      <c r="C261" t="n">
        <v>0</v>
      </c>
      <c r="D261" t="n">
        <v>0</v>
      </c>
      <c r="I261">
        <f>(((D261)/2) + (D262))</f>
        <v/>
      </c>
      <c r="J261">
        <f>((C261)*(((D261)/2) + (D262)))</f>
        <v/>
      </c>
    </row>
    <row r="262">
      <c r="A262" t="inlineStr">
        <is>
          <t>masterReg/register_reg_r1_0_31_6_11_i_6/I3</t>
        </is>
      </c>
      <c r="B262" t="inlineStr">
        <is>
          <t>Inpin</t>
        </is>
      </c>
      <c r="D262" t="n">
        <v>0</v>
      </c>
      <c r="E262" t="n">
        <v>0.042</v>
      </c>
      <c r="F262" t="n">
        <v>0.033</v>
      </c>
      <c r="G262" t="n">
        <v>0.113</v>
      </c>
      <c r="H262" t="n">
        <v>0.091</v>
      </c>
    </row>
    <row r="263">
      <c r="A263" t="inlineStr">
        <is>
          <t>sw_IBUF[15]: sw_IBUF[15]_inst/O to masterReg/register_reg_r1_0_31_6_11_i_6/I3 sum delays</t>
        </is>
      </c>
      <c r="E263">
        <f>(E2 + E5 + E7 + E9 + E11 + E15 + E18 + E27 + E39 + E51 + E63 + E74 + E86 + E136 + E139 + E210 + E224 + E227 + E257 + E260 + E262)</f>
        <v/>
      </c>
      <c r="F263">
        <f>(F2 + F5 + F7 + F9 + F11 + F15 + F18 + F27 + F39 + F51 + F63 + F74 + F86 + F136 + F139 + F210 + F224 + F227 + F257 + F260 + F262)</f>
        <v/>
      </c>
      <c r="G263">
        <f>(G2 + G5 + G7 + G9 + G11 + G15 + G18 + G27 + G39 + G51 + G63 + G74 + G86 + G136 + G139 + G210 + G224 + G227 + G257 + G260 + G262)</f>
        <v/>
      </c>
      <c r="H263">
        <f>(H2 + H5 + H7 + H9 + H11 + H15 + H18 + H27 + H39 + H51 + H63 + H74 + H86 + H136 + H139 + H210 + H224 + H227 + H257 + H260 + H262)</f>
        <v/>
      </c>
      <c r="J263">
        <f>(J2 + J4 + J5 + J6 + J7 + J8 + J9 + J10 + J11 + J14 + J15 + J17 + J18 + J26 + J27 + J38 + J39 + J50 + J51 + J62 + J63 + J73 + J74 + J85 + J86 + J109 + J136 + J138 + J139 + J142 + J210 + J212 + J224 + J226 + J227 + J234 + J257 + J259 + J260 + J261 + J262)</f>
        <v/>
      </c>
    </row>
    <row r="264">
      <c r="A264" t="inlineStr">
        <is>
          <t>sw_IBUF[15]: sw_IBUF[15]_inst/O to masterReg/register_reg_r1_0_31_6_11_i_6/I3sum delays + cap delay</t>
        </is>
      </c>
      <c r="E264">
        <f>1000*(E263 + J263)</f>
        <v/>
      </c>
      <c r="F264">
        <f>1000*(F263 + J263)</f>
        <v/>
      </c>
      <c r="G264">
        <f>1000*(G263 + J263)</f>
        <v/>
      </c>
      <c r="H264">
        <f>1000*(H263 + J263)</f>
        <v/>
      </c>
    </row>
    <row r="266">
      <c r="A266" t="inlineStr">
        <is>
          <t>sw_IBUF[15]: sw_IBUF[15]_inst/O to masterReg/register_reg_r1_0_31_6_11_i_6/I3Total delay (from Vivado)</t>
        </is>
      </c>
      <c r="E266" t="inlineStr">
        <is>
          <t>1579</t>
        </is>
      </c>
      <c r="F266" t="inlineStr">
        <is>
          <t>1392</t>
        </is>
      </c>
      <c r="G266" t="inlineStr">
        <is>
          <t>2487</t>
        </is>
      </c>
      <c r="H266" t="inlineStr">
        <is>
          <t>2149</t>
        </is>
      </c>
    </row>
    <row r="268">
      <c r="A268" t="inlineStr">
        <is>
          <t>INT_L_X8Y44/INT_L.WW2END2-&gt;&gt;WL1BEG1</t>
        </is>
      </c>
      <c r="B268" t="inlineStr">
        <is>
          <t>Buffer</t>
        </is>
      </c>
      <c r="C268" t="n">
        <v>1.16220225</v>
      </c>
      <c r="D268" t="n">
        <v>0.008429000000000001</v>
      </c>
      <c r="E268" t="n">
        <v>0.042</v>
      </c>
      <c r="F268" t="n">
        <v>0.034</v>
      </c>
      <c r="G268" t="n">
        <v>0.123</v>
      </c>
      <c r="H268" t="n">
        <v>0.102</v>
      </c>
      <c r="I268">
        <f>((D273 + D284 + D295) + (D269 + D270 + D271 + D272))</f>
        <v/>
      </c>
      <c r="J268">
        <f>(((D273 + D284 + D295) + (D269 + D270 + D271 + D272))*C268)</f>
        <v/>
      </c>
    </row>
    <row r="269">
      <c r="A269" t="inlineStr">
        <is>
          <t>INT_L_X8Y44/WL1BEG1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INT_R_X7Y44/WL1END1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CLBLM_L_X8Y44/CLBLM_WL1END1</t>
        </is>
      </c>
      <c r="B271" t="inlineStr">
        <is>
          <t>Part of wire</t>
        </is>
      </c>
      <c r="C271" t="n">
        <v>0.058596</v>
      </c>
      <c r="D271" t="n">
        <v>0.006105</v>
      </c>
    </row>
    <row r="272">
      <c r="A272" t="inlineStr">
        <is>
          <t>CLBLM_R_X7Y44/CLBLM_WL1END1</t>
        </is>
      </c>
      <c r="B272" t="inlineStr">
        <is>
          <t>Part of wire</t>
        </is>
      </c>
      <c r="C272" t="n">
        <v>0.058596</v>
      </c>
      <c r="D272" t="n">
        <v>0.006105</v>
      </c>
      <c r="I272">
        <f>(((D269 + D270 + D271 + D272)/2) + (D273 + D284 + D295))</f>
        <v/>
      </c>
      <c r="J272">
        <f>((C269 + C270 + C271 + C272)*(((D269 + D270 + D271 + D272)/2) + (D273 + D284 + D295)))</f>
        <v/>
      </c>
    </row>
    <row r="273">
      <c r="A273" t="inlineStr">
        <is>
          <t>INT_R_X7Y44/INT_R.WL1END1-&gt;&gt;IMUX35</t>
        </is>
      </c>
      <c r="B273" t="inlineStr">
        <is>
          <t>Buffer</t>
        </is>
      </c>
      <c r="C273" t="n">
        <v>1.6107141875</v>
      </c>
      <c r="D273" t="n">
        <v>0.007713</v>
      </c>
      <c r="E273" t="n">
        <v>0.047</v>
      </c>
      <c r="F273" t="n">
        <v>0.038</v>
      </c>
      <c r="G273" t="n">
        <v>0.138</v>
      </c>
      <c r="H273" t="n">
        <v>0.114</v>
      </c>
      <c r="I273">
        <f>((((D278) + (D277))) + (D274 + D275))</f>
        <v/>
      </c>
      <c r="J273">
        <f>(((((D278) + (D277))) + (D274 + D275))*C273)</f>
        <v/>
      </c>
    </row>
    <row r="274">
      <c r="A274" t="inlineStr">
        <is>
          <t>INT_R_X7Y44/IMUX35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CLBLM_R_X7Y44/CLBLM_IMUX35</t>
        </is>
      </c>
      <c r="B275" t="inlineStr">
        <is>
          <t>Part of wire</t>
        </is>
      </c>
      <c r="C275" t="n">
        <v>0</v>
      </c>
      <c r="D275" t="n">
        <v>0</v>
      </c>
      <c r="I275">
        <f>(((D274 + D275)/2) + (((D278) + (D277))))</f>
        <v/>
      </c>
      <c r="J275">
        <f>((C274 + C275)*(((D274 + D275)/2) + (((D278) + (D277)))))</f>
        <v/>
      </c>
    </row>
    <row r="276">
      <c r="A276" t="inlineStr">
        <is>
          <t>CLBLM_R_X7Y44/CLBLM_R.CLBLM_IMUX35-&gt;CLBLM_M_C6</t>
        </is>
      </c>
      <c r="B276" t="inlineStr">
        <is>
          <t>PassTransistor</t>
        </is>
      </c>
      <c r="C276" t="n">
        <v>0</v>
      </c>
      <c r="E276" t="n">
        <v>0</v>
      </c>
      <c r="F276" t="n">
        <v>0</v>
      </c>
      <c r="G276" t="n">
        <v>0</v>
      </c>
      <c r="H276" t="n">
        <v>0</v>
      </c>
      <c r="I276">
        <f>((D278) + (D277))</f>
        <v/>
      </c>
      <c r="J276">
        <f>(((D278) + (D277))*C276)</f>
        <v/>
      </c>
    </row>
    <row r="277">
      <c r="A277" t="inlineStr">
        <is>
          <t>CLBLM_R_X7Y44/CLBLM_M_C6</t>
        </is>
      </c>
      <c r="B277" t="inlineStr">
        <is>
          <t>Part of wire</t>
        </is>
      </c>
      <c r="C277" t="n">
        <v>0</v>
      </c>
      <c r="D277" t="n">
        <v>0</v>
      </c>
      <c r="I277">
        <f>(((D277)/2) + (D278))</f>
        <v/>
      </c>
      <c r="J277">
        <f>((C277)*(((D277)/2) + (D278)))</f>
        <v/>
      </c>
    </row>
    <row r="278">
      <c r="A278" t="inlineStr">
        <is>
          <t>masterReg/readData2[6]_i_2/I1</t>
        </is>
      </c>
      <c r="B278" t="inlineStr">
        <is>
          <t>Inpin</t>
        </is>
      </c>
      <c r="D278" t="n">
        <v>0</v>
      </c>
      <c r="E278" t="n">
        <v>0.006</v>
      </c>
      <c r="F278" t="n">
        <v>0.005</v>
      </c>
      <c r="G278" t="n">
        <v>0.012</v>
      </c>
      <c r="H278" t="n">
        <v>0.01</v>
      </c>
    </row>
    <row r="279">
      <c r="A279" t="inlineStr">
        <is>
          <t>sw_IBUF[15]: sw_IBUF[15]_inst/O to masterReg/readData2[6]_i_2/I1 sum delays</t>
        </is>
      </c>
      <c r="E279">
        <f>(E2 + E5 + E7 + E9 + E11 + E15 + E18 + E27 + E39 + E51 + E63 + E74 + E86 + E136 + E139 + E210 + E224 + E227 + E268 + E273 + E276 + E278)</f>
        <v/>
      </c>
      <c r="F279">
        <f>(F2 + F5 + F7 + F9 + F11 + F15 + F18 + F27 + F39 + F51 + F63 + F74 + F86 + F136 + F139 + F210 + F224 + F227 + F268 + F273 + F276 + F278)</f>
        <v/>
      </c>
      <c r="G279">
        <f>(G2 + G5 + G7 + G9 + G11 + G15 + G18 + G27 + G39 + G51 + G63 + G74 + G86 + G136 + G139 + G210 + G224 + G227 + G268 + G273 + G276 + G278)</f>
        <v/>
      </c>
      <c r="H279">
        <f>(H2 + H5 + H7 + H9 + H11 + H15 + H18 + H27 + H39 + H51 + H63 + H74 + H86 + H136 + H139 + H210 + H224 + H227 + H268 + H273 + H276 + H278)</f>
        <v/>
      </c>
      <c r="J279">
        <f>(J2 + J4 + J5 + J6 + J7 + J8 + J9 + J10 + J11 + J14 + J15 + J17 + J18 + J26 + J27 + J38 + J39 + J50 + J51 + J62 + J63 + J73 + J74 + J85 + J86 + J109 + J136 + J138 + J139 + J142 + J210 + J212 + J224 + J226 + J227 + J234 + J268 + J272 + J273 + J275 + J276 + J277 + J278)</f>
        <v/>
      </c>
    </row>
    <row r="280">
      <c r="A280" t="inlineStr">
        <is>
          <t>sw_IBUF[15]: sw_IBUF[15]_inst/O to masterReg/readData2[6]_i_2/I1sum delays + cap delay</t>
        </is>
      </c>
      <c r="E280">
        <f>1000*(E279 + J279)</f>
        <v/>
      </c>
      <c r="F280">
        <f>1000*(F279 + J279)</f>
        <v/>
      </c>
      <c r="G280">
        <f>1000*(G279 + J279)</f>
        <v/>
      </c>
      <c r="H280">
        <f>1000*(H279 + J279)</f>
        <v/>
      </c>
    </row>
    <row r="282">
      <c r="A282" t="inlineStr">
        <is>
          <t>sw_IBUF[15]: sw_IBUF[15]_inst/O to masterReg/readData2[6]_i_2/I1Total delay (from Vivado)</t>
        </is>
      </c>
      <c r="E282" t="inlineStr">
        <is>
          <t>1628</t>
        </is>
      </c>
      <c r="F282" t="inlineStr">
        <is>
          <t>1441</t>
        </is>
      </c>
      <c r="G282" t="inlineStr">
        <is>
          <t>2549</t>
        </is>
      </c>
      <c r="H282" t="inlineStr">
        <is>
          <t>2210</t>
        </is>
      </c>
    </row>
    <row r="284">
      <c r="A284" t="inlineStr">
        <is>
          <t>INT_R_X7Y44/INT_R.WL1END1-&gt;&gt;IMUX43</t>
        </is>
      </c>
      <c r="B284" t="inlineStr">
        <is>
          <t>Buffer</t>
        </is>
      </c>
      <c r="C284" t="n">
        <v>1.6107141875</v>
      </c>
      <c r="D284" t="n">
        <v>0.007713</v>
      </c>
      <c r="E284" t="n">
        <v>0.047</v>
      </c>
      <c r="F284" t="n">
        <v>0.038</v>
      </c>
      <c r="G284" t="n">
        <v>0.138</v>
      </c>
      <c r="H284" t="n">
        <v>0.114</v>
      </c>
      <c r="I284">
        <f>((((D289) + (D288))) + (D285 + D286))</f>
        <v/>
      </c>
      <c r="J284">
        <f>(((((D289) + (D288))) + (D285 + D286))*C284)</f>
        <v/>
      </c>
    </row>
    <row r="285">
      <c r="A285" t="inlineStr">
        <is>
          <t>INT_R_X7Y44/IMUX43</t>
        </is>
      </c>
      <c r="B285" t="inlineStr">
        <is>
          <t>Part of wire</t>
        </is>
      </c>
      <c r="C285" t="n">
        <v>0</v>
      </c>
      <c r="D285" t="n">
        <v>0</v>
      </c>
    </row>
    <row r="286">
      <c r="A286" t="inlineStr">
        <is>
          <t>CLBLM_R_X7Y44/CLBLM_IMUX43</t>
        </is>
      </c>
      <c r="B286" t="inlineStr">
        <is>
          <t>Part of wire</t>
        </is>
      </c>
      <c r="C286" t="n">
        <v>0</v>
      </c>
      <c r="D286" t="n">
        <v>0</v>
      </c>
      <c r="I286">
        <f>(((D285 + D286)/2) + (((D289) + (D288))))</f>
        <v/>
      </c>
      <c r="J286">
        <f>((C285 + C286)*(((D285 + D286)/2) + (((D289) + (D288)))))</f>
        <v/>
      </c>
    </row>
    <row r="287">
      <c r="A287" t="inlineStr">
        <is>
          <t>CLBLM_R_X7Y44/CLBLM_R.CLBLM_IMUX43-&gt;CLBLM_M_D6</t>
        </is>
      </c>
      <c r="B287" t="inlineStr">
        <is>
          <t>PassTransistor</t>
        </is>
      </c>
      <c r="C287" t="n">
        <v>0</v>
      </c>
      <c r="E287" t="n">
        <v>0</v>
      </c>
      <c r="F287" t="n">
        <v>0</v>
      </c>
      <c r="G287" t="n">
        <v>0</v>
      </c>
      <c r="H287" t="n">
        <v>0</v>
      </c>
      <c r="I287">
        <f>((D289) + (D288))</f>
        <v/>
      </c>
      <c r="J287">
        <f>(((D289) + (D288))*C287)</f>
        <v/>
      </c>
    </row>
    <row r="288">
      <c r="A288" t="inlineStr">
        <is>
          <t>CLBLM_R_X7Y44/CLBLM_M_D6</t>
        </is>
      </c>
      <c r="B288" t="inlineStr">
        <is>
          <t>Part of wire</t>
        </is>
      </c>
      <c r="C288" t="n">
        <v>0</v>
      </c>
      <c r="D288" t="n">
        <v>0</v>
      </c>
      <c r="I288">
        <f>(((D288)/2) + (D289))</f>
        <v/>
      </c>
      <c r="J288">
        <f>((C288)*(((D288)/2) + (D289)))</f>
        <v/>
      </c>
    </row>
    <row r="289">
      <c r="A289" t="inlineStr">
        <is>
          <t>masterReg/register_reg_r1_0_31_6_11_i_2/I3</t>
        </is>
      </c>
      <c r="B289" t="inlineStr">
        <is>
          <t>Inpin</t>
        </is>
      </c>
      <c r="D289" t="n">
        <v>0</v>
      </c>
      <c r="E289" t="n">
        <v>0.01</v>
      </c>
      <c r="F289" t="n">
        <v>0.003</v>
      </c>
      <c r="G289" t="n">
        <v>0.022</v>
      </c>
      <c r="H289" t="n">
        <v>0.007</v>
      </c>
    </row>
    <row r="290">
      <c r="A290" t="inlineStr">
        <is>
          <t>sw_IBUF[15]: sw_IBUF[15]_inst/O to masterReg/register_reg_r1_0_31_6_11_i_2/I3 sum delays</t>
        </is>
      </c>
      <c r="E290">
        <f>(E2 + E5 + E7 + E9 + E11 + E15 + E18 + E27 + E39 + E51 + E63 + E74 + E86 + E136 + E139 + E210 + E224 + E227 + E268 + E284 + E287 + E289)</f>
        <v/>
      </c>
      <c r="F290">
        <f>(F2 + F5 + F7 + F9 + F11 + F15 + F18 + F27 + F39 + F51 + F63 + F74 + F86 + F136 + F139 + F210 + F224 + F227 + F268 + F284 + F287 + F289)</f>
        <v/>
      </c>
      <c r="G290">
        <f>(G2 + G5 + G7 + G9 + G11 + G15 + G18 + G27 + G39 + G51 + G63 + G74 + G86 + G136 + G139 + G210 + G224 + G227 + G268 + G284 + G287 + G289)</f>
        <v/>
      </c>
      <c r="H290">
        <f>(H2 + H5 + H7 + H9 + H11 + H15 + H18 + H27 + H39 + H51 + H63 + H74 + H86 + H136 + H139 + H210 + H224 + H227 + H268 + H284 + H287 + H289)</f>
        <v/>
      </c>
      <c r="J290">
        <f>(J2 + J4 + J5 + J6 + J7 + J8 + J9 + J10 + J11 + J14 + J15 + J17 + J18 + J26 + J27 + J38 + J39 + J50 + J51 + J62 + J63 + J73 + J74 + J85 + J86 + J109 + J136 + J138 + J139 + J142 + J210 + J212 + J224 + J226 + J227 + J234 + J268 + J272 + J284 + J286 + J287 + J288 + J289)</f>
        <v/>
      </c>
    </row>
    <row r="291">
      <c r="A291" t="inlineStr">
        <is>
          <t>sw_IBUF[15]: sw_IBUF[15]_inst/O to masterReg/register_reg_r1_0_31_6_11_i_2/I3sum delays + cap delay</t>
        </is>
      </c>
      <c r="E291">
        <f>1000*(E290 + J290)</f>
        <v/>
      </c>
      <c r="F291">
        <f>1000*(F290 + J290)</f>
        <v/>
      </c>
      <c r="G291">
        <f>1000*(G290 + J290)</f>
        <v/>
      </c>
      <c r="H291">
        <f>1000*(H290 + J290)</f>
        <v/>
      </c>
    </row>
    <row r="293">
      <c r="A293" t="inlineStr">
        <is>
          <t>sw_IBUF[15]: sw_IBUF[15]_inst/O to masterReg/register_reg_r1_0_31_6_11_i_2/I3Total delay (from Vivado)</t>
        </is>
      </c>
      <c r="E293" t="inlineStr">
        <is>
          <t>1632</t>
        </is>
      </c>
      <c r="F293" t="inlineStr">
        <is>
          <t>1439</t>
        </is>
      </c>
      <c r="G293" t="inlineStr">
        <is>
          <t>2557</t>
        </is>
      </c>
      <c r="H293" t="inlineStr">
        <is>
          <t>2211</t>
        </is>
      </c>
    </row>
    <row r="295">
      <c r="A295" t="inlineStr">
        <is>
          <t>INT_R_X7Y44/INT_R.WL1END1-&gt;&gt;SW2BEG1</t>
        </is>
      </c>
      <c r="B295" t="inlineStr">
        <is>
          <t>Buffer</t>
        </is>
      </c>
      <c r="C295" t="n">
        <v>1.1851186875</v>
      </c>
      <c r="D295" t="n">
        <v>0.008473000000000001</v>
      </c>
      <c r="E295" t="n">
        <v>0.041</v>
      </c>
      <c r="F295" t="n">
        <v>0.033</v>
      </c>
      <c r="G295" t="n">
        <v>0.132</v>
      </c>
      <c r="H295" t="n">
        <v>0.109</v>
      </c>
      <c r="I295">
        <f>((D299 + D1071) + (D296 + D297 + D298))</f>
        <v/>
      </c>
      <c r="J295">
        <f>(((D299 + D1071) + (D296 + D297 + D298))*C295)</f>
        <v/>
      </c>
    </row>
    <row r="296">
      <c r="A296" t="inlineStr">
        <is>
          <t>INT_R_X7Y44/SW2BEG1</t>
        </is>
      </c>
      <c r="B296" t="inlineStr">
        <is>
          <t>Part of wire</t>
        </is>
      </c>
      <c r="C296" t="n">
        <v>0</v>
      </c>
      <c r="D296" t="n">
        <v>0</v>
      </c>
    </row>
    <row r="297">
      <c r="A297" t="inlineStr">
        <is>
          <t>INT_L_X6Y43/SW2END1</t>
        </is>
      </c>
      <c r="B297" t="inlineStr">
        <is>
          <t>Part of wire</t>
        </is>
      </c>
      <c r="C297" t="n">
        <v>0</v>
      </c>
      <c r="D297" t="n">
        <v>0</v>
      </c>
    </row>
    <row r="298">
      <c r="A298" t="inlineStr">
        <is>
          <t>INT_R_X7Y43/SW2A1</t>
        </is>
      </c>
      <c r="B298" t="inlineStr">
        <is>
          <t>Part of wire</t>
        </is>
      </c>
      <c r="C298" t="n">
        <v>0</v>
      </c>
      <c r="D298" t="n">
        <v>0</v>
      </c>
      <c r="I298">
        <f>(((D296 + D297 + D298)/2) + (D299 + D1071))</f>
        <v/>
      </c>
      <c r="J298">
        <f>((C296 + C297 + C298)*(((D296 + D297 + D298)/2) + (D299 + D1071)))</f>
        <v/>
      </c>
    </row>
    <row r="299">
      <c r="A299" t="inlineStr">
        <is>
          <t>INT_L_X6Y43/INT_L.SW2END1-&gt;&gt;WW2BEG1</t>
        </is>
      </c>
      <c r="B299" t="inlineStr">
        <is>
          <t>Buffer</t>
        </is>
      </c>
      <c r="C299" t="n">
        <v>1.1851186875</v>
      </c>
      <c r="D299" t="n">
        <v>0.008473000000000001</v>
      </c>
      <c r="E299" t="n">
        <v>0.063</v>
      </c>
      <c r="F299" t="n">
        <v>0.052</v>
      </c>
      <c r="G299" t="n">
        <v>0.143</v>
      </c>
      <c r="H299" t="n">
        <v>0.118</v>
      </c>
      <c r="I299">
        <f>((D307 + D334 + D348 + D359 + D1040) + (D300 + D301 + D302 + D303 + D304 + D305 + D306))</f>
        <v/>
      </c>
      <c r="J299">
        <f>(((D307 + D334 + D348 + D359 + D1040) + (D300 + D301 + D302 + D303 + D304 + D305 + D306))*C299)</f>
        <v/>
      </c>
    </row>
    <row r="300">
      <c r="A300" t="inlineStr">
        <is>
          <t>INT_L_X6Y43/WW2BEG1</t>
        </is>
      </c>
      <c r="B300" t="inlineStr">
        <is>
          <t>Part of wire</t>
        </is>
      </c>
      <c r="C300" t="n">
        <v>0</v>
      </c>
      <c r="D300" t="n">
        <v>0</v>
      </c>
    </row>
    <row r="301">
      <c r="A301" t="inlineStr">
        <is>
          <t>INT_L_X4Y43/WW2END1</t>
        </is>
      </c>
      <c r="B301" t="inlineStr">
        <is>
          <t>Part of wire</t>
        </is>
      </c>
      <c r="C301" t="n">
        <v>0</v>
      </c>
      <c r="D301" t="n">
        <v>0</v>
      </c>
    </row>
    <row r="302">
      <c r="A302" t="inlineStr">
        <is>
          <t>BRAM_INT_INTERFACE_L_X6Y43/INT_INTERFACE_WW2A1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BRAM_L_X6Y40/BRAM_WW2A1_3</t>
        </is>
      </c>
      <c r="B303" t="inlineStr">
        <is>
          <t>Part of wire</t>
        </is>
      </c>
      <c r="C303" t="n">
        <v>0.26892</v>
      </c>
      <c r="D303" t="n">
        <v>0.06043</v>
      </c>
    </row>
    <row r="304">
      <c r="A304" t="inlineStr">
        <is>
          <t>VBRK_X18Y45/VBRK_WW2A1</t>
        </is>
      </c>
      <c r="B304" t="inlineStr">
        <is>
          <t>Part of wire</t>
        </is>
      </c>
      <c r="C304" t="n">
        <v>0.01211</v>
      </c>
      <c r="D304" t="n">
        <v>0.00162</v>
      </c>
    </row>
    <row r="305">
      <c r="A305" t="inlineStr">
        <is>
          <t>CLBLM_R_X5Y43/CLBLM_WW2A1</t>
        </is>
      </c>
      <c r="B305" t="inlineStr">
        <is>
          <t>Part of wire</t>
        </is>
      </c>
      <c r="C305" t="n">
        <v>0</v>
      </c>
      <c r="D305" t="n">
        <v>0</v>
      </c>
    </row>
    <row r="306">
      <c r="A306" t="inlineStr">
        <is>
          <t>INT_R_X5Y43/WW2A1</t>
        </is>
      </c>
      <c r="B306" t="inlineStr">
        <is>
          <t>Part of wire</t>
        </is>
      </c>
      <c r="C306" t="n">
        <v>0</v>
      </c>
      <c r="D306" t="n">
        <v>0</v>
      </c>
      <c r="I306">
        <f>(((D300 + D301 + D302 + D303 + D304 + D305 + D306)/2) + (D307 + D334 + D348 + D359 + D1040))</f>
        <v/>
      </c>
      <c r="J306">
        <f>((C300 + C301 + C302 + C303 + C304 + C305 + C306)*(((D300 + D301 + D302 + D303 + D304 + D305 + D306)/2) + (D307 + D334 + D348 + D359 + D1040)))</f>
        <v/>
      </c>
    </row>
    <row r="307">
      <c r="A307" t="inlineStr">
        <is>
          <t>INT_L_X4Y43/INT_L.WW2END1-&gt;&gt;BYP_ALT2</t>
        </is>
      </c>
      <c r="B307" t="inlineStr">
        <is>
          <t>Buffer</t>
        </is>
      </c>
      <c r="C307" t="n">
        <v>0</v>
      </c>
      <c r="D307" t="n">
        <v>0.00757</v>
      </c>
      <c r="E307" t="n">
        <v>0</v>
      </c>
      <c r="F307" t="n">
        <v>0</v>
      </c>
      <c r="G307" t="n">
        <v>0</v>
      </c>
      <c r="H307" t="n">
        <v>0</v>
      </c>
      <c r="I307">
        <f>((D309) + (D308))</f>
        <v/>
      </c>
      <c r="J307">
        <f>(((D309) + (D308))*C307)</f>
        <v/>
      </c>
    </row>
    <row r="308">
      <c r="A308" t="inlineStr">
        <is>
          <t>INT_L_X4Y43/BYP_ALT2</t>
        </is>
      </c>
      <c r="B308" t="inlineStr">
        <is>
          <t>Part of wire</t>
        </is>
      </c>
      <c r="C308" t="n">
        <v>0</v>
      </c>
      <c r="D308" t="n">
        <v>0</v>
      </c>
      <c r="I308">
        <f>(((D308)/2) + (D309))</f>
        <v/>
      </c>
      <c r="J308">
        <f>((C308)*(((D308)/2) + (D309)))</f>
        <v/>
      </c>
    </row>
    <row r="309">
      <c r="A309" t="inlineStr">
        <is>
          <t>INT_L_X4Y43/INT_L.BYP_ALT2-&gt;&gt;BYP_BOUNCE2</t>
        </is>
      </c>
      <c r="B309" t="inlineStr">
        <is>
          <t>Buffer</t>
        </is>
      </c>
      <c r="C309" t="n">
        <v>1.4764880625</v>
      </c>
      <c r="D309" t="n">
        <v>0</v>
      </c>
      <c r="E309" t="n">
        <v>0.059</v>
      </c>
      <c r="F309" t="n">
        <v>0.049</v>
      </c>
      <c r="G309" t="n">
        <v>0.178</v>
      </c>
      <c r="H309" t="n">
        <v>0.147</v>
      </c>
      <c r="I309">
        <f>((D312 + D323) + (D310 + D311))</f>
        <v/>
      </c>
      <c r="J309">
        <f>(((D312 + D323) + (D310 + D311))*C309)</f>
        <v/>
      </c>
    </row>
    <row r="310">
      <c r="A310" t="inlineStr">
        <is>
          <t>INT_L_X4Y43/BYP_BOUNCE2</t>
        </is>
      </c>
      <c r="B310" t="inlineStr">
        <is>
          <t>Part of wire</t>
        </is>
      </c>
      <c r="C310" t="n">
        <v>0</v>
      </c>
      <c r="D310" t="n">
        <v>0</v>
      </c>
    </row>
    <row r="311">
      <c r="A311" t="inlineStr">
        <is>
          <t>INT_L_X4Y44/BYP_BOUNCE_N3_2</t>
        </is>
      </c>
      <c r="B311" t="inlineStr">
        <is>
          <t>Part of wire</t>
        </is>
      </c>
      <c r="C311" t="n">
        <v>0</v>
      </c>
      <c r="D311" t="n">
        <v>0</v>
      </c>
      <c r="I311">
        <f>(((D310 + D311)/2) + (D312 + D323))</f>
        <v/>
      </c>
      <c r="J311">
        <f>((C310 + C311)*(((D310 + D311)/2) + (D312 + D323)))</f>
        <v/>
      </c>
    </row>
    <row r="312">
      <c r="A312" t="inlineStr">
        <is>
          <t>INT_L_X4Y43/INT_L.BYP_BOUNCE2-&gt;&gt;IMUX_L30</t>
        </is>
      </c>
      <c r="B312" t="inlineStr">
        <is>
          <t>Buffer</t>
        </is>
      </c>
      <c r="C312" t="n">
        <v>1.6107141875</v>
      </c>
      <c r="D312" t="n">
        <v>0.007713</v>
      </c>
      <c r="E312" t="n">
        <v>0.047</v>
      </c>
      <c r="F312" t="n">
        <v>0.038</v>
      </c>
      <c r="G312" t="n">
        <v>0.138</v>
      </c>
      <c r="H312" t="n">
        <v>0.114</v>
      </c>
      <c r="I312">
        <f>((((D317) + (D316))) + (D313 + D314))</f>
        <v/>
      </c>
      <c r="J312">
        <f>(((((D317) + (D316))) + (D313 + D314))*C312)</f>
        <v/>
      </c>
    </row>
    <row r="313">
      <c r="A313" t="inlineStr">
        <is>
          <t>INT_L_X4Y43/IMUX_L30</t>
        </is>
      </c>
      <c r="B313" t="inlineStr">
        <is>
          <t>Part of wire</t>
        </is>
      </c>
      <c r="C313" t="n">
        <v>0</v>
      </c>
      <c r="D313" t="n">
        <v>0</v>
      </c>
    </row>
    <row r="314">
      <c r="A314" t="inlineStr">
        <is>
          <t>CLBLL_L_X4Y43/CLBLL_IMUX30</t>
        </is>
      </c>
      <c r="B314" t="inlineStr">
        <is>
          <t>Part of wire</t>
        </is>
      </c>
      <c r="C314" t="n">
        <v>0</v>
      </c>
      <c r="D314" t="n">
        <v>0</v>
      </c>
      <c r="I314">
        <f>(((D313 + D314)/2) + (((D317) + (D316))))</f>
        <v/>
      </c>
      <c r="J314">
        <f>((C313 + C314)*(((D313 + D314)/2) + (((D317) + (D316)))))</f>
        <v/>
      </c>
    </row>
    <row r="315">
      <c r="A315" t="inlineStr">
        <is>
          <t>CLBLL_L_X4Y43/CLBLL_L.CLBLL_IMUX30-&gt;CLBLL_L_C5</t>
        </is>
      </c>
      <c r="B315" t="inlineStr">
        <is>
          <t>PassTransistor</t>
        </is>
      </c>
      <c r="C315" t="n">
        <v>0</v>
      </c>
      <c r="E315" t="n">
        <v>0</v>
      </c>
      <c r="F315" t="n">
        <v>0</v>
      </c>
      <c r="G315" t="n">
        <v>0</v>
      </c>
      <c r="H315" t="n">
        <v>0</v>
      </c>
      <c r="I315">
        <f>((D317) + (D316))</f>
        <v/>
      </c>
      <c r="J315">
        <f>(((D317) + (D316))*C315)</f>
        <v/>
      </c>
    </row>
    <row r="316">
      <c r="A316" t="inlineStr">
        <is>
          <t>CLBLL_L_X4Y43/CLBLL_L_C5</t>
        </is>
      </c>
      <c r="B316" t="inlineStr">
        <is>
          <t>Part of wire</t>
        </is>
      </c>
      <c r="C316" t="n">
        <v>0</v>
      </c>
      <c r="D316" t="n">
        <v>0</v>
      </c>
      <c r="I316">
        <f>(((D316)/2) + (D317))</f>
        <v/>
      </c>
      <c r="J316">
        <f>((C316)*(((D316)/2) + (D317)))</f>
        <v/>
      </c>
    </row>
    <row r="317">
      <c r="A317" t="inlineStr">
        <is>
          <t>masterReg/readData2[5]_i_2/I1</t>
        </is>
      </c>
      <c r="B317" t="inlineStr">
        <is>
          <t>Inpin</t>
        </is>
      </c>
      <c r="D317" t="n">
        <v>0</v>
      </c>
      <c r="E317" t="n">
        <v>0.042</v>
      </c>
      <c r="F317" t="n">
        <v>0.033</v>
      </c>
      <c r="G317" t="n">
        <v>0.114</v>
      </c>
      <c r="H317" t="n">
        <v>0.092</v>
      </c>
    </row>
    <row r="318">
      <c r="A318" t="inlineStr">
        <is>
          <t>sw_IBUF[15]: sw_IBUF[15]_inst/O to masterReg/readData2[5]_i_2/I1 sum delays</t>
        </is>
      </c>
      <c r="E318">
        <f>(E2 + E5 + E7 + E9 + E11 + E15 + E18 + E27 + E39 + E51 + E63 + E74 + E86 + E136 + E139 + E210 + E224 + E227 + E268 + E295 + E299 + E307 + E309 + E312 + E315 + E317)</f>
        <v/>
      </c>
      <c r="F318">
        <f>(F2 + F5 + F7 + F9 + F11 + F15 + F18 + F27 + F39 + F51 + F63 + F74 + F86 + F136 + F139 + F210 + F224 + F227 + F268 + F295 + F299 + F307 + F309 + F312 + F315 + F317)</f>
        <v/>
      </c>
      <c r="G318">
        <f>(G2 + G5 + G7 + G9 + G11 + G15 + G18 + G27 + G39 + G51 + G63 + G74 + G86 + G136 + G139 + G210 + G224 + G227 + G268 + G295 + G299 + G307 + G309 + G312 + G315 + G317)</f>
        <v/>
      </c>
      <c r="H318">
        <f>(H2 + H5 + H7 + H9 + H11 + H15 + H18 + H27 + H39 + H51 + H63 + H74 + H86 + H136 + H139 + H210 + H224 + H227 + H268 + H295 + H299 + H307 + H309 + H312 + H315 + H317)</f>
        <v/>
      </c>
      <c r="J318">
        <f>(J2 + J4 + J5 + J6 + J7 + J8 + J9 + J10 + J11 + J14 + J15 + J17 + J18 + J26 + J27 + J38 + J39 + J50 + J51 + J62 + J63 + J73 + J74 + J85 + J86 + J109 + J136 + J138 + J139 + J142 + J210 + J212 + J224 + J226 + J227 + J234 + J268 + J272 + J295 + J298 + J299 + J306 + J307 + J308 + J309 + J311 + J312 + J314 + J315 + J316 + J317)</f>
        <v/>
      </c>
    </row>
    <row r="319">
      <c r="A319" t="inlineStr">
        <is>
          <t>sw_IBUF[15]: sw_IBUF[15]_inst/O to masterReg/readData2[5]_i_2/I1sum delays + cap delay</t>
        </is>
      </c>
      <c r="E319">
        <f>1000*(E318 + J318)</f>
        <v/>
      </c>
      <c r="F319">
        <f>1000*(F318 + J318)</f>
        <v/>
      </c>
      <c r="G319">
        <f>1000*(G318 + J318)</f>
        <v/>
      </c>
      <c r="H319">
        <f>1000*(H318 + J318)</f>
        <v/>
      </c>
    </row>
    <row r="321">
      <c r="A321" t="inlineStr">
        <is>
          <t>sw_IBUF[15]: sw_IBUF[15]_inst/O to masterReg/readData2[5]_i_2/I1Total delay (from Vivado)</t>
        </is>
      </c>
      <c r="E321" t="inlineStr">
        <is>
          <t>1991</t>
        </is>
      </c>
      <c r="F321" t="inlineStr">
        <is>
          <t>1767</t>
        </is>
      </c>
      <c r="G321" t="inlineStr">
        <is>
          <t>3154</t>
        </is>
      </c>
      <c r="H321" t="inlineStr">
        <is>
          <t>2734</t>
        </is>
      </c>
    </row>
    <row r="323">
      <c r="A323" t="inlineStr">
        <is>
          <t>INT_L_X4Y43/INT_L.BYP_BOUNCE2-&gt;&gt;IMUX_L46</t>
        </is>
      </c>
      <c r="B323" t="inlineStr">
        <is>
          <t>Buffer</t>
        </is>
      </c>
      <c r="C323" t="n">
        <v>1.6107141875</v>
      </c>
      <c r="D323" t="n">
        <v>0.007713</v>
      </c>
      <c r="E323" t="n">
        <v>0.047</v>
      </c>
      <c r="F323" t="n">
        <v>0.038</v>
      </c>
      <c r="G323" t="n">
        <v>0.138</v>
      </c>
      <c r="H323" t="n">
        <v>0.114</v>
      </c>
      <c r="I323">
        <f>((((D328) + (D327))) + (D324 + D325))</f>
        <v/>
      </c>
      <c r="J323">
        <f>(((((D328) + (D327))) + (D324 + D325))*C323)</f>
        <v/>
      </c>
    </row>
    <row r="324">
      <c r="A324" t="inlineStr">
        <is>
          <t>INT_L_X4Y43/IMUX_L46</t>
        </is>
      </c>
      <c r="B324" t="inlineStr">
        <is>
          <t>Part of wire</t>
        </is>
      </c>
      <c r="C324" t="n">
        <v>0</v>
      </c>
      <c r="D324" t="n">
        <v>0</v>
      </c>
    </row>
    <row r="325">
      <c r="A325" t="inlineStr">
        <is>
          <t>CLBLL_L_X4Y43/CLBLL_IMUX46</t>
        </is>
      </c>
      <c r="B325" t="inlineStr">
        <is>
          <t>Part of wire</t>
        </is>
      </c>
      <c r="C325" t="n">
        <v>0</v>
      </c>
      <c r="D325" t="n">
        <v>0</v>
      </c>
      <c r="I325">
        <f>(((D324 + D325)/2) + (((D328) + (D327))))</f>
        <v/>
      </c>
      <c r="J325">
        <f>((C324 + C325)*(((D324 + D325)/2) + (((D328) + (D327)))))</f>
        <v/>
      </c>
    </row>
    <row r="326">
      <c r="A326" t="inlineStr">
        <is>
          <t>CLBLL_L_X4Y43/CLBLL_L.CLBLL_IMUX46-&gt;CLBLL_L_D5</t>
        </is>
      </c>
      <c r="B326" t="inlineStr">
        <is>
          <t>PassTransistor</t>
        </is>
      </c>
      <c r="C326" t="n">
        <v>0</v>
      </c>
      <c r="E326" t="n">
        <v>0</v>
      </c>
      <c r="F326" t="n">
        <v>0</v>
      </c>
      <c r="G326" t="n">
        <v>0</v>
      </c>
      <c r="H326" t="n">
        <v>0</v>
      </c>
      <c r="I326">
        <f>((D328) + (D327))</f>
        <v/>
      </c>
      <c r="J326">
        <f>(((D328) + (D327))*C326)</f>
        <v/>
      </c>
    </row>
    <row r="327">
      <c r="A327" t="inlineStr">
        <is>
          <t>CLBLL_L_X4Y43/CLBLL_L_D5</t>
        </is>
      </c>
      <c r="B327" t="inlineStr">
        <is>
          <t>Part of wire</t>
        </is>
      </c>
      <c r="C327" t="n">
        <v>0</v>
      </c>
      <c r="D327" t="n">
        <v>0</v>
      </c>
      <c r="I327">
        <f>(((D327)/2) + (D328))</f>
        <v/>
      </c>
      <c r="J327">
        <f>((C327)*(((D327)/2) + (D328)))</f>
        <v/>
      </c>
    </row>
    <row r="328">
      <c r="A328" t="inlineStr">
        <is>
          <t>masterReg/register_reg_r1_0_31_0_5_i_6/I3</t>
        </is>
      </c>
      <c r="B328" t="inlineStr">
        <is>
          <t>Inpin</t>
        </is>
      </c>
      <c r="D328" t="n">
        <v>0</v>
      </c>
      <c r="E328" t="n">
        <v>0.042</v>
      </c>
      <c r="F328" t="n">
        <v>0.033</v>
      </c>
      <c r="G328" t="n">
        <v>0.113</v>
      </c>
      <c r="H328" t="n">
        <v>0.091</v>
      </c>
    </row>
    <row r="329">
      <c r="A329" t="inlineStr">
        <is>
          <t>sw_IBUF[15]: sw_IBUF[15]_inst/O to masterReg/register_reg_r1_0_31_0_5_i_6/I3 sum delays</t>
        </is>
      </c>
      <c r="E329">
        <f>(E2 + E5 + E7 + E9 + E11 + E15 + E18 + E27 + E39 + E51 + E63 + E74 + E86 + E136 + E139 + E210 + E224 + E227 + E268 + E295 + E299 + E307 + E309 + E323 + E326 + E328)</f>
        <v/>
      </c>
      <c r="F329">
        <f>(F2 + F5 + F7 + F9 + F11 + F15 + F18 + F27 + F39 + F51 + F63 + F74 + F86 + F136 + F139 + F210 + F224 + F227 + F268 + F295 + F299 + F307 + F309 + F323 + F326 + F328)</f>
        <v/>
      </c>
      <c r="G329">
        <f>(G2 + G5 + G7 + G9 + G11 + G15 + G18 + G27 + G39 + G51 + G63 + G74 + G86 + G136 + G139 + G210 + G224 + G227 + G268 + G295 + G299 + G307 + G309 + G323 + G326 + G328)</f>
        <v/>
      </c>
      <c r="H329">
        <f>(H2 + H5 + H7 + H9 + H11 + H15 + H18 + H27 + H39 + H51 + H63 + H74 + H86 + H136 + H139 + H210 + H224 + H227 + H268 + H295 + H299 + H307 + H309 + H323 + H326 + H328)</f>
        <v/>
      </c>
      <c r="J329">
        <f>(J2 + J4 + J5 + J6 + J7 + J8 + J9 + J10 + J11 + J14 + J15 + J17 + J18 + J26 + J27 + J38 + J39 + J50 + J51 + J62 + J63 + J73 + J74 + J85 + J86 + J109 + J136 + J138 + J139 + J142 + J210 + J212 + J224 + J226 + J227 + J234 + J268 + J272 + J295 + J298 + J299 + J306 + J307 + J308 + J309 + J311 + J323 + J325 + J326 + J327 + J328)</f>
        <v/>
      </c>
    </row>
    <row r="330">
      <c r="A330" t="inlineStr">
        <is>
          <t>sw_IBUF[15]: sw_IBUF[15]_inst/O to masterReg/register_reg_r1_0_31_0_5_i_6/I3sum delays + cap delay</t>
        </is>
      </c>
      <c r="E330">
        <f>1000*(E329 + J329)</f>
        <v/>
      </c>
      <c r="F330">
        <f>1000*(F329 + J329)</f>
        <v/>
      </c>
      <c r="G330">
        <f>1000*(G329 + J329)</f>
        <v/>
      </c>
      <c r="H330">
        <f>1000*(H329 + J329)</f>
        <v/>
      </c>
    </row>
    <row r="332">
      <c r="A332" t="inlineStr">
        <is>
          <t>sw_IBUF[15]: sw_IBUF[15]_inst/O to masterReg/register_reg_r1_0_31_0_5_i_6/I3Total delay (from Vivado)</t>
        </is>
      </c>
      <c r="E332" t="inlineStr">
        <is>
          <t>1991</t>
        </is>
      </c>
      <c r="F332" t="inlineStr">
        <is>
          <t>1767</t>
        </is>
      </c>
      <c r="G332" t="inlineStr">
        <is>
          <t>3153</t>
        </is>
      </c>
      <c r="H332" t="inlineStr">
        <is>
          <t>2733</t>
        </is>
      </c>
    </row>
    <row r="334">
      <c r="A334" t="inlineStr">
        <is>
          <t>INT_L_X4Y43/INT_L.WW2END1-&gt;&gt;ER1BEG2</t>
        </is>
      </c>
      <c r="B334" t="inlineStr">
        <is>
          <t>Buffer</t>
        </is>
      </c>
      <c r="C334" t="n">
        <v>1.16220225</v>
      </c>
      <c r="D334" t="n">
        <v>0.008429000000000001</v>
      </c>
      <c r="E334" t="n">
        <v>0.044</v>
      </c>
      <c r="F334" t="n">
        <v>0.036</v>
      </c>
      <c r="G334" t="n">
        <v>0.122</v>
      </c>
      <c r="H334" t="n">
        <v>0.101</v>
      </c>
      <c r="I334">
        <f>((D337) + (D335 + D336))</f>
        <v/>
      </c>
      <c r="J334">
        <f>(((D337) + (D335 + D336))*C334)</f>
        <v/>
      </c>
    </row>
    <row r="335">
      <c r="A335" t="inlineStr">
        <is>
          <t>INT_L_X4Y43/ER1BEG2</t>
        </is>
      </c>
      <c r="B335" t="inlineStr">
        <is>
          <t>Part of wire</t>
        </is>
      </c>
      <c r="C335" t="n">
        <v>0</v>
      </c>
      <c r="D335" t="n">
        <v>0</v>
      </c>
    </row>
    <row r="336">
      <c r="A336" t="inlineStr">
        <is>
          <t>INT_R_X5Y43/ER1END2</t>
        </is>
      </c>
      <c r="B336" t="inlineStr">
        <is>
          <t>Part of wire</t>
        </is>
      </c>
      <c r="C336" t="n">
        <v>0</v>
      </c>
      <c r="D336" t="n">
        <v>0</v>
      </c>
      <c r="I336">
        <f>(((D335 + D336)/2) + (D337))</f>
        <v/>
      </c>
      <c r="J336">
        <f>((C335 + C336)*(((D335 + D336)/2) + (D337)))</f>
        <v/>
      </c>
    </row>
    <row r="337">
      <c r="A337" t="inlineStr">
        <is>
          <t>INT_R_X5Y43/INT_R.ER1END2-&gt;&gt;IMUX21</t>
        </is>
      </c>
      <c r="B337" t="inlineStr">
        <is>
          <t>Buffer</t>
        </is>
      </c>
      <c r="C337" t="n">
        <v>1.6107141875</v>
      </c>
      <c r="D337" t="n">
        <v>0.007713</v>
      </c>
      <c r="E337" t="n">
        <v>0.047</v>
      </c>
      <c r="F337" t="n">
        <v>0.038</v>
      </c>
      <c r="G337" t="n">
        <v>0.138</v>
      </c>
      <c r="H337" t="n">
        <v>0.114</v>
      </c>
      <c r="I337">
        <f>((((D342) + (D341))) + (D338 + D339))</f>
        <v/>
      </c>
      <c r="J337">
        <f>(((((D342) + (D341))) + (D338 + D339))*C337)</f>
        <v/>
      </c>
    </row>
    <row r="338">
      <c r="A338" t="inlineStr">
        <is>
          <t>INT_R_X5Y43/IMUX21</t>
        </is>
      </c>
      <c r="B338" t="inlineStr">
        <is>
          <t>Part of wire</t>
        </is>
      </c>
      <c r="C338" t="n">
        <v>0</v>
      </c>
      <c r="D338" t="n">
        <v>0</v>
      </c>
    </row>
    <row r="339">
      <c r="A339" t="inlineStr">
        <is>
          <t>CLBLM_R_X5Y43/CLBLM_IMUX21</t>
        </is>
      </c>
      <c r="B339" t="inlineStr">
        <is>
          <t>Part of wire</t>
        </is>
      </c>
      <c r="C339" t="n">
        <v>0</v>
      </c>
      <c r="D339" t="n">
        <v>0</v>
      </c>
      <c r="I339">
        <f>(((D338 + D339)/2) + (((D342) + (D341))))</f>
        <v/>
      </c>
      <c r="J339">
        <f>((C338 + C339)*(((D338 + D339)/2) + (((D342) + (D341)))))</f>
        <v/>
      </c>
    </row>
    <row r="340">
      <c r="A340" t="inlineStr">
        <is>
          <t>CLBLM_R_X5Y43/CLBLM_R.CLBLM_IMUX21-&gt;CLBLM_L_C4</t>
        </is>
      </c>
      <c r="B340" t="inlineStr">
        <is>
          <t>PassTransistor</t>
        </is>
      </c>
      <c r="C340" t="n">
        <v>0</v>
      </c>
      <c r="E340" t="n">
        <v>0</v>
      </c>
      <c r="F340" t="n">
        <v>0</v>
      </c>
      <c r="G340" t="n">
        <v>0</v>
      </c>
      <c r="H340" t="n">
        <v>0</v>
      </c>
      <c r="I340">
        <f>((D342) + (D341))</f>
        <v/>
      </c>
      <c r="J340">
        <f>(((D342) + (D341))*C340)</f>
        <v/>
      </c>
    </row>
    <row r="341">
      <c r="A341" t="inlineStr">
        <is>
          <t>CLBLM_R_X5Y43/CLBLM_L_C4</t>
        </is>
      </c>
      <c r="B341" t="inlineStr">
        <is>
          <t>Part of wire</t>
        </is>
      </c>
      <c r="C341" t="n">
        <v>0</v>
      </c>
      <c r="D341" t="n">
        <v>0</v>
      </c>
      <c r="I341">
        <f>(((D341)/2) + (D342))</f>
        <v/>
      </c>
      <c r="J341">
        <f>((C341)*(((D341)/2) + (D342)))</f>
        <v/>
      </c>
    </row>
    <row r="342">
      <c r="A342" t="inlineStr">
        <is>
          <t>masterReg/register_reg_r1_0_31_0_5_i_5/I4</t>
        </is>
      </c>
      <c r="B342" t="inlineStr">
        <is>
          <t>Inpin</t>
        </is>
      </c>
      <c r="D342" t="n">
        <v>0</v>
      </c>
      <c r="E342" t="n">
        <v>0.108</v>
      </c>
      <c r="F342" t="n">
        <v>0.08699999999999999</v>
      </c>
      <c r="G342" t="n">
        <v>0.281</v>
      </c>
      <c r="H342" t="n">
        <v>0.227</v>
      </c>
    </row>
    <row r="343">
      <c r="A343" t="inlineStr">
        <is>
          <t>sw_IBUF[15]: sw_IBUF[15]_inst/O to masterReg/register_reg_r1_0_31_0_5_i_5/I4 sum delays</t>
        </is>
      </c>
      <c r="E343">
        <f>(E2 + E5 + E7 + E9 + E11 + E15 + E18 + E27 + E39 + E51 + E63 + E74 + E86 + E136 + E139 + E210 + E224 + E227 + E268 + E295 + E299 + E334 + E337 + E340 + E342)</f>
        <v/>
      </c>
      <c r="F343">
        <f>(F2 + F5 + F7 + F9 + F11 + F15 + F18 + F27 + F39 + F51 + F63 + F74 + F86 + F136 + F139 + F210 + F224 + F227 + F268 + F295 + F299 + F334 + F337 + F340 + F342)</f>
        <v/>
      </c>
      <c r="G343">
        <f>(G2 + G5 + G7 + G9 + G11 + G15 + G18 + G27 + G39 + G51 + G63 + G74 + G86 + G136 + G139 + G210 + G224 + G227 + G268 + G295 + G299 + G334 + G337 + G340 + G342)</f>
        <v/>
      </c>
      <c r="H343">
        <f>(H2 + H5 + H7 + H9 + H11 + H15 + H18 + H27 + H39 + H51 + H63 + H74 + H86 + H136 + H139 + H210 + H224 + H227 + H268 + H295 + H299 + H334 + H337 + H340 + H342)</f>
        <v/>
      </c>
      <c r="J343">
        <f>(J2 + J4 + J5 + J6 + J7 + J8 + J9 + J10 + J11 + J14 + J15 + J17 + J18 + J26 + J27 + J38 + J39 + J50 + J51 + J62 + J63 + J73 + J74 + J85 + J86 + J109 + J136 + J138 + J139 + J142 + J210 + J212 + J224 + J226 + J227 + J234 + J268 + J272 + J295 + J298 + J299 + J306 + J334 + J336 + J337 + J339 + J340 + J341 + J342)</f>
        <v/>
      </c>
    </row>
    <row r="344">
      <c r="A344" t="inlineStr">
        <is>
          <t>sw_IBUF[15]: sw_IBUF[15]_inst/O to masterReg/register_reg_r1_0_31_0_5_i_5/I4sum delays + cap delay</t>
        </is>
      </c>
      <c r="E344">
        <f>1000*(E343 + J343)</f>
        <v/>
      </c>
      <c r="F344">
        <f>1000*(F343 + J343)</f>
        <v/>
      </c>
      <c r="G344">
        <f>1000*(G343 + J343)</f>
        <v/>
      </c>
      <c r="H344">
        <f>1000*(H343 + J343)</f>
        <v/>
      </c>
    </row>
    <row r="346">
      <c r="A346" t="inlineStr">
        <is>
          <t>sw_IBUF[15]: sw_IBUF[15]_inst/O to masterReg/register_reg_r1_0_31_0_5_i_5/I4Total delay (from Vivado)</t>
        </is>
      </c>
      <c r="E346" t="inlineStr">
        <is>
          <t>2030</t>
        </is>
      </c>
      <c r="F346" t="inlineStr">
        <is>
          <t>1796</t>
        </is>
      </c>
      <c r="G346" t="inlineStr">
        <is>
          <t>3248</t>
        </is>
      </c>
      <c r="H346" t="inlineStr">
        <is>
          <t>2808</t>
        </is>
      </c>
    </row>
    <row r="348">
      <c r="A348" t="inlineStr">
        <is>
          <t>INT_L_X4Y43/INT_L.WW2END1-&gt;&gt;IMUX_L28</t>
        </is>
      </c>
      <c r="B348" t="inlineStr">
        <is>
          <t>Buffer</t>
        </is>
      </c>
      <c r="C348" t="n">
        <v>1.6107141875</v>
      </c>
      <c r="D348" t="n">
        <v>0.007713</v>
      </c>
      <c r="E348" t="n">
        <v>0.047</v>
      </c>
      <c r="F348" t="n">
        <v>0.038</v>
      </c>
      <c r="G348" t="n">
        <v>0.138</v>
      </c>
      <c r="H348" t="n">
        <v>0.114</v>
      </c>
      <c r="I348">
        <f>((((D353) + (D352))) + (D349 + D350))</f>
        <v/>
      </c>
      <c r="J348">
        <f>(((((D353) + (D352))) + (D349 + D350))*C348)</f>
        <v/>
      </c>
    </row>
    <row r="349">
      <c r="A349" t="inlineStr">
        <is>
          <t>INT_L_X4Y43/IMUX_L28</t>
        </is>
      </c>
      <c r="B349" t="inlineStr">
        <is>
          <t>Part of wire</t>
        </is>
      </c>
      <c r="C349" t="n">
        <v>0</v>
      </c>
      <c r="D349" t="n">
        <v>0</v>
      </c>
    </row>
    <row r="350">
      <c r="A350" t="inlineStr">
        <is>
          <t>CLBLL_L_X4Y43/CLBLL_IMUX28</t>
        </is>
      </c>
      <c r="B350" t="inlineStr">
        <is>
          <t>Part of wire</t>
        </is>
      </c>
      <c r="C350" t="n">
        <v>0</v>
      </c>
      <c r="D350" t="n">
        <v>0</v>
      </c>
      <c r="I350">
        <f>(((D349 + D350)/2) + (((D353) + (D352))))</f>
        <v/>
      </c>
      <c r="J350">
        <f>((C349 + C350)*(((D349 + D350)/2) + (((D353) + (D352)))))</f>
        <v/>
      </c>
    </row>
    <row r="351">
      <c r="A351" t="inlineStr">
        <is>
          <t>CLBLL_L_X4Y43/CLBLL_L.CLBLL_IMUX28-&gt;CLBLL_LL_C4</t>
        </is>
      </c>
      <c r="B351" t="inlineStr">
        <is>
          <t>PassTransistor</t>
        </is>
      </c>
      <c r="C351" t="n">
        <v>0</v>
      </c>
      <c r="E351" t="n">
        <v>0</v>
      </c>
      <c r="F351" t="n">
        <v>0</v>
      </c>
      <c r="G351" t="n">
        <v>0</v>
      </c>
      <c r="H351" t="n">
        <v>0</v>
      </c>
      <c r="I351">
        <f>((D353) + (D352))</f>
        <v/>
      </c>
      <c r="J351">
        <f>(((D353) + (D352))*C351)</f>
        <v/>
      </c>
    </row>
    <row r="352">
      <c r="A352" t="inlineStr">
        <is>
          <t>CLBLL_L_X4Y43/CLBLL_LL_C4</t>
        </is>
      </c>
      <c r="B352" t="inlineStr">
        <is>
          <t>Part of wire</t>
        </is>
      </c>
      <c r="C352" t="n">
        <v>0</v>
      </c>
      <c r="D352" t="n">
        <v>0.004545</v>
      </c>
      <c r="I352">
        <f>(((D352)/2) + (D353))</f>
        <v/>
      </c>
      <c r="J352">
        <f>((C352)*(((D352)/2) + (D353)))</f>
        <v/>
      </c>
    </row>
    <row r="353">
      <c r="A353" t="inlineStr">
        <is>
          <t>masterReg/register_reg_r1_0_31_0_5_i_2/I3</t>
        </is>
      </c>
      <c r="B353" t="inlineStr">
        <is>
          <t>Inpin</t>
        </is>
      </c>
      <c r="D353" t="n">
        <v>0</v>
      </c>
      <c r="E353" t="n">
        <v>0.108</v>
      </c>
      <c r="F353" t="n">
        <v>0.08699999999999999</v>
      </c>
      <c r="G353" t="n">
        <v>0.281</v>
      </c>
      <c r="H353" t="n">
        <v>0.227</v>
      </c>
    </row>
    <row r="354">
      <c r="A354" t="inlineStr">
        <is>
          <t>sw_IBUF[15]: sw_IBUF[15]_inst/O to masterReg/register_reg_r1_0_31_0_5_i_2/I3 sum delays</t>
        </is>
      </c>
      <c r="E354">
        <f>(E2 + E5 + E7 + E9 + E11 + E15 + E18 + E27 + E39 + E51 + E63 + E74 + E86 + E136 + E139 + E210 + E224 + E227 + E268 + E295 + E299 + E348 + E351 + E353)</f>
        <v/>
      </c>
      <c r="F354">
        <f>(F2 + F5 + F7 + F9 + F11 + F15 + F18 + F27 + F39 + F51 + F63 + F74 + F86 + F136 + F139 + F210 + F224 + F227 + F268 + F295 + F299 + F348 + F351 + F353)</f>
        <v/>
      </c>
      <c r="G354">
        <f>(G2 + G5 + G7 + G9 + G11 + G15 + G18 + G27 + G39 + G51 + G63 + G74 + G86 + G136 + G139 + G210 + G224 + G227 + G268 + G295 + G299 + G348 + G351 + G353)</f>
        <v/>
      </c>
      <c r="H354">
        <f>(H2 + H5 + H7 + H9 + H11 + H15 + H18 + H27 + H39 + H51 + H63 + H74 + H86 + H136 + H139 + H210 + H224 + H227 + H268 + H295 + H299 + H348 + H351 + H353)</f>
        <v/>
      </c>
      <c r="J354">
        <f>(J2 + J4 + J5 + J6 + J7 + J8 + J9 + J10 + J11 + J14 + J15 + J17 + J18 + J26 + J27 + J38 + J39 + J50 + J51 + J62 + J63 + J73 + J74 + J85 + J86 + J109 + J136 + J138 + J139 + J142 + J210 + J212 + J224 + J226 + J227 + J234 + J268 + J272 + J295 + J298 + J299 + J306 + J348 + J350 + J351 + J352 + J353)</f>
        <v/>
      </c>
    </row>
    <row r="355">
      <c r="A355" t="inlineStr">
        <is>
          <t>sw_IBUF[15]: sw_IBUF[15]_inst/O to masterReg/register_reg_r1_0_31_0_5_i_2/I3sum delays + cap delay</t>
        </is>
      </c>
      <c r="E355">
        <f>1000*(E354 + J354)</f>
        <v/>
      </c>
      <c r="F355">
        <f>1000*(F354 + J354)</f>
        <v/>
      </c>
      <c r="G355">
        <f>1000*(G354 + J354)</f>
        <v/>
      </c>
      <c r="H355">
        <f>1000*(H354 + J354)</f>
        <v/>
      </c>
    </row>
    <row r="357">
      <c r="A357" t="inlineStr">
        <is>
          <t>sw_IBUF[15]: sw_IBUF[15]_inst/O to masterReg/register_reg_r1_0_31_0_5_i_2/I3Total delay (from Vivado)</t>
        </is>
      </c>
      <c r="E357" t="inlineStr">
        <is>
          <t>1986</t>
        </is>
      </c>
      <c r="F357" t="inlineStr">
        <is>
          <t>1760</t>
        </is>
      </c>
      <c r="G357" t="inlineStr">
        <is>
          <t>3146</t>
        </is>
      </c>
      <c r="H357" t="inlineStr">
        <is>
          <t>2724</t>
        </is>
      </c>
    </row>
    <row r="359">
      <c r="A359" t="inlineStr">
        <is>
          <t>INT_L_X4Y43/INT_L.WW2END1-&gt;&gt;NN2BEG2</t>
        </is>
      </c>
      <c r="B359" t="inlineStr">
        <is>
          <t>Buffer</t>
        </is>
      </c>
      <c r="C359" t="n">
        <v>1.1851186875</v>
      </c>
      <c r="D359" t="n">
        <v>0.008473000000000001</v>
      </c>
      <c r="E359" t="n">
        <v>0.06</v>
      </c>
      <c r="F359" t="n">
        <v>0.05</v>
      </c>
      <c r="G359" t="n">
        <v>0.133</v>
      </c>
      <c r="H359" t="n">
        <v>0.11</v>
      </c>
      <c r="I359">
        <f>((D363 + D374 + D385 + D427) + (D360 + D361 + D362))</f>
        <v/>
      </c>
      <c r="J359">
        <f>(((D363 + D374 + D385 + D427) + (D360 + D361 + D362))*C359)</f>
        <v/>
      </c>
    </row>
    <row r="360">
      <c r="A360" t="inlineStr">
        <is>
          <t>INT_L_X4Y43/NN2BEG2</t>
        </is>
      </c>
      <c r="B360" t="inlineStr">
        <is>
          <t>Part of wire</t>
        </is>
      </c>
      <c r="C360" t="n">
        <v>0</v>
      </c>
      <c r="D360" t="n">
        <v>0</v>
      </c>
    </row>
    <row r="361">
      <c r="A361" t="inlineStr">
        <is>
          <t>INT_L_X4Y45/NN2END2</t>
        </is>
      </c>
      <c r="B361" t="inlineStr">
        <is>
          <t>Part of wire</t>
        </is>
      </c>
      <c r="C361" t="n">
        <v>0</v>
      </c>
      <c r="D361" t="n">
        <v>0</v>
      </c>
    </row>
    <row r="362">
      <c r="A362" t="inlineStr">
        <is>
          <t>INT_L_X4Y44/NN2A2</t>
        </is>
      </c>
      <c r="B362" t="inlineStr">
        <is>
          <t>Part of wire</t>
        </is>
      </c>
      <c r="C362" t="n">
        <v>0</v>
      </c>
      <c r="D362" t="n">
        <v>0</v>
      </c>
      <c r="I362">
        <f>(((D360 + D361 + D362)/2) + (D363 + D374 + D385 + D427))</f>
        <v/>
      </c>
      <c r="J362">
        <f>((C360 + C361 + C362)*(((D360 + D361 + D362)/2) + (D363 + D374 + D385 + D427)))</f>
        <v/>
      </c>
    </row>
    <row r="363">
      <c r="A363" t="inlineStr">
        <is>
          <t>INT_L_X4Y45/INT_L.NN2END2-&gt;&gt;IMUX_L21</t>
        </is>
      </c>
      <c r="B363" t="inlineStr">
        <is>
          <t>Buffer</t>
        </is>
      </c>
      <c r="C363" t="n">
        <v>1.6107141875</v>
      </c>
      <c r="D363" t="n">
        <v>0.007713</v>
      </c>
      <c r="E363" t="n">
        <v>0.047</v>
      </c>
      <c r="F363" t="n">
        <v>0.038</v>
      </c>
      <c r="G363" t="n">
        <v>0.138</v>
      </c>
      <c r="H363" t="n">
        <v>0.114</v>
      </c>
      <c r="I363">
        <f>((((D368) + (D367))) + (D364 + D365))</f>
        <v/>
      </c>
      <c r="J363">
        <f>(((((D368) + (D367))) + (D364 + D365))*C363)</f>
        <v/>
      </c>
    </row>
    <row r="364">
      <c r="A364" t="inlineStr">
        <is>
          <t>INT_L_X4Y45/IMUX_L21</t>
        </is>
      </c>
      <c r="B364" t="inlineStr">
        <is>
          <t>Part of wire</t>
        </is>
      </c>
      <c r="C364" t="n">
        <v>0</v>
      </c>
      <c r="D364" t="n">
        <v>0</v>
      </c>
    </row>
    <row r="365">
      <c r="A365" t="inlineStr">
        <is>
          <t>CLBLL_L_X4Y45/CLBLL_IMUX21</t>
        </is>
      </c>
      <c r="B365" t="inlineStr">
        <is>
          <t>Part of wire</t>
        </is>
      </c>
      <c r="C365" t="n">
        <v>0</v>
      </c>
      <c r="D365" t="n">
        <v>0</v>
      </c>
      <c r="I365">
        <f>(((D364 + D365)/2) + (((D368) + (D367))))</f>
        <v/>
      </c>
      <c r="J365">
        <f>((C364 + C365)*(((D364 + D365)/2) + (((D368) + (D367)))))</f>
        <v/>
      </c>
    </row>
    <row r="366">
      <c r="A366" t="inlineStr">
        <is>
          <t>CLBLL_L_X4Y45/CLBLL_L.CLBLL_IMUX21-&gt;CLBLL_L_C4</t>
        </is>
      </c>
      <c r="B366" t="inlineStr">
        <is>
          <t>PassTransistor</t>
        </is>
      </c>
      <c r="C366" t="n">
        <v>0</v>
      </c>
      <c r="E366" t="n">
        <v>0</v>
      </c>
      <c r="F366" t="n">
        <v>0</v>
      </c>
      <c r="G366" t="n">
        <v>0</v>
      </c>
      <c r="H366" t="n">
        <v>0</v>
      </c>
      <c r="I366">
        <f>((D368) + (D367))</f>
        <v/>
      </c>
      <c r="J366">
        <f>(((D368) + (D367))*C366)</f>
        <v/>
      </c>
    </row>
    <row r="367">
      <c r="A367" t="inlineStr">
        <is>
          <t>CLBLL_L_X4Y45/CLBLL_L_C4</t>
        </is>
      </c>
      <c r="B367" t="inlineStr">
        <is>
          <t>Part of wire</t>
        </is>
      </c>
      <c r="C367" t="n">
        <v>0</v>
      </c>
      <c r="D367" t="n">
        <v>0</v>
      </c>
      <c r="I367">
        <f>(((D367)/2) + (D368))</f>
        <v/>
      </c>
      <c r="J367">
        <f>((C367)*(((D367)/2) + (D368)))</f>
        <v/>
      </c>
    </row>
    <row r="368">
      <c r="A368" t="inlineStr">
        <is>
          <t>masterReg/readData2[1]_i_2/I0</t>
        </is>
      </c>
      <c r="B368" t="inlineStr">
        <is>
          <t>Inpin</t>
        </is>
      </c>
      <c r="D368" t="n">
        <v>0</v>
      </c>
      <c r="E368" t="n">
        <v>0.108</v>
      </c>
      <c r="F368" t="n">
        <v>0.08699999999999999</v>
      </c>
      <c r="G368" t="n">
        <v>0.281</v>
      </c>
      <c r="H368" t="n">
        <v>0.227</v>
      </c>
    </row>
    <row r="369">
      <c r="A369" t="inlineStr">
        <is>
          <t>sw_IBUF[15]: sw_IBUF[15]_inst/O to masterReg/readData2[1]_i_2/I0 sum delays</t>
        </is>
      </c>
      <c r="E369">
        <f>(E2 + E5 + E7 + E9 + E11 + E15 + E18 + E27 + E39 + E51 + E63 + E74 + E86 + E136 + E139 + E210 + E224 + E227 + E268 + E295 + E299 + E359 + E363 + E366 + E368)</f>
        <v/>
      </c>
      <c r="F369">
        <f>(F2 + F5 + F7 + F9 + F11 + F15 + F18 + F27 + F39 + F51 + F63 + F74 + F86 + F136 + F139 + F210 + F224 + F227 + F268 + F295 + F299 + F359 + F363 + F366 + F368)</f>
        <v/>
      </c>
      <c r="G369">
        <f>(G2 + G5 + G7 + G9 + G11 + G15 + G18 + G27 + G39 + G51 + G63 + G74 + G86 + G136 + G139 + G210 + G224 + G227 + G268 + G295 + G299 + G359 + G363 + G366 + G368)</f>
        <v/>
      </c>
      <c r="H369">
        <f>(H2 + H5 + H7 + H9 + H11 + H15 + H18 + H27 + H39 + H51 + H63 + H74 + H86 + H136 + H139 + H210 + H224 + H227 + H268 + H295 + H299 + H359 + H363 + H366 + H368)</f>
        <v/>
      </c>
      <c r="J369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J363 + J365 + J366 + J367 + J368)</f>
        <v/>
      </c>
    </row>
    <row r="370">
      <c r="A370" t="inlineStr">
        <is>
          <t>sw_IBUF[15]: sw_IBUF[15]_inst/O to masterReg/readData2[1]_i_2/I0sum delays + cap delay</t>
        </is>
      </c>
      <c r="E370">
        <f>1000*(E369 + J369)</f>
        <v/>
      </c>
      <c r="F370">
        <f>1000*(F369 + J369)</f>
        <v/>
      </c>
      <c r="G370">
        <f>1000*(G369 + J369)</f>
        <v/>
      </c>
      <c r="H370">
        <f>1000*(H369 + J369)</f>
        <v/>
      </c>
    </row>
    <row r="372">
      <c r="A372" t="inlineStr">
        <is>
          <t>sw_IBUF[15]: sw_IBUF[15]_inst/O to masterReg/readData2[1]_i_2/I0Total delay (from Vivado)</t>
        </is>
      </c>
      <c r="E372" t="inlineStr">
        <is>
          <t>2073</t>
        </is>
      </c>
      <c r="F372" t="inlineStr">
        <is>
          <t>1837</t>
        </is>
      </c>
      <c r="G372" t="inlineStr">
        <is>
          <t>3285</t>
        </is>
      </c>
      <c r="H372" t="inlineStr">
        <is>
          <t>2843</t>
        </is>
      </c>
    </row>
    <row r="374">
      <c r="A374" t="inlineStr">
        <is>
          <t>INT_L_X4Y45/INT_L.NN2END2-&gt;&gt;IMUX_L28</t>
        </is>
      </c>
      <c r="B374" t="inlineStr">
        <is>
          <t>Buffer</t>
        </is>
      </c>
      <c r="C374" t="n">
        <v>1.6107141875</v>
      </c>
      <c r="D374" t="n">
        <v>0.007713</v>
      </c>
      <c r="E374" t="n">
        <v>0.047</v>
      </c>
      <c r="F374" t="n">
        <v>0.038</v>
      </c>
      <c r="G374" t="n">
        <v>0.138</v>
      </c>
      <c r="H374" t="n">
        <v>0.114</v>
      </c>
      <c r="I374">
        <f>((((D379) + (D378))) + (D375 + D376))</f>
        <v/>
      </c>
      <c r="J374">
        <f>(((((D379) + (D378))) + (D375 + D376))*C374)</f>
        <v/>
      </c>
    </row>
    <row r="375">
      <c r="A375" t="inlineStr">
        <is>
          <t>INT_L_X4Y45/IMUX_L28</t>
        </is>
      </c>
      <c r="B375" t="inlineStr">
        <is>
          <t>Part of wire</t>
        </is>
      </c>
      <c r="C375" t="n">
        <v>0</v>
      </c>
      <c r="D375" t="n">
        <v>0</v>
      </c>
    </row>
    <row r="376">
      <c r="A376" t="inlineStr">
        <is>
          <t>CLBLL_L_X4Y45/CLBLL_IMUX28</t>
        </is>
      </c>
      <c r="B376" t="inlineStr">
        <is>
          <t>Part of wire</t>
        </is>
      </c>
      <c r="C376" t="n">
        <v>0</v>
      </c>
      <c r="D376" t="n">
        <v>0</v>
      </c>
      <c r="I376">
        <f>(((D375 + D376)/2) + (((D379) + (D378))))</f>
        <v/>
      </c>
      <c r="J376">
        <f>((C375 + C376)*(((D375 + D376)/2) + (((D379) + (D378)))))</f>
        <v/>
      </c>
    </row>
    <row r="377">
      <c r="A377" t="inlineStr">
        <is>
          <t>CLBLL_L_X4Y45/CLBLL_L.CLBLL_IMUX28-&gt;CLBLL_LL_C4</t>
        </is>
      </c>
      <c r="B377" t="inlineStr">
        <is>
          <t>PassTransistor</t>
        </is>
      </c>
      <c r="C377" t="n">
        <v>0</v>
      </c>
      <c r="E377" t="n">
        <v>0</v>
      </c>
      <c r="F377" t="n">
        <v>0</v>
      </c>
      <c r="G377" t="n">
        <v>0</v>
      </c>
      <c r="H377" t="n">
        <v>0</v>
      </c>
      <c r="I377">
        <f>((D379) + (D378))</f>
        <v/>
      </c>
      <c r="J377">
        <f>(((D379) + (D378))*C377)</f>
        <v/>
      </c>
    </row>
    <row r="378">
      <c r="A378" t="inlineStr">
        <is>
          <t>CLBLL_L_X4Y45/CLBLL_LL_C4</t>
        </is>
      </c>
      <c r="B378" t="inlineStr">
        <is>
          <t>Part of wire</t>
        </is>
      </c>
      <c r="C378" t="n">
        <v>0</v>
      </c>
      <c r="D378" t="n">
        <v>0.004545</v>
      </c>
      <c r="I378">
        <f>(((D378)/2) + (D379))</f>
        <v/>
      </c>
      <c r="J378">
        <f>((C378)*(((D378)/2) + (D379)))</f>
        <v/>
      </c>
    </row>
    <row r="379">
      <c r="A379" t="inlineStr">
        <is>
          <t>ALU1/readData2[0]_i_3/I1</t>
        </is>
      </c>
      <c r="B379" t="inlineStr">
        <is>
          <t>Inpin</t>
        </is>
      </c>
      <c r="D379" t="n">
        <v>0</v>
      </c>
      <c r="E379" t="n">
        <v>0.108</v>
      </c>
      <c r="F379" t="n">
        <v>0.08699999999999999</v>
      </c>
      <c r="G379" t="n">
        <v>0.281</v>
      </c>
      <c r="H379" t="n">
        <v>0.227</v>
      </c>
    </row>
    <row r="380">
      <c r="A380" t="inlineStr">
        <is>
          <t>sw_IBUF[15]: sw_IBUF[15]_inst/O to ALU1/readData2[0]_i_3/I1 sum delays</t>
        </is>
      </c>
      <c r="E380">
        <f>(E2 + E5 + E7 + E9 + E11 + E15 + E18 + E27 + E39 + E51 + E63 + E74 + E86 + E136 + E139 + E210 + E224 + E227 + E268 + E295 + E299 + E359 + E374 + E377 + E379)</f>
        <v/>
      </c>
      <c r="F380">
        <f>(F2 + F5 + F7 + F9 + F11 + F15 + F18 + F27 + F39 + F51 + F63 + F74 + F86 + F136 + F139 + F210 + F224 + F227 + F268 + F295 + F299 + F359 + F374 + F377 + F379)</f>
        <v/>
      </c>
      <c r="G380">
        <f>(G2 + G5 + G7 + G9 + G11 + G15 + G18 + G27 + G39 + G51 + G63 + G74 + G86 + G136 + G139 + G210 + G224 + G227 + G268 + G295 + G299 + G359 + G374 + G377 + G379)</f>
        <v/>
      </c>
      <c r="H380">
        <f>(H2 + H5 + H7 + H9 + H11 + H15 + H18 + H27 + H39 + H51 + H63 + H74 + H86 + H136 + H139 + H210 + H224 + H227 + H268 + H295 + H299 + H359 + H374 + H377 + H379)</f>
        <v/>
      </c>
      <c r="J380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J374 + J376 + J377 + J378 + J379)</f>
        <v/>
      </c>
    </row>
    <row r="381">
      <c r="A381" t="inlineStr">
        <is>
          <t>sw_IBUF[15]: sw_IBUF[15]_inst/O to ALU1/readData2[0]_i_3/I1sum delays + cap delay</t>
        </is>
      </c>
      <c r="E381">
        <f>1000*(E380 + J380)</f>
        <v/>
      </c>
      <c r="F381">
        <f>1000*(F380 + J380)</f>
        <v/>
      </c>
      <c r="G381">
        <f>1000*(G380 + J380)</f>
        <v/>
      </c>
      <c r="H381">
        <f>1000*(H380 + J380)</f>
        <v/>
      </c>
    </row>
    <row r="383">
      <c r="A383" t="inlineStr">
        <is>
          <t>sw_IBUF[15]: sw_IBUF[15]_inst/O to ALU1/readData2[0]_i_3/I1Total delay (from Vivado)</t>
        </is>
      </c>
      <c r="E383" t="inlineStr">
        <is>
          <t>2080</t>
        </is>
      </c>
      <c r="F383" t="inlineStr">
        <is>
          <t>1844</t>
        </is>
      </c>
      <c r="G383" t="inlineStr">
        <is>
          <t>3292</t>
        </is>
      </c>
      <c r="H383" t="inlineStr">
        <is>
          <t>2850</t>
        </is>
      </c>
    </row>
    <row r="385">
      <c r="A385" t="inlineStr">
        <is>
          <t>INT_L_X4Y45/INT_L.NN2END2-&gt;&gt;WR1BEG3</t>
        </is>
      </c>
      <c r="B385" t="inlineStr">
        <is>
          <t>Buffer</t>
        </is>
      </c>
      <c r="C385" t="n">
        <v>1.16220225</v>
      </c>
      <c r="D385" t="n">
        <v>0.008429000000000001</v>
      </c>
      <c r="E385" t="n">
        <v>0.043</v>
      </c>
      <c r="F385" t="n">
        <v>0.035</v>
      </c>
      <c r="G385" t="n">
        <v>0.123</v>
      </c>
      <c r="H385" t="n">
        <v>0.102</v>
      </c>
      <c r="I385">
        <f>((D390) + (D386 + D387 + D388 + D389))</f>
        <v/>
      </c>
      <c r="J385">
        <f>(((D390) + (D386 + D387 + D388 + D389))*C385)</f>
        <v/>
      </c>
    </row>
    <row r="386">
      <c r="A386" t="inlineStr">
        <is>
          <t>INT_L_X4Y45/WR1BEG3</t>
        </is>
      </c>
      <c r="B386" t="inlineStr">
        <is>
          <t>Part of wire</t>
        </is>
      </c>
      <c r="C386" t="n">
        <v>0</v>
      </c>
      <c r="D386" t="n">
        <v>0</v>
      </c>
    </row>
    <row r="387">
      <c r="A387" t="inlineStr">
        <is>
          <t>INT_R_X3Y45/WR1END3</t>
        </is>
      </c>
      <c r="B387" t="inlineStr">
        <is>
          <t>Part of wire</t>
        </is>
      </c>
      <c r="C387" t="n">
        <v>0</v>
      </c>
      <c r="D387" t="n">
        <v>0</v>
      </c>
    </row>
    <row r="388">
      <c r="A388" t="inlineStr">
        <is>
          <t>CLBLL_L_X4Y45/CLBLL_WR1END3</t>
        </is>
      </c>
      <c r="B388" t="inlineStr">
        <is>
          <t>Part of wire</t>
        </is>
      </c>
      <c r="C388" t="n">
        <v>0.08269599999999999</v>
      </c>
      <c r="D388" t="n">
        <v>0.005801</v>
      </c>
    </row>
    <row r="389">
      <c r="A389" t="inlineStr">
        <is>
          <t>CLBLM_R_X3Y45/CLBLM_WR1END3</t>
        </is>
      </c>
      <c r="B389" t="inlineStr">
        <is>
          <t>Part of wire</t>
        </is>
      </c>
      <c r="C389" t="n">
        <v>0.09451000000000001</v>
      </c>
      <c r="D389" t="n">
        <v>0.005801</v>
      </c>
      <c r="I389">
        <f>(((D386 + D387 + D388 + D389)/2) + (D390))</f>
        <v/>
      </c>
      <c r="J389">
        <f>((C386 + C387 + C388 + C389)*(((D386 + D387 + D388 + D389)/2) + (D390)))</f>
        <v/>
      </c>
    </row>
    <row r="390">
      <c r="A390" t="inlineStr">
        <is>
          <t>INT_R_X3Y45/INT_R.WR1END3-&gt;&gt;SR1BEG3</t>
        </is>
      </c>
      <c r="B390" t="inlineStr">
        <is>
          <t>Buffer</t>
        </is>
      </c>
      <c r="C390" t="n">
        <v>1.16220225</v>
      </c>
      <c r="D390" t="n">
        <v>0.008429000000000001</v>
      </c>
      <c r="E390" t="n">
        <v>0.057</v>
      </c>
      <c r="F390" t="n">
        <v>0.047</v>
      </c>
      <c r="G390" t="n">
        <v>0.14</v>
      </c>
      <c r="H390" t="n">
        <v>0.116</v>
      </c>
      <c r="I390">
        <f>((D394 + D405 + D416) + (D391 + D392 + D393))</f>
        <v/>
      </c>
      <c r="J390">
        <f>(((D394 + D405 + D416) + (D391 + D392 + D393))*C390)</f>
        <v/>
      </c>
    </row>
    <row r="391">
      <c r="A391" t="inlineStr">
        <is>
          <t>INT_R_X3Y45/SR1BEG3</t>
        </is>
      </c>
      <c r="B391" t="inlineStr">
        <is>
          <t>Part of wire</t>
        </is>
      </c>
      <c r="C391" t="n">
        <v>0</v>
      </c>
      <c r="D391" t="n">
        <v>0</v>
      </c>
    </row>
    <row r="392">
      <c r="A392" t="inlineStr">
        <is>
          <t>INT_R_X3Y44/SR1END3</t>
        </is>
      </c>
      <c r="B392" t="inlineStr">
        <is>
          <t>Part of wire</t>
        </is>
      </c>
      <c r="C392" t="n">
        <v>0</v>
      </c>
      <c r="D392" t="n">
        <v>0</v>
      </c>
    </row>
    <row r="393">
      <c r="A393" t="inlineStr">
        <is>
          <t>INT_R_X3Y45/SR1END_N3_3</t>
        </is>
      </c>
      <c r="B393" t="inlineStr">
        <is>
          <t>Part of wire</t>
        </is>
      </c>
      <c r="C393" t="n">
        <v>0</v>
      </c>
      <c r="D393" t="n">
        <v>0</v>
      </c>
      <c r="I393">
        <f>(((D391 + D392 + D393)/2) + (D394 + D405 + D416))</f>
        <v/>
      </c>
      <c r="J393">
        <f>((C391 + C392 + C393)*(((D391 + D392 + D393)/2) + (D394 + D405 + D416)))</f>
        <v/>
      </c>
    </row>
    <row r="394">
      <c r="A394" t="inlineStr">
        <is>
          <t>INT_R_X3Y44/INT_R.SR1END3-&gt;&gt;IMUX31</t>
        </is>
      </c>
      <c r="B394" t="inlineStr">
        <is>
          <t>Buffer</t>
        </is>
      </c>
      <c r="C394" t="n">
        <v>1.6107141875</v>
      </c>
      <c r="D394" t="n">
        <v>0.007713</v>
      </c>
      <c r="E394" t="n">
        <v>0.047</v>
      </c>
      <c r="F394" t="n">
        <v>0.038</v>
      </c>
      <c r="G394" t="n">
        <v>0.138</v>
      </c>
      <c r="H394" t="n">
        <v>0.114</v>
      </c>
      <c r="I394">
        <f>((((D399) + (D398))) + (D395 + D396))</f>
        <v/>
      </c>
      <c r="J394">
        <f>(((((D399) + (D398))) + (D395 + D396))*C394)</f>
        <v/>
      </c>
    </row>
    <row r="395">
      <c r="A395" t="inlineStr">
        <is>
          <t>INT_R_X3Y44/IMUX31</t>
        </is>
      </c>
      <c r="B395" t="inlineStr">
        <is>
          <t>Part of wire</t>
        </is>
      </c>
      <c r="C395" t="n">
        <v>0</v>
      </c>
      <c r="D395" t="n">
        <v>0</v>
      </c>
    </row>
    <row r="396">
      <c r="A396" t="inlineStr">
        <is>
          <t>CLBLM_R_X3Y44/CLBLM_IMUX31</t>
        </is>
      </c>
      <c r="B396" t="inlineStr">
        <is>
          <t>Part of wire</t>
        </is>
      </c>
      <c r="C396" t="n">
        <v>0</v>
      </c>
      <c r="D396" t="n">
        <v>0</v>
      </c>
      <c r="I396">
        <f>(((D395 + D396)/2) + (((D399) + (D398))))</f>
        <v/>
      </c>
      <c r="J396">
        <f>((C395 + C396)*(((D395 + D396)/2) + (((D399) + (D398)))))</f>
        <v/>
      </c>
    </row>
    <row r="397">
      <c r="A397" t="inlineStr">
        <is>
          <t>CLBLM_R_X3Y44/CLBLM_R.CLBLM_IMUX31-&gt;CLBLM_M_C5</t>
        </is>
      </c>
      <c r="B397" t="inlineStr">
        <is>
          <t>PassTransistor</t>
        </is>
      </c>
      <c r="C397" t="n">
        <v>0</v>
      </c>
      <c r="E397" t="n">
        <v>0</v>
      </c>
      <c r="F397" t="n">
        <v>0</v>
      </c>
      <c r="G397" t="n">
        <v>0</v>
      </c>
      <c r="H397" t="n">
        <v>0</v>
      </c>
      <c r="I397">
        <f>((D399) + (D398))</f>
        <v/>
      </c>
      <c r="J397">
        <f>(((D399) + (D398))*C397)</f>
        <v/>
      </c>
    </row>
    <row r="398">
      <c r="A398" t="inlineStr">
        <is>
          <t>CLBLM_R_X3Y44/CLBLM_M_C5</t>
        </is>
      </c>
      <c r="B398" t="inlineStr">
        <is>
          <t>Part of wire</t>
        </is>
      </c>
      <c r="C398" t="n">
        <v>0</v>
      </c>
      <c r="D398" t="n">
        <v>0</v>
      </c>
      <c r="I398">
        <f>(((D398)/2) + (D399))</f>
        <v/>
      </c>
      <c r="J398">
        <f>((C398)*(((D398)/2) + (D399)))</f>
        <v/>
      </c>
    </row>
    <row r="399">
      <c r="A399" t="inlineStr">
        <is>
          <t>masterReg/readData2[0]_i_2/I1</t>
        </is>
      </c>
      <c r="B399" t="inlineStr">
        <is>
          <t>Inpin</t>
        </is>
      </c>
      <c r="D399" t="n">
        <v>0</v>
      </c>
      <c r="E399" t="n">
        <v>0.05</v>
      </c>
      <c r="F399" t="n">
        <v>0.04</v>
      </c>
      <c r="G399" t="n">
        <v>0.133</v>
      </c>
      <c r="H399" t="n">
        <v>0.107</v>
      </c>
    </row>
    <row r="400">
      <c r="A400" t="inlineStr">
        <is>
          <t>sw_IBUF[15]: sw_IBUF[15]_inst/O to masterReg/readData2[0]_i_2/I1 sum delays</t>
        </is>
      </c>
      <c r="E400">
        <f>(E2 + E5 + E7 + E9 + E11 + E15 + E18 + E27 + E39 + E51 + E63 + E74 + E86 + E136 + E139 + E210 + E224 + E227 + E268 + E295 + E299 + E359 + E385 + E390 + E394 + E397 + E399)</f>
        <v/>
      </c>
      <c r="F400">
        <f>(F2 + F5 + F7 + F9 + F11 + F15 + F18 + F27 + F39 + F51 + F63 + F74 + F86 + F136 + F139 + F210 + F224 + F227 + F268 + F295 + F299 + F359 + F385 + F390 + F394 + F397 + F399)</f>
        <v/>
      </c>
      <c r="G400">
        <f>(G2 + G5 + G7 + G9 + G11 + G15 + G18 + G27 + G39 + G51 + G63 + G74 + G86 + G136 + G139 + G210 + G224 + G227 + G268 + G295 + G299 + G359 + G385 + G390 + G394 + G397 + G399)</f>
        <v/>
      </c>
      <c r="H400">
        <f>(H2 + H5 + H7 + H9 + H11 + H15 + H18 + H27 + H39 + H51 + H63 + H74 + H86 + H136 + H139 + H210 + H224 + H227 + H268 + H295 + H299 + H359 + H385 + H390 + H394 + H397 + H399)</f>
        <v/>
      </c>
      <c r="J400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J385 + J389 + J390 + J393 + J394 + J396 + J397 + J398 + J399)</f>
        <v/>
      </c>
    </row>
    <row r="401">
      <c r="A401" t="inlineStr">
        <is>
          <t>sw_IBUF[15]: sw_IBUF[15]_inst/O to masterReg/readData2[0]_i_2/I1sum delays + cap delay</t>
        </is>
      </c>
      <c r="E401">
        <f>1000*(E400 + J400)</f>
        <v/>
      </c>
      <c r="F401">
        <f>1000*(F400 + J400)</f>
        <v/>
      </c>
      <c r="G401">
        <f>1000*(G400 + J400)</f>
        <v/>
      </c>
      <c r="H401">
        <f>1000*(H400 + J400)</f>
        <v/>
      </c>
    </row>
    <row r="403">
      <c r="A403" t="inlineStr">
        <is>
          <t>sw_IBUF[15]: sw_IBUF[15]_inst/O to masterReg/readData2[0]_i_2/I1Total delay (from Vivado)</t>
        </is>
      </c>
      <c r="E403" t="inlineStr">
        <is>
          <t>2165</t>
        </is>
      </c>
      <c r="F403" t="inlineStr">
        <is>
          <t>1922</t>
        </is>
      </c>
      <c r="G403" t="inlineStr">
        <is>
          <t>3422</t>
        </is>
      </c>
      <c r="H403" t="inlineStr">
        <is>
          <t>2967</t>
        </is>
      </c>
    </row>
    <row r="405">
      <c r="A405" t="inlineStr">
        <is>
          <t>INT_R_X3Y44/INT_R.SR1END3-&gt;&gt;IMUX39</t>
        </is>
      </c>
      <c r="B405" t="inlineStr">
        <is>
          <t>Buffer</t>
        </is>
      </c>
      <c r="C405" t="n">
        <v>1.6107141875</v>
      </c>
      <c r="D405" t="n">
        <v>0.007713</v>
      </c>
      <c r="E405" t="n">
        <v>0.047</v>
      </c>
      <c r="F405" t="n">
        <v>0.038</v>
      </c>
      <c r="G405" t="n">
        <v>0.138</v>
      </c>
      <c r="H405" t="n">
        <v>0.114</v>
      </c>
      <c r="I405">
        <f>((((D410) + (D409))) + (D406 + D407))</f>
        <v/>
      </c>
      <c r="J405">
        <f>(((((D410) + (D409))) + (D406 + D407))*C405)</f>
        <v/>
      </c>
    </row>
    <row r="406">
      <c r="A406" t="inlineStr">
        <is>
          <t>INT_R_X3Y44/IMUX39</t>
        </is>
      </c>
      <c r="B406" t="inlineStr">
        <is>
          <t>Part of wire</t>
        </is>
      </c>
      <c r="C406" t="n">
        <v>0</v>
      </c>
      <c r="D406" t="n">
        <v>0</v>
      </c>
    </row>
    <row r="407">
      <c r="A407" t="inlineStr">
        <is>
          <t>CLBLM_R_X3Y44/CLBLM_IMUX39</t>
        </is>
      </c>
      <c r="B407" t="inlineStr">
        <is>
          <t>Part of wire</t>
        </is>
      </c>
      <c r="C407" t="n">
        <v>0</v>
      </c>
      <c r="D407" t="n">
        <v>0</v>
      </c>
      <c r="I407">
        <f>(((D406 + D407)/2) + (((D410) + (D409))))</f>
        <v/>
      </c>
      <c r="J407">
        <f>((C406 + C407)*(((D406 + D407)/2) + (((D410) + (D409)))))</f>
        <v/>
      </c>
    </row>
    <row r="408">
      <c r="A408" t="inlineStr">
        <is>
          <t>CLBLM_R_X3Y44/CLBLM_R.CLBLM_IMUX39-&gt;CLBLM_L_D3</t>
        </is>
      </c>
      <c r="B408" t="inlineStr">
        <is>
          <t>PassTransistor</t>
        </is>
      </c>
      <c r="C408" t="n">
        <v>0</v>
      </c>
      <c r="E408" t="n">
        <v>0</v>
      </c>
      <c r="F408" t="n">
        <v>0</v>
      </c>
      <c r="G408" t="n">
        <v>0</v>
      </c>
      <c r="H408" t="n">
        <v>0</v>
      </c>
      <c r="I408">
        <f>((D410) + (D409))</f>
        <v/>
      </c>
      <c r="J408">
        <f>(((D410) + (D409))*C408)</f>
        <v/>
      </c>
    </row>
    <row r="409">
      <c r="A409" t="inlineStr">
        <is>
          <t>CLBLM_R_X3Y44/CLBLM_L_D3</t>
        </is>
      </c>
      <c r="B409" t="inlineStr">
        <is>
          <t>Part of wire</t>
        </is>
      </c>
      <c r="C409" t="n">
        <v>0</v>
      </c>
      <c r="D409" t="n">
        <v>0</v>
      </c>
      <c r="I409">
        <f>(((D409)/2) + (D410))</f>
        <v/>
      </c>
      <c r="J409">
        <f>((C409)*(((D409)/2) + (D410)))</f>
        <v/>
      </c>
    </row>
    <row r="410">
      <c r="A410" t="inlineStr">
        <is>
          <t>masterReg/readData2[4]_i_2/I1</t>
        </is>
      </c>
      <c r="B410" t="inlineStr">
        <is>
          <t>Inpin</t>
        </is>
      </c>
      <c r="D410" t="n">
        <v>0</v>
      </c>
      <c r="E410" t="n">
        <v>0.136</v>
      </c>
      <c r="F410" t="n">
        <v>0.109</v>
      </c>
      <c r="G410" t="n">
        <v>0.346</v>
      </c>
      <c r="H410" t="n">
        <v>0.279</v>
      </c>
    </row>
    <row r="411">
      <c r="A411" t="inlineStr">
        <is>
          <t>sw_IBUF[15]: sw_IBUF[15]_inst/O to masterReg/readData2[4]_i_2/I1 sum delays</t>
        </is>
      </c>
      <c r="E411">
        <f>(E2 + E5 + E7 + E9 + E11 + E15 + E18 + E27 + E39 + E51 + E63 + E74 + E86 + E136 + E139 + E210 + E224 + E227 + E268 + E295 + E299 + E359 + E385 + E390 + E405 + E408 + E410)</f>
        <v/>
      </c>
      <c r="F411">
        <f>(F2 + F5 + F7 + F9 + F11 + F15 + F18 + F27 + F39 + F51 + F63 + F74 + F86 + F136 + F139 + F210 + F224 + F227 + F268 + F295 + F299 + F359 + F385 + F390 + F405 + F408 + F410)</f>
        <v/>
      </c>
      <c r="G411">
        <f>(G2 + G5 + G7 + G9 + G11 + G15 + G18 + G27 + G39 + G51 + G63 + G74 + G86 + G136 + G139 + G210 + G224 + G227 + G268 + G295 + G299 + G359 + G385 + G390 + G405 + G408 + G410)</f>
        <v/>
      </c>
      <c r="H411">
        <f>(H2 + H5 + H7 + H9 + H11 + H15 + H18 + H27 + H39 + H51 + H63 + H74 + H86 + H136 + H139 + H210 + H224 + H227 + H268 + H295 + H299 + H359 + H385 + H390 + H405 + H408 + H410)</f>
        <v/>
      </c>
      <c r="J411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J385 + J389 + J390 + J393 + J405 + J407 + J408 + J409 + J410)</f>
        <v/>
      </c>
    </row>
    <row r="412">
      <c r="A412" t="inlineStr">
        <is>
          <t>sw_IBUF[15]: sw_IBUF[15]_inst/O to masterReg/readData2[4]_i_2/I1sum delays + cap delay</t>
        </is>
      </c>
      <c r="E412">
        <f>1000*(E411 + J411)</f>
        <v/>
      </c>
      <c r="F412">
        <f>1000*(F411 + J411)</f>
        <v/>
      </c>
      <c r="G412">
        <f>1000*(G411 + J411)</f>
        <v/>
      </c>
      <c r="H412">
        <f>1000*(H411 + J411)</f>
        <v/>
      </c>
    </row>
    <row r="414">
      <c r="A414" t="inlineStr">
        <is>
          <t>sw_IBUF[15]: sw_IBUF[15]_inst/O to masterReg/readData2[4]_i_2/I1Total delay (from Vivado)</t>
        </is>
      </c>
      <c r="E414" t="inlineStr">
        <is>
          <t>2251</t>
        </is>
      </c>
      <c r="F414" t="inlineStr">
        <is>
          <t>1991</t>
        </is>
      </c>
      <c r="G414" t="inlineStr">
        <is>
          <t>3599</t>
        </is>
      </c>
      <c r="H414" t="inlineStr">
        <is>
          <t>3109</t>
        </is>
      </c>
    </row>
    <row r="416">
      <c r="A416" t="inlineStr">
        <is>
          <t>INT_R_X3Y44/INT_R.SR1END3-&gt;&gt;IMUX47</t>
        </is>
      </c>
      <c r="B416" t="inlineStr">
        <is>
          <t>Buffer</t>
        </is>
      </c>
      <c r="C416" t="n">
        <v>1.6107141875</v>
      </c>
      <c r="D416" t="n">
        <v>0.007713</v>
      </c>
      <c r="E416" t="n">
        <v>0.047</v>
      </c>
      <c r="F416" t="n">
        <v>0.038</v>
      </c>
      <c r="G416" t="n">
        <v>0.138</v>
      </c>
      <c r="H416" t="n">
        <v>0.114</v>
      </c>
      <c r="I416">
        <f>((((D421) + (D420))) + (D417 + D418))</f>
        <v/>
      </c>
      <c r="J416">
        <f>(((((D421) + (D420))) + (D417 + D418))*C416)</f>
        <v/>
      </c>
    </row>
    <row r="417">
      <c r="A417" t="inlineStr">
        <is>
          <t>INT_R_X3Y44/IMUX47</t>
        </is>
      </c>
      <c r="B417" t="inlineStr">
        <is>
          <t>Part of wire</t>
        </is>
      </c>
      <c r="C417" t="n">
        <v>0</v>
      </c>
      <c r="D417" t="n">
        <v>0</v>
      </c>
    </row>
    <row r="418">
      <c r="A418" t="inlineStr">
        <is>
          <t>CLBLM_R_X3Y44/CLBLM_IMUX47</t>
        </is>
      </c>
      <c r="B418" t="inlineStr">
        <is>
          <t>Part of wire</t>
        </is>
      </c>
      <c r="C418" t="n">
        <v>0</v>
      </c>
      <c r="D418" t="n">
        <v>0</v>
      </c>
      <c r="I418">
        <f>(((D417 + D418)/2) + (((D421) + (D420))))</f>
        <v/>
      </c>
      <c r="J418">
        <f>((C417 + C418)*(((D417 + D418)/2) + (((D421) + (D420)))))</f>
        <v/>
      </c>
    </row>
    <row r="419">
      <c r="A419" t="inlineStr">
        <is>
          <t>CLBLM_R_X3Y44/CLBLM_R.CLBLM_IMUX47-&gt;CLBLM_M_D5</t>
        </is>
      </c>
      <c r="B419" t="inlineStr">
        <is>
          <t>PassTransistor</t>
        </is>
      </c>
      <c r="C419" t="n">
        <v>0</v>
      </c>
      <c r="E419" t="n">
        <v>0</v>
      </c>
      <c r="F419" t="n">
        <v>0</v>
      </c>
      <c r="G419" t="n">
        <v>0</v>
      </c>
      <c r="H419" t="n">
        <v>0</v>
      </c>
      <c r="I419">
        <f>((D421) + (D420))</f>
        <v/>
      </c>
      <c r="J419">
        <f>(((D421) + (D420))*C419)</f>
        <v/>
      </c>
    </row>
    <row r="420">
      <c r="A420" t="inlineStr">
        <is>
          <t>CLBLM_R_X3Y44/CLBLM_M_D5</t>
        </is>
      </c>
      <c r="B420" t="inlineStr">
        <is>
          <t>Part of wire</t>
        </is>
      </c>
      <c r="C420" t="n">
        <v>0</v>
      </c>
      <c r="D420" t="n">
        <v>0</v>
      </c>
      <c r="I420">
        <f>(((D420)/2) + (D421))</f>
        <v/>
      </c>
      <c r="J420">
        <f>((C420)*(((D420)/2) + (D421)))</f>
        <v/>
      </c>
    </row>
    <row r="421">
      <c r="A421" t="inlineStr">
        <is>
          <t>masterReg/register_reg_r1_0_31_0_5_i_3/I3</t>
        </is>
      </c>
      <c r="B421" t="inlineStr">
        <is>
          <t>Inpin</t>
        </is>
      </c>
      <c r="D421" t="n">
        <v>0</v>
      </c>
      <c r="E421" t="n">
        <v>0.052</v>
      </c>
      <c r="F421" t="n">
        <v>0.031</v>
      </c>
      <c r="G421" t="n">
        <v>0.137</v>
      </c>
      <c r="H421" t="n">
        <v>0.07199999999999999</v>
      </c>
    </row>
    <row r="422">
      <c r="A422" t="inlineStr">
        <is>
          <t>sw_IBUF[15]: sw_IBUF[15]_inst/O to masterReg/register_reg_r1_0_31_0_5_i_3/I3 sum delays</t>
        </is>
      </c>
      <c r="E422">
        <f>(E2 + E5 + E7 + E9 + E11 + E15 + E18 + E27 + E39 + E51 + E63 + E74 + E86 + E136 + E139 + E210 + E224 + E227 + E268 + E295 + E299 + E359 + E385 + E390 + E416 + E419 + E421)</f>
        <v/>
      </c>
      <c r="F422">
        <f>(F2 + F5 + F7 + F9 + F11 + F15 + F18 + F27 + F39 + F51 + F63 + F74 + F86 + F136 + F139 + F210 + F224 + F227 + F268 + F295 + F299 + F359 + F385 + F390 + F416 + F419 + F421)</f>
        <v/>
      </c>
      <c r="G422">
        <f>(G2 + G5 + G7 + G9 + G11 + G15 + G18 + G27 + G39 + G51 + G63 + G74 + G86 + G136 + G139 + G210 + G224 + G227 + G268 + G295 + G299 + G359 + G385 + G390 + G416 + G419 + G421)</f>
        <v/>
      </c>
      <c r="H422">
        <f>(H2 + H5 + H7 + H9 + H11 + H15 + H18 + H27 + H39 + H51 + H63 + H74 + H86 + H136 + H139 + H210 + H224 + H227 + H268 + H295 + H299 + H359 + H385 + H390 + H416 + H419 + H421)</f>
        <v/>
      </c>
      <c r="J422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J385 + J389 + J390 + J393 + J416 + J418 + J419 + J420 + J421)</f>
        <v/>
      </c>
    </row>
    <row r="423">
      <c r="A423" t="inlineStr">
        <is>
          <t>sw_IBUF[15]: sw_IBUF[15]_inst/O to masterReg/register_reg_r1_0_31_0_5_i_3/I3sum delays + cap delay</t>
        </is>
      </c>
      <c r="E423">
        <f>1000*(E422 + J422)</f>
        <v/>
      </c>
      <c r="F423">
        <f>1000*(F422 + J422)</f>
        <v/>
      </c>
      <c r="G423">
        <f>1000*(G422 + J422)</f>
        <v/>
      </c>
      <c r="H423">
        <f>1000*(H422 + J422)</f>
        <v/>
      </c>
    </row>
    <row r="425">
      <c r="A425" t="inlineStr">
        <is>
          <t>sw_IBUF[15]: sw_IBUF[15]_inst/O to masterReg/register_reg_r1_0_31_0_5_i_3/I3Total delay (from Vivado)</t>
        </is>
      </c>
      <c r="E425" t="inlineStr">
        <is>
          <t>2167</t>
        </is>
      </c>
      <c r="F425" t="inlineStr">
        <is>
          <t>1913</t>
        </is>
      </c>
      <c r="G425" t="inlineStr">
        <is>
          <t>3426</t>
        </is>
      </c>
      <c r="H425" t="inlineStr">
        <is>
          <t>2940</t>
        </is>
      </c>
    </row>
    <row r="427">
      <c r="A427" t="inlineStr">
        <is>
          <t>INT_L_X4Y45/INT_L.NN2END2-&gt;&gt;NN2BEG2</t>
        </is>
      </c>
      <c r="B427" t="inlineStr">
        <is>
          <t>Buffer</t>
        </is>
      </c>
      <c r="C427" t="n">
        <v>1.1851186875</v>
      </c>
      <c r="D427" t="n">
        <v>0.008473000000000001</v>
      </c>
      <c r="E427" t="n">
        <v>0.06</v>
      </c>
      <c r="F427" t="n">
        <v>0.05</v>
      </c>
      <c r="G427" t="n">
        <v>0.133</v>
      </c>
      <c r="H427" t="n">
        <v>0.11</v>
      </c>
      <c r="I427">
        <f>((D431) + (D428 + D429 + D430))</f>
        <v/>
      </c>
      <c r="J427">
        <f>(((D431) + (D428 + D429 + D430))*C427)</f>
        <v/>
      </c>
    </row>
    <row r="428">
      <c r="A428" t="inlineStr">
        <is>
          <t>INT_L_X4Y45/NN2BEG2</t>
        </is>
      </c>
      <c r="B428" t="inlineStr">
        <is>
          <t>Part of wire</t>
        </is>
      </c>
      <c r="C428" t="n">
        <v>0</v>
      </c>
      <c r="D428" t="n">
        <v>0</v>
      </c>
    </row>
    <row r="429">
      <c r="A429" t="inlineStr">
        <is>
          <t>INT_L_X4Y47/NN2END2</t>
        </is>
      </c>
      <c r="B429" t="inlineStr">
        <is>
          <t>Part of wire</t>
        </is>
      </c>
      <c r="C429" t="n">
        <v>0</v>
      </c>
      <c r="D429" t="n">
        <v>0</v>
      </c>
    </row>
    <row r="430">
      <c r="A430" t="inlineStr">
        <is>
          <t>INT_L_X4Y46/NN2A2</t>
        </is>
      </c>
      <c r="B430" t="inlineStr">
        <is>
          <t>Part of wire</t>
        </is>
      </c>
      <c r="C430" t="n">
        <v>0</v>
      </c>
      <c r="D430" t="n">
        <v>0</v>
      </c>
      <c r="I430">
        <f>(((D428 + D429 + D430)/2) + (D431))</f>
        <v/>
      </c>
      <c r="J430">
        <f>((C428 + C429 + C430)*(((D428 + D429 + D430)/2) + (D431)))</f>
        <v/>
      </c>
    </row>
    <row r="431">
      <c r="A431" t="inlineStr">
        <is>
          <t>INT_L_X4Y47/INT_L.NN2END2-&gt;&gt;NW2BEG2</t>
        </is>
      </c>
      <c r="B431" t="inlineStr">
        <is>
          <t>Buffer</t>
        </is>
      </c>
      <c r="C431" t="n">
        <v>1.1851186875</v>
      </c>
      <c r="D431" t="n">
        <v>0.008473000000000001</v>
      </c>
      <c r="E431" t="n">
        <v>0.043</v>
      </c>
      <c r="F431" t="n">
        <v>0.035</v>
      </c>
      <c r="G431" t="n">
        <v>0.14</v>
      </c>
      <c r="H431" t="n">
        <v>0.116</v>
      </c>
      <c r="I431">
        <f>((D437 + D448) + (D432 + D433 + D434 + D435 + D436))</f>
        <v/>
      </c>
      <c r="J431">
        <f>(((D437 + D448) + (D432 + D433 + D434 + D435 + D436))*C431)</f>
        <v/>
      </c>
    </row>
    <row r="432">
      <c r="A432" t="inlineStr">
        <is>
          <t>INT_L_X4Y47/NW2BEG2</t>
        </is>
      </c>
      <c r="B432" t="inlineStr">
        <is>
          <t>Part of wire</t>
        </is>
      </c>
      <c r="C432" t="n">
        <v>0</v>
      </c>
      <c r="D432" t="n">
        <v>0</v>
      </c>
    </row>
    <row r="433">
      <c r="A433" t="inlineStr">
        <is>
          <t>INT_R_X3Y48/NW2END2</t>
        </is>
      </c>
      <c r="B433" t="inlineStr">
        <is>
          <t>Part of wire</t>
        </is>
      </c>
      <c r="C433" t="n">
        <v>0</v>
      </c>
      <c r="D433" t="n">
        <v>0</v>
      </c>
    </row>
    <row r="434">
      <c r="A434" t="inlineStr">
        <is>
          <t>INT_L_X4Y48/NW2A2</t>
        </is>
      </c>
      <c r="B434" t="inlineStr">
        <is>
          <t>Part of wire</t>
        </is>
      </c>
      <c r="C434" t="n">
        <v>0</v>
      </c>
      <c r="D434" t="n">
        <v>0</v>
      </c>
    </row>
    <row r="435">
      <c r="A435" t="inlineStr">
        <is>
          <t>CLBLL_L_X4Y48/CLBLL_NW2A2</t>
        </is>
      </c>
      <c r="B435" t="inlineStr">
        <is>
          <t>Part of wire</t>
        </is>
      </c>
      <c r="C435" t="n">
        <v>0.080091</v>
      </c>
      <c r="D435" t="n">
        <v>0.005884</v>
      </c>
    </row>
    <row r="436">
      <c r="A436" t="inlineStr">
        <is>
          <t>CLBLM_R_X3Y48/CLBLM_NW2A2</t>
        </is>
      </c>
      <c r="B436" t="inlineStr">
        <is>
          <t>Part of wire</t>
        </is>
      </c>
      <c r="C436" t="n">
        <v>0.091532</v>
      </c>
      <c r="D436" t="n">
        <v>0.005884</v>
      </c>
      <c r="I436">
        <f>(((D432 + D433 + D434 + D435 + D436)/2) + (D437 + D448))</f>
        <v/>
      </c>
      <c r="J436">
        <f>((C432 + C433 + C434 + C435 + C436)*(((D432 + D433 + D434 + D435 + D436)/2) + (D437 + D448)))</f>
        <v/>
      </c>
    </row>
    <row r="437">
      <c r="A437" t="inlineStr">
        <is>
          <t>INT_R_X3Y48/INT_R.NW2END2-&gt;&gt;IMUX43</t>
        </is>
      </c>
      <c r="B437" t="inlineStr">
        <is>
          <t>Buffer</t>
        </is>
      </c>
      <c r="C437" t="n">
        <v>1.6107141875</v>
      </c>
      <c r="D437" t="n">
        <v>0.007713</v>
      </c>
      <c r="E437" t="n">
        <v>0.047</v>
      </c>
      <c r="F437" t="n">
        <v>0.038</v>
      </c>
      <c r="G437" t="n">
        <v>0.138</v>
      </c>
      <c r="H437" t="n">
        <v>0.114</v>
      </c>
      <c r="I437">
        <f>((((D442) + (D441))) + (D438 + D439))</f>
        <v/>
      </c>
      <c r="J437">
        <f>(((((D442) + (D441))) + (D438 + D439))*C437)</f>
        <v/>
      </c>
    </row>
    <row r="438">
      <c r="A438" t="inlineStr">
        <is>
          <t>INT_R_X3Y48/IMUX43</t>
        </is>
      </c>
      <c r="B438" t="inlineStr">
        <is>
          <t>Part of wire</t>
        </is>
      </c>
      <c r="C438" t="n">
        <v>0</v>
      </c>
      <c r="D438" t="n">
        <v>0</v>
      </c>
    </row>
    <row r="439">
      <c r="A439" t="inlineStr">
        <is>
          <t>CLBLM_R_X3Y48/CLBLM_IMUX43</t>
        </is>
      </c>
      <c r="B439" t="inlineStr">
        <is>
          <t>Part of wire</t>
        </is>
      </c>
      <c r="C439" t="n">
        <v>0</v>
      </c>
      <c r="D439" t="n">
        <v>0</v>
      </c>
      <c r="I439">
        <f>(((D438 + D439)/2) + (((D442) + (D441))))</f>
        <v/>
      </c>
      <c r="J439">
        <f>((C438 + C439)*(((D438 + D439)/2) + (((D442) + (D441)))))</f>
        <v/>
      </c>
    </row>
    <row r="440">
      <c r="A440" t="inlineStr">
        <is>
          <t>CLBLM_R_X3Y48/CLBLM_R.CLBLM_IMUX43-&gt;CLBLM_M_D6</t>
        </is>
      </c>
      <c r="B440" t="inlineStr">
        <is>
          <t>PassTransistor</t>
        </is>
      </c>
      <c r="C440" t="n">
        <v>0</v>
      </c>
      <c r="E440" t="n">
        <v>0</v>
      </c>
      <c r="F440" t="n">
        <v>0</v>
      </c>
      <c r="G440" t="n">
        <v>0</v>
      </c>
      <c r="H440" t="n">
        <v>0</v>
      </c>
      <c r="I440">
        <f>((D442) + (D441))</f>
        <v/>
      </c>
      <c r="J440">
        <f>(((D442) + (D441))*C440)</f>
        <v/>
      </c>
    </row>
    <row r="441">
      <c r="A441" t="inlineStr">
        <is>
          <t>CLBLM_R_X3Y48/CLBLM_M_D6</t>
        </is>
      </c>
      <c r="B441" t="inlineStr">
        <is>
          <t>Part of wire</t>
        </is>
      </c>
      <c r="C441" t="n">
        <v>0</v>
      </c>
      <c r="D441" t="n">
        <v>0</v>
      </c>
      <c r="I441">
        <f>(((D441)/2) + (D442))</f>
        <v/>
      </c>
      <c r="J441">
        <f>((C441)*(((D441)/2) + (D442)))</f>
        <v/>
      </c>
    </row>
    <row r="442">
      <c r="A442" t="inlineStr">
        <is>
          <t>masterReg/register_reg_r1_0_31_12_17_i_6/I3</t>
        </is>
      </c>
      <c r="B442" t="inlineStr">
        <is>
          <t>Inpin</t>
        </is>
      </c>
      <c r="D442" t="n">
        <v>0</v>
      </c>
      <c r="E442" t="n">
        <v>0.01</v>
      </c>
      <c r="F442" t="n">
        <v>0.003</v>
      </c>
      <c r="G442" t="n">
        <v>0.022</v>
      </c>
      <c r="H442" t="n">
        <v>0.007</v>
      </c>
    </row>
    <row r="443">
      <c r="A443" t="inlineStr">
        <is>
          <t>sw_IBUF[15]: sw_IBUF[15]_inst/O to masterReg/register_reg_r1_0_31_12_17_i_6/I3 sum delays</t>
        </is>
      </c>
      <c r="E443">
        <f>(E2 + E5 + E7 + E9 + E11 + E15 + E18 + E27 + E39 + E51 + E63 + E74 + E86 + E136 + E139 + E210 + E224 + E227 + E268 + E295 + E299 + E359 + E427 + E431 + E437 + E440 + E442)</f>
        <v/>
      </c>
      <c r="F443">
        <f>(F2 + F5 + F7 + F9 + F11 + F15 + F18 + F27 + F39 + F51 + F63 + F74 + F86 + F136 + F139 + F210 + F224 + F227 + F268 + F295 + F299 + F359 + F427 + F431 + F437 + F440 + F442)</f>
        <v/>
      </c>
      <c r="G443">
        <f>(G2 + G5 + G7 + G9 + G11 + G15 + G18 + G27 + G39 + G51 + G63 + G74 + G86 + G136 + G139 + G210 + G224 + G227 + G268 + G295 + G299 + G359 + G427 + G431 + G437 + G440 + G442)</f>
        <v/>
      </c>
      <c r="H443">
        <f>(H2 + H5 + H7 + H9 + H11 + H15 + H18 + H27 + H39 + H51 + H63 + H74 + H86 + H136 + H139 + H210 + H224 + H227 + H268 + H295 + H299 + H359 + H427 + H431 + H437 + H440 + H442)</f>
        <v/>
      </c>
      <c r="J443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J437 + J439 + J440 + J441 + J442)</f>
        <v/>
      </c>
    </row>
    <row r="444">
      <c r="A444" t="inlineStr">
        <is>
          <t>sw_IBUF[15]: sw_IBUF[15]_inst/O to masterReg/register_reg_r1_0_31_12_17_i_6/I3sum delays + cap delay</t>
        </is>
      </c>
      <c r="E444">
        <f>1000*(E443 + J443)</f>
        <v/>
      </c>
      <c r="F444">
        <f>1000*(F443 + J443)</f>
        <v/>
      </c>
      <c r="G444">
        <f>1000*(G443 + J443)</f>
        <v/>
      </c>
      <c r="H444">
        <f>1000*(H443 + J443)</f>
        <v/>
      </c>
    </row>
    <row r="446">
      <c r="A446" t="inlineStr">
        <is>
          <t>sw_IBUF[15]: sw_IBUF[15]_inst/O to masterReg/register_reg_r1_0_31_12_17_i_6/I3Total delay (from Vivado)</t>
        </is>
      </c>
      <c r="E446" t="inlineStr">
        <is>
          <t>2123</t>
        </is>
      </c>
      <c r="F446" t="inlineStr">
        <is>
          <t>1883</t>
        </is>
      </c>
      <c r="G446" t="inlineStr">
        <is>
          <t>3344</t>
        </is>
      </c>
      <c r="H446" t="inlineStr">
        <is>
          <t>2898</t>
        </is>
      </c>
    </row>
    <row r="448">
      <c r="A448" t="inlineStr">
        <is>
          <t>INT_R_X3Y48/INT_R.NW2END2-&gt;&gt;NE2BEG2</t>
        </is>
      </c>
      <c r="B448" t="inlineStr">
        <is>
          <t>Buffer</t>
        </is>
      </c>
      <c r="C448" t="n">
        <v>1.1851186875</v>
      </c>
      <c r="D448" t="n">
        <v>0.008473000000000001</v>
      </c>
      <c r="E448" t="n">
        <v>0.042</v>
      </c>
      <c r="F448" t="n">
        <v>0.034</v>
      </c>
      <c r="G448" t="n">
        <v>0.139</v>
      </c>
      <c r="H448" t="n">
        <v>0.115</v>
      </c>
      <c r="I448">
        <f>((D454) + (D449 + D450 + D451 + D452 + D453))</f>
        <v/>
      </c>
      <c r="J448">
        <f>(((D454) + (D449 + D450 + D451 + D452 + D453))*C448)</f>
        <v/>
      </c>
    </row>
    <row r="449">
      <c r="A449" t="inlineStr">
        <is>
          <t>INT_R_X3Y48/NE2BEG2</t>
        </is>
      </c>
      <c r="B449" t="inlineStr">
        <is>
          <t>Part of wire</t>
        </is>
      </c>
      <c r="C449" t="n">
        <v>0</v>
      </c>
      <c r="D449" t="n">
        <v>0</v>
      </c>
    </row>
    <row r="450">
      <c r="A450" t="inlineStr">
        <is>
          <t>INT_L_X4Y49/NE2END2</t>
        </is>
      </c>
      <c r="B450" t="inlineStr">
        <is>
          <t>Part of wire</t>
        </is>
      </c>
      <c r="C450" t="n">
        <v>0</v>
      </c>
      <c r="D450" t="n">
        <v>0</v>
      </c>
    </row>
    <row r="451">
      <c r="A451" t="inlineStr">
        <is>
          <t>INT_R_X3Y49/NE2A2</t>
        </is>
      </c>
      <c r="B451" t="inlineStr">
        <is>
          <t>Part of wire</t>
        </is>
      </c>
      <c r="C451" t="n">
        <v>0</v>
      </c>
      <c r="D451" t="n">
        <v>0</v>
      </c>
    </row>
    <row r="452">
      <c r="A452" t="inlineStr">
        <is>
          <t>CLBLM_R_X3Y49/CLBLM_NE2A2</t>
        </is>
      </c>
      <c r="B452" t="inlineStr">
        <is>
          <t>Part of wire</t>
        </is>
      </c>
      <c r="C452" t="n">
        <v>0.100092</v>
      </c>
      <c r="D452" t="n">
        <v>0.005469</v>
      </c>
    </row>
    <row r="453">
      <c r="A453" t="inlineStr">
        <is>
          <t>CLBLL_L_X4Y49/CLBLL_NE2A2</t>
        </is>
      </c>
      <c r="B453" t="inlineStr">
        <is>
          <t>Part of wire</t>
        </is>
      </c>
      <c r="C453" t="n">
        <v>0.08758100000000001</v>
      </c>
      <c r="D453" t="n">
        <v>0.005469</v>
      </c>
      <c r="I453">
        <f>(((D449 + D450 + D451 + D452 + D453)/2) + (D454))</f>
        <v/>
      </c>
      <c r="J453">
        <f>((C449 + C450 + C451 + C452 + C453)*(((D449 + D450 + D451 + D452 + D453)/2) + (D454)))</f>
        <v/>
      </c>
    </row>
    <row r="454">
      <c r="A454" t="inlineStr">
        <is>
          <t>INT_L_X4Y49/INT_L.NE2END2-&gt;&gt;WR1BEG3</t>
        </is>
      </c>
      <c r="B454" t="inlineStr">
        <is>
          <t>Buffer</t>
        </is>
      </c>
      <c r="C454" t="n">
        <v>1.16220225</v>
      </c>
      <c r="D454" t="n">
        <v>0.008429000000000001</v>
      </c>
      <c r="E454" t="n">
        <v>0.043</v>
      </c>
      <c r="F454" t="n">
        <v>0.035</v>
      </c>
      <c r="G454" t="n">
        <v>0.123</v>
      </c>
      <c r="H454" t="n">
        <v>0.102</v>
      </c>
      <c r="I454">
        <f>((D459 + D470) + (D455 + D456 + D457 + D458))</f>
        <v/>
      </c>
      <c r="J454">
        <f>(((D459 + D470) + (D455 + D456 + D457 + D458))*C454)</f>
        <v/>
      </c>
    </row>
    <row r="455">
      <c r="A455" t="inlineStr">
        <is>
          <t>INT_L_X4Y49/WR1BEG3</t>
        </is>
      </c>
      <c r="B455" t="inlineStr">
        <is>
          <t>Part of wire</t>
        </is>
      </c>
      <c r="C455" t="n">
        <v>0</v>
      </c>
      <c r="D455" t="n">
        <v>0</v>
      </c>
    </row>
    <row r="456">
      <c r="A456" t="inlineStr">
        <is>
          <t>INT_R_X3Y49/WR1END3</t>
        </is>
      </c>
      <c r="B456" t="inlineStr">
        <is>
          <t>Part of wire</t>
        </is>
      </c>
      <c r="C456" t="n">
        <v>0</v>
      </c>
      <c r="D456" t="n">
        <v>0</v>
      </c>
    </row>
    <row r="457">
      <c r="A457" t="inlineStr">
        <is>
          <t>CLBLL_L_X4Y49/CLBLL_WR1END3</t>
        </is>
      </c>
      <c r="B457" t="inlineStr">
        <is>
          <t>Part of wire</t>
        </is>
      </c>
      <c r="C457" t="n">
        <v>0.08269599999999999</v>
      </c>
      <c r="D457" t="n">
        <v>0.005801</v>
      </c>
    </row>
    <row r="458">
      <c r="A458" t="inlineStr">
        <is>
          <t>CLBLM_R_X3Y49/CLBLM_WR1END3</t>
        </is>
      </c>
      <c r="B458" t="inlineStr">
        <is>
          <t>Part of wire</t>
        </is>
      </c>
      <c r="C458" t="n">
        <v>0.09451000000000001</v>
      </c>
      <c r="D458" t="n">
        <v>0.005801</v>
      </c>
      <c r="I458">
        <f>(((D455 + D456 + D457 + D458)/2) + (D459 + D470))</f>
        <v/>
      </c>
      <c r="J458">
        <f>((C455 + C456 + C457 + C458)*(((D455 + D456 + D457 + D458)/2) + (D459 + D470)))</f>
        <v/>
      </c>
    </row>
    <row r="459">
      <c r="A459" t="inlineStr">
        <is>
          <t>INT_R_X3Y49/INT_R.WR1END3-&gt;&gt;IMUX38</t>
        </is>
      </c>
      <c r="B459" t="inlineStr">
        <is>
          <t>Buffer</t>
        </is>
      </c>
      <c r="C459" t="n">
        <v>1.6107141875</v>
      </c>
      <c r="D459" t="n">
        <v>0.007713</v>
      </c>
      <c r="E459" t="n">
        <v>0.047</v>
      </c>
      <c r="F459" t="n">
        <v>0.038</v>
      </c>
      <c r="G459" t="n">
        <v>0.138</v>
      </c>
      <c r="H459" t="n">
        <v>0.114</v>
      </c>
      <c r="I459">
        <f>((((D464) + (D463))) + (D460 + D461))</f>
        <v/>
      </c>
      <c r="J459">
        <f>(((((D464) + (D463))) + (D460 + D461))*C459)</f>
        <v/>
      </c>
    </row>
    <row r="460">
      <c r="A460" t="inlineStr">
        <is>
          <t>INT_R_X3Y49/IMUX38</t>
        </is>
      </c>
      <c r="B460" t="inlineStr">
        <is>
          <t>Part of wire</t>
        </is>
      </c>
      <c r="C460" t="n">
        <v>0</v>
      </c>
      <c r="D460" t="n">
        <v>0</v>
      </c>
    </row>
    <row r="461">
      <c r="A461" t="inlineStr">
        <is>
          <t>CLBLM_R_X3Y49/CLBLM_IMUX38</t>
        </is>
      </c>
      <c r="B461" t="inlineStr">
        <is>
          <t>Part of wire</t>
        </is>
      </c>
      <c r="C461" t="n">
        <v>0</v>
      </c>
      <c r="D461" t="n">
        <v>0</v>
      </c>
      <c r="I461">
        <f>(((D460 + D461)/2) + (((D464) + (D463))))</f>
        <v/>
      </c>
      <c r="J461">
        <f>((C460 + C461)*(((D460 + D461)/2) + (((D464) + (D463)))))</f>
        <v/>
      </c>
    </row>
    <row r="462">
      <c r="A462" t="inlineStr">
        <is>
          <t>CLBLM_R_X3Y49/CLBLM_R.CLBLM_IMUX38-&gt;CLBLM_M_D3</t>
        </is>
      </c>
      <c r="B462" t="inlineStr">
        <is>
          <t>PassTransistor</t>
        </is>
      </c>
      <c r="C462" t="n">
        <v>0</v>
      </c>
      <c r="E462" t="n">
        <v>0</v>
      </c>
      <c r="F462" t="n">
        <v>0</v>
      </c>
      <c r="G462" t="n">
        <v>0</v>
      </c>
      <c r="H462" t="n">
        <v>0</v>
      </c>
      <c r="I462">
        <f>((D464) + (D463))</f>
        <v/>
      </c>
      <c r="J462">
        <f>(((D464) + (D463))*C462)</f>
        <v/>
      </c>
    </row>
    <row r="463">
      <c r="A463" t="inlineStr">
        <is>
          <t>CLBLM_R_X3Y49/CLBLM_M_D3</t>
        </is>
      </c>
      <c r="B463" t="inlineStr">
        <is>
          <t>Part of wire</t>
        </is>
      </c>
      <c r="C463" t="n">
        <v>0</v>
      </c>
      <c r="D463" t="n">
        <v>0</v>
      </c>
      <c r="I463">
        <f>(((D463)/2) + (D464))</f>
        <v/>
      </c>
      <c r="J463">
        <f>((C463)*(((D463)/2) + (D464)))</f>
        <v/>
      </c>
    </row>
    <row r="464">
      <c r="A464" t="inlineStr">
        <is>
          <t>masterReg/readData2[16]_i_2/I1</t>
        </is>
      </c>
      <c r="B464" t="inlineStr">
        <is>
          <t>Inpin</t>
        </is>
      </c>
      <c r="D464" t="n">
        <v>0</v>
      </c>
      <c r="E464" t="n">
        <v>0.144</v>
      </c>
      <c r="F464" t="n">
        <v>0.08799999999999999</v>
      </c>
      <c r="G464" t="n">
        <v>0.377</v>
      </c>
      <c r="H464" t="n">
        <v>0.209</v>
      </c>
    </row>
    <row r="465">
      <c r="A465" t="inlineStr">
        <is>
          <t>sw_IBUF[15]: sw_IBUF[15]_inst/O to masterReg/readData2[16]_i_2/I1 sum delays</t>
        </is>
      </c>
      <c r="E465">
        <f>(E2 + E5 + E7 + E9 + E11 + E15 + E18 + E27 + E39 + E51 + E63 + E74 + E86 + E136 + E139 + E210 + E224 + E227 + E268 + E295 + E299 + E359 + E427 + E431 + E448 + E454 + E459 + E462 + E464)</f>
        <v/>
      </c>
      <c r="F465">
        <f>(F2 + F5 + F7 + F9 + F11 + F15 + F18 + F27 + F39 + F51 + F63 + F74 + F86 + F136 + F139 + F210 + F224 + F227 + F268 + F295 + F299 + F359 + F427 + F431 + F448 + F454 + F459 + F462 + F464)</f>
        <v/>
      </c>
      <c r="G465">
        <f>(G2 + G5 + G7 + G9 + G11 + G15 + G18 + G27 + G39 + G51 + G63 + G74 + G86 + G136 + G139 + G210 + G224 + G227 + G268 + G295 + G299 + G359 + G427 + G431 + G448 + G454 + G459 + G462 + G464)</f>
        <v/>
      </c>
      <c r="H465">
        <f>(H2 + H5 + H7 + H9 + H11 + H15 + H18 + H27 + H39 + H51 + H63 + H74 + H86 + H136 + H139 + H210 + H224 + H227 + H268 + H295 + H299 + H359 + H427 + H431 + H448 + H454 + H459 + H462 + H464)</f>
        <v/>
      </c>
      <c r="J465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J459 + J461 + J462 + J463 + J464)</f>
        <v/>
      </c>
    </row>
    <row r="466">
      <c r="A466" t="inlineStr">
        <is>
          <t>sw_IBUF[15]: sw_IBUF[15]_inst/O to masterReg/readData2[16]_i_2/I1sum delays + cap delay</t>
        </is>
      </c>
      <c r="E466">
        <f>1000*(E465 + J465)</f>
        <v/>
      </c>
      <c r="F466">
        <f>1000*(F465 + J465)</f>
        <v/>
      </c>
      <c r="G466">
        <f>1000*(G465 + J465)</f>
        <v/>
      </c>
      <c r="H466">
        <f>1000*(H465 + J465)</f>
        <v/>
      </c>
    </row>
    <row r="468">
      <c r="A468" t="inlineStr">
        <is>
          <t>sw_IBUF[15]: sw_IBUF[15]_inst/O to masterReg/readData2[16]_i_2/I1Total delay (from Vivado)</t>
        </is>
      </c>
      <c r="E468" t="inlineStr">
        <is>
          <t>2405</t>
        </is>
      </c>
      <c r="F468" t="inlineStr">
        <is>
          <t>2100</t>
        </is>
      </c>
      <c r="G468" t="inlineStr">
        <is>
          <t>3914</t>
        </is>
      </c>
      <c r="H468" t="inlineStr">
        <is>
          <t>3299</t>
        </is>
      </c>
    </row>
    <row r="470">
      <c r="A470" t="inlineStr">
        <is>
          <t>INT_R_X3Y49/INT_R.WR1END3-&gt;&gt;NW2BEG3</t>
        </is>
      </c>
      <c r="B470" t="inlineStr">
        <is>
          <t>Buffer</t>
        </is>
      </c>
      <c r="C470" t="n">
        <v>1.1851186875</v>
      </c>
      <c r="D470" t="n">
        <v>0.008473000000000001</v>
      </c>
      <c r="E470" t="n">
        <v>0.043</v>
      </c>
      <c r="F470" t="n">
        <v>0.035</v>
      </c>
      <c r="G470" t="n">
        <v>0.14</v>
      </c>
      <c r="H470" t="n">
        <v>0.116</v>
      </c>
      <c r="I470">
        <f>((D475 + D486 + D497 + D542) + (D471 + D472 + D473 + D474))</f>
        <v/>
      </c>
      <c r="J470">
        <f>(((D475 + D486 + D497 + D542) + (D471 + D472 + D473 + D474))*C470)</f>
        <v/>
      </c>
    </row>
    <row r="471">
      <c r="A471" t="inlineStr">
        <is>
          <t>INT_R_X3Y49/NW2BEG3</t>
        </is>
      </c>
      <c r="B471" t="inlineStr">
        <is>
          <t>Part of wire</t>
        </is>
      </c>
      <c r="C471" t="n">
        <v>0</v>
      </c>
      <c r="D471" t="n">
        <v>0</v>
      </c>
    </row>
    <row r="472">
      <c r="A472" t="inlineStr">
        <is>
          <t>INT_L_X2Y50/NW2END3</t>
        </is>
      </c>
      <c r="B472" t="inlineStr">
        <is>
          <t>Part of wire</t>
        </is>
      </c>
      <c r="C472" t="n">
        <v>0</v>
      </c>
      <c r="D472" t="n">
        <v>0</v>
      </c>
    </row>
    <row r="473">
      <c r="A473" t="inlineStr">
        <is>
          <t>BRKH_INT_X3Y49/BRKH_INT_NW2BEG3</t>
        </is>
      </c>
      <c r="B473" t="inlineStr">
        <is>
          <t>Part of wire</t>
        </is>
      </c>
      <c r="C473" t="n">
        <v>0.00523</v>
      </c>
      <c r="D473" t="n">
        <v>0.001</v>
      </c>
    </row>
    <row r="474">
      <c r="A474" t="inlineStr">
        <is>
          <t>INT_R_X3Y50/NW2A3</t>
        </is>
      </c>
      <c r="B474" t="inlineStr">
        <is>
          <t>Part of wire</t>
        </is>
      </c>
      <c r="C474" t="n">
        <v>0</v>
      </c>
      <c r="D474" t="n">
        <v>0</v>
      </c>
      <c r="I474">
        <f>(((D471 + D472 + D473 + D474)/2) + (D475 + D486 + D497 + D542))</f>
        <v/>
      </c>
      <c r="J474">
        <f>((C471 + C472 + C473 + C474)*(((D471 + D472 + D473 + D474)/2) + (D475 + D486 + D497 + D542)))</f>
        <v/>
      </c>
    </row>
    <row r="475">
      <c r="A475" t="inlineStr">
        <is>
          <t>INT_L_X2Y50/INT_L.NW2END3-&gt;&gt;IMUX_L6</t>
        </is>
      </c>
      <c r="B475" t="inlineStr">
        <is>
          <t>Buffer</t>
        </is>
      </c>
      <c r="C475" t="n">
        <v>1.6107141875</v>
      </c>
      <c r="D475" t="n">
        <v>0.007713</v>
      </c>
      <c r="E475" t="n">
        <v>0.047</v>
      </c>
      <c r="F475" t="n">
        <v>0.038</v>
      </c>
      <c r="G475" t="n">
        <v>0.138</v>
      </c>
      <c r="H475" t="n">
        <v>0.114</v>
      </c>
      <c r="I475">
        <f>((((D480) + (D479))) + (D476 + D477))</f>
        <v/>
      </c>
      <c r="J475">
        <f>(((((D480) + (D479))) + (D476 + D477))*C475)</f>
        <v/>
      </c>
    </row>
    <row r="476">
      <c r="A476" t="inlineStr">
        <is>
          <t>INT_L_X2Y50/IMUX_L6</t>
        </is>
      </c>
      <c r="B476" t="inlineStr">
        <is>
          <t>Part of wire</t>
        </is>
      </c>
      <c r="C476" t="n">
        <v>0</v>
      </c>
      <c r="D476" t="n">
        <v>0</v>
      </c>
    </row>
    <row r="477">
      <c r="A477" t="inlineStr">
        <is>
          <t>CLBLL_L_X2Y50/CLBLL_IMUX6</t>
        </is>
      </c>
      <c r="B477" t="inlineStr">
        <is>
          <t>Part of wire</t>
        </is>
      </c>
      <c r="C477" t="n">
        <v>0</v>
      </c>
      <c r="D477" t="n">
        <v>0</v>
      </c>
      <c r="I477">
        <f>(((D476 + D477)/2) + (((D480) + (D479))))</f>
        <v/>
      </c>
      <c r="J477">
        <f>((C476 + C477)*(((D476 + D477)/2) + (((D480) + (D479)))))</f>
        <v/>
      </c>
    </row>
    <row r="478">
      <c r="A478" t="inlineStr">
        <is>
          <t>CLBLL_L_X2Y50/CLBLL_L.CLBLL_IMUX6-&gt;CLBLL_L_A1</t>
        </is>
      </c>
      <c r="B478" t="inlineStr">
        <is>
          <t>PassTransistor</t>
        </is>
      </c>
      <c r="C478" t="n">
        <v>0</v>
      </c>
      <c r="E478" t="n">
        <v>0</v>
      </c>
      <c r="F478" t="n">
        <v>0</v>
      </c>
      <c r="G478" t="n">
        <v>0</v>
      </c>
      <c r="H478" t="n">
        <v>0</v>
      </c>
      <c r="I478">
        <f>((D480) + (D479))</f>
        <v/>
      </c>
      <c r="J478">
        <f>(((D480) + (D479))*C478)</f>
        <v/>
      </c>
    </row>
    <row r="479">
      <c r="A479" t="inlineStr">
        <is>
          <t>CLBLL_L_X2Y50/CLBLL_L_A1</t>
        </is>
      </c>
      <c r="B479" t="inlineStr">
        <is>
          <t>Part of wire</t>
        </is>
      </c>
      <c r="C479" t="n">
        <v>0</v>
      </c>
      <c r="D479" t="n">
        <v>0</v>
      </c>
      <c r="I479">
        <f>(((D479)/2) + (D480))</f>
        <v/>
      </c>
      <c r="J479">
        <f>((C479)*(((D479)/2) + (D480)))</f>
        <v/>
      </c>
    </row>
    <row r="480">
      <c r="A480" t="inlineStr">
        <is>
          <t>ALU1/readData2[18]_i_3/I1</t>
        </is>
      </c>
      <c r="B480" t="inlineStr">
        <is>
          <t>Inpin</t>
        </is>
      </c>
      <c r="D480" t="n">
        <v>0</v>
      </c>
      <c r="E480" t="n">
        <v>0.214</v>
      </c>
      <c r="F480" t="n">
        <v>0.172</v>
      </c>
      <c r="G480" t="n">
        <v>0.516</v>
      </c>
      <c r="H480" t="n">
        <v>0.416</v>
      </c>
    </row>
    <row r="481">
      <c r="A481" t="inlineStr">
        <is>
          <t>sw_IBUF[15]: sw_IBUF[15]_inst/O to ALU1/readData2[18]_i_3/I1 sum delays</t>
        </is>
      </c>
      <c r="E481">
        <f>(E2 + E5 + E7 + E9 + E11 + E15 + E18 + E27 + E39 + E51 + E63 + E74 + E86 + E136 + E139 + E210 + E224 + E227 + E268 + E295 + E299 + E359 + E427 + E431 + E448 + E454 + E470 + E475 + E478 + E480)</f>
        <v/>
      </c>
      <c r="F481">
        <f>(F2 + F5 + F7 + F9 + F11 + F15 + F18 + F27 + F39 + F51 + F63 + F74 + F86 + F136 + F139 + F210 + F224 + F227 + F268 + F295 + F299 + F359 + F427 + F431 + F448 + F454 + F470 + F475 + F478 + F480)</f>
        <v/>
      </c>
      <c r="G481">
        <f>(G2 + G5 + G7 + G9 + G11 + G15 + G18 + G27 + G39 + G51 + G63 + G74 + G86 + G136 + G139 + G210 + G224 + G227 + G268 + G295 + G299 + G359 + G427 + G431 + G448 + G454 + G470 + G475 + G478 + G480)</f>
        <v/>
      </c>
      <c r="H481">
        <f>(H2 + H5 + H7 + H9 + H11 + H15 + H18 + H27 + H39 + H51 + H63 + H74 + H86 + H136 + H139 + H210 + H224 + H227 + H268 + H295 + H299 + H359 + H427 + H431 + H448 + H454 + H470 + H475 + H478 + H480)</f>
        <v/>
      </c>
      <c r="J481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J475 + J477 + J478 + J479 + J480)</f>
        <v/>
      </c>
    </row>
    <row r="482">
      <c r="A482" t="inlineStr">
        <is>
          <t>sw_IBUF[15]: sw_IBUF[15]_inst/O to ALU1/readData2[18]_i_3/I1sum delays + cap delay</t>
        </is>
      </c>
      <c r="E482">
        <f>1000*(E481 + J481)</f>
        <v/>
      </c>
      <c r="F482">
        <f>1000*(F481 + J481)</f>
        <v/>
      </c>
      <c r="G482">
        <f>1000*(G481 + J481)</f>
        <v/>
      </c>
      <c r="H482">
        <f>1000*(H481 + J481)</f>
        <v/>
      </c>
    </row>
    <row r="484">
      <c r="A484" t="inlineStr">
        <is>
          <t>sw_IBUF[15]: sw_IBUF[15]_inst/O to ALU1/readData2[18]_i_3/I1Total delay (from Vivado)</t>
        </is>
      </c>
      <c r="E484" t="inlineStr">
        <is>
          <t>2554</t>
        </is>
      </c>
      <c r="F484" t="inlineStr">
        <is>
          <t>2255</t>
        </is>
      </c>
      <c r="G484" t="inlineStr">
        <is>
          <t>4189</t>
        </is>
      </c>
      <c r="H484" t="inlineStr">
        <is>
          <t>3608</t>
        </is>
      </c>
    </row>
    <row r="486">
      <c r="A486" t="inlineStr">
        <is>
          <t>INT_L_X2Y50/INT_L.NW2END3-&gt;&gt;IMUX_L30</t>
        </is>
      </c>
      <c r="B486" t="inlineStr">
        <is>
          <t>Buffer</t>
        </is>
      </c>
      <c r="C486" t="n">
        <v>1.6107141875</v>
      </c>
      <c r="D486" t="n">
        <v>0.007713</v>
      </c>
      <c r="E486" t="n">
        <v>0.047</v>
      </c>
      <c r="F486" t="n">
        <v>0.038</v>
      </c>
      <c r="G486" t="n">
        <v>0.138</v>
      </c>
      <c r="H486" t="n">
        <v>0.114</v>
      </c>
      <c r="I486">
        <f>((((D491) + (D490))) + (D487 + D488))</f>
        <v/>
      </c>
      <c r="J486">
        <f>(((((D491) + (D490))) + (D487 + D488))*C486)</f>
        <v/>
      </c>
    </row>
    <row r="487">
      <c r="A487" t="inlineStr">
        <is>
          <t>INT_L_X2Y50/IMUX_L30</t>
        </is>
      </c>
      <c r="B487" t="inlineStr">
        <is>
          <t>Part of wire</t>
        </is>
      </c>
      <c r="C487" t="n">
        <v>0</v>
      </c>
      <c r="D487" t="n">
        <v>0</v>
      </c>
    </row>
    <row r="488">
      <c r="A488" t="inlineStr">
        <is>
          <t>CLBLL_L_X2Y50/CLBLL_IMUX30</t>
        </is>
      </c>
      <c r="B488" t="inlineStr">
        <is>
          <t>Part of wire</t>
        </is>
      </c>
      <c r="C488" t="n">
        <v>0</v>
      </c>
      <c r="D488" t="n">
        <v>0</v>
      </c>
      <c r="I488">
        <f>(((D487 + D488)/2) + (((D491) + (D490))))</f>
        <v/>
      </c>
      <c r="J488">
        <f>((C487 + C488)*(((D487 + D488)/2) + (((D491) + (D490)))))</f>
        <v/>
      </c>
    </row>
    <row r="489">
      <c r="A489" t="inlineStr">
        <is>
          <t>CLBLL_L_X2Y50/CLBLL_L.CLBLL_IMUX30-&gt;CLBLL_L_C5</t>
        </is>
      </c>
      <c r="B489" t="inlineStr">
        <is>
          <t>PassTransistor</t>
        </is>
      </c>
      <c r="C489" t="n">
        <v>0</v>
      </c>
      <c r="E489" t="n">
        <v>0</v>
      </c>
      <c r="F489" t="n">
        <v>0</v>
      </c>
      <c r="G489" t="n">
        <v>0</v>
      </c>
      <c r="H489" t="n">
        <v>0</v>
      </c>
      <c r="I489">
        <f>((D491) + (D490))</f>
        <v/>
      </c>
      <c r="J489">
        <f>(((D491) + (D490))*C489)</f>
        <v/>
      </c>
    </row>
    <row r="490">
      <c r="A490" t="inlineStr">
        <is>
          <t>CLBLL_L_X2Y50/CLBLL_L_C5</t>
        </is>
      </c>
      <c r="B490" t="inlineStr">
        <is>
          <t>Part of wire</t>
        </is>
      </c>
      <c r="C490" t="n">
        <v>0</v>
      </c>
      <c r="D490" t="n">
        <v>0</v>
      </c>
      <c r="I490">
        <f>(((D490)/2) + (D491))</f>
        <v/>
      </c>
      <c r="J490">
        <f>((C490)*(((D490)/2) + (D491)))</f>
        <v/>
      </c>
    </row>
    <row r="491">
      <c r="A491" t="inlineStr">
        <is>
          <t>masterReg/readData2[19]_i_2/I1</t>
        </is>
      </c>
      <c r="B491" t="inlineStr">
        <is>
          <t>Inpin</t>
        </is>
      </c>
      <c r="D491" t="n">
        <v>0</v>
      </c>
      <c r="E491" t="n">
        <v>0.042</v>
      </c>
      <c r="F491" t="n">
        <v>0.033</v>
      </c>
      <c r="G491" t="n">
        <v>0.114</v>
      </c>
      <c r="H491" t="n">
        <v>0.092</v>
      </c>
    </row>
    <row r="492">
      <c r="A492" t="inlineStr">
        <is>
          <t>sw_IBUF[15]: sw_IBUF[15]_inst/O to masterReg/readData2[19]_i_2/I1 sum delays</t>
        </is>
      </c>
      <c r="E492">
        <f>(E2 + E5 + E7 + E9 + E11 + E15 + E18 + E27 + E39 + E51 + E63 + E74 + E86 + E136 + E139 + E210 + E224 + E227 + E268 + E295 + E299 + E359 + E427 + E431 + E448 + E454 + E470 + E486 + E489 + E491)</f>
        <v/>
      </c>
      <c r="F492">
        <f>(F2 + F5 + F7 + F9 + F11 + F15 + F18 + F27 + F39 + F51 + F63 + F74 + F86 + F136 + F139 + F210 + F224 + F227 + F268 + F295 + F299 + F359 + F427 + F431 + F448 + F454 + F470 + F486 + F489 + F491)</f>
        <v/>
      </c>
      <c r="G492">
        <f>(G2 + G5 + G7 + G9 + G11 + G15 + G18 + G27 + G39 + G51 + G63 + G74 + G86 + G136 + G139 + G210 + G224 + G227 + G268 + G295 + G299 + G359 + G427 + G431 + G448 + G454 + G470 + G486 + G489 + G491)</f>
        <v/>
      </c>
      <c r="H492">
        <f>(H2 + H5 + H7 + H9 + H11 + H15 + H18 + H27 + H39 + H51 + H63 + H74 + H86 + H136 + H139 + H210 + H224 + H227 + H268 + H295 + H299 + H359 + H427 + H431 + H448 + H454 + H470 + H486 + H489 + H491)</f>
        <v/>
      </c>
      <c r="J492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J486 + J488 + J489 + J490 + J491)</f>
        <v/>
      </c>
    </row>
    <row r="493">
      <c r="A493" t="inlineStr">
        <is>
          <t>sw_IBUF[15]: sw_IBUF[15]_inst/O to masterReg/readData2[19]_i_2/I1sum delays + cap delay</t>
        </is>
      </c>
      <c r="E493">
        <f>1000*(E492 + J492)</f>
        <v/>
      </c>
      <c r="F493">
        <f>1000*(F492 + J492)</f>
        <v/>
      </c>
      <c r="G493">
        <f>1000*(G492 + J492)</f>
        <v/>
      </c>
      <c r="H493">
        <f>1000*(H492 + J492)</f>
        <v/>
      </c>
    </row>
    <row r="495">
      <c r="A495" t="inlineStr">
        <is>
          <t>sw_IBUF[15]: sw_IBUF[15]_inst/O to masterReg/readData2[19]_i_2/I1Total delay (from Vivado)</t>
        </is>
      </c>
      <c r="E495" t="inlineStr">
        <is>
          <t>2382</t>
        </is>
      </c>
      <c r="F495" t="inlineStr">
        <is>
          <t>2116</t>
        </is>
      </c>
      <c r="G495" t="inlineStr">
        <is>
          <t>3847</t>
        </is>
      </c>
      <c r="H495" t="inlineStr">
        <is>
          <t>3333</t>
        </is>
      </c>
    </row>
    <row r="497">
      <c r="A497" t="inlineStr">
        <is>
          <t>INT_L_X2Y50/INT_L.NW2END3-&gt;&gt;EL1BEG2</t>
        </is>
      </c>
      <c r="B497" t="inlineStr">
        <is>
          <t>Buffer</t>
        </is>
      </c>
      <c r="C497" t="n">
        <v>1.16220225</v>
      </c>
      <c r="D497" t="n">
        <v>0.008429000000000001</v>
      </c>
      <c r="E497" t="n">
        <v>0.043</v>
      </c>
      <c r="F497" t="n">
        <v>0.035</v>
      </c>
      <c r="G497" t="n">
        <v>0.123</v>
      </c>
      <c r="H497" t="n">
        <v>0.102</v>
      </c>
      <c r="I497">
        <f>((D500 + D516) + (D498 + D499))</f>
        <v/>
      </c>
      <c r="J497">
        <f>(((D500 + D516) + (D498 + D499))*C497)</f>
        <v/>
      </c>
    </row>
    <row r="498">
      <c r="A498" t="inlineStr">
        <is>
          <t>INT_L_X2Y50/EL1BEG2</t>
        </is>
      </c>
      <c r="B498" t="inlineStr">
        <is>
          <t>Part of wire</t>
        </is>
      </c>
      <c r="C498" t="n">
        <v>0</v>
      </c>
      <c r="D498" t="n">
        <v>0</v>
      </c>
    </row>
    <row r="499">
      <c r="A499" t="inlineStr">
        <is>
          <t>INT_R_X3Y50/EL1END2</t>
        </is>
      </c>
      <c r="B499" t="inlineStr">
        <is>
          <t>Part of wire</t>
        </is>
      </c>
      <c r="C499" t="n">
        <v>0</v>
      </c>
      <c r="D499" t="n">
        <v>0</v>
      </c>
      <c r="I499">
        <f>(((D498 + D499)/2) + (D500 + D516))</f>
        <v/>
      </c>
      <c r="J499">
        <f>((C498 + C499)*(((D498 + D499)/2) + (D500 + D516)))</f>
        <v/>
      </c>
    </row>
    <row r="500">
      <c r="A500" t="inlineStr">
        <is>
          <t>INT_R_X3Y50/INT_R.EL1END2-&gt;&gt;EL1BEG1</t>
        </is>
      </c>
      <c r="B500" t="inlineStr">
        <is>
          <t>Buffer</t>
        </is>
      </c>
      <c r="C500" t="n">
        <v>1.16220225</v>
      </c>
      <c r="D500" t="n">
        <v>0.008429000000000001</v>
      </c>
      <c r="E500" t="n">
        <v>0.043</v>
      </c>
      <c r="F500" t="n">
        <v>0.035</v>
      </c>
      <c r="G500" t="n">
        <v>0.124</v>
      </c>
      <c r="H500" t="n">
        <v>0.103</v>
      </c>
      <c r="I500">
        <f>((D505) + (D501 + D502 + D503 + D504))</f>
        <v/>
      </c>
      <c r="J500">
        <f>(((D505) + (D501 + D502 + D503 + D504))*C500)</f>
        <v/>
      </c>
    </row>
    <row r="501">
      <c r="A501" t="inlineStr">
        <is>
          <t>INT_R_X3Y50/EL1BEG1</t>
        </is>
      </c>
      <c r="B501" t="inlineStr">
        <is>
          <t>Part of wire</t>
        </is>
      </c>
      <c r="C501" t="n">
        <v>0</v>
      </c>
      <c r="D501" t="n">
        <v>0</v>
      </c>
    </row>
    <row r="502">
      <c r="A502" t="inlineStr">
        <is>
          <t>INT_L_X4Y50/EL1END1</t>
        </is>
      </c>
      <c r="B502" t="inlineStr">
        <is>
          <t>Part of wire</t>
        </is>
      </c>
      <c r="C502" t="n">
        <v>0</v>
      </c>
      <c r="D502" t="n">
        <v>0</v>
      </c>
    </row>
    <row r="503">
      <c r="A503" t="inlineStr">
        <is>
          <t>CLBLM_R_X3Y50/CLBLM_EL1BEG1</t>
        </is>
      </c>
      <c r="B503" t="inlineStr">
        <is>
          <t>Part of wire</t>
        </is>
      </c>
      <c r="C503" t="n">
        <v>0.052151</v>
      </c>
      <c r="D503" t="n">
        <v>0.004690000000000001</v>
      </c>
    </row>
    <row r="504">
      <c r="A504" t="inlineStr">
        <is>
          <t>CLBLL_L_X4Y50/CLBLL_EL1BEG1</t>
        </is>
      </c>
      <c r="B504" t="inlineStr">
        <is>
          <t>Part of wire</t>
        </is>
      </c>
      <c r="C504" t="n">
        <v>0.045632</v>
      </c>
      <c r="D504" t="n">
        <v>0.004690000000000001</v>
      </c>
      <c r="I504">
        <f>(((D501 + D502 + D503 + D504)/2) + (D505))</f>
        <v/>
      </c>
      <c r="J504">
        <f>((C501 + C502 + C503 + C504)*(((D501 + D502 + D503 + D504)/2) + (D505)))</f>
        <v/>
      </c>
    </row>
    <row r="505">
      <c r="A505" t="inlineStr">
        <is>
          <t>INT_L_X4Y50/INT_L.EL1END1-&gt;&gt;IMUX_L41</t>
        </is>
      </c>
      <c r="B505" t="inlineStr">
        <is>
          <t>Buffer</t>
        </is>
      </c>
      <c r="C505" t="n">
        <v>1.6107141875</v>
      </c>
      <c r="D505" t="n">
        <v>0.007713</v>
      </c>
      <c r="E505" t="n">
        <v>0.047</v>
      </c>
      <c r="F505" t="n">
        <v>0.038</v>
      </c>
      <c r="G505" t="n">
        <v>0.138</v>
      </c>
      <c r="H505" t="n">
        <v>0.114</v>
      </c>
      <c r="I505">
        <f>((((D510) + (D509))) + (D506 + D507))</f>
        <v/>
      </c>
      <c r="J505">
        <f>(((((D510) + (D509))) + (D506 + D507))*C505)</f>
        <v/>
      </c>
    </row>
    <row r="506">
      <c r="A506" t="inlineStr">
        <is>
          <t>INT_L_X4Y50/IMUX_L41</t>
        </is>
      </c>
      <c r="B506" t="inlineStr">
        <is>
          <t>Part of wire</t>
        </is>
      </c>
      <c r="C506" t="n">
        <v>0</v>
      </c>
      <c r="D506" t="n">
        <v>0</v>
      </c>
    </row>
    <row r="507">
      <c r="A507" t="inlineStr">
        <is>
          <t>CLBLL_L_X4Y50/CLBLL_IMUX41</t>
        </is>
      </c>
      <c r="B507" t="inlineStr">
        <is>
          <t>Part of wire</t>
        </is>
      </c>
      <c r="C507" t="n">
        <v>0</v>
      </c>
      <c r="D507" t="n">
        <v>0</v>
      </c>
      <c r="I507">
        <f>(((D506 + D507)/2) + (((D510) + (D509))))</f>
        <v/>
      </c>
      <c r="J507">
        <f>((C506 + C507)*(((D506 + D507)/2) + (((D510) + (D509)))))</f>
        <v/>
      </c>
    </row>
    <row r="508">
      <c r="A508" t="inlineStr">
        <is>
          <t>CLBLL_L_X4Y50/CLBLL_L.CLBLL_IMUX41-&gt;CLBLL_L_D1</t>
        </is>
      </c>
      <c r="B508" t="inlineStr">
        <is>
          <t>PassTransistor</t>
        </is>
      </c>
      <c r="C508" t="n">
        <v>0</v>
      </c>
      <c r="E508" t="n">
        <v>0</v>
      </c>
      <c r="F508" t="n">
        <v>0</v>
      </c>
      <c r="G508" t="n">
        <v>0</v>
      </c>
      <c r="H508" t="n">
        <v>0</v>
      </c>
      <c r="I508">
        <f>((D510) + (D509))</f>
        <v/>
      </c>
      <c r="J508">
        <f>(((D510) + (D509))*C508)</f>
        <v/>
      </c>
    </row>
    <row r="509">
      <c r="A509" t="inlineStr">
        <is>
          <t>CLBLL_L_X4Y50/CLBLL_L_D1</t>
        </is>
      </c>
      <c r="B509" t="inlineStr">
        <is>
          <t>Part of wire</t>
        </is>
      </c>
      <c r="C509" t="n">
        <v>0</v>
      </c>
      <c r="D509" t="n">
        <v>0</v>
      </c>
      <c r="I509">
        <f>(((D509)/2) + (D510))</f>
        <v/>
      </c>
      <c r="J509">
        <f>((C509)*(((D509)/2) + (D510)))</f>
        <v/>
      </c>
    </row>
    <row r="510">
      <c r="A510" t="inlineStr">
        <is>
          <t>masterReg/readData2[17]_i_2/I1</t>
        </is>
      </c>
      <c r="B510" t="inlineStr">
        <is>
          <t>Inpin</t>
        </is>
      </c>
      <c r="D510" t="n">
        <v>0</v>
      </c>
      <c r="E510" t="n">
        <v>0.216</v>
      </c>
      <c r="F510" t="n">
        <v>0.174</v>
      </c>
      <c r="G510" t="n">
        <v>0.522</v>
      </c>
      <c r="H510" t="n">
        <v>0.421</v>
      </c>
    </row>
    <row r="511">
      <c r="A511" t="inlineStr">
        <is>
          <t>sw_IBUF[15]: sw_IBUF[15]_inst/O to masterReg/readData2[17]_i_2/I1 sum delays</t>
        </is>
      </c>
      <c r="E511">
        <f>(E2 + E5 + E7 + E9 + E11 + E15 + E18 + E27 + E39 + E51 + E63 + E74 + E86 + E136 + E139 + E210 + E224 + E227 + E268 + E295 + E299 + E359 + E427 + E431 + E448 + E454 + E470 + E497 + E500 + E505 + E508 + E510)</f>
        <v/>
      </c>
      <c r="F511">
        <f>(F2 + F5 + F7 + F9 + F11 + F15 + F18 + F27 + F39 + F51 + F63 + F74 + F86 + F136 + F139 + F210 + F224 + F227 + F268 + F295 + F299 + F359 + F427 + F431 + F448 + F454 + F470 + F497 + F500 + F505 + F508 + F510)</f>
        <v/>
      </c>
      <c r="G511">
        <f>(G2 + G5 + G7 + G9 + G11 + G15 + G18 + G27 + G39 + G51 + G63 + G74 + G86 + G136 + G139 + G210 + G224 + G227 + G268 + G295 + G299 + G359 + G427 + G431 + G448 + G454 + G470 + G497 + G500 + G505 + G508 + G510)</f>
        <v/>
      </c>
      <c r="H511">
        <f>(H2 + H5 + H7 + H9 + H11 + H15 + H18 + H27 + H39 + H51 + H63 + H74 + H86 + H136 + H139 + H210 + H224 + H227 + H268 + H295 + H299 + H359 + H427 + H431 + H448 + H454 + H470 + H497 + H500 + H505 + H508 + H510)</f>
        <v/>
      </c>
      <c r="J511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J497 + J499 + J500 + J504 + J505 + J507 + J508 + J509 + J510)</f>
        <v/>
      </c>
    </row>
    <row r="512">
      <c r="A512" t="inlineStr">
        <is>
          <t>sw_IBUF[15]: sw_IBUF[15]_inst/O to masterReg/readData2[17]_i_2/I1sum delays + cap delay</t>
        </is>
      </c>
      <c r="E512">
        <f>1000*(E511 + J511)</f>
        <v/>
      </c>
      <c r="F512">
        <f>1000*(F511 + J511)</f>
        <v/>
      </c>
      <c r="G512">
        <f>1000*(G511 + J511)</f>
        <v/>
      </c>
      <c r="H512">
        <f>1000*(H511 + J511)</f>
        <v/>
      </c>
    </row>
    <row r="514">
      <c r="A514" t="inlineStr">
        <is>
          <t>sw_IBUF[15]: sw_IBUF[15]_inst/O to masterReg/readData2[17]_i_2/I1Total delay (from Vivado)</t>
        </is>
      </c>
      <c r="E514" t="inlineStr">
        <is>
          <t>2680</t>
        </is>
      </c>
      <c r="F514" t="inlineStr">
        <is>
          <t>2365</t>
        </is>
      </c>
      <c r="G514" t="inlineStr">
        <is>
          <t>4437</t>
        </is>
      </c>
      <c r="H514" t="inlineStr">
        <is>
          <t>3819</t>
        </is>
      </c>
    </row>
    <row r="516">
      <c r="A516" t="inlineStr">
        <is>
          <t>INT_R_X3Y50/INT_R.EL1END2-&gt;&gt;FAN_ALT7</t>
        </is>
      </c>
      <c r="B516" t="inlineStr">
        <is>
          <t>Buffer</t>
        </is>
      </c>
      <c r="C516" t="n">
        <v>0</v>
      </c>
      <c r="D516" t="n">
        <v>0.00757</v>
      </c>
      <c r="E516" t="n">
        <v>0</v>
      </c>
      <c r="F516" t="n">
        <v>0</v>
      </c>
      <c r="G516" t="n">
        <v>0</v>
      </c>
      <c r="H516" t="n">
        <v>0</v>
      </c>
      <c r="I516">
        <f>((D518) + (D517))</f>
        <v/>
      </c>
      <c r="J516">
        <f>(((D518) + (D517))*C516)</f>
        <v/>
      </c>
    </row>
    <row r="517">
      <c r="A517" t="inlineStr">
        <is>
          <t>INT_R_X3Y50/FAN_ALT7</t>
        </is>
      </c>
      <c r="B517" t="inlineStr">
        <is>
          <t>Part of wire</t>
        </is>
      </c>
      <c r="C517" t="n">
        <v>0</v>
      </c>
      <c r="D517" t="n">
        <v>0</v>
      </c>
      <c r="I517">
        <f>(((D517)/2) + (D518))</f>
        <v/>
      </c>
      <c r="J517">
        <f>((C517)*(((D517)/2) + (D518)))</f>
        <v/>
      </c>
    </row>
    <row r="518">
      <c r="A518" t="inlineStr">
        <is>
          <t>INT_R_X3Y50/INT_R.FAN_ALT7-&gt;&gt;FAN_BOUNCE7</t>
        </is>
      </c>
      <c r="B518" t="inlineStr">
        <is>
          <t>Buffer</t>
        </is>
      </c>
      <c r="C518" t="n">
        <v>1.4764880625</v>
      </c>
      <c r="D518" t="n">
        <v>0</v>
      </c>
      <c r="E518" t="n">
        <v>0.059</v>
      </c>
      <c r="F518" t="n">
        <v>0.049</v>
      </c>
      <c r="G518" t="n">
        <v>0.178</v>
      </c>
      <c r="H518" t="n">
        <v>0.147</v>
      </c>
      <c r="I518">
        <f>((D520 + D531) + (D519))</f>
        <v/>
      </c>
      <c r="J518">
        <f>(((D520 + D531) + (D519))*C518)</f>
        <v/>
      </c>
    </row>
    <row r="519">
      <c r="A519" t="inlineStr">
        <is>
          <t>INT_R_X3Y50/FAN_BOUNCE7</t>
        </is>
      </c>
      <c r="B519" t="inlineStr">
        <is>
          <t>Part of wire</t>
        </is>
      </c>
      <c r="C519" t="n">
        <v>0</v>
      </c>
      <c r="D519" t="n">
        <v>0</v>
      </c>
      <c r="I519">
        <f>(((D519)/2) + (D520 + D531))</f>
        <v/>
      </c>
      <c r="J519">
        <f>((C519)*(((D519)/2) + (D520 + D531)))</f>
        <v/>
      </c>
    </row>
    <row r="520">
      <c r="A520" t="inlineStr">
        <is>
          <t>INT_R_X3Y50/INT_R.FAN_BOUNCE7-&gt;&gt;IMUX42</t>
        </is>
      </c>
      <c r="B520" t="inlineStr">
        <is>
          <t>Buffer</t>
        </is>
      </c>
      <c r="C520" t="n">
        <v>1.6107141875</v>
      </c>
      <c r="D520" t="n">
        <v>0.007713</v>
      </c>
      <c r="E520" t="n">
        <v>0.047</v>
      </c>
      <c r="F520" t="n">
        <v>0.038</v>
      </c>
      <c r="G520" t="n">
        <v>0.138</v>
      </c>
      <c r="H520" t="n">
        <v>0.114</v>
      </c>
      <c r="I520">
        <f>((((D525) + (D524))) + (D521 + D522))</f>
        <v/>
      </c>
      <c r="J520">
        <f>(((((D525) + (D524))) + (D521 + D522))*C520)</f>
        <v/>
      </c>
    </row>
    <row r="521">
      <c r="A521" t="inlineStr">
        <is>
          <t>INT_R_X3Y50/IMUX42</t>
        </is>
      </c>
      <c r="B521" t="inlineStr">
        <is>
          <t>Part of wire</t>
        </is>
      </c>
      <c r="C521" t="n">
        <v>0</v>
      </c>
      <c r="D521" t="n">
        <v>0</v>
      </c>
    </row>
    <row r="522">
      <c r="A522" t="inlineStr">
        <is>
          <t>CLBLM_R_X3Y50/CLBLM_IMUX42</t>
        </is>
      </c>
      <c r="B522" t="inlineStr">
        <is>
          <t>Part of wire</t>
        </is>
      </c>
      <c r="C522" t="n">
        <v>0</v>
      </c>
      <c r="D522" t="n">
        <v>0</v>
      </c>
      <c r="I522">
        <f>(((D521 + D522)/2) + (((D525) + (D524))))</f>
        <v/>
      </c>
      <c r="J522">
        <f>((C521 + C522)*(((D521 + D522)/2) + (((D525) + (D524)))))</f>
        <v/>
      </c>
    </row>
    <row r="523">
      <c r="A523" t="inlineStr">
        <is>
          <t>CLBLM_R_X3Y50/CLBLM_R.CLBLM_IMUX42-&gt;CLBLM_L_D6</t>
        </is>
      </c>
      <c r="B523" t="inlineStr">
        <is>
          <t>PassTransistor</t>
        </is>
      </c>
      <c r="C523" t="n">
        <v>0</v>
      </c>
      <c r="E523" t="n">
        <v>0</v>
      </c>
      <c r="F523" t="n">
        <v>0</v>
      </c>
      <c r="G523" t="n">
        <v>0</v>
      </c>
      <c r="H523" t="n">
        <v>0</v>
      </c>
      <c r="I523">
        <f>((D525) + (D524))</f>
        <v/>
      </c>
      <c r="J523">
        <f>(((D525) + (D524))*C523)</f>
        <v/>
      </c>
    </row>
    <row r="524">
      <c r="A524" t="inlineStr">
        <is>
          <t>CLBLM_R_X3Y50/CLBLM_L_D6</t>
        </is>
      </c>
      <c r="B524" t="inlineStr">
        <is>
          <t>Part of wire</t>
        </is>
      </c>
      <c r="C524" t="n">
        <v>0</v>
      </c>
      <c r="D524" t="n">
        <v>0</v>
      </c>
      <c r="I524">
        <f>(((D524)/2) + (D525))</f>
        <v/>
      </c>
      <c r="J524">
        <f>((C524)*(((D524)/2) + (D525)))</f>
        <v/>
      </c>
    </row>
    <row r="525">
      <c r="A525" t="inlineStr">
        <is>
          <t>masterReg/register_reg_r1_0_31_12_17_i_5/I3</t>
        </is>
      </c>
      <c r="B525" t="inlineStr">
        <is>
          <t>Inpin</t>
        </is>
      </c>
      <c r="D525" t="n">
        <v>0</v>
      </c>
      <c r="E525" t="n">
        <v>0.003</v>
      </c>
      <c r="F525" t="n">
        <v>0.003</v>
      </c>
      <c r="G525" t="n">
        <v>0.005</v>
      </c>
      <c r="H525" t="n">
        <v>0.004</v>
      </c>
    </row>
    <row r="526">
      <c r="A526" t="inlineStr">
        <is>
          <t>sw_IBUF[15]: sw_IBUF[15]_inst/O to masterReg/register_reg_r1_0_31_12_17_i_5/I3 sum delays</t>
        </is>
      </c>
      <c r="E526">
        <f>(E2 + E5 + E7 + E9 + E11 + E15 + E18 + E27 + E39 + E51 + E63 + E74 + E86 + E136 + E139 + E210 + E224 + E227 + E268 + E295 + E299 + E359 + E427 + E431 + E448 + E454 + E470 + E497 + E516 + E518 + E520 + E523 + E525)</f>
        <v/>
      </c>
      <c r="F526">
        <f>(F2 + F5 + F7 + F9 + F11 + F15 + F18 + F27 + F39 + F51 + F63 + F74 + F86 + F136 + F139 + F210 + F224 + F227 + F268 + F295 + F299 + F359 + F427 + F431 + F448 + F454 + F470 + F497 + F516 + F518 + F520 + F523 + F525)</f>
        <v/>
      </c>
      <c r="G526">
        <f>(G2 + G5 + G7 + G9 + G11 + G15 + G18 + G27 + G39 + G51 + G63 + G74 + G86 + G136 + G139 + G210 + G224 + G227 + G268 + G295 + G299 + G359 + G427 + G431 + G448 + G454 + G470 + G497 + G516 + G518 + G520 + G523 + G525)</f>
        <v/>
      </c>
      <c r="H526">
        <f>(H2 + H5 + H7 + H9 + H11 + H15 + H18 + H27 + H39 + H51 + H63 + H74 + H86 + H136 + H139 + H210 + H224 + H227 + H268 + H295 + H299 + H359 + H427 + H431 + H448 + H454 + H470 + H497 + H516 + H518 + H520 + H523 + H525)</f>
        <v/>
      </c>
      <c r="J526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J497 + J499 + J516 + J517 + J518 + J519 + J520 + J522 + J523 + J524 + J525)</f>
        <v/>
      </c>
    </row>
    <row r="527">
      <c r="A527" t="inlineStr">
        <is>
          <t>sw_IBUF[15]: sw_IBUF[15]_inst/O to masterReg/register_reg_r1_0_31_12_17_i_5/I3sum delays + cap delay</t>
        </is>
      </c>
      <c r="E527">
        <f>1000*(E526 + J526)</f>
        <v/>
      </c>
      <c r="F527">
        <f>1000*(F526 + J526)</f>
        <v/>
      </c>
      <c r="G527">
        <f>1000*(G526 + J526)</f>
        <v/>
      </c>
      <c r="H527">
        <f>1000*(H526 + J526)</f>
        <v/>
      </c>
    </row>
    <row r="529">
      <c r="A529" t="inlineStr">
        <is>
          <t>sw_IBUF[15]: sw_IBUF[15]_inst/O to masterReg/register_reg_r1_0_31_12_17_i_5/I3Total delay (from Vivado)</t>
        </is>
      </c>
      <c r="E529" t="inlineStr">
        <is>
          <t>2481</t>
        </is>
      </c>
      <c r="F529" t="inlineStr">
        <is>
          <t>2206</t>
        </is>
      </c>
      <c r="G529" t="inlineStr">
        <is>
          <t>4029</t>
        </is>
      </c>
      <c r="H529" t="inlineStr">
        <is>
          <t>3491</t>
        </is>
      </c>
    </row>
    <row r="531">
      <c r="A531" t="inlineStr">
        <is>
          <t>INT_R_X3Y50/INT_R.FAN_BOUNCE7-&gt;&gt;IMUX40</t>
        </is>
      </c>
      <c r="B531" t="inlineStr">
        <is>
          <t>Buffer</t>
        </is>
      </c>
      <c r="C531" t="n">
        <v>1.6107141875</v>
      </c>
      <c r="D531" t="n">
        <v>0.007713</v>
      </c>
      <c r="E531" t="n">
        <v>0.047</v>
      </c>
      <c r="F531" t="n">
        <v>0.038</v>
      </c>
      <c r="G531" t="n">
        <v>0.138</v>
      </c>
      <c r="H531" t="n">
        <v>0.114</v>
      </c>
      <c r="I531">
        <f>((((D536) + (D535))) + (D532 + D533))</f>
        <v/>
      </c>
      <c r="J531">
        <f>(((((D536) + (D535))) + (D532 + D533))*C531)</f>
        <v/>
      </c>
    </row>
    <row r="532">
      <c r="A532" t="inlineStr">
        <is>
          <t>INT_R_X3Y50/IMUX40</t>
        </is>
      </c>
      <c r="B532" t="inlineStr">
        <is>
          <t>Part of wire</t>
        </is>
      </c>
      <c r="C532" t="n">
        <v>0</v>
      </c>
      <c r="D532" t="n">
        <v>0</v>
      </c>
    </row>
    <row r="533">
      <c r="A533" t="inlineStr">
        <is>
          <t>CLBLM_R_X3Y50/CLBLM_IMUX40</t>
        </is>
      </c>
      <c r="B533" t="inlineStr">
        <is>
          <t>Part of wire</t>
        </is>
      </c>
      <c r="C533" t="n">
        <v>0</v>
      </c>
      <c r="D533" t="n">
        <v>0</v>
      </c>
      <c r="I533">
        <f>(((D532 + D533)/2) + (((D536) + (D535))))</f>
        <v/>
      </c>
      <c r="J533">
        <f>((C532 + C533)*(((D532 + D533)/2) + (((D536) + (D535)))))</f>
        <v/>
      </c>
    </row>
    <row r="534">
      <c r="A534" t="inlineStr">
        <is>
          <t>CLBLM_R_X3Y50/CLBLM_R.CLBLM_IMUX40-&gt;CLBLM_M_D1</t>
        </is>
      </c>
      <c r="B534" t="inlineStr">
        <is>
          <t>PassTransistor</t>
        </is>
      </c>
      <c r="C534" t="n">
        <v>0</v>
      </c>
      <c r="E534" t="n">
        <v>0</v>
      </c>
      <c r="F534" t="n">
        <v>0</v>
      </c>
      <c r="G534" t="n">
        <v>0</v>
      </c>
      <c r="H534" t="n">
        <v>0</v>
      </c>
      <c r="I534">
        <f>((D536) + (D535))</f>
        <v/>
      </c>
      <c r="J534">
        <f>(((D536) + (D535))*C534)</f>
        <v/>
      </c>
    </row>
    <row r="535">
      <c r="A535" t="inlineStr">
        <is>
          <t>CLBLM_R_X3Y50/CLBLM_M_D1</t>
        </is>
      </c>
      <c r="B535" t="inlineStr">
        <is>
          <t>Part of wire</t>
        </is>
      </c>
      <c r="C535" t="n">
        <v>0</v>
      </c>
      <c r="D535" t="n">
        <v>0</v>
      </c>
      <c r="I535">
        <f>(((D535)/2) + (D536))</f>
        <v/>
      </c>
      <c r="J535">
        <f>((C535)*(((D535)/2) + (D536)))</f>
        <v/>
      </c>
    </row>
    <row r="536">
      <c r="A536" t="inlineStr">
        <is>
          <t>masterReg/register_reg_r1_0_31_18_23_i_1/I3</t>
        </is>
      </c>
      <c r="B536" t="inlineStr">
        <is>
          <t>Inpin</t>
        </is>
      </c>
      <c r="D536" t="n">
        <v>0</v>
      </c>
      <c r="E536" t="n">
        <v>0.226</v>
      </c>
      <c r="F536" t="n">
        <v>0.145</v>
      </c>
      <c r="G536" t="n">
        <v>0.54</v>
      </c>
      <c r="H536" t="n">
        <v>0.305</v>
      </c>
    </row>
    <row r="537">
      <c r="A537" t="inlineStr">
        <is>
          <t>sw_IBUF[15]: sw_IBUF[15]_inst/O to masterReg/register_reg_r1_0_31_18_23_i_1/I3 sum delays</t>
        </is>
      </c>
      <c r="E537">
        <f>(E2 + E5 + E7 + E9 + E11 + E15 + E18 + E27 + E39 + E51 + E63 + E74 + E86 + E136 + E139 + E210 + E224 + E227 + E268 + E295 + E299 + E359 + E427 + E431 + E448 + E454 + E470 + E497 + E516 + E518 + E531 + E534 + E536)</f>
        <v/>
      </c>
      <c r="F537">
        <f>(F2 + F5 + F7 + F9 + F11 + F15 + F18 + F27 + F39 + F51 + F63 + F74 + F86 + F136 + F139 + F210 + F224 + F227 + F268 + F295 + F299 + F359 + F427 + F431 + F448 + F454 + F470 + F497 + F516 + F518 + F531 + F534 + F536)</f>
        <v/>
      </c>
      <c r="G537">
        <f>(G2 + G5 + G7 + G9 + G11 + G15 + G18 + G27 + G39 + G51 + G63 + G74 + G86 + G136 + G139 + G210 + G224 + G227 + G268 + G295 + G299 + G359 + G427 + G431 + G448 + G454 + G470 + G497 + G516 + G518 + G531 + G534 + G536)</f>
        <v/>
      </c>
      <c r="H537">
        <f>(H2 + H5 + H7 + H9 + H11 + H15 + H18 + H27 + H39 + H51 + H63 + H74 + H86 + H136 + H139 + H210 + H224 + H227 + H268 + H295 + H299 + H359 + H427 + H431 + H448 + H454 + H470 + H497 + H516 + H518 + H531 + H534 + H536)</f>
        <v/>
      </c>
      <c r="J537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J497 + J499 + J516 + J517 + J518 + J519 + J531 + J533 + J534 + J535 + J536)</f>
        <v/>
      </c>
    </row>
    <row r="538">
      <c r="A538" t="inlineStr">
        <is>
          <t>sw_IBUF[15]: sw_IBUF[15]_inst/O to masterReg/register_reg_r1_0_31_18_23_i_1/I3sum delays + cap delay</t>
        </is>
      </c>
      <c r="E538">
        <f>1000*(E537 + J537)</f>
        <v/>
      </c>
      <c r="F538">
        <f>1000*(F537 + J537)</f>
        <v/>
      </c>
      <c r="G538">
        <f>1000*(G537 + J537)</f>
        <v/>
      </c>
      <c r="H538">
        <f>1000*(H537 + J537)</f>
        <v/>
      </c>
    </row>
    <row r="540">
      <c r="A540" t="inlineStr">
        <is>
          <t>sw_IBUF[15]: sw_IBUF[15]_inst/O to masterReg/register_reg_r1_0_31_18_23_i_1/I3Total delay (from Vivado)</t>
        </is>
      </c>
      <c r="E540" t="inlineStr">
        <is>
          <t>2704</t>
        </is>
      </c>
      <c r="F540" t="inlineStr">
        <is>
          <t>2348</t>
        </is>
      </c>
      <c r="G540" t="inlineStr">
        <is>
          <t>4479</t>
        </is>
      </c>
      <c r="H540" t="inlineStr">
        <is>
          <t>3747</t>
        </is>
      </c>
    </row>
    <row r="542">
      <c r="A542" t="inlineStr">
        <is>
          <t>INT_L_X2Y50/INT_L.NW2END3-&gt;&gt;NL1BEG2</t>
        </is>
      </c>
      <c r="B542" t="inlineStr">
        <is>
          <t>Buffer</t>
        </is>
      </c>
      <c r="C542" t="n">
        <v>1.16220225</v>
      </c>
      <c r="D542" t="n">
        <v>0.008429000000000001</v>
      </c>
      <c r="E542" t="n">
        <v>0.054</v>
      </c>
      <c r="F542" t="n">
        <v>0.044</v>
      </c>
      <c r="G542" t="n">
        <v>0.131</v>
      </c>
      <c r="H542" t="n">
        <v>0.108</v>
      </c>
      <c r="I542">
        <f>((D545 + D556 + D567 + D578) + (D543 + D544))</f>
        <v/>
      </c>
      <c r="J542">
        <f>(((D545 + D556 + D567 + D578) + (D543 + D544))*C542)</f>
        <v/>
      </c>
    </row>
    <row r="543">
      <c r="A543" t="inlineStr">
        <is>
          <t>INT_L_X2Y50/NL1BEG2</t>
        </is>
      </c>
      <c r="B543" t="inlineStr">
        <is>
          <t>Part of wire</t>
        </is>
      </c>
      <c r="C543" t="n">
        <v>0</v>
      </c>
      <c r="D543" t="n">
        <v>0</v>
      </c>
    </row>
    <row r="544">
      <c r="A544" t="inlineStr">
        <is>
          <t>INT_L_X2Y51/NL1END2</t>
        </is>
      </c>
      <c r="B544" t="inlineStr">
        <is>
          <t>Part of wire</t>
        </is>
      </c>
      <c r="C544" t="n">
        <v>0</v>
      </c>
      <c r="D544" t="n">
        <v>0</v>
      </c>
      <c r="I544">
        <f>(((D543 + D544)/2) + (D545 + D556 + D567 + D578))</f>
        <v/>
      </c>
      <c r="J544">
        <f>((C543 + C544)*(((D543 + D544)/2) + (D545 + D556 + D567 + D578)))</f>
        <v/>
      </c>
    </row>
    <row r="545">
      <c r="A545" t="inlineStr">
        <is>
          <t>INT_L_X2Y51/INT_L.NL1END2-&gt;&gt;IMUX_L3</t>
        </is>
      </c>
      <c r="B545" t="inlineStr">
        <is>
          <t>Buffer</t>
        </is>
      </c>
      <c r="C545" t="n">
        <v>1.6107141875</v>
      </c>
      <c r="D545" t="n">
        <v>0.007713</v>
      </c>
      <c r="E545" t="n">
        <v>0.047</v>
      </c>
      <c r="F545" t="n">
        <v>0.038</v>
      </c>
      <c r="G545" t="n">
        <v>0.138</v>
      </c>
      <c r="H545" t="n">
        <v>0.114</v>
      </c>
      <c r="I545">
        <f>((((D550) + (D549))) + (D546 + D547))</f>
        <v/>
      </c>
      <c r="J545">
        <f>(((((D550) + (D549))) + (D546 + D547))*C545)</f>
        <v/>
      </c>
    </row>
    <row r="546">
      <c r="A546" t="inlineStr">
        <is>
          <t>INT_L_X2Y51/IMUX_L3</t>
        </is>
      </c>
      <c r="B546" t="inlineStr">
        <is>
          <t>Part of wire</t>
        </is>
      </c>
      <c r="C546" t="n">
        <v>0</v>
      </c>
      <c r="D546" t="n">
        <v>0</v>
      </c>
    </row>
    <row r="547">
      <c r="A547" t="inlineStr">
        <is>
          <t>CLBLL_L_X2Y51/CLBLL_IMUX3</t>
        </is>
      </c>
      <c r="B547" t="inlineStr">
        <is>
          <t>Part of wire</t>
        </is>
      </c>
      <c r="C547" t="n">
        <v>0</v>
      </c>
      <c r="D547" t="n">
        <v>0</v>
      </c>
      <c r="I547">
        <f>(((D546 + D547)/2) + (((D550) + (D549))))</f>
        <v/>
      </c>
      <c r="J547">
        <f>((C546 + C547)*(((D546 + D547)/2) + (((D550) + (D549)))))</f>
        <v/>
      </c>
    </row>
    <row r="548">
      <c r="A548" t="inlineStr">
        <is>
          <t>CLBLL_L_X2Y51/CLBLL_L.CLBLL_IMUX3-&gt;CLBLL_L_A2</t>
        </is>
      </c>
      <c r="B548" t="inlineStr">
        <is>
          <t>PassTransistor</t>
        </is>
      </c>
      <c r="C548" t="n">
        <v>0</v>
      </c>
      <c r="E548" t="n">
        <v>0</v>
      </c>
      <c r="F548" t="n">
        <v>0</v>
      </c>
      <c r="G548" t="n">
        <v>0</v>
      </c>
      <c r="H548" t="n">
        <v>0</v>
      </c>
      <c r="I548">
        <f>((D550) + (D549))</f>
        <v/>
      </c>
      <c r="J548">
        <f>(((D550) + (D549))*C548)</f>
        <v/>
      </c>
    </row>
    <row r="549">
      <c r="A549" t="inlineStr">
        <is>
          <t>CLBLL_L_X2Y51/CLBLL_L_A2</t>
        </is>
      </c>
      <c r="B549" t="inlineStr">
        <is>
          <t>Part of wire</t>
        </is>
      </c>
      <c r="C549" t="n">
        <v>0</v>
      </c>
      <c r="D549" t="n">
        <v>0</v>
      </c>
      <c r="I549">
        <f>(((D549)/2) + (D550))</f>
        <v/>
      </c>
      <c r="J549">
        <f>((C549)*(((D549)/2) + (D550)))</f>
        <v/>
      </c>
    </row>
    <row r="550">
      <c r="A550" t="inlineStr">
        <is>
          <t>ALU1/readData2[19]_i_3/I1</t>
        </is>
      </c>
      <c r="B550" t="inlineStr">
        <is>
          <t>Inpin</t>
        </is>
      </c>
      <c r="D550" t="n">
        <v>0</v>
      </c>
      <c r="E550" t="n">
        <v>0.212</v>
      </c>
      <c r="F550" t="n">
        <v>0.17</v>
      </c>
      <c r="G550" t="n">
        <v>0.507</v>
      </c>
      <c r="H550" t="n">
        <v>0.409</v>
      </c>
    </row>
    <row r="551">
      <c r="A551" t="inlineStr">
        <is>
          <t>sw_IBUF[15]: sw_IBUF[15]_inst/O to ALU1/readData2[19]_i_3/I1 sum delays</t>
        </is>
      </c>
      <c r="E551">
        <f>(E2 + E5 + E7 + E9 + E11 + E15 + E18 + E27 + E39 + E51 + E63 + E74 + E86 + E136 + E139 + E210 + E224 + E227 + E268 + E295 + E299 + E359 + E427 + E431 + E448 + E454 + E470 + E542 + E545 + E548 + E550)</f>
        <v/>
      </c>
      <c r="F551">
        <f>(F2 + F5 + F7 + F9 + F11 + F15 + F18 + F27 + F39 + F51 + F63 + F74 + F86 + F136 + F139 + F210 + F224 + F227 + F268 + F295 + F299 + F359 + F427 + F431 + F448 + F454 + F470 + F542 + F545 + F548 + F550)</f>
        <v/>
      </c>
      <c r="G551">
        <f>(G2 + G5 + G7 + G9 + G11 + G15 + G18 + G27 + G39 + G51 + G63 + G74 + G86 + G136 + G139 + G210 + G224 + G227 + G268 + G295 + G299 + G359 + G427 + G431 + G448 + G454 + G470 + G542 + G545 + G548 + G550)</f>
        <v/>
      </c>
      <c r="H551">
        <f>(H2 + H5 + H7 + H9 + H11 + H15 + H18 + H27 + H39 + H51 + H63 + H74 + H86 + H136 + H139 + H210 + H224 + H227 + H268 + H295 + H299 + H359 + H427 + H431 + H448 + H454 + H470 + H542 + H545 + H548 + H550)</f>
        <v/>
      </c>
      <c r="J551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J545 + J547 + J548 + J549 + J550)</f>
        <v/>
      </c>
    </row>
    <row r="552">
      <c r="A552" t="inlineStr">
        <is>
          <t>sw_IBUF[15]: sw_IBUF[15]_inst/O to ALU1/readData2[19]_i_3/I1sum delays + cap delay</t>
        </is>
      </c>
      <c r="E552">
        <f>1000*(E551 + J551)</f>
        <v/>
      </c>
      <c r="F552">
        <f>1000*(F551 + J551)</f>
        <v/>
      </c>
      <c r="G552">
        <f>1000*(G551 + J551)</f>
        <v/>
      </c>
      <c r="H552">
        <f>1000*(H551 + J551)</f>
        <v/>
      </c>
    </row>
    <row r="554">
      <c r="A554" t="inlineStr">
        <is>
          <t>sw_IBUF[15]: sw_IBUF[15]_inst/O to ALU1/readData2[19]_i_3/I1Total delay (from Vivado)</t>
        </is>
      </c>
      <c r="E554" t="inlineStr">
        <is>
          <t>2639</t>
        </is>
      </c>
      <c r="F554" t="inlineStr">
        <is>
          <t>2330</t>
        </is>
      </c>
      <c r="G554" t="inlineStr">
        <is>
          <t>4316</t>
        </is>
      </c>
      <c r="H554" t="inlineStr">
        <is>
          <t>3719</t>
        </is>
      </c>
    </row>
    <row r="556">
      <c r="A556" t="inlineStr">
        <is>
          <t>INT_L_X2Y51/INT_L.NL1END2-&gt;&gt;IMUX_L28</t>
        </is>
      </c>
      <c r="B556" t="inlineStr">
        <is>
          <t>Buffer</t>
        </is>
      </c>
      <c r="C556" t="n">
        <v>1.6107141875</v>
      </c>
      <c r="D556" t="n">
        <v>0.007713</v>
      </c>
      <c r="E556" t="n">
        <v>0.047</v>
      </c>
      <c r="F556" t="n">
        <v>0.038</v>
      </c>
      <c r="G556" t="n">
        <v>0.138</v>
      </c>
      <c r="H556" t="n">
        <v>0.114</v>
      </c>
      <c r="I556">
        <f>((((D561) + (D560))) + (D557 + D558))</f>
        <v/>
      </c>
      <c r="J556">
        <f>(((((D561) + (D560))) + (D557 + D558))*C556)</f>
        <v/>
      </c>
    </row>
    <row r="557">
      <c r="A557" t="inlineStr">
        <is>
          <t>INT_L_X2Y51/IMUX_L28</t>
        </is>
      </c>
      <c r="B557" t="inlineStr">
        <is>
          <t>Part of wire</t>
        </is>
      </c>
      <c r="C557" t="n">
        <v>0</v>
      </c>
      <c r="D557" t="n">
        <v>0</v>
      </c>
    </row>
    <row r="558">
      <c r="A558" t="inlineStr">
        <is>
          <t>CLBLL_L_X2Y51/CLBLL_IMUX28</t>
        </is>
      </c>
      <c r="B558" t="inlineStr">
        <is>
          <t>Part of wire</t>
        </is>
      </c>
      <c r="C558" t="n">
        <v>0</v>
      </c>
      <c r="D558" t="n">
        <v>0</v>
      </c>
      <c r="I558">
        <f>(((D557 + D558)/2) + (((D561) + (D560))))</f>
        <v/>
      </c>
      <c r="J558">
        <f>((C557 + C558)*(((D557 + D558)/2) + (((D561) + (D560)))))</f>
        <v/>
      </c>
    </row>
    <row r="559">
      <c r="A559" t="inlineStr">
        <is>
          <t>CLBLL_L_X2Y51/CLBLL_L.CLBLL_IMUX28-&gt;CLBLL_LL_C4</t>
        </is>
      </c>
      <c r="B559" t="inlineStr">
        <is>
          <t>PassTransistor</t>
        </is>
      </c>
      <c r="C559" t="n">
        <v>0</v>
      </c>
      <c r="E559" t="n">
        <v>0</v>
      </c>
      <c r="F559" t="n">
        <v>0</v>
      </c>
      <c r="G559" t="n">
        <v>0</v>
      </c>
      <c r="H559" t="n">
        <v>0</v>
      </c>
      <c r="I559">
        <f>((D561) + (D560))</f>
        <v/>
      </c>
      <c r="J559">
        <f>(((D561) + (D560))*C559)</f>
        <v/>
      </c>
    </row>
    <row r="560">
      <c r="A560" t="inlineStr">
        <is>
          <t>CLBLL_L_X2Y51/CLBLL_LL_C4</t>
        </is>
      </c>
      <c r="B560" t="inlineStr">
        <is>
          <t>Part of wire</t>
        </is>
      </c>
      <c r="C560" t="n">
        <v>0</v>
      </c>
      <c r="D560" t="n">
        <v>0.004545</v>
      </c>
      <c r="I560">
        <f>(((D560)/2) + (D561))</f>
        <v/>
      </c>
      <c r="J560">
        <f>((C560)*(((D560)/2) + (D561)))</f>
        <v/>
      </c>
    </row>
    <row r="561">
      <c r="A561" t="inlineStr">
        <is>
          <t>masterReg/readData2[18]_i_2/I1</t>
        </is>
      </c>
      <c r="B561" t="inlineStr">
        <is>
          <t>Inpin</t>
        </is>
      </c>
      <c r="D561" t="n">
        <v>0</v>
      </c>
      <c r="E561" t="n">
        <v>0.108</v>
      </c>
      <c r="F561" t="n">
        <v>0.08699999999999999</v>
      </c>
      <c r="G561" t="n">
        <v>0.281</v>
      </c>
      <c r="H561" t="n">
        <v>0.227</v>
      </c>
    </row>
    <row r="562">
      <c r="A562" t="inlineStr">
        <is>
          <t>sw_IBUF[15]: sw_IBUF[15]_inst/O to masterReg/readData2[18]_i_2/I1 sum delays</t>
        </is>
      </c>
      <c r="E562">
        <f>(E2 + E5 + E7 + E9 + E11 + E15 + E18 + E27 + E39 + E51 + E63 + E74 + E86 + E136 + E139 + E210 + E224 + E227 + E268 + E295 + E299 + E359 + E427 + E431 + E448 + E454 + E470 + E542 + E556 + E559 + E561)</f>
        <v/>
      </c>
      <c r="F562">
        <f>(F2 + F5 + F7 + F9 + F11 + F15 + F18 + F27 + F39 + F51 + F63 + F74 + F86 + F136 + F139 + F210 + F224 + F227 + F268 + F295 + F299 + F359 + F427 + F431 + F448 + F454 + F470 + F542 + F556 + F559 + F561)</f>
        <v/>
      </c>
      <c r="G562">
        <f>(G2 + G5 + G7 + G9 + G11 + G15 + G18 + G27 + G39 + G51 + G63 + G74 + G86 + G136 + G139 + G210 + G224 + G227 + G268 + G295 + G299 + G359 + G427 + G431 + G448 + G454 + G470 + G542 + G556 + G559 + G561)</f>
        <v/>
      </c>
      <c r="H562">
        <f>(H2 + H5 + H7 + H9 + H11 + H15 + H18 + H27 + H39 + H51 + H63 + H74 + H86 + H136 + H139 + H210 + H224 + H227 + H268 + H295 + H299 + H359 + H427 + H431 + H448 + H454 + H470 + H542 + H556 + H559 + H561)</f>
        <v/>
      </c>
      <c r="J562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J556 + J558 + J559 + J560 + J561)</f>
        <v/>
      </c>
    </row>
    <row r="563">
      <c r="A563" t="inlineStr">
        <is>
          <t>sw_IBUF[15]: sw_IBUF[15]_inst/O to masterReg/readData2[18]_i_2/I1sum delays + cap delay</t>
        </is>
      </c>
      <c r="E563">
        <f>1000*(E562 + J562)</f>
        <v/>
      </c>
      <c r="F563">
        <f>1000*(F562 + J562)</f>
        <v/>
      </c>
      <c r="G563">
        <f>1000*(G562 + J562)</f>
        <v/>
      </c>
      <c r="H563">
        <f>1000*(H562 + J562)</f>
        <v/>
      </c>
    </row>
    <row r="565">
      <c r="A565" t="inlineStr">
        <is>
          <t>sw_IBUF[15]: sw_IBUF[15]_inst/O to masterReg/readData2[18]_i_2/I1Total delay (from Vivado)</t>
        </is>
      </c>
      <c r="E565" t="inlineStr">
        <is>
          <t>2542</t>
        </is>
      </c>
      <c r="F565" t="inlineStr">
        <is>
          <t>2254</t>
        </is>
      </c>
      <c r="G565" t="inlineStr">
        <is>
          <t>4125</t>
        </is>
      </c>
      <c r="H565" t="inlineStr">
        <is>
          <t>3567</t>
        </is>
      </c>
    </row>
    <row r="567">
      <c r="A567" t="inlineStr">
        <is>
          <t>INT_L_X2Y51/INT_L.NL1END2-&gt;&gt;IMUX_L44</t>
        </is>
      </c>
      <c r="B567" t="inlineStr">
        <is>
          <t>Buffer</t>
        </is>
      </c>
      <c r="C567" t="n">
        <v>1.6107141875</v>
      </c>
      <c r="D567" t="n">
        <v>0.007713</v>
      </c>
      <c r="E567" t="n">
        <v>0.047</v>
      </c>
      <c r="F567" t="n">
        <v>0.038</v>
      </c>
      <c r="G567" t="n">
        <v>0.138</v>
      </c>
      <c r="H567" t="n">
        <v>0.114</v>
      </c>
      <c r="I567">
        <f>((((D572) + (D571))) + (D568 + D569))</f>
        <v/>
      </c>
      <c r="J567">
        <f>(((((D572) + (D571))) + (D568 + D569))*C567)</f>
        <v/>
      </c>
    </row>
    <row r="568">
      <c r="A568" t="inlineStr">
        <is>
          <t>INT_L_X2Y51/IMUX_L44</t>
        </is>
      </c>
      <c r="B568" t="inlineStr">
        <is>
          <t>Part of wire</t>
        </is>
      </c>
      <c r="C568" t="n">
        <v>0</v>
      </c>
      <c r="D568" t="n">
        <v>0</v>
      </c>
    </row>
    <row r="569">
      <c r="A569" t="inlineStr">
        <is>
          <t>CLBLL_L_X2Y51/CLBLL_IMUX44</t>
        </is>
      </c>
      <c r="B569" t="inlineStr">
        <is>
          <t>Part of wire</t>
        </is>
      </c>
      <c r="C569" t="n">
        <v>0</v>
      </c>
      <c r="D569" t="n">
        <v>0</v>
      </c>
      <c r="I569">
        <f>(((D568 + D569)/2) + (((D572) + (D571))))</f>
        <v/>
      </c>
      <c r="J569">
        <f>((C568 + C569)*(((D568 + D569)/2) + (((D572) + (D571)))))</f>
        <v/>
      </c>
    </row>
    <row r="570">
      <c r="A570" t="inlineStr">
        <is>
          <t>CLBLL_L_X2Y51/CLBLL_L.CLBLL_IMUX44-&gt;CLBLL_LL_D4</t>
        </is>
      </c>
      <c r="B570" t="inlineStr">
        <is>
          <t>PassTransistor</t>
        </is>
      </c>
      <c r="C570" t="n">
        <v>0</v>
      </c>
      <c r="E570" t="n">
        <v>0</v>
      </c>
      <c r="F570" t="n">
        <v>0</v>
      </c>
      <c r="G570" t="n">
        <v>0</v>
      </c>
      <c r="H570" t="n">
        <v>0</v>
      </c>
      <c r="I570">
        <f>((D572) + (D571))</f>
        <v/>
      </c>
      <c r="J570">
        <f>(((D572) + (D571))*C570)</f>
        <v/>
      </c>
    </row>
    <row r="571">
      <c r="A571" t="inlineStr">
        <is>
          <t>CLBLL_L_X2Y51/CLBLL_LL_D4</t>
        </is>
      </c>
      <c r="B571" t="inlineStr">
        <is>
          <t>Part of wire</t>
        </is>
      </c>
      <c r="C571" t="n">
        <v>0</v>
      </c>
      <c r="D571" t="n">
        <v>0</v>
      </c>
      <c r="I571">
        <f>(((D571)/2) + (D572))</f>
        <v/>
      </c>
      <c r="J571">
        <f>((C571)*(((D571)/2) + (D572)))</f>
        <v/>
      </c>
    </row>
    <row r="572">
      <c r="A572" t="inlineStr">
        <is>
          <t>masterReg/register_reg_r1_0_31_18_23_i_2/I3</t>
        </is>
      </c>
      <c r="B572" t="inlineStr">
        <is>
          <t>Inpin</t>
        </is>
      </c>
      <c r="D572" t="n">
        <v>0</v>
      </c>
      <c r="E572" t="n">
        <v>0.109</v>
      </c>
      <c r="F572" t="n">
        <v>0.08799999999999999</v>
      </c>
      <c r="G572" t="n">
        <v>0.284</v>
      </c>
      <c r="H572" t="n">
        <v>0.229</v>
      </c>
    </row>
    <row r="573">
      <c r="A573" t="inlineStr">
        <is>
          <t>sw_IBUF[15]: sw_IBUF[15]_inst/O to masterReg/register_reg_r1_0_31_18_23_i_2/I3 sum delays</t>
        </is>
      </c>
      <c r="E573">
        <f>(E2 + E5 + E7 + E9 + E11 + E15 + E18 + E27 + E39 + E51 + E63 + E74 + E86 + E136 + E139 + E210 + E224 + E227 + E268 + E295 + E299 + E359 + E427 + E431 + E448 + E454 + E470 + E542 + E567 + E570 + E572)</f>
        <v/>
      </c>
      <c r="F573">
        <f>(F2 + F5 + F7 + F9 + F11 + F15 + F18 + F27 + F39 + F51 + F63 + F74 + F86 + F136 + F139 + F210 + F224 + F227 + F268 + F295 + F299 + F359 + F427 + F431 + F448 + F454 + F470 + F542 + F567 + F570 + F572)</f>
        <v/>
      </c>
      <c r="G573">
        <f>(G2 + G5 + G7 + G9 + G11 + G15 + G18 + G27 + G39 + G51 + G63 + G74 + G86 + G136 + G139 + G210 + G224 + G227 + G268 + G295 + G299 + G359 + G427 + G431 + G448 + G454 + G470 + G542 + G567 + G570 + G572)</f>
        <v/>
      </c>
      <c r="H573">
        <f>(H2 + H5 + H7 + H9 + H11 + H15 + H18 + H27 + H39 + H51 + H63 + H74 + H86 + H136 + H139 + H210 + H224 + H227 + H268 + H295 + H299 + H359 + H427 + H431 + H448 + H454 + H470 + H542 + H567 + H570 + H572)</f>
        <v/>
      </c>
      <c r="J573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J567 + J569 + J570 + J571 + J572)</f>
        <v/>
      </c>
    </row>
    <row r="574">
      <c r="A574" t="inlineStr">
        <is>
          <t>sw_IBUF[15]: sw_IBUF[15]_inst/O to masterReg/register_reg_r1_0_31_18_23_i_2/I3sum delays + cap delay</t>
        </is>
      </c>
      <c r="E574">
        <f>1000*(E573 + J573)</f>
        <v/>
      </c>
      <c r="F574">
        <f>1000*(F573 + J573)</f>
        <v/>
      </c>
      <c r="G574">
        <f>1000*(G573 + J573)</f>
        <v/>
      </c>
      <c r="H574">
        <f>1000*(H573 + J573)</f>
        <v/>
      </c>
    </row>
    <row r="576">
      <c r="A576" t="inlineStr">
        <is>
          <t>sw_IBUF[15]: sw_IBUF[15]_inst/O to masterReg/register_reg_r1_0_31_18_23_i_2/I3Total delay (from Vivado)</t>
        </is>
      </c>
      <c r="E576" t="inlineStr">
        <is>
          <t>2536</t>
        </is>
      </c>
      <c r="F576" t="inlineStr">
        <is>
          <t>2248</t>
        </is>
      </c>
      <c r="G576" t="inlineStr">
        <is>
          <t>4122</t>
        </is>
      </c>
      <c r="H576" t="inlineStr">
        <is>
          <t>3563</t>
        </is>
      </c>
    </row>
    <row r="578">
      <c r="A578" t="inlineStr">
        <is>
          <t>INT_L_X2Y51/INT_L.NL1END2-&gt;&gt;NN2BEG2</t>
        </is>
      </c>
      <c r="B578" t="inlineStr">
        <is>
          <t>Buffer</t>
        </is>
      </c>
      <c r="C578" t="n">
        <v>1.1851186875</v>
      </c>
      <c r="D578" t="n">
        <v>0.008473000000000001</v>
      </c>
      <c r="E578" t="n">
        <v>0.06</v>
      </c>
      <c r="F578" t="n">
        <v>0.05</v>
      </c>
      <c r="G578" t="n">
        <v>0.133</v>
      </c>
      <c r="H578" t="n">
        <v>0.11</v>
      </c>
      <c r="I578">
        <f>((D582 + D593) + (D579 + D580 + D581))</f>
        <v/>
      </c>
      <c r="J578">
        <f>(((D582 + D593) + (D579 + D580 + D581))*C578)</f>
        <v/>
      </c>
    </row>
    <row r="579">
      <c r="A579" t="inlineStr">
        <is>
          <t>INT_L_X2Y51/NN2BEG2</t>
        </is>
      </c>
      <c r="B579" t="inlineStr">
        <is>
          <t>Part of wire</t>
        </is>
      </c>
      <c r="C579" t="n">
        <v>0</v>
      </c>
      <c r="D579" t="n">
        <v>0</v>
      </c>
    </row>
    <row r="580">
      <c r="A580" t="inlineStr">
        <is>
          <t>INT_L_X2Y53/NN2END2</t>
        </is>
      </c>
      <c r="B580" t="inlineStr">
        <is>
          <t>Part of wire</t>
        </is>
      </c>
      <c r="C580" t="n">
        <v>0</v>
      </c>
      <c r="D580" t="n">
        <v>0</v>
      </c>
    </row>
    <row r="581">
      <c r="A581" t="inlineStr">
        <is>
          <t>INT_L_X2Y52/NN2A2</t>
        </is>
      </c>
      <c r="B581" t="inlineStr">
        <is>
          <t>Part of wire</t>
        </is>
      </c>
      <c r="C581" t="n">
        <v>0</v>
      </c>
      <c r="D581" t="n">
        <v>0</v>
      </c>
      <c r="I581">
        <f>(((D579 + D580 + D581)/2) + (D582 + D593))</f>
        <v/>
      </c>
      <c r="J581">
        <f>((C579 + C580 + C581)*(((D579 + D580 + D581)/2) + (D582 + D593)))</f>
        <v/>
      </c>
    </row>
    <row r="582">
      <c r="A582" t="inlineStr">
        <is>
          <t>INT_L_X2Y53/INT_L.NN2END2-&gt;&gt;IMUX_L5</t>
        </is>
      </c>
      <c r="B582" t="inlineStr">
        <is>
          <t>Buffer</t>
        </is>
      </c>
      <c r="C582" t="n">
        <v>1.6107141875</v>
      </c>
      <c r="D582" t="n">
        <v>0.007713</v>
      </c>
      <c r="E582" t="n">
        <v>0.047</v>
      </c>
      <c r="F582" t="n">
        <v>0.038</v>
      </c>
      <c r="G582" t="n">
        <v>0.138</v>
      </c>
      <c r="H582" t="n">
        <v>0.114</v>
      </c>
      <c r="I582">
        <f>((((D587) + (D586))) + (D583 + D584))</f>
        <v/>
      </c>
      <c r="J582">
        <f>(((((D587) + (D586))) + (D583 + D584))*C582)</f>
        <v/>
      </c>
    </row>
    <row r="583">
      <c r="A583" t="inlineStr">
        <is>
          <t>INT_L_X2Y53/IMUX_L5</t>
        </is>
      </c>
      <c r="B583" t="inlineStr">
        <is>
          <t>Part of wire</t>
        </is>
      </c>
      <c r="C583" t="n">
        <v>0</v>
      </c>
      <c r="D583" t="n">
        <v>0</v>
      </c>
    </row>
    <row r="584">
      <c r="A584" t="inlineStr">
        <is>
          <t>CLBLL_L_X2Y53/CLBLL_IMUX5</t>
        </is>
      </c>
      <c r="B584" t="inlineStr">
        <is>
          <t>Part of wire</t>
        </is>
      </c>
      <c r="C584" t="n">
        <v>0</v>
      </c>
      <c r="D584" t="n">
        <v>0</v>
      </c>
      <c r="I584">
        <f>(((D583 + D584)/2) + (((D587) + (D586))))</f>
        <v/>
      </c>
      <c r="J584">
        <f>((C583 + C584)*(((D583 + D584)/2) + (((D587) + (D586)))))</f>
        <v/>
      </c>
    </row>
    <row r="585">
      <c r="A585" t="inlineStr">
        <is>
          <t>CLBLL_L_X2Y53/CLBLL_L.CLBLL_IMUX5-&gt;CLBLL_L_A6</t>
        </is>
      </c>
      <c r="B585" t="inlineStr">
        <is>
          <t>PassTransistor</t>
        </is>
      </c>
      <c r="C585" t="n">
        <v>0</v>
      </c>
      <c r="E585" t="n">
        <v>0</v>
      </c>
      <c r="F585" t="n">
        <v>0</v>
      </c>
      <c r="G585" t="n">
        <v>0</v>
      </c>
      <c r="H585" t="n">
        <v>0</v>
      </c>
      <c r="I585">
        <f>((D587) + (D586))</f>
        <v/>
      </c>
      <c r="J585">
        <f>(((D587) + (D586))*C585)</f>
        <v/>
      </c>
    </row>
    <row r="586">
      <c r="A586" t="inlineStr">
        <is>
          <t>CLBLL_L_X2Y53/CLBLL_L_A6</t>
        </is>
      </c>
      <c r="B586" t="inlineStr">
        <is>
          <t>Part of wire</t>
        </is>
      </c>
      <c r="C586" t="n">
        <v>0</v>
      </c>
      <c r="D586" t="n">
        <v>0</v>
      </c>
      <c r="I586">
        <f>(((D586)/2) + (D587))</f>
        <v/>
      </c>
      <c r="J586">
        <f>((C586)*(((D586)/2) + (D587)))</f>
        <v/>
      </c>
    </row>
    <row r="587">
      <c r="A587" t="inlineStr">
        <is>
          <t>masterReg/register_reg_r1_0_31_18_23_i_4/I3</t>
        </is>
      </c>
      <c r="B587" t="inlineStr">
        <is>
          <t>Inpin</t>
        </is>
      </c>
      <c r="D587" t="n">
        <v>0</v>
      </c>
      <c r="E587" t="n">
        <v>0.002</v>
      </c>
      <c r="F587" t="n">
        <v>0.002</v>
      </c>
      <c r="G587" t="n">
        <v>0.005</v>
      </c>
      <c r="H587" t="n">
        <v>0.004</v>
      </c>
    </row>
    <row r="588">
      <c r="A588" t="inlineStr">
        <is>
          <t>sw_IBUF[15]: sw_IBUF[15]_inst/O to masterReg/register_reg_r1_0_31_18_23_i_4/I3 sum delays</t>
        </is>
      </c>
      <c r="E588">
        <f>(E2 + E5 + E7 + E9 + E11 + E15 + E18 + E27 + E39 + E51 + E63 + E74 + E86 + E136 + E139 + E210 + E224 + E227 + E268 + E295 + E299 + E359 + E427 + E431 + E448 + E454 + E470 + E542 + E578 + E582 + E585 + E587)</f>
        <v/>
      </c>
      <c r="F588">
        <f>(F2 + F5 + F7 + F9 + F11 + F15 + F18 + F27 + F39 + F51 + F63 + F74 + F86 + F136 + F139 + F210 + F224 + F227 + F268 + F295 + F299 + F359 + F427 + F431 + F448 + F454 + F470 + F542 + F578 + F582 + F585 + F587)</f>
        <v/>
      </c>
      <c r="G588">
        <f>(G2 + G5 + G7 + G9 + G11 + G15 + G18 + G27 + G39 + G51 + G63 + G74 + G86 + G136 + G139 + G210 + G224 + G227 + G268 + G295 + G299 + G359 + G427 + G431 + G448 + G454 + G470 + G542 + G578 + G582 + G585 + G587)</f>
        <v/>
      </c>
      <c r="H588">
        <f>(H2 + H5 + H7 + H9 + H11 + H15 + H18 + H27 + H39 + H51 + H63 + H74 + H86 + H136 + H139 + H210 + H224 + H227 + H268 + H295 + H299 + H359 + H427 + H431 + H448 + H454 + H470 + H542 + H578 + H582 + H585 + H587)</f>
        <v/>
      </c>
      <c r="J588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J582 + J584 + J585 + J586 + J587)</f>
        <v/>
      </c>
    </row>
    <row r="589">
      <c r="A589" t="inlineStr">
        <is>
          <t>sw_IBUF[15]: sw_IBUF[15]_inst/O to masterReg/register_reg_r1_0_31_18_23_i_4/I3sum delays + cap delay</t>
        </is>
      </c>
      <c r="E589">
        <f>1000*(E588 + J588)</f>
        <v/>
      </c>
      <c r="F589">
        <f>1000*(F588 + J588)</f>
        <v/>
      </c>
      <c r="G589">
        <f>1000*(G588 + J588)</f>
        <v/>
      </c>
      <c r="H589">
        <f>1000*(H588 + J588)</f>
        <v/>
      </c>
    </row>
    <row r="591">
      <c r="A591" t="inlineStr">
        <is>
          <t>sw_IBUF[15]: sw_IBUF[15]_inst/O to masterReg/register_reg_r1_0_31_18_23_i_4/I3Total delay (from Vivado)</t>
        </is>
      </c>
      <c r="E591" t="inlineStr">
        <is>
          <t>2506</t>
        </is>
      </c>
      <c r="F591" t="inlineStr">
        <is>
          <t>2229</t>
        </is>
      </c>
      <c r="G591" t="inlineStr">
        <is>
          <t>4021</t>
        </is>
      </c>
      <c r="H591" t="inlineStr">
        <is>
          <t>3487</t>
        </is>
      </c>
    </row>
    <row r="593">
      <c r="A593" t="inlineStr">
        <is>
          <t>INT_L_X2Y53/INT_L.NN2END2-&gt;&gt;EL1BEG1</t>
        </is>
      </c>
      <c r="B593" t="inlineStr">
        <is>
          <t>Buffer</t>
        </is>
      </c>
      <c r="C593" t="n">
        <v>1.16220225</v>
      </c>
      <c r="D593" t="n">
        <v>0.008429000000000001</v>
      </c>
      <c r="E593" t="n">
        <v>0.043</v>
      </c>
      <c r="F593" t="n">
        <v>0.035</v>
      </c>
      <c r="G593" t="n">
        <v>0.124</v>
      </c>
      <c r="H593" t="n">
        <v>0.103</v>
      </c>
      <c r="I593">
        <f>((D596 + D607 + D618) + (D594 + D595))</f>
        <v/>
      </c>
      <c r="J593">
        <f>(((D596 + D607 + D618) + (D594 + D595))*C593)</f>
        <v/>
      </c>
    </row>
    <row r="594">
      <c r="A594" t="inlineStr">
        <is>
          <t>INT_L_X2Y53/EL1BEG1</t>
        </is>
      </c>
      <c r="B594" t="inlineStr">
        <is>
          <t>Part of wire</t>
        </is>
      </c>
      <c r="C594" t="n">
        <v>0</v>
      </c>
      <c r="D594" t="n">
        <v>0</v>
      </c>
    </row>
    <row r="595">
      <c r="A595" t="inlineStr">
        <is>
          <t>INT_R_X3Y53/EL1END1</t>
        </is>
      </c>
      <c r="B595" t="inlineStr">
        <is>
          <t>Part of wire</t>
        </is>
      </c>
      <c r="C595" t="n">
        <v>0</v>
      </c>
      <c r="D595" t="n">
        <v>0</v>
      </c>
      <c r="I595">
        <f>(((D594 + D595)/2) + (D596 + D607 + D618))</f>
        <v/>
      </c>
      <c r="J595">
        <f>((C594 + C595)*(((D594 + D595)/2) + (D596 + D607 + D618)))</f>
        <v/>
      </c>
    </row>
    <row r="596">
      <c r="A596" t="inlineStr">
        <is>
          <t>INT_R_X3Y53/INT_R.EL1END1-&gt;&gt;IMUX10</t>
        </is>
      </c>
      <c r="B596" t="inlineStr">
        <is>
          <t>Buffer</t>
        </is>
      </c>
      <c r="C596" t="n">
        <v>1.6107141875</v>
      </c>
      <c r="D596" t="n">
        <v>0.007713</v>
      </c>
      <c r="E596" t="n">
        <v>0.047</v>
      </c>
      <c r="F596" t="n">
        <v>0.038</v>
      </c>
      <c r="G596" t="n">
        <v>0.138</v>
      </c>
      <c r="H596" t="n">
        <v>0.114</v>
      </c>
      <c r="I596">
        <f>((((D601) + (D600))) + (D597 + D598))</f>
        <v/>
      </c>
      <c r="J596">
        <f>(((((D601) + (D600))) + (D597 + D598))*C596)</f>
        <v/>
      </c>
    </row>
    <row r="597">
      <c r="A597" t="inlineStr">
        <is>
          <t>INT_R_X3Y53/IMUX10</t>
        </is>
      </c>
      <c r="B597" t="inlineStr">
        <is>
          <t>Part of wire</t>
        </is>
      </c>
      <c r="C597" t="n">
        <v>0</v>
      </c>
      <c r="D597" t="n">
        <v>0</v>
      </c>
    </row>
    <row r="598">
      <c r="A598" t="inlineStr">
        <is>
          <t>CLBLM_R_X3Y53/CLBLM_IMUX10</t>
        </is>
      </c>
      <c r="B598" t="inlineStr">
        <is>
          <t>Part of wire</t>
        </is>
      </c>
      <c r="C598" t="n">
        <v>0</v>
      </c>
      <c r="D598" t="n">
        <v>0</v>
      </c>
      <c r="I598">
        <f>(((D597 + D598)/2) + (((D601) + (D600))))</f>
        <v/>
      </c>
      <c r="J598">
        <f>((C597 + C598)*(((D597 + D598)/2) + (((D601) + (D600)))))</f>
        <v/>
      </c>
    </row>
    <row r="599">
      <c r="A599" t="inlineStr">
        <is>
          <t>CLBLM_R_X3Y53/CLBLM_R.CLBLM_IMUX10-&gt;CLBLM_L_A4</t>
        </is>
      </c>
      <c r="B599" t="inlineStr">
        <is>
          <t>PassTransistor</t>
        </is>
      </c>
      <c r="C599" t="n">
        <v>0</v>
      </c>
      <c r="E599" t="n">
        <v>0</v>
      </c>
      <c r="F599" t="n">
        <v>0</v>
      </c>
      <c r="G599" t="n">
        <v>0</v>
      </c>
      <c r="H599" t="n">
        <v>0</v>
      </c>
      <c r="I599">
        <f>((D601) + (D600))</f>
        <v/>
      </c>
      <c r="J599">
        <f>(((D601) + (D600))*C599)</f>
        <v/>
      </c>
    </row>
    <row r="600">
      <c r="A600" t="inlineStr">
        <is>
          <t>CLBLM_R_X3Y53/CLBLM_L_A4</t>
        </is>
      </c>
      <c r="B600" t="inlineStr">
        <is>
          <t>Part of wire</t>
        </is>
      </c>
      <c r="C600" t="n">
        <v>0</v>
      </c>
      <c r="D600" t="n">
        <v>0</v>
      </c>
      <c r="I600">
        <f>(((D600)/2) + (D601))</f>
        <v/>
      </c>
      <c r="J600">
        <f>((C600)*(((D600)/2) + (D601)))</f>
        <v/>
      </c>
    </row>
    <row r="601">
      <c r="A601" t="inlineStr">
        <is>
          <t>ALU1/readData2[22]_i_3/I1</t>
        </is>
      </c>
      <c r="B601" t="inlineStr">
        <is>
          <t>Inpin</t>
        </is>
      </c>
      <c r="D601" t="n">
        <v>0</v>
      </c>
      <c r="E601" t="n">
        <v>0.107</v>
      </c>
      <c r="F601" t="n">
        <v>0.08599999999999999</v>
      </c>
      <c r="G601" t="n">
        <v>0.284</v>
      </c>
      <c r="H601" t="n">
        <v>0.229</v>
      </c>
    </row>
    <row r="602">
      <c r="A602" t="inlineStr">
        <is>
          <t>sw_IBUF[15]: sw_IBUF[15]_inst/O to ALU1/readData2[22]_i_3/I1 sum delays</t>
        </is>
      </c>
      <c r="E602">
        <f>(E2 + E5 + E7 + E9 + E11 + E15 + E18 + E27 + E39 + E51 + E63 + E74 + E86 + E136 + E139 + E210 + E224 + E227 + E268 + E295 + E299 + E359 + E427 + E431 + E448 + E454 + E470 + E542 + E578 + E593 + E596 + E599 + E601)</f>
        <v/>
      </c>
      <c r="F602">
        <f>(F2 + F5 + F7 + F9 + F11 + F15 + F18 + F27 + F39 + F51 + F63 + F74 + F86 + F136 + F139 + F210 + F224 + F227 + F268 + F295 + F299 + F359 + F427 + F431 + F448 + F454 + F470 + F542 + F578 + F593 + F596 + F599 + F601)</f>
        <v/>
      </c>
      <c r="G602">
        <f>(G2 + G5 + G7 + G9 + G11 + G15 + G18 + G27 + G39 + G51 + G63 + G74 + G86 + G136 + G139 + G210 + G224 + G227 + G268 + G295 + G299 + G359 + G427 + G431 + G448 + G454 + G470 + G542 + G578 + G593 + G596 + G599 + G601)</f>
        <v/>
      </c>
      <c r="H602">
        <f>(H2 + H5 + H7 + H9 + H11 + H15 + H18 + H27 + H39 + H51 + H63 + H74 + H86 + H136 + H139 + H210 + H224 + H227 + H268 + H295 + H299 + H359 + H427 + H431 + H448 + H454 + H470 + H542 + H578 + H593 + H596 + H599 + H601)</f>
        <v/>
      </c>
      <c r="J602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J596 + J598 + J599 + J600 + J601)</f>
        <v/>
      </c>
    </row>
    <row r="603">
      <c r="A603" t="inlineStr">
        <is>
          <t>sw_IBUF[15]: sw_IBUF[15]_inst/O to ALU1/readData2[22]_i_3/I1sum delays + cap delay</t>
        </is>
      </c>
      <c r="E603">
        <f>1000*(E602 + J602)</f>
        <v/>
      </c>
      <c r="F603">
        <f>1000*(F602 + J602)</f>
        <v/>
      </c>
      <c r="G603">
        <f>1000*(G602 + J602)</f>
        <v/>
      </c>
      <c r="H603">
        <f>1000*(H602 + J602)</f>
        <v/>
      </c>
    </row>
    <row r="605">
      <c r="A605" t="inlineStr">
        <is>
          <t>sw_IBUF[15]: sw_IBUF[15]_inst/O to ALU1/readData2[22]_i_3/I1Total delay (from Vivado)</t>
        </is>
      </c>
      <c r="E605" t="inlineStr">
        <is>
          <t>2679</t>
        </is>
      </c>
      <c r="F605" t="inlineStr">
        <is>
          <t>2373</t>
        </is>
      </c>
      <c r="G605" t="inlineStr">
        <is>
          <t>4376</t>
        </is>
      </c>
      <c r="H605" t="inlineStr">
        <is>
          <t>3779</t>
        </is>
      </c>
    </row>
    <row r="607">
      <c r="A607" t="inlineStr">
        <is>
          <t>INT_R_X3Y53/INT_R.EL1END1-&gt;&gt;IMUX41</t>
        </is>
      </c>
      <c r="B607" t="inlineStr">
        <is>
          <t>Buffer</t>
        </is>
      </c>
      <c r="C607" t="n">
        <v>1.6107141875</v>
      </c>
      <c r="D607" t="n">
        <v>0.007713</v>
      </c>
      <c r="E607" t="n">
        <v>0.047</v>
      </c>
      <c r="F607" t="n">
        <v>0.038</v>
      </c>
      <c r="G607" t="n">
        <v>0.138</v>
      </c>
      <c r="H607" t="n">
        <v>0.114</v>
      </c>
      <c r="I607">
        <f>((((D612) + (D611))) + (D608 + D609))</f>
        <v/>
      </c>
      <c r="J607">
        <f>(((((D612) + (D611))) + (D608 + D609))*C607)</f>
        <v/>
      </c>
    </row>
    <row r="608">
      <c r="A608" t="inlineStr">
        <is>
          <t>INT_R_X3Y53/IMUX41</t>
        </is>
      </c>
      <c r="B608" t="inlineStr">
        <is>
          <t>Part of wire</t>
        </is>
      </c>
      <c r="C608" t="n">
        <v>0</v>
      </c>
      <c r="D608" t="n">
        <v>0</v>
      </c>
    </row>
    <row r="609">
      <c r="A609" t="inlineStr">
        <is>
          <t>CLBLM_R_X3Y53/CLBLM_IMUX41</t>
        </is>
      </c>
      <c r="B609" t="inlineStr">
        <is>
          <t>Part of wire</t>
        </is>
      </c>
      <c r="C609" t="n">
        <v>0</v>
      </c>
      <c r="D609" t="n">
        <v>0</v>
      </c>
      <c r="I609">
        <f>(((D608 + D609)/2) + (((D612) + (D611))))</f>
        <v/>
      </c>
      <c r="J609">
        <f>((C608 + C609)*(((D608 + D609)/2) + (((D612) + (D611)))))</f>
        <v/>
      </c>
    </row>
    <row r="610">
      <c r="A610" t="inlineStr">
        <is>
          <t>CLBLM_R_X3Y53/CLBLM_R.CLBLM_IMUX41-&gt;CLBLM_L_D1</t>
        </is>
      </c>
      <c r="B610" t="inlineStr">
        <is>
          <t>PassTransistor</t>
        </is>
      </c>
      <c r="C610" t="n">
        <v>0</v>
      </c>
      <c r="E610" t="n">
        <v>0</v>
      </c>
      <c r="F610" t="n">
        <v>0</v>
      </c>
      <c r="G610" t="n">
        <v>0</v>
      </c>
      <c r="H610" t="n">
        <v>0</v>
      </c>
      <c r="I610">
        <f>((D612) + (D611))</f>
        <v/>
      </c>
      <c r="J610">
        <f>(((D612) + (D611))*C610)</f>
        <v/>
      </c>
    </row>
    <row r="611">
      <c r="A611" t="inlineStr">
        <is>
          <t>CLBLM_R_X3Y53/CLBLM_L_D1</t>
        </is>
      </c>
      <c r="B611" t="inlineStr">
        <is>
          <t>Part of wire</t>
        </is>
      </c>
      <c r="C611" t="n">
        <v>0</v>
      </c>
      <c r="D611" t="n">
        <v>0</v>
      </c>
      <c r="I611">
        <f>(((D611)/2) + (D612))</f>
        <v/>
      </c>
      <c r="J611">
        <f>((C611)*(((D611)/2) + (D612)))</f>
        <v/>
      </c>
    </row>
    <row r="612">
      <c r="A612" t="inlineStr">
        <is>
          <t>masterReg/readData2[20]_i_2/I1</t>
        </is>
      </c>
      <c r="B612" t="inlineStr">
        <is>
          <t>Inpin</t>
        </is>
      </c>
      <c r="D612" t="n">
        <v>0</v>
      </c>
      <c r="E612" t="n">
        <v>0.216</v>
      </c>
      <c r="F612" t="n">
        <v>0.174</v>
      </c>
      <c r="G612" t="n">
        <v>0.522</v>
      </c>
      <c r="H612" t="n">
        <v>0.421</v>
      </c>
    </row>
    <row r="613">
      <c r="A613" t="inlineStr">
        <is>
          <t>sw_IBUF[15]: sw_IBUF[15]_inst/O to masterReg/readData2[20]_i_2/I1 sum delays</t>
        </is>
      </c>
      <c r="E613">
        <f>(E2 + E5 + E7 + E9 + E11 + E15 + E18 + E27 + E39 + E51 + E63 + E74 + E86 + E136 + E139 + E210 + E224 + E227 + E268 + E295 + E299 + E359 + E427 + E431 + E448 + E454 + E470 + E542 + E578 + E593 + E607 + E610 + E612)</f>
        <v/>
      </c>
      <c r="F613">
        <f>(F2 + F5 + F7 + F9 + F11 + F15 + F18 + F27 + F39 + F51 + F63 + F74 + F86 + F136 + F139 + F210 + F224 + F227 + F268 + F295 + F299 + F359 + F427 + F431 + F448 + F454 + F470 + F542 + F578 + F593 + F607 + F610 + F612)</f>
        <v/>
      </c>
      <c r="G613">
        <f>(G2 + G5 + G7 + G9 + G11 + G15 + G18 + G27 + G39 + G51 + G63 + G74 + G86 + G136 + G139 + G210 + G224 + G227 + G268 + G295 + G299 + G359 + G427 + G431 + G448 + G454 + G470 + G542 + G578 + G593 + G607 + G610 + G612)</f>
        <v/>
      </c>
      <c r="H613">
        <f>(H2 + H5 + H7 + H9 + H11 + H15 + H18 + H27 + H39 + H51 + H63 + H74 + H86 + H136 + H139 + H210 + H224 + H227 + H268 + H295 + H299 + H359 + H427 + H431 + H448 + H454 + H470 + H542 + H578 + H593 + H607 + H610 + H612)</f>
        <v/>
      </c>
      <c r="J613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J607 + J609 + J610 + J611 + J612)</f>
        <v/>
      </c>
    </row>
    <row r="614">
      <c r="A614" t="inlineStr">
        <is>
          <t>sw_IBUF[15]: sw_IBUF[15]_inst/O to masterReg/readData2[20]_i_2/I1sum delays + cap delay</t>
        </is>
      </c>
      <c r="E614">
        <f>1000*(E613 + J613)</f>
        <v/>
      </c>
      <c r="F614">
        <f>1000*(F613 + J613)</f>
        <v/>
      </c>
      <c r="G614">
        <f>1000*(G613 + J613)</f>
        <v/>
      </c>
      <c r="H614">
        <f>1000*(H613 + J613)</f>
        <v/>
      </c>
    </row>
    <row r="616">
      <c r="A616" t="inlineStr">
        <is>
          <t>sw_IBUF[15]: sw_IBUF[15]_inst/O to masterReg/readData2[20]_i_2/I1Total delay (from Vivado)</t>
        </is>
      </c>
      <c r="E616" t="inlineStr">
        <is>
          <t>2788</t>
        </is>
      </c>
      <c r="F616" t="inlineStr">
        <is>
          <t>2461</t>
        </is>
      </c>
      <c r="G616" t="inlineStr">
        <is>
          <t>4585</t>
        </is>
      </c>
      <c r="H616" t="inlineStr">
        <is>
          <t>3947</t>
        </is>
      </c>
    </row>
    <row r="618">
      <c r="A618" t="inlineStr">
        <is>
          <t>INT_R_X3Y53/INT_R.EL1END1-&gt;&gt;NE2BEG1</t>
        </is>
      </c>
      <c r="B618" t="inlineStr">
        <is>
          <t>Buffer</t>
        </is>
      </c>
      <c r="C618" t="n">
        <v>1.1851186875</v>
      </c>
      <c r="D618" t="n">
        <v>0.008473000000000001</v>
      </c>
      <c r="E618" t="n">
        <v>0.041</v>
      </c>
      <c r="F618" t="n">
        <v>0.033</v>
      </c>
      <c r="G618" t="n">
        <v>0.134</v>
      </c>
      <c r="H618" t="n">
        <v>0.111</v>
      </c>
      <c r="I618">
        <f>((D624 + D639 + D650 + D669 + D985) + (D619 + D620 + D621 + D622 + D623))</f>
        <v/>
      </c>
      <c r="J618">
        <f>(((D624 + D639 + D650 + D669 + D985) + (D619 + D620 + D621 + D622 + D623))*C618)</f>
        <v/>
      </c>
    </row>
    <row r="619">
      <c r="A619" t="inlineStr">
        <is>
          <t>INT_R_X3Y53/NE2BEG1</t>
        </is>
      </c>
      <c r="B619" t="inlineStr">
        <is>
          <t>Part of wire</t>
        </is>
      </c>
      <c r="C619" t="n">
        <v>0</v>
      </c>
      <c r="D619" t="n">
        <v>0</v>
      </c>
    </row>
    <row r="620">
      <c r="A620" t="inlineStr">
        <is>
          <t>INT_L_X4Y54/NE2END1</t>
        </is>
      </c>
      <c r="B620" t="inlineStr">
        <is>
          <t>Part of wire</t>
        </is>
      </c>
      <c r="C620" t="n">
        <v>0</v>
      </c>
      <c r="D620" t="n">
        <v>0</v>
      </c>
    </row>
    <row r="621">
      <c r="A621" t="inlineStr">
        <is>
          <t>INT_R_X3Y54/NE2A1</t>
        </is>
      </c>
      <c r="B621" t="inlineStr">
        <is>
          <t>Part of wire</t>
        </is>
      </c>
      <c r="C621" t="n">
        <v>0</v>
      </c>
      <c r="D621" t="n">
        <v>0</v>
      </c>
    </row>
    <row r="622">
      <c r="A622" t="inlineStr">
        <is>
          <t>CLBLM_R_X3Y54/CLBLM_NE2A1</t>
        </is>
      </c>
      <c r="B622" t="inlineStr">
        <is>
          <t>Part of wire</t>
        </is>
      </c>
      <c r="C622" t="n">
        <v>0.100092</v>
      </c>
      <c r="D622" t="n">
        <v>0.005469</v>
      </c>
    </row>
    <row r="623">
      <c r="A623" t="inlineStr">
        <is>
          <t>CLBLL_L_X4Y54/CLBLL_NE2A1</t>
        </is>
      </c>
      <c r="B623" t="inlineStr">
        <is>
          <t>Part of wire</t>
        </is>
      </c>
      <c r="C623" t="n">
        <v>0.08758100000000001</v>
      </c>
      <c r="D623" t="n">
        <v>0.005469</v>
      </c>
      <c r="I623">
        <f>(((D619 + D620 + D621 + D622 + D623)/2) + (D624 + D639 + D650 + D669 + D985))</f>
        <v/>
      </c>
      <c r="J623">
        <f>((C619 + C620 + C621 + C622 + C623)*(((D619 + D620 + D621 + D622 + D623)/2) + (D624 + D639 + D650 + D669 + D985)))</f>
        <v/>
      </c>
    </row>
    <row r="624">
      <c r="A624" t="inlineStr">
        <is>
          <t>INT_L_X4Y54/INT_L.NE2END1-&gt;&gt;BYP_ALT4</t>
        </is>
      </c>
      <c r="B624" t="inlineStr">
        <is>
          <t>Buffer</t>
        </is>
      </c>
      <c r="C624" t="n">
        <v>0</v>
      </c>
      <c r="D624" t="n">
        <v>0.00757</v>
      </c>
      <c r="E624" t="n">
        <v>0</v>
      </c>
      <c r="F624" t="n">
        <v>0</v>
      </c>
      <c r="G624" t="n">
        <v>0</v>
      </c>
      <c r="H624" t="n">
        <v>0</v>
      </c>
      <c r="I624">
        <f>((D626) + (D625))</f>
        <v/>
      </c>
      <c r="J624">
        <f>(((D626) + (D625))*C624)</f>
        <v/>
      </c>
    </row>
    <row r="625">
      <c r="A625" t="inlineStr">
        <is>
          <t>INT_L_X4Y54/BYP_ALT4</t>
        </is>
      </c>
      <c r="B625" t="inlineStr">
        <is>
          <t>Part of wire</t>
        </is>
      </c>
      <c r="C625" t="n">
        <v>0</v>
      </c>
      <c r="D625" t="n">
        <v>0</v>
      </c>
      <c r="I625">
        <f>(((D625)/2) + (D626))</f>
        <v/>
      </c>
      <c r="J625">
        <f>((C625)*(((D625)/2) + (D626)))</f>
        <v/>
      </c>
    </row>
    <row r="626">
      <c r="A626" t="inlineStr">
        <is>
          <t>INT_L_X4Y54/INT_L.BYP_ALT4-&gt;&gt;BYP_BOUNCE4</t>
        </is>
      </c>
      <c r="B626" t="inlineStr">
        <is>
          <t>Buffer</t>
        </is>
      </c>
      <c r="C626" t="n">
        <v>1.4764880625</v>
      </c>
      <c r="D626" t="n">
        <v>0</v>
      </c>
      <c r="E626" t="n">
        <v>0.059</v>
      </c>
      <c r="F626" t="n">
        <v>0.049</v>
      </c>
      <c r="G626" t="n">
        <v>0.178</v>
      </c>
      <c r="H626" t="n">
        <v>0.147</v>
      </c>
      <c r="I626">
        <f>((D628) + (D627))</f>
        <v/>
      </c>
      <c r="J626">
        <f>(((D628) + (D627))*C626)</f>
        <v/>
      </c>
    </row>
    <row r="627">
      <c r="A627" t="inlineStr">
        <is>
          <t>INT_L_X4Y54/BYP_BOUNCE4</t>
        </is>
      </c>
      <c r="B627" t="inlineStr">
        <is>
          <t>Part of wire</t>
        </is>
      </c>
      <c r="C627" t="n">
        <v>0</v>
      </c>
      <c r="D627" t="n">
        <v>0</v>
      </c>
      <c r="I627">
        <f>(((D627)/2) + (D628))</f>
        <v/>
      </c>
      <c r="J627">
        <f>((C627)*(((D627)/2) + (D628)))</f>
        <v/>
      </c>
    </row>
    <row r="628">
      <c r="A628" t="inlineStr">
        <is>
          <t>INT_L_X4Y54/INT_L.BYP_BOUNCE4-&gt;&gt;IMUX_L22</t>
        </is>
      </c>
      <c r="B628" t="inlineStr">
        <is>
          <t>Buffer</t>
        </is>
      </c>
      <c r="C628" t="n">
        <v>1.6107141875</v>
      </c>
      <c r="D628" t="n">
        <v>0.007713</v>
      </c>
      <c r="E628" t="n">
        <v>0.047</v>
      </c>
      <c r="F628" t="n">
        <v>0.038</v>
      </c>
      <c r="G628" t="n">
        <v>0.138</v>
      </c>
      <c r="H628" t="n">
        <v>0.114</v>
      </c>
      <c r="I628">
        <f>((((D633) + (D632))) + (D629 + D630))</f>
        <v/>
      </c>
      <c r="J628">
        <f>(((((D633) + (D632))) + (D629 + D630))*C628)</f>
        <v/>
      </c>
    </row>
    <row r="629">
      <c r="A629" t="inlineStr">
        <is>
          <t>INT_L_X4Y54/IMUX_L22</t>
        </is>
      </c>
      <c r="B629" t="inlineStr">
        <is>
          <t>Part of wire</t>
        </is>
      </c>
      <c r="C629" t="n">
        <v>0</v>
      </c>
      <c r="D629" t="n">
        <v>0</v>
      </c>
    </row>
    <row r="630">
      <c r="A630" t="inlineStr">
        <is>
          <t>CLBLL_L_X4Y54/CLBLL_IMUX22</t>
        </is>
      </c>
      <c r="B630" t="inlineStr">
        <is>
          <t>Part of wire</t>
        </is>
      </c>
      <c r="C630" t="n">
        <v>0</v>
      </c>
      <c r="D630" t="n">
        <v>0</v>
      </c>
      <c r="I630">
        <f>(((D629 + D630)/2) + (((D633) + (D632))))</f>
        <v/>
      </c>
      <c r="J630">
        <f>((C629 + C630)*(((D629 + D630)/2) + (((D633) + (D632)))))</f>
        <v/>
      </c>
    </row>
    <row r="631">
      <c r="A631" t="inlineStr">
        <is>
          <t>CLBLL_L_X4Y54/CLBLL_L.CLBLL_IMUX22-&gt;CLBLL_LL_C3</t>
        </is>
      </c>
      <c r="B631" t="inlineStr">
        <is>
          <t>PassTransistor</t>
        </is>
      </c>
      <c r="C631" t="n">
        <v>0</v>
      </c>
      <c r="E631" t="n">
        <v>0</v>
      </c>
      <c r="F631" t="n">
        <v>0</v>
      </c>
      <c r="G631" t="n">
        <v>0</v>
      </c>
      <c r="H631" t="n">
        <v>0</v>
      </c>
      <c r="I631">
        <f>((D633) + (D632))</f>
        <v/>
      </c>
      <c r="J631">
        <f>(((D633) + (D632))*C631)</f>
        <v/>
      </c>
    </row>
    <row r="632">
      <c r="A632" t="inlineStr">
        <is>
          <t>CLBLL_L_X4Y54/CLBLL_LL_C3</t>
        </is>
      </c>
      <c r="B632" t="inlineStr">
        <is>
          <t>Part of wire</t>
        </is>
      </c>
      <c r="C632" t="n">
        <v>0</v>
      </c>
      <c r="D632" t="n">
        <v>0.001136</v>
      </c>
      <c r="I632">
        <f>(((D632)/2) + (D633))</f>
        <v/>
      </c>
      <c r="J632">
        <f>((C632)*(((D632)/2) + (D633)))</f>
        <v/>
      </c>
    </row>
    <row r="633">
      <c r="A633" t="inlineStr">
        <is>
          <t>masterReg/readData2[22]_i_2/I1</t>
        </is>
      </c>
      <c r="B633" t="inlineStr">
        <is>
          <t>Inpin</t>
        </is>
      </c>
      <c r="D633" t="n">
        <v>0</v>
      </c>
      <c r="E633" t="n">
        <v>0.137</v>
      </c>
      <c r="F633" t="n">
        <v>0.11</v>
      </c>
      <c r="G633" t="n">
        <v>0.351</v>
      </c>
      <c r="H633" t="n">
        <v>0.283</v>
      </c>
    </row>
    <row r="634">
      <c r="A634" t="inlineStr">
        <is>
          <t>sw_IBUF[15]: sw_IBUF[15]_inst/O to masterReg/readData2[22]_i_2/I1 sum delays</t>
        </is>
      </c>
      <c r="E634">
        <f>(E2 + E5 + E7 + E9 + E11 + E15 + E18 + E27 + E39 + E51 + E63 + E74 + E86 + E136 + E139 + E210 + E224 + E227 + E268 + E295 + E299 + E359 + E427 + E431 + E448 + E454 + E470 + E542 + E578 + E593 + E618 + E624 + E626 + E628 + E631 + E633)</f>
        <v/>
      </c>
      <c r="F634">
        <f>(F2 + F5 + F7 + F9 + F11 + F15 + F18 + F27 + F39 + F51 + F63 + F74 + F86 + F136 + F139 + F210 + F224 + F227 + F268 + F295 + F299 + F359 + F427 + F431 + F448 + F454 + F470 + F542 + F578 + F593 + F618 + F624 + F626 + F628 + F631 + F633)</f>
        <v/>
      </c>
      <c r="G634">
        <f>(G2 + G5 + G7 + G9 + G11 + G15 + G18 + G27 + G39 + G51 + G63 + G74 + G86 + G136 + G139 + G210 + G224 + G227 + G268 + G295 + G299 + G359 + G427 + G431 + G448 + G454 + G470 + G542 + G578 + G593 + G618 + G624 + G626 + G628 + G631 + G633)</f>
        <v/>
      </c>
      <c r="H634">
        <f>(H2 + H5 + H7 + H9 + H11 + H15 + H18 + H27 + H39 + H51 + H63 + H74 + H86 + H136 + H139 + H210 + H224 + H227 + H268 + H295 + H299 + H359 + H427 + H431 + H448 + H454 + H470 + H542 + H578 + H593 + H618 + H624 + H626 + H628 + H631 + H633)</f>
        <v/>
      </c>
      <c r="J634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J624 + J625 + J626 + J627 + J628 + J630 + J631 + J632 + J633)</f>
        <v/>
      </c>
    </row>
    <row r="635">
      <c r="A635" t="inlineStr">
        <is>
          <t>sw_IBUF[15]: sw_IBUF[15]_inst/O to masterReg/readData2[22]_i_2/I1sum delays + cap delay</t>
        </is>
      </c>
      <c r="E635">
        <f>1000*(E634 + J634)</f>
        <v/>
      </c>
      <c r="F635">
        <f>1000*(F634 + J634)</f>
        <v/>
      </c>
      <c r="G635">
        <f>1000*(G634 + J634)</f>
        <v/>
      </c>
      <c r="H635">
        <f>1000*(H634 + J634)</f>
        <v/>
      </c>
    </row>
    <row r="637">
      <c r="A637" t="inlineStr">
        <is>
          <t>sw_IBUF[15]: sw_IBUF[15]_inst/O to masterReg/readData2[22]_i_2/I1Total delay (from Vivado)</t>
        </is>
      </c>
      <c r="E637" t="inlineStr">
        <is>
          <t>2887</t>
        </is>
      </c>
      <c r="F637" t="inlineStr">
        <is>
          <t>2557</t>
        </is>
      </c>
      <c r="G637" t="inlineStr">
        <is>
          <t>4753</t>
        </is>
      </c>
      <c r="H637" t="inlineStr">
        <is>
          <t>4103</t>
        </is>
      </c>
    </row>
    <row r="639">
      <c r="A639" t="inlineStr">
        <is>
          <t>INT_L_X4Y54/INT_L.NE2END1-&gt;&gt;IMUX_L42</t>
        </is>
      </c>
      <c r="B639" t="inlineStr">
        <is>
          <t>Buffer</t>
        </is>
      </c>
      <c r="C639" t="n">
        <v>1.6107141875</v>
      </c>
      <c r="D639" t="n">
        <v>0.007713</v>
      </c>
      <c r="E639" t="n">
        <v>0.047</v>
      </c>
      <c r="F639" t="n">
        <v>0.038</v>
      </c>
      <c r="G639" t="n">
        <v>0.138</v>
      </c>
      <c r="H639" t="n">
        <v>0.114</v>
      </c>
      <c r="I639">
        <f>((((D644) + (D643))) + (D640 + D641))</f>
        <v/>
      </c>
      <c r="J639">
        <f>(((((D644) + (D643))) + (D640 + D641))*C639)</f>
        <v/>
      </c>
    </row>
    <row r="640">
      <c r="A640" t="inlineStr">
        <is>
          <t>INT_L_X4Y54/IMUX_L42</t>
        </is>
      </c>
      <c r="B640" t="inlineStr">
        <is>
          <t>Part of wire</t>
        </is>
      </c>
      <c r="C640" t="n">
        <v>0</v>
      </c>
      <c r="D640" t="n">
        <v>0</v>
      </c>
    </row>
    <row r="641">
      <c r="A641" t="inlineStr">
        <is>
          <t>CLBLL_L_X4Y54/CLBLL_IMUX42</t>
        </is>
      </c>
      <c r="B641" t="inlineStr">
        <is>
          <t>Part of wire</t>
        </is>
      </c>
      <c r="C641" t="n">
        <v>0</v>
      </c>
      <c r="D641" t="n">
        <v>0</v>
      </c>
      <c r="I641">
        <f>(((D640 + D641)/2) + (((D644) + (D643))))</f>
        <v/>
      </c>
      <c r="J641">
        <f>((C640 + C641)*(((D640 + D641)/2) + (((D644) + (D643)))))</f>
        <v/>
      </c>
    </row>
    <row r="642">
      <c r="A642" t="inlineStr">
        <is>
          <t>CLBLL_L_X4Y54/CLBLL_L.CLBLL_IMUX42-&gt;CLBLL_L_D6</t>
        </is>
      </c>
      <c r="B642" t="inlineStr">
        <is>
          <t>PassTransistor</t>
        </is>
      </c>
      <c r="C642" t="n">
        <v>0</v>
      </c>
      <c r="E642" t="n">
        <v>0</v>
      </c>
      <c r="F642" t="n">
        <v>0</v>
      </c>
      <c r="G642" t="n">
        <v>0</v>
      </c>
      <c r="H642" t="n">
        <v>0</v>
      </c>
      <c r="I642">
        <f>((D644) + (D643))</f>
        <v/>
      </c>
      <c r="J642">
        <f>(((D644) + (D643))*C642)</f>
        <v/>
      </c>
    </row>
    <row r="643">
      <c r="A643" t="inlineStr">
        <is>
          <t>CLBLL_L_X4Y54/CLBLL_L_D6</t>
        </is>
      </c>
      <c r="B643" t="inlineStr">
        <is>
          <t>Part of wire</t>
        </is>
      </c>
      <c r="C643" t="n">
        <v>0</v>
      </c>
      <c r="D643" t="n">
        <v>0</v>
      </c>
      <c r="I643">
        <f>(((D643)/2) + (D644))</f>
        <v/>
      </c>
      <c r="J643">
        <f>((C643)*(((D643)/2) + (D644)))</f>
        <v/>
      </c>
    </row>
    <row r="644">
      <c r="A644" t="inlineStr">
        <is>
          <t>masterReg/readData2[23]_i_2/I1</t>
        </is>
      </c>
      <c r="B644" t="inlineStr">
        <is>
          <t>Inpin</t>
        </is>
      </c>
      <c r="D644" t="n">
        <v>0</v>
      </c>
      <c r="E644" t="n">
        <v>0.003</v>
      </c>
      <c r="F644" t="n">
        <v>0.003</v>
      </c>
      <c r="G644" t="n">
        <v>0.005</v>
      </c>
      <c r="H644" t="n">
        <v>0.004</v>
      </c>
    </row>
    <row r="645">
      <c r="A645" t="inlineStr">
        <is>
          <t>sw_IBUF[15]: sw_IBUF[15]_inst/O to masterReg/readData2[23]_i_2/I1 sum delays</t>
        </is>
      </c>
      <c r="E645">
        <f>(E2 + E5 + E7 + E9 + E11 + E15 + E18 + E27 + E39 + E51 + E63 + E74 + E86 + E136 + E139 + E210 + E224 + E227 + E268 + E295 + E299 + E359 + E427 + E431 + E448 + E454 + E470 + E542 + E578 + E593 + E618 + E639 + E642 + E644)</f>
        <v/>
      </c>
      <c r="F645">
        <f>(F2 + F5 + F7 + F9 + F11 + F15 + F18 + F27 + F39 + F51 + F63 + F74 + F86 + F136 + F139 + F210 + F224 + F227 + F268 + F295 + F299 + F359 + F427 + F431 + F448 + F454 + F470 + F542 + F578 + F593 + F618 + F639 + F642 + F644)</f>
        <v/>
      </c>
      <c r="G645">
        <f>(G2 + G5 + G7 + G9 + G11 + G15 + G18 + G27 + G39 + G51 + G63 + G74 + G86 + G136 + G139 + G210 + G224 + G227 + G268 + G295 + G299 + G359 + G427 + G431 + G448 + G454 + G470 + G542 + G578 + G593 + G618 + G639 + G642 + G644)</f>
        <v/>
      </c>
      <c r="H645">
        <f>(H2 + H5 + H7 + H9 + H11 + H15 + H18 + H27 + H39 + H51 + H63 + H74 + H86 + H136 + H139 + H210 + H224 + H227 + H268 + H295 + H299 + H359 + H427 + H431 + H448 + H454 + H470 + H542 + H578 + H593 + H618 + H639 + H642 + H644)</f>
        <v/>
      </c>
      <c r="J645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J639 + J641 + J642 + J643 + J644)</f>
        <v/>
      </c>
    </row>
    <row r="646">
      <c r="A646" t="inlineStr">
        <is>
          <t>sw_IBUF[15]: sw_IBUF[15]_inst/O to masterReg/readData2[23]_i_2/I1sum delays + cap delay</t>
        </is>
      </c>
      <c r="E646">
        <f>1000*(E645 + J645)</f>
        <v/>
      </c>
      <c r="F646">
        <f>1000*(F645 + J645)</f>
        <v/>
      </c>
      <c r="G646">
        <f>1000*(G645 + J645)</f>
        <v/>
      </c>
      <c r="H646">
        <f>1000*(H645 + J645)</f>
        <v/>
      </c>
    </row>
    <row r="648">
      <c r="A648" t="inlineStr">
        <is>
          <t>sw_IBUF[15]: sw_IBUF[15]_inst/O to masterReg/readData2[23]_i_2/I1Total delay (from Vivado)</t>
        </is>
      </c>
      <c r="E648" t="inlineStr">
        <is>
          <t>2682</t>
        </is>
      </c>
      <c r="F648" t="inlineStr">
        <is>
          <t>2389</t>
        </is>
      </c>
      <c r="G648" t="inlineStr">
        <is>
          <t>4325</t>
        </is>
      </c>
      <c r="H648" t="inlineStr">
        <is>
          <t>3754</t>
        </is>
      </c>
    </row>
    <row r="650">
      <c r="A650" t="inlineStr">
        <is>
          <t>INT_L_X4Y54/INT_L.NE2END1-&gt;&gt;NR1BEG1</t>
        </is>
      </c>
      <c r="B650" t="inlineStr">
        <is>
          <t>Buffer</t>
        </is>
      </c>
      <c r="C650" t="n">
        <v>1.16220225</v>
      </c>
      <c r="D650" t="n">
        <v>0.008429000000000001</v>
      </c>
      <c r="E650" t="n">
        <v>0.056</v>
      </c>
      <c r="F650" t="n">
        <v>0.046</v>
      </c>
      <c r="G650" t="n">
        <v>0.132</v>
      </c>
      <c r="H650" t="n">
        <v>0.109</v>
      </c>
      <c r="I650">
        <f>((D653) + (D651 + D652))</f>
        <v/>
      </c>
      <c r="J650">
        <f>(((D653) + (D651 + D652))*C650)</f>
        <v/>
      </c>
    </row>
    <row r="651">
      <c r="A651" t="inlineStr">
        <is>
          <t>INT_L_X4Y54/NR1BEG1</t>
        </is>
      </c>
      <c r="B651" t="inlineStr">
        <is>
          <t>Part of wire</t>
        </is>
      </c>
      <c r="C651" t="n">
        <v>0</v>
      </c>
      <c r="D651" t="n">
        <v>0</v>
      </c>
    </row>
    <row r="652">
      <c r="A652" t="inlineStr">
        <is>
          <t>INT_L_X4Y55/NR1END1</t>
        </is>
      </c>
      <c r="B652" t="inlineStr">
        <is>
          <t>Part of wire</t>
        </is>
      </c>
      <c r="C652" t="n">
        <v>0</v>
      </c>
      <c r="D652" t="n">
        <v>0</v>
      </c>
      <c r="I652">
        <f>(((D651 + D652)/2) + (D653))</f>
        <v/>
      </c>
      <c r="J652">
        <f>((C651 + C652)*(((D651 + D652)/2) + (D653)))</f>
        <v/>
      </c>
    </row>
    <row r="653">
      <c r="A653" t="inlineStr">
        <is>
          <t>INT_L_X4Y55/INT_L.NR1END1-&gt;&gt;WR1BEG2</t>
        </is>
      </c>
      <c r="B653" t="inlineStr">
        <is>
          <t>Buffer</t>
        </is>
      </c>
      <c r="C653" t="n">
        <v>1.16220225</v>
      </c>
      <c r="D653" t="n">
        <v>0.008429000000000001</v>
      </c>
      <c r="E653" t="n">
        <v>0.043</v>
      </c>
      <c r="F653" t="n">
        <v>0.035</v>
      </c>
      <c r="G653" t="n">
        <v>0.123</v>
      </c>
      <c r="H653" t="n">
        <v>0.102</v>
      </c>
      <c r="I653">
        <f>((D658) + (D654 + D655 + D656 + D657))</f>
        <v/>
      </c>
      <c r="J653">
        <f>(((D658) + (D654 + D655 + D656 + D657))*C653)</f>
        <v/>
      </c>
    </row>
    <row r="654">
      <c r="A654" t="inlineStr">
        <is>
          <t>INT_L_X4Y55/WR1BEG2</t>
        </is>
      </c>
      <c r="B654" t="inlineStr">
        <is>
          <t>Part of wire</t>
        </is>
      </c>
      <c r="C654" t="n">
        <v>0</v>
      </c>
      <c r="D654" t="n">
        <v>0</v>
      </c>
    </row>
    <row r="655">
      <c r="A655" t="inlineStr">
        <is>
          <t>INT_R_X3Y55/WR1END2</t>
        </is>
      </c>
      <c r="B655" t="inlineStr">
        <is>
          <t>Part of wire</t>
        </is>
      </c>
      <c r="C655" t="n">
        <v>0</v>
      </c>
      <c r="D655" t="n">
        <v>0</v>
      </c>
    </row>
    <row r="656">
      <c r="A656" t="inlineStr">
        <is>
          <t>CLBLL_L_X4Y55/CLBLL_WR1END2</t>
        </is>
      </c>
      <c r="B656" t="inlineStr">
        <is>
          <t>Part of wire</t>
        </is>
      </c>
      <c r="C656" t="n">
        <v>0.08269599999999999</v>
      </c>
      <c r="D656" t="n">
        <v>0.005801</v>
      </c>
    </row>
    <row r="657">
      <c r="A657" t="inlineStr">
        <is>
          <t>CLBLM_R_X3Y55/CLBLM_WR1END2</t>
        </is>
      </c>
      <c r="B657" t="inlineStr">
        <is>
          <t>Part of wire</t>
        </is>
      </c>
      <c r="C657" t="n">
        <v>0.09451000000000001</v>
      </c>
      <c r="D657" t="n">
        <v>0.005801</v>
      </c>
      <c r="I657">
        <f>(((D654 + D655 + D656 + D657)/2) + (D658))</f>
        <v/>
      </c>
      <c r="J657">
        <f>((C654 + C655 + C656 + C657)*(((D654 + D655 + D656 + D657)/2) + (D658)))</f>
        <v/>
      </c>
    </row>
    <row r="658">
      <c r="A658" t="inlineStr">
        <is>
          <t>INT_R_X3Y55/INT_R.WR1END2-&gt;&gt;IMUX36</t>
        </is>
      </c>
      <c r="B658" t="inlineStr">
        <is>
          <t>Buffer</t>
        </is>
      </c>
      <c r="C658" t="n">
        <v>1.6107141875</v>
      </c>
      <c r="D658" t="n">
        <v>0.007713</v>
      </c>
      <c r="E658" t="n">
        <v>0.047</v>
      </c>
      <c r="F658" t="n">
        <v>0.038</v>
      </c>
      <c r="G658" t="n">
        <v>0.138</v>
      </c>
      <c r="H658" t="n">
        <v>0.114</v>
      </c>
      <c r="I658">
        <f>((((D663) + (D662))) + (D659 + D660))</f>
        <v/>
      </c>
      <c r="J658">
        <f>(((((D663) + (D662))) + (D659 + D660))*C658)</f>
        <v/>
      </c>
    </row>
    <row r="659">
      <c r="A659" t="inlineStr">
        <is>
          <t>INT_R_X3Y55/IMUX36</t>
        </is>
      </c>
      <c r="B659" t="inlineStr">
        <is>
          <t>Part of wire</t>
        </is>
      </c>
      <c r="C659" t="n">
        <v>0</v>
      </c>
      <c r="D659" t="n">
        <v>0</v>
      </c>
    </row>
    <row r="660">
      <c r="A660" t="inlineStr">
        <is>
          <t>CLBLM_R_X3Y55/CLBLM_IMUX36</t>
        </is>
      </c>
      <c r="B660" t="inlineStr">
        <is>
          <t>Part of wire</t>
        </is>
      </c>
      <c r="C660" t="n">
        <v>0</v>
      </c>
      <c r="D660" t="n">
        <v>0</v>
      </c>
      <c r="I660">
        <f>(((D659 + D660)/2) + (((D663) + (D662))))</f>
        <v/>
      </c>
      <c r="J660">
        <f>((C659 + C660)*(((D659 + D660)/2) + (((D663) + (D662)))))</f>
        <v/>
      </c>
    </row>
    <row r="661">
      <c r="A661" t="inlineStr">
        <is>
          <t>CLBLM_R_X3Y55/CLBLM_R.CLBLM_IMUX36-&gt;CLBLM_L_D2</t>
        </is>
      </c>
      <c r="B661" t="inlineStr">
        <is>
          <t>PassTransistor</t>
        </is>
      </c>
      <c r="C661" t="n">
        <v>0</v>
      </c>
      <c r="E661" t="n">
        <v>0</v>
      </c>
      <c r="F661" t="n">
        <v>0</v>
      </c>
      <c r="G661" t="n">
        <v>0</v>
      </c>
      <c r="H661" t="n">
        <v>0</v>
      </c>
      <c r="I661">
        <f>((D663) + (D662))</f>
        <v/>
      </c>
      <c r="J661">
        <f>(((D663) + (D662))*C661)</f>
        <v/>
      </c>
    </row>
    <row r="662">
      <c r="A662" t="inlineStr">
        <is>
          <t>CLBLM_R_X3Y55/CLBLM_L_D2</t>
        </is>
      </c>
      <c r="B662" t="inlineStr">
        <is>
          <t>Part of wire</t>
        </is>
      </c>
      <c r="C662" t="n">
        <v>0</v>
      </c>
      <c r="D662" t="n">
        <v>0</v>
      </c>
      <c r="I662">
        <f>(((D662)/2) + (D663))</f>
        <v/>
      </c>
      <c r="J662">
        <f>((C662)*(((D662)/2) + (D663)))</f>
        <v/>
      </c>
    </row>
    <row r="663">
      <c r="A663" t="inlineStr">
        <is>
          <t>masterReg/register_reg_r1_0_31_18_23_i_6/I3</t>
        </is>
      </c>
      <c r="B663" t="inlineStr">
        <is>
          <t>Inpin</t>
        </is>
      </c>
      <c r="D663" t="n">
        <v>0</v>
      </c>
      <c r="E663" t="n">
        <v>0.213</v>
      </c>
      <c r="F663" t="n">
        <v>0.171</v>
      </c>
      <c r="G663" t="n">
        <v>0.509</v>
      </c>
      <c r="H663" t="n">
        <v>0.41</v>
      </c>
    </row>
    <row r="664">
      <c r="A664" t="inlineStr">
        <is>
          <t>sw_IBUF[15]: sw_IBUF[15]_inst/O to masterReg/register_reg_r1_0_31_18_23_i_6/I3 sum delays</t>
        </is>
      </c>
      <c r="E664">
        <f>(E2 + E5 + E7 + E9 + E11 + E15 + E18 + E27 + E39 + E51 + E63 + E74 + E86 + E136 + E139 + E210 + E224 + E227 + E268 + E295 + E299 + E359 + E427 + E431 + E448 + E454 + E470 + E542 + E578 + E593 + E618 + E650 + E653 + E658 + E661 + E663)</f>
        <v/>
      </c>
      <c r="F664">
        <f>(F2 + F5 + F7 + F9 + F11 + F15 + F18 + F27 + F39 + F51 + F63 + F74 + F86 + F136 + F139 + F210 + F224 + F227 + F268 + F295 + F299 + F359 + F427 + F431 + F448 + F454 + F470 + F542 + F578 + F593 + F618 + F650 + F653 + F658 + F661 + F663)</f>
        <v/>
      </c>
      <c r="G664">
        <f>(G2 + G5 + G7 + G9 + G11 + G15 + G18 + G27 + G39 + G51 + G63 + G74 + G86 + G136 + G139 + G210 + G224 + G227 + G268 + G295 + G299 + G359 + G427 + G431 + G448 + G454 + G470 + G542 + G578 + G593 + G618 + G650 + G653 + G658 + G661 + G663)</f>
        <v/>
      </c>
      <c r="H664">
        <f>(H2 + H5 + H7 + H9 + H11 + H15 + H18 + H27 + H39 + H51 + H63 + H74 + H86 + H136 + H139 + H210 + H224 + H227 + H268 + H295 + H299 + H359 + H427 + H431 + H448 + H454 + H470 + H542 + H578 + H593 + H618 + H650 + H653 + H658 + H661 + H663)</f>
        <v/>
      </c>
      <c r="J664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J650 + J652 + J653 + J657 + J658 + J660 + J661 + J662 + J663)</f>
        <v/>
      </c>
    </row>
    <row r="665">
      <c r="A665" t="inlineStr">
        <is>
          <t>sw_IBUF[15]: sw_IBUF[15]_inst/O to masterReg/register_reg_r1_0_31_18_23_i_6/I3sum delays + cap delay</t>
        </is>
      </c>
      <c r="E665">
        <f>1000*(E664 + J664)</f>
        <v/>
      </c>
      <c r="F665">
        <f>1000*(F664 + J664)</f>
        <v/>
      </c>
      <c r="G665">
        <f>1000*(G664 + J664)</f>
        <v/>
      </c>
      <c r="H665">
        <f>1000*(H664 + J664)</f>
        <v/>
      </c>
    </row>
    <row r="667">
      <c r="A667" t="inlineStr">
        <is>
          <t>sw_IBUF[15]: sw_IBUF[15]_inst/O to masterReg/register_reg_r1_0_31_18_23_i_6/I3Total delay (from Vivado)</t>
        </is>
      </c>
      <c r="E667" t="inlineStr">
        <is>
          <t>3025</t>
        </is>
      </c>
      <c r="F667" t="inlineStr">
        <is>
          <t>2672</t>
        </is>
      </c>
      <c r="G667" t="inlineStr">
        <is>
          <t>4992</t>
        </is>
      </c>
      <c r="H667" t="inlineStr">
        <is>
          <t>4301</t>
        </is>
      </c>
    </row>
    <row r="669">
      <c r="A669" t="inlineStr">
        <is>
          <t>INT_L_X4Y54/INT_L.NE2END1-&gt;&gt;NE2BEG1</t>
        </is>
      </c>
      <c r="B669" t="inlineStr">
        <is>
          <t>Buffer</t>
        </is>
      </c>
      <c r="C669" t="n">
        <v>1.1851186875</v>
      </c>
      <c r="D669" t="n">
        <v>0.008473000000000001</v>
      </c>
      <c r="E669" t="n">
        <v>0.041</v>
      </c>
      <c r="F669" t="n">
        <v>0.033</v>
      </c>
      <c r="G669" t="n">
        <v>0.134</v>
      </c>
      <c r="H669" t="n">
        <v>0.111</v>
      </c>
      <c r="I669">
        <f>((D673 + D955) + (D670 + D671 + D672))</f>
        <v/>
      </c>
      <c r="J669">
        <f>(((D673 + D955) + (D670 + D671 + D672))*C669)</f>
        <v/>
      </c>
    </row>
    <row r="670">
      <c r="A670" t="inlineStr">
        <is>
          <t>INT_L_X4Y54/NE2BEG1</t>
        </is>
      </c>
      <c r="B670" t="inlineStr">
        <is>
          <t>Part of wire</t>
        </is>
      </c>
      <c r="C670" t="n">
        <v>0</v>
      </c>
      <c r="D670" t="n">
        <v>0</v>
      </c>
    </row>
    <row r="671">
      <c r="A671" t="inlineStr">
        <is>
          <t>INT_R_X5Y55/NE2END1</t>
        </is>
      </c>
      <c r="B671" t="inlineStr">
        <is>
          <t>Part of wire</t>
        </is>
      </c>
      <c r="C671" t="n">
        <v>0</v>
      </c>
      <c r="D671" t="n">
        <v>0</v>
      </c>
    </row>
    <row r="672">
      <c r="A672" t="inlineStr">
        <is>
          <t>INT_L_X4Y55/NE2A1</t>
        </is>
      </c>
      <c r="B672" t="inlineStr">
        <is>
          <t>Part of wire</t>
        </is>
      </c>
      <c r="C672" t="n">
        <v>0</v>
      </c>
      <c r="D672" t="n">
        <v>0</v>
      </c>
      <c r="I672">
        <f>(((D670 + D671 + D672)/2) + (D673 + D955))</f>
        <v/>
      </c>
      <c r="J672">
        <f>((C670 + C671 + C672)*(((D670 + D671 + D672)/2) + (D673 + D955)))</f>
        <v/>
      </c>
    </row>
    <row r="673">
      <c r="A673" t="inlineStr">
        <is>
          <t>INT_R_X5Y55/INT_R.NE2END1-&gt;&gt;SL1BEG1</t>
        </is>
      </c>
      <c r="B673" t="inlineStr">
        <is>
          <t>Buffer</t>
        </is>
      </c>
      <c r="C673" t="n">
        <v>1.16220225</v>
      </c>
      <c r="D673" t="n">
        <v>0.008429000000000001</v>
      </c>
      <c r="E673" t="n">
        <v>0.054</v>
      </c>
      <c r="F673" t="n">
        <v>0.044</v>
      </c>
      <c r="G673" t="n">
        <v>0.131</v>
      </c>
      <c r="H673" t="n">
        <v>0.108</v>
      </c>
      <c r="I673">
        <f>((D676) + (D674 + D675))</f>
        <v/>
      </c>
      <c r="J673">
        <f>(((D676) + (D674 + D675))*C673)</f>
        <v/>
      </c>
    </row>
    <row r="674">
      <c r="A674" t="inlineStr">
        <is>
          <t>INT_R_X5Y55/SL1BEG1</t>
        </is>
      </c>
      <c r="B674" t="inlineStr">
        <is>
          <t>Part of wire</t>
        </is>
      </c>
      <c r="C674" t="n">
        <v>0</v>
      </c>
      <c r="D674" t="n">
        <v>0</v>
      </c>
    </row>
    <row r="675">
      <c r="A675" t="inlineStr">
        <is>
          <t>INT_R_X5Y54/SL1END1</t>
        </is>
      </c>
      <c r="B675" t="inlineStr">
        <is>
          <t>Part of wire</t>
        </is>
      </c>
      <c r="C675" t="n">
        <v>0</v>
      </c>
      <c r="D675" t="n">
        <v>0</v>
      </c>
      <c r="I675">
        <f>(((D674 + D675)/2) + (D676))</f>
        <v/>
      </c>
      <c r="J675">
        <f>((C674 + C675)*(((D674 + D675)/2) + (D676)))</f>
        <v/>
      </c>
    </row>
    <row r="676">
      <c r="A676" t="inlineStr">
        <is>
          <t>INT_R_X5Y54/INT_R.SL1END1-&gt;&gt;ER1BEG2</t>
        </is>
      </c>
      <c r="B676" t="inlineStr">
        <is>
          <t>Buffer</t>
        </is>
      </c>
      <c r="C676" t="n">
        <v>1.16220225</v>
      </c>
      <c r="D676" t="n">
        <v>0.008429000000000001</v>
      </c>
      <c r="E676" t="n">
        <v>0.044</v>
      </c>
      <c r="F676" t="n">
        <v>0.036</v>
      </c>
      <c r="G676" t="n">
        <v>0.122</v>
      </c>
      <c r="H676" t="n">
        <v>0.101</v>
      </c>
      <c r="I676">
        <f>((D683 + D713 + D930) + (D677 + D678 + D679 + D680 + D681 + D682))</f>
        <v/>
      </c>
      <c r="J676">
        <f>(((D683 + D713 + D930) + (D677 + D678 + D679 + D680 + D681 + D682))*C676)</f>
        <v/>
      </c>
    </row>
    <row r="677">
      <c r="A677" t="inlineStr">
        <is>
          <t>INT_R_X5Y54/ER1BEG2</t>
        </is>
      </c>
      <c r="B677" t="inlineStr">
        <is>
          <t>Part of wire</t>
        </is>
      </c>
      <c r="C677" t="n">
        <v>0</v>
      </c>
      <c r="D677" t="n">
        <v>0</v>
      </c>
    </row>
    <row r="678">
      <c r="A678" t="inlineStr">
        <is>
          <t>INT_L_X6Y54/ER1END2</t>
        </is>
      </c>
      <c r="B678" t="inlineStr">
        <is>
          <t>Part of wire</t>
        </is>
      </c>
      <c r="C678" t="n">
        <v>0</v>
      </c>
      <c r="D678" t="n">
        <v>0</v>
      </c>
    </row>
    <row r="679">
      <c r="A679" t="inlineStr">
        <is>
          <t>CLBLM_R_X5Y54/CLBLM_ER1BEG2</t>
        </is>
      </c>
      <c r="B679" t="inlineStr">
        <is>
          <t>Part of wire</t>
        </is>
      </c>
      <c r="C679" t="n">
        <v>0.09049599999999999</v>
      </c>
      <c r="D679" t="n">
        <v>0.005564</v>
      </c>
    </row>
    <row r="680">
      <c r="A680" t="inlineStr">
        <is>
          <t>VBRK_X18Y57/VBRK_ER1BEG2</t>
        </is>
      </c>
      <c r="B680" t="inlineStr">
        <is>
          <t>Part of wire</t>
        </is>
      </c>
      <c r="C680" t="n">
        <v>0.01211</v>
      </c>
      <c r="D680" t="n">
        <v>0.00162</v>
      </c>
    </row>
    <row r="681">
      <c r="A681" t="inlineStr">
        <is>
          <t>BRAM_L_X6Y50/BRAM_ER1BEG2_4</t>
        </is>
      </c>
      <c r="B681" t="inlineStr">
        <is>
          <t>Part of wire</t>
        </is>
      </c>
      <c r="C681" t="n">
        <v>0.26892</v>
      </c>
      <c r="D681" t="n">
        <v>0.064292</v>
      </c>
    </row>
    <row r="682">
      <c r="A682" t="inlineStr">
        <is>
          <t>BRAM_INT_INTERFACE_L_X6Y54/INT_INTERFACE_ER1BEG2</t>
        </is>
      </c>
      <c r="B682" t="inlineStr">
        <is>
          <t>Part of wire</t>
        </is>
      </c>
      <c r="C682" t="n">
        <v>0</v>
      </c>
      <c r="D682" t="n">
        <v>0</v>
      </c>
      <c r="I682">
        <f>(((D677 + D678 + D679 + D680 + D681 + D682)/2) + (D683 + D713 + D930))</f>
        <v/>
      </c>
      <c r="J682">
        <f>((C677 + C678 + C679 + C680 + C681 + C682)*(((D677 + D678 + D679 + D680 + D681 + D682)/2) + (D683 + D713 + D930)))</f>
        <v/>
      </c>
    </row>
    <row r="683">
      <c r="A683" t="inlineStr">
        <is>
          <t>INT_L_X6Y54/INT_L.ER1END2-&gt;&gt;NE2BEG2</t>
        </is>
      </c>
      <c r="B683" t="inlineStr">
        <is>
          <t>Buffer</t>
        </is>
      </c>
      <c r="C683" t="n">
        <v>1.1851186875</v>
      </c>
      <c r="D683" t="n">
        <v>0.008473000000000001</v>
      </c>
      <c r="E683" t="n">
        <v>0.042</v>
      </c>
      <c r="F683" t="n">
        <v>0.034</v>
      </c>
      <c r="G683" t="n">
        <v>0.139</v>
      </c>
      <c r="H683" t="n">
        <v>0.115</v>
      </c>
      <c r="I683">
        <f>((D687) + (D684 + D685 + D686))</f>
        <v/>
      </c>
      <c r="J683">
        <f>(((D687) + (D684 + D685 + D686))*C683)</f>
        <v/>
      </c>
    </row>
    <row r="684">
      <c r="A684" t="inlineStr">
        <is>
          <t>INT_L_X6Y54/NE2BEG2</t>
        </is>
      </c>
      <c r="B684" t="inlineStr">
        <is>
          <t>Part of wire</t>
        </is>
      </c>
      <c r="C684" t="n">
        <v>0</v>
      </c>
      <c r="D684" t="n">
        <v>0</v>
      </c>
    </row>
    <row r="685">
      <c r="A685" t="inlineStr">
        <is>
          <t>INT_R_X7Y55/NE2END2</t>
        </is>
      </c>
      <c r="B685" t="inlineStr">
        <is>
          <t>Part of wire</t>
        </is>
      </c>
      <c r="C685" t="n">
        <v>0</v>
      </c>
      <c r="D685" t="n">
        <v>0</v>
      </c>
    </row>
    <row r="686">
      <c r="A686" t="inlineStr">
        <is>
          <t>INT_L_X6Y55/NE2A2</t>
        </is>
      </c>
      <c r="B686" t="inlineStr">
        <is>
          <t>Part of wire</t>
        </is>
      </c>
      <c r="C686" t="n">
        <v>0</v>
      </c>
      <c r="D686" t="n">
        <v>0</v>
      </c>
      <c r="I686">
        <f>(((D684 + D685 + D686)/2) + (D687))</f>
        <v/>
      </c>
      <c r="J686">
        <f>((C684 + C685 + C686)*(((D684 + D685 + D686)/2) + (D687)))</f>
        <v/>
      </c>
    </row>
    <row r="687">
      <c r="A687" t="inlineStr">
        <is>
          <t>INT_R_X7Y55/INT_R.NE2END2-&gt;&gt;BYP_ALT5</t>
        </is>
      </c>
      <c r="B687" t="inlineStr">
        <is>
          <t>Buffer</t>
        </is>
      </c>
      <c r="C687" t="n">
        <v>0</v>
      </c>
      <c r="D687" t="n">
        <v>0.00757</v>
      </c>
      <c r="E687" t="n">
        <v>0</v>
      </c>
      <c r="F687" t="n">
        <v>0</v>
      </c>
      <c r="G687" t="n">
        <v>0</v>
      </c>
      <c r="H687" t="n">
        <v>0</v>
      </c>
      <c r="I687">
        <f>((D689) + (D688))</f>
        <v/>
      </c>
      <c r="J687">
        <f>(((D689) + (D688))*C687)</f>
        <v/>
      </c>
    </row>
    <row r="688">
      <c r="A688" t="inlineStr">
        <is>
          <t>INT_R_X7Y55/BYP_ALT5</t>
        </is>
      </c>
      <c r="B688" t="inlineStr">
        <is>
          <t>Part of wire</t>
        </is>
      </c>
      <c r="C688" t="n">
        <v>0</v>
      </c>
      <c r="D688" t="n">
        <v>0</v>
      </c>
      <c r="I688">
        <f>(((D688)/2) + (D689))</f>
        <v/>
      </c>
      <c r="J688">
        <f>((C688)*(((D688)/2) + (D689)))</f>
        <v/>
      </c>
    </row>
    <row r="689">
      <c r="A689" t="inlineStr">
        <is>
          <t>INT_R_X7Y55/INT_R.BYP_ALT5-&gt;&gt;BYP_BOUNCE5</t>
        </is>
      </c>
      <c r="B689" t="inlineStr">
        <is>
          <t>Buffer</t>
        </is>
      </c>
      <c r="C689" t="n">
        <v>1.4764880625</v>
      </c>
      <c r="D689" t="n">
        <v>0</v>
      </c>
      <c r="E689" t="n">
        <v>0.059</v>
      </c>
      <c r="F689" t="n">
        <v>0.049</v>
      </c>
      <c r="G689" t="n">
        <v>0.178</v>
      </c>
      <c r="H689" t="n">
        <v>0.147</v>
      </c>
      <c r="I689">
        <f>((D691 + D702) + (D690))</f>
        <v/>
      </c>
      <c r="J689">
        <f>(((D691 + D702) + (D690))*C689)</f>
        <v/>
      </c>
    </row>
    <row r="690">
      <c r="A690" t="inlineStr">
        <is>
          <t>INT_R_X7Y55/BYP_BOUNCE5</t>
        </is>
      </c>
      <c r="B690" t="inlineStr">
        <is>
          <t>Part of wire</t>
        </is>
      </c>
      <c r="C690" t="n">
        <v>0</v>
      </c>
      <c r="D690" t="n">
        <v>0</v>
      </c>
      <c r="I690">
        <f>(((D690)/2) + (D691 + D702))</f>
        <v/>
      </c>
      <c r="J690">
        <f>((C690)*(((D690)/2) + (D691 + D702)))</f>
        <v/>
      </c>
    </row>
    <row r="691">
      <c r="A691" t="inlineStr">
        <is>
          <t>INT_R_X7Y55/INT_R.BYP_BOUNCE5-&gt;&gt;IMUX7</t>
        </is>
      </c>
      <c r="B691" t="inlineStr">
        <is>
          <t>Buffer</t>
        </is>
      </c>
      <c r="C691" t="n">
        <v>1.6107141875</v>
      </c>
      <c r="D691" t="n">
        <v>0.007713</v>
      </c>
      <c r="E691" t="n">
        <v>0.047</v>
      </c>
      <c r="F691" t="n">
        <v>0.038</v>
      </c>
      <c r="G691" t="n">
        <v>0.138</v>
      </c>
      <c r="H691" t="n">
        <v>0.114</v>
      </c>
      <c r="I691">
        <f>((((D696) + (D695))) + (D692 + D693))</f>
        <v/>
      </c>
      <c r="J691">
        <f>(((((D696) + (D695))) + (D692 + D693))*C691)</f>
        <v/>
      </c>
    </row>
    <row r="692">
      <c r="A692" t="inlineStr">
        <is>
          <t>INT_R_X7Y55/IMUX7</t>
        </is>
      </c>
      <c r="B692" t="inlineStr">
        <is>
          <t>Part of wire</t>
        </is>
      </c>
      <c r="C692" t="n">
        <v>0</v>
      </c>
      <c r="D692" t="n">
        <v>0</v>
      </c>
    </row>
    <row r="693">
      <c r="A693" t="inlineStr">
        <is>
          <t>CLBLM_R_X7Y55/CLBLM_IMUX7</t>
        </is>
      </c>
      <c r="B693" t="inlineStr">
        <is>
          <t>Part of wire</t>
        </is>
      </c>
      <c r="C693" t="n">
        <v>0</v>
      </c>
      <c r="D693" t="n">
        <v>0</v>
      </c>
      <c r="I693">
        <f>(((D692 + D693)/2) + (((D696) + (D695))))</f>
        <v/>
      </c>
      <c r="J693">
        <f>((C692 + C693)*(((D692 + D693)/2) + (((D696) + (D695)))))</f>
        <v/>
      </c>
    </row>
    <row r="694">
      <c r="A694" t="inlineStr">
        <is>
          <t>CLBLM_R_X7Y55/CLBLM_R.CLBLM_IMUX7-&gt;CLBLM_M_A1</t>
        </is>
      </c>
      <c r="B694" t="inlineStr">
        <is>
          <t>PassTransistor</t>
        </is>
      </c>
      <c r="C694" t="n">
        <v>0</v>
      </c>
      <c r="E694" t="n">
        <v>0</v>
      </c>
      <c r="F694" t="n">
        <v>0</v>
      </c>
      <c r="G694" t="n">
        <v>0</v>
      </c>
      <c r="H694" t="n">
        <v>0</v>
      </c>
      <c r="I694">
        <f>((D696) + (D695))</f>
        <v/>
      </c>
      <c r="J694">
        <f>(((D696) + (D695))*C694)</f>
        <v/>
      </c>
    </row>
    <row r="695">
      <c r="A695" t="inlineStr">
        <is>
          <t>CLBLM_R_X7Y55/CLBLM_M_A1</t>
        </is>
      </c>
      <c r="B695" t="inlineStr">
        <is>
          <t>Part of wire</t>
        </is>
      </c>
      <c r="C695" t="n">
        <v>0</v>
      </c>
      <c r="D695" t="n">
        <v>0</v>
      </c>
      <c r="I695">
        <f>(((D695)/2) + (D696))</f>
        <v/>
      </c>
      <c r="J695">
        <f>((C695)*(((D695)/2) + (D696)))</f>
        <v/>
      </c>
    </row>
    <row r="696">
      <c r="A696" t="inlineStr">
        <is>
          <t>ALU1/readData2[26]_i_3/I1</t>
        </is>
      </c>
      <c r="B696" t="inlineStr">
        <is>
          <t>Inpin</t>
        </is>
      </c>
      <c r="D696" t="n">
        <v>0</v>
      </c>
      <c r="E696" t="n">
        <v>0.225</v>
      </c>
      <c r="F696" t="n">
        <v>0.18</v>
      </c>
      <c r="G696" t="n">
        <v>0.531</v>
      </c>
      <c r="H696" t="n">
        <v>0.428</v>
      </c>
    </row>
    <row r="697">
      <c r="A697" t="inlineStr">
        <is>
          <t>sw_IBUF[15]: sw_IBUF[15]_inst/O to ALU1/readData2[26]_i_3/I1 sum delays</t>
        </is>
      </c>
      <c r="E697">
        <f>(E2 + E5 + E7 + E9 + E11 + E15 + E18 + E27 + E39 + E51 + E63 + E74 + E86 + E136 + E139 + E210 + E224 + E227 + E268 + E295 + E299 + E359 + E427 + E431 + E448 + E454 + E470 + E542 + E578 + E593 + E618 + E669 + E673 + E676 + E683 + E687 + E689 + E691 + E694 + E696)</f>
        <v/>
      </c>
      <c r="F697">
        <f>(F2 + F5 + F7 + F9 + F11 + F15 + F18 + F27 + F39 + F51 + F63 + F74 + F86 + F136 + F139 + F210 + F224 + F227 + F268 + F295 + F299 + F359 + F427 + F431 + F448 + F454 + F470 + F542 + F578 + F593 + F618 + F669 + F673 + F676 + F683 + F687 + F689 + F691 + F694 + F696)</f>
        <v/>
      </c>
      <c r="G697">
        <f>(G2 + G5 + G7 + G9 + G11 + G15 + G18 + G27 + G39 + G51 + G63 + G74 + G86 + G136 + G139 + G210 + G224 + G227 + G268 + G295 + G299 + G359 + G427 + G431 + G448 + G454 + G470 + G542 + G578 + G593 + G618 + G669 + G673 + G676 + G683 + G687 + G689 + G691 + G694 + G696)</f>
        <v/>
      </c>
      <c r="H697">
        <f>(H2 + H5 + H7 + H9 + H11 + H15 + H18 + H27 + H39 + H51 + H63 + H74 + H86 + H136 + H139 + H210 + H224 + H227 + H268 + H295 + H299 + H359 + H427 + H431 + H448 + H454 + H470 + H542 + H578 + H593 + H618 + H669 + H673 + H676 + H683 + H687 + H689 + H691 + H694 + H696)</f>
        <v/>
      </c>
      <c r="J697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J683 + J686 + J687 + J688 + J689 + J690 + J691 + J693 + J694 + J695 + J696)</f>
        <v/>
      </c>
    </row>
    <row r="698">
      <c r="A698" t="inlineStr">
        <is>
          <t>sw_IBUF[15]: sw_IBUF[15]_inst/O to ALU1/readData2[26]_i_3/I1sum delays + cap delay</t>
        </is>
      </c>
      <c r="E698">
        <f>1000*(E697 + J697)</f>
        <v/>
      </c>
      <c r="F698">
        <f>1000*(F697 + J697)</f>
        <v/>
      </c>
      <c r="G698">
        <f>1000*(G697 + J697)</f>
        <v/>
      </c>
      <c r="H698">
        <f>1000*(H697 + J697)</f>
        <v/>
      </c>
    </row>
    <row r="700">
      <c r="A700" t="inlineStr">
        <is>
          <t>sw_IBUF[15]: sw_IBUF[15]_inst/O to ALU1/readData2[26]_i_3/I1Total delay (from Vivado)</t>
        </is>
      </c>
      <c r="E700" t="inlineStr">
        <is>
          <t>3321</t>
        </is>
      </c>
      <c r="F700" t="inlineStr">
        <is>
          <t>2939</t>
        </is>
      </c>
      <c r="G700" t="inlineStr">
        <is>
          <t>5504</t>
        </is>
      </c>
      <c r="H700" t="inlineStr">
        <is>
          <t>4747</t>
        </is>
      </c>
    </row>
    <row r="702">
      <c r="A702" t="inlineStr">
        <is>
          <t>INT_R_X7Y55/INT_R.BYP_BOUNCE5-&gt;&gt;IMUX45</t>
        </is>
      </c>
      <c r="B702" t="inlineStr">
        <is>
          <t>Buffer</t>
        </is>
      </c>
      <c r="C702" t="n">
        <v>1.6107141875</v>
      </c>
      <c r="D702" t="n">
        <v>0.007713</v>
      </c>
      <c r="E702" t="n">
        <v>0.047</v>
      </c>
      <c r="F702" t="n">
        <v>0.038</v>
      </c>
      <c r="G702" t="n">
        <v>0.138</v>
      </c>
      <c r="H702" t="n">
        <v>0.114</v>
      </c>
      <c r="I702">
        <f>((((D707) + (D706))) + (D703 + D704))</f>
        <v/>
      </c>
      <c r="J702">
        <f>(((((D707) + (D706))) + (D703 + D704))*C702)</f>
        <v/>
      </c>
    </row>
    <row r="703">
      <c r="A703" t="inlineStr">
        <is>
          <t>INT_R_X7Y55/IMUX45</t>
        </is>
      </c>
      <c r="B703" t="inlineStr">
        <is>
          <t>Part of wire</t>
        </is>
      </c>
      <c r="C703" t="n">
        <v>0</v>
      </c>
      <c r="D703" t="n">
        <v>0</v>
      </c>
    </row>
    <row r="704">
      <c r="A704" t="inlineStr">
        <is>
          <t>CLBLM_R_X7Y55/CLBLM_IMUX45</t>
        </is>
      </c>
      <c r="B704" t="inlineStr">
        <is>
          <t>Part of wire</t>
        </is>
      </c>
      <c r="C704" t="n">
        <v>0</v>
      </c>
      <c r="D704" t="n">
        <v>0</v>
      </c>
      <c r="I704">
        <f>(((D703 + D704)/2) + (((D707) + (D706))))</f>
        <v/>
      </c>
      <c r="J704">
        <f>((C703 + C704)*(((D703 + D704)/2) + (((D707) + (D706)))))</f>
        <v/>
      </c>
    </row>
    <row r="705">
      <c r="A705" t="inlineStr">
        <is>
          <t>CLBLM_R_X7Y55/CLBLM_R.CLBLM_IMUX45-&gt;CLBLM_M_D2</t>
        </is>
      </c>
      <c r="B705" t="inlineStr">
        <is>
          <t>PassTransistor</t>
        </is>
      </c>
      <c r="C705" t="n">
        <v>0</v>
      </c>
      <c r="E705" t="n">
        <v>0</v>
      </c>
      <c r="F705" t="n">
        <v>0</v>
      </c>
      <c r="G705" t="n">
        <v>0</v>
      </c>
      <c r="H705" t="n">
        <v>0</v>
      </c>
      <c r="I705">
        <f>((D707) + (D706))</f>
        <v/>
      </c>
      <c r="J705">
        <f>(((D707) + (D706))*C705)</f>
        <v/>
      </c>
    </row>
    <row r="706">
      <c r="A706" t="inlineStr">
        <is>
          <t>CLBLM_R_X7Y55/CLBLM_M_D2</t>
        </is>
      </c>
      <c r="B706" t="inlineStr">
        <is>
          <t>Part of wire</t>
        </is>
      </c>
      <c r="C706" t="n">
        <v>0</v>
      </c>
      <c r="D706" t="n">
        <v>0</v>
      </c>
      <c r="I706">
        <f>(((D706)/2) + (D707))</f>
        <v/>
      </c>
      <c r="J706">
        <f>((C706)*(((D706)/2) + (D707)))</f>
        <v/>
      </c>
    </row>
    <row r="707">
      <c r="A707" t="inlineStr">
        <is>
          <t>masterReg/register_reg_r1_0_31_24_29_i_2/I3</t>
        </is>
      </c>
      <c r="B707" t="inlineStr">
        <is>
          <t>Inpin</t>
        </is>
      </c>
      <c r="D707" t="n">
        <v>0</v>
      </c>
      <c r="E707" t="n">
        <v>0.219</v>
      </c>
      <c r="F707" t="n">
        <v>0.141</v>
      </c>
      <c r="G707" t="n">
        <v>0.52</v>
      </c>
      <c r="H707" t="n">
        <v>0.293</v>
      </c>
    </row>
    <row r="708">
      <c r="A708" t="inlineStr">
        <is>
          <t>sw_IBUF[15]: sw_IBUF[15]_inst/O to masterReg/register_reg_r1_0_31_24_29_i_2/I3 sum delays</t>
        </is>
      </c>
      <c r="E708">
        <f>(E2 + E5 + E7 + E9 + E11 + E15 + E18 + E27 + E39 + E51 + E63 + E74 + E86 + E136 + E139 + E210 + E224 + E227 + E268 + E295 + E299 + E359 + E427 + E431 + E448 + E454 + E470 + E542 + E578 + E593 + E618 + E669 + E673 + E676 + E683 + E687 + E689 + E702 + E705 + E707)</f>
        <v/>
      </c>
      <c r="F708">
        <f>(F2 + F5 + F7 + F9 + F11 + F15 + F18 + F27 + F39 + F51 + F63 + F74 + F86 + F136 + F139 + F210 + F224 + F227 + F268 + F295 + F299 + F359 + F427 + F431 + F448 + F454 + F470 + F542 + F578 + F593 + F618 + F669 + F673 + F676 + F683 + F687 + F689 + F702 + F705 + F707)</f>
        <v/>
      </c>
      <c r="G708">
        <f>(G2 + G5 + G7 + G9 + G11 + G15 + G18 + G27 + G39 + G51 + G63 + G74 + G86 + G136 + G139 + G210 + G224 + G227 + G268 + G295 + G299 + G359 + G427 + G431 + G448 + G454 + G470 + G542 + G578 + G593 + G618 + G669 + G673 + G676 + G683 + G687 + G689 + G702 + G705 + G707)</f>
        <v/>
      </c>
      <c r="H708">
        <f>(H2 + H5 + H7 + H9 + H11 + H15 + H18 + H27 + H39 + H51 + H63 + H74 + H86 + H136 + H139 + H210 + H224 + H227 + H268 + H295 + H299 + H359 + H427 + H431 + H448 + H454 + H470 + H542 + H578 + H593 + H618 + H669 + H673 + H676 + H683 + H687 + H689 + H702 + H705 + H707)</f>
        <v/>
      </c>
      <c r="J708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J683 + J686 + J687 + J688 + J689 + J690 + J702 + J704 + J705 + J706 + J707)</f>
        <v/>
      </c>
    </row>
    <row r="709">
      <c r="A709" t="inlineStr">
        <is>
          <t>sw_IBUF[15]: sw_IBUF[15]_inst/O to masterReg/register_reg_r1_0_31_24_29_i_2/I3sum delays + cap delay</t>
        </is>
      </c>
      <c r="E709">
        <f>1000*(E708 + J708)</f>
        <v/>
      </c>
      <c r="F709">
        <f>1000*(F708 + J708)</f>
        <v/>
      </c>
      <c r="G709">
        <f>1000*(G708 + J708)</f>
        <v/>
      </c>
      <c r="H709">
        <f>1000*(H708 + J708)</f>
        <v/>
      </c>
    </row>
    <row r="711">
      <c r="A711" t="inlineStr">
        <is>
          <t>sw_IBUF[15]: sw_IBUF[15]_inst/O to masterReg/register_reg_r1_0_31_24_29_i_2/I3Total delay (from Vivado)</t>
        </is>
      </c>
      <c r="E711" t="inlineStr">
        <is>
          <t>3315</t>
        </is>
      </c>
      <c r="F711" t="inlineStr">
        <is>
          <t>2900</t>
        </is>
      </c>
      <c r="G711" t="inlineStr">
        <is>
          <t>5497</t>
        </is>
      </c>
      <c r="H711" t="inlineStr">
        <is>
          <t>4637</t>
        </is>
      </c>
    </row>
    <row r="713">
      <c r="A713" t="inlineStr">
        <is>
          <t>INT_L_X6Y54/INT_L.ER1END2-&gt;&gt;ER1BEG3</t>
        </is>
      </c>
      <c r="B713" t="inlineStr">
        <is>
          <t>Buffer</t>
        </is>
      </c>
      <c r="C713" t="n">
        <v>1.16220225</v>
      </c>
      <c r="D713" t="n">
        <v>0.008429000000000001</v>
      </c>
      <c r="E713" t="n">
        <v>0.044</v>
      </c>
      <c r="F713" t="n">
        <v>0.036</v>
      </c>
      <c r="G713" t="n">
        <v>0.122</v>
      </c>
      <c r="H713" t="n">
        <v>0.101</v>
      </c>
      <c r="I713">
        <f>((D717) + (D714 + D715 + D716))</f>
        <v/>
      </c>
      <c r="J713">
        <f>(((D717) + (D714 + D715 + D716))*C713)</f>
        <v/>
      </c>
    </row>
    <row r="714">
      <c r="A714" t="inlineStr">
        <is>
          <t>INT_L_X6Y54/ER1BEG3</t>
        </is>
      </c>
      <c r="B714" t="inlineStr">
        <is>
          <t>Part of wire</t>
        </is>
      </c>
      <c r="C714" t="n">
        <v>0</v>
      </c>
      <c r="D714" t="n">
        <v>0</v>
      </c>
    </row>
    <row r="715">
      <c r="A715" t="inlineStr">
        <is>
          <t>INT_R_X7Y54/ER1END3</t>
        </is>
      </c>
      <c r="B715" t="inlineStr">
        <is>
          <t>Part of wire</t>
        </is>
      </c>
      <c r="C715" t="n">
        <v>0</v>
      </c>
      <c r="D715" t="n">
        <v>0</v>
      </c>
    </row>
    <row r="716">
      <c r="A716" t="inlineStr">
        <is>
          <t>INT_R_X7Y55/ER1END_N3_3</t>
        </is>
      </c>
      <c r="B716" t="inlineStr">
        <is>
          <t>Part of wire</t>
        </is>
      </c>
      <c r="C716" t="n">
        <v>0</v>
      </c>
      <c r="D716" t="n">
        <v>0</v>
      </c>
      <c r="I716">
        <f>(((D714 + D715 + D716)/2) + (D717))</f>
        <v/>
      </c>
      <c r="J716">
        <f>((C714 + C715 + C716)*(((D714 + D715 + D716)/2) + (D717)))</f>
        <v/>
      </c>
    </row>
    <row r="717">
      <c r="A717" t="inlineStr">
        <is>
          <t>INT_R_X7Y54/INT_R.ER1END3-&gt;&gt;SE2BEG3</t>
        </is>
      </c>
      <c r="B717" t="inlineStr">
        <is>
          <t>Buffer</t>
        </is>
      </c>
      <c r="C717" t="n">
        <v>1.1851186875</v>
      </c>
      <c r="D717" t="n">
        <v>0.008473000000000001</v>
      </c>
      <c r="E717" t="n">
        <v>0.042</v>
      </c>
      <c r="F717" t="n">
        <v>0.034</v>
      </c>
      <c r="G717" t="n">
        <v>0.138</v>
      </c>
      <c r="H717" t="n">
        <v>0.114</v>
      </c>
      <c r="I717">
        <f>((D723 + D734 + D748 + D857) + (D718 + D719 + D720 + D721 + D722))</f>
        <v/>
      </c>
      <c r="J717">
        <f>(((D723 + D734 + D748 + D857) + (D718 + D719 + D720 + D721 + D722))*C717)</f>
        <v/>
      </c>
    </row>
    <row r="718">
      <c r="A718" t="inlineStr">
        <is>
          <t>INT_R_X7Y54/SE2BEG3</t>
        </is>
      </c>
      <c r="B718" t="inlineStr">
        <is>
          <t>Part of wire</t>
        </is>
      </c>
      <c r="C718" t="n">
        <v>0</v>
      </c>
      <c r="D718" t="n">
        <v>0</v>
      </c>
    </row>
    <row r="719">
      <c r="A719" t="inlineStr">
        <is>
          <t>INT_L_X8Y53/SE2END3</t>
        </is>
      </c>
      <c r="B719" t="inlineStr">
        <is>
          <t>Part of wire</t>
        </is>
      </c>
      <c r="C719" t="n">
        <v>0</v>
      </c>
      <c r="D719" t="n">
        <v>0</v>
      </c>
    </row>
    <row r="720">
      <c r="A720" t="inlineStr">
        <is>
          <t>INT_R_X7Y53/SE2A3</t>
        </is>
      </c>
      <c r="B720" t="inlineStr">
        <is>
          <t>Part of wire</t>
        </is>
      </c>
      <c r="C720" t="n">
        <v>0</v>
      </c>
      <c r="D720" t="n">
        <v>0</v>
      </c>
    </row>
    <row r="721">
      <c r="A721" t="inlineStr">
        <is>
          <t>CLBLM_R_X7Y53/CLBLM_SE2A3</t>
        </is>
      </c>
      <c r="B721" t="inlineStr">
        <is>
          <t>Part of wire</t>
        </is>
      </c>
      <c r="C721" t="n">
        <v>0.090332</v>
      </c>
      <c r="D721" t="n">
        <v>0.005065</v>
      </c>
    </row>
    <row r="722">
      <c r="A722" t="inlineStr">
        <is>
          <t>CLBLM_L_X8Y53/CLBLM_SE2A3</t>
        </is>
      </c>
      <c r="B722" t="inlineStr">
        <is>
          <t>Part of wire</t>
        </is>
      </c>
      <c r="C722" t="n">
        <v>0.090332</v>
      </c>
      <c r="D722" t="n">
        <v>0.005065</v>
      </c>
      <c r="I722">
        <f>(((D718 + D719 + D720 + D721 + D722)/2) + (D723 + D734 + D748 + D857))</f>
        <v/>
      </c>
      <c r="J722">
        <f>((C718 + C719 + C720 + C721 + C722)*(((D718 + D719 + D720 + D721 + D722)/2) + (D723 + D734 + D748 + D857)))</f>
        <v/>
      </c>
    </row>
    <row r="723">
      <c r="A723" t="inlineStr">
        <is>
          <t>INT_L_X8Y53/INT_L.SE2END3-&gt;&gt;IMUX_L23</t>
        </is>
      </c>
      <c r="B723" t="inlineStr">
        <is>
          <t>Buffer</t>
        </is>
      </c>
      <c r="C723" t="n">
        <v>1.6107141875</v>
      </c>
      <c r="D723" t="n">
        <v>0.007713</v>
      </c>
      <c r="E723" t="n">
        <v>0.047</v>
      </c>
      <c r="F723" t="n">
        <v>0.038</v>
      </c>
      <c r="G723" t="n">
        <v>0.138</v>
      </c>
      <c r="H723" t="n">
        <v>0.114</v>
      </c>
      <c r="I723">
        <f>((((D728) + (D727))) + (D724 + D725))</f>
        <v/>
      </c>
      <c r="J723">
        <f>(((((D728) + (D727))) + (D724 + D725))*C723)</f>
        <v/>
      </c>
    </row>
    <row r="724">
      <c r="A724" t="inlineStr">
        <is>
          <t>INT_L_X8Y53/IMUX_L23</t>
        </is>
      </c>
      <c r="B724" t="inlineStr">
        <is>
          <t>Part of wire</t>
        </is>
      </c>
      <c r="C724" t="n">
        <v>0</v>
      </c>
      <c r="D724" t="n">
        <v>0</v>
      </c>
    </row>
    <row r="725">
      <c r="A725" t="inlineStr">
        <is>
          <t>CLBLM_L_X8Y53/CLBLM_IMUX23</t>
        </is>
      </c>
      <c r="B725" t="inlineStr">
        <is>
          <t>Part of wire</t>
        </is>
      </c>
      <c r="C725" t="n">
        <v>0</v>
      </c>
      <c r="D725" t="n">
        <v>0</v>
      </c>
      <c r="I725">
        <f>(((D724 + D725)/2) + (((D728) + (D727))))</f>
        <v/>
      </c>
      <c r="J725">
        <f>((C724 + C725)*(((D724 + D725)/2) + (((D728) + (D727)))))</f>
        <v/>
      </c>
    </row>
    <row r="726">
      <c r="A726" t="inlineStr">
        <is>
          <t>CLBLM_L_X8Y53/CLBLM_L.CLBLM_IMUX23-&gt;CLBLM_L_C3</t>
        </is>
      </c>
      <c r="B726" t="inlineStr">
        <is>
          <t>PassTransistor</t>
        </is>
      </c>
      <c r="C726" t="n">
        <v>0</v>
      </c>
      <c r="E726" t="n">
        <v>0</v>
      </c>
      <c r="F726" t="n">
        <v>0</v>
      </c>
      <c r="G726" t="n">
        <v>0</v>
      </c>
      <c r="H726" t="n">
        <v>0</v>
      </c>
      <c r="I726">
        <f>((D728) + (D727))</f>
        <v/>
      </c>
      <c r="J726">
        <f>(((D728) + (D727))*C726)</f>
        <v/>
      </c>
    </row>
    <row r="727">
      <c r="A727" t="inlineStr">
        <is>
          <t>CLBLM_L_X8Y53/CLBLM_L_C3</t>
        </is>
      </c>
      <c r="B727" t="inlineStr">
        <is>
          <t>Part of wire</t>
        </is>
      </c>
      <c r="C727" t="n">
        <v>0</v>
      </c>
      <c r="D727" t="n">
        <v>0</v>
      </c>
      <c r="I727">
        <f>(((D727)/2) + (D728))</f>
        <v/>
      </c>
      <c r="J727">
        <f>((C727)*(((D727)/2) + (D728)))</f>
        <v/>
      </c>
    </row>
    <row r="728">
      <c r="A728" t="inlineStr">
        <is>
          <t>masterReg/register_reg_r1_0_31_30_31_i_1/I3</t>
        </is>
      </c>
      <c r="B728" t="inlineStr">
        <is>
          <t>Inpin</t>
        </is>
      </c>
      <c r="D728" t="n">
        <v>0</v>
      </c>
      <c r="E728" t="n">
        <v>0.137</v>
      </c>
      <c r="F728" t="n">
        <v>0.11</v>
      </c>
      <c r="G728" t="n">
        <v>0.351</v>
      </c>
      <c r="H728" t="n">
        <v>0.283</v>
      </c>
    </row>
    <row r="729">
      <c r="A729" t="inlineStr">
        <is>
          <t>sw_IBUF[15]: sw_IBUF[15]_inst/O to masterReg/register_reg_r1_0_31_30_31_i_1/I3 sum delays</t>
        </is>
      </c>
      <c r="E729">
        <f>(E2 + E5 + E7 + E9 + E11 + E15 + E18 + E27 + E39 + E51 + E63 + E74 + E86 + E136 + E139 + E210 + E224 + E227 + E268 + E295 + E299 + E359 + E427 + E431 + E448 + E454 + E470 + E542 + E578 + E593 + E618 + E669 + E673 + E676 + E713 + E717 + E723 + E726 + E728)</f>
        <v/>
      </c>
      <c r="F729">
        <f>(F2 + F5 + F7 + F9 + F11 + F15 + F18 + F27 + F39 + F51 + F63 + F74 + F86 + F136 + F139 + F210 + F224 + F227 + F268 + F295 + F299 + F359 + F427 + F431 + F448 + F454 + F470 + F542 + F578 + F593 + F618 + F669 + F673 + F676 + F713 + F717 + F723 + F726 + F728)</f>
        <v/>
      </c>
      <c r="G729">
        <f>(G2 + G5 + G7 + G9 + G11 + G15 + G18 + G27 + G39 + G51 + G63 + G74 + G86 + G136 + G139 + G210 + G224 + G227 + G268 + G295 + G299 + G359 + G427 + G431 + G448 + G454 + G470 + G542 + G578 + G593 + G618 + G669 + G673 + G676 + G713 + G717 + G723 + G726 + G728)</f>
        <v/>
      </c>
      <c r="H729">
        <f>(H2 + H5 + H7 + H9 + H11 + H15 + H18 + H27 + H39 + H51 + H63 + H74 + H86 + H136 + H139 + H210 + H224 + H227 + H268 + H295 + H299 + H359 + H427 + H431 + H448 + H454 + H470 + H542 + H578 + H593 + H618 + H669 + H673 + H676 + H713 + H717 + H723 + H726 + H728)</f>
        <v/>
      </c>
      <c r="J729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J723 + J725 + J726 + J727 + J728)</f>
        <v/>
      </c>
    </row>
    <row r="730">
      <c r="A730" t="inlineStr">
        <is>
          <t>sw_IBUF[15]: sw_IBUF[15]_inst/O to masterReg/register_reg_r1_0_31_30_31_i_1/I3sum delays + cap delay</t>
        </is>
      </c>
      <c r="E730">
        <f>1000*(E729 + J729)</f>
        <v/>
      </c>
      <c r="F730">
        <f>1000*(F729 + J729)</f>
        <v/>
      </c>
      <c r="G730">
        <f>1000*(G729 + J729)</f>
        <v/>
      </c>
      <c r="H730">
        <f>1000*(H729 + J729)</f>
        <v/>
      </c>
    </row>
    <row r="732">
      <c r="A732" t="inlineStr">
        <is>
          <t>sw_IBUF[15]: sw_IBUF[15]_inst/O to masterReg/register_reg_r1_0_31_30_31_i_1/I3Total delay (from Vivado)</t>
        </is>
      </c>
      <c r="E732" t="inlineStr">
        <is>
          <t>3255</t>
        </is>
      </c>
      <c r="F732" t="inlineStr">
        <is>
          <t>2893</t>
        </is>
      </c>
      <c r="G732" t="inlineStr">
        <is>
          <t>5348</t>
        </is>
      </c>
      <c r="H732" t="inlineStr">
        <is>
          <t>4629</t>
        </is>
      </c>
    </row>
    <row r="734">
      <c r="A734" t="inlineStr">
        <is>
          <t>INT_L_X8Y53/INT_L.SE2END3-&gt;&gt;SL1BEG3</t>
        </is>
      </c>
      <c r="B734" t="inlineStr">
        <is>
          <t>Buffer</t>
        </is>
      </c>
      <c r="C734" t="n">
        <v>1.16220225</v>
      </c>
      <c r="D734" t="n">
        <v>0.008429000000000001</v>
      </c>
      <c r="E734" t="n">
        <v>0.054</v>
      </c>
      <c r="F734" t="n">
        <v>0.044</v>
      </c>
      <c r="G734" t="n">
        <v>0.131</v>
      </c>
      <c r="H734" t="n">
        <v>0.108</v>
      </c>
      <c r="I734">
        <f>((D737) + (D735 + D736))</f>
        <v/>
      </c>
      <c r="J734">
        <f>(((D737) + (D735 + D736))*C734)</f>
        <v/>
      </c>
    </row>
    <row r="735">
      <c r="A735" t="inlineStr">
        <is>
          <t>INT_L_X8Y53/SL1BEG3</t>
        </is>
      </c>
      <c r="B735" t="inlineStr">
        <is>
          <t>Part of wire</t>
        </is>
      </c>
      <c r="C735" t="n">
        <v>0</v>
      </c>
      <c r="D735" t="n">
        <v>0</v>
      </c>
    </row>
    <row r="736">
      <c r="A736" t="inlineStr">
        <is>
          <t>INT_L_X8Y52/SL1END3</t>
        </is>
      </c>
      <c r="B736" t="inlineStr">
        <is>
          <t>Part of wire</t>
        </is>
      </c>
      <c r="C736" t="n">
        <v>0</v>
      </c>
      <c r="D736" t="n">
        <v>0</v>
      </c>
      <c r="I736">
        <f>(((D735 + D736)/2) + (D737))</f>
        <v/>
      </c>
      <c r="J736">
        <f>((C735 + C736)*(((D735 + D736)/2) + (D737)))</f>
        <v/>
      </c>
    </row>
    <row r="737">
      <c r="A737" t="inlineStr">
        <is>
          <t>INT_L_X8Y52/INT_L.SL1END3-&gt;&gt;IMUX_L39</t>
        </is>
      </c>
      <c r="B737" t="inlineStr">
        <is>
          <t>Buffer</t>
        </is>
      </c>
      <c r="C737" t="n">
        <v>1.6107141875</v>
      </c>
      <c r="D737" t="n">
        <v>0.007713</v>
      </c>
      <c r="E737" t="n">
        <v>0.047</v>
      </c>
      <c r="F737" t="n">
        <v>0.038</v>
      </c>
      <c r="G737" t="n">
        <v>0.138</v>
      </c>
      <c r="H737" t="n">
        <v>0.114</v>
      </c>
      <c r="I737">
        <f>((((D742) + (D741))) + (D738 + D739))</f>
        <v/>
      </c>
      <c r="J737">
        <f>(((((D742) + (D741))) + (D738 + D739))*C737)</f>
        <v/>
      </c>
    </row>
    <row r="738">
      <c r="A738" t="inlineStr">
        <is>
          <t>INT_L_X8Y52/IMUX_L39</t>
        </is>
      </c>
      <c r="B738" t="inlineStr">
        <is>
          <t>Part of wire</t>
        </is>
      </c>
      <c r="C738" t="n">
        <v>0</v>
      </c>
      <c r="D738" t="n">
        <v>0</v>
      </c>
    </row>
    <row r="739">
      <c r="A739" t="inlineStr">
        <is>
          <t>CLBLM_L_X8Y52/CLBLM_IMUX39</t>
        </is>
      </c>
      <c r="B739" t="inlineStr">
        <is>
          <t>Part of wire</t>
        </is>
      </c>
      <c r="C739" t="n">
        <v>0</v>
      </c>
      <c r="D739" t="n">
        <v>0</v>
      </c>
      <c r="I739">
        <f>(((D738 + D739)/2) + (((D742) + (D741))))</f>
        <v/>
      </c>
      <c r="J739">
        <f>((C738 + C739)*(((D738 + D739)/2) + (((D742) + (D741)))))</f>
        <v/>
      </c>
    </row>
    <row r="740">
      <c r="A740" t="inlineStr">
        <is>
          <t>CLBLM_L_X8Y52/CLBLM_L.CLBLM_IMUX39-&gt;CLBLM_L_D3</t>
        </is>
      </c>
      <c r="B740" t="inlineStr">
        <is>
          <t>PassTransistor</t>
        </is>
      </c>
      <c r="C740" t="n">
        <v>0</v>
      </c>
      <c r="E740" t="n">
        <v>0</v>
      </c>
      <c r="F740" t="n">
        <v>0</v>
      </c>
      <c r="G740" t="n">
        <v>0</v>
      </c>
      <c r="H740" t="n">
        <v>0</v>
      </c>
      <c r="I740">
        <f>((D742) + (D741))</f>
        <v/>
      </c>
      <c r="J740">
        <f>(((D742) + (D741))*C740)</f>
        <v/>
      </c>
    </row>
    <row r="741">
      <c r="A741" t="inlineStr">
        <is>
          <t>CLBLM_L_X8Y52/CLBLM_L_D3</t>
        </is>
      </c>
      <c r="B741" t="inlineStr">
        <is>
          <t>Part of wire</t>
        </is>
      </c>
      <c r="C741" t="n">
        <v>0</v>
      </c>
      <c r="D741" t="n">
        <v>0</v>
      </c>
      <c r="I741">
        <f>(((D741)/2) + (D742))</f>
        <v/>
      </c>
      <c r="J741">
        <f>((C741)*(((D741)/2) + (D742)))</f>
        <v/>
      </c>
    </row>
    <row r="742">
      <c r="A742" t="inlineStr">
        <is>
          <t>masterReg/readData2[30]_i_2/I1</t>
        </is>
      </c>
      <c r="B742" t="inlineStr">
        <is>
          <t>Inpin</t>
        </is>
      </c>
      <c r="D742" t="n">
        <v>0</v>
      </c>
      <c r="E742" t="n">
        <v>0.136</v>
      </c>
      <c r="F742" t="n">
        <v>0.109</v>
      </c>
      <c r="G742" t="n">
        <v>0.346</v>
      </c>
      <c r="H742" t="n">
        <v>0.279</v>
      </c>
    </row>
    <row r="743">
      <c r="A743" t="inlineStr">
        <is>
          <t>sw_IBUF[15]: sw_IBUF[15]_inst/O to masterReg/readData2[30]_i_2/I1 sum delays</t>
        </is>
      </c>
      <c r="E743">
        <f>(E2 + E5 + E7 + E9 + E11 + E15 + E18 + E27 + E39 + E51 + E63 + E74 + E86 + E136 + E139 + E210 + E224 + E227 + E268 + E295 + E299 + E359 + E427 + E431 + E448 + E454 + E470 + E542 + E578 + E593 + E618 + E669 + E673 + E676 + E713 + E717 + E734 + E737 + E740 + E742)</f>
        <v/>
      </c>
      <c r="F743">
        <f>(F2 + F5 + F7 + F9 + F11 + F15 + F18 + F27 + F39 + F51 + F63 + F74 + F86 + F136 + F139 + F210 + F224 + F227 + F268 + F295 + F299 + F359 + F427 + F431 + F448 + F454 + F470 + F542 + F578 + F593 + F618 + F669 + F673 + F676 + F713 + F717 + F734 + F737 + F740 + F742)</f>
        <v/>
      </c>
      <c r="G743">
        <f>(G2 + G5 + G7 + G9 + G11 + G15 + G18 + G27 + G39 + G51 + G63 + G74 + G86 + G136 + G139 + G210 + G224 + G227 + G268 + G295 + G299 + G359 + G427 + G431 + G448 + G454 + G470 + G542 + G578 + G593 + G618 + G669 + G673 + G676 + G713 + G717 + G734 + G737 + G740 + G742)</f>
        <v/>
      </c>
      <c r="H743">
        <f>(H2 + H5 + H7 + H9 + H11 + H15 + H18 + H27 + H39 + H51 + H63 + H74 + H86 + H136 + H139 + H210 + H224 + H227 + H268 + H295 + H299 + H359 + H427 + H431 + H448 + H454 + H470 + H542 + H578 + H593 + H618 + H669 + H673 + H676 + H713 + H717 + H734 + H737 + H740 + H742)</f>
        <v/>
      </c>
      <c r="J743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J734 + J736 + J737 + J739 + J740 + J741 + J742)</f>
        <v/>
      </c>
    </row>
    <row r="744">
      <c r="A744" t="inlineStr">
        <is>
          <t>sw_IBUF[15]: sw_IBUF[15]_inst/O to masterReg/readData2[30]_i_2/I1sum delays + cap delay</t>
        </is>
      </c>
      <c r="E744">
        <f>1000*(E743 + J743)</f>
        <v/>
      </c>
      <c r="F744">
        <f>1000*(F743 + J743)</f>
        <v/>
      </c>
      <c r="G744">
        <f>1000*(G743 + J743)</f>
        <v/>
      </c>
      <c r="H744">
        <f>1000*(H743 + J743)</f>
        <v/>
      </c>
    </row>
    <row r="746">
      <c r="A746" t="inlineStr">
        <is>
          <t>sw_IBUF[15]: sw_IBUF[15]_inst/O to masterReg/readData2[30]_i_2/I1Total delay (from Vivado)</t>
        </is>
      </c>
      <c r="E746" t="inlineStr">
        <is>
          <t>3316</t>
        </is>
      </c>
      <c r="F746" t="inlineStr">
        <is>
          <t>2944</t>
        </is>
      </c>
      <c r="G746" t="inlineStr">
        <is>
          <t>5454</t>
        </is>
      </c>
      <c r="H746" t="inlineStr">
        <is>
          <t>4717</t>
        </is>
      </c>
    </row>
    <row r="748">
      <c r="A748" t="inlineStr">
        <is>
          <t>INT_L_X8Y53/INT_L.SE2END3-&gt;&gt;ER1BEG_S0</t>
        </is>
      </c>
      <c r="B748" t="inlineStr">
        <is>
          <t>Buffer</t>
        </is>
      </c>
      <c r="C748" t="n">
        <v>1.16220225</v>
      </c>
      <c r="D748" t="n">
        <v>0.008429000000000001</v>
      </c>
      <c r="E748" t="n">
        <v>0.044</v>
      </c>
      <c r="F748" t="n">
        <v>0.036</v>
      </c>
      <c r="G748" t="n">
        <v>0.124</v>
      </c>
      <c r="H748" t="n">
        <v>0.103</v>
      </c>
      <c r="I748">
        <f>((D752) + (D749 + D750 + D751))</f>
        <v/>
      </c>
      <c r="J748">
        <f>(((D752) + (D749 + D750 + D751))*C748)</f>
        <v/>
      </c>
    </row>
    <row r="749">
      <c r="A749" t="inlineStr">
        <is>
          <t>INT_L_X8Y53/ER1BEG_S0</t>
        </is>
      </c>
      <c r="B749" t="inlineStr">
        <is>
          <t>Part of wire</t>
        </is>
      </c>
      <c r="C749" t="n">
        <v>0</v>
      </c>
      <c r="D749" t="n">
        <v>0</v>
      </c>
    </row>
    <row r="750">
      <c r="A750" t="inlineStr">
        <is>
          <t>INT_R_X9Y54/ER1END0</t>
        </is>
      </c>
      <c r="B750" t="inlineStr">
        <is>
          <t>Part of wire</t>
        </is>
      </c>
      <c r="C750" t="n">
        <v>0</v>
      </c>
      <c r="D750" t="n">
        <v>0</v>
      </c>
    </row>
    <row r="751">
      <c r="A751" t="inlineStr">
        <is>
          <t>INT_L_X8Y54/ER1BEG0</t>
        </is>
      </c>
      <c r="B751" t="inlineStr">
        <is>
          <t>Part of wire</t>
        </is>
      </c>
      <c r="C751" t="n">
        <v>0</v>
      </c>
      <c r="D751" t="n">
        <v>0</v>
      </c>
      <c r="I751">
        <f>(((D749 + D750 + D751)/2) + (D752))</f>
        <v/>
      </c>
      <c r="J751">
        <f>((C749 + C750 + C751)*(((D749 + D750 + D751)/2) + (D752)))</f>
        <v/>
      </c>
    </row>
    <row r="752">
      <c r="A752" t="inlineStr">
        <is>
          <t>INT_R_X9Y54/INT_R.ER1END0-&gt;&gt;ER1BEG1</t>
        </is>
      </c>
      <c r="B752" t="inlineStr">
        <is>
          <t>Buffer</t>
        </is>
      </c>
      <c r="C752" t="n">
        <v>1.16220225</v>
      </c>
      <c r="D752" t="n">
        <v>0.008429000000000001</v>
      </c>
      <c r="E752" t="n">
        <v>0.044</v>
      </c>
      <c r="F752" t="n">
        <v>0.036</v>
      </c>
      <c r="G752" t="n">
        <v>0.124</v>
      </c>
      <c r="H752" t="n">
        <v>0.103</v>
      </c>
      <c r="I752">
        <f>((D759 + D785 + D800 + D811 + D829) + (D753 + D754 + D755 + D756 + D757 + D758))</f>
        <v/>
      </c>
      <c r="J752">
        <f>(((D759 + D785 + D800 + D811 + D829) + (D753 + D754 + D755 + D756 + D757 + D758))*C752)</f>
        <v/>
      </c>
    </row>
    <row r="753">
      <c r="A753" t="inlineStr">
        <is>
          <t>INT_R_X9Y54/ER1BEG1</t>
        </is>
      </c>
      <c r="B753" t="inlineStr">
        <is>
          <t>Part of wire</t>
        </is>
      </c>
      <c r="C753" t="n">
        <v>0</v>
      </c>
      <c r="D753" t="n">
        <v>0</v>
      </c>
    </row>
    <row r="754">
      <c r="A754" t="inlineStr">
        <is>
          <t>INT_L_X10Y54/ER1END1</t>
        </is>
      </c>
      <c r="B754" t="inlineStr">
        <is>
          <t>Part of wire</t>
        </is>
      </c>
      <c r="C754" t="n">
        <v>0</v>
      </c>
      <c r="D754" t="n">
        <v>0</v>
      </c>
    </row>
    <row r="755">
      <c r="A755" t="inlineStr">
        <is>
          <t>INT_INTERFACE_R_X9Y54/INT_INTERFACE_ER1BEG1</t>
        </is>
      </c>
      <c r="B755" t="inlineStr">
        <is>
          <t>Part of wire</t>
        </is>
      </c>
      <c r="C755" t="n">
        <v>0</v>
      </c>
      <c r="D755" t="n">
        <v>0</v>
      </c>
    </row>
    <row r="756">
      <c r="A756" t="inlineStr">
        <is>
          <t>DSP_R_X9Y50/DSP_ER1BEG1_4</t>
        </is>
      </c>
      <c r="B756" t="inlineStr">
        <is>
          <t>Part of wire</t>
        </is>
      </c>
      <c r="C756" t="n">
        <v>0.04743</v>
      </c>
      <c r="D756" t="n">
        <v>0.0119</v>
      </c>
    </row>
    <row r="757">
      <c r="A757" t="inlineStr">
        <is>
          <t>VBRK_X29Y57/VBRK_ER1BEG1</t>
        </is>
      </c>
      <c r="B757" t="inlineStr">
        <is>
          <t>Part of wire</t>
        </is>
      </c>
      <c r="C757" t="n">
        <v>0.01211</v>
      </c>
      <c r="D757" t="n">
        <v>0.00162</v>
      </c>
    </row>
    <row r="758">
      <c r="A758" t="inlineStr">
        <is>
          <t>CLBLM_L_X10Y54/CLBLM_ER1BEG1</t>
        </is>
      </c>
      <c r="B758" t="inlineStr">
        <is>
          <t>Part of wire</t>
        </is>
      </c>
      <c r="C758" t="n">
        <v>0.09049599999999999</v>
      </c>
      <c r="D758" t="n">
        <v>0.005564</v>
      </c>
      <c r="I758">
        <f>(((D753 + D754 + D755 + D756 + D757 + D758)/2) + (D759 + D785 + D800 + D811 + D829))</f>
        <v/>
      </c>
      <c r="J758">
        <f>((C753 + C754 + C755 + C756 + C757 + C758)*(((D753 + D754 + D755 + D756 + D757 + D758)/2) + (D759 + D785 + D800 + D811 + D829)))</f>
        <v/>
      </c>
    </row>
    <row r="759">
      <c r="A759" t="inlineStr">
        <is>
          <t>INT_L_X10Y54/INT_L.ER1END1-&gt;&gt;BYP_ALT5</t>
        </is>
      </c>
      <c r="B759" t="inlineStr">
        <is>
          <t>Buffer</t>
        </is>
      </c>
      <c r="C759" t="n">
        <v>0</v>
      </c>
      <c r="D759" t="n">
        <v>0.00757</v>
      </c>
      <c r="E759" t="n">
        <v>0</v>
      </c>
      <c r="F759" t="n">
        <v>0</v>
      </c>
      <c r="G759" t="n">
        <v>0</v>
      </c>
      <c r="H759" t="n">
        <v>0</v>
      </c>
      <c r="I759">
        <f>((D761) + (D760))</f>
        <v/>
      </c>
      <c r="J759">
        <f>(((D761) + (D760))*C759)</f>
        <v/>
      </c>
    </row>
    <row r="760">
      <c r="A760" t="inlineStr">
        <is>
          <t>INT_L_X10Y54/BYP_ALT5</t>
        </is>
      </c>
      <c r="B760" t="inlineStr">
        <is>
          <t>Part of wire</t>
        </is>
      </c>
      <c r="C760" t="n">
        <v>0</v>
      </c>
      <c r="D760" t="n">
        <v>0</v>
      </c>
      <c r="I760">
        <f>(((D760)/2) + (D761))</f>
        <v/>
      </c>
      <c r="J760">
        <f>((C760)*(((D760)/2) + (D761)))</f>
        <v/>
      </c>
    </row>
    <row r="761">
      <c r="A761" t="inlineStr">
        <is>
          <t>INT_L_X10Y54/INT_L.BYP_ALT5-&gt;&gt;BYP_BOUNCE5</t>
        </is>
      </c>
      <c r="B761" t="inlineStr">
        <is>
          <t>Buffer</t>
        </is>
      </c>
      <c r="C761" t="n">
        <v>1.4764880625</v>
      </c>
      <c r="D761" t="n">
        <v>0</v>
      </c>
      <c r="E761" t="n">
        <v>0.059</v>
      </c>
      <c r="F761" t="n">
        <v>0.049</v>
      </c>
      <c r="G761" t="n">
        <v>0.178</v>
      </c>
      <c r="H761" t="n">
        <v>0.147</v>
      </c>
      <c r="I761">
        <f>((D763 + D774) + (D762))</f>
        <v/>
      </c>
      <c r="J761">
        <f>(((D763 + D774) + (D762))*C761)</f>
        <v/>
      </c>
    </row>
    <row r="762">
      <c r="A762" t="inlineStr">
        <is>
          <t>INT_L_X10Y54/BYP_BOUNCE5</t>
        </is>
      </c>
      <c r="B762" t="inlineStr">
        <is>
          <t>Part of wire</t>
        </is>
      </c>
      <c r="C762" t="n">
        <v>0</v>
      </c>
      <c r="D762" t="n">
        <v>0</v>
      </c>
      <c r="I762">
        <f>(((D762)/2) + (D763 + D774))</f>
        <v/>
      </c>
      <c r="J762">
        <f>((C762)*(((D762)/2) + (D763 + D774)))</f>
        <v/>
      </c>
    </row>
    <row r="763">
      <c r="A763" t="inlineStr">
        <is>
          <t>INT_L_X10Y54/INT_L.BYP_BOUNCE5-&gt;&gt;IMUX_L39</t>
        </is>
      </c>
      <c r="B763" t="inlineStr">
        <is>
          <t>Buffer</t>
        </is>
      </c>
      <c r="C763" t="n">
        <v>1.6107141875</v>
      </c>
      <c r="D763" t="n">
        <v>0.007713</v>
      </c>
      <c r="E763" t="n">
        <v>0.047</v>
      </c>
      <c r="F763" t="n">
        <v>0.038</v>
      </c>
      <c r="G763" t="n">
        <v>0.138</v>
      </c>
      <c r="H763" t="n">
        <v>0.114</v>
      </c>
      <c r="I763">
        <f>((((D768) + (D767))) + (D764 + D765))</f>
        <v/>
      </c>
      <c r="J763">
        <f>(((((D768) + (D767))) + (D764 + D765))*C763)</f>
        <v/>
      </c>
    </row>
    <row r="764">
      <c r="A764" t="inlineStr">
        <is>
          <t>INT_L_X10Y54/IMUX_L39</t>
        </is>
      </c>
      <c r="B764" t="inlineStr">
        <is>
          <t>Part of wire</t>
        </is>
      </c>
      <c r="C764" t="n">
        <v>0</v>
      </c>
      <c r="D764" t="n">
        <v>0</v>
      </c>
    </row>
    <row r="765">
      <c r="A765" t="inlineStr">
        <is>
          <t>CLBLM_L_X10Y54/CLBLM_IMUX39</t>
        </is>
      </c>
      <c r="B765" t="inlineStr">
        <is>
          <t>Part of wire</t>
        </is>
      </c>
      <c r="C765" t="n">
        <v>0</v>
      </c>
      <c r="D765" t="n">
        <v>0</v>
      </c>
      <c r="I765">
        <f>(((D764 + D765)/2) + (((D768) + (D767))))</f>
        <v/>
      </c>
      <c r="J765">
        <f>((C764 + C765)*(((D764 + D765)/2) + (((D768) + (D767)))))</f>
        <v/>
      </c>
    </row>
    <row r="766">
      <c r="A766" t="inlineStr">
        <is>
          <t>CLBLM_L_X10Y54/CLBLM_L.CLBLM_IMUX39-&gt;CLBLM_L_D3</t>
        </is>
      </c>
      <c r="B766" t="inlineStr">
        <is>
          <t>PassTransistor</t>
        </is>
      </c>
      <c r="C766" t="n">
        <v>0</v>
      </c>
      <c r="E766" t="n">
        <v>0</v>
      </c>
      <c r="F766" t="n">
        <v>0</v>
      </c>
      <c r="G766" t="n">
        <v>0</v>
      </c>
      <c r="H766" t="n">
        <v>0</v>
      </c>
      <c r="I766">
        <f>((D768) + (D767))</f>
        <v/>
      </c>
      <c r="J766">
        <f>(((D768) + (D767))*C766)</f>
        <v/>
      </c>
    </row>
    <row r="767">
      <c r="A767" t="inlineStr">
        <is>
          <t>CLBLM_L_X10Y54/CLBLM_L_D3</t>
        </is>
      </c>
      <c r="B767" t="inlineStr">
        <is>
          <t>Part of wire</t>
        </is>
      </c>
      <c r="C767" t="n">
        <v>0</v>
      </c>
      <c r="D767" t="n">
        <v>0</v>
      </c>
      <c r="I767">
        <f>(((D767)/2) + (D768))</f>
        <v/>
      </c>
      <c r="J767">
        <f>((C767)*(((D767)/2) + (D768)))</f>
        <v/>
      </c>
    </row>
    <row r="768">
      <c r="A768" t="inlineStr">
        <is>
          <t>masterReg/readData2[31]_i_2/I1</t>
        </is>
      </c>
      <c r="B768" t="inlineStr">
        <is>
          <t>Inpin</t>
        </is>
      </c>
      <c r="D768" t="n">
        <v>0</v>
      </c>
      <c r="E768" t="n">
        <v>0.136</v>
      </c>
      <c r="F768" t="n">
        <v>0.109</v>
      </c>
      <c r="G768" t="n">
        <v>0.346</v>
      </c>
      <c r="H768" t="n">
        <v>0.279</v>
      </c>
    </row>
    <row r="769">
      <c r="A769" t="inlineStr">
        <is>
          <t>sw_IBUF[15]: sw_IBUF[15]_inst/O to masterReg/readData2[31]_i_2/I1 sum delays</t>
        </is>
      </c>
      <c r="E769">
        <f>(E2 + E5 + E7 + E9 + E11 + E15 + E18 + E27 + E39 + E51 + E63 + E74 + E86 + E136 + E139 + E210 + E224 + E227 + E268 + E295 + E299 + E359 + E427 + E431 + E448 + E454 + E470 + E542 + E578 + E593 + E618 + E669 + E673 + E676 + E713 + E717 + E748 + E752 + E759 + E761 + E763 + E766 + E768)</f>
        <v/>
      </c>
      <c r="F769">
        <f>(F2 + F5 + F7 + F9 + F11 + F15 + F18 + F27 + F39 + F51 + F63 + F74 + F86 + F136 + F139 + F210 + F224 + F227 + F268 + F295 + F299 + F359 + F427 + F431 + F448 + F454 + F470 + F542 + F578 + F593 + F618 + F669 + F673 + F676 + F713 + F717 + F748 + F752 + F759 + F761 + F763 + F766 + F768)</f>
        <v/>
      </c>
      <c r="G769">
        <f>(G2 + G5 + G7 + G9 + G11 + G15 + G18 + G27 + G39 + G51 + G63 + G74 + G86 + G136 + G139 + G210 + G224 + G227 + G268 + G295 + G299 + G359 + G427 + G431 + G448 + G454 + G470 + G542 + G578 + G593 + G618 + G669 + G673 + G676 + G713 + G717 + G748 + G752 + G759 + G761 + G763 + G766 + G768)</f>
        <v/>
      </c>
      <c r="H769">
        <f>(H2 + H5 + H7 + H9 + H11 + H15 + H18 + H27 + H39 + H51 + H63 + H74 + H86 + H136 + H139 + H210 + H224 + H227 + H268 + H295 + H299 + H359 + H427 + H431 + H448 + H454 + H470 + H542 + H578 + H593 + H618 + H669 + H673 + H676 + H713 + H717 + H748 + H752 + H759 + H761 + H763 + H766 + H768)</f>
        <v/>
      </c>
      <c r="J769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J748 + J751 + J752 + J758 + J759 + J760 + J761 + J762 + J763 + J765 + J766 + J767 + J768)</f>
        <v/>
      </c>
    </row>
    <row r="770">
      <c r="A770" t="inlineStr">
        <is>
          <t>sw_IBUF[15]: sw_IBUF[15]_inst/O to masterReg/readData2[31]_i_2/I1sum delays + cap delay</t>
        </is>
      </c>
      <c r="E770">
        <f>1000*(E769 + J769)</f>
        <v/>
      </c>
      <c r="F770">
        <f>1000*(F769 + J769)</f>
        <v/>
      </c>
      <c r="G770">
        <f>1000*(G769 + J769)</f>
        <v/>
      </c>
      <c r="H770">
        <f>1000*(H769 + J769)</f>
        <v/>
      </c>
    </row>
    <row r="772">
      <c r="A772" t="inlineStr">
        <is>
          <t>sw_IBUF[15]: sw_IBUF[15]_inst/O to masterReg/readData2[31]_i_2/I1Total delay (from Vivado)</t>
        </is>
      </c>
      <c r="E772" t="inlineStr">
        <is>
          <t>3497</t>
        </is>
      </c>
      <c r="F772" t="inlineStr">
        <is>
          <t>3109</t>
        </is>
      </c>
      <c r="G772" t="inlineStr">
        <is>
          <t>5781</t>
        </is>
      </c>
      <c r="H772" t="inlineStr">
        <is>
          <t>5002</t>
        </is>
      </c>
    </row>
    <row r="774">
      <c r="A774" t="inlineStr">
        <is>
          <t>INT_L_X10Y54/INT_L.BYP_BOUNCE5-&gt;&gt;IMUX_L47</t>
        </is>
      </c>
      <c r="B774" t="inlineStr">
        <is>
          <t>Buffer</t>
        </is>
      </c>
      <c r="C774" t="n">
        <v>1.6107141875</v>
      </c>
      <c r="D774" t="n">
        <v>0.007713</v>
      </c>
      <c r="E774" t="n">
        <v>0.047</v>
      </c>
      <c r="F774" t="n">
        <v>0.038</v>
      </c>
      <c r="G774" t="n">
        <v>0.138</v>
      </c>
      <c r="H774" t="n">
        <v>0.114</v>
      </c>
      <c r="I774">
        <f>((((D779) + (D778))) + (D775 + D776))</f>
        <v/>
      </c>
      <c r="J774">
        <f>(((((D779) + (D778))) + (D775 + D776))*C774)</f>
        <v/>
      </c>
    </row>
    <row r="775">
      <c r="A775" t="inlineStr">
        <is>
          <t>INT_L_X10Y54/IMUX_L47</t>
        </is>
      </c>
      <c r="B775" t="inlineStr">
        <is>
          <t>Part of wire</t>
        </is>
      </c>
      <c r="C775" t="n">
        <v>0</v>
      </c>
      <c r="D775" t="n">
        <v>0</v>
      </c>
    </row>
    <row r="776">
      <c r="A776" t="inlineStr">
        <is>
          <t>CLBLM_L_X10Y54/CLBLM_IMUX47</t>
        </is>
      </c>
      <c r="B776" t="inlineStr">
        <is>
          <t>Part of wire</t>
        </is>
      </c>
      <c r="C776" t="n">
        <v>0</v>
      </c>
      <c r="D776" t="n">
        <v>0</v>
      </c>
      <c r="I776">
        <f>(((D775 + D776)/2) + (((D779) + (D778))))</f>
        <v/>
      </c>
      <c r="J776">
        <f>((C775 + C776)*(((D775 + D776)/2) + (((D779) + (D778)))))</f>
        <v/>
      </c>
    </row>
    <row r="777">
      <c r="A777" t="inlineStr">
        <is>
          <t>CLBLM_L_X10Y54/CLBLM_L.CLBLM_IMUX47-&gt;CLBLM_M_D5</t>
        </is>
      </c>
      <c r="B777" t="inlineStr">
        <is>
          <t>PassTransistor</t>
        </is>
      </c>
      <c r="C777" t="n">
        <v>0</v>
      </c>
      <c r="E777" t="n">
        <v>0</v>
      </c>
      <c r="F777" t="n">
        <v>0</v>
      </c>
      <c r="G777" t="n">
        <v>0</v>
      </c>
      <c r="H777" t="n">
        <v>0</v>
      </c>
      <c r="I777">
        <f>((D779) + (D778))</f>
        <v/>
      </c>
      <c r="J777">
        <f>(((D779) + (D778))*C777)</f>
        <v/>
      </c>
    </row>
    <row r="778">
      <c r="A778" t="inlineStr">
        <is>
          <t>CLBLM_L_X10Y54/CLBLM_M_D5</t>
        </is>
      </c>
      <c r="B778" t="inlineStr">
        <is>
          <t>Part of wire</t>
        </is>
      </c>
      <c r="C778" t="n">
        <v>0</v>
      </c>
      <c r="D778" t="n">
        <v>0</v>
      </c>
      <c r="I778">
        <f>(((D778)/2) + (D779))</f>
        <v/>
      </c>
      <c r="J778">
        <f>((C778)*(((D778)/2) + (D779)))</f>
        <v/>
      </c>
    </row>
    <row r="779">
      <c r="A779" t="inlineStr">
        <is>
          <t>masterReg/register_reg_r1_0_31_24_29_i_5/I3</t>
        </is>
      </c>
      <c r="B779" t="inlineStr">
        <is>
          <t>Inpin</t>
        </is>
      </c>
      <c r="D779" t="n">
        <v>0</v>
      </c>
      <c r="E779" t="n">
        <v>0.052</v>
      </c>
      <c r="F779" t="n">
        <v>0.031</v>
      </c>
      <c r="G779" t="n">
        <v>0.137</v>
      </c>
      <c r="H779" t="n">
        <v>0.07199999999999999</v>
      </c>
    </row>
    <row r="780">
      <c r="A780" t="inlineStr">
        <is>
          <t>sw_IBUF[15]: sw_IBUF[15]_inst/O to masterReg/register_reg_r1_0_31_24_29_i_5/I3 sum delays</t>
        </is>
      </c>
      <c r="E780">
        <f>(E2 + E5 + E7 + E9 + E11 + E15 + E18 + E27 + E39 + E51 + E63 + E74 + E86 + E136 + E139 + E210 + E224 + E227 + E268 + E295 + E299 + E359 + E427 + E431 + E448 + E454 + E470 + E542 + E578 + E593 + E618 + E669 + E673 + E676 + E713 + E717 + E748 + E752 + E759 + E761 + E774 + E777 + E779)</f>
        <v/>
      </c>
      <c r="F780">
        <f>(F2 + F5 + F7 + F9 + F11 + F15 + F18 + F27 + F39 + F51 + F63 + F74 + F86 + F136 + F139 + F210 + F224 + F227 + F268 + F295 + F299 + F359 + F427 + F431 + F448 + F454 + F470 + F542 + F578 + F593 + F618 + F669 + F673 + F676 + F713 + F717 + F748 + F752 + F759 + F761 + F774 + F777 + F779)</f>
        <v/>
      </c>
      <c r="G780">
        <f>(G2 + G5 + G7 + G9 + G11 + G15 + G18 + G27 + G39 + G51 + G63 + G74 + G86 + G136 + G139 + G210 + G224 + G227 + G268 + G295 + G299 + G359 + G427 + G431 + G448 + G454 + G470 + G542 + G578 + G593 + G618 + G669 + G673 + G676 + G713 + G717 + G748 + G752 + G759 + G761 + G774 + G777 + G779)</f>
        <v/>
      </c>
      <c r="H780">
        <f>(H2 + H5 + H7 + H9 + H11 + H15 + H18 + H27 + H39 + H51 + H63 + H74 + H86 + H136 + H139 + H210 + H224 + H227 + H268 + H295 + H299 + H359 + H427 + H431 + H448 + H454 + H470 + H542 + H578 + H593 + H618 + H669 + H673 + H676 + H713 + H717 + H748 + H752 + H759 + H761 + H774 + H777 + H779)</f>
        <v/>
      </c>
      <c r="J780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J748 + J751 + J752 + J758 + J759 + J760 + J761 + J762 + J774 + J776 + J777 + J778 + J779)</f>
        <v/>
      </c>
    </row>
    <row r="781">
      <c r="A781" t="inlineStr">
        <is>
          <t>sw_IBUF[15]: sw_IBUF[15]_inst/O to masterReg/register_reg_r1_0_31_24_29_i_5/I3sum delays + cap delay</t>
        </is>
      </c>
      <c r="E781">
        <f>1000*(E780 + J780)</f>
        <v/>
      </c>
      <c r="F781">
        <f>1000*(F780 + J780)</f>
        <v/>
      </c>
      <c r="G781">
        <f>1000*(G780 + J780)</f>
        <v/>
      </c>
      <c r="H781">
        <f>1000*(H780 + J780)</f>
        <v/>
      </c>
    </row>
    <row r="783">
      <c r="A783" t="inlineStr">
        <is>
          <t>sw_IBUF[15]: sw_IBUF[15]_inst/O to masterReg/register_reg_r1_0_31_24_29_i_5/I3Total delay (from Vivado)</t>
        </is>
      </c>
      <c r="E783" t="inlineStr">
        <is>
          <t>3413</t>
        </is>
      </c>
      <c r="F783" t="inlineStr">
        <is>
          <t>3031</t>
        </is>
      </c>
      <c r="G783" t="inlineStr">
        <is>
          <t>5608</t>
        </is>
      </c>
      <c r="H783" t="inlineStr">
        <is>
          <t>4833</t>
        </is>
      </c>
    </row>
    <row r="785">
      <c r="A785" t="inlineStr">
        <is>
          <t>INT_L_X10Y54/INT_L.ER1END1-&gt;&gt;FAN_ALT7</t>
        </is>
      </c>
      <c r="B785" t="inlineStr">
        <is>
          <t>Buffer</t>
        </is>
      </c>
      <c r="C785" t="n">
        <v>0</v>
      </c>
      <c r="D785" t="n">
        <v>0.00757</v>
      </c>
      <c r="E785" t="n">
        <v>0</v>
      </c>
      <c r="F785" t="n">
        <v>0</v>
      </c>
      <c r="G785" t="n">
        <v>0</v>
      </c>
      <c r="H785" t="n">
        <v>0</v>
      </c>
      <c r="I785">
        <f>((D787) + (D786))</f>
        <v/>
      </c>
      <c r="J785">
        <f>(((D787) + (D786))*C785)</f>
        <v/>
      </c>
    </row>
    <row r="786">
      <c r="A786" t="inlineStr">
        <is>
          <t>INT_L_X10Y54/FAN_ALT7</t>
        </is>
      </c>
      <c r="B786" t="inlineStr">
        <is>
          <t>Part of wire</t>
        </is>
      </c>
      <c r="C786" t="n">
        <v>0</v>
      </c>
      <c r="D786" t="n">
        <v>0</v>
      </c>
      <c r="I786">
        <f>(((D786)/2) + (D787))</f>
        <v/>
      </c>
      <c r="J786">
        <f>((C786)*(((D786)/2) + (D787)))</f>
        <v/>
      </c>
    </row>
    <row r="787">
      <c r="A787" t="inlineStr">
        <is>
          <t>INT_L_X10Y54/INT_L.FAN_ALT7-&gt;&gt;FAN_BOUNCE7</t>
        </is>
      </c>
      <c r="B787" t="inlineStr">
        <is>
          <t>Buffer</t>
        </is>
      </c>
      <c r="C787" t="n">
        <v>1.4764880625</v>
      </c>
      <c r="D787" t="n">
        <v>0</v>
      </c>
      <c r="E787" t="n">
        <v>0.059</v>
      </c>
      <c r="F787" t="n">
        <v>0.049</v>
      </c>
      <c r="G787" t="n">
        <v>0.178</v>
      </c>
      <c r="H787" t="n">
        <v>0.147</v>
      </c>
      <c r="I787">
        <f>((D789) + (D788))</f>
        <v/>
      </c>
      <c r="J787">
        <f>(((D789) + (D788))*C787)</f>
        <v/>
      </c>
    </row>
    <row r="788">
      <c r="A788" t="inlineStr">
        <is>
          <t>INT_L_X10Y54/FAN_BOUNCE7</t>
        </is>
      </c>
      <c r="B788" t="inlineStr">
        <is>
          <t>Part of wire</t>
        </is>
      </c>
      <c r="C788" t="n">
        <v>0</v>
      </c>
      <c r="D788" t="n">
        <v>0</v>
      </c>
      <c r="I788">
        <f>(((D788)/2) + (D789))</f>
        <v/>
      </c>
      <c r="J788">
        <f>((C788)*(((D788)/2) + (D789)))</f>
        <v/>
      </c>
    </row>
    <row r="789">
      <c r="A789" t="inlineStr">
        <is>
          <t>INT_L_X10Y54/INT_L.FAN_BOUNCE7-&gt;&gt;IMUX_L2</t>
        </is>
      </c>
      <c r="B789" t="inlineStr">
        <is>
          <t>Buffer</t>
        </is>
      </c>
      <c r="C789" t="n">
        <v>1.6107141875</v>
      </c>
      <c r="D789" t="n">
        <v>0.007713</v>
      </c>
      <c r="E789" t="n">
        <v>0.047</v>
      </c>
      <c r="F789" t="n">
        <v>0.038</v>
      </c>
      <c r="G789" t="n">
        <v>0.138</v>
      </c>
      <c r="H789" t="n">
        <v>0.114</v>
      </c>
      <c r="I789">
        <f>((((D794) + (D793))) + (D790 + D791))</f>
        <v/>
      </c>
      <c r="J789">
        <f>(((((D794) + (D793))) + (D790 + D791))*C789)</f>
        <v/>
      </c>
    </row>
    <row r="790">
      <c r="A790" t="inlineStr">
        <is>
          <t>INT_L_X10Y54/IMUX_L2</t>
        </is>
      </c>
      <c r="B790" t="inlineStr">
        <is>
          <t>Part of wire</t>
        </is>
      </c>
      <c r="C790" t="n">
        <v>0</v>
      </c>
      <c r="D790" t="n">
        <v>0</v>
      </c>
    </row>
    <row r="791">
      <c r="A791" t="inlineStr">
        <is>
          <t>CLBLM_L_X10Y54/CLBLM_IMUX2</t>
        </is>
      </c>
      <c r="B791" t="inlineStr">
        <is>
          <t>Part of wire</t>
        </is>
      </c>
      <c r="C791" t="n">
        <v>0</v>
      </c>
      <c r="D791" t="n">
        <v>0</v>
      </c>
      <c r="I791">
        <f>(((D790 + D791)/2) + (((D794) + (D793))))</f>
        <v/>
      </c>
      <c r="J791">
        <f>((C790 + C791)*(((D790 + D791)/2) + (((D794) + (D793)))))</f>
        <v/>
      </c>
    </row>
    <row r="792">
      <c r="A792" t="inlineStr">
        <is>
          <t>CLBLM_L_X10Y54/CLBLM_L.CLBLM_IMUX2-&gt;CLBLM_M_A2</t>
        </is>
      </c>
      <c r="B792" t="inlineStr">
        <is>
          <t>PassTransistor</t>
        </is>
      </c>
      <c r="C792" t="n">
        <v>0</v>
      </c>
      <c r="E792" t="n">
        <v>0</v>
      </c>
      <c r="F792" t="n">
        <v>0</v>
      </c>
      <c r="G792" t="n">
        <v>0</v>
      </c>
      <c r="H792" t="n">
        <v>0</v>
      </c>
      <c r="I792">
        <f>((D794) + (D793))</f>
        <v/>
      </c>
      <c r="J792">
        <f>(((D794) + (D793))*C792)</f>
        <v/>
      </c>
    </row>
    <row r="793">
      <c r="A793" t="inlineStr">
        <is>
          <t>CLBLM_L_X10Y54/CLBLM_M_A2</t>
        </is>
      </c>
      <c r="B793" t="inlineStr">
        <is>
          <t>Part of wire</t>
        </is>
      </c>
      <c r="C793" t="n">
        <v>0</v>
      </c>
      <c r="D793" t="n">
        <v>0</v>
      </c>
      <c r="I793">
        <f>(((D793)/2) + (D794))</f>
        <v/>
      </c>
      <c r="J793">
        <f>((C793)*(((D793)/2) + (D794)))</f>
        <v/>
      </c>
    </row>
    <row r="794">
      <c r="A794" t="inlineStr">
        <is>
          <t>ALU1/readData2[31]_i_3/I1</t>
        </is>
      </c>
      <c r="B794" t="inlineStr">
        <is>
          <t>Inpin</t>
        </is>
      </c>
      <c r="D794" t="n">
        <v>0</v>
      </c>
      <c r="E794" t="n">
        <v>0.216</v>
      </c>
      <c r="F794" t="n">
        <v>0.174</v>
      </c>
      <c r="G794" t="n">
        <v>0.512</v>
      </c>
      <c r="H794" t="n">
        <v>0.413</v>
      </c>
    </row>
    <row r="795">
      <c r="A795" t="inlineStr">
        <is>
          <t>sw_IBUF[15]: sw_IBUF[15]_inst/O to ALU1/readData2[31]_i_3/I1 sum delays</t>
        </is>
      </c>
      <c r="E795">
        <f>(E2 + E5 + E7 + E9 + E11 + E15 + E18 + E27 + E39 + E51 + E63 + E74 + E86 + E136 + E139 + E210 + E224 + E227 + E268 + E295 + E299 + E359 + E427 + E431 + E448 + E454 + E470 + E542 + E578 + E593 + E618 + E669 + E673 + E676 + E713 + E717 + E748 + E752 + E785 + E787 + E789 + E792 + E794)</f>
        <v/>
      </c>
      <c r="F795">
        <f>(F2 + F5 + F7 + F9 + F11 + F15 + F18 + F27 + F39 + F51 + F63 + F74 + F86 + F136 + F139 + F210 + F224 + F227 + F268 + F295 + F299 + F359 + F427 + F431 + F448 + F454 + F470 + F542 + F578 + F593 + F618 + F669 + F673 + F676 + F713 + F717 + F748 + F752 + F785 + F787 + F789 + F792 + F794)</f>
        <v/>
      </c>
      <c r="G795">
        <f>(G2 + G5 + G7 + G9 + G11 + G15 + G18 + G27 + G39 + G51 + G63 + G74 + G86 + G136 + G139 + G210 + G224 + G227 + G268 + G295 + G299 + G359 + G427 + G431 + G448 + G454 + G470 + G542 + G578 + G593 + G618 + G669 + G673 + G676 + G713 + G717 + G748 + G752 + G785 + G787 + G789 + G792 + G794)</f>
        <v/>
      </c>
      <c r="H795">
        <f>(H2 + H5 + H7 + H9 + H11 + H15 + H18 + H27 + H39 + H51 + H63 + H74 + H86 + H136 + H139 + H210 + H224 + H227 + H268 + H295 + H299 + H359 + H427 + H431 + H448 + H454 + H470 + H542 + H578 + H593 + H618 + H669 + H673 + H676 + H713 + H717 + H748 + H752 + H785 + H787 + H789 + H792 + H794)</f>
        <v/>
      </c>
      <c r="J795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J748 + J751 + J752 + J758 + J785 + J786 + J787 + J788 + J789 + J791 + J792 + J793 + J794)</f>
        <v/>
      </c>
    </row>
    <row r="796">
      <c r="A796" t="inlineStr">
        <is>
          <t>sw_IBUF[15]: sw_IBUF[15]_inst/O to ALU1/readData2[31]_i_3/I1sum delays + cap delay</t>
        </is>
      </c>
      <c r="E796">
        <f>1000*(E795 + J795)</f>
        <v/>
      </c>
      <c r="F796">
        <f>1000*(F795 + J795)</f>
        <v/>
      </c>
      <c r="G796">
        <f>1000*(G795 + J795)</f>
        <v/>
      </c>
      <c r="H796">
        <f>1000*(H795 + J795)</f>
        <v/>
      </c>
    </row>
    <row r="798">
      <c r="A798" t="inlineStr">
        <is>
          <t>sw_IBUF[15]: sw_IBUF[15]_inst/O to ALU1/readData2[31]_i_3/I1Total delay (from Vivado)</t>
        </is>
      </c>
      <c r="E798" t="inlineStr">
        <is>
          <t>3568</t>
        </is>
      </c>
      <c r="F798" t="inlineStr">
        <is>
          <t>3165</t>
        </is>
      </c>
      <c r="G798" t="inlineStr">
        <is>
          <t>5921</t>
        </is>
      </c>
      <c r="H798" t="inlineStr">
        <is>
          <t>5112</t>
        </is>
      </c>
    </row>
    <row r="800">
      <c r="A800" t="inlineStr">
        <is>
          <t>INT_L_X10Y54/INT_L.ER1END1-&gt;&gt;IMUX_L20</t>
        </is>
      </c>
      <c r="B800" t="inlineStr">
        <is>
          <t>Buffer</t>
        </is>
      </c>
      <c r="C800" t="n">
        <v>1.6107141875</v>
      </c>
      <c r="D800" t="n">
        <v>0.007713</v>
      </c>
      <c r="E800" t="n">
        <v>0.047</v>
      </c>
      <c r="F800" t="n">
        <v>0.038</v>
      </c>
      <c r="G800" t="n">
        <v>0.138</v>
      </c>
      <c r="H800" t="n">
        <v>0.114</v>
      </c>
      <c r="I800">
        <f>((((D805) + (D804))) + (D801 + D802))</f>
        <v/>
      </c>
      <c r="J800">
        <f>(((((D805) + (D804))) + (D801 + D802))*C800)</f>
        <v/>
      </c>
    </row>
    <row r="801">
      <c r="A801" t="inlineStr">
        <is>
          <t>INT_L_X10Y54/IMUX_L20</t>
        </is>
      </c>
      <c r="B801" t="inlineStr">
        <is>
          <t>Part of wire</t>
        </is>
      </c>
      <c r="C801" t="n">
        <v>0</v>
      </c>
      <c r="D801" t="n">
        <v>0</v>
      </c>
    </row>
    <row r="802">
      <c r="A802" t="inlineStr">
        <is>
          <t>CLBLM_L_X10Y54/CLBLM_IMUX20</t>
        </is>
      </c>
      <c r="B802" t="inlineStr">
        <is>
          <t>Part of wire</t>
        </is>
      </c>
      <c r="C802" t="n">
        <v>0</v>
      </c>
      <c r="D802" t="n">
        <v>0</v>
      </c>
      <c r="I802">
        <f>(((D801 + D802)/2) + (((D805) + (D804))))</f>
        <v/>
      </c>
      <c r="J802">
        <f>((C801 + C802)*(((D801 + D802)/2) + (((D805) + (D804)))))</f>
        <v/>
      </c>
    </row>
    <row r="803">
      <c r="A803" t="inlineStr">
        <is>
          <t>CLBLM_L_X10Y54/CLBLM_L.CLBLM_IMUX20-&gt;CLBLM_L_C2</t>
        </is>
      </c>
      <c r="B803" t="inlineStr">
        <is>
          <t>PassTransistor</t>
        </is>
      </c>
      <c r="C803" t="n">
        <v>0</v>
      </c>
      <c r="E803" t="n">
        <v>0</v>
      </c>
      <c r="F803" t="n">
        <v>0</v>
      </c>
      <c r="G803" t="n">
        <v>0</v>
      </c>
      <c r="H803" t="n">
        <v>0</v>
      </c>
      <c r="I803">
        <f>((D805) + (D804))</f>
        <v/>
      </c>
      <c r="J803">
        <f>(((D805) + (D804))*C803)</f>
        <v/>
      </c>
    </row>
    <row r="804">
      <c r="A804" t="inlineStr">
        <is>
          <t>CLBLM_L_X10Y54/CLBLM_L_C2</t>
        </is>
      </c>
      <c r="B804" t="inlineStr">
        <is>
          <t>Part of wire</t>
        </is>
      </c>
      <c r="C804" t="n">
        <v>0</v>
      </c>
      <c r="D804" t="n">
        <v>0</v>
      </c>
      <c r="I804">
        <f>(((D804)/2) + (D805))</f>
        <v/>
      </c>
      <c r="J804">
        <f>((C804)*(((D804)/2) + (D805)))</f>
        <v/>
      </c>
    </row>
    <row r="805">
      <c r="A805" t="inlineStr">
        <is>
          <t>masterReg/readData2[29]_i_2/I1</t>
        </is>
      </c>
      <c r="B805" t="inlineStr">
        <is>
          <t>Inpin</t>
        </is>
      </c>
      <c r="D805" t="n">
        <v>0</v>
      </c>
      <c r="E805" t="n">
        <v>0.213</v>
      </c>
      <c r="F805" t="n">
        <v>0.171</v>
      </c>
      <c r="G805" t="n">
        <v>0.507</v>
      </c>
      <c r="H805" t="n">
        <v>0.409</v>
      </c>
    </row>
    <row r="806">
      <c r="A806" t="inlineStr">
        <is>
          <t>sw_IBUF[15]: sw_IBUF[15]_inst/O to masterReg/readData2[29]_i_2/I1 sum delays</t>
        </is>
      </c>
      <c r="E806">
        <f>(E2 + E5 + E7 + E9 + E11 + E15 + E18 + E27 + E39 + E51 + E63 + E74 + E86 + E136 + E139 + E210 + E224 + E227 + E268 + E295 + E299 + E359 + E427 + E431 + E448 + E454 + E470 + E542 + E578 + E593 + E618 + E669 + E673 + E676 + E713 + E717 + E748 + E752 + E800 + E803 + E805)</f>
        <v/>
      </c>
      <c r="F806">
        <f>(F2 + F5 + F7 + F9 + F11 + F15 + F18 + F27 + F39 + F51 + F63 + F74 + F86 + F136 + F139 + F210 + F224 + F227 + F268 + F295 + F299 + F359 + F427 + F431 + F448 + F454 + F470 + F542 + F578 + F593 + F618 + F669 + F673 + F676 + F713 + F717 + F748 + F752 + F800 + F803 + F805)</f>
        <v/>
      </c>
      <c r="G806">
        <f>(G2 + G5 + G7 + G9 + G11 + G15 + G18 + G27 + G39 + G51 + G63 + G74 + G86 + G136 + G139 + G210 + G224 + G227 + G268 + G295 + G299 + G359 + G427 + G431 + G448 + G454 + G470 + G542 + G578 + G593 + G618 + G669 + G673 + G676 + G713 + G717 + G748 + G752 + G800 + G803 + G805)</f>
        <v/>
      </c>
      <c r="H806">
        <f>(H2 + H5 + H7 + H9 + H11 + H15 + H18 + H27 + H39 + H51 + H63 + H74 + H86 + H136 + H139 + H210 + H224 + H227 + H268 + H295 + H299 + H359 + H427 + H431 + H448 + H454 + H470 + H542 + H578 + H593 + H618 + H669 + H673 + H676 + H713 + H717 + H748 + H752 + H800 + H803 + H805)</f>
        <v/>
      </c>
      <c r="J806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J748 + J751 + J752 + J758 + J800 + J802 + J803 + J804 + J805)</f>
        <v/>
      </c>
    </row>
    <row r="807">
      <c r="A807" t="inlineStr">
        <is>
          <t>sw_IBUF[15]: sw_IBUF[15]_inst/O to masterReg/readData2[29]_i_2/I1sum delays + cap delay</t>
        </is>
      </c>
      <c r="E807">
        <f>1000*(E806 + J806)</f>
        <v/>
      </c>
      <c r="F807">
        <f>1000*(F806 + J806)</f>
        <v/>
      </c>
      <c r="G807">
        <f>1000*(G806 + J806)</f>
        <v/>
      </c>
      <c r="H807">
        <f>1000*(H806 + J806)</f>
        <v/>
      </c>
    </row>
    <row r="809">
      <c r="A809" t="inlineStr">
        <is>
          <t>sw_IBUF[15]: sw_IBUF[15]_inst/O to masterReg/readData2[29]_i_2/I1Total delay (from Vivado)</t>
        </is>
      </c>
      <c r="E809" t="inlineStr">
        <is>
          <t>3496</t>
        </is>
      </c>
      <c r="F809" t="inlineStr">
        <is>
          <t>3103</t>
        </is>
      </c>
      <c r="G809" t="inlineStr">
        <is>
          <t>5774</t>
        </is>
      </c>
      <c r="H809" t="inlineStr">
        <is>
          <t>4990</t>
        </is>
      </c>
    </row>
    <row r="811">
      <c r="A811" t="inlineStr">
        <is>
          <t>INT_L_X10Y54/INT_L.ER1END1-&gt;&gt;NE2BEG1</t>
        </is>
      </c>
      <c r="B811" t="inlineStr">
        <is>
          <t>Buffer</t>
        </is>
      </c>
      <c r="C811" t="n">
        <v>1.1851186875</v>
      </c>
      <c r="D811" t="n">
        <v>0.008473000000000001</v>
      </c>
      <c r="E811" t="n">
        <v>0.041</v>
      </c>
      <c r="F811" t="n">
        <v>0.033</v>
      </c>
      <c r="G811" t="n">
        <v>0.134</v>
      </c>
      <c r="H811" t="n">
        <v>0.111</v>
      </c>
      <c r="I811">
        <f>((D815) + (D812 + D813 + D814))</f>
        <v/>
      </c>
      <c r="J811">
        <f>(((D815) + (D812 + D813 + D814))*C811)</f>
        <v/>
      </c>
    </row>
    <row r="812">
      <c r="A812" t="inlineStr">
        <is>
          <t>INT_L_X10Y54/NE2BEG1</t>
        </is>
      </c>
      <c r="B812" t="inlineStr">
        <is>
          <t>Part of wire</t>
        </is>
      </c>
      <c r="C812" t="n">
        <v>0</v>
      </c>
      <c r="D812" t="n">
        <v>0</v>
      </c>
    </row>
    <row r="813">
      <c r="A813" t="inlineStr">
        <is>
          <t>INT_R_X11Y55/NE2END1</t>
        </is>
      </c>
      <c r="B813" t="inlineStr">
        <is>
          <t>Part of wire</t>
        </is>
      </c>
      <c r="C813" t="n">
        <v>0</v>
      </c>
      <c r="D813" t="n">
        <v>0</v>
      </c>
    </row>
    <row r="814">
      <c r="A814" t="inlineStr">
        <is>
          <t>INT_L_X10Y55/NE2A1</t>
        </is>
      </c>
      <c r="B814" t="inlineStr">
        <is>
          <t>Part of wire</t>
        </is>
      </c>
      <c r="C814" t="n">
        <v>0</v>
      </c>
      <c r="D814" t="n">
        <v>0</v>
      </c>
      <c r="I814">
        <f>(((D812 + D813 + D814)/2) + (D815))</f>
        <v/>
      </c>
      <c r="J814">
        <f>((C812 + C813 + C814)*(((D812 + D813 + D814)/2) + (D815)))</f>
        <v/>
      </c>
    </row>
    <row r="815">
      <c r="A815" t="inlineStr">
        <is>
          <t>INT_R_X11Y55/INT_R.NE2END1-&gt;&gt;WR1BEG2</t>
        </is>
      </c>
      <c r="B815" t="inlineStr">
        <is>
          <t>Buffer</t>
        </is>
      </c>
      <c r="C815" t="n">
        <v>1.16220225</v>
      </c>
      <c r="D815" t="n">
        <v>0.008429000000000001</v>
      </c>
      <c r="E815" t="n">
        <v>0.043</v>
      </c>
      <c r="F815" t="n">
        <v>0.035</v>
      </c>
      <c r="G815" t="n">
        <v>0.123</v>
      </c>
      <c r="H815" t="n">
        <v>0.102</v>
      </c>
      <c r="I815">
        <f>((D818) + (D816 + D817))</f>
        <v/>
      </c>
      <c r="J815">
        <f>(((D818) + (D816 + D817))*C815)</f>
        <v/>
      </c>
    </row>
    <row r="816">
      <c r="A816" t="inlineStr">
        <is>
          <t>INT_R_X11Y55/WR1BEG2</t>
        </is>
      </c>
      <c r="B816" t="inlineStr">
        <is>
          <t>Part of wire</t>
        </is>
      </c>
      <c r="C816" t="n">
        <v>0</v>
      </c>
      <c r="D816" t="n">
        <v>0</v>
      </c>
    </row>
    <row r="817">
      <c r="A817" t="inlineStr">
        <is>
          <t>INT_L_X10Y55/WR1END2</t>
        </is>
      </c>
      <c r="B817" t="inlineStr">
        <is>
          <t>Part of wire</t>
        </is>
      </c>
      <c r="C817" t="n">
        <v>0</v>
      </c>
      <c r="D817" t="n">
        <v>0</v>
      </c>
      <c r="I817">
        <f>(((D816 + D817)/2) + (D818))</f>
        <v/>
      </c>
      <c r="J817">
        <f>((C816 + C817)*(((D816 + D817)/2) + (D818)))</f>
        <v/>
      </c>
    </row>
    <row r="818">
      <c r="A818" t="inlineStr">
        <is>
          <t>INT_L_X10Y55/INT_L.WR1END2-&gt;&gt;IMUX_L21</t>
        </is>
      </c>
      <c r="B818" t="inlineStr">
        <is>
          <t>Buffer</t>
        </is>
      </c>
      <c r="C818" t="n">
        <v>1.6107141875</v>
      </c>
      <c r="D818" t="n">
        <v>0.007713</v>
      </c>
      <c r="E818" t="n">
        <v>0.047</v>
      </c>
      <c r="F818" t="n">
        <v>0.038</v>
      </c>
      <c r="G818" t="n">
        <v>0.138</v>
      </c>
      <c r="H818" t="n">
        <v>0.114</v>
      </c>
      <c r="I818">
        <f>((((D823) + (D822))) + (D819 + D820))</f>
        <v/>
      </c>
      <c r="J818">
        <f>(((((D823) + (D822))) + (D819 + D820))*C818)</f>
        <v/>
      </c>
    </row>
    <row r="819">
      <c r="A819" t="inlineStr">
        <is>
          <t>INT_L_X10Y55/IMUX_L21</t>
        </is>
      </c>
      <c r="B819" t="inlineStr">
        <is>
          <t>Part of wire</t>
        </is>
      </c>
      <c r="C819" t="n">
        <v>0</v>
      </c>
      <c r="D819" t="n">
        <v>0</v>
      </c>
    </row>
    <row r="820">
      <c r="A820" t="inlineStr">
        <is>
          <t>CLBLM_L_X10Y55/CLBLM_IMUX21</t>
        </is>
      </c>
      <c r="B820" t="inlineStr">
        <is>
          <t>Part of wire</t>
        </is>
      </c>
      <c r="C820" t="n">
        <v>0</v>
      </c>
      <c r="D820" t="n">
        <v>0</v>
      </c>
      <c r="I820">
        <f>(((D819 + D820)/2) + (((D823) + (D822))))</f>
        <v/>
      </c>
      <c r="J820">
        <f>((C819 + C820)*(((D819 + D820)/2) + (((D823) + (D822)))))</f>
        <v/>
      </c>
    </row>
    <row r="821">
      <c r="A821" t="inlineStr">
        <is>
          <t>CLBLM_L_X10Y55/CLBLM_L.CLBLM_IMUX21-&gt;CLBLM_L_C4</t>
        </is>
      </c>
      <c r="B821" t="inlineStr">
        <is>
          <t>PassTransistor</t>
        </is>
      </c>
      <c r="C821" t="n">
        <v>0</v>
      </c>
      <c r="E821" t="n">
        <v>0</v>
      </c>
      <c r="F821" t="n">
        <v>0</v>
      </c>
      <c r="G821" t="n">
        <v>0</v>
      </c>
      <c r="H821" t="n">
        <v>0</v>
      </c>
      <c r="I821">
        <f>((D823) + (D822))</f>
        <v/>
      </c>
      <c r="J821">
        <f>(((D823) + (D822))*C821)</f>
        <v/>
      </c>
    </row>
    <row r="822">
      <c r="A822" t="inlineStr">
        <is>
          <t>CLBLM_L_X10Y55/CLBLM_L_C4</t>
        </is>
      </c>
      <c r="B822" t="inlineStr">
        <is>
          <t>Part of wire</t>
        </is>
      </c>
      <c r="C822" t="n">
        <v>0</v>
      </c>
      <c r="D822" t="n">
        <v>0</v>
      </c>
      <c r="I822">
        <f>(((D822)/2) + (D823))</f>
        <v/>
      </c>
      <c r="J822">
        <f>((C822)*(((D822)/2) + (D823)))</f>
        <v/>
      </c>
    </row>
    <row r="823">
      <c r="A823" t="inlineStr">
        <is>
          <t>masterReg/register_reg_r1_0_31_30_31__0_i_1/I3</t>
        </is>
      </c>
      <c r="B823" t="inlineStr">
        <is>
          <t>Inpin</t>
        </is>
      </c>
      <c r="D823" t="n">
        <v>0</v>
      </c>
      <c r="E823" t="n">
        <v>0.108</v>
      </c>
      <c r="F823" t="n">
        <v>0.08699999999999999</v>
      </c>
      <c r="G823" t="n">
        <v>0.281</v>
      </c>
      <c r="H823" t="n">
        <v>0.227</v>
      </c>
    </row>
    <row r="824">
      <c r="A824" t="inlineStr">
        <is>
          <t>sw_IBUF[15]: sw_IBUF[15]_inst/O to masterReg/register_reg_r1_0_31_30_31__0_i_1/I3 sum delays</t>
        </is>
      </c>
      <c r="E824">
        <f>(E2 + E5 + E7 + E9 + E11 + E15 + E18 + E27 + E39 + E51 + E63 + E74 + E86 + E136 + E139 + E210 + E224 + E227 + E268 + E295 + E299 + E359 + E427 + E431 + E448 + E454 + E470 + E542 + E578 + E593 + E618 + E669 + E673 + E676 + E713 + E717 + E748 + E752 + E811 + E815 + E818 + E821 + E823)</f>
        <v/>
      </c>
      <c r="F824">
        <f>(F2 + F5 + F7 + F9 + F11 + F15 + F18 + F27 + F39 + F51 + F63 + F74 + F86 + F136 + F139 + F210 + F224 + F227 + F268 + F295 + F299 + F359 + F427 + F431 + F448 + F454 + F470 + F542 + F578 + F593 + F618 + F669 + F673 + F676 + F713 + F717 + F748 + F752 + F811 + F815 + F818 + F821 + F823)</f>
        <v/>
      </c>
      <c r="G824">
        <f>(G2 + G5 + G7 + G9 + G11 + G15 + G18 + G27 + G39 + G51 + G63 + G74 + G86 + G136 + G139 + G210 + G224 + G227 + G268 + G295 + G299 + G359 + G427 + G431 + G448 + G454 + G470 + G542 + G578 + G593 + G618 + G669 + G673 + G676 + G713 + G717 + G748 + G752 + G811 + G815 + G818 + G821 + G823)</f>
        <v/>
      </c>
      <c r="H824">
        <f>(H2 + H5 + H7 + H9 + H11 + H15 + H18 + H27 + H39 + H51 + H63 + H74 + H86 + H136 + H139 + H210 + H224 + H227 + H268 + H295 + H299 + H359 + H427 + H431 + H448 + H454 + H470 + H542 + H578 + H593 + H618 + H669 + H673 + H676 + H713 + H717 + H748 + H752 + H811 + H815 + H818 + H821 + H823)</f>
        <v/>
      </c>
      <c r="J824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J748 + J751 + J752 + J758 + J811 + J814 + J815 + J817 + J818 + J820 + J821 + J822 + J823)</f>
        <v/>
      </c>
    </row>
    <row r="825">
      <c r="A825" t="inlineStr">
        <is>
          <t>sw_IBUF[15]: sw_IBUF[15]_inst/O to masterReg/register_reg_r1_0_31_30_31__0_i_1/I3sum delays + cap delay</t>
        </is>
      </c>
      <c r="E825">
        <f>1000*(E824 + J824)</f>
        <v/>
      </c>
      <c r="F825">
        <f>1000*(F824 + J824)</f>
        <v/>
      </c>
      <c r="G825">
        <f>1000*(G824 + J824)</f>
        <v/>
      </c>
      <c r="H825">
        <f>1000*(H824 + J824)</f>
        <v/>
      </c>
    </row>
    <row r="827">
      <c r="A827" t="inlineStr">
        <is>
          <t>sw_IBUF[15]: sw_IBUF[15]_inst/O to masterReg/register_reg_r1_0_31_30_31__0_i_1/I3Total delay (from Vivado)</t>
        </is>
      </c>
      <c r="E827" t="inlineStr">
        <is>
          <t>3492</t>
        </is>
      </c>
      <c r="F827" t="inlineStr">
        <is>
          <t>3104</t>
        </is>
      </c>
      <c r="G827" t="inlineStr">
        <is>
          <t>5803</t>
        </is>
      </c>
      <c r="H827" t="inlineStr">
        <is>
          <t>5022</t>
        </is>
      </c>
    </row>
    <row r="829">
      <c r="A829" t="inlineStr">
        <is>
          <t>INT_L_X10Y54/INT_L.ER1END1-&gt;&gt;ER1BEG2</t>
        </is>
      </c>
      <c r="B829" t="inlineStr">
        <is>
          <t>Buffer</t>
        </is>
      </c>
      <c r="C829" t="n">
        <v>1.16220225</v>
      </c>
      <c r="D829" t="n">
        <v>0.008429000000000001</v>
      </c>
      <c r="E829" t="n">
        <v>0.044</v>
      </c>
      <c r="F829" t="n">
        <v>0.036</v>
      </c>
      <c r="G829" t="n">
        <v>0.122</v>
      </c>
      <c r="H829" t="n">
        <v>0.101</v>
      </c>
      <c r="I829">
        <f>((D832 + D846) + (D830 + D831))</f>
        <v/>
      </c>
      <c r="J829">
        <f>(((D832 + D846) + (D830 + D831))*C829)</f>
        <v/>
      </c>
    </row>
    <row r="830">
      <c r="A830" t="inlineStr">
        <is>
          <t>INT_L_X10Y54/ER1BEG2</t>
        </is>
      </c>
      <c r="B830" t="inlineStr">
        <is>
          <t>Part of wire</t>
        </is>
      </c>
      <c r="C830" t="n">
        <v>0</v>
      </c>
      <c r="D830" t="n">
        <v>0</v>
      </c>
    </row>
    <row r="831">
      <c r="A831" t="inlineStr">
        <is>
          <t>INT_R_X11Y54/ER1END2</t>
        </is>
      </c>
      <c r="B831" t="inlineStr">
        <is>
          <t>Part of wire</t>
        </is>
      </c>
      <c r="C831" t="n">
        <v>0</v>
      </c>
      <c r="D831" t="n">
        <v>0</v>
      </c>
      <c r="I831">
        <f>(((D830 + D831)/2) + (D832 + D846))</f>
        <v/>
      </c>
      <c r="J831">
        <f>((C830 + C831)*(((D830 + D831)/2) + (D832 + D846)))</f>
        <v/>
      </c>
    </row>
    <row r="832">
      <c r="A832" t="inlineStr">
        <is>
          <t>INT_R_X11Y54/INT_R.ER1END2-&gt;&gt;SL1BEG2</t>
        </is>
      </c>
      <c r="B832" t="inlineStr">
        <is>
          <t>Buffer</t>
        </is>
      </c>
      <c r="C832" t="n">
        <v>1.16220225</v>
      </c>
      <c r="D832" t="n">
        <v>0.008429000000000001</v>
      </c>
      <c r="E832" t="n">
        <v>0.054</v>
      </c>
      <c r="F832" t="n">
        <v>0.044</v>
      </c>
      <c r="G832" t="n">
        <v>0.131</v>
      </c>
      <c r="H832" t="n">
        <v>0.108</v>
      </c>
      <c r="I832">
        <f>((D835) + (D833 + D834))</f>
        <v/>
      </c>
      <c r="J832">
        <f>(((D835) + (D833 + D834))*C832)</f>
        <v/>
      </c>
    </row>
    <row r="833">
      <c r="A833" t="inlineStr">
        <is>
          <t>INT_R_X11Y54/SL1BEG2</t>
        </is>
      </c>
      <c r="B833" t="inlineStr">
        <is>
          <t>Part of wire</t>
        </is>
      </c>
      <c r="C833" t="n">
        <v>0</v>
      </c>
      <c r="D833" t="n">
        <v>0</v>
      </c>
    </row>
    <row r="834">
      <c r="A834" t="inlineStr">
        <is>
          <t>INT_R_X11Y53/SL1END2</t>
        </is>
      </c>
      <c r="B834" t="inlineStr">
        <is>
          <t>Part of wire</t>
        </is>
      </c>
      <c r="C834" t="n">
        <v>0</v>
      </c>
      <c r="D834" t="n">
        <v>0</v>
      </c>
      <c r="I834">
        <f>(((D833 + D834)/2) + (D835))</f>
        <v/>
      </c>
      <c r="J834">
        <f>((C833 + C834)*(((D833 + D834)/2) + (D835)))</f>
        <v/>
      </c>
    </row>
    <row r="835">
      <c r="A835" t="inlineStr">
        <is>
          <t>INT_R_X11Y53/INT_R.SL1END2-&gt;&gt;IMUX29</t>
        </is>
      </c>
      <c r="B835" t="inlineStr">
        <is>
          <t>Buffer</t>
        </is>
      </c>
      <c r="C835" t="n">
        <v>1.6107141875</v>
      </c>
      <c r="D835" t="n">
        <v>0.007713</v>
      </c>
      <c r="E835" t="n">
        <v>0.047</v>
      </c>
      <c r="F835" t="n">
        <v>0.038</v>
      </c>
      <c r="G835" t="n">
        <v>0.138</v>
      </c>
      <c r="H835" t="n">
        <v>0.114</v>
      </c>
      <c r="I835">
        <f>((((D840) + (D839))) + (D836 + D837))</f>
        <v/>
      </c>
      <c r="J835">
        <f>(((((D840) + (D839))) + (D836 + D837))*C835)</f>
        <v/>
      </c>
    </row>
    <row r="836">
      <c r="A836" t="inlineStr">
        <is>
          <t>INT_R_X11Y53/IMUX29</t>
        </is>
      </c>
      <c r="B836" t="inlineStr">
        <is>
          <t>Part of wire</t>
        </is>
      </c>
      <c r="C836" t="n">
        <v>0</v>
      </c>
      <c r="D836" t="n">
        <v>0</v>
      </c>
    </row>
    <row r="837">
      <c r="A837" t="inlineStr">
        <is>
          <t>CLBLM_R_X11Y53/CLBLM_IMUX29</t>
        </is>
      </c>
      <c r="B837" t="inlineStr">
        <is>
          <t>Part of wire</t>
        </is>
      </c>
      <c r="C837" t="n">
        <v>0</v>
      </c>
      <c r="D837" t="n">
        <v>0</v>
      </c>
      <c r="I837">
        <f>(((D836 + D837)/2) + (((D840) + (D839))))</f>
        <v/>
      </c>
      <c r="J837">
        <f>((C836 + C837)*(((D836 + D837)/2) + (((D840) + (D839)))))</f>
        <v/>
      </c>
    </row>
    <row r="838">
      <c r="A838" t="inlineStr">
        <is>
          <t>CLBLM_R_X11Y53/CLBLM_R.CLBLM_IMUX29-&gt;CLBLM_M_C2</t>
        </is>
      </c>
      <c r="B838" t="inlineStr">
        <is>
          <t>PassTransistor</t>
        </is>
      </c>
      <c r="C838" t="n">
        <v>0</v>
      </c>
      <c r="E838" t="n">
        <v>0</v>
      </c>
      <c r="F838" t="n">
        <v>0</v>
      </c>
      <c r="G838" t="n">
        <v>0</v>
      </c>
      <c r="H838" t="n">
        <v>0</v>
      </c>
      <c r="I838">
        <f>((D840) + (D839))</f>
        <v/>
      </c>
      <c r="J838">
        <f>(((D840) + (D839))*C838)</f>
        <v/>
      </c>
    </row>
    <row r="839">
      <c r="A839" t="inlineStr">
        <is>
          <t>CLBLM_R_X11Y53/CLBLM_M_C2</t>
        </is>
      </c>
      <c r="B839" t="inlineStr">
        <is>
          <t>Part of wire</t>
        </is>
      </c>
      <c r="C839" t="n">
        <v>0</v>
      </c>
      <c r="D839" t="n">
        <v>0</v>
      </c>
      <c r="I839">
        <f>(((D839)/2) + (D840))</f>
        <v/>
      </c>
      <c r="J839">
        <f>((C839)*(((D839)/2) + (D840)))</f>
        <v/>
      </c>
    </row>
    <row r="840">
      <c r="A840" t="inlineStr">
        <is>
          <t>masterReg/readData2[25]_i_2/I1</t>
        </is>
      </c>
      <c r="B840" t="inlineStr">
        <is>
          <t>Inpin</t>
        </is>
      </c>
      <c r="D840" t="n">
        <v>0</v>
      </c>
      <c r="E840" t="n">
        <v>0.214</v>
      </c>
      <c r="F840" t="n">
        <v>0.172</v>
      </c>
      <c r="G840" t="n">
        <v>0.506</v>
      </c>
      <c r="H840" t="n">
        <v>0.408</v>
      </c>
    </row>
    <row r="841">
      <c r="A841" t="inlineStr">
        <is>
          <t>sw_IBUF[15]: sw_IBUF[15]_inst/O to masterReg/readData2[25]_i_2/I1 sum delays</t>
        </is>
      </c>
      <c r="E841">
        <f>(E2 + E5 + E7 + E9 + E11 + E15 + E18 + E27 + E39 + E51 + E63 + E74 + E86 + E136 + E139 + E210 + E224 + E227 + E268 + E295 + E299 + E359 + E427 + E431 + E448 + E454 + E470 + E542 + E578 + E593 + E618 + E669 + E673 + E676 + E713 + E717 + E748 + E752 + E829 + E832 + E835 + E838 + E840)</f>
        <v/>
      </c>
      <c r="F841">
        <f>(F2 + F5 + F7 + F9 + F11 + F15 + F18 + F27 + F39 + F51 + F63 + F74 + F86 + F136 + F139 + F210 + F224 + F227 + F268 + F295 + F299 + F359 + F427 + F431 + F448 + F454 + F470 + F542 + F578 + F593 + F618 + F669 + F673 + F676 + F713 + F717 + F748 + F752 + F829 + F832 + F835 + F838 + F840)</f>
        <v/>
      </c>
      <c r="G841">
        <f>(G2 + G5 + G7 + G9 + G11 + G15 + G18 + G27 + G39 + G51 + G63 + G74 + G86 + G136 + G139 + G210 + G224 + G227 + G268 + G295 + G299 + G359 + G427 + G431 + G448 + G454 + G470 + G542 + G578 + G593 + G618 + G669 + G673 + G676 + G713 + G717 + G748 + G752 + G829 + G832 + G835 + G838 + G840)</f>
        <v/>
      </c>
      <c r="H841">
        <f>(H2 + H5 + H7 + H9 + H11 + H15 + H18 + H27 + H39 + H51 + H63 + H74 + H86 + H136 + H139 + H210 + H224 + H227 + H268 + H295 + H299 + H359 + H427 + H431 + H448 + H454 + H470 + H542 + H578 + H593 + H618 + H669 + H673 + H676 + H713 + H717 + H748 + H752 + H829 + H832 + H835 + H838 + H840)</f>
        <v/>
      </c>
      <c r="J841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J748 + J751 + J752 + J758 + J829 + J831 + J832 + J834 + J835 + J837 + J838 + J839 + J840)</f>
        <v/>
      </c>
    </row>
    <row r="842">
      <c r="A842" t="inlineStr">
        <is>
          <t>sw_IBUF[15]: sw_IBUF[15]_inst/O to masterReg/readData2[25]_i_2/I1sum delays + cap delay</t>
        </is>
      </c>
      <c r="E842">
        <f>1000*(E841 + J841)</f>
        <v/>
      </c>
      <c r="F842">
        <f>1000*(F841 + J841)</f>
        <v/>
      </c>
      <c r="G842">
        <f>1000*(G841 + J841)</f>
        <v/>
      </c>
      <c r="H842">
        <f>1000*(H841 + J841)</f>
        <v/>
      </c>
    </row>
    <row r="844">
      <c r="A844" t="inlineStr">
        <is>
          <t>sw_IBUF[15]: sw_IBUF[15]_inst/O to masterReg/readData2[25]_i_2/I1Total delay (from Vivado)</t>
        </is>
      </c>
      <c r="E844" t="inlineStr">
        <is>
          <t>3620</t>
        </is>
      </c>
      <c r="F844" t="inlineStr">
        <is>
          <t>3209</t>
        </is>
      </c>
      <c r="G844" t="inlineStr">
        <is>
          <t>6001</t>
        </is>
      </c>
      <c r="H844" t="inlineStr">
        <is>
          <t>5181</t>
        </is>
      </c>
    </row>
    <row r="846">
      <c r="A846" t="inlineStr">
        <is>
          <t>INT_R_X11Y54/INT_R.ER1END2-&gt;&gt;IMUX44</t>
        </is>
      </c>
      <c r="B846" t="inlineStr">
        <is>
          <t>Buffer</t>
        </is>
      </c>
      <c r="C846" t="n">
        <v>1.6107141875</v>
      </c>
      <c r="D846" t="n">
        <v>0.007713</v>
      </c>
      <c r="E846" t="n">
        <v>0.047</v>
      </c>
      <c r="F846" t="n">
        <v>0.038</v>
      </c>
      <c r="G846" t="n">
        <v>0.138</v>
      </c>
      <c r="H846" t="n">
        <v>0.114</v>
      </c>
      <c r="I846">
        <f>((((D851) + (D850))) + (D847 + D848))</f>
        <v/>
      </c>
      <c r="J846">
        <f>(((((D851) + (D850))) + (D847 + D848))*C846)</f>
        <v/>
      </c>
    </row>
    <row r="847">
      <c r="A847" t="inlineStr">
        <is>
          <t>INT_R_X11Y54/IMUX44</t>
        </is>
      </c>
      <c r="B847" t="inlineStr">
        <is>
          <t>Part of wire</t>
        </is>
      </c>
      <c r="C847" t="n">
        <v>0</v>
      </c>
      <c r="D847" t="n">
        <v>0</v>
      </c>
    </row>
    <row r="848">
      <c r="A848" t="inlineStr">
        <is>
          <t>CLBLM_R_X11Y54/CLBLM_IMUX44</t>
        </is>
      </c>
      <c r="B848" t="inlineStr">
        <is>
          <t>Part of wire</t>
        </is>
      </c>
      <c r="C848" t="n">
        <v>0</v>
      </c>
      <c r="D848" t="n">
        <v>0</v>
      </c>
      <c r="I848">
        <f>(((D847 + D848)/2) + (((D851) + (D850))))</f>
        <v/>
      </c>
      <c r="J848">
        <f>((C847 + C848)*(((D847 + D848)/2) + (((D851) + (D850)))))</f>
        <v/>
      </c>
    </row>
    <row r="849">
      <c r="A849" t="inlineStr">
        <is>
          <t>CLBLM_R_X11Y54/CLBLM_R.CLBLM_IMUX44-&gt;CLBLM_M_D4</t>
        </is>
      </c>
      <c r="B849" t="inlineStr">
        <is>
          <t>PassTransistor</t>
        </is>
      </c>
      <c r="C849" t="n">
        <v>0</v>
      </c>
      <c r="E849" t="n">
        <v>0</v>
      </c>
      <c r="F849" t="n">
        <v>0</v>
      </c>
      <c r="G849" t="n">
        <v>0</v>
      </c>
      <c r="H849" t="n">
        <v>0</v>
      </c>
      <c r="I849">
        <f>((D851) + (D850))</f>
        <v/>
      </c>
      <c r="J849">
        <f>(((D851) + (D850))*C849)</f>
        <v/>
      </c>
    </row>
    <row r="850">
      <c r="A850" t="inlineStr">
        <is>
          <t>CLBLM_R_X11Y54/CLBLM_M_D4</t>
        </is>
      </c>
      <c r="B850" t="inlineStr">
        <is>
          <t>Part of wire</t>
        </is>
      </c>
      <c r="C850" t="n">
        <v>0</v>
      </c>
      <c r="D850" t="n">
        <v>0</v>
      </c>
      <c r="I850">
        <f>(((D850)/2) + (D851))</f>
        <v/>
      </c>
      <c r="J850">
        <f>((C850)*(((D850)/2) + (D851)))</f>
        <v/>
      </c>
    </row>
    <row r="851">
      <c r="A851" t="inlineStr">
        <is>
          <t>masterReg/readData2[26]_i_2/I1</t>
        </is>
      </c>
      <c r="B851" t="inlineStr">
        <is>
          <t>Inpin</t>
        </is>
      </c>
      <c r="D851" t="n">
        <v>0</v>
      </c>
      <c r="E851" t="n">
        <v>0.118</v>
      </c>
      <c r="F851" t="n">
        <v>0.073</v>
      </c>
      <c r="G851" t="n">
        <v>0.317</v>
      </c>
      <c r="H851" t="n">
        <v>0.176</v>
      </c>
    </row>
    <row r="852">
      <c r="A852" t="inlineStr">
        <is>
          <t>sw_IBUF[15]: sw_IBUF[15]_inst/O to masterReg/readData2[26]_i_2/I1 sum delays</t>
        </is>
      </c>
      <c r="E852">
        <f>(E2 + E5 + E7 + E9 + E11 + E15 + E18 + E27 + E39 + E51 + E63 + E74 + E86 + E136 + E139 + E210 + E224 + E227 + E268 + E295 + E299 + E359 + E427 + E431 + E448 + E454 + E470 + E542 + E578 + E593 + E618 + E669 + E673 + E676 + E713 + E717 + E748 + E752 + E829 + E846 + E849 + E851)</f>
        <v/>
      </c>
      <c r="F852">
        <f>(F2 + F5 + F7 + F9 + F11 + F15 + F18 + F27 + F39 + F51 + F63 + F74 + F86 + F136 + F139 + F210 + F224 + F227 + F268 + F295 + F299 + F359 + F427 + F431 + F448 + F454 + F470 + F542 + F578 + F593 + F618 + F669 + F673 + F676 + F713 + F717 + F748 + F752 + F829 + F846 + F849 + F851)</f>
        <v/>
      </c>
      <c r="G852">
        <f>(G2 + G5 + G7 + G9 + G11 + G15 + G18 + G27 + G39 + G51 + G63 + G74 + G86 + G136 + G139 + G210 + G224 + G227 + G268 + G295 + G299 + G359 + G427 + G431 + G448 + G454 + G470 + G542 + G578 + G593 + G618 + G669 + G673 + G676 + G713 + G717 + G748 + G752 + G829 + G846 + G849 + G851)</f>
        <v/>
      </c>
      <c r="H852">
        <f>(H2 + H5 + H7 + H9 + H11 + H15 + H18 + H27 + H39 + H51 + H63 + H74 + H86 + H136 + H139 + H210 + H224 + H227 + H268 + H295 + H299 + H359 + H427 + H431 + H448 + H454 + H470 + H542 + H578 + H593 + H618 + H669 + H673 + H676 + H713 + H717 + H748 + H752 + H829 + H846 + H849 + H851)</f>
        <v/>
      </c>
      <c r="J852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J748 + J751 + J752 + J758 + J829 + J831 + J846 + J848 + J849 + J850 + J851)</f>
        <v/>
      </c>
    </row>
    <row r="853">
      <c r="A853" t="inlineStr">
        <is>
          <t>sw_IBUF[15]: sw_IBUF[15]_inst/O to masterReg/readData2[26]_i_2/I1sum delays + cap delay</t>
        </is>
      </c>
      <c r="E853">
        <f>1000*(E852 + J852)</f>
        <v/>
      </c>
      <c r="F853">
        <f>1000*(F852 + J852)</f>
        <v/>
      </c>
      <c r="G853">
        <f>1000*(G852 + J852)</f>
        <v/>
      </c>
      <c r="H853">
        <f>1000*(H852 + J852)</f>
        <v/>
      </c>
    </row>
    <row r="855">
      <c r="A855" t="inlineStr">
        <is>
          <t>sw_IBUF[15]: sw_IBUF[15]_inst/O to masterReg/readData2[26]_i_2/I1Total delay (from Vivado)</t>
        </is>
      </c>
      <c r="E855" t="inlineStr">
        <is>
          <t>3462</t>
        </is>
      </c>
      <c r="F855" t="inlineStr">
        <is>
          <t>3058</t>
        </is>
      </c>
      <c r="G855" t="inlineStr">
        <is>
          <t>5723</t>
        </is>
      </c>
      <c r="H855" t="inlineStr">
        <is>
          <t>4888</t>
        </is>
      </c>
    </row>
    <row r="857">
      <c r="A857" t="inlineStr">
        <is>
          <t>INT_L_X8Y53/INT_L.SE2END3-&gt;&gt;EE2BEG3</t>
        </is>
      </c>
      <c r="B857" t="inlineStr">
        <is>
          <t>Buffer</t>
        </is>
      </c>
      <c r="C857" t="n">
        <v>1.1851186875</v>
      </c>
      <c r="D857" t="n">
        <v>0.008473000000000001</v>
      </c>
      <c r="E857" t="n">
        <v>0.06</v>
      </c>
      <c r="F857" t="n">
        <v>0.05</v>
      </c>
      <c r="G857" t="n">
        <v>0.134</v>
      </c>
      <c r="H857" t="n">
        <v>0.111</v>
      </c>
      <c r="I857">
        <f>((D865 + D876) + (D858 + D859 + D860 + D861 + D862 + D863 + D864))</f>
        <v/>
      </c>
      <c r="J857">
        <f>(((D865 + D876) + (D858 + D859 + D860 + D861 + D862 + D863 + D864))*C857)</f>
        <v/>
      </c>
    </row>
    <row r="858">
      <c r="A858" t="inlineStr">
        <is>
          <t>INT_L_X8Y53/EE2BEG3</t>
        </is>
      </c>
      <c r="B858" t="inlineStr">
        <is>
          <t>Part of wire</t>
        </is>
      </c>
      <c r="C858" t="n">
        <v>0</v>
      </c>
      <c r="D858" t="n">
        <v>0</v>
      </c>
    </row>
    <row r="859">
      <c r="A859" t="inlineStr">
        <is>
          <t>INT_L_X10Y53/EE2END3</t>
        </is>
      </c>
      <c r="B859" t="inlineStr">
        <is>
          <t>Part of wire</t>
        </is>
      </c>
      <c r="C859" t="n">
        <v>0</v>
      </c>
      <c r="D859" t="n">
        <v>0</v>
      </c>
    </row>
    <row r="860">
      <c r="A860" t="inlineStr">
        <is>
          <t>INT_R_X9Y53/EE2A3</t>
        </is>
      </c>
      <c r="B860" t="inlineStr">
        <is>
          <t>Part of wire</t>
        </is>
      </c>
      <c r="C860" t="n">
        <v>0</v>
      </c>
      <c r="D860" t="n">
        <v>0</v>
      </c>
    </row>
    <row r="861">
      <c r="A861" t="inlineStr">
        <is>
          <t>INT_INTERFACE_R_X9Y53/INT_INTERFACE_EE2A3</t>
        </is>
      </c>
      <c r="B861" t="inlineStr">
        <is>
          <t>Part of wire</t>
        </is>
      </c>
      <c r="C861" t="n">
        <v>0</v>
      </c>
      <c r="D861" t="n">
        <v>0</v>
      </c>
    </row>
    <row r="862">
      <c r="A862" t="inlineStr">
        <is>
          <t>DSP_R_X9Y50/DSP_EE2A3_3</t>
        </is>
      </c>
      <c r="B862" t="inlineStr">
        <is>
          <t>Part of wire</t>
        </is>
      </c>
      <c r="C862" t="n">
        <v>0.04743</v>
      </c>
      <c r="D862" t="n">
        <v>0.011</v>
      </c>
    </row>
    <row r="863">
      <c r="A863" t="inlineStr">
        <is>
          <t>VBRK_X29Y56/VBRK_EE2A3</t>
        </is>
      </c>
      <c r="B863" t="inlineStr">
        <is>
          <t>Part of wire</t>
        </is>
      </c>
      <c r="C863" t="n">
        <v>0.01211</v>
      </c>
      <c r="D863" t="n">
        <v>0.00162</v>
      </c>
    </row>
    <row r="864">
      <c r="A864" t="inlineStr">
        <is>
          <t>CLBLM_L_X10Y53/CLBLM_EE2A3</t>
        </is>
      </c>
      <c r="B864" t="inlineStr">
        <is>
          <t>Part of wire</t>
        </is>
      </c>
      <c r="C864" t="n">
        <v>0</v>
      </c>
      <c r="D864" t="n">
        <v>0</v>
      </c>
      <c r="I864">
        <f>(((D858 + D859 + D860 + D861 + D862 + D863 + D864)/2) + (D865 + D876))</f>
        <v/>
      </c>
      <c r="J864">
        <f>((C858 + C859 + C860 + C861 + C862 + C863 + C864)*(((D858 + D859 + D860 + D861 + D862 + D863 + D864)/2) + (D865 + D876)))</f>
        <v/>
      </c>
    </row>
    <row r="865">
      <c r="A865" t="inlineStr">
        <is>
          <t>INT_L_X10Y53/INT_L.EE2END3-&gt;&gt;IMUX_L39</t>
        </is>
      </c>
      <c r="B865" t="inlineStr">
        <is>
          <t>Buffer</t>
        </is>
      </c>
      <c r="C865" t="n">
        <v>1.6107141875</v>
      </c>
      <c r="D865" t="n">
        <v>0.007713</v>
      </c>
      <c r="E865" t="n">
        <v>0.047</v>
      </c>
      <c r="F865" t="n">
        <v>0.038</v>
      </c>
      <c r="G865" t="n">
        <v>0.138</v>
      </c>
      <c r="H865" t="n">
        <v>0.114</v>
      </c>
      <c r="I865">
        <f>((((D870) + (D869))) + (D866 + D867))</f>
        <v/>
      </c>
      <c r="J865">
        <f>(((((D870) + (D869))) + (D866 + D867))*C865)</f>
        <v/>
      </c>
    </row>
    <row r="866">
      <c r="A866" t="inlineStr">
        <is>
          <t>INT_L_X10Y53/IMUX_L39</t>
        </is>
      </c>
      <c r="B866" t="inlineStr">
        <is>
          <t>Part of wire</t>
        </is>
      </c>
      <c r="C866" t="n">
        <v>0</v>
      </c>
      <c r="D866" t="n">
        <v>0</v>
      </c>
    </row>
    <row r="867">
      <c r="A867" t="inlineStr">
        <is>
          <t>CLBLM_L_X10Y53/CLBLM_IMUX39</t>
        </is>
      </c>
      <c r="B867" t="inlineStr">
        <is>
          <t>Part of wire</t>
        </is>
      </c>
      <c r="C867" t="n">
        <v>0</v>
      </c>
      <c r="D867" t="n">
        <v>0</v>
      </c>
      <c r="I867">
        <f>(((D866 + D867)/2) + (((D870) + (D869))))</f>
        <v/>
      </c>
      <c r="J867">
        <f>((C866 + C867)*(((D866 + D867)/2) + (((D870) + (D869)))))</f>
        <v/>
      </c>
    </row>
    <row r="868">
      <c r="A868" t="inlineStr">
        <is>
          <t>CLBLM_L_X10Y53/CLBLM_L.CLBLM_IMUX39-&gt;CLBLM_L_D3</t>
        </is>
      </c>
      <c r="B868" t="inlineStr">
        <is>
          <t>PassTransistor</t>
        </is>
      </c>
      <c r="C868" t="n">
        <v>0</v>
      </c>
      <c r="E868" t="n">
        <v>0</v>
      </c>
      <c r="F868" t="n">
        <v>0</v>
      </c>
      <c r="G868" t="n">
        <v>0</v>
      </c>
      <c r="H868" t="n">
        <v>0</v>
      </c>
      <c r="I868">
        <f>((D870) + (D869))</f>
        <v/>
      </c>
      <c r="J868">
        <f>(((D870) + (D869))*C868)</f>
        <v/>
      </c>
    </row>
    <row r="869">
      <c r="A869" t="inlineStr">
        <is>
          <t>CLBLM_L_X10Y53/CLBLM_L_D3</t>
        </is>
      </c>
      <c r="B869" t="inlineStr">
        <is>
          <t>Part of wire</t>
        </is>
      </c>
      <c r="C869" t="n">
        <v>0</v>
      </c>
      <c r="D869" t="n">
        <v>0</v>
      </c>
      <c r="I869">
        <f>(((D869)/2) + (D870))</f>
        <v/>
      </c>
      <c r="J869">
        <f>((C869)*(((D869)/2) + (D870)))</f>
        <v/>
      </c>
    </row>
    <row r="870">
      <c r="A870" t="inlineStr">
        <is>
          <t>masterReg/register_reg_r1_0_31_24_29_i_4/I3</t>
        </is>
      </c>
      <c r="B870" t="inlineStr">
        <is>
          <t>Inpin</t>
        </is>
      </c>
      <c r="D870" t="n">
        <v>0</v>
      </c>
      <c r="E870" t="n">
        <v>0.136</v>
      </c>
      <c r="F870" t="n">
        <v>0.109</v>
      </c>
      <c r="G870" t="n">
        <v>0.346</v>
      </c>
      <c r="H870" t="n">
        <v>0.279</v>
      </c>
    </row>
    <row r="871">
      <c r="A871" t="inlineStr">
        <is>
          <t>sw_IBUF[15]: sw_IBUF[15]_inst/O to masterReg/register_reg_r1_0_31_24_29_i_4/I3 sum delays</t>
        </is>
      </c>
      <c r="E871">
        <f>(E2 + E5 + E7 + E9 + E11 + E15 + E18 + E27 + E39 + E51 + E63 + E74 + E86 + E136 + E139 + E210 + E224 + E227 + E268 + E295 + E299 + E359 + E427 + E431 + E448 + E454 + E470 + E542 + E578 + E593 + E618 + E669 + E673 + E676 + E713 + E717 + E857 + E865 + E868 + E870)</f>
        <v/>
      </c>
      <c r="F871">
        <f>(F2 + F5 + F7 + F9 + F11 + F15 + F18 + F27 + F39 + F51 + F63 + F74 + F86 + F136 + F139 + F210 + F224 + F227 + F268 + F295 + F299 + F359 + F427 + F431 + F448 + F454 + F470 + F542 + F578 + F593 + F618 + F669 + F673 + F676 + F713 + F717 + F857 + F865 + F868 + F870)</f>
        <v/>
      </c>
      <c r="G871">
        <f>(G2 + G5 + G7 + G9 + G11 + G15 + G18 + G27 + G39 + G51 + G63 + G74 + G86 + G136 + G139 + G210 + G224 + G227 + G268 + G295 + G299 + G359 + G427 + G431 + G448 + G454 + G470 + G542 + G578 + G593 + G618 + G669 + G673 + G676 + G713 + G717 + G857 + G865 + G868 + G870)</f>
        <v/>
      </c>
      <c r="H871">
        <f>(H2 + H5 + H7 + H9 + H11 + H15 + H18 + H27 + H39 + H51 + H63 + H74 + H86 + H136 + H139 + H210 + H224 + H227 + H268 + H295 + H299 + H359 + H427 + H431 + H448 + H454 + H470 + H542 + H578 + H593 + H618 + H669 + H673 + H676 + H713 + H717 + H857 + H865 + H868 + H870)</f>
        <v/>
      </c>
      <c r="J871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J857 + J864 + J865 + J867 + J868 + J869 + J870)</f>
        <v/>
      </c>
    </row>
    <row r="872">
      <c r="A872" t="inlineStr">
        <is>
          <t>sw_IBUF[15]: sw_IBUF[15]_inst/O to masterReg/register_reg_r1_0_31_24_29_i_4/I3sum delays + cap delay</t>
        </is>
      </c>
      <c r="E872">
        <f>1000*(E871 + J871)</f>
        <v/>
      </c>
      <c r="F872">
        <f>1000*(F871 + J871)</f>
        <v/>
      </c>
      <c r="G872">
        <f>1000*(G871 + J871)</f>
        <v/>
      </c>
      <c r="H872">
        <f>1000*(H871 + J871)</f>
        <v/>
      </c>
    </row>
    <row r="874">
      <c r="A874" t="inlineStr">
        <is>
          <t>sw_IBUF[15]: sw_IBUF[15]_inst/O to masterReg/register_reg_r1_0_31_24_29_i_4/I3Total delay (from Vivado)</t>
        </is>
      </c>
      <c r="E874" t="inlineStr">
        <is>
          <t>3346</t>
        </is>
      </c>
      <c r="F874" t="inlineStr">
        <is>
          <t>2974</t>
        </is>
      </c>
      <c r="G874" t="inlineStr">
        <is>
          <t>5485</t>
        </is>
      </c>
      <c r="H874" t="inlineStr">
        <is>
          <t>4747</t>
        </is>
      </c>
    </row>
    <row r="876">
      <c r="A876" t="inlineStr">
        <is>
          <t>INT_L_X10Y53/INT_L.EE2END3-&gt;&gt;ER1BEG_S0</t>
        </is>
      </c>
      <c r="B876" t="inlineStr">
        <is>
          <t>Buffer</t>
        </is>
      </c>
      <c r="C876" t="n">
        <v>1.16220225</v>
      </c>
      <c r="D876" t="n">
        <v>0.008429000000000001</v>
      </c>
      <c r="E876" t="n">
        <v>0.044</v>
      </c>
      <c r="F876" t="n">
        <v>0.036</v>
      </c>
      <c r="G876" t="n">
        <v>0.124</v>
      </c>
      <c r="H876" t="n">
        <v>0.103</v>
      </c>
      <c r="I876">
        <f>((D880) + (D877 + D878 + D879))</f>
        <v/>
      </c>
      <c r="J876">
        <f>(((D880) + (D877 + D878 + D879))*C876)</f>
        <v/>
      </c>
    </row>
    <row r="877">
      <c r="A877" t="inlineStr">
        <is>
          <t>INT_L_X10Y53/ER1BEG_S0</t>
        </is>
      </c>
      <c r="B877" t="inlineStr">
        <is>
          <t>Part of wire</t>
        </is>
      </c>
      <c r="C877" t="n">
        <v>0</v>
      </c>
      <c r="D877" t="n">
        <v>0</v>
      </c>
    </row>
    <row r="878">
      <c r="A878" t="inlineStr">
        <is>
          <t>INT_R_X11Y54/ER1END0</t>
        </is>
      </c>
      <c r="B878" t="inlineStr">
        <is>
          <t>Part of wire</t>
        </is>
      </c>
      <c r="C878" t="n">
        <v>0</v>
      </c>
      <c r="D878" t="n">
        <v>0</v>
      </c>
    </row>
    <row r="879">
      <c r="A879" t="inlineStr">
        <is>
          <t>INT_L_X10Y54/ER1BEG0</t>
        </is>
      </c>
      <c r="B879" t="inlineStr">
        <is>
          <t>Part of wire</t>
        </is>
      </c>
      <c r="C879" t="n">
        <v>0</v>
      </c>
      <c r="D879" t="n">
        <v>0</v>
      </c>
      <c r="I879">
        <f>(((D877 + D878 + D879)/2) + (D880))</f>
        <v/>
      </c>
      <c r="J879">
        <f>((C877 + C878 + C879)*(((D877 + D878 + D879)/2) + (D880)))</f>
        <v/>
      </c>
    </row>
    <row r="880">
      <c r="A880" t="inlineStr">
        <is>
          <t>INT_R_X11Y54/INT_R.ER1END0-&gt;&gt;SL1BEG0</t>
        </is>
      </c>
      <c r="B880" t="inlineStr">
        <is>
          <t>Buffer</t>
        </is>
      </c>
      <c r="C880" t="n">
        <v>1.16220225</v>
      </c>
      <c r="D880" t="n">
        <v>0.008429000000000001</v>
      </c>
      <c r="E880" t="n">
        <v>0.054</v>
      </c>
      <c r="F880" t="n">
        <v>0.044</v>
      </c>
      <c r="G880" t="n">
        <v>0.131</v>
      </c>
      <c r="H880" t="n">
        <v>0.108</v>
      </c>
      <c r="I880">
        <f>((D883 + D894 + D905) + (D881 + D882))</f>
        <v/>
      </c>
      <c r="J880">
        <f>(((D883 + D894 + D905) + (D881 + D882))*C880)</f>
        <v/>
      </c>
    </row>
    <row r="881">
      <c r="A881" t="inlineStr">
        <is>
          <t>INT_R_X11Y54/SL1BEG0</t>
        </is>
      </c>
      <c r="B881" t="inlineStr">
        <is>
          <t>Part of wire</t>
        </is>
      </c>
      <c r="C881" t="n">
        <v>0</v>
      </c>
      <c r="D881" t="n">
        <v>0</v>
      </c>
    </row>
    <row r="882">
      <c r="A882" t="inlineStr">
        <is>
          <t>INT_R_X11Y53/SL1END0</t>
        </is>
      </c>
      <c r="B882" t="inlineStr">
        <is>
          <t>Part of wire</t>
        </is>
      </c>
      <c r="C882" t="n">
        <v>0</v>
      </c>
      <c r="D882" t="n">
        <v>0</v>
      </c>
      <c r="I882">
        <f>(((D881 + D882)/2) + (D883 + D894 + D905))</f>
        <v/>
      </c>
      <c r="J882">
        <f>((C881 + C882)*(((D881 + D882)/2) + (D883 + D894 + D905)))</f>
        <v/>
      </c>
    </row>
    <row r="883">
      <c r="A883" t="inlineStr">
        <is>
          <t>INT_R_X11Y53/INT_R.SL1END0-&gt;&gt;IMUX1</t>
        </is>
      </c>
      <c r="B883" t="inlineStr">
        <is>
          <t>Buffer</t>
        </is>
      </c>
      <c r="C883" t="n">
        <v>1.6107141875</v>
      </c>
      <c r="D883" t="n">
        <v>0.007713</v>
      </c>
      <c r="E883" t="n">
        <v>0.047</v>
      </c>
      <c r="F883" t="n">
        <v>0.038</v>
      </c>
      <c r="G883" t="n">
        <v>0.138</v>
      </c>
      <c r="H883" t="n">
        <v>0.114</v>
      </c>
      <c r="I883">
        <f>((((D888) + (D887))) + (D884 + D885))</f>
        <v/>
      </c>
      <c r="J883">
        <f>(((((D888) + (D887))) + (D884 + D885))*C883)</f>
        <v/>
      </c>
    </row>
    <row r="884">
      <c r="A884" t="inlineStr">
        <is>
          <t>INT_R_X11Y53/IMUX1</t>
        </is>
      </c>
      <c r="B884" t="inlineStr">
        <is>
          <t>Part of wire</t>
        </is>
      </c>
      <c r="C884" t="n">
        <v>0</v>
      </c>
      <c r="D884" t="n">
        <v>0</v>
      </c>
    </row>
    <row r="885">
      <c r="A885" t="inlineStr">
        <is>
          <t>CLBLM_R_X11Y53/CLBLM_IMUX1</t>
        </is>
      </c>
      <c r="B885" t="inlineStr">
        <is>
          <t>Part of wire</t>
        </is>
      </c>
      <c r="C885" t="n">
        <v>0</v>
      </c>
      <c r="D885" t="n">
        <v>0</v>
      </c>
      <c r="I885">
        <f>(((D884 + D885)/2) + (((D888) + (D887))))</f>
        <v/>
      </c>
      <c r="J885">
        <f>((C884 + C885)*(((D884 + D885)/2) + (((D888) + (D887)))))</f>
        <v/>
      </c>
    </row>
    <row r="886">
      <c r="A886" t="inlineStr">
        <is>
          <t>CLBLM_R_X11Y53/CLBLM_R.CLBLM_IMUX1-&gt;CLBLM_M_A3</t>
        </is>
      </c>
      <c r="B886" t="inlineStr">
        <is>
          <t>PassTransistor</t>
        </is>
      </c>
      <c r="C886" t="n">
        <v>0</v>
      </c>
      <c r="E886" t="n">
        <v>0</v>
      </c>
      <c r="F886" t="n">
        <v>0</v>
      </c>
      <c r="G886" t="n">
        <v>0</v>
      </c>
      <c r="H886" t="n">
        <v>0</v>
      </c>
      <c r="I886">
        <f>((D888) + (D887))</f>
        <v/>
      </c>
      <c r="J886">
        <f>(((D888) + (D887))*C886)</f>
        <v/>
      </c>
    </row>
    <row r="887">
      <c r="A887" t="inlineStr">
        <is>
          <t>CLBLM_R_X11Y53/CLBLM_M_A3</t>
        </is>
      </c>
      <c r="B887" t="inlineStr">
        <is>
          <t>Part of wire</t>
        </is>
      </c>
      <c r="C887" t="n">
        <v>0</v>
      </c>
      <c r="D887" t="n">
        <v>0</v>
      </c>
      <c r="I887">
        <f>(((D887)/2) + (D888))</f>
        <v/>
      </c>
      <c r="J887">
        <f>((C887)*(((D887)/2) + (D888)))</f>
        <v/>
      </c>
    </row>
    <row r="888">
      <c r="A888" t="inlineStr">
        <is>
          <t>ALU1/readData2[27]_i_3/I1</t>
        </is>
      </c>
      <c r="B888" t="inlineStr">
        <is>
          <t>Inpin</t>
        </is>
      </c>
      <c r="D888" t="n">
        <v>0</v>
      </c>
      <c r="E888" t="n">
        <v>0.141</v>
      </c>
      <c r="F888" t="n">
        <v>0.114</v>
      </c>
      <c r="G888" t="n">
        <v>0.372</v>
      </c>
      <c r="H888" t="n">
        <v>0.3</v>
      </c>
    </row>
    <row r="889">
      <c r="A889" t="inlineStr">
        <is>
          <t>sw_IBUF[15]: sw_IBUF[15]_inst/O to ALU1/readData2[27]_i_3/I1 sum delays</t>
        </is>
      </c>
      <c r="E889">
        <f>(E2 + E5 + E7 + E9 + E11 + E15 + E18 + E27 + E39 + E51 + E63 + E74 + E86 + E136 + E139 + E210 + E224 + E227 + E268 + E295 + E299 + E359 + E427 + E431 + E448 + E454 + E470 + E542 + E578 + E593 + E618 + E669 + E673 + E676 + E713 + E717 + E857 + E876 + E880 + E883 + E886 + E888)</f>
        <v/>
      </c>
      <c r="F889">
        <f>(F2 + F5 + F7 + F9 + F11 + F15 + F18 + F27 + F39 + F51 + F63 + F74 + F86 + F136 + F139 + F210 + F224 + F227 + F268 + F295 + F299 + F359 + F427 + F431 + F448 + F454 + F470 + F542 + F578 + F593 + F618 + F669 + F673 + F676 + F713 + F717 + F857 + F876 + F880 + F883 + F886 + F888)</f>
        <v/>
      </c>
      <c r="G889">
        <f>(G2 + G5 + G7 + G9 + G11 + G15 + G18 + G27 + G39 + G51 + G63 + G74 + G86 + G136 + G139 + G210 + G224 + G227 + G268 + G295 + G299 + G359 + G427 + G431 + G448 + G454 + G470 + G542 + G578 + G593 + G618 + G669 + G673 + G676 + G713 + G717 + G857 + G876 + G880 + G883 + G886 + G888)</f>
        <v/>
      </c>
      <c r="H889">
        <f>(H2 + H5 + H7 + H9 + H11 + H15 + H18 + H27 + H39 + H51 + H63 + H74 + H86 + H136 + H139 + H210 + H224 + H227 + H268 + H295 + H299 + H359 + H427 + H431 + H448 + H454 + H470 + H542 + H578 + H593 + H618 + H669 + H673 + H676 + H713 + H717 + H857 + H876 + H880 + H883 + H886 + H888)</f>
        <v/>
      </c>
      <c r="J889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J857 + J864 + J876 + J879 + J880 + J882 + J883 + J885 + J886 + J887 + J888)</f>
        <v/>
      </c>
    </row>
    <row r="890">
      <c r="A890" t="inlineStr">
        <is>
          <t>sw_IBUF[15]: sw_IBUF[15]_inst/O to ALU1/readData2[27]_i_3/I1sum delays + cap delay</t>
        </is>
      </c>
      <c r="E890">
        <f>1000*(E889 + J889)</f>
        <v/>
      </c>
      <c r="F890">
        <f>1000*(F889 + J889)</f>
        <v/>
      </c>
      <c r="G890">
        <f>1000*(G889 + J889)</f>
        <v/>
      </c>
      <c r="H890">
        <f>1000*(H889 + J889)</f>
        <v/>
      </c>
    </row>
    <row r="892">
      <c r="A892" t="inlineStr">
        <is>
          <t>sw_IBUF[15]: sw_IBUF[15]_inst/O to ALU1/readData2[27]_i_3/I1Total delay (from Vivado)</t>
        </is>
      </c>
      <c r="E892" t="inlineStr">
        <is>
          <t>3482</t>
        </is>
      </c>
      <c r="F892" t="inlineStr">
        <is>
          <t>3092</t>
        </is>
      </c>
      <c r="G892" t="inlineStr">
        <is>
          <t>5739</t>
        </is>
      </c>
      <c r="H892" t="inlineStr">
        <is>
          <t>4961</t>
        </is>
      </c>
    </row>
    <row r="894">
      <c r="A894" t="inlineStr">
        <is>
          <t>INT_R_X11Y53/INT_R.SL1END0-&gt;&gt;IMUX40</t>
        </is>
      </c>
      <c r="B894" t="inlineStr">
        <is>
          <t>Buffer</t>
        </is>
      </c>
      <c r="C894" t="n">
        <v>1.6107141875</v>
      </c>
      <c r="D894" t="n">
        <v>0.007713</v>
      </c>
      <c r="E894" t="n">
        <v>0.047</v>
      </c>
      <c r="F894" t="n">
        <v>0.038</v>
      </c>
      <c r="G894" t="n">
        <v>0.138</v>
      </c>
      <c r="H894" t="n">
        <v>0.114</v>
      </c>
      <c r="I894">
        <f>((((D899) + (D898))) + (D895 + D896))</f>
        <v/>
      </c>
      <c r="J894">
        <f>(((((D899) + (D898))) + (D895 + D896))*C894)</f>
        <v/>
      </c>
    </row>
    <row r="895">
      <c r="A895" t="inlineStr">
        <is>
          <t>INT_R_X11Y53/IMUX40</t>
        </is>
      </c>
      <c r="B895" t="inlineStr">
        <is>
          <t>Part of wire</t>
        </is>
      </c>
      <c r="C895" t="n">
        <v>0</v>
      </c>
      <c r="D895" t="n">
        <v>0</v>
      </c>
    </row>
    <row r="896">
      <c r="A896" t="inlineStr">
        <is>
          <t>CLBLM_R_X11Y53/CLBLM_IMUX40</t>
        </is>
      </c>
      <c r="B896" t="inlineStr">
        <is>
          <t>Part of wire</t>
        </is>
      </c>
      <c r="C896" t="n">
        <v>0</v>
      </c>
      <c r="D896" t="n">
        <v>0</v>
      </c>
      <c r="I896">
        <f>(((D895 + D896)/2) + (((D899) + (D898))))</f>
        <v/>
      </c>
      <c r="J896">
        <f>((C895 + C896)*(((D895 + D896)/2) + (((D899) + (D898)))))</f>
        <v/>
      </c>
    </row>
    <row r="897">
      <c r="A897" t="inlineStr">
        <is>
          <t>CLBLM_R_X11Y53/CLBLM_R.CLBLM_IMUX40-&gt;CLBLM_M_D1</t>
        </is>
      </c>
      <c r="B897" t="inlineStr">
        <is>
          <t>PassTransistor</t>
        </is>
      </c>
      <c r="C897" t="n">
        <v>0</v>
      </c>
      <c r="E897" t="n">
        <v>0</v>
      </c>
      <c r="F897" t="n">
        <v>0</v>
      </c>
      <c r="G897" t="n">
        <v>0</v>
      </c>
      <c r="H897" t="n">
        <v>0</v>
      </c>
      <c r="I897">
        <f>((D899) + (D898))</f>
        <v/>
      </c>
      <c r="J897">
        <f>(((D899) + (D898))*C897)</f>
        <v/>
      </c>
    </row>
    <row r="898">
      <c r="A898" t="inlineStr">
        <is>
          <t>CLBLM_R_X11Y53/CLBLM_M_D1</t>
        </is>
      </c>
      <c r="B898" t="inlineStr">
        <is>
          <t>Part of wire</t>
        </is>
      </c>
      <c r="C898" t="n">
        <v>0</v>
      </c>
      <c r="D898" t="n">
        <v>0</v>
      </c>
      <c r="I898">
        <f>(((D898)/2) + (D899))</f>
        <v/>
      </c>
      <c r="J898">
        <f>((C898)*(((D898)/2) + (D899)))</f>
        <v/>
      </c>
    </row>
    <row r="899">
      <c r="A899" t="inlineStr">
        <is>
          <t>masterReg/register_reg_r1_0_31_24_29_i_1/I3</t>
        </is>
      </c>
      <c r="B899" t="inlineStr">
        <is>
          <t>Inpin</t>
        </is>
      </c>
      <c r="D899" t="n">
        <v>0</v>
      </c>
      <c r="E899" t="n">
        <v>0.226</v>
      </c>
      <c r="F899" t="n">
        <v>0.145</v>
      </c>
      <c r="G899" t="n">
        <v>0.54</v>
      </c>
      <c r="H899" t="n">
        <v>0.305</v>
      </c>
    </row>
    <row r="900">
      <c r="A900" t="inlineStr">
        <is>
          <t>sw_IBUF[15]: sw_IBUF[15]_inst/O to masterReg/register_reg_r1_0_31_24_29_i_1/I3 sum delays</t>
        </is>
      </c>
      <c r="E900">
        <f>(E2 + E5 + E7 + E9 + E11 + E15 + E18 + E27 + E39 + E51 + E63 + E74 + E86 + E136 + E139 + E210 + E224 + E227 + E268 + E295 + E299 + E359 + E427 + E431 + E448 + E454 + E470 + E542 + E578 + E593 + E618 + E669 + E673 + E676 + E713 + E717 + E857 + E876 + E880 + E894 + E897 + E899)</f>
        <v/>
      </c>
      <c r="F900">
        <f>(F2 + F5 + F7 + F9 + F11 + F15 + F18 + F27 + F39 + F51 + F63 + F74 + F86 + F136 + F139 + F210 + F224 + F227 + F268 + F295 + F299 + F359 + F427 + F431 + F448 + F454 + F470 + F542 + F578 + F593 + F618 + F669 + F673 + F676 + F713 + F717 + F857 + F876 + F880 + F894 + F897 + F899)</f>
        <v/>
      </c>
      <c r="G900">
        <f>(G2 + G5 + G7 + G9 + G11 + G15 + G18 + G27 + G39 + G51 + G63 + G74 + G86 + G136 + G139 + G210 + G224 + G227 + G268 + G295 + G299 + G359 + G427 + G431 + G448 + G454 + G470 + G542 + G578 + G593 + G618 + G669 + G673 + G676 + G713 + G717 + G857 + G876 + G880 + G894 + G897 + G899)</f>
        <v/>
      </c>
      <c r="H900">
        <f>(H2 + H5 + H7 + H9 + H11 + H15 + H18 + H27 + H39 + H51 + H63 + H74 + H86 + H136 + H139 + H210 + H224 + H227 + H268 + H295 + H299 + H359 + H427 + H431 + H448 + H454 + H470 + H542 + H578 + H593 + H618 + H669 + H673 + H676 + H713 + H717 + H857 + H876 + H880 + H894 + H897 + H899)</f>
        <v/>
      </c>
      <c r="J900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J857 + J864 + J876 + J879 + J880 + J882 + J894 + J896 + J897 + J898 + J899)</f>
        <v/>
      </c>
    </row>
    <row r="901">
      <c r="A901" t="inlineStr">
        <is>
          <t>sw_IBUF[15]: sw_IBUF[15]_inst/O to masterReg/register_reg_r1_0_31_24_29_i_1/I3sum delays + cap delay</t>
        </is>
      </c>
      <c r="E901">
        <f>1000*(E900 + J900)</f>
        <v/>
      </c>
      <c r="F901">
        <f>1000*(F900 + J900)</f>
        <v/>
      </c>
      <c r="G901">
        <f>1000*(G900 + J900)</f>
        <v/>
      </c>
      <c r="H901">
        <f>1000*(H900 + J900)</f>
        <v/>
      </c>
    </row>
    <row r="903">
      <c r="A903" t="inlineStr">
        <is>
          <t>sw_IBUF[15]: sw_IBUF[15]_inst/O to masterReg/register_reg_r1_0_31_24_29_i_1/I3Total delay (from Vivado)</t>
        </is>
      </c>
      <c r="E903" t="inlineStr">
        <is>
          <t>3567</t>
        </is>
      </c>
      <c r="F903" t="inlineStr">
        <is>
          <t>3123</t>
        </is>
      </c>
      <c r="G903" t="inlineStr">
        <is>
          <t>5890</t>
        </is>
      </c>
      <c r="H903" t="inlineStr">
        <is>
          <t>4977</t>
        </is>
      </c>
    </row>
    <row r="905">
      <c r="A905" t="inlineStr">
        <is>
          <t>INT_R_X11Y53/INT_R.SL1END0-&gt;&gt;SR1BEG1</t>
        </is>
      </c>
      <c r="B905" t="inlineStr">
        <is>
          <t>Buffer</t>
        </is>
      </c>
      <c r="C905" t="n">
        <v>1.16220225</v>
      </c>
      <c r="D905" t="n">
        <v>0.008429000000000001</v>
      </c>
      <c r="E905" t="n">
        <v>0.056</v>
      </c>
      <c r="F905" t="n">
        <v>0.046</v>
      </c>
      <c r="G905" t="n">
        <v>0.132</v>
      </c>
      <c r="H905" t="n">
        <v>0.109</v>
      </c>
      <c r="I905">
        <f>((D908 + D919) + (D906 + D907))</f>
        <v/>
      </c>
      <c r="J905">
        <f>(((D908 + D919) + (D906 + D907))*C905)</f>
        <v/>
      </c>
    </row>
    <row r="906">
      <c r="A906" t="inlineStr">
        <is>
          <t>INT_R_X11Y53/SR1BEG1</t>
        </is>
      </c>
      <c r="B906" t="inlineStr">
        <is>
          <t>Part of wire</t>
        </is>
      </c>
      <c r="C906" t="n">
        <v>0</v>
      </c>
      <c r="D906" t="n">
        <v>0</v>
      </c>
    </row>
    <row r="907">
      <c r="A907" t="inlineStr">
        <is>
          <t>INT_R_X11Y52/SR1END1</t>
        </is>
      </c>
      <c r="B907" t="inlineStr">
        <is>
          <t>Part of wire</t>
        </is>
      </c>
      <c r="C907" t="n">
        <v>0</v>
      </c>
      <c r="D907" t="n">
        <v>0</v>
      </c>
      <c r="I907">
        <f>(((D906 + D907)/2) + (D908 + D919))</f>
        <v/>
      </c>
      <c r="J907">
        <f>((C906 + C907)*(((D906 + D907)/2) + (D908 + D919)))</f>
        <v/>
      </c>
    </row>
    <row r="908">
      <c r="A908" t="inlineStr">
        <is>
          <t>INT_R_X11Y52/INT_R.SR1END1-&gt;&gt;IMUX3</t>
        </is>
      </c>
      <c r="B908" t="inlineStr">
        <is>
          <t>Buffer</t>
        </is>
      </c>
      <c r="C908" t="n">
        <v>1.6107141875</v>
      </c>
      <c r="D908" t="n">
        <v>0.007713</v>
      </c>
      <c r="E908" t="n">
        <v>0.047</v>
      </c>
      <c r="F908" t="n">
        <v>0.038</v>
      </c>
      <c r="G908" t="n">
        <v>0.138</v>
      </c>
      <c r="H908" t="n">
        <v>0.114</v>
      </c>
      <c r="I908">
        <f>((((D913) + (D912))) + (D909 + D910))</f>
        <v/>
      </c>
      <c r="J908">
        <f>(((((D913) + (D912))) + (D909 + D910))*C908)</f>
        <v/>
      </c>
    </row>
    <row r="909">
      <c r="A909" t="inlineStr">
        <is>
          <t>INT_R_X11Y52/IMUX3</t>
        </is>
      </c>
      <c r="B909" t="inlineStr">
        <is>
          <t>Part of wire</t>
        </is>
      </c>
      <c r="C909" t="n">
        <v>0</v>
      </c>
      <c r="D909" t="n">
        <v>0</v>
      </c>
    </row>
    <row r="910">
      <c r="A910" t="inlineStr">
        <is>
          <t>CLBLM_R_X11Y52/CLBLM_IMUX3</t>
        </is>
      </c>
      <c r="B910" t="inlineStr">
        <is>
          <t>Part of wire</t>
        </is>
      </c>
      <c r="C910" t="n">
        <v>0</v>
      </c>
      <c r="D910" t="n">
        <v>0</v>
      </c>
      <c r="I910">
        <f>(((D909 + D910)/2) + (((D913) + (D912))))</f>
        <v/>
      </c>
      <c r="J910">
        <f>((C909 + C910)*(((D909 + D910)/2) + (((D913) + (D912)))))</f>
        <v/>
      </c>
    </row>
    <row r="911">
      <c r="A911" t="inlineStr">
        <is>
          <t>CLBLM_R_X11Y52/CLBLM_R.CLBLM_IMUX3-&gt;CLBLM_L_A2</t>
        </is>
      </c>
      <c r="B911" t="inlineStr">
        <is>
          <t>PassTransistor</t>
        </is>
      </c>
      <c r="C911" t="n">
        <v>0</v>
      </c>
      <c r="E911" t="n">
        <v>0</v>
      </c>
      <c r="F911" t="n">
        <v>0</v>
      </c>
      <c r="G911" t="n">
        <v>0</v>
      </c>
      <c r="H911" t="n">
        <v>0</v>
      </c>
      <c r="I911">
        <f>((D913) + (D912))</f>
        <v/>
      </c>
      <c r="J911">
        <f>(((D913) + (D912))*C911)</f>
        <v/>
      </c>
    </row>
    <row r="912">
      <c r="A912" t="inlineStr">
        <is>
          <t>CLBLM_R_X11Y52/CLBLM_L_A2</t>
        </is>
      </c>
      <c r="B912" t="inlineStr">
        <is>
          <t>Part of wire</t>
        </is>
      </c>
      <c r="C912" t="n">
        <v>0</v>
      </c>
      <c r="D912" t="n">
        <v>0</v>
      </c>
      <c r="I912">
        <f>(((D912)/2) + (D913))</f>
        <v/>
      </c>
      <c r="J912">
        <f>((C912)*(((D912)/2) + (D913)))</f>
        <v/>
      </c>
    </row>
    <row r="913">
      <c r="A913" t="inlineStr">
        <is>
          <t>masterReg/register_reg_r1_0_31_24_29_i_3/I3</t>
        </is>
      </c>
      <c r="B913" t="inlineStr">
        <is>
          <t>Inpin</t>
        </is>
      </c>
      <c r="D913" t="n">
        <v>0</v>
      </c>
      <c r="E913" t="n">
        <v>0.212</v>
      </c>
      <c r="F913" t="n">
        <v>0.17</v>
      </c>
      <c r="G913" t="n">
        <v>0.507</v>
      </c>
      <c r="H913" t="n">
        <v>0.409</v>
      </c>
    </row>
    <row r="914">
      <c r="A914" t="inlineStr">
        <is>
          <t>sw_IBUF[15]: sw_IBUF[15]_inst/O to masterReg/register_reg_r1_0_31_24_29_i_3/I3 sum delays</t>
        </is>
      </c>
      <c r="E914">
        <f>(E2 + E5 + E7 + E9 + E11 + E15 + E18 + E27 + E39 + E51 + E63 + E74 + E86 + E136 + E139 + E210 + E224 + E227 + E268 + E295 + E299 + E359 + E427 + E431 + E448 + E454 + E470 + E542 + E578 + E593 + E618 + E669 + E673 + E676 + E713 + E717 + E857 + E876 + E880 + E905 + E908 + E911 + E913)</f>
        <v/>
      </c>
      <c r="F914">
        <f>(F2 + F5 + F7 + F9 + F11 + F15 + F18 + F27 + F39 + F51 + F63 + F74 + F86 + F136 + F139 + F210 + F224 + F227 + F268 + F295 + F299 + F359 + F427 + F431 + F448 + F454 + F470 + F542 + F578 + F593 + F618 + F669 + F673 + F676 + F713 + F717 + F857 + F876 + F880 + F905 + F908 + F911 + F913)</f>
        <v/>
      </c>
      <c r="G914">
        <f>(G2 + G5 + G7 + G9 + G11 + G15 + G18 + G27 + G39 + G51 + G63 + G74 + G86 + G136 + G139 + G210 + G224 + G227 + G268 + G295 + G299 + G359 + G427 + G431 + G448 + G454 + G470 + G542 + G578 + G593 + G618 + G669 + G673 + G676 + G713 + G717 + G857 + G876 + G880 + G905 + G908 + G911 + G913)</f>
        <v/>
      </c>
      <c r="H914">
        <f>(H2 + H5 + H7 + H9 + H11 + H15 + H18 + H27 + H39 + H51 + H63 + H74 + H86 + H136 + H139 + H210 + H224 + H227 + H268 + H295 + H299 + H359 + H427 + H431 + H448 + H454 + H470 + H542 + H578 + H593 + H618 + H669 + H673 + H676 + H713 + H717 + H857 + H876 + H880 + H905 + H908 + H911 + H913)</f>
        <v/>
      </c>
      <c r="J914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J857 + J864 + J876 + J879 + J880 + J882 + J905 + J907 + J908 + J910 + J911 + J912 + J913)</f>
        <v/>
      </c>
    </row>
    <row r="915">
      <c r="A915" t="inlineStr">
        <is>
          <t>sw_IBUF[15]: sw_IBUF[15]_inst/O to masterReg/register_reg_r1_0_31_24_29_i_3/I3sum delays + cap delay</t>
        </is>
      </c>
      <c r="E915">
        <f>1000*(E914 + J914)</f>
        <v/>
      </c>
      <c r="F915">
        <f>1000*(F914 + J914)</f>
        <v/>
      </c>
      <c r="G915">
        <f>1000*(G914 + J914)</f>
        <v/>
      </c>
      <c r="H915">
        <f>1000*(H914 + J914)</f>
        <v/>
      </c>
    </row>
    <row r="917">
      <c r="A917" t="inlineStr">
        <is>
          <t>sw_IBUF[15]: sw_IBUF[15]_inst/O to masterReg/register_reg_r1_0_31_24_29_i_3/I3Total delay (from Vivado)</t>
        </is>
      </c>
      <c r="E917" t="inlineStr">
        <is>
          <t>3625</t>
        </is>
      </c>
      <c r="F917" t="inlineStr">
        <is>
          <t>3210</t>
        </is>
      </c>
      <c r="G917" t="inlineStr">
        <is>
          <t>5983</t>
        </is>
      </c>
      <c r="H917" t="inlineStr">
        <is>
          <t>5163</t>
        </is>
      </c>
    </row>
    <row r="919">
      <c r="A919" t="inlineStr">
        <is>
          <t>INT_R_X11Y52/INT_R.SR1END1-&gt;&gt;IMUX44</t>
        </is>
      </c>
      <c r="B919" t="inlineStr">
        <is>
          <t>Buffer</t>
        </is>
      </c>
      <c r="C919" t="n">
        <v>1.6107141875</v>
      </c>
      <c r="D919" t="n">
        <v>0.007713</v>
      </c>
      <c r="E919" t="n">
        <v>0.047</v>
      </c>
      <c r="F919" t="n">
        <v>0.038</v>
      </c>
      <c r="G919" t="n">
        <v>0.138</v>
      </c>
      <c r="H919" t="n">
        <v>0.114</v>
      </c>
      <c r="I919">
        <f>((((D924) + (D923))) + (D920 + D921))</f>
        <v/>
      </c>
      <c r="J919">
        <f>(((((D924) + (D923))) + (D920 + D921))*C919)</f>
        <v/>
      </c>
    </row>
    <row r="920">
      <c r="A920" t="inlineStr">
        <is>
          <t>INT_R_X11Y52/IMUX44</t>
        </is>
      </c>
      <c r="B920" t="inlineStr">
        <is>
          <t>Part of wire</t>
        </is>
      </c>
      <c r="C920" t="n">
        <v>0</v>
      </c>
      <c r="D920" t="n">
        <v>0</v>
      </c>
    </row>
    <row r="921">
      <c r="A921" t="inlineStr">
        <is>
          <t>CLBLM_R_X11Y52/CLBLM_IMUX44</t>
        </is>
      </c>
      <c r="B921" t="inlineStr">
        <is>
          <t>Part of wire</t>
        </is>
      </c>
      <c r="C921" t="n">
        <v>0</v>
      </c>
      <c r="D921" t="n">
        <v>0</v>
      </c>
      <c r="I921">
        <f>(((D920 + D921)/2) + (((D924) + (D923))))</f>
        <v/>
      </c>
      <c r="J921">
        <f>((C920 + C921)*(((D920 + D921)/2) + (((D924) + (D923)))))</f>
        <v/>
      </c>
    </row>
    <row r="922">
      <c r="A922" t="inlineStr">
        <is>
          <t>CLBLM_R_X11Y52/CLBLM_R.CLBLM_IMUX44-&gt;CLBLM_M_D4</t>
        </is>
      </c>
      <c r="B922" t="inlineStr">
        <is>
          <t>PassTransistor</t>
        </is>
      </c>
      <c r="C922" t="n">
        <v>0</v>
      </c>
      <c r="E922" t="n">
        <v>0</v>
      </c>
      <c r="F922" t="n">
        <v>0</v>
      </c>
      <c r="G922" t="n">
        <v>0</v>
      </c>
      <c r="H922" t="n">
        <v>0</v>
      </c>
      <c r="I922">
        <f>((D924) + (D923))</f>
        <v/>
      </c>
      <c r="J922">
        <f>(((D924) + (D923))*C922)</f>
        <v/>
      </c>
    </row>
    <row r="923">
      <c r="A923" t="inlineStr">
        <is>
          <t>CLBLM_R_X11Y52/CLBLM_M_D4</t>
        </is>
      </c>
      <c r="B923" t="inlineStr">
        <is>
          <t>Part of wire</t>
        </is>
      </c>
      <c r="C923" t="n">
        <v>0</v>
      </c>
      <c r="D923" t="n">
        <v>0</v>
      </c>
      <c r="I923">
        <f>(((D923)/2) + (D924))</f>
        <v/>
      </c>
      <c r="J923">
        <f>((C923)*(((D923)/2) + (D924)))</f>
        <v/>
      </c>
    </row>
    <row r="924">
      <c r="A924" t="inlineStr">
        <is>
          <t>masterReg/readData2[27]_i_2/I1</t>
        </is>
      </c>
      <c r="B924" t="inlineStr">
        <is>
          <t>Inpin</t>
        </is>
      </c>
      <c r="D924" t="n">
        <v>0</v>
      </c>
      <c r="E924" t="n">
        <v>0.118</v>
      </c>
      <c r="F924" t="n">
        <v>0.073</v>
      </c>
      <c r="G924" t="n">
        <v>0.317</v>
      </c>
      <c r="H924" t="n">
        <v>0.176</v>
      </c>
    </row>
    <row r="925">
      <c r="A925" t="inlineStr">
        <is>
          <t>sw_IBUF[15]: sw_IBUF[15]_inst/O to masterReg/readData2[27]_i_2/I1 sum delays</t>
        </is>
      </c>
      <c r="E925">
        <f>(E2 + E5 + E7 + E9 + E11 + E15 + E18 + E27 + E39 + E51 + E63 + E74 + E86 + E136 + E139 + E210 + E224 + E227 + E268 + E295 + E299 + E359 + E427 + E431 + E448 + E454 + E470 + E542 + E578 + E593 + E618 + E669 + E673 + E676 + E713 + E717 + E857 + E876 + E880 + E905 + E919 + E922 + E924)</f>
        <v/>
      </c>
      <c r="F925">
        <f>(F2 + F5 + F7 + F9 + F11 + F15 + F18 + F27 + F39 + F51 + F63 + F74 + F86 + F136 + F139 + F210 + F224 + F227 + F268 + F295 + F299 + F359 + F427 + F431 + F448 + F454 + F470 + F542 + F578 + F593 + F618 + F669 + F673 + F676 + F713 + F717 + F857 + F876 + F880 + F905 + F919 + F922 + F924)</f>
        <v/>
      </c>
      <c r="G925">
        <f>(G2 + G5 + G7 + G9 + G11 + G15 + G18 + G27 + G39 + G51 + G63 + G74 + G86 + G136 + G139 + G210 + G224 + G227 + G268 + G295 + G299 + G359 + G427 + G431 + G448 + G454 + G470 + G542 + G578 + G593 + G618 + G669 + G673 + G676 + G713 + G717 + G857 + G876 + G880 + G905 + G919 + G922 + G924)</f>
        <v/>
      </c>
      <c r="H925">
        <f>(H2 + H5 + H7 + H9 + H11 + H15 + H18 + H27 + H39 + H51 + H63 + H74 + H86 + H136 + H139 + H210 + H224 + H227 + H268 + H295 + H299 + H359 + H427 + H431 + H448 + H454 + H470 + H542 + H578 + H593 + H618 + H669 + H673 + H676 + H713 + H717 + H857 + H876 + H880 + H905 + H919 + H922 + H924)</f>
        <v/>
      </c>
      <c r="J925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J713 + J716 + J717 + J722 + J857 + J864 + J876 + J879 + J880 + J882 + J905 + J907 + J919 + J921 + J922 + J923 + J924)</f>
        <v/>
      </c>
    </row>
    <row r="926">
      <c r="A926" t="inlineStr">
        <is>
          <t>sw_IBUF[15]: sw_IBUF[15]_inst/O to masterReg/readData2[27]_i_2/I1sum delays + cap delay</t>
        </is>
      </c>
      <c r="E926">
        <f>1000*(E925 + J925)</f>
        <v/>
      </c>
      <c r="F926">
        <f>1000*(F925 + J925)</f>
        <v/>
      </c>
      <c r="G926">
        <f>1000*(G925 + J925)</f>
        <v/>
      </c>
      <c r="H926">
        <f>1000*(H925 + J925)</f>
        <v/>
      </c>
    </row>
    <row r="928">
      <c r="A928" t="inlineStr">
        <is>
          <t>sw_IBUF[15]: sw_IBUF[15]_inst/O to masterReg/readData2[27]_i_2/I1Total delay (from Vivado)</t>
        </is>
      </c>
      <c r="E928" t="inlineStr">
        <is>
          <t>3531</t>
        </is>
      </c>
      <c r="F928" t="inlineStr">
        <is>
          <t>3113</t>
        </is>
      </c>
      <c r="G928" t="inlineStr">
        <is>
          <t>5815</t>
        </is>
      </c>
      <c r="H928" t="inlineStr">
        <is>
          <t>4961</t>
        </is>
      </c>
    </row>
    <row r="930">
      <c r="A930" t="inlineStr">
        <is>
          <t>INT_L_X6Y54/INT_L.ER1END2-&gt;&gt;EL1BEG1</t>
        </is>
      </c>
      <c r="B930" t="inlineStr">
        <is>
          <t>Buffer</t>
        </is>
      </c>
      <c r="C930" t="n">
        <v>1.16220225</v>
      </c>
      <c r="D930" t="n">
        <v>0.008429000000000001</v>
      </c>
      <c r="E930" t="n">
        <v>0.043</v>
      </c>
      <c r="F930" t="n">
        <v>0.035</v>
      </c>
      <c r="G930" t="n">
        <v>0.124</v>
      </c>
      <c r="H930" t="n">
        <v>0.103</v>
      </c>
      <c r="I930">
        <f>((D933 + D944) + (D931 + D932))</f>
        <v/>
      </c>
      <c r="J930">
        <f>(((D933 + D944) + (D931 + D932))*C930)</f>
        <v/>
      </c>
    </row>
    <row r="931">
      <c r="A931" t="inlineStr">
        <is>
          <t>INT_L_X6Y54/EL1BEG1</t>
        </is>
      </c>
      <c r="B931" t="inlineStr">
        <is>
          <t>Part of wire</t>
        </is>
      </c>
      <c r="C931" t="n">
        <v>0</v>
      </c>
      <c r="D931" t="n">
        <v>0</v>
      </c>
    </row>
    <row r="932">
      <c r="A932" t="inlineStr">
        <is>
          <t>INT_R_X7Y54/EL1END1</t>
        </is>
      </c>
      <c r="B932" t="inlineStr">
        <is>
          <t>Part of wire</t>
        </is>
      </c>
      <c r="C932" t="n">
        <v>0</v>
      </c>
      <c r="D932" t="n">
        <v>0</v>
      </c>
      <c r="I932">
        <f>(((D931 + D932)/2) + (D933 + D944))</f>
        <v/>
      </c>
      <c r="J932">
        <f>((C931 + C932)*(((D931 + D932)/2) + (D933 + D944)))</f>
        <v/>
      </c>
    </row>
    <row r="933">
      <c r="A933" t="inlineStr">
        <is>
          <t>INT_R_X7Y54/INT_R.EL1END1-&gt;&gt;IMUX10</t>
        </is>
      </c>
      <c r="B933" t="inlineStr">
        <is>
          <t>Buffer</t>
        </is>
      </c>
      <c r="C933" t="n">
        <v>1.6107141875</v>
      </c>
      <c r="D933" t="n">
        <v>0.007713</v>
      </c>
      <c r="E933" t="n">
        <v>0.047</v>
      </c>
      <c r="F933" t="n">
        <v>0.038</v>
      </c>
      <c r="G933" t="n">
        <v>0.138</v>
      </c>
      <c r="H933" t="n">
        <v>0.114</v>
      </c>
      <c r="I933">
        <f>((((D938) + (D937))) + (D934 + D935))</f>
        <v/>
      </c>
      <c r="J933">
        <f>(((((D938) + (D937))) + (D934 + D935))*C933)</f>
        <v/>
      </c>
    </row>
    <row r="934">
      <c r="A934" t="inlineStr">
        <is>
          <t>INT_R_X7Y54/IMUX10</t>
        </is>
      </c>
      <c r="B934" t="inlineStr">
        <is>
          <t>Part of wire</t>
        </is>
      </c>
      <c r="C934" t="n">
        <v>0</v>
      </c>
      <c r="D934" t="n">
        <v>0</v>
      </c>
    </row>
    <row r="935">
      <c r="A935" t="inlineStr">
        <is>
          <t>CLBLM_R_X7Y54/CLBLM_IMUX10</t>
        </is>
      </c>
      <c r="B935" t="inlineStr">
        <is>
          <t>Part of wire</t>
        </is>
      </c>
      <c r="C935" t="n">
        <v>0</v>
      </c>
      <c r="D935" t="n">
        <v>0</v>
      </c>
      <c r="I935">
        <f>(((D934 + D935)/2) + (((D938) + (D937))))</f>
        <v/>
      </c>
      <c r="J935">
        <f>((C934 + C935)*(((D934 + D935)/2) + (((D938) + (D937)))))</f>
        <v/>
      </c>
    </row>
    <row r="936">
      <c r="A936" t="inlineStr">
        <is>
          <t>CLBLM_R_X7Y54/CLBLM_R.CLBLM_IMUX10-&gt;CLBLM_L_A4</t>
        </is>
      </c>
      <c r="B936" t="inlineStr">
        <is>
          <t>PassTransistor</t>
        </is>
      </c>
      <c r="C936" t="n">
        <v>0</v>
      </c>
      <c r="E936" t="n">
        <v>0</v>
      </c>
      <c r="F936" t="n">
        <v>0</v>
      </c>
      <c r="G936" t="n">
        <v>0</v>
      </c>
      <c r="H936" t="n">
        <v>0</v>
      </c>
      <c r="I936">
        <f>((D938) + (D937))</f>
        <v/>
      </c>
      <c r="J936">
        <f>(((D938) + (D937))*C936)</f>
        <v/>
      </c>
    </row>
    <row r="937">
      <c r="A937" t="inlineStr">
        <is>
          <t>CLBLM_R_X7Y54/CLBLM_L_A4</t>
        </is>
      </c>
      <c r="B937" t="inlineStr">
        <is>
          <t>Part of wire</t>
        </is>
      </c>
      <c r="C937" t="n">
        <v>0</v>
      </c>
      <c r="D937" t="n">
        <v>0</v>
      </c>
      <c r="I937">
        <f>(((D937)/2) + (D938))</f>
        <v/>
      </c>
      <c r="J937">
        <f>((C937)*(((D937)/2) + (D938)))</f>
        <v/>
      </c>
    </row>
    <row r="938">
      <c r="A938" t="inlineStr">
        <is>
          <t>ALU1/readData2[30]_i_3/I1</t>
        </is>
      </c>
      <c r="B938" t="inlineStr">
        <is>
          <t>Inpin</t>
        </is>
      </c>
      <c r="D938" t="n">
        <v>0</v>
      </c>
      <c r="E938" t="n">
        <v>0.107</v>
      </c>
      <c r="F938" t="n">
        <v>0.08599999999999999</v>
      </c>
      <c r="G938" t="n">
        <v>0.284</v>
      </c>
      <c r="H938" t="n">
        <v>0.229</v>
      </c>
    </row>
    <row r="939">
      <c r="A939" t="inlineStr">
        <is>
          <t>sw_IBUF[15]: sw_IBUF[15]_inst/O to ALU1/readData2[30]_i_3/I1 sum delays</t>
        </is>
      </c>
      <c r="E939">
        <f>(E2 + E5 + E7 + E9 + E11 + E15 + E18 + E27 + E39 + E51 + E63 + E74 + E86 + E136 + E139 + E210 + E224 + E227 + E268 + E295 + E299 + E359 + E427 + E431 + E448 + E454 + E470 + E542 + E578 + E593 + E618 + E669 + E673 + E676 + E930 + E933 + E936 + E938)</f>
        <v/>
      </c>
      <c r="F939">
        <f>(F2 + F5 + F7 + F9 + F11 + F15 + F18 + F27 + F39 + F51 + F63 + F74 + F86 + F136 + F139 + F210 + F224 + F227 + F268 + F295 + F299 + F359 + F427 + F431 + F448 + F454 + F470 + F542 + F578 + F593 + F618 + F669 + F673 + F676 + F930 + F933 + F936 + F938)</f>
        <v/>
      </c>
      <c r="G939">
        <f>(G2 + G5 + G7 + G9 + G11 + G15 + G18 + G27 + G39 + G51 + G63 + G74 + G86 + G136 + G139 + G210 + G224 + G227 + G268 + G295 + G299 + G359 + G427 + G431 + G448 + G454 + G470 + G542 + G578 + G593 + G618 + G669 + G673 + G676 + G930 + G933 + G936 + G938)</f>
        <v/>
      </c>
      <c r="H939">
        <f>(H2 + H5 + H7 + H9 + H11 + H15 + H18 + H27 + H39 + H51 + H63 + H74 + H86 + H136 + H139 + H210 + H224 + H227 + H268 + H295 + H299 + H359 + H427 + H431 + H448 + H454 + H470 + H542 + H578 + H593 + H618 + H669 + H673 + H676 + H930 + H933 + H936 + H938)</f>
        <v/>
      </c>
      <c r="J939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J930 + J932 + J933 + J935 + J936 + J937 + J938)</f>
        <v/>
      </c>
    </row>
    <row r="940">
      <c r="A940" t="inlineStr">
        <is>
          <t>sw_IBUF[15]: sw_IBUF[15]_inst/O to ALU1/readData2[30]_i_3/I1sum delays + cap delay</t>
        </is>
      </c>
      <c r="E940">
        <f>1000*(E939 + J939)</f>
        <v/>
      </c>
      <c r="F940">
        <f>1000*(F939 + J939)</f>
        <v/>
      </c>
      <c r="G940">
        <f>1000*(G939 + J939)</f>
        <v/>
      </c>
      <c r="H940">
        <f>1000*(H939 + J939)</f>
        <v/>
      </c>
    </row>
    <row r="942">
      <c r="A942" t="inlineStr">
        <is>
          <t>sw_IBUF[15]: sw_IBUF[15]_inst/O to ALU1/readData2[30]_i_3/I1Total delay (from Vivado)</t>
        </is>
      </c>
      <c r="E942" t="inlineStr">
        <is>
          <t>3134</t>
        </is>
      </c>
      <c r="F942" t="inlineStr">
        <is>
          <t>2786</t>
        </is>
      </c>
      <c r="G942" t="inlineStr">
        <is>
          <t>5133</t>
        </is>
      </c>
      <c r="H942" t="inlineStr">
        <is>
          <t>4444</t>
        </is>
      </c>
    </row>
    <row r="944">
      <c r="A944" t="inlineStr">
        <is>
          <t>INT_R_X7Y54/INT_R.EL1END1-&gt;&gt;IMUX41</t>
        </is>
      </c>
      <c r="B944" t="inlineStr">
        <is>
          <t>Buffer</t>
        </is>
      </c>
      <c r="C944" t="n">
        <v>1.6107141875</v>
      </c>
      <c r="D944" t="n">
        <v>0.007713</v>
      </c>
      <c r="E944" t="n">
        <v>0.047</v>
      </c>
      <c r="F944" t="n">
        <v>0.038</v>
      </c>
      <c r="G944" t="n">
        <v>0.138</v>
      </c>
      <c r="H944" t="n">
        <v>0.114</v>
      </c>
      <c r="I944">
        <f>((((D949) + (D948))) + (D945 + D946))</f>
        <v/>
      </c>
      <c r="J944">
        <f>(((((D949) + (D948))) + (D945 + D946))*C944)</f>
        <v/>
      </c>
    </row>
    <row r="945">
      <c r="A945" t="inlineStr">
        <is>
          <t>INT_R_X7Y54/IMUX41</t>
        </is>
      </c>
      <c r="B945" t="inlineStr">
        <is>
          <t>Part of wire</t>
        </is>
      </c>
      <c r="C945" t="n">
        <v>0</v>
      </c>
      <c r="D945" t="n">
        <v>0</v>
      </c>
    </row>
    <row r="946">
      <c r="A946" t="inlineStr">
        <is>
          <t>CLBLM_R_X7Y54/CLBLM_IMUX41</t>
        </is>
      </c>
      <c r="B946" t="inlineStr">
        <is>
          <t>Part of wire</t>
        </is>
      </c>
      <c r="C946" t="n">
        <v>0</v>
      </c>
      <c r="D946" t="n">
        <v>0</v>
      </c>
      <c r="I946">
        <f>(((D945 + D946)/2) + (((D949) + (D948))))</f>
        <v/>
      </c>
      <c r="J946">
        <f>((C945 + C946)*(((D945 + D946)/2) + (((D949) + (D948)))))</f>
        <v/>
      </c>
    </row>
    <row r="947">
      <c r="A947" t="inlineStr">
        <is>
          <t>CLBLM_R_X7Y54/CLBLM_R.CLBLM_IMUX41-&gt;CLBLM_L_D1</t>
        </is>
      </c>
      <c r="B947" t="inlineStr">
        <is>
          <t>PassTransistor</t>
        </is>
      </c>
      <c r="C947" t="n">
        <v>0</v>
      </c>
      <c r="E947" t="n">
        <v>0</v>
      </c>
      <c r="F947" t="n">
        <v>0</v>
      </c>
      <c r="G947" t="n">
        <v>0</v>
      </c>
      <c r="H947" t="n">
        <v>0</v>
      </c>
      <c r="I947">
        <f>((D949) + (D948))</f>
        <v/>
      </c>
      <c r="J947">
        <f>(((D949) + (D948))*C947)</f>
        <v/>
      </c>
    </row>
    <row r="948">
      <c r="A948" t="inlineStr">
        <is>
          <t>CLBLM_R_X7Y54/CLBLM_L_D1</t>
        </is>
      </c>
      <c r="B948" t="inlineStr">
        <is>
          <t>Part of wire</t>
        </is>
      </c>
      <c r="C948" t="n">
        <v>0</v>
      </c>
      <c r="D948" t="n">
        <v>0</v>
      </c>
      <c r="I948">
        <f>(((D948)/2) + (D949))</f>
        <v/>
      </c>
      <c r="J948">
        <f>((C948)*(((D948)/2) + (D949)))</f>
        <v/>
      </c>
    </row>
    <row r="949">
      <c r="A949" t="inlineStr">
        <is>
          <t>masterReg/register_reg_r1_0_31_24_29_i_6/I3</t>
        </is>
      </c>
      <c r="B949" t="inlineStr">
        <is>
          <t>Inpin</t>
        </is>
      </c>
      <c r="D949" t="n">
        <v>0</v>
      </c>
      <c r="E949" t="n">
        <v>0.216</v>
      </c>
      <c r="F949" t="n">
        <v>0.174</v>
      </c>
      <c r="G949" t="n">
        <v>0.522</v>
      </c>
      <c r="H949" t="n">
        <v>0.421</v>
      </c>
    </row>
    <row r="950">
      <c r="A950" t="inlineStr">
        <is>
          <t>sw_IBUF[15]: sw_IBUF[15]_inst/O to masterReg/register_reg_r1_0_31_24_29_i_6/I3 sum delays</t>
        </is>
      </c>
      <c r="E950">
        <f>(E2 + E5 + E7 + E9 + E11 + E15 + E18 + E27 + E39 + E51 + E63 + E74 + E86 + E136 + E139 + E210 + E224 + E227 + E268 + E295 + E299 + E359 + E427 + E431 + E448 + E454 + E470 + E542 + E578 + E593 + E618 + E669 + E673 + E676 + E930 + E944 + E947 + E949)</f>
        <v/>
      </c>
      <c r="F950">
        <f>(F2 + F5 + F7 + F9 + F11 + F15 + F18 + F27 + F39 + F51 + F63 + F74 + F86 + F136 + F139 + F210 + F224 + F227 + F268 + F295 + F299 + F359 + F427 + F431 + F448 + F454 + F470 + F542 + F578 + F593 + F618 + F669 + F673 + F676 + F930 + F944 + F947 + F949)</f>
        <v/>
      </c>
      <c r="G950">
        <f>(G2 + G5 + G7 + G9 + G11 + G15 + G18 + G27 + G39 + G51 + G63 + G74 + G86 + G136 + G139 + G210 + G224 + G227 + G268 + G295 + G299 + G359 + G427 + G431 + G448 + G454 + G470 + G542 + G578 + G593 + G618 + G669 + G673 + G676 + G930 + G944 + G947 + G949)</f>
        <v/>
      </c>
      <c r="H950">
        <f>(H2 + H5 + H7 + H9 + H11 + H15 + H18 + H27 + H39 + H51 + H63 + H74 + H86 + H136 + H139 + H210 + H224 + H227 + H268 + H295 + H299 + H359 + H427 + H431 + H448 + H454 + H470 + H542 + H578 + H593 + H618 + H669 + H673 + H676 + H930 + H944 + H947 + H949)</f>
        <v/>
      </c>
      <c r="J950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J673 + J675 + J676 + J682 + J930 + J932 + J944 + J946 + J947 + J948 + J949)</f>
        <v/>
      </c>
    </row>
    <row r="951">
      <c r="A951" t="inlineStr">
        <is>
          <t>sw_IBUF[15]: sw_IBUF[15]_inst/O to masterReg/register_reg_r1_0_31_24_29_i_6/I3sum delays + cap delay</t>
        </is>
      </c>
      <c r="E951">
        <f>1000*(E950 + J950)</f>
        <v/>
      </c>
      <c r="F951">
        <f>1000*(F950 + J950)</f>
        <v/>
      </c>
      <c r="G951">
        <f>1000*(G950 + J950)</f>
        <v/>
      </c>
      <c r="H951">
        <f>1000*(H950 + J950)</f>
        <v/>
      </c>
    </row>
    <row r="953">
      <c r="A953" t="inlineStr">
        <is>
          <t>sw_IBUF[15]: sw_IBUF[15]_inst/O to masterReg/register_reg_r1_0_31_24_29_i_6/I3Total delay (from Vivado)</t>
        </is>
      </c>
      <c r="E953" t="inlineStr">
        <is>
          <t>3243</t>
        </is>
      </c>
      <c r="F953" t="inlineStr">
        <is>
          <t>2874</t>
        </is>
      </c>
      <c r="G953" t="inlineStr">
        <is>
          <t>5342</t>
        </is>
      </c>
      <c r="H953" t="inlineStr">
        <is>
          <t>4612</t>
        </is>
      </c>
    </row>
    <row r="955">
      <c r="A955" t="inlineStr">
        <is>
          <t>INT_R_X5Y55/INT_R.NE2END1-&gt;&gt;WR1BEG2</t>
        </is>
      </c>
      <c r="B955" t="inlineStr">
        <is>
          <t>Buffer</t>
        </is>
      </c>
      <c r="C955" t="n">
        <v>1.16220225</v>
      </c>
      <c r="D955" t="n">
        <v>0.008429000000000001</v>
      </c>
      <c r="E955" t="n">
        <v>0.043</v>
      </c>
      <c r="F955" t="n">
        <v>0.035</v>
      </c>
      <c r="G955" t="n">
        <v>0.123</v>
      </c>
      <c r="H955" t="n">
        <v>0.102</v>
      </c>
      <c r="I955">
        <f>((D958) + (D956 + D957))</f>
        <v/>
      </c>
      <c r="J955">
        <f>(((D958) + (D956 + D957))*C955)</f>
        <v/>
      </c>
    </row>
    <row r="956">
      <c r="A956" t="inlineStr">
        <is>
          <t>INT_R_X5Y55/WR1BEG2</t>
        </is>
      </c>
      <c r="B956" t="inlineStr">
        <is>
          <t>Part of wire</t>
        </is>
      </c>
      <c r="C956" t="n">
        <v>0</v>
      </c>
      <c r="D956" t="n">
        <v>0</v>
      </c>
    </row>
    <row r="957">
      <c r="A957" t="inlineStr">
        <is>
          <t>INT_L_X4Y55/WR1END2</t>
        </is>
      </c>
      <c r="B957" t="inlineStr">
        <is>
          <t>Part of wire</t>
        </is>
      </c>
      <c r="C957" t="n">
        <v>0</v>
      </c>
      <c r="D957" t="n">
        <v>0</v>
      </c>
      <c r="I957">
        <f>(((D956 + D957)/2) + (D958))</f>
        <v/>
      </c>
      <c r="J957">
        <f>((C956 + C957)*(((D956 + D957)/2) + (D958)))</f>
        <v/>
      </c>
    </row>
    <row r="958">
      <c r="A958" t="inlineStr">
        <is>
          <t>INT_L_X4Y55/INT_L.WR1END2-&gt;&gt;WL1BEG0</t>
        </is>
      </c>
      <c r="B958" t="inlineStr">
        <is>
          <t>Buffer</t>
        </is>
      </c>
      <c r="C958" t="n">
        <v>1.16220225</v>
      </c>
      <c r="D958" t="n">
        <v>0.008429000000000001</v>
      </c>
      <c r="E958" t="n">
        <v>0.042</v>
      </c>
      <c r="F958" t="n">
        <v>0.034</v>
      </c>
      <c r="G958" t="n">
        <v>0.123</v>
      </c>
      <c r="H958" t="n">
        <v>0.102</v>
      </c>
      <c r="I958">
        <f>((D963 + D974) + (D959 + D960 + D961 + D962))</f>
        <v/>
      </c>
      <c r="J958">
        <f>(((D963 + D974) + (D959 + D960 + D961 + D962))*C958)</f>
        <v/>
      </c>
    </row>
    <row r="959">
      <c r="A959" t="inlineStr">
        <is>
          <t>INT_L_X4Y55/WL1BEG0</t>
        </is>
      </c>
      <c r="B959" t="inlineStr">
        <is>
          <t>Part of wire</t>
        </is>
      </c>
      <c r="C959" t="n">
        <v>0</v>
      </c>
      <c r="D959" t="n">
        <v>0</v>
      </c>
    </row>
    <row r="960">
      <c r="A960" t="inlineStr">
        <is>
          <t>INT_R_X3Y55/WL1END0</t>
        </is>
      </c>
      <c r="B960" t="inlineStr">
        <is>
          <t>Part of wire</t>
        </is>
      </c>
      <c r="C960" t="n">
        <v>0</v>
      </c>
      <c r="D960" t="n">
        <v>0</v>
      </c>
    </row>
    <row r="961">
      <c r="A961" t="inlineStr">
        <is>
          <t>CLBLL_L_X4Y55/CLBLL_WL1END0</t>
        </is>
      </c>
      <c r="B961" t="inlineStr">
        <is>
          <t>Part of wire</t>
        </is>
      </c>
      <c r="C961" t="n">
        <v>0.051272</v>
      </c>
      <c r="D961" t="n">
        <v>0.006105</v>
      </c>
    </row>
    <row r="962">
      <c r="A962" t="inlineStr">
        <is>
          <t>CLBLM_R_X3Y55/CLBLM_WL1END0</t>
        </is>
      </c>
      <c r="B962" t="inlineStr">
        <is>
          <t>Part of wire</t>
        </is>
      </c>
      <c r="C962" t="n">
        <v>0.058596</v>
      </c>
      <c r="D962" t="n">
        <v>0.006105</v>
      </c>
      <c r="I962">
        <f>(((D959 + D960 + D961 + D962)/2) + (D963 + D974))</f>
        <v/>
      </c>
      <c r="J962">
        <f>((C959 + C960 + C961 + C962)*(((D959 + D960 + D961 + D962)/2) + (D963 + D974)))</f>
        <v/>
      </c>
    </row>
    <row r="963">
      <c r="A963" t="inlineStr">
        <is>
          <t>INT_R_X3Y55/INT_R.WL1END0-&gt;&gt;IMUX18</t>
        </is>
      </c>
      <c r="B963" t="inlineStr">
        <is>
          <t>Buffer</t>
        </is>
      </c>
      <c r="C963" t="n">
        <v>1.6107141875</v>
      </c>
      <c r="D963" t="n">
        <v>0.007713</v>
      </c>
      <c r="E963" t="n">
        <v>0.047</v>
      </c>
      <c r="F963" t="n">
        <v>0.038</v>
      </c>
      <c r="G963" t="n">
        <v>0.138</v>
      </c>
      <c r="H963" t="n">
        <v>0.114</v>
      </c>
      <c r="I963">
        <f>((((D968) + (D967))) + (D964 + D965))</f>
        <v/>
      </c>
      <c r="J963">
        <f>(((((D968) + (D967))) + (D964 + D965))*C963)</f>
        <v/>
      </c>
    </row>
    <row r="964">
      <c r="A964" t="inlineStr">
        <is>
          <t>INT_R_X3Y55/IMUX18</t>
        </is>
      </c>
      <c r="B964" t="inlineStr">
        <is>
          <t>Part of wire</t>
        </is>
      </c>
      <c r="C964" t="n">
        <v>0</v>
      </c>
      <c r="D964" t="n">
        <v>0</v>
      </c>
    </row>
    <row r="965">
      <c r="A965" t="inlineStr">
        <is>
          <t>CLBLM_R_X3Y55/CLBLM_IMUX18</t>
        </is>
      </c>
      <c r="B965" t="inlineStr">
        <is>
          <t>Part of wire</t>
        </is>
      </c>
      <c r="C965" t="n">
        <v>0</v>
      </c>
      <c r="D965" t="n">
        <v>0</v>
      </c>
      <c r="I965">
        <f>(((D964 + D965)/2) + (((D968) + (D967))))</f>
        <v/>
      </c>
      <c r="J965">
        <f>((C964 + C965)*(((D964 + D965)/2) + (((D968) + (D967)))))</f>
        <v/>
      </c>
    </row>
    <row r="966">
      <c r="A966" t="inlineStr">
        <is>
          <t>CLBLM_R_X3Y55/CLBLM_R.CLBLM_IMUX18-&gt;CLBLM_M_B2</t>
        </is>
      </c>
      <c r="B966" t="inlineStr">
        <is>
          <t>PassTransistor</t>
        </is>
      </c>
      <c r="C966" t="n">
        <v>0</v>
      </c>
      <c r="E966" t="n">
        <v>0</v>
      </c>
      <c r="F966" t="n">
        <v>0</v>
      </c>
      <c r="G966" t="n">
        <v>0</v>
      </c>
      <c r="H966" t="n">
        <v>0</v>
      </c>
      <c r="I966">
        <f>((D968) + (D967))</f>
        <v/>
      </c>
      <c r="J966">
        <f>(((D968) + (D967))*C966)</f>
        <v/>
      </c>
    </row>
    <row r="967">
      <c r="A967" t="inlineStr">
        <is>
          <t>CLBLM_R_X3Y55/CLBLM_M_B2</t>
        </is>
      </c>
      <c r="B967" t="inlineStr">
        <is>
          <t>Part of wire</t>
        </is>
      </c>
      <c r="C967" t="n">
        <v>0</v>
      </c>
      <c r="D967" t="n">
        <v>0</v>
      </c>
      <c r="I967">
        <f>(((D967)/2) + (D968))</f>
        <v/>
      </c>
      <c r="J967">
        <f>((C967)*(((D967)/2) + (D968)))</f>
        <v/>
      </c>
    </row>
    <row r="968">
      <c r="A968" t="inlineStr">
        <is>
          <t>masterReg/register_reg_r1_0_31_18_23_i_3/I3</t>
        </is>
      </c>
      <c r="B968" t="inlineStr">
        <is>
          <t>Inpin</t>
        </is>
      </c>
      <c r="D968" t="n">
        <v>0</v>
      </c>
      <c r="E968" t="n">
        <v>0.214</v>
      </c>
      <c r="F968" t="n">
        <v>0.172</v>
      </c>
      <c r="G968" t="n">
        <v>0.504</v>
      </c>
      <c r="H968" t="n">
        <v>0.406</v>
      </c>
    </row>
    <row r="969">
      <c r="A969" t="inlineStr">
        <is>
          <t>sw_IBUF[15]: sw_IBUF[15]_inst/O to masterReg/register_reg_r1_0_31_18_23_i_3/I3 sum delays</t>
        </is>
      </c>
      <c r="E969">
        <f>(E2 + E5 + E7 + E9 + E11 + E15 + E18 + E27 + E39 + E51 + E63 + E74 + E86 + E136 + E139 + E210 + E224 + E227 + E268 + E295 + E299 + E359 + E427 + E431 + E448 + E454 + E470 + E542 + E578 + E593 + E618 + E669 + E955 + E958 + E963 + E966 + E968)</f>
        <v/>
      </c>
      <c r="F969">
        <f>(F2 + F5 + F7 + F9 + F11 + F15 + F18 + F27 + F39 + F51 + F63 + F74 + F86 + F136 + F139 + F210 + F224 + F227 + F268 + F295 + F299 + F359 + F427 + F431 + F448 + F454 + F470 + F542 + F578 + F593 + F618 + F669 + F955 + F958 + F963 + F966 + F968)</f>
        <v/>
      </c>
      <c r="G969">
        <f>(G2 + G5 + G7 + G9 + G11 + G15 + G18 + G27 + G39 + G51 + G63 + G74 + G86 + G136 + G139 + G210 + G224 + G227 + G268 + G295 + G299 + G359 + G427 + G431 + G448 + G454 + G470 + G542 + G578 + G593 + G618 + G669 + G955 + G958 + G963 + G966 + G968)</f>
        <v/>
      </c>
      <c r="H969">
        <f>(H2 + H5 + H7 + H9 + H11 + H15 + H18 + H27 + H39 + H51 + H63 + H74 + H86 + H136 + H139 + H210 + H224 + H227 + H268 + H295 + H299 + H359 + H427 + H431 + H448 + H454 + H470 + H542 + H578 + H593 + H618 + H669 + H955 + H958 + H963 + H966 + H968)</f>
        <v/>
      </c>
      <c r="J969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J955 + J957 + J958 + J962 + J963 + J965 + J966 + J967 + J968)</f>
        <v/>
      </c>
    </row>
    <row r="970">
      <c r="A970" t="inlineStr">
        <is>
          <t>sw_IBUF[15]: sw_IBUF[15]_inst/O to masterReg/register_reg_r1_0_31_18_23_i_3/I3sum delays + cap delay</t>
        </is>
      </c>
      <c r="E970">
        <f>1000*(E969 + J969)</f>
        <v/>
      </c>
      <c r="F970">
        <f>1000*(F969 + J969)</f>
        <v/>
      </c>
      <c r="G970">
        <f>1000*(G969 + J969)</f>
        <v/>
      </c>
      <c r="H970">
        <f>1000*(H969 + J969)</f>
        <v/>
      </c>
    </row>
    <row r="972">
      <c r="A972" t="inlineStr">
        <is>
          <t>sw_IBUF[15]: sw_IBUF[15]_inst/O to masterReg/register_reg_r1_0_31_18_23_i_3/I3Total delay (from Vivado)</t>
        </is>
      </c>
      <c r="E972" t="inlineStr">
        <is>
          <t>3079</t>
        </is>
      </c>
      <c r="F972" t="inlineStr">
        <is>
          <t>2720</t>
        </is>
      </c>
      <c r="G972" t="inlineStr">
        <is>
          <t>5122</t>
        </is>
      </c>
      <c r="H972" t="inlineStr">
        <is>
          <t>4413</t>
        </is>
      </c>
    </row>
    <row r="974">
      <c r="A974" t="inlineStr">
        <is>
          <t>INT_R_X3Y55/INT_R.WL1END0-&gt;&gt;IMUX33</t>
        </is>
      </c>
      <c r="B974" t="inlineStr">
        <is>
          <t>Buffer</t>
        </is>
      </c>
      <c r="C974" t="n">
        <v>1.6107141875</v>
      </c>
      <c r="D974" t="n">
        <v>0.007713</v>
      </c>
      <c r="E974" t="n">
        <v>0.047</v>
      </c>
      <c r="F974" t="n">
        <v>0.038</v>
      </c>
      <c r="G974" t="n">
        <v>0.138</v>
      </c>
      <c r="H974" t="n">
        <v>0.114</v>
      </c>
      <c r="I974">
        <f>((((D979) + (D978))) + (D975 + D976))</f>
        <v/>
      </c>
      <c r="J974">
        <f>(((((D979) + (D978))) + (D975 + D976))*C974)</f>
        <v/>
      </c>
    </row>
    <row r="975">
      <c r="A975" t="inlineStr">
        <is>
          <t>INT_R_X3Y55/IMUX33</t>
        </is>
      </c>
      <c r="B975" t="inlineStr">
        <is>
          <t>Part of wire</t>
        </is>
      </c>
      <c r="C975" t="n">
        <v>0</v>
      </c>
      <c r="D975" t="n">
        <v>0</v>
      </c>
    </row>
    <row r="976">
      <c r="A976" t="inlineStr">
        <is>
          <t>CLBLM_R_X3Y55/CLBLM_IMUX33</t>
        </is>
      </c>
      <c r="B976" t="inlineStr">
        <is>
          <t>Part of wire</t>
        </is>
      </c>
      <c r="C976" t="n">
        <v>0</v>
      </c>
      <c r="D976" t="n">
        <v>0</v>
      </c>
      <c r="I976">
        <f>(((D975 + D976)/2) + (((D979) + (D978))))</f>
        <v/>
      </c>
      <c r="J976">
        <f>((C975 + C976)*(((D975 + D976)/2) + (((D979) + (D978)))))</f>
        <v/>
      </c>
    </row>
    <row r="977">
      <c r="A977" t="inlineStr">
        <is>
          <t>CLBLM_R_X3Y55/CLBLM_R.CLBLM_IMUX33-&gt;CLBLM_L_C1</t>
        </is>
      </c>
      <c r="B977" t="inlineStr">
        <is>
          <t>PassTransistor</t>
        </is>
      </c>
      <c r="C977" t="n">
        <v>0</v>
      </c>
      <c r="E977" t="n">
        <v>0</v>
      </c>
      <c r="F977" t="n">
        <v>0</v>
      </c>
      <c r="G977" t="n">
        <v>0</v>
      </c>
      <c r="H977" t="n">
        <v>0</v>
      </c>
      <c r="I977">
        <f>((D979) + (D978))</f>
        <v/>
      </c>
      <c r="J977">
        <f>(((D979) + (D978))*C977)</f>
        <v/>
      </c>
    </row>
    <row r="978">
      <c r="A978" t="inlineStr">
        <is>
          <t>CLBLM_R_X3Y55/CLBLM_L_C1</t>
        </is>
      </c>
      <c r="B978" t="inlineStr">
        <is>
          <t>Part of wire</t>
        </is>
      </c>
      <c r="C978" t="n">
        <v>0</v>
      </c>
      <c r="D978" t="n">
        <v>0</v>
      </c>
      <c r="I978">
        <f>(((D978)/2) + (D979))</f>
        <v/>
      </c>
      <c r="J978">
        <f>((C978)*(((D978)/2) + (D979)))</f>
        <v/>
      </c>
    </row>
    <row r="979">
      <c r="A979" t="inlineStr">
        <is>
          <t>masterReg/readData2[21]_i_2/I1</t>
        </is>
      </c>
      <c r="B979" t="inlineStr">
        <is>
          <t>Inpin</t>
        </is>
      </c>
      <c r="D979" t="n">
        <v>0</v>
      </c>
      <c r="E979" t="n">
        <v>0.215</v>
      </c>
      <c r="F979" t="n">
        <v>0.173</v>
      </c>
      <c r="G979" t="n">
        <v>0.517</v>
      </c>
      <c r="H979" t="n">
        <v>0.417</v>
      </c>
    </row>
    <row r="980">
      <c r="A980" t="inlineStr">
        <is>
          <t>sw_IBUF[15]: sw_IBUF[15]_inst/O to masterReg/readData2[21]_i_2/I1 sum delays</t>
        </is>
      </c>
      <c r="E980">
        <f>(E2 + E5 + E7 + E9 + E11 + E15 + E18 + E27 + E39 + E51 + E63 + E74 + E86 + E136 + E139 + E210 + E224 + E227 + E268 + E295 + E299 + E359 + E427 + E431 + E448 + E454 + E470 + E542 + E578 + E593 + E618 + E669 + E955 + E958 + E974 + E977 + E979)</f>
        <v/>
      </c>
      <c r="F980">
        <f>(F2 + F5 + F7 + F9 + F11 + F15 + F18 + F27 + F39 + F51 + F63 + F74 + F86 + F136 + F139 + F210 + F224 + F227 + F268 + F295 + F299 + F359 + F427 + F431 + F448 + F454 + F470 + F542 + F578 + F593 + F618 + F669 + F955 + F958 + F974 + F977 + F979)</f>
        <v/>
      </c>
      <c r="G980">
        <f>(G2 + G5 + G7 + G9 + G11 + G15 + G18 + G27 + G39 + G51 + G63 + G74 + G86 + G136 + G139 + G210 + G224 + G227 + G268 + G295 + G299 + G359 + G427 + G431 + G448 + G454 + G470 + G542 + G578 + G593 + G618 + G669 + G955 + G958 + G974 + G977 + G979)</f>
        <v/>
      </c>
      <c r="H980">
        <f>(H2 + H5 + H7 + H9 + H11 + H15 + H18 + H27 + H39 + H51 + H63 + H74 + H86 + H136 + H139 + H210 + H224 + H227 + H268 + H295 + H299 + H359 + H427 + H431 + H448 + H454 + H470 + H542 + H578 + H593 + H618 + H669 + H955 + H958 + H974 + H977 + H979)</f>
        <v/>
      </c>
      <c r="J980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J669 + J672 + J955 + J957 + J958 + J962 + J974 + J976 + J977 + J978 + J979)</f>
        <v/>
      </c>
    </row>
    <row r="981">
      <c r="A981" t="inlineStr">
        <is>
          <t>sw_IBUF[15]: sw_IBUF[15]_inst/O to masterReg/readData2[21]_i_2/I1sum delays + cap delay</t>
        </is>
      </c>
      <c r="E981">
        <f>1000*(E980 + J980)</f>
        <v/>
      </c>
      <c r="F981">
        <f>1000*(F980 + J980)</f>
        <v/>
      </c>
      <c r="G981">
        <f>1000*(G980 + J980)</f>
        <v/>
      </c>
      <c r="H981">
        <f>1000*(H980 + J980)</f>
        <v/>
      </c>
    </row>
    <row r="983">
      <c r="A983" t="inlineStr">
        <is>
          <t>sw_IBUF[15]: sw_IBUF[15]_inst/O to masterReg/readData2[21]_i_2/I1Total delay (from Vivado)</t>
        </is>
      </c>
      <c r="E983" t="inlineStr">
        <is>
          <t>3080</t>
        </is>
      </c>
      <c r="F983" t="inlineStr">
        <is>
          <t>2721</t>
        </is>
      </c>
      <c r="G983" t="inlineStr">
        <is>
          <t>5130</t>
        </is>
      </c>
      <c r="H983" t="inlineStr">
        <is>
          <t>4419</t>
        </is>
      </c>
    </row>
    <row r="985">
      <c r="A985" t="inlineStr">
        <is>
          <t>INT_L_X4Y54/INT_L.NE2END1-&gt;&gt;NL1BEG0</t>
        </is>
      </c>
      <c r="B985" t="inlineStr">
        <is>
          <t>Buffer</t>
        </is>
      </c>
      <c r="C985" t="n">
        <v>1.16220225</v>
      </c>
      <c r="D985" t="n">
        <v>0.008429000000000001</v>
      </c>
      <c r="E985" t="n">
        <v>0.053</v>
      </c>
      <c r="F985" t="n">
        <v>0.044</v>
      </c>
      <c r="G985" t="n">
        <v>0.13</v>
      </c>
      <c r="H985" t="n">
        <v>0.107</v>
      </c>
      <c r="I985">
        <f>((D989 + D1000 + D1011) + (D986 + D987 + D988))</f>
        <v/>
      </c>
      <c r="J985">
        <f>(((D989 + D1000 + D1011) + (D986 + D987 + D988))*C985)</f>
        <v/>
      </c>
    </row>
    <row r="986">
      <c r="A986" t="inlineStr">
        <is>
          <t>INT_L_X4Y54/NL1BEG0</t>
        </is>
      </c>
      <c r="B986" t="inlineStr">
        <is>
          <t>Part of wire</t>
        </is>
      </c>
      <c r="C986" t="n">
        <v>0</v>
      </c>
      <c r="D986" t="n">
        <v>0</v>
      </c>
    </row>
    <row r="987">
      <c r="A987" t="inlineStr">
        <is>
          <t>INT_L_X4Y55/NL1END0</t>
        </is>
      </c>
      <c r="B987" t="inlineStr">
        <is>
          <t>Part of wire</t>
        </is>
      </c>
      <c r="C987" t="n">
        <v>0</v>
      </c>
      <c r="D987" t="n">
        <v>0</v>
      </c>
    </row>
    <row r="988">
      <c r="A988" t="inlineStr">
        <is>
          <t>INT_L_X4Y54/NL1END_S3_0</t>
        </is>
      </c>
      <c r="B988" t="inlineStr">
        <is>
          <t>Part of wire</t>
        </is>
      </c>
      <c r="C988" t="n">
        <v>0</v>
      </c>
      <c r="D988" t="n">
        <v>0</v>
      </c>
      <c r="I988">
        <f>(((D986 + D987 + D988)/2) + (D989 + D1000 + D1011))</f>
        <v/>
      </c>
      <c r="J988">
        <f>((C986 + C987 + C988)*(((D986 + D987 + D988)/2) + (D989 + D1000 + D1011)))</f>
        <v/>
      </c>
    </row>
    <row r="989">
      <c r="A989" t="inlineStr">
        <is>
          <t>INT_L_X4Y55/INT_L.NL1END0-&gt;&gt;IMUX_L8</t>
        </is>
      </c>
      <c r="B989" t="inlineStr">
        <is>
          <t>Buffer</t>
        </is>
      </c>
      <c r="C989" t="n">
        <v>1.6107141875</v>
      </c>
      <c r="D989" t="n">
        <v>0.007713</v>
      </c>
      <c r="E989" t="n">
        <v>0.047</v>
      </c>
      <c r="F989" t="n">
        <v>0.038</v>
      </c>
      <c r="G989" t="n">
        <v>0.138</v>
      </c>
      <c r="H989" t="n">
        <v>0.114</v>
      </c>
      <c r="I989">
        <f>((((D994) + (D993))) + (D990 + D991))</f>
        <v/>
      </c>
      <c r="J989">
        <f>(((((D994) + (D993))) + (D990 + D991))*C989)</f>
        <v/>
      </c>
    </row>
    <row r="990">
      <c r="A990" t="inlineStr">
        <is>
          <t>INT_L_X4Y55/IMUX_L8</t>
        </is>
      </c>
      <c r="B990" t="inlineStr">
        <is>
          <t>Part of wire</t>
        </is>
      </c>
      <c r="C990" t="n">
        <v>0</v>
      </c>
      <c r="D990" t="n">
        <v>0</v>
      </c>
    </row>
    <row r="991">
      <c r="A991" t="inlineStr">
        <is>
          <t>CLBLL_L_X4Y55/CLBLL_IMUX8</t>
        </is>
      </c>
      <c r="B991" t="inlineStr">
        <is>
          <t>Part of wire</t>
        </is>
      </c>
      <c r="C991" t="n">
        <v>0</v>
      </c>
      <c r="D991" t="n">
        <v>0</v>
      </c>
      <c r="I991">
        <f>(((D990 + D991)/2) + (((D994) + (D993))))</f>
        <v/>
      </c>
      <c r="J991">
        <f>((C990 + C991)*(((D990 + D991)/2) + (((D994) + (D993)))))</f>
        <v/>
      </c>
    </row>
    <row r="992">
      <c r="A992" t="inlineStr">
        <is>
          <t>CLBLL_L_X4Y55/CLBLL_L.CLBLL_IMUX8-&gt;CLBLL_LL_A5</t>
        </is>
      </c>
      <c r="B992" t="inlineStr">
        <is>
          <t>PassTransistor</t>
        </is>
      </c>
      <c r="C992" t="n">
        <v>0</v>
      </c>
      <c r="E992" t="n">
        <v>0</v>
      </c>
      <c r="F992" t="n">
        <v>0</v>
      </c>
      <c r="G992" t="n">
        <v>0</v>
      </c>
      <c r="H992" t="n">
        <v>0</v>
      </c>
      <c r="I992">
        <f>((D994) + (D993))</f>
        <v/>
      </c>
      <c r="J992">
        <f>(((D994) + (D993))*C992)</f>
        <v/>
      </c>
    </row>
    <row r="993">
      <c r="A993" t="inlineStr">
        <is>
          <t>CLBLL_L_X4Y55/CLBLL_LL_A5</t>
        </is>
      </c>
      <c r="B993" t="inlineStr">
        <is>
          <t>Part of wire</t>
        </is>
      </c>
      <c r="C993" t="n">
        <v>0</v>
      </c>
      <c r="D993" t="n">
        <v>0.009091</v>
      </c>
      <c r="I993">
        <f>(((D993)/2) + (D994))</f>
        <v/>
      </c>
      <c r="J993">
        <f>((C993)*(((D993)/2) + (D994)))</f>
        <v/>
      </c>
    </row>
    <row r="994">
      <c r="A994" t="inlineStr">
        <is>
          <t>ALU1/readData2[23]_i_3/I1</t>
        </is>
      </c>
      <c r="B994" t="inlineStr">
        <is>
          <t>Inpin</t>
        </is>
      </c>
      <c r="D994" t="n">
        <v>0</v>
      </c>
      <c r="E994" t="n">
        <v>0.042</v>
      </c>
      <c r="F994" t="n">
        <v>0.033</v>
      </c>
      <c r="G994" t="n">
        <v>0.112</v>
      </c>
      <c r="H994" t="n">
        <v>0.091</v>
      </c>
    </row>
    <row r="995">
      <c r="A995" t="inlineStr">
        <is>
          <t>sw_IBUF[15]: sw_IBUF[15]_inst/O to ALU1/readData2[23]_i_3/I1 sum delays</t>
        </is>
      </c>
      <c r="E995">
        <f>(E2 + E5 + E7 + E9 + E11 + E15 + E18 + E27 + E39 + E51 + E63 + E74 + E86 + E136 + E139 + E210 + E224 + E227 + E268 + E295 + E299 + E359 + E427 + E431 + E448 + E454 + E470 + E542 + E578 + E593 + E618 + E985 + E989 + E992 + E994)</f>
        <v/>
      </c>
      <c r="F995">
        <f>(F2 + F5 + F7 + F9 + F11 + F15 + F18 + F27 + F39 + F51 + F63 + F74 + F86 + F136 + F139 + F210 + F224 + F227 + F268 + F295 + F299 + F359 + F427 + F431 + F448 + F454 + F470 + F542 + F578 + F593 + F618 + F985 + F989 + F992 + F994)</f>
        <v/>
      </c>
      <c r="G995">
        <f>(G2 + G5 + G7 + G9 + G11 + G15 + G18 + G27 + G39 + G51 + G63 + G74 + G86 + G136 + G139 + G210 + G224 + G227 + G268 + G295 + G299 + G359 + G427 + G431 + G448 + G454 + G470 + G542 + G578 + G593 + G618 + G985 + G989 + G992 + G994)</f>
        <v/>
      </c>
      <c r="H995">
        <f>(H2 + H5 + H7 + H9 + H11 + H15 + H18 + H27 + H39 + H51 + H63 + H74 + H86 + H136 + H139 + H210 + H224 + H227 + H268 + H295 + H299 + H359 + H427 + H431 + H448 + H454 + H470 + H542 + H578 + H593 + H618 + H985 + H989 + H992 + H994)</f>
        <v/>
      </c>
      <c r="J995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J985 + J988 + J989 + J991 + J992 + J993 + J994)</f>
        <v/>
      </c>
    </row>
    <row r="996">
      <c r="A996" t="inlineStr">
        <is>
          <t>sw_IBUF[15]: sw_IBUF[15]_inst/O to ALU1/readData2[23]_i_3/I1sum delays + cap delay</t>
        </is>
      </c>
      <c r="E996">
        <f>1000*(E995 + J995)</f>
        <v/>
      </c>
      <c r="F996">
        <f>1000*(F995 + J995)</f>
        <v/>
      </c>
      <c r="G996">
        <f>1000*(G995 + J995)</f>
        <v/>
      </c>
      <c r="H996">
        <f>1000*(H995 + J995)</f>
        <v/>
      </c>
    </row>
    <row r="998">
      <c r="A998" t="inlineStr">
        <is>
          <t>sw_IBUF[15]: sw_IBUF[15]_inst/O to ALU1/readData2[23]_i_3/I1Total delay (from Vivado)</t>
        </is>
      </c>
      <c r="E998" t="inlineStr">
        <is>
          <t>2810</t>
        </is>
      </c>
      <c r="F998" t="inlineStr">
        <is>
          <t>2499</t>
        </is>
      </c>
      <c r="G998" t="inlineStr">
        <is>
          <t>4546</t>
        </is>
      </c>
      <c r="H998" t="inlineStr">
        <is>
          <t>3941</t>
        </is>
      </c>
    </row>
    <row r="1000">
      <c r="A1000" t="inlineStr">
        <is>
          <t>INT_L_X4Y55/INT_L.NL1END0-&gt;&gt;IMUX_L40</t>
        </is>
      </c>
      <c r="B1000" t="inlineStr">
        <is>
          <t>Buffer</t>
        </is>
      </c>
      <c r="C1000" t="n">
        <v>1.6107141875</v>
      </c>
      <c r="D1000" t="n">
        <v>0.007713</v>
      </c>
      <c r="E1000" t="n">
        <v>0.047</v>
      </c>
      <c r="F1000" t="n">
        <v>0.038</v>
      </c>
      <c r="G1000" t="n">
        <v>0.138</v>
      </c>
      <c r="H1000" t="n">
        <v>0.114</v>
      </c>
      <c r="I1000">
        <f>((((D1005) + (D1004))) + (D1001 + D1002))</f>
        <v/>
      </c>
      <c r="J1000">
        <f>(((((D1005) + (D1004))) + (D1001 + D1002))*C1000)</f>
        <v/>
      </c>
    </row>
    <row r="1001">
      <c r="A1001" t="inlineStr">
        <is>
          <t>INT_L_X4Y55/IMUX_L40</t>
        </is>
      </c>
      <c r="B1001" t="inlineStr">
        <is>
          <t>Part of wire</t>
        </is>
      </c>
      <c r="C1001" t="n">
        <v>0</v>
      </c>
      <c r="D1001" t="n">
        <v>0</v>
      </c>
    </row>
    <row r="1002">
      <c r="A1002" t="inlineStr">
        <is>
          <t>CLBLL_L_X4Y55/CLBLL_IMUX40</t>
        </is>
      </c>
      <c r="B1002" t="inlineStr">
        <is>
          <t>Part of wire</t>
        </is>
      </c>
      <c r="C1002" t="n">
        <v>0</v>
      </c>
      <c r="D1002" t="n">
        <v>0</v>
      </c>
      <c r="I1002">
        <f>(((D1001 + D1002)/2) + (((D1005) + (D1004))))</f>
        <v/>
      </c>
      <c r="J1002">
        <f>((C1001 + C1002)*(((D1001 + D1002)/2) + (((D1005) + (D1004)))))</f>
        <v/>
      </c>
    </row>
    <row r="1003">
      <c r="A1003" t="inlineStr">
        <is>
          <t>CLBLL_L_X4Y55/CLBLL_L.CLBLL_IMUX40-&gt;CLBLL_LL_D1</t>
        </is>
      </c>
      <c r="B1003" t="inlineStr">
        <is>
          <t>PassTransistor</t>
        </is>
      </c>
      <c r="C1003" t="n">
        <v>0</v>
      </c>
      <c r="E1003" t="n">
        <v>0</v>
      </c>
      <c r="F1003" t="n">
        <v>0</v>
      </c>
      <c r="G1003" t="n">
        <v>0</v>
      </c>
      <c r="H1003" t="n">
        <v>0</v>
      </c>
      <c r="I1003">
        <f>((D1005) + (D1004))</f>
        <v/>
      </c>
      <c r="J1003">
        <f>(((D1005) + (D1004))*C1003)</f>
        <v/>
      </c>
    </row>
    <row r="1004">
      <c r="A1004" t="inlineStr">
        <is>
          <t>CLBLL_L_X4Y55/CLBLL_LL_D1</t>
        </is>
      </c>
      <c r="B1004" t="inlineStr">
        <is>
          <t>Part of wire</t>
        </is>
      </c>
      <c r="C1004" t="n">
        <v>0</v>
      </c>
      <c r="D1004" t="n">
        <v>0</v>
      </c>
      <c r="I1004">
        <f>(((D1004)/2) + (D1005))</f>
        <v/>
      </c>
      <c r="J1004">
        <f>((C1004)*(((D1004)/2) + (D1005)))</f>
        <v/>
      </c>
    </row>
    <row r="1005">
      <c r="A1005" t="inlineStr">
        <is>
          <t>masterReg/register_reg_r1_0_31_18_23_i_5/I3</t>
        </is>
      </c>
      <c r="B1005" t="inlineStr">
        <is>
          <t>Inpin</t>
        </is>
      </c>
      <c r="D1005" t="n">
        <v>0</v>
      </c>
      <c r="E1005" t="n">
        <v>0.216</v>
      </c>
      <c r="F1005" t="n">
        <v>0.174</v>
      </c>
      <c r="G1005" t="n">
        <v>0.522</v>
      </c>
      <c r="H1005" t="n">
        <v>0.421</v>
      </c>
    </row>
    <row r="1006">
      <c r="A1006" t="inlineStr">
        <is>
          <t>sw_IBUF[15]: sw_IBUF[15]_inst/O to masterReg/register_reg_r1_0_31_18_23_i_5/I3 sum delays</t>
        </is>
      </c>
      <c r="E1006">
        <f>(E2 + E5 + E7 + E9 + E11 + E15 + E18 + E27 + E39 + E51 + E63 + E74 + E86 + E136 + E139 + E210 + E224 + E227 + E268 + E295 + E299 + E359 + E427 + E431 + E448 + E454 + E470 + E542 + E578 + E593 + E618 + E985 + E1000 + E1003 + E1005)</f>
        <v/>
      </c>
      <c r="F1006">
        <f>(F2 + F5 + F7 + F9 + F11 + F15 + F18 + F27 + F39 + F51 + F63 + F74 + F86 + F136 + F139 + F210 + F224 + F227 + F268 + F295 + F299 + F359 + F427 + F431 + F448 + F454 + F470 + F542 + F578 + F593 + F618 + F985 + F1000 + F1003 + F1005)</f>
        <v/>
      </c>
      <c r="G1006">
        <f>(G2 + G5 + G7 + G9 + G11 + G15 + G18 + G27 + G39 + G51 + G63 + G74 + G86 + G136 + G139 + G210 + G224 + G227 + G268 + G295 + G299 + G359 + G427 + G431 + G448 + G454 + G470 + G542 + G578 + G593 + G618 + G985 + G1000 + G1003 + G1005)</f>
        <v/>
      </c>
      <c r="H1006">
        <f>(H2 + H5 + H7 + H9 + H11 + H15 + H18 + H27 + H39 + H51 + H63 + H74 + H86 + H136 + H139 + H210 + H224 + H227 + H268 + H295 + H299 + H359 + H427 + H431 + H448 + H454 + H470 + H542 + H578 + H593 + H618 + H985 + H1000 + H1003 + H1005)</f>
        <v/>
      </c>
      <c r="J1006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J985 + J988 + J1000 + J1002 + J1003 + J1004 + J1005)</f>
        <v/>
      </c>
    </row>
    <row r="1007">
      <c r="A1007" t="inlineStr">
        <is>
          <t>sw_IBUF[15]: sw_IBUF[15]_inst/O to masterReg/register_reg_r1_0_31_18_23_i_5/I3sum delays + cap delay</t>
        </is>
      </c>
      <c r="E1007">
        <f>1000*(E1006 + J1006)</f>
        <v/>
      </c>
      <c r="F1007">
        <f>1000*(F1006 + J1006)</f>
        <v/>
      </c>
      <c r="G1007">
        <f>1000*(G1006 + J1006)</f>
        <v/>
      </c>
      <c r="H1007">
        <f>1000*(H1006 + J1006)</f>
        <v/>
      </c>
    </row>
    <row r="1009">
      <c r="A1009" t="inlineStr">
        <is>
          <t>sw_IBUF[15]: sw_IBUF[15]_inst/O to masterReg/register_reg_r1_0_31_18_23_i_5/I3Total delay (from Vivado)</t>
        </is>
      </c>
      <c r="E1009" t="inlineStr">
        <is>
          <t>2973</t>
        </is>
      </c>
      <c r="F1009" t="inlineStr">
        <is>
          <t>2629</t>
        </is>
      </c>
      <c r="G1009" t="inlineStr">
        <is>
          <t>4885</t>
        </is>
      </c>
      <c r="H1009" t="inlineStr">
        <is>
          <t>4210</t>
        </is>
      </c>
    </row>
    <row r="1011">
      <c r="A1011" t="inlineStr">
        <is>
          <t>INT_L_X4Y55/INT_L.NL1END0-&gt;&gt;EL1BEG_N3</t>
        </is>
      </c>
      <c r="B1011" t="inlineStr">
        <is>
          <t>Buffer</t>
        </is>
      </c>
      <c r="C1011" t="n">
        <v>1.16220225</v>
      </c>
      <c r="D1011" t="n">
        <v>0.008429000000000001</v>
      </c>
      <c r="E1011" t="n">
        <v>0.043</v>
      </c>
      <c r="F1011" t="n">
        <v>0.035</v>
      </c>
      <c r="G1011" t="n">
        <v>0.123</v>
      </c>
      <c r="H1011" t="n">
        <v>0.102</v>
      </c>
      <c r="I1011">
        <f>((D1015 + D1029) + (D1012 + D1013 + D1014))</f>
        <v/>
      </c>
      <c r="J1011">
        <f>(((D1015 + D1029) + (D1012 + D1013 + D1014))*C1011)</f>
        <v/>
      </c>
    </row>
    <row r="1012">
      <c r="A1012" t="inlineStr">
        <is>
          <t>INT_L_X4Y55/EL1BEG_N3</t>
        </is>
      </c>
      <c r="B1012" t="inlineStr">
        <is>
          <t>Part of wire</t>
        </is>
      </c>
      <c r="C1012" t="n">
        <v>0</v>
      </c>
      <c r="D1012" t="n">
        <v>0</v>
      </c>
    </row>
    <row r="1013">
      <c r="A1013" t="inlineStr">
        <is>
          <t>INT_R_X5Y54/EL1END3</t>
        </is>
      </c>
      <c r="B1013" t="inlineStr">
        <is>
          <t>Part of wire</t>
        </is>
      </c>
      <c r="C1013" t="n">
        <v>0</v>
      </c>
      <c r="D1013" t="n">
        <v>0</v>
      </c>
    </row>
    <row r="1014">
      <c r="A1014" t="inlineStr">
        <is>
          <t>INT_L_X4Y54/EL1BEG3</t>
        </is>
      </c>
      <c r="B1014" t="inlineStr">
        <is>
          <t>Part of wire</t>
        </is>
      </c>
      <c r="C1014" t="n">
        <v>0</v>
      </c>
      <c r="D1014" t="n">
        <v>0</v>
      </c>
      <c r="I1014">
        <f>(((D1012 + D1013 + D1014)/2) + (D1015 + D1029))</f>
        <v/>
      </c>
      <c r="J1014">
        <f>((C1012 + C1013 + C1014)*(((D1012 + D1013 + D1014)/2) + (D1015 + D1029)))</f>
        <v/>
      </c>
    </row>
    <row r="1015">
      <c r="A1015" t="inlineStr">
        <is>
          <t>INT_R_X5Y54/INT_R.EL1END3-&gt;&gt;NR1BEG3</t>
        </is>
      </c>
      <c r="B1015" t="inlineStr">
        <is>
          <t>Buffer</t>
        </is>
      </c>
      <c r="C1015" t="n">
        <v>1.16220225</v>
      </c>
      <c r="D1015" t="n">
        <v>0.008429000000000001</v>
      </c>
      <c r="E1015" t="n">
        <v>0.056</v>
      </c>
      <c r="F1015" t="n">
        <v>0.046</v>
      </c>
      <c r="G1015" t="n">
        <v>0.131</v>
      </c>
      <c r="H1015" t="n">
        <v>0.108</v>
      </c>
      <c r="I1015">
        <f>((D1018) + (D1016 + D1017))</f>
        <v/>
      </c>
      <c r="J1015">
        <f>(((D1018) + (D1016 + D1017))*C1015)</f>
        <v/>
      </c>
    </row>
    <row r="1016">
      <c r="A1016" t="inlineStr">
        <is>
          <t>INT_R_X5Y54/NR1BEG3</t>
        </is>
      </c>
      <c r="B1016" t="inlineStr">
        <is>
          <t>Part of wire</t>
        </is>
      </c>
      <c r="C1016" t="n">
        <v>0</v>
      </c>
      <c r="D1016" t="n">
        <v>0</v>
      </c>
    </row>
    <row r="1017">
      <c r="A1017" t="inlineStr">
        <is>
          <t>INT_R_X5Y55/NR1END3</t>
        </is>
      </c>
      <c r="B1017" t="inlineStr">
        <is>
          <t>Part of wire</t>
        </is>
      </c>
      <c r="C1017" t="n">
        <v>0</v>
      </c>
      <c r="D1017" t="n">
        <v>0</v>
      </c>
      <c r="I1017">
        <f>(((D1016 + D1017)/2) + (D1018))</f>
        <v/>
      </c>
      <c r="J1017">
        <f>((C1016 + C1017)*(((D1016 + D1017)/2) + (D1018)))</f>
        <v/>
      </c>
    </row>
    <row r="1018">
      <c r="A1018" t="inlineStr">
        <is>
          <t>INT_R_X5Y55/INT_R.NR1END3-&gt;&gt;IMUX39</t>
        </is>
      </c>
      <c r="B1018" t="inlineStr">
        <is>
          <t>Buffer</t>
        </is>
      </c>
      <c r="C1018" t="n">
        <v>1.6107141875</v>
      </c>
      <c r="D1018" t="n">
        <v>0.007713</v>
      </c>
      <c r="E1018" t="n">
        <v>0.047</v>
      </c>
      <c r="F1018" t="n">
        <v>0.038</v>
      </c>
      <c r="G1018" t="n">
        <v>0.138</v>
      </c>
      <c r="H1018" t="n">
        <v>0.114</v>
      </c>
      <c r="I1018">
        <f>((((D1023) + (D1022))) + (D1019 + D1020))</f>
        <v/>
      </c>
      <c r="J1018">
        <f>(((((D1023) + (D1022))) + (D1019 + D1020))*C1018)</f>
        <v/>
      </c>
    </row>
    <row r="1019">
      <c r="A1019" t="inlineStr">
        <is>
          <t>INT_R_X5Y55/IMUX39</t>
        </is>
      </c>
      <c r="B1019" t="inlineStr">
        <is>
          <t>Part of wire</t>
        </is>
      </c>
      <c r="C1019" t="n">
        <v>0</v>
      </c>
      <c r="D1019" t="n">
        <v>0</v>
      </c>
    </row>
    <row r="1020">
      <c r="A1020" t="inlineStr">
        <is>
          <t>CLBLM_R_X5Y55/CLBLM_IMUX39</t>
        </is>
      </c>
      <c r="B1020" t="inlineStr">
        <is>
          <t>Part of wire</t>
        </is>
      </c>
      <c r="C1020" t="n">
        <v>0</v>
      </c>
      <c r="D1020" t="n">
        <v>0</v>
      </c>
      <c r="I1020">
        <f>(((D1019 + D1020)/2) + (((D1023) + (D1022))))</f>
        <v/>
      </c>
      <c r="J1020">
        <f>((C1019 + C1020)*(((D1019 + D1020)/2) + (((D1023) + (D1022)))))</f>
        <v/>
      </c>
    </row>
    <row r="1021">
      <c r="A1021" t="inlineStr">
        <is>
          <t>CLBLM_R_X5Y55/CLBLM_R.CLBLM_IMUX39-&gt;CLBLM_L_D3</t>
        </is>
      </c>
      <c r="B1021" t="inlineStr">
        <is>
          <t>PassTransistor</t>
        </is>
      </c>
      <c r="C1021" t="n">
        <v>0</v>
      </c>
      <c r="E1021" t="n">
        <v>0</v>
      </c>
      <c r="F1021" t="n">
        <v>0</v>
      </c>
      <c r="G1021" t="n">
        <v>0</v>
      </c>
      <c r="H1021" t="n">
        <v>0</v>
      </c>
      <c r="I1021">
        <f>((D1023) + (D1022))</f>
        <v/>
      </c>
      <c r="J1021">
        <f>(((D1023) + (D1022))*C1021)</f>
        <v/>
      </c>
    </row>
    <row r="1022">
      <c r="A1022" t="inlineStr">
        <is>
          <t>CLBLM_R_X5Y55/CLBLM_L_D3</t>
        </is>
      </c>
      <c r="B1022" t="inlineStr">
        <is>
          <t>Part of wire</t>
        </is>
      </c>
      <c r="C1022" t="n">
        <v>0</v>
      </c>
      <c r="D1022" t="n">
        <v>0</v>
      </c>
      <c r="I1022">
        <f>(((D1022)/2) + (D1023))</f>
        <v/>
      </c>
      <c r="J1022">
        <f>((C1022)*(((D1022)/2) + (D1023)))</f>
        <v/>
      </c>
    </row>
    <row r="1023">
      <c r="A1023" t="inlineStr">
        <is>
          <t>masterReg/readData2[24]_i_2/I1</t>
        </is>
      </c>
      <c r="B1023" t="inlineStr">
        <is>
          <t>Inpin</t>
        </is>
      </c>
      <c r="D1023" t="n">
        <v>0</v>
      </c>
      <c r="E1023" t="n">
        <v>0.136</v>
      </c>
      <c r="F1023" t="n">
        <v>0.109</v>
      </c>
      <c r="G1023" t="n">
        <v>0.346</v>
      </c>
      <c r="H1023" t="n">
        <v>0.279</v>
      </c>
    </row>
    <row r="1024">
      <c r="A1024" t="inlineStr">
        <is>
          <t>sw_IBUF[15]: sw_IBUF[15]_inst/O to masterReg/readData2[24]_i_2/I1 sum delays</t>
        </is>
      </c>
      <c r="E1024">
        <f>(E2 + E5 + E7 + E9 + E11 + E15 + E18 + E27 + E39 + E51 + E63 + E74 + E86 + E136 + E139 + E210 + E224 + E227 + E268 + E295 + E299 + E359 + E427 + E431 + E448 + E454 + E470 + E542 + E578 + E593 + E618 + E985 + E1011 + E1015 + E1018 + E1021 + E1023)</f>
        <v/>
      </c>
      <c r="F1024">
        <f>(F2 + F5 + F7 + F9 + F11 + F15 + F18 + F27 + F39 + F51 + F63 + F74 + F86 + F136 + F139 + F210 + F224 + F227 + F268 + F295 + F299 + F359 + F427 + F431 + F448 + F454 + F470 + F542 + F578 + F593 + F618 + F985 + F1011 + F1015 + F1018 + F1021 + F1023)</f>
        <v/>
      </c>
      <c r="G1024">
        <f>(G2 + G5 + G7 + G9 + G11 + G15 + G18 + G27 + G39 + G51 + G63 + G74 + G86 + G136 + G139 + G210 + G224 + G227 + G268 + G295 + G299 + G359 + G427 + G431 + G448 + G454 + G470 + G542 + G578 + G593 + G618 + G985 + G1011 + G1015 + G1018 + G1021 + G1023)</f>
        <v/>
      </c>
      <c r="H1024">
        <f>(H2 + H5 + H7 + H9 + H11 + H15 + H18 + H27 + H39 + H51 + H63 + H74 + H86 + H136 + H139 + H210 + H224 + H227 + H268 + H295 + H299 + H359 + H427 + H431 + H448 + H454 + H470 + H542 + H578 + H593 + H618 + H985 + H1011 + H1015 + H1018 + H1021 + H1023)</f>
        <v/>
      </c>
      <c r="J1024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J985 + J988 + J1011 + J1014 + J1015 + J1017 + J1018 + J1020 + J1021 + J1022 + J1023)</f>
        <v/>
      </c>
    </row>
    <row r="1025">
      <c r="A1025" t="inlineStr">
        <is>
          <t>sw_IBUF[15]: sw_IBUF[15]_inst/O to masterReg/readData2[24]_i_2/I1sum delays + cap delay</t>
        </is>
      </c>
      <c r="E1025">
        <f>1000*(E1024 + J1024)</f>
        <v/>
      </c>
      <c r="F1025">
        <f>1000*(F1024 + J1024)</f>
        <v/>
      </c>
      <c r="G1025">
        <f>1000*(G1024 + J1024)</f>
        <v/>
      </c>
      <c r="H1025">
        <f>1000*(H1024 + J1024)</f>
        <v/>
      </c>
    </row>
    <row r="1027">
      <c r="A1027" t="inlineStr">
        <is>
          <t>sw_IBUF[15]: sw_IBUF[15]_inst/O to masterReg/readData2[24]_i_2/I1Total delay (from Vivado)</t>
        </is>
      </c>
      <c r="E1027" t="inlineStr">
        <is>
          <t>3017</t>
        </is>
      </c>
      <c r="F1027" t="inlineStr">
        <is>
          <t>2670</t>
        </is>
      </c>
      <c r="G1027" t="inlineStr">
        <is>
          <t>4959</t>
        </is>
      </c>
      <c r="H1027" t="inlineStr">
        <is>
          <t>4279</t>
        </is>
      </c>
    </row>
    <row r="1029">
      <c r="A1029" t="inlineStr">
        <is>
          <t>INT_R_X5Y54/INT_R.EL1END3-&gt;&gt;IMUX46</t>
        </is>
      </c>
      <c r="B1029" t="inlineStr">
        <is>
          <t>Buffer</t>
        </is>
      </c>
      <c r="C1029" t="n">
        <v>1.6107141875</v>
      </c>
      <c r="D1029" t="n">
        <v>0.007713</v>
      </c>
      <c r="E1029" t="n">
        <v>0.047</v>
      </c>
      <c r="F1029" t="n">
        <v>0.038</v>
      </c>
      <c r="G1029" t="n">
        <v>0.138</v>
      </c>
      <c r="H1029" t="n">
        <v>0.114</v>
      </c>
      <c r="I1029">
        <f>((((D1034) + (D1033))) + (D1030 + D1031))</f>
        <v/>
      </c>
      <c r="J1029">
        <f>(((((D1034) + (D1033))) + (D1030 + D1031))*C1029)</f>
        <v/>
      </c>
    </row>
    <row r="1030">
      <c r="A1030" t="inlineStr">
        <is>
          <t>INT_R_X5Y54/IMUX46</t>
        </is>
      </c>
      <c r="B1030" t="inlineStr">
        <is>
          <t>Part of wire</t>
        </is>
      </c>
      <c r="C1030" t="n">
        <v>0</v>
      </c>
      <c r="D1030" t="n">
        <v>0</v>
      </c>
    </row>
    <row r="1031">
      <c r="A1031" t="inlineStr">
        <is>
          <t>CLBLM_R_X5Y54/CLBLM_IMUX46</t>
        </is>
      </c>
      <c r="B1031" t="inlineStr">
        <is>
          <t>Part of wire</t>
        </is>
      </c>
      <c r="C1031" t="n">
        <v>0</v>
      </c>
      <c r="D1031" t="n">
        <v>0</v>
      </c>
      <c r="I1031">
        <f>(((D1030 + D1031)/2) + (((D1034) + (D1033))))</f>
        <v/>
      </c>
      <c r="J1031">
        <f>((C1030 + C1031)*(((D1030 + D1031)/2) + (((D1034) + (D1033)))))</f>
        <v/>
      </c>
    </row>
    <row r="1032">
      <c r="A1032" t="inlineStr">
        <is>
          <t>CLBLM_R_X5Y54/CLBLM_R.CLBLM_IMUX46-&gt;CLBLM_L_D5</t>
        </is>
      </c>
      <c r="B1032" t="inlineStr">
        <is>
          <t>PassTransistor</t>
        </is>
      </c>
      <c r="C1032" t="n">
        <v>0</v>
      </c>
      <c r="E1032" t="n">
        <v>0</v>
      </c>
      <c r="F1032" t="n">
        <v>0</v>
      </c>
      <c r="G1032" t="n">
        <v>0</v>
      </c>
      <c r="H1032" t="n">
        <v>0</v>
      </c>
      <c r="I1032">
        <f>((D1034) + (D1033))</f>
        <v/>
      </c>
      <c r="J1032">
        <f>(((D1034) + (D1033))*C1032)</f>
        <v/>
      </c>
    </row>
    <row r="1033">
      <c r="A1033" t="inlineStr">
        <is>
          <t>CLBLM_R_X5Y54/CLBLM_L_D5</t>
        </is>
      </c>
      <c r="B1033" t="inlineStr">
        <is>
          <t>Part of wire</t>
        </is>
      </c>
      <c r="C1033" t="n">
        <v>0</v>
      </c>
      <c r="D1033" t="n">
        <v>0</v>
      </c>
      <c r="I1033">
        <f>(((D1033)/2) + (D1034))</f>
        <v/>
      </c>
      <c r="J1033">
        <f>((C1033)*(((D1033)/2) + (D1034)))</f>
        <v/>
      </c>
    </row>
    <row r="1034">
      <c r="A1034" t="inlineStr">
        <is>
          <t>masterReg/readData2[28]_i_2/I1</t>
        </is>
      </c>
      <c r="B1034" t="inlineStr">
        <is>
          <t>Inpin</t>
        </is>
      </c>
      <c r="D1034" t="n">
        <v>0</v>
      </c>
      <c r="E1034" t="n">
        <v>0.042</v>
      </c>
      <c r="F1034" t="n">
        <v>0.033</v>
      </c>
      <c r="G1034" t="n">
        <v>0.113</v>
      </c>
      <c r="H1034" t="n">
        <v>0.091</v>
      </c>
    </row>
    <row r="1035">
      <c r="A1035" t="inlineStr">
        <is>
          <t>sw_IBUF[15]: sw_IBUF[15]_inst/O to masterReg/readData2[28]_i_2/I1 sum delays</t>
        </is>
      </c>
      <c r="E1035">
        <f>(E2 + E5 + E7 + E9 + E11 + E15 + E18 + E27 + E39 + E51 + E63 + E74 + E86 + E136 + E139 + E210 + E224 + E227 + E268 + E295 + E299 + E359 + E427 + E431 + E448 + E454 + E470 + E542 + E578 + E593 + E618 + E985 + E1011 + E1029 + E1032 + E1034)</f>
        <v/>
      </c>
      <c r="F1035">
        <f>(F2 + F5 + F7 + F9 + F11 + F15 + F18 + F27 + F39 + F51 + F63 + F74 + F86 + F136 + F139 + F210 + F224 + F227 + F268 + F295 + F299 + F359 + F427 + F431 + F448 + F454 + F470 + F542 + F578 + F593 + F618 + F985 + F1011 + F1029 + F1032 + F1034)</f>
        <v/>
      </c>
      <c r="G1035">
        <f>(G2 + G5 + G7 + G9 + G11 + G15 + G18 + G27 + G39 + G51 + G63 + G74 + G86 + G136 + G139 + G210 + G224 + G227 + G268 + G295 + G299 + G359 + G427 + G431 + G448 + G454 + G470 + G542 + G578 + G593 + G618 + G985 + G1011 + G1029 + G1032 + G1034)</f>
        <v/>
      </c>
      <c r="H1035">
        <f>(H2 + H5 + H7 + H9 + H11 + H15 + H18 + H27 + H39 + H51 + H63 + H74 + H86 + H136 + H139 + H210 + H224 + H227 + H268 + H295 + H299 + H359 + H427 + H431 + H448 + H454 + H470 + H542 + H578 + H593 + H618 + H985 + H1011 + H1029 + H1032 + H1034)</f>
        <v/>
      </c>
      <c r="J1035">
        <f>(J2 + J4 + J5 + J6 + J7 + J8 + J9 + J10 + J11 + J14 + J15 + J17 + J18 + J26 + J27 + J38 + J39 + J50 + J51 + J62 + J63 + J73 + J74 + J85 + J86 + J109 + J136 + J138 + J139 + J142 + J210 + J212 + J224 + J226 + J227 + J234 + J268 + J272 + J295 + J298 + J299 + J306 + J359 + J362 + J427 + J430 + J431 + J436 + J448 + J453 + J454 + J458 + J470 + J474 + J542 + J544 + J578 + J581 + J593 + J595 + J618 + J623 + J985 + J988 + J1011 + J1014 + J1029 + J1031 + J1032 + J1033 + J1034)</f>
        <v/>
      </c>
    </row>
    <row r="1036">
      <c r="A1036" t="inlineStr">
        <is>
          <t>sw_IBUF[15]: sw_IBUF[15]_inst/O to masterReg/readData2[28]_i_2/I1sum delays + cap delay</t>
        </is>
      </c>
      <c r="E1036">
        <f>1000*(E1035 + J1035)</f>
        <v/>
      </c>
      <c r="F1036">
        <f>1000*(F1035 + J1035)</f>
        <v/>
      </c>
      <c r="G1036">
        <f>1000*(G1035 + J1035)</f>
        <v/>
      </c>
      <c r="H1036">
        <f>1000*(H1035 + J1035)</f>
        <v/>
      </c>
    </row>
    <row r="1038">
      <c r="A1038" t="inlineStr">
        <is>
          <t>sw_IBUF[15]: sw_IBUF[15]_inst/O to masterReg/readData2[28]_i_2/I1Total delay (from Vivado)</t>
        </is>
      </c>
      <c r="E1038" t="inlineStr">
        <is>
          <t>2859</t>
        </is>
      </c>
      <c r="F1038" t="inlineStr">
        <is>
          <t>2540</t>
        </is>
      </c>
      <c r="G1038" t="inlineStr">
        <is>
          <t>4656</t>
        </is>
      </c>
      <c r="H1038" t="inlineStr">
        <is>
          <t>4031</t>
        </is>
      </c>
    </row>
    <row r="1040">
      <c r="A1040" t="inlineStr">
        <is>
          <t>INT_L_X4Y43/INT_L.WW2END1-&gt;&gt;WW2BEG1</t>
        </is>
      </c>
      <c r="B1040" t="inlineStr">
        <is>
          <t>Buffer</t>
        </is>
      </c>
      <c r="C1040" t="n">
        <v>1.1851186875</v>
      </c>
      <c r="D1040" t="n">
        <v>0.008473000000000001</v>
      </c>
      <c r="E1040" t="n">
        <v>0.063</v>
      </c>
      <c r="F1040" t="n">
        <v>0.052</v>
      </c>
      <c r="G1040" t="n">
        <v>0.143</v>
      </c>
      <c r="H1040" t="n">
        <v>0.118</v>
      </c>
      <c r="I1040">
        <f>((D1046) + (D1041 + D1042 + D1043 + D1044 + D1045))</f>
        <v/>
      </c>
      <c r="J1040">
        <f>(((D1046) + (D1041 + D1042 + D1043 + D1044 + D1045))*C1040)</f>
        <v/>
      </c>
    </row>
    <row r="1041">
      <c r="A1041" t="inlineStr">
        <is>
          <t>INT_L_X4Y43/WW2BEG1</t>
        </is>
      </c>
      <c r="B1041" t="inlineStr">
        <is>
          <t>Part of wire</t>
        </is>
      </c>
      <c r="C1041" t="n">
        <v>0</v>
      </c>
      <c r="D1041" t="n">
        <v>0</v>
      </c>
    </row>
    <row r="1042">
      <c r="A1042" t="inlineStr">
        <is>
          <t>INT_L_X2Y43/WW2END1</t>
        </is>
      </c>
      <c r="B1042" t="inlineStr">
        <is>
          <t>Part of wire</t>
        </is>
      </c>
      <c r="C1042" t="n">
        <v>0</v>
      </c>
      <c r="D1042" t="n">
        <v>0</v>
      </c>
    </row>
    <row r="1043">
      <c r="A1043" t="inlineStr">
        <is>
          <t>CLBLL_L_X4Y43/CLBLL_WW2A1</t>
        </is>
      </c>
      <c r="B1043" t="inlineStr">
        <is>
          <t>Part of wire</t>
        </is>
      </c>
      <c r="C1043" t="n">
        <v>0</v>
      </c>
      <c r="D1043" t="n">
        <v>0</v>
      </c>
    </row>
    <row r="1044">
      <c r="A1044" t="inlineStr">
        <is>
          <t>CLBLM_R_X3Y43/CLBLM_WW2A1</t>
        </is>
      </c>
      <c r="B1044" t="inlineStr">
        <is>
          <t>Part of wire</t>
        </is>
      </c>
      <c r="C1044" t="n">
        <v>0</v>
      </c>
      <c r="D1044" t="n">
        <v>0</v>
      </c>
    </row>
    <row r="1045">
      <c r="A1045" t="inlineStr">
        <is>
          <t>INT_R_X3Y43/WW2A1</t>
        </is>
      </c>
      <c r="B1045" t="inlineStr">
        <is>
          <t>Part of wire</t>
        </is>
      </c>
      <c r="C1045" t="n">
        <v>0</v>
      </c>
      <c r="D1045" t="n">
        <v>0</v>
      </c>
      <c r="I1045">
        <f>(((D1041 + D1042 + D1043 + D1044 + D1045)/2) + (D1046))</f>
        <v/>
      </c>
      <c r="J1045">
        <f>((C1041 + C1042 + C1043 + C1044 + C1045)*(((D1041 + D1042 + D1043 + D1044 + D1045)/2) + (D1046)))</f>
        <v/>
      </c>
    </row>
    <row r="1046">
      <c r="A1046" t="inlineStr">
        <is>
          <t>INT_L_X2Y43/INT_L.WW2END1-&gt;&gt;ER1BEG2</t>
        </is>
      </c>
      <c r="B1046" t="inlineStr">
        <is>
          <t>Buffer</t>
        </is>
      </c>
      <c r="C1046" t="n">
        <v>1.16220225</v>
      </c>
      <c r="D1046" t="n">
        <v>0.008429000000000001</v>
      </c>
      <c r="E1046" t="n">
        <v>0.044</v>
      </c>
      <c r="F1046" t="n">
        <v>0.036</v>
      </c>
      <c r="G1046" t="n">
        <v>0.122</v>
      </c>
      <c r="H1046" t="n">
        <v>0.101</v>
      </c>
      <c r="I1046">
        <f>((D1049 + D1060) + (D1047 + D1048))</f>
        <v/>
      </c>
      <c r="J1046">
        <f>(((D1049 + D1060) + (D1047 + D1048))*C1046)</f>
        <v/>
      </c>
    </row>
    <row r="1047">
      <c r="A1047" t="inlineStr">
        <is>
          <t>INT_L_X2Y43/ER1BEG2</t>
        </is>
      </c>
      <c r="B1047" t="inlineStr">
        <is>
          <t>Part of wire</t>
        </is>
      </c>
      <c r="C1047" t="n">
        <v>0</v>
      </c>
      <c r="D1047" t="n">
        <v>0</v>
      </c>
    </row>
    <row r="1048">
      <c r="A1048" t="inlineStr">
        <is>
          <t>INT_R_X3Y43/ER1END2</t>
        </is>
      </c>
      <c r="B1048" t="inlineStr">
        <is>
          <t>Part of wire</t>
        </is>
      </c>
      <c r="C1048" t="n">
        <v>0</v>
      </c>
      <c r="D1048" t="n">
        <v>0</v>
      </c>
      <c r="I1048">
        <f>(((D1047 + D1048)/2) + (D1049 + D1060))</f>
        <v/>
      </c>
      <c r="J1048">
        <f>((C1047 + C1048)*(((D1047 + D1048)/2) + (D1049 + D1060)))</f>
        <v/>
      </c>
    </row>
    <row r="1049">
      <c r="A1049" t="inlineStr">
        <is>
          <t>INT_R_X3Y43/INT_R.ER1END2-&gt;&gt;IMUX6</t>
        </is>
      </c>
      <c r="B1049" t="inlineStr">
        <is>
          <t>Buffer</t>
        </is>
      </c>
      <c r="C1049" t="n">
        <v>1.6107141875</v>
      </c>
      <c r="D1049" t="n">
        <v>0.007713</v>
      </c>
      <c r="E1049" t="n">
        <v>0.047</v>
      </c>
      <c r="F1049" t="n">
        <v>0.038</v>
      </c>
      <c r="G1049" t="n">
        <v>0.138</v>
      </c>
      <c r="H1049" t="n">
        <v>0.114</v>
      </c>
      <c r="I1049">
        <f>((((D1054) + (D1053))) + (D1050 + D1051))</f>
        <v/>
      </c>
      <c r="J1049">
        <f>(((((D1054) + (D1053))) + (D1050 + D1051))*C1049)</f>
        <v/>
      </c>
    </row>
    <row r="1050">
      <c r="A1050" t="inlineStr">
        <is>
          <t>INT_R_X3Y43/IMUX6</t>
        </is>
      </c>
      <c r="B1050" t="inlineStr">
        <is>
          <t>Part of wire</t>
        </is>
      </c>
      <c r="C1050" t="n">
        <v>0</v>
      </c>
      <c r="D1050" t="n">
        <v>0</v>
      </c>
    </row>
    <row r="1051">
      <c r="A1051" t="inlineStr">
        <is>
          <t>CLBLM_R_X3Y43/CLBLM_IMUX6</t>
        </is>
      </c>
      <c r="B1051" t="inlineStr">
        <is>
          <t>Part of wire</t>
        </is>
      </c>
      <c r="C1051" t="n">
        <v>0</v>
      </c>
      <c r="D1051" t="n">
        <v>0</v>
      </c>
      <c r="I1051">
        <f>(((D1050 + D1051)/2) + (((D1054) + (D1053))))</f>
        <v/>
      </c>
      <c r="J1051">
        <f>((C1050 + C1051)*(((D1050 + D1051)/2) + (((D1054) + (D1053)))))</f>
        <v/>
      </c>
    </row>
    <row r="1052">
      <c r="A1052" t="inlineStr">
        <is>
          <t>CLBLM_R_X3Y43/CLBLM_R.CLBLM_IMUX6-&gt;CLBLM_L_A1</t>
        </is>
      </c>
      <c r="B1052" t="inlineStr">
        <is>
          <t>PassTransistor</t>
        </is>
      </c>
      <c r="C1052" t="n">
        <v>0</v>
      </c>
      <c r="E1052" t="n">
        <v>0</v>
      </c>
      <c r="F1052" t="n">
        <v>0</v>
      </c>
      <c r="G1052" t="n">
        <v>0</v>
      </c>
      <c r="H1052" t="n">
        <v>0</v>
      </c>
      <c r="I1052">
        <f>((D1054) + (D1053))</f>
        <v/>
      </c>
      <c r="J1052">
        <f>(((D1054) + (D1053))*C1052)</f>
        <v/>
      </c>
    </row>
    <row r="1053">
      <c r="A1053" t="inlineStr">
        <is>
          <t>CLBLM_R_X3Y43/CLBLM_L_A1</t>
        </is>
      </c>
      <c r="B1053" t="inlineStr">
        <is>
          <t>Part of wire</t>
        </is>
      </c>
      <c r="C1053" t="n">
        <v>0</v>
      </c>
      <c r="D1053" t="n">
        <v>0</v>
      </c>
      <c r="I1053">
        <f>(((D1053)/2) + (D1054))</f>
        <v/>
      </c>
      <c r="J1053">
        <f>((C1053)*(((D1053)/2) + (D1054)))</f>
        <v/>
      </c>
    </row>
    <row r="1054">
      <c r="A1054" t="inlineStr">
        <is>
          <t>ALU1/readData2[6]_i_3/I1</t>
        </is>
      </c>
      <c r="B1054" t="inlineStr">
        <is>
          <t>Inpin</t>
        </is>
      </c>
      <c r="D1054" t="n">
        <v>0</v>
      </c>
      <c r="E1054" t="n">
        <v>0.214</v>
      </c>
      <c r="F1054" t="n">
        <v>0.172</v>
      </c>
      <c r="G1054" t="n">
        <v>0.516</v>
      </c>
      <c r="H1054" t="n">
        <v>0.416</v>
      </c>
    </row>
    <row r="1055">
      <c r="A1055" t="inlineStr">
        <is>
          <t>sw_IBUF[15]: sw_IBUF[15]_inst/O to ALU1/readData2[6]_i_3/I1 sum delays</t>
        </is>
      </c>
      <c r="E1055">
        <f>(E2 + E5 + E7 + E9 + E11 + E15 + E18 + E27 + E39 + E51 + E63 + E74 + E86 + E136 + E139 + E210 + E224 + E227 + E268 + E295 + E299 + E1040 + E1046 + E1049 + E1052 + E1054)</f>
        <v/>
      </c>
      <c r="F1055">
        <f>(F2 + F5 + F7 + F9 + F11 + F15 + F18 + F27 + F39 + F51 + F63 + F74 + F86 + F136 + F139 + F210 + F224 + F227 + F268 + F295 + F299 + F1040 + F1046 + F1049 + F1052 + F1054)</f>
        <v/>
      </c>
      <c r="G1055">
        <f>(G2 + G5 + G7 + G9 + G11 + G15 + G18 + G27 + G39 + G51 + G63 + G74 + G86 + G136 + G139 + G210 + G224 + G227 + G268 + G295 + G299 + G1040 + G1046 + G1049 + G1052 + G1054)</f>
        <v/>
      </c>
      <c r="H1055">
        <f>(H2 + H5 + H7 + H9 + H11 + H15 + H18 + H27 + H39 + H51 + H63 + H74 + H86 + H136 + H139 + H210 + H224 + H227 + H268 + H295 + H299 + H1040 + H1046 + H1049 + H1052 + H1054)</f>
        <v/>
      </c>
      <c r="J1055">
        <f>(J2 + J4 + J5 + J6 + J7 + J8 + J9 + J10 + J11 + J14 + J15 + J17 + J18 + J26 + J27 + J38 + J39 + J50 + J51 + J62 + J63 + J73 + J74 + J85 + J86 + J109 + J136 + J138 + J139 + J142 + J210 + J212 + J224 + J226 + J227 + J234 + J268 + J272 + J295 + J298 + J299 + J306 + J1040 + J1045 + J1046 + J1048 + J1049 + J1051 + J1052 + J1053 + J1054)</f>
        <v/>
      </c>
    </row>
    <row r="1056">
      <c r="A1056" t="inlineStr">
        <is>
          <t>sw_IBUF[15]: sw_IBUF[15]_inst/O to ALU1/readData2[6]_i_3/I1sum delays + cap delay</t>
        </is>
      </c>
      <c r="E1056">
        <f>1000*(E1055 + J1055)</f>
        <v/>
      </c>
      <c r="F1056">
        <f>1000*(F1055 + J1055)</f>
        <v/>
      </c>
      <c r="G1056">
        <f>1000*(G1055 + J1055)</f>
        <v/>
      </c>
      <c r="H1056">
        <f>1000*(H1055 + J1055)</f>
        <v/>
      </c>
    </row>
    <row r="1058">
      <c r="A1058" t="inlineStr">
        <is>
          <t>sw_IBUF[15]: sw_IBUF[15]_inst/O to ALU1/readData2[6]_i_3/I1Total delay (from Vivado)</t>
        </is>
      </c>
      <c r="E1058" t="inlineStr">
        <is>
          <t>2217</t>
        </is>
      </c>
      <c r="F1058" t="inlineStr">
        <is>
          <t>1951</t>
        </is>
      </c>
      <c r="G1058" t="inlineStr">
        <is>
          <t>3585</t>
        </is>
      </c>
      <c r="H1058" t="inlineStr">
        <is>
          <t>3084</t>
        </is>
      </c>
    </row>
    <row r="1060">
      <c r="A1060" t="inlineStr">
        <is>
          <t>INT_R_X3Y43/INT_R.ER1END2-&gt;&gt;IMUX36</t>
        </is>
      </c>
      <c r="B1060" t="inlineStr">
        <is>
          <t>Buffer</t>
        </is>
      </c>
      <c r="C1060" t="n">
        <v>1.6107141875</v>
      </c>
      <c r="D1060" t="n">
        <v>0.007713</v>
      </c>
      <c r="E1060" t="n">
        <v>0.047</v>
      </c>
      <c r="F1060" t="n">
        <v>0.038</v>
      </c>
      <c r="G1060" t="n">
        <v>0.138</v>
      </c>
      <c r="H1060" t="n">
        <v>0.114</v>
      </c>
      <c r="I1060">
        <f>((((D1065) + (D1064))) + (D1061 + D1062))</f>
        <v/>
      </c>
      <c r="J1060">
        <f>(((((D1065) + (D1064))) + (D1061 + D1062))*C1060)</f>
        <v/>
      </c>
    </row>
    <row r="1061">
      <c r="A1061" t="inlineStr">
        <is>
          <t>INT_R_X3Y43/IMUX36</t>
        </is>
      </c>
      <c r="B1061" t="inlineStr">
        <is>
          <t>Part of wire</t>
        </is>
      </c>
      <c r="C1061" t="n">
        <v>0</v>
      </c>
      <c r="D1061" t="n">
        <v>0</v>
      </c>
    </row>
    <row r="1062">
      <c r="A1062" t="inlineStr">
        <is>
          <t>CLBLM_R_X3Y43/CLBLM_IMUX36</t>
        </is>
      </c>
      <c r="B1062" t="inlineStr">
        <is>
          <t>Part of wire</t>
        </is>
      </c>
      <c r="C1062" t="n">
        <v>0</v>
      </c>
      <c r="D1062" t="n">
        <v>0</v>
      </c>
      <c r="I1062">
        <f>(((D1061 + D1062)/2) + (((D1065) + (D1064))))</f>
        <v/>
      </c>
      <c r="J1062">
        <f>((C1061 + C1062)*(((D1061 + D1062)/2) + (((D1065) + (D1064)))))</f>
        <v/>
      </c>
    </row>
    <row r="1063">
      <c r="A1063" t="inlineStr">
        <is>
          <t>CLBLM_R_X3Y43/CLBLM_R.CLBLM_IMUX36-&gt;CLBLM_L_D2</t>
        </is>
      </c>
      <c r="B1063" t="inlineStr">
        <is>
          <t>PassTransistor</t>
        </is>
      </c>
      <c r="C1063" t="n">
        <v>0</v>
      </c>
      <c r="E1063" t="n">
        <v>0</v>
      </c>
      <c r="F1063" t="n">
        <v>0</v>
      </c>
      <c r="G1063" t="n">
        <v>0</v>
      </c>
      <c r="H1063" t="n">
        <v>0</v>
      </c>
      <c r="I1063">
        <f>((D1065) + (D1064))</f>
        <v/>
      </c>
      <c r="J1063">
        <f>(((D1065) + (D1064))*C1063)</f>
        <v/>
      </c>
    </row>
    <row r="1064">
      <c r="A1064" t="inlineStr">
        <is>
          <t>CLBLM_R_X3Y43/CLBLM_L_D2</t>
        </is>
      </c>
      <c r="B1064" t="inlineStr">
        <is>
          <t>Part of wire</t>
        </is>
      </c>
      <c r="C1064" t="n">
        <v>0</v>
      </c>
      <c r="D1064" t="n">
        <v>0</v>
      </c>
      <c r="I1064">
        <f>(((D1064)/2) + (D1065))</f>
        <v/>
      </c>
      <c r="J1064">
        <f>((C1064)*(((D1064)/2) + (D1065)))</f>
        <v/>
      </c>
    </row>
    <row r="1065">
      <c r="A1065" t="inlineStr">
        <is>
          <t>masterReg/register_reg_r1_0_31_0_5_i_7/I3</t>
        </is>
      </c>
      <c r="B1065" t="inlineStr">
        <is>
          <t>Inpin</t>
        </is>
      </c>
      <c r="D1065" t="n">
        <v>0</v>
      </c>
      <c r="E1065" t="n">
        <v>0.213</v>
      </c>
      <c r="F1065" t="n">
        <v>0.171</v>
      </c>
      <c r="G1065" t="n">
        <v>0.509</v>
      </c>
      <c r="H1065" t="n">
        <v>0.41</v>
      </c>
    </row>
    <row r="1066">
      <c r="A1066" t="inlineStr">
        <is>
          <t>sw_IBUF[15]: sw_IBUF[15]_inst/O to masterReg/register_reg_r1_0_31_0_5_i_7/I3 sum delays</t>
        </is>
      </c>
      <c r="E1066">
        <f>(E2 + E5 + E7 + E9 + E11 + E15 + E18 + E27 + E39 + E51 + E63 + E74 + E86 + E136 + E139 + E210 + E224 + E227 + E268 + E295 + E299 + E1040 + E1046 + E1060 + E1063 + E1065)</f>
        <v/>
      </c>
      <c r="F1066">
        <f>(F2 + F5 + F7 + F9 + F11 + F15 + F18 + F27 + F39 + F51 + F63 + F74 + F86 + F136 + F139 + F210 + F224 + F227 + F268 + F295 + F299 + F1040 + F1046 + F1060 + F1063 + F1065)</f>
        <v/>
      </c>
      <c r="G1066">
        <f>(G2 + G5 + G7 + G9 + G11 + G15 + G18 + G27 + G39 + G51 + G63 + G74 + G86 + G136 + G139 + G210 + G224 + G227 + G268 + G295 + G299 + G1040 + G1046 + G1060 + G1063 + G1065)</f>
        <v/>
      </c>
      <c r="H1066">
        <f>(H2 + H5 + H7 + H9 + H11 + H15 + H18 + H27 + H39 + H51 + H63 + H74 + H86 + H136 + H139 + H210 + H224 + H227 + H268 + H295 + H299 + H1040 + H1046 + H1060 + H1063 + H1065)</f>
        <v/>
      </c>
      <c r="J1066">
        <f>(J2 + J4 + J5 + J6 + J7 + J8 + J9 + J10 + J11 + J14 + J15 + J17 + J18 + J26 + J27 + J38 + J39 + J50 + J51 + J62 + J63 + J73 + J74 + J85 + J86 + J109 + J136 + J138 + J139 + J142 + J210 + J212 + J224 + J226 + J227 + J234 + J268 + J272 + J295 + J298 + J299 + J306 + J1040 + J1045 + J1046 + J1048 + J1060 + J1062 + J1063 + J1064 + J1065)</f>
        <v/>
      </c>
    </row>
    <row r="1067">
      <c r="A1067" t="inlineStr">
        <is>
          <t>sw_IBUF[15]: sw_IBUF[15]_inst/O to masterReg/register_reg_r1_0_31_0_5_i_7/I3sum delays + cap delay</t>
        </is>
      </c>
      <c r="E1067">
        <f>1000*(E1066 + J1066)</f>
        <v/>
      </c>
      <c r="F1067">
        <f>1000*(F1066 + J1066)</f>
        <v/>
      </c>
      <c r="G1067">
        <f>1000*(G1066 + J1066)</f>
        <v/>
      </c>
      <c r="H1067">
        <f>1000*(H1066 + J1066)</f>
        <v/>
      </c>
    </row>
    <row r="1069">
      <c r="A1069" t="inlineStr">
        <is>
          <t>sw_IBUF[15]: sw_IBUF[15]_inst/O to masterReg/register_reg_r1_0_31_0_5_i_7/I3Total delay (from Vivado)</t>
        </is>
      </c>
      <c r="E1069" t="inlineStr">
        <is>
          <t>2216</t>
        </is>
      </c>
      <c r="F1069" t="inlineStr">
        <is>
          <t>1950</t>
        </is>
      </c>
      <c r="G1069" t="inlineStr">
        <is>
          <t>3582</t>
        </is>
      </c>
      <c r="H1069" t="inlineStr">
        <is>
          <t>3082</t>
        </is>
      </c>
    </row>
    <row r="1071">
      <c r="A1071" t="inlineStr">
        <is>
          <t>INT_L_X6Y43/INT_L.SW2END1-&gt;&gt;WL1BEG0</t>
        </is>
      </c>
      <c r="B1071" t="inlineStr">
        <is>
          <t>Buffer</t>
        </is>
      </c>
      <c r="C1071" t="n">
        <v>1.16220225</v>
      </c>
      <c r="D1071" t="n">
        <v>0.008429000000000001</v>
      </c>
      <c r="E1071" t="n">
        <v>0.042</v>
      </c>
      <c r="F1071" t="n">
        <v>0.034</v>
      </c>
      <c r="G1071" t="n">
        <v>0.123</v>
      </c>
      <c r="H1071" t="n">
        <v>0.102</v>
      </c>
      <c r="I1071">
        <f>((D1078 + D1092 + D1103 + D1114) + (D1072 + D1073 + D1074 + D1075 + D1076 + D1077))</f>
        <v/>
      </c>
      <c r="J1071">
        <f>(((D1078 + D1092 + D1103 + D1114) + (D1072 + D1073 + D1074 + D1075 + D1076 + D1077))*C1071)</f>
        <v/>
      </c>
    </row>
    <row r="1072">
      <c r="A1072" t="inlineStr">
        <is>
          <t>INT_L_X6Y43/WL1BEG0</t>
        </is>
      </c>
      <c r="B1072" t="inlineStr">
        <is>
          <t>Part of wire</t>
        </is>
      </c>
      <c r="C1072" t="n">
        <v>0</v>
      </c>
      <c r="D1072" t="n">
        <v>0</v>
      </c>
    </row>
    <row r="1073">
      <c r="A1073" t="inlineStr">
        <is>
          <t>INT_R_X5Y43/WL1END0</t>
        </is>
      </c>
      <c r="B1073" t="inlineStr">
        <is>
          <t>Part of wire</t>
        </is>
      </c>
      <c r="C1073" t="n">
        <v>0</v>
      </c>
      <c r="D1073" t="n">
        <v>0</v>
      </c>
    </row>
    <row r="1074">
      <c r="A1074" t="inlineStr">
        <is>
          <t>BRAM_INT_INTERFACE_L_X6Y43/INT_INTERFACE_WL1END0</t>
        </is>
      </c>
      <c r="B1074" t="inlineStr">
        <is>
          <t>Part of wire</t>
        </is>
      </c>
      <c r="C1074" t="n">
        <v>0</v>
      </c>
      <c r="D1074" t="n">
        <v>0</v>
      </c>
    </row>
    <row r="1075">
      <c r="A1075" t="inlineStr">
        <is>
          <t>BRAM_L_X6Y40/BRAM_WL1END0_3</t>
        </is>
      </c>
      <c r="B1075" t="inlineStr">
        <is>
          <t>Part of wire</t>
        </is>
      </c>
      <c r="C1075" t="n">
        <v>0.26892</v>
      </c>
      <c r="D1075" t="n">
        <v>0.064292</v>
      </c>
    </row>
    <row r="1076">
      <c r="A1076" t="inlineStr">
        <is>
          <t>VBRK_X18Y45/VBRK_WL1END0</t>
        </is>
      </c>
      <c r="B1076" t="inlineStr">
        <is>
          <t>Part of wire</t>
        </is>
      </c>
      <c r="C1076" t="n">
        <v>0.01211</v>
      </c>
      <c r="D1076" t="n">
        <v>0.00162</v>
      </c>
    </row>
    <row r="1077">
      <c r="A1077" t="inlineStr">
        <is>
          <t>CLBLM_R_X5Y43/CLBLM_WL1END0</t>
        </is>
      </c>
      <c r="B1077" t="inlineStr">
        <is>
          <t>Part of wire</t>
        </is>
      </c>
      <c r="C1077" t="n">
        <v>0.058596</v>
      </c>
      <c r="D1077" t="n">
        <v>0.006105</v>
      </c>
      <c r="I1077">
        <f>(((D1072 + D1073 + D1074 + D1075 + D1076 + D1077)/2) + (D1078 + D1092 + D1103 + D1114))</f>
        <v/>
      </c>
      <c r="J1077">
        <f>((C1072 + C1073 + C1074 + C1075 + C1076 + C1077)*(((D1072 + D1073 + D1074 + D1075 + D1076 + D1077)/2) + (D1078 + D1092 + D1103 + D1114)))</f>
        <v/>
      </c>
    </row>
    <row r="1078">
      <c r="A1078" t="inlineStr">
        <is>
          <t>INT_R_X5Y43/INT_R.WL1END0-&gt;&gt;SR1BEG1</t>
        </is>
      </c>
      <c r="B1078" t="inlineStr">
        <is>
          <t>Buffer</t>
        </is>
      </c>
      <c r="C1078" t="n">
        <v>1.16220225</v>
      </c>
      <c r="D1078" t="n">
        <v>0.008429000000000001</v>
      </c>
      <c r="E1078" t="n">
        <v>0.056</v>
      </c>
      <c r="F1078" t="n">
        <v>0.046</v>
      </c>
      <c r="G1078" t="n">
        <v>0.132</v>
      </c>
      <c r="H1078" t="n">
        <v>0.109</v>
      </c>
      <c r="I1078">
        <f>((D1081) + (D1079 + D1080))</f>
        <v/>
      </c>
      <c r="J1078">
        <f>(((D1081) + (D1079 + D1080))*C1078)</f>
        <v/>
      </c>
    </row>
    <row r="1079">
      <c r="A1079" t="inlineStr">
        <is>
          <t>INT_R_X5Y43/SR1BEG1</t>
        </is>
      </c>
      <c r="B1079" t="inlineStr">
        <is>
          <t>Part of wire</t>
        </is>
      </c>
      <c r="C1079" t="n">
        <v>0</v>
      </c>
      <c r="D1079" t="n">
        <v>0</v>
      </c>
    </row>
    <row r="1080">
      <c r="A1080" t="inlineStr">
        <is>
          <t>INT_R_X5Y42/SR1END1</t>
        </is>
      </c>
      <c r="B1080" t="inlineStr">
        <is>
          <t>Part of wire</t>
        </is>
      </c>
      <c r="C1080" t="n">
        <v>0</v>
      </c>
      <c r="D1080" t="n">
        <v>0</v>
      </c>
      <c r="I1080">
        <f>(((D1079 + D1080)/2) + (D1081))</f>
        <v/>
      </c>
      <c r="J1080">
        <f>((C1079 + C1080)*(((D1079 + D1080)/2) + (D1081)))</f>
        <v/>
      </c>
    </row>
    <row r="1081">
      <c r="A1081" t="inlineStr">
        <is>
          <t>INT_R_X5Y42/INT_R.SR1END1-&gt;&gt;IMUX3</t>
        </is>
      </c>
      <c r="B1081" t="inlineStr">
        <is>
          <t>Buffer</t>
        </is>
      </c>
      <c r="C1081" t="n">
        <v>1.6107141875</v>
      </c>
      <c r="D1081" t="n">
        <v>0.007713</v>
      </c>
      <c r="E1081" t="n">
        <v>0.047</v>
      </c>
      <c r="F1081" t="n">
        <v>0.038</v>
      </c>
      <c r="G1081" t="n">
        <v>0.138</v>
      </c>
      <c r="H1081" t="n">
        <v>0.114</v>
      </c>
      <c r="I1081">
        <f>((((D1086) + (D1085))) + (D1082 + D1083))</f>
        <v/>
      </c>
      <c r="J1081">
        <f>(((((D1086) + (D1085))) + (D1082 + D1083))*C1081)</f>
        <v/>
      </c>
    </row>
    <row r="1082">
      <c r="A1082" t="inlineStr">
        <is>
          <t>INT_R_X5Y42/IMUX3</t>
        </is>
      </c>
      <c r="B1082" t="inlineStr">
        <is>
          <t>Part of wire</t>
        </is>
      </c>
      <c r="C1082" t="n">
        <v>0</v>
      </c>
      <c r="D1082" t="n">
        <v>0</v>
      </c>
    </row>
    <row r="1083">
      <c r="A1083" t="inlineStr">
        <is>
          <t>CLBLM_R_X5Y42/CLBLM_IMUX3</t>
        </is>
      </c>
      <c r="B1083" t="inlineStr">
        <is>
          <t>Part of wire</t>
        </is>
      </c>
      <c r="C1083" t="n">
        <v>0</v>
      </c>
      <c r="D1083" t="n">
        <v>0</v>
      </c>
      <c r="I1083">
        <f>(((D1082 + D1083)/2) + (((D1086) + (D1085))))</f>
        <v/>
      </c>
      <c r="J1083">
        <f>((C1082 + C1083)*(((D1082 + D1083)/2) + (((D1086) + (D1085)))))</f>
        <v/>
      </c>
    </row>
    <row r="1084">
      <c r="A1084" t="inlineStr">
        <is>
          <t>CLBLM_R_X5Y42/CLBLM_R.CLBLM_IMUX3-&gt;CLBLM_L_A2</t>
        </is>
      </c>
      <c r="B1084" t="inlineStr">
        <is>
          <t>PassTransistor</t>
        </is>
      </c>
      <c r="C1084" t="n">
        <v>0</v>
      </c>
      <c r="E1084" t="n">
        <v>0</v>
      </c>
      <c r="F1084" t="n">
        <v>0</v>
      </c>
      <c r="G1084" t="n">
        <v>0</v>
      </c>
      <c r="H1084" t="n">
        <v>0</v>
      </c>
      <c r="I1084">
        <f>((D1086) + (D1085))</f>
        <v/>
      </c>
      <c r="J1084">
        <f>(((D1086) + (D1085))*C1084)</f>
        <v/>
      </c>
    </row>
    <row r="1085">
      <c r="A1085" t="inlineStr">
        <is>
          <t>CLBLM_R_X5Y42/CLBLM_L_A2</t>
        </is>
      </c>
      <c r="B1085" t="inlineStr">
        <is>
          <t>Part of wire</t>
        </is>
      </c>
      <c r="C1085" t="n">
        <v>0</v>
      </c>
      <c r="D1085" t="n">
        <v>0</v>
      </c>
      <c r="I1085">
        <f>(((D1085)/2) + (D1086))</f>
        <v/>
      </c>
      <c r="J1085">
        <f>((C1085)*(((D1085)/2) + (D1086)))</f>
        <v/>
      </c>
    </row>
    <row r="1086">
      <c r="A1086" t="inlineStr">
        <is>
          <t>masterReg/readData2[7]_i_2/I1</t>
        </is>
      </c>
      <c r="B1086" t="inlineStr">
        <is>
          <t>Inpin</t>
        </is>
      </c>
      <c r="D1086" t="n">
        <v>0</v>
      </c>
      <c r="E1086" t="n">
        <v>0.212</v>
      </c>
      <c r="F1086" t="n">
        <v>0.17</v>
      </c>
      <c r="G1086" t="n">
        <v>0.507</v>
      </c>
      <c r="H1086" t="n">
        <v>0.409</v>
      </c>
    </row>
    <row r="1087">
      <c r="A1087" t="inlineStr">
        <is>
          <t>sw_IBUF[15]: sw_IBUF[15]_inst/O to masterReg/readData2[7]_i_2/I1 sum delays</t>
        </is>
      </c>
      <c r="E1087">
        <f>(E2 + E5 + E7 + E9 + E11 + E15 + E18 + E27 + E39 + E51 + E63 + E74 + E86 + E136 + E139 + E210 + E224 + E227 + E268 + E295 + E1071 + E1078 + E1081 + E1084 + E1086)</f>
        <v/>
      </c>
      <c r="F1087">
        <f>(F2 + F5 + F7 + F9 + F11 + F15 + F18 + F27 + F39 + F51 + F63 + F74 + F86 + F136 + F139 + F210 + F224 + F227 + F268 + F295 + F1071 + F1078 + F1081 + F1084 + F1086)</f>
        <v/>
      </c>
      <c r="G1087">
        <f>(G2 + G5 + G7 + G9 + G11 + G15 + G18 + G27 + G39 + G51 + G63 + G74 + G86 + G136 + G139 + G210 + G224 + G227 + G268 + G295 + G1071 + G1078 + G1081 + G1084 + G1086)</f>
        <v/>
      </c>
      <c r="H1087">
        <f>(H2 + H5 + H7 + H9 + H11 + H15 + H18 + H27 + H39 + H51 + H63 + H74 + H86 + H136 + H139 + H210 + H224 + H227 + H268 + H295 + H1071 + H1078 + H1081 + H1084 + H1086)</f>
        <v/>
      </c>
      <c r="J1087">
        <f>(J2 + J4 + J5 + J6 + J7 + J8 + J9 + J10 + J11 + J14 + J15 + J17 + J18 + J26 + J27 + J38 + J39 + J50 + J51 + J62 + J63 + J73 + J74 + J85 + J86 + J109 + J136 + J138 + J139 + J142 + J210 + J212 + J224 + J226 + J227 + J234 + J268 + J272 + J295 + J298 + J1071 + J1077 + J1078 + J1080 + J1081 + J1083 + J1084 + J1085 + J1086)</f>
        <v/>
      </c>
    </row>
    <row r="1088">
      <c r="A1088" t="inlineStr">
        <is>
          <t>sw_IBUF[15]: sw_IBUF[15]_inst/O to masterReg/readData2[7]_i_2/I1sum delays + cap delay</t>
        </is>
      </c>
      <c r="E1088">
        <f>1000*(E1087 + J1087)</f>
        <v/>
      </c>
      <c r="F1088">
        <f>1000*(F1087 + J1087)</f>
        <v/>
      </c>
      <c r="G1088">
        <f>1000*(G1087 + J1087)</f>
        <v/>
      </c>
      <c r="H1088">
        <f>1000*(H1087 + J1087)</f>
        <v/>
      </c>
    </row>
    <row r="1090">
      <c r="A1090" t="inlineStr">
        <is>
          <t>sw_IBUF[15]: sw_IBUF[15]_inst/O to masterReg/readData2[7]_i_2/I1Total delay (from Vivado)</t>
        </is>
      </c>
      <c r="E1090" t="inlineStr">
        <is>
          <t>2127</t>
        </is>
      </c>
      <c r="F1090" t="inlineStr">
        <is>
          <t>1873</t>
        </is>
      </c>
      <c r="G1090" t="inlineStr">
        <is>
          <t>3436</t>
        </is>
      </c>
      <c r="H1090" t="inlineStr">
        <is>
          <t>2959</t>
        </is>
      </c>
    </row>
    <row r="1092">
      <c r="A1092" t="inlineStr">
        <is>
          <t>INT_R_X5Y43/INT_R.WL1END0-&gt;&gt;IMUX1</t>
        </is>
      </c>
      <c r="B1092" t="inlineStr">
        <is>
          <t>Buffer</t>
        </is>
      </c>
      <c r="C1092" t="n">
        <v>1.6107141875</v>
      </c>
      <c r="D1092" t="n">
        <v>0.007713</v>
      </c>
      <c r="E1092" t="n">
        <v>0.047</v>
      </c>
      <c r="F1092" t="n">
        <v>0.038</v>
      </c>
      <c r="G1092" t="n">
        <v>0.138</v>
      </c>
      <c r="H1092" t="n">
        <v>0.114</v>
      </c>
      <c r="I1092">
        <f>((((D1097) + (D1096))) + (D1093 + D1094))</f>
        <v/>
      </c>
      <c r="J1092">
        <f>(((((D1097) + (D1096))) + (D1093 + D1094))*C1092)</f>
        <v/>
      </c>
    </row>
    <row r="1093">
      <c r="A1093" t="inlineStr">
        <is>
          <t>INT_R_X5Y43/IMUX1</t>
        </is>
      </c>
      <c r="B1093" t="inlineStr">
        <is>
          <t>Part of wire</t>
        </is>
      </c>
      <c r="C1093" t="n">
        <v>0</v>
      </c>
      <c r="D1093" t="n">
        <v>0</v>
      </c>
    </row>
    <row r="1094">
      <c r="A1094" t="inlineStr">
        <is>
          <t>CLBLM_R_X5Y43/CLBLM_IMUX1</t>
        </is>
      </c>
      <c r="B1094" t="inlineStr">
        <is>
          <t>Part of wire</t>
        </is>
      </c>
      <c r="C1094" t="n">
        <v>0</v>
      </c>
      <c r="D1094" t="n">
        <v>0</v>
      </c>
      <c r="I1094">
        <f>(((D1093 + D1094)/2) + (((D1097) + (D1096))))</f>
        <v/>
      </c>
      <c r="J1094">
        <f>((C1093 + C1094)*(((D1093 + D1094)/2) + (((D1097) + (D1096)))))</f>
        <v/>
      </c>
    </row>
    <row r="1095">
      <c r="A1095" t="inlineStr">
        <is>
          <t>CLBLM_R_X5Y43/CLBLM_R.CLBLM_IMUX1-&gt;CLBLM_M_A3</t>
        </is>
      </c>
      <c r="B1095" t="inlineStr">
        <is>
          <t>PassTransistor</t>
        </is>
      </c>
      <c r="C1095" t="n">
        <v>0</v>
      </c>
      <c r="E1095" t="n">
        <v>0</v>
      </c>
      <c r="F1095" t="n">
        <v>0</v>
      </c>
      <c r="G1095" t="n">
        <v>0</v>
      </c>
      <c r="H1095" t="n">
        <v>0</v>
      </c>
      <c r="I1095">
        <f>((D1097) + (D1096))</f>
        <v/>
      </c>
      <c r="J1095">
        <f>(((D1097) + (D1096))*C1095)</f>
        <v/>
      </c>
    </row>
    <row r="1096">
      <c r="A1096" t="inlineStr">
        <is>
          <t>CLBLM_R_X5Y43/CLBLM_M_A3</t>
        </is>
      </c>
      <c r="B1096" t="inlineStr">
        <is>
          <t>Part of wire</t>
        </is>
      </c>
      <c r="C1096" t="n">
        <v>0</v>
      </c>
      <c r="D1096" t="n">
        <v>0</v>
      </c>
      <c r="I1096">
        <f>(((D1096)/2) + (D1097))</f>
        <v/>
      </c>
      <c r="J1096">
        <f>((C1096)*(((D1096)/2) + (D1097)))</f>
        <v/>
      </c>
    </row>
    <row r="1097">
      <c r="A1097" t="inlineStr">
        <is>
          <t>ALU1/readData2[7]_i_3/I1</t>
        </is>
      </c>
      <c r="B1097" t="inlineStr">
        <is>
          <t>Inpin</t>
        </is>
      </c>
      <c r="D1097" t="n">
        <v>0</v>
      </c>
      <c r="E1097" t="n">
        <v>0.141</v>
      </c>
      <c r="F1097" t="n">
        <v>0.114</v>
      </c>
      <c r="G1097" t="n">
        <v>0.372</v>
      </c>
      <c r="H1097" t="n">
        <v>0.3</v>
      </c>
    </row>
    <row r="1098">
      <c r="A1098" t="inlineStr">
        <is>
          <t>sw_IBUF[15]: sw_IBUF[15]_inst/O to ALU1/readData2[7]_i_3/I1 sum delays</t>
        </is>
      </c>
      <c r="E1098">
        <f>(E2 + E5 + E7 + E9 + E11 + E15 + E18 + E27 + E39 + E51 + E63 + E74 + E86 + E136 + E139 + E210 + E224 + E227 + E268 + E295 + E1071 + E1092 + E1095 + E1097)</f>
        <v/>
      </c>
      <c r="F1098">
        <f>(F2 + F5 + F7 + F9 + F11 + F15 + F18 + F27 + F39 + F51 + F63 + F74 + F86 + F136 + F139 + F210 + F224 + F227 + F268 + F295 + F1071 + F1092 + F1095 + F1097)</f>
        <v/>
      </c>
      <c r="G1098">
        <f>(G2 + G5 + G7 + G9 + G11 + G15 + G18 + G27 + G39 + G51 + G63 + G74 + G86 + G136 + G139 + G210 + G224 + G227 + G268 + G295 + G1071 + G1092 + G1095 + G1097)</f>
        <v/>
      </c>
      <c r="H1098">
        <f>(H2 + H5 + H7 + H9 + H11 + H15 + H18 + H27 + H39 + H51 + H63 + H74 + H86 + H136 + H139 + H210 + H224 + H227 + H268 + H295 + H1071 + H1092 + H1095 + H1097)</f>
        <v/>
      </c>
      <c r="J1098">
        <f>(J2 + J4 + J5 + J6 + J7 + J8 + J9 + J10 + J11 + J14 + J15 + J17 + J18 + J26 + J27 + J38 + J39 + J50 + J51 + J62 + J63 + J73 + J74 + J85 + J86 + J109 + J136 + J138 + J139 + J142 + J210 + J212 + J224 + J226 + J227 + J234 + J268 + J272 + J295 + J298 + J1071 + J1077 + J1092 + J1094 + J1095 + J1096 + J1097)</f>
        <v/>
      </c>
    </row>
    <row r="1099">
      <c r="A1099" t="inlineStr">
        <is>
          <t>sw_IBUF[15]: sw_IBUF[15]_inst/O to ALU1/readData2[7]_i_3/I1sum delays + cap delay</t>
        </is>
      </c>
      <c r="E1099">
        <f>1000*(E1098 + J1098)</f>
        <v/>
      </c>
      <c r="F1099">
        <f>1000*(F1098 + J1098)</f>
        <v/>
      </c>
      <c r="G1099">
        <f>1000*(G1098 + J1098)</f>
        <v/>
      </c>
      <c r="H1099">
        <f>1000*(H1098 + J1098)</f>
        <v/>
      </c>
    </row>
    <row r="1101">
      <c r="A1101" t="inlineStr">
        <is>
          <t>sw_IBUF[15]: sw_IBUF[15]_inst/O to ALU1/readData2[7]_i_3/I1Total delay (from Vivado)</t>
        </is>
      </c>
      <c r="E1101" t="inlineStr">
        <is>
          <t>1992</t>
        </is>
      </c>
      <c r="F1101" t="inlineStr">
        <is>
          <t>1763</t>
        </is>
      </c>
      <c r="G1101" t="inlineStr">
        <is>
          <t>3200</t>
        </is>
      </c>
      <c r="H1101" t="inlineStr">
        <is>
          <t>2765</t>
        </is>
      </c>
    </row>
    <row r="1103">
      <c r="A1103" t="inlineStr">
        <is>
          <t>INT_R_X5Y43/INT_R.WL1END0-&gt;&gt;IMUX41</t>
        </is>
      </c>
      <c r="B1103" t="inlineStr">
        <is>
          <t>Buffer</t>
        </is>
      </c>
      <c r="C1103" t="n">
        <v>1.6107141875</v>
      </c>
      <c r="D1103" t="n">
        <v>0.007713</v>
      </c>
      <c r="E1103" t="n">
        <v>0.047</v>
      </c>
      <c r="F1103" t="n">
        <v>0.038</v>
      </c>
      <c r="G1103" t="n">
        <v>0.138</v>
      </c>
      <c r="H1103" t="n">
        <v>0.114</v>
      </c>
      <c r="I1103">
        <f>((((D1108) + (D1107))) + (D1104 + D1105))</f>
        <v/>
      </c>
      <c r="J1103">
        <f>(((((D1108) + (D1107))) + (D1104 + D1105))*C1103)</f>
        <v/>
      </c>
    </row>
    <row r="1104">
      <c r="A1104" t="inlineStr">
        <is>
          <t>INT_R_X5Y43/IMUX41</t>
        </is>
      </c>
      <c r="B1104" t="inlineStr">
        <is>
          <t>Part of wire</t>
        </is>
      </c>
      <c r="C1104" t="n">
        <v>0</v>
      </c>
      <c r="D1104" t="n">
        <v>0</v>
      </c>
    </row>
    <row r="1105">
      <c r="A1105" t="inlineStr">
        <is>
          <t>CLBLM_R_X5Y43/CLBLM_IMUX41</t>
        </is>
      </c>
      <c r="B1105" t="inlineStr">
        <is>
          <t>Part of wire</t>
        </is>
      </c>
      <c r="C1105" t="n">
        <v>0</v>
      </c>
      <c r="D1105" t="n">
        <v>0</v>
      </c>
      <c r="I1105">
        <f>(((D1104 + D1105)/2) + (((D1108) + (D1107))))</f>
        <v/>
      </c>
      <c r="J1105">
        <f>((C1104 + C1105)*(((D1104 + D1105)/2) + (((D1108) + (D1107)))))</f>
        <v/>
      </c>
    </row>
    <row r="1106">
      <c r="A1106" t="inlineStr">
        <is>
          <t>CLBLM_R_X5Y43/CLBLM_R.CLBLM_IMUX41-&gt;CLBLM_L_D1</t>
        </is>
      </c>
      <c r="B1106" t="inlineStr">
        <is>
          <t>PassTransistor</t>
        </is>
      </c>
      <c r="C1106" t="n">
        <v>0</v>
      </c>
      <c r="E1106" t="n">
        <v>0</v>
      </c>
      <c r="F1106" t="n">
        <v>0</v>
      </c>
      <c r="G1106" t="n">
        <v>0</v>
      </c>
      <c r="H1106" t="n">
        <v>0</v>
      </c>
      <c r="I1106">
        <f>((D1108) + (D1107))</f>
        <v/>
      </c>
      <c r="J1106">
        <f>(((D1108) + (D1107))*C1106)</f>
        <v/>
      </c>
    </row>
    <row r="1107">
      <c r="A1107" t="inlineStr">
        <is>
          <t>CLBLM_R_X5Y43/CLBLM_L_D1</t>
        </is>
      </c>
      <c r="B1107" t="inlineStr">
        <is>
          <t>Part of wire</t>
        </is>
      </c>
      <c r="C1107" t="n">
        <v>0</v>
      </c>
      <c r="D1107" t="n">
        <v>0</v>
      </c>
      <c r="I1107">
        <f>(((D1107)/2) + (D1108))</f>
        <v/>
      </c>
      <c r="J1107">
        <f>((C1107)*(((D1107)/2) + (D1108)))</f>
        <v/>
      </c>
    </row>
    <row r="1108">
      <c r="A1108" t="inlineStr">
        <is>
          <t>masterReg/register_reg_r1_0_31_6_11_i_1/I3</t>
        </is>
      </c>
      <c r="B1108" t="inlineStr">
        <is>
          <t>Inpin</t>
        </is>
      </c>
      <c r="D1108" t="n">
        <v>0</v>
      </c>
      <c r="E1108" t="n">
        <v>0.216</v>
      </c>
      <c r="F1108" t="n">
        <v>0.174</v>
      </c>
      <c r="G1108" t="n">
        <v>0.522</v>
      </c>
      <c r="H1108" t="n">
        <v>0.421</v>
      </c>
    </row>
    <row r="1109">
      <c r="A1109" t="inlineStr">
        <is>
          <t>sw_IBUF[15]: sw_IBUF[15]_inst/O to masterReg/register_reg_r1_0_31_6_11_i_1/I3 sum delays</t>
        </is>
      </c>
      <c r="E1109">
        <f>(E2 + E5 + E7 + E9 + E11 + E15 + E18 + E27 + E39 + E51 + E63 + E74 + E86 + E136 + E139 + E210 + E224 + E227 + E268 + E295 + E1071 + E1103 + E1106 + E1108)</f>
        <v/>
      </c>
      <c r="F1109">
        <f>(F2 + F5 + F7 + F9 + F11 + F15 + F18 + F27 + F39 + F51 + F63 + F74 + F86 + F136 + F139 + F210 + F224 + F227 + F268 + F295 + F1071 + F1103 + F1106 + F1108)</f>
        <v/>
      </c>
      <c r="G1109">
        <f>(G2 + G5 + G7 + G9 + G11 + G15 + G18 + G27 + G39 + G51 + G63 + G74 + G86 + G136 + G139 + G210 + G224 + G227 + G268 + G295 + G1071 + G1103 + G1106 + G1108)</f>
        <v/>
      </c>
      <c r="H1109">
        <f>(H2 + H5 + H7 + H9 + H11 + H15 + H18 + H27 + H39 + H51 + H63 + H74 + H86 + H136 + H139 + H210 + H224 + H227 + H268 + H295 + H1071 + H1103 + H1106 + H1108)</f>
        <v/>
      </c>
      <c r="J1109">
        <f>(J2 + J4 + J5 + J6 + J7 + J8 + J9 + J10 + J11 + J14 + J15 + J17 + J18 + J26 + J27 + J38 + J39 + J50 + J51 + J62 + J63 + J73 + J74 + J85 + J86 + J109 + J136 + J138 + J139 + J142 + J210 + J212 + J224 + J226 + J227 + J234 + J268 + J272 + J295 + J298 + J1071 + J1077 + J1103 + J1105 + J1106 + J1107 + J1108)</f>
        <v/>
      </c>
    </row>
    <row r="1110">
      <c r="A1110" t="inlineStr">
        <is>
          <t>sw_IBUF[15]: sw_IBUF[15]_inst/O to masterReg/register_reg_r1_0_31_6_11_i_1/I3sum delays + cap delay</t>
        </is>
      </c>
      <c r="E1110">
        <f>1000*(E1109 + J1109)</f>
        <v/>
      </c>
      <c r="F1110">
        <f>1000*(F1109 + J1109)</f>
        <v/>
      </c>
      <c r="G1110">
        <f>1000*(G1109 + J1109)</f>
        <v/>
      </c>
      <c r="H1110">
        <f>1000*(H1109 + J1109)</f>
        <v/>
      </c>
    </row>
    <row r="1112">
      <c r="A1112" t="inlineStr">
        <is>
          <t>sw_IBUF[15]: sw_IBUF[15]_inst/O to masterReg/register_reg_r1_0_31_6_11_i_1/I3Total delay (from Vivado)</t>
        </is>
      </c>
      <c r="E1112" t="inlineStr">
        <is>
          <t>2067</t>
        </is>
      </c>
      <c r="F1112" t="inlineStr">
        <is>
          <t>1823</t>
        </is>
      </c>
      <c r="G1112" t="inlineStr">
        <is>
          <t>3337</t>
        </is>
      </c>
      <c r="H1112" t="inlineStr">
        <is>
          <t>2875</t>
        </is>
      </c>
    </row>
    <row r="1114">
      <c r="A1114" t="inlineStr">
        <is>
          <t>INT_R_X5Y43/INT_R.WL1END0-&gt;&gt;IMUX40</t>
        </is>
      </c>
      <c r="B1114" t="inlineStr">
        <is>
          <t>Buffer</t>
        </is>
      </c>
      <c r="C1114" t="n">
        <v>1.6107141875</v>
      </c>
      <c r="D1114" t="n">
        <v>0.007713</v>
      </c>
      <c r="E1114" t="n">
        <v>0.047</v>
      </c>
      <c r="F1114" t="n">
        <v>0.038</v>
      </c>
      <c r="G1114" t="n">
        <v>0.138</v>
      </c>
      <c r="H1114" t="n">
        <v>0.114</v>
      </c>
      <c r="I1114">
        <f>((((D1119) + (D1118))) + (D1115 + D1116))</f>
        <v/>
      </c>
      <c r="J1114">
        <f>(((((D1119) + (D1118))) + (D1115 + D1116))*C1114)</f>
        <v/>
      </c>
    </row>
    <row r="1115">
      <c r="A1115" t="inlineStr">
        <is>
          <t>INT_R_X5Y43/IMUX40</t>
        </is>
      </c>
      <c r="B1115" t="inlineStr">
        <is>
          <t>Part of wire</t>
        </is>
      </c>
      <c r="C1115" t="n">
        <v>0</v>
      </c>
      <c r="D1115" t="n">
        <v>0</v>
      </c>
    </row>
    <row r="1116">
      <c r="A1116" t="inlineStr">
        <is>
          <t>CLBLM_R_X5Y43/CLBLM_IMUX40</t>
        </is>
      </c>
      <c r="B1116" t="inlineStr">
        <is>
          <t>Part of wire</t>
        </is>
      </c>
      <c r="C1116" t="n">
        <v>0</v>
      </c>
      <c r="D1116" t="n">
        <v>0</v>
      </c>
      <c r="I1116">
        <f>(((D1115 + D1116)/2) + (((D1119) + (D1118))))</f>
        <v/>
      </c>
      <c r="J1116">
        <f>((C1115 + C1116)*(((D1115 + D1116)/2) + (((D1119) + (D1118)))))</f>
        <v/>
      </c>
    </row>
    <row r="1117">
      <c r="A1117" t="inlineStr">
        <is>
          <t>CLBLM_R_X5Y43/CLBLM_R.CLBLM_IMUX40-&gt;CLBLM_M_D1</t>
        </is>
      </c>
      <c r="B1117" t="inlineStr">
        <is>
          <t>PassTransistor</t>
        </is>
      </c>
      <c r="C1117" t="n">
        <v>0</v>
      </c>
      <c r="E1117" t="n">
        <v>0</v>
      </c>
      <c r="F1117" t="n">
        <v>0</v>
      </c>
      <c r="G1117" t="n">
        <v>0</v>
      </c>
      <c r="H1117" t="n">
        <v>0</v>
      </c>
      <c r="I1117">
        <f>((D1119) + (D1118))</f>
        <v/>
      </c>
      <c r="J1117">
        <f>(((D1119) + (D1118))*C1117)</f>
        <v/>
      </c>
    </row>
    <row r="1118">
      <c r="A1118" t="inlineStr">
        <is>
          <t>CLBLM_R_X5Y43/CLBLM_M_D1</t>
        </is>
      </c>
      <c r="B1118" t="inlineStr">
        <is>
          <t>Part of wire</t>
        </is>
      </c>
      <c r="C1118" t="n">
        <v>0</v>
      </c>
      <c r="D1118" t="n">
        <v>0</v>
      </c>
      <c r="I1118">
        <f>(((D1118)/2) + (D1119))</f>
        <v/>
      </c>
      <c r="J1118">
        <f>((C1118)*(((D1118)/2) + (D1119)))</f>
        <v/>
      </c>
    </row>
    <row r="1119">
      <c r="A1119" t="inlineStr">
        <is>
          <t>masterReg/register_reg_r1_0_31_0_5_i_4/I5</t>
        </is>
      </c>
      <c r="B1119" t="inlineStr">
        <is>
          <t>Inpin</t>
        </is>
      </c>
      <c r="D1119" t="n">
        <v>0</v>
      </c>
      <c r="E1119" t="n">
        <v>0.226</v>
      </c>
      <c r="F1119" t="n">
        <v>0.145</v>
      </c>
      <c r="G1119" t="n">
        <v>0.54</v>
      </c>
      <c r="H1119" t="n">
        <v>0.305</v>
      </c>
    </row>
    <row r="1120">
      <c r="A1120" t="inlineStr">
        <is>
          <t>sw_IBUF[15]: sw_IBUF[15]_inst/O to masterReg/register_reg_r1_0_31_0_5_i_4/I5 sum delays</t>
        </is>
      </c>
      <c r="E1120">
        <f>(E2 + E5 + E7 + E9 + E11 + E15 + E18 + E27 + E39 + E51 + E63 + E74 + E86 + E136 + E139 + E210 + E224 + E227 + E268 + E295 + E1071 + E1114 + E1117 + E1119)</f>
        <v/>
      </c>
      <c r="F1120">
        <f>(F2 + F5 + F7 + F9 + F11 + F15 + F18 + F27 + F39 + F51 + F63 + F74 + F86 + F136 + F139 + F210 + F224 + F227 + F268 + F295 + F1071 + F1114 + F1117 + F1119)</f>
        <v/>
      </c>
      <c r="G1120">
        <f>(G2 + G5 + G7 + G9 + G11 + G15 + G18 + G27 + G39 + G51 + G63 + G74 + G86 + G136 + G139 + G210 + G224 + G227 + G268 + G295 + G1071 + G1114 + G1117 + G1119)</f>
        <v/>
      </c>
      <c r="H1120">
        <f>(H2 + H5 + H7 + H9 + H11 + H15 + H18 + H27 + H39 + H51 + H63 + H74 + H86 + H136 + H139 + H210 + H224 + H227 + H268 + H295 + H1071 + H1114 + H1117 + H1119)</f>
        <v/>
      </c>
      <c r="J1120">
        <f>(J2 + J4 + J5 + J6 + J7 + J8 + J9 + J10 + J11 + J14 + J15 + J17 + J18 + J26 + J27 + J38 + J39 + J50 + J51 + J62 + J63 + J73 + J74 + J85 + J86 + J109 + J136 + J138 + J139 + J142 + J210 + J212 + J224 + J226 + J227 + J234 + J268 + J272 + J295 + J298 + J1071 + J1077 + J1114 + J1116 + J1117 + J1118 + J1119)</f>
        <v/>
      </c>
    </row>
    <row r="1121">
      <c r="A1121" t="inlineStr">
        <is>
          <t>sw_IBUF[15]: sw_IBUF[15]_inst/O to masterReg/register_reg_r1_0_31_0_5_i_4/I5sum delays + cap delay</t>
        </is>
      </c>
      <c r="E1121">
        <f>1000*(E1120 + J1120)</f>
        <v/>
      </c>
      <c r="F1121">
        <f>1000*(F1120 + J1120)</f>
        <v/>
      </c>
      <c r="G1121">
        <f>1000*(G1120 + J1120)</f>
        <v/>
      </c>
      <c r="H1121">
        <f>1000*(H1120 + J1120)</f>
        <v/>
      </c>
    </row>
    <row r="1123">
      <c r="A1123" t="inlineStr">
        <is>
          <t>sw_IBUF[15]: sw_IBUF[15]_inst/O to masterReg/register_reg_r1_0_31_0_5_i_4/I5Total delay (from Vivado)</t>
        </is>
      </c>
      <c r="E1123" t="inlineStr">
        <is>
          <t>2077</t>
        </is>
      </c>
      <c r="F1123" t="inlineStr">
        <is>
          <t>1794</t>
        </is>
      </c>
      <c r="G1123" t="inlineStr">
        <is>
          <t>3351</t>
        </is>
      </c>
      <c r="H1123" t="inlineStr">
        <is>
          <t>2781</t>
        </is>
      </c>
    </row>
    <row r="1125">
      <c r="A1125" t="inlineStr">
        <is>
          <t>INT_L_X10Y45/INT_L.SR1END2-&gt;&gt;SR1BEG3</t>
        </is>
      </c>
      <c r="B1125" t="inlineStr">
        <is>
          <t>Buffer</t>
        </is>
      </c>
      <c r="C1125" t="n">
        <v>1.16220225</v>
      </c>
      <c r="D1125" t="n">
        <v>0.008429000000000001</v>
      </c>
      <c r="E1125" t="n">
        <v>0.057</v>
      </c>
      <c r="F1125" t="n">
        <v>0.047</v>
      </c>
      <c r="G1125" t="n">
        <v>0.14</v>
      </c>
      <c r="H1125" t="n">
        <v>0.116</v>
      </c>
      <c r="I1125">
        <f>((D1129 + D1140 + D1151) + (D1126 + D1127 + D1128))</f>
        <v/>
      </c>
      <c r="J1125">
        <f>(((D1129 + D1140 + D1151) + (D1126 + D1127 + D1128))*C1125)</f>
        <v/>
      </c>
    </row>
    <row r="1126">
      <c r="A1126" t="inlineStr">
        <is>
          <t>INT_L_X10Y45/SR1BEG3</t>
        </is>
      </c>
      <c r="B1126" t="inlineStr">
        <is>
          <t>Part of wire</t>
        </is>
      </c>
      <c r="C1126" t="n">
        <v>0</v>
      </c>
      <c r="D1126" t="n">
        <v>0</v>
      </c>
    </row>
    <row r="1127">
      <c r="A1127" t="inlineStr">
        <is>
          <t>INT_L_X10Y44/SR1END3</t>
        </is>
      </c>
      <c r="B1127" t="inlineStr">
        <is>
          <t>Part of wire</t>
        </is>
      </c>
      <c r="C1127" t="n">
        <v>0</v>
      </c>
      <c r="D1127" t="n">
        <v>0</v>
      </c>
    </row>
    <row r="1128">
      <c r="A1128" t="inlineStr">
        <is>
          <t>INT_L_X10Y45/SR1END_N3_3</t>
        </is>
      </c>
      <c r="B1128" t="inlineStr">
        <is>
          <t>Part of wire</t>
        </is>
      </c>
      <c r="C1128" t="n">
        <v>0</v>
      </c>
      <c r="D1128" t="n">
        <v>0</v>
      </c>
      <c r="I1128">
        <f>(((D1126 + D1127 + D1128)/2) + (D1129 + D1140 + D1151))</f>
        <v/>
      </c>
      <c r="J1128">
        <f>((C1126 + C1127 + C1128)*(((D1126 + D1127 + D1128)/2) + (D1129 + D1140 + D1151)))</f>
        <v/>
      </c>
    </row>
    <row r="1129">
      <c r="A1129" t="inlineStr">
        <is>
          <t>INT_L_X10Y44/INT_L.SR1END3-&gt;&gt;IMUX_L7</t>
        </is>
      </c>
      <c r="B1129" t="inlineStr">
        <is>
          <t>Buffer</t>
        </is>
      </c>
      <c r="C1129" t="n">
        <v>1.6107141875</v>
      </c>
      <c r="D1129" t="n">
        <v>0.007713</v>
      </c>
      <c r="E1129" t="n">
        <v>0.047</v>
      </c>
      <c r="F1129" t="n">
        <v>0.038</v>
      </c>
      <c r="G1129" t="n">
        <v>0.138</v>
      </c>
      <c r="H1129" t="n">
        <v>0.114</v>
      </c>
      <c r="I1129">
        <f>((((D1134) + (D1133))) + (D1130 + D1131))</f>
        <v/>
      </c>
      <c r="J1129">
        <f>(((((D1134) + (D1133))) + (D1130 + D1131))*C1129)</f>
        <v/>
      </c>
    </row>
    <row r="1130">
      <c r="A1130" t="inlineStr">
        <is>
          <t>INT_L_X10Y44/IMUX_L7</t>
        </is>
      </c>
      <c r="B1130" t="inlineStr">
        <is>
          <t>Part of wire</t>
        </is>
      </c>
      <c r="C1130" t="n">
        <v>0</v>
      </c>
      <c r="D1130" t="n">
        <v>0</v>
      </c>
    </row>
    <row r="1131">
      <c r="A1131" t="inlineStr">
        <is>
          <t>CLBLM_L_X10Y44/CLBLM_IMUX7</t>
        </is>
      </c>
      <c r="B1131" t="inlineStr">
        <is>
          <t>Part of wire</t>
        </is>
      </c>
      <c r="C1131" t="n">
        <v>0</v>
      </c>
      <c r="D1131" t="n">
        <v>0</v>
      </c>
      <c r="I1131">
        <f>(((D1130 + D1131)/2) + (((D1134) + (D1133))))</f>
        <v/>
      </c>
      <c r="J1131">
        <f>((C1130 + C1131)*(((D1130 + D1131)/2) + (((D1134) + (D1133)))))</f>
        <v/>
      </c>
    </row>
    <row r="1132">
      <c r="A1132" t="inlineStr">
        <is>
          <t>CLBLM_L_X10Y44/CLBLM_L.CLBLM_IMUX7-&gt;CLBLM_M_A1</t>
        </is>
      </c>
      <c r="B1132" t="inlineStr">
        <is>
          <t>PassTransistor</t>
        </is>
      </c>
      <c r="C1132" t="n">
        <v>0</v>
      </c>
      <c r="E1132" t="n">
        <v>0</v>
      </c>
      <c r="F1132" t="n">
        <v>0</v>
      </c>
      <c r="G1132" t="n">
        <v>0</v>
      </c>
      <c r="H1132" t="n">
        <v>0</v>
      </c>
      <c r="I1132">
        <f>((D1134) + (D1133))</f>
        <v/>
      </c>
      <c r="J1132">
        <f>(((D1134) + (D1133))*C1132)</f>
        <v/>
      </c>
    </row>
    <row r="1133">
      <c r="A1133" t="inlineStr">
        <is>
          <t>CLBLM_L_X10Y44/CLBLM_M_A1</t>
        </is>
      </c>
      <c r="B1133" t="inlineStr">
        <is>
          <t>Part of wire</t>
        </is>
      </c>
      <c r="C1133" t="n">
        <v>0</v>
      </c>
      <c r="D1133" t="n">
        <v>0</v>
      </c>
      <c r="I1133">
        <f>(((D1133)/2) + (D1134))</f>
        <v/>
      </c>
      <c r="J1133">
        <f>((C1133)*(((D1133)/2) + (D1134)))</f>
        <v/>
      </c>
    </row>
    <row r="1134">
      <c r="A1134" t="inlineStr">
        <is>
          <t>ALU1/readData2[9]_i_3/I1</t>
        </is>
      </c>
      <c r="B1134" t="inlineStr">
        <is>
          <t>Inpin</t>
        </is>
      </c>
      <c r="D1134" t="n">
        <v>0</v>
      </c>
      <c r="E1134" t="n">
        <v>0.225</v>
      </c>
      <c r="F1134" t="n">
        <v>0.18</v>
      </c>
      <c r="G1134" t="n">
        <v>0.531</v>
      </c>
      <c r="H1134" t="n">
        <v>0.428</v>
      </c>
    </row>
    <row r="1135">
      <c r="A1135" t="inlineStr">
        <is>
          <t>sw_IBUF[15]: sw_IBUF[15]_inst/O to ALU1/readData2[9]_i_3/I1 sum delays</t>
        </is>
      </c>
      <c r="E1135">
        <f>(E2 + E5 + E7 + E9 + E11 + E15 + E18 + E27 + E39 + E51 + E63 + E74 + E86 + E136 + E139 + E210 + E1125 + E1129 + E1132 + E1134)</f>
        <v/>
      </c>
      <c r="F1135">
        <f>(F2 + F5 + F7 + F9 + F11 + F15 + F18 + F27 + F39 + F51 + F63 + F74 + F86 + F136 + F139 + F210 + F1125 + F1129 + F1132 + F1134)</f>
        <v/>
      </c>
      <c r="G1135">
        <f>(G2 + G5 + G7 + G9 + G11 + G15 + G18 + G27 + G39 + G51 + G63 + G74 + G86 + G136 + G139 + G210 + G1125 + G1129 + G1132 + G1134)</f>
        <v/>
      </c>
      <c r="H1135">
        <f>(H2 + H5 + H7 + H9 + H11 + H15 + H18 + H27 + H39 + H51 + H63 + H74 + H86 + H136 + H139 + H210 + H1125 + H1129 + H1132 + H1134)</f>
        <v/>
      </c>
      <c r="J1135">
        <f>(J2 + J4 + J5 + J6 + J7 + J8 + J9 + J10 + J11 + J14 + J15 + J17 + J18 + J26 + J27 + J38 + J39 + J50 + J51 + J62 + J63 + J73 + J74 + J85 + J86 + J109 + J136 + J138 + J139 + J142 + J210 + J212 + J1125 + J1128 + J1129 + J1131 + J1132 + J1133 + J1134)</f>
        <v/>
      </c>
    </row>
    <row r="1136">
      <c r="A1136" t="inlineStr">
        <is>
          <t>sw_IBUF[15]: sw_IBUF[15]_inst/O to ALU1/readData2[9]_i_3/I1sum delays + cap delay</t>
        </is>
      </c>
      <c r="E1136">
        <f>1000*(E1135 + J1135)</f>
        <v/>
      </c>
      <c r="F1136">
        <f>1000*(F1135 + J1135)</f>
        <v/>
      </c>
      <c r="G1136">
        <f>1000*(G1135 + J1135)</f>
        <v/>
      </c>
      <c r="H1136">
        <f>1000*(H1135 + J1135)</f>
        <v/>
      </c>
    </row>
    <row r="1138">
      <c r="A1138" t="inlineStr">
        <is>
          <t>sw_IBUF[15]: sw_IBUF[15]_inst/O to ALU1/readData2[9]_i_3/I1Total delay (from Vivado)</t>
        </is>
      </c>
      <c r="E1138" t="inlineStr">
        <is>
          <t>1669</t>
        </is>
      </c>
      <c r="F1138" t="inlineStr">
        <is>
          <t>1457</t>
        </is>
      </c>
      <c r="G1138" t="inlineStr">
        <is>
          <t>2704</t>
        </is>
      </c>
      <c r="H1138" t="inlineStr">
        <is>
          <t>2316</t>
        </is>
      </c>
    </row>
    <row r="1140">
      <c r="A1140" t="inlineStr">
        <is>
          <t>INT_L_X10Y44/INT_L.SR1END3-&gt;&gt;IMUX_L47</t>
        </is>
      </c>
      <c r="B1140" t="inlineStr">
        <is>
          <t>Buffer</t>
        </is>
      </c>
      <c r="C1140" t="n">
        <v>1.6107141875</v>
      </c>
      <c r="D1140" t="n">
        <v>0.007713</v>
      </c>
      <c r="E1140" t="n">
        <v>0.047</v>
      </c>
      <c r="F1140" t="n">
        <v>0.038</v>
      </c>
      <c r="G1140" t="n">
        <v>0.138</v>
      </c>
      <c r="H1140" t="n">
        <v>0.114</v>
      </c>
      <c r="I1140">
        <f>((((D1145) + (D1144))) + (D1141 + D1142))</f>
        <v/>
      </c>
      <c r="J1140">
        <f>(((((D1145) + (D1144))) + (D1141 + D1142))*C1140)</f>
        <v/>
      </c>
    </row>
    <row r="1141">
      <c r="A1141" t="inlineStr">
        <is>
          <t>INT_L_X10Y44/IMUX_L47</t>
        </is>
      </c>
      <c r="B1141" t="inlineStr">
        <is>
          <t>Part of wire</t>
        </is>
      </c>
      <c r="C1141" t="n">
        <v>0</v>
      </c>
      <c r="D1141" t="n">
        <v>0</v>
      </c>
    </row>
    <row r="1142">
      <c r="A1142" t="inlineStr">
        <is>
          <t>CLBLM_L_X10Y44/CLBLM_IMUX47</t>
        </is>
      </c>
      <c r="B1142" t="inlineStr">
        <is>
          <t>Part of wire</t>
        </is>
      </c>
      <c r="C1142" t="n">
        <v>0</v>
      </c>
      <c r="D1142" t="n">
        <v>0</v>
      </c>
      <c r="I1142">
        <f>(((D1141 + D1142)/2) + (((D1145) + (D1144))))</f>
        <v/>
      </c>
      <c r="J1142">
        <f>((C1141 + C1142)*(((D1141 + D1142)/2) + (((D1145) + (D1144)))))</f>
        <v/>
      </c>
    </row>
    <row r="1143">
      <c r="A1143" t="inlineStr">
        <is>
          <t>CLBLM_L_X10Y44/CLBLM_L.CLBLM_IMUX47-&gt;CLBLM_M_D5</t>
        </is>
      </c>
      <c r="B1143" t="inlineStr">
        <is>
          <t>PassTransistor</t>
        </is>
      </c>
      <c r="C1143" t="n">
        <v>0</v>
      </c>
      <c r="E1143" t="n">
        <v>0</v>
      </c>
      <c r="F1143" t="n">
        <v>0</v>
      </c>
      <c r="G1143" t="n">
        <v>0</v>
      </c>
      <c r="H1143" t="n">
        <v>0</v>
      </c>
      <c r="I1143">
        <f>((D1145) + (D1144))</f>
        <v/>
      </c>
      <c r="J1143">
        <f>(((D1145) + (D1144))*C1143)</f>
        <v/>
      </c>
    </row>
    <row r="1144">
      <c r="A1144" t="inlineStr">
        <is>
          <t>CLBLM_L_X10Y44/CLBLM_M_D5</t>
        </is>
      </c>
      <c r="B1144" t="inlineStr">
        <is>
          <t>Part of wire</t>
        </is>
      </c>
      <c r="C1144" t="n">
        <v>0</v>
      </c>
      <c r="D1144" t="n">
        <v>0</v>
      </c>
      <c r="I1144">
        <f>(((D1144)/2) + (D1145))</f>
        <v/>
      </c>
      <c r="J1144">
        <f>((C1144)*(((D1144)/2) + (D1145)))</f>
        <v/>
      </c>
    </row>
    <row r="1145">
      <c r="A1145" t="inlineStr">
        <is>
          <t>masterReg/register_reg_r1_0_31_6_11_i_5/I3</t>
        </is>
      </c>
      <c r="B1145" t="inlineStr">
        <is>
          <t>Inpin</t>
        </is>
      </c>
      <c r="D1145" t="n">
        <v>0</v>
      </c>
      <c r="E1145" t="n">
        <v>0.052</v>
      </c>
      <c r="F1145" t="n">
        <v>0.031</v>
      </c>
      <c r="G1145" t="n">
        <v>0.137</v>
      </c>
      <c r="H1145" t="n">
        <v>0.07199999999999999</v>
      </c>
    </row>
    <row r="1146">
      <c r="A1146" t="inlineStr">
        <is>
          <t>sw_IBUF[15]: sw_IBUF[15]_inst/O to masterReg/register_reg_r1_0_31_6_11_i_5/I3 sum delays</t>
        </is>
      </c>
      <c r="E1146">
        <f>(E2 + E5 + E7 + E9 + E11 + E15 + E18 + E27 + E39 + E51 + E63 + E74 + E86 + E136 + E139 + E210 + E1125 + E1140 + E1143 + E1145)</f>
        <v/>
      </c>
      <c r="F1146">
        <f>(F2 + F5 + F7 + F9 + F11 + F15 + F18 + F27 + F39 + F51 + F63 + F74 + F86 + F136 + F139 + F210 + F1125 + F1140 + F1143 + F1145)</f>
        <v/>
      </c>
      <c r="G1146">
        <f>(G2 + G5 + G7 + G9 + G11 + G15 + G18 + G27 + G39 + G51 + G63 + G74 + G86 + G136 + G139 + G210 + G1125 + G1140 + G1143 + G1145)</f>
        <v/>
      </c>
      <c r="H1146">
        <f>(H2 + H5 + H7 + H9 + H11 + H15 + H18 + H27 + H39 + H51 + H63 + H74 + H86 + H136 + H139 + H210 + H1125 + H1140 + H1143 + H1145)</f>
        <v/>
      </c>
      <c r="J1146">
        <f>(J2 + J4 + J5 + J6 + J7 + J8 + J9 + J10 + J11 + J14 + J15 + J17 + J18 + J26 + J27 + J38 + J39 + J50 + J51 + J62 + J63 + J73 + J74 + J85 + J86 + J109 + J136 + J138 + J139 + J142 + J210 + J212 + J1125 + J1128 + J1140 + J1142 + J1143 + J1144 + J1145)</f>
        <v/>
      </c>
    </row>
    <row r="1147">
      <c r="A1147" t="inlineStr">
        <is>
          <t>sw_IBUF[15]: sw_IBUF[15]_inst/O to masterReg/register_reg_r1_0_31_6_11_i_5/I3sum delays + cap delay</t>
        </is>
      </c>
      <c r="E1147">
        <f>1000*(E1146 + J1146)</f>
        <v/>
      </c>
      <c r="F1147">
        <f>1000*(F1146 + J1146)</f>
        <v/>
      </c>
      <c r="G1147">
        <f>1000*(G1146 + J1146)</f>
        <v/>
      </c>
      <c r="H1147">
        <f>1000*(H1146 + J1146)</f>
        <v/>
      </c>
    </row>
    <row r="1149">
      <c r="A1149" t="inlineStr">
        <is>
          <t>sw_IBUF[15]: sw_IBUF[15]_inst/O to masterReg/register_reg_r1_0_31_6_11_i_5/I3Total delay (from Vivado)</t>
        </is>
      </c>
      <c r="E1149" t="inlineStr">
        <is>
          <t>1496</t>
        </is>
      </c>
      <c r="F1149" t="inlineStr">
        <is>
          <t>1308</t>
        </is>
      </c>
      <c r="G1149" t="inlineStr">
        <is>
          <t>2368</t>
        </is>
      </c>
      <c r="H1149" t="inlineStr">
        <is>
          <t>2016</t>
        </is>
      </c>
    </row>
    <row r="1151">
      <c r="A1151" t="inlineStr">
        <is>
          <t>INT_L_X10Y44/INT_L.SR1END3-&gt;&gt;WW2BEG3</t>
        </is>
      </c>
      <c r="B1151" t="inlineStr">
        <is>
          <t>Buffer</t>
        </is>
      </c>
      <c r="C1151" t="n">
        <v>1.1851186875</v>
      </c>
      <c r="D1151" t="n">
        <v>0.008473000000000001</v>
      </c>
      <c r="E1151" t="n">
        <v>0.063</v>
      </c>
      <c r="F1151" t="n">
        <v>0.052</v>
      </c>
      <c r="G1151" t="n">
        <v>0.142</v>
      </c>
      <c r="H1151" t="n">
        <v>0.118</v>
      </c>
      <c r="I1151">
        <f>((D1160 + D1171) + (D1152 + D1153 + D1154 + D1155 + D1156 + D1157 + D1158 + D1159))</f>
        <v/>
      </c>
      <c r="J1151">
        <f>(((D1160 + D1171) + (D1152 + D1153 + D1154 + D1155 + D1156 + D1157 + D1158 + D1159))*C1151)</f>
        <v/>
      </c>
    </row>
    <row r="1152">
      <c r="A1152" t="inlineStr">
        <is>
          <t>INT_L_X10Y44/WW2BEG3</t>
        </is>
      </c>
      <c r="B1152" t="inlineStr">
        <is>
          <t>Part of wire</t>
        </is>
      </c>
      <c r="C1152" t="n">
        <v>0</v>
      </c>
      <c r="D1152" t="n">
        <v>0</v>
      </c>
    </row>
    <row r="1153">
      <c r="A1153" t="inlineStr">
        <is>
          <t>INT_L_X8Y44/WW2END3</t>
        </is>
      </c>
      <c r="B1153" t="inlineStr">
        <is>
          <t>Part of wire</t>
        </is>
      </c>
      <c r="C1153" t="n">
        <v>0</v>
      </c>
      <c r="D1153" t="n">
        <v>0</v>
      </c>
    </row>
    <row r="1154">
      <c r="A1154" t="inlineStr">
        <is>
          <t>INT_L_X8Y45/WW2END_N0_3</t>
        </is>
      </c>
      <c r="B1154" t="inlineStr">
        <is>
          <t>Part of wire</t>
        </is>
      </c>
      <c r="C1154" t="n">
        <v>0</v>
      </c>
      <c r="D1154" t="n">
        <v>0</v>
      </c>
    </row>
    <row r="1155">
      <c r="A1155" t="inlineStr">
        <is>
          <t>CLBLM_L_X10Y44/CLBLM_WW2A3</t>
        </is>
      </c>
      <c r="B1155" t="inlineStr">
        <is>
          <t>Part of wire</t>
        </is>
      </c>
      <c r="C1155" t="n">
        <v>0</v>
      </c>
      <c r="D1155" t="n">
        <v>0</v>
      </c>
    </row>
    <row r="1156">
      <c r="A1156" t="inlineStr">
        <is>
          <t>VBRK_X29Y46/VBRK_WW2A3</t>
        </is>
      </c>
      <c r="B1156" t="inlineStr">
        <is>
          <t>Part of wire</t>
        </is>
      </c>
      <c r="C1156" t="n">
        <v>0.01211</v>
      </c>
      <c r="D1156" t="n">
        <v>0.00162</v>
      </c>
    </row>
    <row r="1157">
      <c r="A1157" t="inlineStr">
        <is>
          <t>DSP_R_X9Y40/DSP_WW2A3_4</t>
        </is>
      </c>
      <c r="B1157" t="inlineStr">
        <is>
          <t>Part of wire</t>
        </is>
      </c>
      <c r="C1157" t="n">
        <v>0.04743</v>
      </c>
      <c r="D1157" t="n">
        <v>0.011</v>
      </c>
    </row>
    <row r="1158">
      <c r="A1158" t="inlineStr">
        <is>
          <t>INT_INTERFACE_R_X9Y44/INT_INTERFACE_WW2A3</t>
        </is>
      </c>
      <c r="B1158" t="inlineStr">
        <is>
          <t>Part of wire</t>
        </is>
      </c>
      <c r="C1158" t="n">
        <v>0</v>
      </c>
      <c r="D1158" t="n">
        <v>0</v>
      </c>
    </row>
    <row r="1159">
      <c r="A1159" t="inlineStr">
        <is>
          <t>INT_R_X9Y44/WW2A3</t>
        </is>
      </c>
      <c r="B1159" t="inlineStr">
        <is>
          <t>Part of wire</t>
        </is>
      </c>
      <c r="C1159" t="n">
        <v>0</v>
      </c>
      <c r="D1159" t="n">
        <v>0</v>
      </c>
      <c r="I1159">
        <f>(((D1152 + D1153 + D1154 + D1155 + D1156 + D1157 + D1158 + D1159)/2) + (D1160 + D1171))</f>
        <v/>
      </c>
      <c r="J1159">
        <f>((C1152 + C1153 + C1154 + C1155 + C1156 + C1157 + C1158 + C1159)*(((D1152 + D1153 + D1154 + D1155 + D1156 + D1157 + D1158 + D1159)/2) + (D1160 + D1171)))</f>
        <v/>
      </c>
    </row>
    <row r="1160">
      <c r="A1160" t="inlineStr">
        <is>
          <t>INT_L_X8Y44/INT_L.WW2END3-&gt;&gt;IMUX_L7</t>
        </is>
      </c>
      <c r="B1160" t="inlineStr">
        <is>
          <t>Buffer</t>
        </is>
      </c>
      <c r="C1160" t="n">
        <v>1.6107141875</v>
      </c>
      <c r="D1160" t="n">
        <v>0.007713</v>
      </c>
      <c r="E1160" t="n">
        <v>0.047</v>
      </c>
      <c r="F1160" t="n">
        <v>0.038</v>
      </c>
      <c r="G1160" t="n">
        <v>0.138</v>
      </c>
      <c r="H1160" t="n">
        <v>0.114</v>
      </c>
      <c r="I1160">
        <f>((((D1165) + (D1164))) + (D1161 + D1162))</f>
        <v/>
      </c>
      <c r="J1160">
        <f>(((((D1165) + (D1164))) + (D1161 + D1162))*C1160)</f>
        <v/>
      </c>
    </row>
    <row r="1161">
      <c r="A1161" t="inlineStr">
        <is>
          <t>INT_L_X8Y44/IMUX_L7</t>
        </is>
      </c>
      <c r="B1161" t="inlineStr">
        <is>
          <t>Part of wire</t>
        </is>
      </c>
      <c r="C1161" t="n">
        <v>0</v>
      </c>
      <c r="D1161" t="n">
        <v>0</v>
      </c>
    </row>
    <row r="1162">
      <c r="A1162" t="inlineStr">
        <is>
          <t>CLBLM_L_X8Y44/CLBLM_IMUX7</t>
        </is>
      </c>
      <c r="B1162" t="inlineStr">
        <is>
          <t>Part of wire</t>
        </is>
      </c>
      <c r="C1162" t="n">
        <v>0</v>
      </c>
      <c r="D1162" t="n">
        <v>0</v>
      </c>
      <c r="I1162">
        <f>(((D1161 + D1162)/2) + (((D1165) + (D1164))))</f>
        <v/>
      </c>
      <c r="J1162">
        <f>((C1161 + C1162)*(((D1161 + D1162)/2) + (((D1165) + (D1164)))))</f>
        <v/>
      </c>
    </row>
    <row r="1163">
      <c r="A1163" t="inlineStr">
        <is>
          <t>CLBLM_L_X8Y44/CLBLM_L.CLBLM_IMUX7-&gt;CLBLM_M_A1</t>
        </is>
      </c>
      <c r="B1163" t="inlineStr">
        <is>
          <t>PassTransistor</t>
        </is>
      </c>
      <c r="C1163" t="n">
        <v>0</v>
      </c>
      <c r="E1163" t="n">
        <v>0</v>
      </c>
      <c r="F1163" t="n">
        <v>0</v>
      </c>
      <c r="G1163" t="n">
        <v>0</v>
      </c>
      <c r="H1163" t="n">
        <v>0</v>
      </c>
      <c r="I1163">
        <f>((D1165) + (D1164))</f>
        <v/>
      </c>
      <c r="J1163">
        <f>(((D1165) + (D1164))*C1163)</f>
        <v/>
      </c>
    </row>
    <row r="1164">
      <c r="A1164" t="inlineStr">
        <is>
          <t>CLBLM_L_X8Y44/CLBLM_M_A1</t>
        </is>
      </c>
      <c r="B1164" t="inlineStr">
        <is>
          <t>Part of wire</t>
        </is>
      </c>
      <c r="C1164" t="n">
        <v>0</v>
      </c>
      <c r="D1164" t="n">
        <v>0</v>
      </c>
      <c r="I1164">
        <f>(((D1164)/2) + (D1165))</f>
        <v/>
      </c>
      <c r="J1164">
        <f>((C1164)*(((D1164)/2) + (D1165)))</f>
        <v/>
      </c>
    </row>
    <row r="1165">
      <c r="A1165" t="inlineStr">
        <is>
          <t>ALU1/readData2[8]_i_3/I1</t>
        </is>
      </c>
      <c r="B1165" t="inlineStr">
        <is>
          <t>Inpin</t>
        </is>
      </c>
      <c r="D1165" t="n">
        <v>0</v>
      </c>
      <c r="E1165" t="n">
        <v>0.225</v>
      </c>
      <c r="F1165" t="n">
        <v>0.18</v>
      </c>
      <c r="G1165" t="n">
        <v>0.531</v>
      </c>
      <c r="H1165" t="n">
        <v>0.428</v>
      </c>
    </row>
    <row r="1166">
      <c r="A1166" t="inlineStr">
        <is>
          <t>sw_IBUF[15]: sw_IBUF[15]_inst/O to ALU1/readData2[8]_i_3/I1 sum delays</t>
        </is>
      </c>
      <c r="E1166">
        <f>(E2 + E5 + E7 + E9 + E11 + E15 + E18 + E27 + E39 + E51 + E63 + E74 + E86 + E136 + E139 + E210 + E1125 + E1151 + E1160 + E1163 + E1165)</f>
        <v/>
      </c>
      <c r="F1166">
        <f>(F2 + F5 + F7 + F9 + F11 + F15 + F18 + F27 + F39 + F51 + F63 + F74 + F86 + F136 + F139 + F210 + F1125 + F1151 + F1160 + F1163 + F1165)</f>
        <v/>
      </c>
      <c r="G1166">
        <f>(G2 + G5 + G7 + G9 + G11 + G15 + G18 + G27 + G39 + G51 + G63 + G74 + G86 + G136 + G139 + G210 + G1125 + G1151 + G1160 + G1163 + G1165)</f>
        <v/>
      </c>
      <c r="H1166">
        <f>(H2 + H5 + H7 + H9 + H11 + H15 + H18 + H27 + H39 + H51 + H63 + H74 + H86 + H136 + H139 + H210 + H1125 + H1151 + H1160 + H1163 + H1165)</f>
        <v/>
      </c>
      <c r="J1166">
        <f>(J2 + J4 + J5 + J6 + J7 + J8 + J9 + J10 + J11 + J14 + J15 + J17 + J18 + J26 + J27 + J38 + J39 + J50 + J51 + J62 + J63 + J73 + J74 + J85 + J86 + J109 + J136 + J138 + J139 + J142 + J210 + J212 + J1125 + J1128 + J1151 + J1159 + J1160 + J1162 + J1163 + J1164 + J1165)</f>
        <v/>
      </c>
    </row>
    <row r="1167">
      <c r="A1167" t="inlineStr">
        <is>
          <t>sw_IBUF[15]: sw_IBUF[15]_inst/O to ALU1/readData2[8]_i_3/I1sum delays + cap delay</t>
        </is>
      </c>
      <c r="E1167">
        <f>1000*(E1166 + J1166)</f>
        <v/>
      </c>
      <c r="F1167">
        <f>1000*(F1166 + J1166)</f>
        <v/>
      </c>
      <c r="G1167">
        <f>1000*(G1166 + J1166)</f>
        <v/>
      </c>
      <c r="H1167">
        <f>1000*(H1166 + J1166)</f>
        <v/>
      </c>
    </row>
    <row r="1169">
      <c r="A1169" t="inlineStr">
        <is>
          <t>sw_IBUF[15]: sw_IBUF[15]_inst/O to ALU1/readData2[8]_i_3/I1Total delay (from Vivado)</t>
        </is>
      </c>
      <c r="E1169" t="inlineStr">
        <is>
          <t>1763</t>
        </is>
      </c>
      <c r="F1169" t="inlineStr">
        <is>
          <t>1540</t>
        </is>
      </c>
      <c r="G1169" t="inlineStr">
        <is>
          <t>2848</t>
        </is>
      </c>
      <c r="H1169" t="inlineStr">
        <is>
          <t>2440</t>
        </is>
      </c>
    </row>
    <row r="1171">
      <c r="A1171" t="inlineStr">
        <is>
          <t>INT_L_X8Y44/INT_L.WW2END3-&gt;&gt;IMUX_L15</t>
        </is>
      </c>
      <c r="B1171" t="inlineStr">
        <is>
          <t>Buffer</t>
        </is>
      </c>
      <c r="C1171" t="n">
        <v>1.6107141875</v>
      </c>
      <c r="D1171" t="n">
        <v>0.007713</v>
      </c>
      <c r="E1171" t="n">
        <v>0.047</v>
      </c>
      <c r="F1171" t="n">
        <v>0.038</v>
      </c>
      <c r="G1171" t="n">
        <v>0.138</v>
      </c>
      <c r="H1171" t="n">
        <v>0.114</v>
      </c>
      <c r="I1171">
        <f>((((D1176) + (D1175))) + (D1172 + D1173))</f>
        <v/>
      </c>
      <c r="J1171">
        <f>(((((D1176) + (D1175))) + (D1172 + D1173))*C1171)</f>
        <v/>
      </c>
    </row>
    <row r="1172">
      <c r="A1172" t="inlineStr">
        <is>
          <t>INT_L_X8Y44/IMUX_L15</t>
        </is>
      </c>
      <c r="B1172" t="inlineStr">
        <is>
          <t>Part of wire</t>
        </is>
      </c>
      <c r="C1172" t="n">
        <v>0</v>
      </c>
      <c r="D1172" t="n">
        <v>0</v>
      </c>
    </row>
    <row r="1173">
      <c r="A1173" t="inlineStr">
        <is>
          <t>CLBLM_L_X8Y44/CLBLM_IMUX15</t>
        </is>
      </c>
      <c r="B1173" t="inlineStr">
        <is>
          <t>Part of wire</t>
        </is>
      </c>
      <c r="C1173" t="n">
        <v>0</v>
      </c>
      <c r="D1173" t="n">
        <v>0</v>
      </c>
      <c r="I1173">
        <f>(((D1172 + D1173)/2) + (((D1176) + (D1175))))</f>
        <v/>
      </c>
      <c r="J1173">
        <f>((C1172 + C1173)*(((D1172 + D1173)/2) + (((D1176) + (D1175)))))</f>
        <v/>
      </c>
    </row>
    <row r="1174">
      <c r="A1174" t="inlineStr">
        <is>
          <t>CLBLM_L_X8Y44/CLBLM_L.CLBLM_IMUX15-&gt;CLBLM_M_B1</t>
        </is>
      </c>
      <c r="B1174" t="inlineStr">
        <is>
          <t>PassTransistor</t>
        </is>
      </c>
      <c r="C1174" t="n">
        <v>0</v>
      </c>
      <c r="E1174" t="n">
        <v>0</v>
      </c>
      <c r="F1174" t="n">
        <v>0</v>
      </c>
      <c r="G1174" t="n">
        <v>0</v>
      </c>
      <c r="H1174" t="n">
        <v>0</v>
      </c>
      <c r="I1174">
        <f>((D1176) + (D1175))</f>
        <v/>
      </c>
      <c r="J1174">
        <f>(((D1176) + (D1175))*C1174)</f>
        <v/>
      </c>
    </row>
    <row r="1175">
      <c r="A1175" t="inlineStr">
        <is>
          <t>CLBLM_L_X8Y44/CLBLM_M_B1</t>
        </is>
      </c>
      <c r="B1175" t="inlineStr">
        <is>
          <t>Part of wire</t>
        </is>
      </c>
      <c r="C1175" t="n">
        <v>0</v>
      </c>
      <c r="D1175" t="n">
        <v>0</v>
      </c>
      <c r="I1175">
        <f>(((D1175)/2) + (D1176))</f>
        <v/>
      </c>
      <c r="J1175">
        <f>((C1175)*(((D1175)/2) + (D1176)))</f>
        <v/>
      </c>
    </row>
    <row r="1176">
      <c r="A1176" t="inlineStr">
        <is>
          <t>masterReg/readData2[8]_i_2/I1</t>
        </is>
      </c>
      <c r="B1176" t="inlineStr">
        <is>
          <t>Inpin</t>
        </is>
      </c>
      <c r="D1176" t="n">
        <v>0</v>
      </c>
      <c r="E1176" t="n">
        <v>0.218</v>
      </c>
      <c r="F1176" t="n">
        <v>0.175</v>
      </c>
      <c r="G1176" t="n">
        <v>0.521</v>
      </c>
      <c r="H1176" t="n">
        <v>0.42</v>
      </c>
    </row>
    <row r="1177">
      <c r="A1177" t="inlineStr">
        <is>
          <t>sw_IBUF[15]: sw_IBUF[15]_inst/O to masterReg/readData2[8]_i_2/I1 sum delays</t>
        </is>
      </c>
      <c r="E1177">
        <f>(E2 + E5 + E7 + E9 + E11 + E15 + E18 + E27 + E39 + E51 + E63 + E74 + E86 + E136 + E139 + E210 + E1125 + E1151 + E1171 + E1174 + E1176)</f>
        <v/>
      </c>
      <c r="F1177">
        <f>(F2 + F5 + F7 + F9 + F11 + F15 + F18 + F27 + F39 + F51 + F63 + F74 + F86 + F136 + F139 + F210 + F1125 + F1151 + F1171 + F1174 + F1176)</f>
        <v/>
      </c>
      <c r="G1177">
        <f>(G2 + G5 + G7 + G9 + G11 + G15 + G18 + G27 + G39 + G51 + G63 + G74 + G86 + G136 + G139 + G210 + G1125 + G1151 + G1171 + G1174 + G1176)</f>
        <v/>
      </c>
      <c r="H1177">
        <f>(H2 + H5 + H7 + H9 + H11 + H15 + H18 + H27 + H39 + H51 + H63 + H74 + H86 + H136 + H139 + H210 + H1125 + H1151 + H1171 + H1174 + H1176)</f>
        <v/>
      </c>
      <c r="J1177">
        <f>(J2 + J4 + J5 + J6 + J7 + J8 + J9 + J10 + J11 + J14 + J15 + J17 + J18 + J26 + J27 + J38 + J39 + J50 + J51 + J62 + J63 + J73 + J74 + J85 + J86 + J109 + J136 + J138 + J139 + J142 + J210 + J212 + J1125 + J1128 + J1151 + J1159 + J1171 + J1173 + J1174 + J1175 + J1176)</f>
        <v/>
      </c>
    </row>
    <row r="1178">
      <c r="A1178" t="inlineStr">
        <is>
          <t>sw_IBUF[15]: sw_IBUF[15]_inst/O to masterReg/readData2[8]_i_2/I1sum delays + cap delay</t>
        </is>
      </c>
      <c r="E1178">
        <f>1000*(E1177 + J1177)</f>
        <v/>
      </c>
      <c r="F1178">
        <f>1000*(F1177 + J1177)</f>
        <v/>
      </c>
      <c r="G1178">
        <f>1000*(G1177 + J1177)</f>
        <v/>
      </c>
      <c r="H1178">
        <f>1000*(H1177 + J1177)</f>
        <v/>
      </c>
    </row>
    <row r="1180">
      <c r="A1180" t="inlineStr">
        <is>
          <t>sw_IBUF[15]: sw_IBUF[15]_inst/O to masterReg/readData2[8]_i_2/I1Total delay (from Vivado)</t>
        </is>
      </c>
      <c r="E1180" t="inlineStr">
        <is>
          <t>1756</t>
        </is>
      </c>
      <c r="F1180" t="inlineStr">
        <is>
          <t>1535</t>
        </is>
      </c>
      <c r="G1180" t="inlineStr">
        <is>
          <t>2839</t>
        </is>
      </c>
      <c r="H1180" t="inlineStr">
        <is>
          <t>2432</t>
        </is>
      </c>
    </row>
    <row r="1182">
      <c r="A1182" t="inlineStr">
        <is>
          <t>INT_R_X11Y48/INT_R.WW4END1-&gt;&gt;NL1BEG0</t>
        </is>
      </c>
      <c r="B1182" t="inlineStr">
        <is>
          <t>Buffer</t>
        </is>
      </c>
      <c r="C1182" t="n">
        <v>1.16220225</v>
      </c>
      <c r="D1182" t="n">
        <v>0.008429000000000001</v>
      </c>
      <c r="E1182" t="n">
        <v>0.053</v>
      </c>
      <c r="F1182" t="n">
        <v>0.044</v>
      </c>
      <c r="G1182" t="n">
        <v>0.13</v>
      </c>
      <c r="H1182" t="n">
        <v>0.107</v>
      </c>
      <c r="I1182">
        <f>((D1186 + D1197) + (D1183 + D1184 + D1185))</f>
        <v/>
      </c>
      <c r="J1182">
        <f>(((D1186 + D1197) + (D1183 + D1184 + D1185))*C1182)</f>
        <v/>
      </c>
    </row>
    <row r="1183">
      <c r="A1183" t="inlineStr">
        <is>
          <t>INT_R_X11Y48/NL1BEG0</t>
        </is>
      </c>
      <c r="B1183" t="inlineStr">
        <is>
          <t>Part of wire</t>
        </is>
      </c>
      <c r="C1183" t="n">
        <v>0</v>
      </c>
      <c r="D1183" t="n">
        <v>0</v>
      </c>
    </row>
    <row r="1184">
      <c r="A1184" t="inlineStr">
        <is>
          <t>INT_R_X11Y49/NL1END0</t>
        </is>
      </c>
      <c r="B1184" t="inlineStr">
        <is>
          <t>Part of wire</t>
        </is>
      </c>
      <c r="C1184" t="n">
        <v>0</v>
      </c>
      <c r="D1184" t="n">
        <v>0</v>
      </c>
    </row>
    <row r="1185">
      <c r="A1185" t="inlineStr">
        <is>
          <t>INT_R_X11Y48/NL1END_S3_0</t>
        </is>
      </c>
      <c r="B1185" t="inlineStr">
        <is>
          <t>Part of wire</t>
        </is>
      </c>
      <c r="C1185" t="n">
        <v>0</v>
      </c>
      <c r="D1185" t="n">
        <v>0</v>
      </c>
      <c r="I1185">
        <f>(((D1183 + D1184 + D1185)/2) + (D1186 + D1197))</f>
        <v/>
      </c>
      <c r="J1185">
        <f>((C1183 + C1184 + C1185)*(((D1183 + D1184 + D1185)/2) + (D1186 + D1197)))</f>
        <v/>
      </c>
    </row>
    <row r="1186">
      <c r="A1186" t="inlineStr">
        <is>
          <t>INT_R_X11Y49/INT_R.NL1END0-&gt;&gt;IMUX32</t>
        </is>
      </c>
      <c r="B1186" t="inlineStr">
        <is>
          <t>Buffer</t>
        </is>
      </c>
      <c r="C1186" t="n">
        <v>1.6107141875</v>
      </c>
      <c r="D1186" t="n">
        <v>0.007713</v>
      </c>
      <c r="E1186" t="n">
        <v>0.047</v>
      </c>
      <c r="F1186" t="n">
        <v>0.038</v>
      </c>
      <c r="G1186" t="n">
        <v>0.138</v>
      </c>
      <c r="H1186" t="n">
        <v>0.114</v>
      </c>
      <c r="I1186">
        <f>((((D1191) + (D1190))) + (D1187 + D1188))</f>
        <v/>
      </c>
      <c r="J1186">
        <f>(((((D1191) + (D1190))) + (D1187 + D1188))*C1186)</f>
        <v/>
      </c>
    </row>
    <row r="1187">
      <c r="A1187" t="inlineStr">
        <is>
          <t>INT_R_X11Y49/IMUX32</t>
        </is>
      </c>
      <c r="B1187" t="inlineStr">
        <is>
          <t>Part of wire</t>
        </is>
      </c>
      <c r="C1187" t="n">
        <v>0</v>
      </c>
      <c r="D1187" t="n">
        <v>0</v>
      </c>
    </row>
    <row r="1188">
      <c r="A1188" t="inlineStr">
        <is>
          <t>CLBLM_R_X11Y49/CLBLM_IMUX32</t>
        </is>
      </c>
      <c r="B1188" t="inlineStr">
        <is>
          <t>Part of wire</t>
        </is>
      </c>
      <c r="C1188" t="n">
        <v>0</v>
      </c>
      <c r="D1188" t="n">
        <v>0</v>
      </c>
      <c r="I1188">
        <f>(((D1187 + D1188)/2) + (((D1191) + (D1190))))</f>
        <v/>
      </c>
      <c r="J1188">
        <f>((C1187 + C1188)*(((D1187 + D1188)/2) + (((D1191) + (D1190)))))</f>
        <v/>
      </c>
    </row>
    <row r="1189">
      <c r="A1189" t="inlineStr">
        <is>
          <t>CLBLM_R_X11Y49/CLBLM_R.CLBLM_IMUX32-&gt;CLBLM_M_C1</t>
        </is>
      </c>
      <c r="B1189" t="inlineStr">
        <is>
          <t>PassTransistor</t>
        </is>
      </c>
      <c r="C1189" t="n">
        <v>0</v>
      </c>
      <c r="E1189" t="n">
        <v>0</v>
      </c>
      <c r="F1189" t="n">
        <v>0</v>
      </c>
      <c r="G1189" t="n">
        <v>0</v>
      </c>
      <c r="H1189" t="n">
        <v>0</v>
      </c>
      <c r="I1189">
        <f>((D1191) + (D1190))</f>
        <v/>
      </c>
      <c r="J1189">
        <f>(((D1191) + (D1190))*C1189)</f>
        <v/>
      </c>
    </row>
    <row r="1190">
      <c r="A1190" t="inlineStr">
        <is>
          <t>CLBLM_R_X11Y49/CLBLM_M_C1</t>
        </is>
      </c>
      <c r="B1190" t="inlineStr">
        <is>
          <t>Part of wire</t>
        </is>
      </c>
      <c r="C1190" t="n">
        <v>0</v>
      </c>
      <c r="D1190" t="n">
        <v>0</v>
      </c>
      <c r="I1190">
        <f>(((D1190)/2) + (D1191))</f>
        <v/>
      </c>
      <c r="J1190">
        <f>((C1190)*(((D1190)/2) + (D1191)))</f>
        <v/>
      </c>
    </row>
    <row r="1191">
      <c r="A1191" t="inlineStr">
        <is>
          <t>masterReg/readData2[13]_i_2/I1</t>
        </is>
      </c>
      <c r="B1191" t="inlineStr">
        <is>
          <t>Inpin</t>
        </is>
      </c>
      <c r="D1191" t="n">
        <v>0</v>
      </c>
      <c r="E1191" t="n">
        <v>0.219</v>
      </c>
      <c r="F1191" t="n">
        <v>0.176</v>
      </c>
      <c r="G1191" t="n">
        <v>0.521</v>
      </c>
      <c r="H1191" t="n">
        <v>0.42</v>
      </c>
    </row>
    <row r="1192">
      <c r="A1192" t="inlineStr">
        <is>
          <t>sw_IBUF[15]: sw_IBUF[15]_inst/O to masterReg/readData2[13]_i_2/I1 sum delays</t>
        </is>
      </c>
      <c r="E1192">
        <f>(E2 + E5 + E7 + E9 + E11 + E15 + E18 + E27 + E39 + E51 + E63 + E74 + E86 + E1182 + E1186 + E1189 + E1191)</f>
        <v/>
      </c>
      <c r="F1192">
        <f>(F2 + F5 + F7 + F9 + F11 + F15 + F18 + F27 + F39 + F51 + F63 + F74 + F86 + F1182 + F1186 + F1189 + F1191)</f>
        <v/>
      </c>
      <c r="G1192">
        <f>(G2 + G5 + G7 + G9 + G11 + G15 + G18 + G27 + G39 + G51 + G63 + G74 + G86 + G1182 + G1186 + G1189 + G1191)</f>
        <v/>
      </c>
      <c r="H1192">
        <f>(H2 + H5 + H7 + H9 + H11 + H15 + H18 + H27 + H39 + H51 + H63 + H74 + H86 + H1182 + H1186 + H1189 + H1191)</f>
        <v/>
      </c>
      <c r="J1192">
        <f>(J2 + J4 + J5 + J6 + J7 + J8 + J9 + J10 + J11 + J14 + J15 + J17 + J18 + J26 + J27 + J38 + J39 + J50 + J51 + J62 + J63 + J73 + J74 + J85 + J86 + J109 + J1182 + J1185 + J1186 + J1188 + J1189 + J1190 + J1191)</f>
        <v/>
      </c>
    </row>
    <row r="1193">
      <c r="A1193" t="inlineStr">
        <is>
          <t>sw_IBUF[15]: sw_IBUF[15]_inst/O to masterReg/readData2[13]_i_2/I1sum delays + cap delay</t>
        </is>
      </c>
      <c r="E1193">
        <f>1000*(E1192 + J1192)</f>
        <v/>
      </c>
      <c r="F1193">
        <f>1000*(F1192 + J1192)</f>
        <v/>
      </c>
      <c r="G1193">
        <f>1000*(G1192 + J1192)</f>
        <v/>
      </c>
      <c r="H1193">
        <f>1000*(H1192 + J1192)</f>
        <v/>
      </c>
    </row>
    <row r="1195">
      <c r="A1195" t="inlineStr">
        <is>
          <t>sw_IBUF[15]: sw_IBUF[15]_inst/O to masterReg/readData2[13]_i_2/I1Total delay (from Vivado)</t>
        </is>
      </c>
      <c r="E1195" t="inlineStr">
        <is>
          <t>1419</t>
        </is>
      </c>
      <c r="F1195" t="inlineStr">
        <is>
          <t>1238</t>
        </is>
      </c>
      <c r="G1195" t="inlineStr">
        <is>
          <t>2281</t>
        </is>
      </c>
      <c r="H1195" t="inlineStr">
        <is>
          <t>1952</t>
        </is>
      </c>
    </row>
    <row r="1197">
      <c r="A1197" t="inlineStr">
        <is>
          <t>INT_R_X11Y49/INT_R.NL1END0-&gt;&gt;WR1BEG1</t>
        </is>
      </c>
      <c r="B1197" t="inlineStr">
        <is>
          <t>Buffer</t>
        </is>
      </c>
      <c r="C1197" t="n">
        <v>1.16220225</v>
      </c>
      <c r="D1197" t="n">
        <v>0.008429000000000001</v>
      </c>
      <c r="E1197" t="n">
        <v>0.043</v>
      </c>
      <c r="F1197" t="n">
        <v>0.035</v>
      </c>
      <c r="G1197" t="n">
        <v>0.124</v>
      </c>
      <c r="H1197" t="n">
        <v>0.103</v>
      </c>
      <c r="I1197">
        <f>((D1200 + D1226 + D1237) + (D1198 + D1199))</f>
        <v/>
      </c>
      <c r="J1197">
        <f>(((D1200 + D1226 + D1237) + (D1198 + D1199))*C1197)</f>
        <v/>
      </c>
    </row>
    <row r="1198">
      <c r="A1198" t="inlineStr">
        <is>
          <t>INT_R_X11Y49/WR1BEG1</t>
        </is>
      </c>
      <c r="B1198" t="inlineStr">
        <is>
          <t>Part of wire</t>
        </is>
      </c>
      <c r="C1198" t="n">
        <v>0</v>
      </c>
      <c r="D1198" t="n">
        <v>0</v>
      </c>
    </row>
    <row r="1199">
      <c r="A1199" t="inlineStr">
        <is>
          <t>INT_L_X10Y49/WR1END1</t>
        </is>
      </c>
      <c r="B1199" t="inlineStr">
        <is>
          <t>Part of wire</t>
        </is>
      </c>
      <c r="C1199" t="n">
        <v>0</v>
      </c>
      <c r="D1199" t="n">
        <v>0</v>
      </c>
      <c r="I1199">
        <f>(((D1198 + D1199)/2) + (D1200 + D1226 + D1237))</f>
        <v/>
      </c>
      <c r="J1199">
        <f>((C1198 + C1199)*(((D1198 + D1199)/2) + (D1200 + D1226 + D1237)))</f>
        <v/>
      </c>
    </row>
    <row r="1200">
      <c r="A1200" t="inlineStr">
        <is>
          <t>INT_L_X10Y49/INT_L.WR1END1-&gt;&gt;BYP_ALT4</t>
        </is>
      </c>
      <c r="B1200" t="inlineStr">
        <is>
          <t>Buffer</t>
        </is>
      </c>
      <c r="C1200" t="n">
        <v>0</v>
      </c>
      <c r="D1200" t="n">
        <v>0.00757</v>
      </c>
      <c r="E1200" t="n">
        <v>0</v>
      </c>
      <c r="F1200" t="n">
        <v>0</v>
      </c>
      <c r="G1200" t="n">
        <v>0</v>
      </c>
      <c r="H1200" t="n">
        <v>0</v>
      </c>
      <c r="I1200">
        <f>((D1202) + (D1201))</f>
        <v/>
      </c>
      <c r="J1200">
        <f>(((D1202) + (D1201))*C1200)</f>
        <v/>
      </c>
    </row>
    <row r="1201">
      <c r="A1201" t="inlineStr">
        <is>
          <t>INT_L_X10Y49/BYP_ALT4</t>
        </is>
      </c>
      <c r="B1201" t="inlineStr">
        <is>
          <t>Part of wire</t>
        </is>
      </c>
      <c r="C1201" t="n">
        <v>0</v>
      </c>
      <c r="D1201" t="n">
        <v>0</v>
      </c>
      <c r="I1201">
        <f>(((D1201)/2) + (D1202))</f>
        <v/>
      </c>
      <c r="J1201">
        <f>((C1201)*(((D1201)/2) + (D1202)))</f>
        <v/>
      </c>
    </row>
    <row r="1202">
      <c r="A1202" t="inlineStr">
        <is>
          <t>INT_L_X10Y49/INT_L.BYP_ALT4-&gt;&gt;BYP_BOUNCE4</t>
        </is>
      </c>
      <c r="B1202" t="inlineStr">
        <is>
          <t>Buffer</t>
        </is>
      </c>
      <c r="C1202" t="n">
        <v>1.4764880625</v>
      </c>
      <c r="D1202" t="n">
        <v>0</v>
      </c>
      <c r="E1202" t="n">
        <v>0.059</v>
      </c>
      <c r="F1202" t="n">
        <v>0.049</v>
      </c>
      <c r="G1202" t="n">
        <v>0.178</v>
      </c>
      <c r="H1202" t="n">
        <v>0.147</v>
      </c>
      <c r="I1202">
        <f>((D1204 + D1215) + (D1203))</f>
        <v/>
      </c>
      <c r="J1202">
        <f>(((D1204 + D1215) + (D1203))*C1202)</f>
        <v/>
      </c>
    </row>
    <row r="1203">
      <c r="A1203" t="inlineStr">
        <is>
          <t>INT_L_X10Y49/BYP_BOUNCE4</t>
        </is>
      </c>
      <c r="B1203" t="inlineStr">
        <is>
          <t>Part of wire</t>
        </is>
      </c>
      <c r="C1203" t="n">
        <v>0</v>
      </c>
      <c r="D1203" t="n">
        <v>0</v>
      </c>
      <c r="I1203">
        <f>(((D1203)/2) + (D1204 + D1215))</f>
        <v/>
      </c>
      <c r="J1203">
        <f>((C1203)*(((D1203)/2) + (D1204 + D1215)))</f>
        <v/>
      </c>
    </row>
    <row r="1204">
      <c r="A1204" t="inlineStr">
        <is>
          <t>INT_L_X10Y49/INT_L.BYP_BOUNCE4-&gt;&gt;IMUX_L6</t>
        </is>
      </c>
      <c r="B1204" t="inlineStr">
        <is>
          <t>Buffer</t>
        </is>
      </c>
      <c r="C1204" t="n">
        <v>1.6107141875</v>
      </c>
      <c r="D1204" t="n">
        <v>0.007713</v>
      </c>
      <c r="E1204" t="n">
        <v>0.047</v>
      </c>
      <c r="F1204" t="n">
        <v>0.038</v>
      </c>
      <c r="G1204" t="n">
        <v>0.138</v>
      </c>
      <c r="H1204" t="n">
        <v>0.114</v>
      </c>
      <c r="I1204">
        <f>((((D1209) + (D1208))) + (D1205 + D1206))</f>
        <v/>
      </c>
      <c r="J1204">
        <f>(((((D1209) + (D1208))) + (D1205 + D1206))*C1204)</f>
        <v/>
      </c>
    </row>
    <row r="1205">
      <c r="A1205" t="inlineStr">
        <is>
          <t>INT_L_X10Y49/IMUX_L6</t>
        </is>
      </c>
      <c r="B1205" t="inlineStr">
        <is>
          <t>Part of wire</t>
        </is>
      </c>
      <c r="C1205" t="n">
        <v>0</v>
      </c>
      <c r="D1205" t="n">
        <v>0</v>
      </c>
    </row>
    <row r="1206">
      <c r="A1206" t="inlineStr">
        <is>
          <t>CLBLM_L_X10Y49/CLBLM_IMUX6</t>
        </is>
      </c>
      <c r="B1206" t="inlineStr">
        <is>
          <t>Part of wire</t>
        </is>
      </c>
      <c r="C1206" t="n">
        <v>0</v>
      </c>
      <c r="D1206" t="n">
        <v>0</v>
      </c>
      <c r="I1206">
        <f>(((D1205 + D1206)/2) + (((D1209) + (D1208))))</f>
        <v/>
      </c>
      <c r="J1206">
        <f>((C1205 + C1206)*(((D1205 + D1206)/2) + (((D1209) + (D1208)))))</f>
        <v/>
      </c>
    </row>
    <row r="1207">
      <c r="A1207" t="inlineStr">
        <is>
          <t>CLBLM_L_X10Y49/CLBLM_L.CLBLM_IMUX6-&gt;CLBLM_L_A1</t>
        </is>
      </c>
      <c r="B1207" t="inlineStr">
        <is>
          <t>PassTransistor</t>
        </is>
      </c>
      <c r="C1207" t="n">
        <v>0</v>
      </c>
      <c r="E1207" t="n">
        <v>0</v>
      </c>
      <c r="F1207" t="n">
        <v>0</v>
      </c>
      <c r="G1207" t="n">
        <v>0</v>
      </c>
      <c r="H1207" t="n">
        <v>0</v>
      </c>
      <c r="I1207">
        <f>((D1209) + (D1208))</f>
        <v/>
      </c>
      <c r="J1207">
        <f>(((D1209) + (D1208))*C1207)</f>
        <v/>
      </c>
    </row>
    <row r="1208">
      <c r="A1208" t="inlineStr">
        <is>
          <t>CLBLM_L_X10Y49/CLBLM_L_A1</t>
        </is>
      </c>
      <c r="B1208" t="inlineStr">
        <is>
          <t>Part of wire</t>
        </is>
      </c>
      <c r="C1208" t="n">
        <v>0</v>
      </c>
      <c r="D1208" t="n">
        <v>0</v>
      </c>
      <c r="I1208">
        <f>(((D1208)/2) + (D1209))</f>
        <v/>
      </c>
      <c r="J1208">
        <f>((C1208)*(((D1208)/2) + (D1209)))</f>
        <v/>
      </c>
    </row>
    <row r="1209">
      <c r="A1209" t="inlineStr">
        <is>
          <t>ALU1/readData2[15]_i_3/I1</t>
        </is>
      </c>
      <c r="B1209" t="inlineStr">
        <is>
          <t>Inpin</t>
        </is>
      </c>
      <c r="D1209" t="n">
        <v>0</v>
      </c>
      <c r="E1209" t="n">
        <v>0.214</v>
      </c>
      <c r="F1209" t="n">
        <v>0.172</v>
      </c>
      <c r="G1209" t="n">
        <v>0.516</v>
      </c>
      <c r="H1209" t="n">
        <v>0.416</v>
      </c>
    </row>
    <row r="1210">
      <c r="A1210" t="inlineStr">
        <is>
          <t>sw_IBUF[15]: sw_IBUF[15]_inst/O to ALU1/readData2[15]_i_3/I1 sum delays</t>
        </is>
      </c>
      <c r="E1210">
        <f>(E2 + E5 + E7 + E9 + E11 + E15 + E18 + E27 + E39 + E51 + E63 + E74 + E86 + E1182 + E1197 + E1200 + E1202 + E1204 + E1207 + E1209)</f>
        <v/>
      </c>
      <c r="F1210">
        <f>(F2 + F5 + F7 + F9 + F11 + F15 + F18 + F27 + F39 + F51 + F63 + F74 + F86 + F1182 + F1197 + F1200 + F1202 + F1204 + F1207 + F1209)</f>
        <v/>
      </c>
      <c r="G1210">
        <f>(G2 + G5 + G7 + G9 + G11 + G15 + G18 + G27 + G39 + G51 + G63 + G74 + G86 + G1182 + G1197 + G1200 + G1202 + G1204 + G1207 + G1209)</f>
        <v/>
      </c>
      <c r="H1210">
        <f>(H2 + H5 + H7 + H9 + H11 + H15 + H18 + H27 + H39 + H51 + H63 + H74 + H86 + H1182 + H1197 + H1200 + H1202 + H1204 + H1207 + H1209)</f>
        <v/>
      </c>
      <c r="J1210">
        <f>(J2 + J4 + J5 + J6 + J7 + J8 + J9 + J10 + J11 + J14 + J15 + J17 + J18 + J26 + J27 + J38 + J39 + J50 + J51 + J62 + J63 + J73 + J74 + J85 + J86 + J109 + J1182 + J1185 + J1197 + J1199 + J1200 + J1201 + J1202 + J1203 + J1204 + J1206 + J1207 + J1208 + J1209)</f>
        <v/>
      </c>
    </row>
    <row r="1211">
      <c r="A1211" t="inlineStr">
        <is>
          <t>sw_IBUF[15]: sw_IBUF[15]_inst/O to ALU1/readData2[15]_i_3/I1sum delays + cap delay</t>
        </is>
      </c>
      <c r="E1211">
        <f>1000*(E1210 + J1210)</f>
        <v/>
      </c>
      <c r="F1211">
        <f>1000*(F1210 + J1210)</f>
        <v/>
      </c>
      <c r="G1211">
        <f>1000*(G1210 + J1210)</f>
        <v/>
      </c>
      <c r="H1211">
        <f>1000*(H1210 + J1210)</f>
        <v/>
      </c>
    </row>
    <row r="1213">
      <c r="A1213" t="inlineStr">
        <is>
          <t>sw_IBUF[15]: sw_IBUF[15]_inst/O to ALU1/readData2[15]_i_3/I1Total delay (from Vivado)</t>
        </is>
      </c>
      <c r="E1213" t="inlineStr">
        <is>
          <t>1560</t>
        </is>
      </c>
      <c r="F1213" t="inlineStr">
        <is>
          <t>1362</t>
        </is>
      </c>
      <c r="G1213" t="inlineStr">
        <is>
          <t>2556</t>
        </is>
      </c>
      <c r="H1213" t="inlineStr">
        <is>
          <t>2186</t>
        </is>
      </c>
    </row>
    <row r="1215">
      <c r="A1215" t="inlineStr">
        <is>
          <t>INT_L_X10Y49/INT_L.BYP_BOUNCE4-&gt;&gt;IMUX_L38</t>
        </is>
      </c>
      <c r="B1215" t="inlineStr">
        <is>
          <t>Buffer</t>
        </is>
      </c>
      <c r="C1215" t="n">
        <v>1.6107141875</v>
      </c>
      <c r="D1215" t="n">
        <v>0.007713</v>
      </c>
      <c r="E1215" t="n">
        <v>0.047</v>
      </c>
      <c r="F1215" t="n">
        <v>0.038</v>
      </c>
      <c r="G1215" t="n">
        <v>0.138</v>
      </c>
      <c r="H1215" t="n">
        <v>0.114</v>
      </c>
      <c r="I1215">
        <f>((((D1220) + (D1219))) + (D1216 + D1217))</f>
        <v/>
      </c>
      <c r="J1215">
        <f>(((((D1220) + (D1219))) + (D1216 + D1217))*C1215)</f>
        <v/>
      </c>
    </row>
    <row r="1216">
      <c r="A1216" t="inlineStr">
        <is>
          <t>INT_L_X10Y49/IMUX_L38</t>
        </is>
      </c>
      <c r="B1216" t="inlineStr">
        <is>
          <t>Part of wire</t>
        </is>
      </c>
      <c r="C1216" t="n">
        <v>0</v>
      </c>
      <c r="D1216" t="n">
        <v>0</v>
      </c>
    </row>
    <row r="1217">
      <c r="A1217" t="inlineStr">
        <is>
          <t>CLBLM_L_X10Y49/CLBLM_IMUX38</t>
        </is>
      </c>
      <c r="B1217" t="inlineStr">
        <is>
          <t>Part of wire</t>
        </is>
      </c>
      <c r="C1217" t="n">
        <v>0</v>
      </c>
      <c r="D1217" t="n">
        <v>0</v>
      </c>
      <c r="I1217">
        <f>(((D1216 + D1217)/2) + (((D1220) + (D1219))))</f>
        <v/>
      </c>
      <c r="J1217">
        <f>((C1216 + C1217)*(((D1216 + D1217)/2) + (((D1220) + (D1219)))))</f>
        <v/>
      </c>
    </row>
    <row r="1218">
      <c r="A1218" t="inlineStr">
        <is>
          <t>CLBLM_L_X10Y49/CLBLM_L.CLBLM_IMUX38-&gt;CLBLM_M_D3</t>
        </is>
      </c>
      <c r="B1218" t="inlineStr">
        <is>
          <t>PassTransistor</t>
        </is>
      </c>
      <c r="C1218" t="n">
        <v>0</v>
      </c>
      <c r="E1218" t="n">
        <v>0</v>
      </c>
      <c r="F1218" t="n">
        <v>0</v>
      </c>
      <c r="G1218" t="n">
        <v>0</v>
      </c>
      <c r="H1218" t="n">
        <v>0</v>
      </c>
      <c r="I1218">
        <f>((D1220) + (D1219))</f>
        <v/>
      </c>
      <c r="J1218">
        <f>(((D1220) + (D1219))*C1218)</f>
        <v/>
      </c>
    </row>
    <row r="1219">
      <c r="A1219" t="inlineStr">
        <is>
          <t>CLBLM_L_X10Y49/CLBLM_M_D3</t>
        </is>
      </c>
      <c r="B1219" t="inlineStr">
        <is>
          <t>Part of wire</t>
        </is>
      </c>
      <c r="C1219" t="n">
        <v>0</v>
      </c>
      <c r="D1219" t="n">
        <v>0</v>
      </c>
      <c r="I1219">
        <f>(((D1219)/2) + (D1220))</f>
        <v/>
      </c>
      <c r="J1219">
        <f>((C1219)*(((D1219)/2) + (D1220)))</f>
        <v/>
      </c>
    </row>
    <row r="1220">
      <c r="A1220" t="inlineStr">
        <is>
          <t>masterReg/register_reg_r1_0_31_12_17_i_3/I3</t>
        </is>
      </c>
      <c r="B1220" t="inlineStr">
        <is>
          <t>Inpin</t>
        </is>
      </c>
      <c r="D1220" t="n">
        <v>0</v>
      </c>
      <c r="E1220" t="n">
        <v>0.144</v>
      </c>
      <c r="F1220" t="n">
        <v>0.08799999999999999</v>
      </c>
      <c r="G1220" t="n">
        <v>0.377</v>
      </c>
      <c r="H1220" t="n">
        <v>0.209</v>
      </c>
    </row>
    <row r="1221">
      <c r="A1221" t="inlineStr">
        <is>
          <t>sw_IBUF[15]: sw_IBUF[15]_inst/O to masterReg/register_reg_r1_0_31_12_17_i_3/I3 sum delays</t>
        </is>
      </c>
      <c r="E1221">
        <f>(E2 + E5 + E7 + E9 + E11 + E15 + E18 + E27 + E39 + E51 + E63 + E74 + E86 + E1182 + E1197 + E1200 + E1202 + E1215 + E1218 + E1220)</f>
        <v/>
      </c>
      <c r="F1221">
        <f>(F2 + F5 + F7 + F9 + F11 + F15 + F18 + F27 + F39 + F51 + F63 + F74 + F86 + F1182 + F1197 + F1200 + F1202 + F1215 + F1218 + F1220)</f>
        <v/>
      </c>
      <c r="G1221">
        <f>(G2 + G5 + G7 + G9 + G11 + G15 + G18 + G27 + G39 + G51 + G63 + G74 + G86 + G1182 + G1197 + G1200 + G1202 + G1215 + G1218 + G1220)</f>
        <v/>
      </c>
      <c r="H1221">
        <f>(H2 + H5 + H7 + H9 + H11 + H15 + H18 + H27 + H39 + H51 + H63 + H74 + H86 + H1182 + H1197 + H1200 + H1202 + H1215 + H1218 + H1220)</f>
        <v/>
      </c>
      <c r="J1221">
        <f>(J2 + J4 + J5 + J6 + J7 + J8 + J9 + J10 + J11 + J14 + J15 + J17 + J18 + J26 + J27 + J38 + J39 + J50 + J51 + J62 + J63 + J73 + J74 + J85 + J86 + J109 + J1182 + J1185 + J1197 + J1199 + J1200 + J1201 + J1202 + J1203 + J1215 + J1217 + J1218 + J1219 + J1220)</f>
        <v/>
      </c>
    </row>
    <row r="1222">
      <c r="A1222" t="inlineStr">
        <is>
          <t>sw_IBUF[15]: sw_IBUF[15]_inst/O to masterReg/register_reg_r1_0_31_12_17_i_3/I3sum delays + cap delay</t>
        </is>
      </c>
      <c r="E1222">
        <f>1000*(E1221 + J1221)</f>
        <v/>
      </c>
      <c r="F1222">
        <f>1000*(F1221 + J1221)</f>
        <v/>
      </c>
      <c r="G1222">
        <f>1000*(G1221 + J1221)</f>
        <v/>
      </c>
      <c r="H1222">
        <f>1000*(H1221 + J1221)</f>
        <v/>
      </c>
    </row>
    <row r="1224">
      <c r="A1224" t="inlineStr">
        <is>
          <t>sw_IBUF[15]: sw_IBUF[15]_inst/O to masterReg/register_reg_r1_0_31_12_17_i_3/I3Total delay (from Vivado)</t>
        </is>
      </c>
      <c r="E1224" t="inlineStr">
        <is>
          <t>1490</t>
        </is>
      </c>
      <c r="F1224" t="inlineStr">
        <is>
          <t>1278</t>
        </is>
      </c>
      <c r="G1224" t="inlineStr">
        <is>
          <t>2431</t>
        </is>
      </c>
      <c r="H1224" t="inlineStr">
        <is>
          <t>2007</t>
        </is>
      </c>
    </row>
    <row r="1226">
      <c r="A1226" t="inlineStr">
        <is>
          <t>INT_L_X10Y49/INT_L.WR1END1-&gt;&gt;IMUX_L33</t>
        </is>
      </c>
      <c r="B1226" t="inlineStr">
        <is>
          <t>Buffer</t>
        </is>
      </c>
      <c r="C1226" t="n">
        <v>1.6107141875</v>
      </c>
      <c r="D1226" t="n">
        <v>0.007713</v>
      </c>
      <c r="E1226" t="n">
        <v>0.047</v>
      </c>
      <c r="F1226" t="n">
        <v>0.038</v>
      </c>
      <c r="G1226" t="n">
        <v>0.138</v>
      </c>
      <c r="H1226" t="n">
        <v>0.114</v>
      </c>
      <c r="I1226">
        <f>((((D1231) + (D1230))) + (D1227 + D1228))</f>
        <v/>
      </c>
      <c r="J1226">
        <f>(((((D1231) + (D1230))) + (D1227 + D1228))*C1226)</f>
        <v/>
      </c>
    </row>
    <row r="1227">
      <c r="A1227" t="inlineStr">
        <is>
          <t>INT_L_X10Y49/IMUX_L33</t>
        </is>
      </c>
      <c r="B1227" t="inlineStr">
        <is>
          <t>Part of wire</t>
        </is>
      </c>
      <c r="C1227" t="n">
        <v>0</v>
      </c>
      <c r="D1227" t="n">
        <v>0</v>
      </c>
    </row>
    <row r="1228">
      <c r="A1228" t="inlineStr">
        <is>
          <t>CLBLM_L_X10Y49/CLBLM_IMUX33</t>
        </is>
      </c>
      <c r="B1228" t="inlineStr">
        <is>
          <t>Part of wire</t>
        </is>
      </c>
      <c r="C1228" t="n">
        <v>0</v>
      </c>
      <c r="D1228" t="n">
        <v>0</v>
      </c>
      <c r="I1228">
        <f>(((D1227 + D1228)/2) + (((D1231) + (D1230))))</f>
        <v/>
      </c>
      <c r="J1228">
        <f>((C1227 + C1228)*(((D1227 + D1228)/2) + (((D1231) + (D1230)))))</f>
        <v/>
      </c>
    </row>
    <row r="1229">
      <c r="A1229" t="inlineStr">
        <is>
          <t>CLBLM_L_X10Y49/CLBLM_L.CLBLM_IMUX33-&gt;CLBLM_L_C1</t>
        </is>
      </c>
      <c r="B1229" t="inlineStr">
        <is>
          <t>PassTransistor</t>
        </is>
      </c>
      <c r="C1229" t="n">
        <v>0</v>
      </c>
      <c r="E1229" t="n">
        <v>0</v>
      </c>
      <c r="F1229" t="n">
        <v>0</v>
      </c>
      <c r="G1229" t="n">
        <v>0</v>
      </c>
      <c r="H1229" t="n">
        <v>0</v>
      </c>
      <c r="I1229">
        <f>((D1231) + (D1230))</f>
        <v/>
      </c>
      <c r="J1229">
        <f>(((D1231) + (D1230))*C1229)</f>
        <v/>
      </c>
    </row>
    <row r="1230">
      <c r="A1230" t="inlineStr">
        <is>
          <t>CLBLM_L_X10Y49/CLBLM_L_C1</t>
        </is>
      </c>
      <c r="B1230" t="inlineStr">
        <is>
          <t>Part of wire</t>
        </is>
      </c>
      <c r="C1230" t="n">
        <v>0</v>
      </c>
      <c r="D1230" t="n">
        <v>0</v>
      </c>
      <c r="I1230">
        <f>(((D1230)/2) + (D1231))</f>
        <v/>
      </c>
      <c r="J1230">
        <f>((C1230)*(((D1230)/2) + (D1231)))</f>
        <v/>
      </c>
    </row>
    <row r="1231">
      <c r="A1231" t="inlineStr">
        <is>
          <t>masterReg/readData2[15]_i_2/I1</t>
        </is>
      </c>
      <c r="B1231" t="inlineStr">
        <is>
          <t>Inpin</t>
        </is>
      </c>
      <c r="D1231" t="n">
        <v>0</v>
      </c>
      <c r="E1231" t="n">
        <v>0.215</v>
      </c>
      <c r="F1231" t="n">
        <v>0.173</v>
      </c>
      <c r="G1231" t="n">
        <v>0.517</v>
      </c>
      <c r="H1231" t="n">
        <v>0.417</v>
      </c>
    </row>
    <row r="1232">
      <c r="A1232" t="inlineStr">
        <is>
          <t>sw_IBUF[15]: sw_IBUF[15]_inst/O to masterReg/readData2[15]_i_2/I1 sum delays</t>
        </is>
      </c>
      <c r="E1232">
        <f>(E2 + E5 + E7 + E9 + E11 + E15 + E18 + E27 + E39 + E51 + E63 + E74 + E86 + E1182 + E1197 + E1226 + E1229 + E1231)</f>
        <v/>
      </c>
      <c r="F1232">
        <f>(F2 + F5 + F7 + F9 + F11 + F15 + F18 + F27 + F39 + F51 + F63 + F74 + F86 + F1182 + F1197 + F1226 + F1229 + F1231)</f>
        <v/>
      </c>
      <c r="G1232">
        <f>(G2 + G5 + G7 + G9 + G11 + G15 + G18 + G27 + G39 + G51 + G63 + G74 + G86 + G1182 + G1197 + G1226 + G1229 + G1231)</f>
        <v/>
      </c>
      <c r="H1232">
        <f>(H2 + H5 + H7 + H9 + H11 + H15 + H18 + H27 + H39 + H51 + H63 + H74 + H86 + H1182 + H1197 + H1226 + H1229 + H1231)</f>
        <v/>
      </c>
      <c r="J1232">
        <f>(J2 + J4 + J5 + J6 + J7 + J8 + J9 + J10 + J11 + J14 + J15 + J17 + J18 + J26 + J27 + J38 + J39 + J50 + J51 + J62 + J63 + J73 + J74 + J85 + J86 + J109 + J1182 + J1185 + J1197 + J1199 + J1226 + J1228 + J1229 + J1230 + J1231)</f>
        <v/>
      </c>
    </row>
    <row r="1233">
      <c r="A1233" t="inlineStr">
        <is>
          <t>sw_IBUF[15]: sw_IBUF[15]_inst/O to masterReg/readData2[15]_i_2/I1sum delays + cap delay</t>
        </is>
      </c>
      <c r="E1233">
        <f>1000*(E1232 + J1232)</f>
        <v/>
      </c>
      <c r="F1233">
        <f>1000*(F1232 + J1232)</f>
        <v/>
      </c>
      <c r="G1233">
        <f>1000*(G1232 + J1232)</f>
        <v/>
      </c>
      <c r="H1233">
        <f>1000*(H1232 + J1232)</f>
        <v/>
      </c>
    </row>
    <row r="1235">
      <c r="A1235" t="inlineStr">
        <is>
          <t>sw_IBUF[15]: sw_IBUF[15]_inst/O to masterReg/readData2[15]_i_2/I1Total delay (from Vivado)</t>
        </is>
      </c>
      <c r="E1235" t="inlineStr">
        <is>
          <t>1482</t>
        </is>
      </c>
      <c r="F1235" t="inlineStr">
        <is>
          <t>1294</t>
        </is>
      </c>
      <c r="G1235" t="inlineStr">
        <is>
          <t>2404</t>
        </is>
      </c>
      <c r="H1235" t="inlineStr">
        <is>
          <t>2058</t>
        </is>
      </c>
    </row>
    <row r="1237">
      <c r="A1237" t="inlineStr">
        <is>
          <t>INT_L_X10Y49/INT_L.WR1END1-&gt;&gt;IMUX_L41</t>
        </is>
      </c>
      <c r="B1237" t="inlineStr">
        <is>
          <t>Buffer</t>
        </is>
      </c>
      <c r="C1237" t="n">
        <v>1.6107141875</v>
      </c>
      <c r="D1237" t="n">
        <v>0.007713</v>
      </c>
      <c r="E1237" t="n">
        <v>0.047</v>
      </c>
      <c r="F1237" t="n">
        <v>0.038</v>
      </c>
      <c r="G1237" t="n">
        <v>0.138</v>
      </c>
      <c r="H1237" t="n">
        <v>0.114</v>
      </c>
      <c r="I1237">
        <f>((((D1242) + (D1241))) + (D1238 + D1239))</f>
        <v/>
      </c>
      <c r="J1237">
        <f>(((((D1242) + (D1241))) + (D1238 + D1239))*C1237)</f>
        <v/>
      </c>
    </row>
    <row r="1238">
      <c r="A1238" t="inlineStr">
        <is>
          <t>INT_L_X10Y49/IMUX_L41</t>
        </is>
      </c>
      <c r="B1238" t="inlineStr">
        <is>
          <t>Part of wire</t>
        </is>
      </c>
      <c r="C1238" t="n">
        <v>0</v>
      </c>
      <c r="D1238" t="n">
        <v>0</v>
      </c>
    </row>
    <row r="1239">
      <c r="A1239" t="inlineStr">
        <is>
          <t>CLBLM_L_X10Y49/CLBLM_IMUX41</t>
        </is>
      </c>
      <c r="B1239" t="inlineStr">
        <is>
          <t>Part of wire</t>
        </is>
      </c>
      <c r="C1239" t="n">
        <v>0</v>
      </c>
      <c r="D1239" t="n">
        <v>0</v>
      </c>
      <c r="I1239">
        <f>(((D1238 + D1239)/2) + (((D1242) + (D1241))))</f>
        <v/>
      </c>
      <c r="J1239">
        <f>((C1238 + C1239)*(((D1238 + D1239)/2) + (((D1242) + (D1241)))))</f>
        <v/>
      </c>
    </row>
    <row r="1240">
      <c r="A1240" t="inlineStr">
        <is>
          <t>CLBLM_L_X10Y49/CLBLM_L.CLBLM_IMUX41-&gt;CLBLM_L_D1</t>
        </is>
      </c>
      <c r="B1240" t="inlineStr">
        <is>
          <t>PassTransistor</t>
        </is>
      </c>
      <c r="C1240" t="n">
        <v>0</v>
      </c>
      <c r="E1240" t="n">
        <v>0</v>
      </c>
      <c r="F1240" t="n">
        <v>0</v>
      </c>
      <c r="G1240" t="n">
        <v>0</v>
      </c>
      <c r="H1240" t="n">
        <v>0</v>
      </c>
      <c r="I1240">
        <f>((D1242) + (D1241))</f>
        <v/>
      </c>
      <c r="J1240">
        <f>(((D1242) + (D1241))*C1240)</f>
        <v/>
      </c>
    </row>
    <row r="1241">
      <c r="A1241" t="inlineStr">
        <is>
          <t>CLBLM_L_X10Y49/CLBLM_L_D1</t>
        </is>
      </c>
      <c r="B1241" t="inlineStr">
        <is>
          <t>Part of wire</t>
        </is>
      </c>
      <c r="C1241" t="n">
        <v>0</v>
      </c>
      <c r="D1241" t="n">
        <v>0</v>
      </c>
      <c r="I1241">
        <f>(((D1241)/2) + (D1242))</f>
        <v/>
      </c>
      <c r="J1241">
        <f>((C1241)*(((D1241)/2) + (D1242)))</f>
        <v/>
      </c>
    </row>
    <row r="1242">
      <c r="A1242" t="inlineStr">
        <is>
          <t>masterReg/register_reg_r1_0_31_12_17_i_1/I3</t>
        </is>
      </c>
      <c r="B1242" t="inlineStr">
        <is>
          <t>Inpin</t>
        </is>
      </c>
      <c r="D1242" t="n">
        <v>0</v>
      </c>
      <c r="E1242" t="n">
        <v>0.216</v>
      </c>
      <c r="F1242" t="n">
        <v>0.174</v>
      </c>
      <c r="G1242" t="n">
        <v>0.522</v>
      </c>
      <c r="H1242" t="n">
        <v>0.421</v>
      </c>
    </row>
    <row r="1243">
      <c r="A1243" t="inlineStr">
        <is>
          <t>sw_IBUF[15]: sw_IBUF[15]_inst/O to masterReg/register_reg_r1_0_31_12_17_i_1/I3 sum delays</t>
        </is>
      </c>
      <c r="E1243">
        <f>(E2 + E5 + E7 + E9 + E11 + E15 + E18 + E27 + E39 + E51 + E63 + E74 + E86 + E1182 + E1197 + E1237 + E1240 + E1242)</f>
        <v/>
      </c>
      <c r="F1243">
        <f>(F2 + F5 + F7 + F9 + F11 + F15 + F18 + F27 + F39 + F51 + F63 + F74 + F86 + F1182 + F1197 + F1237 + F1240 + F1242)</f>
        <v/>
      </c>
      <c r="G1243">
        <f>(G2 + G5 + G7 + G9 + G11 + G15 + G18 + G27 + G39 + G51 + G63 + G74 + G86 + G1182 + G1197 + G1237 + G1240 + G1242)</f>
        <v/>
      </c>
      <c r="H1243">
        <f>(H2 + H5 + H7 + H9 + H11 + H15 + H18 + H27 + H39 + H51 + H63 + H74 + H86 + H1182 + H1197 + H1237 + H1240 + H1242)</f>
        <v/>
      </c>
      <c r="J1243">
        <f>(J2 + J4 + J5 + J6 + J7 + J8 + J9 + J10 + J11 + J14 + J15 + J17 + J18 + J26 + J27 + J38 + J39 + J50 + J51 + J62 + J63 + J73 + J74 + J85 + J86 + J109 + J1182 + J1185 + J1197 + J1199 + J1237 + J1239 + J1240 + J1241 + J1242)</f>
        <v/>
      </c>
    </row>
    <row r="1244">
      <c r="A1244" t="inlineStr">
        <is>
          <t>sw_IBUF[15]: sw_IBUF[15]_inst/O to masterReg/register_reg_r1_0_31_12_17_i_1/I3sum delays + cap delay</t>
        </is>
      </c>
      <c r="E1244">
        <f>1000*(E1243 + J1243)</f>
        <v/>
      </c>
      <c r="F1244">
        <f>1000*(F1243 + J1243)</f>
        <v/>
      </c>
      <c r="G1244">
        <f>1000*(G1243 + J1243)</f>
        <v/>
      </c>
      <c r="H1244">
        <f>1000*(H1243 + J1243)</f>
        <v/>
      </c>
    </row>
    <row r="1246">
      <c r="A1246" t="inlineStr">
        <is>
          <t>sw_IBUF[15]: sw_IBUF[15]_inst/O to masterReg/register_reg_r1_0_31_12_17_i_1/I3Total delay (from Vivado)</t>
        </is>
      </c>
      <c r="E1246" t="inlineStr">
        <is>
          <t>1483</t>
        </is>
      </c>
      <c r="F1246" t="inlineStr">
        <is>
          <t>1295</t>
        </is>
      </c>
      <c r="G1246" t="inlineStr">
        <is>
          <t>2408</t>
        </is>
      </c>
      <c r="H1246" t="inlineStr">
        <is>
          <t>2061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20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LIOB33_X0Y11/IOB_IBUF0 LIOI3_X0Y11/LIOI_IBUF0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LIOB33_X0Y11/IOB_IBUF0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LIOI3_X0Y11/LIOI_IBUF0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LIOI3_X0Y11/LIOI3.LIOI_IBUF0-&gt;LIOI_I0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LIOI3_X0Y11/LIOI_I0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LIOI3_X0Y11/LIOI3.LIOI_I0-&gt;LIOI_ILOGIC0_D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LIOI3_X0Y11/LIOI_ILOGIC0_D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LIOI3_X0Y11/LIOI3.LIOI_ILOGIC0_D-&gt;&gt;IOI_ILOGIC0_O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LIOI3_X0Y11/IOI_ILOGIC0_O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LIOI3_X0Y11/LIOI3.IOI_ILOGIC0_O-&gt;&gt;IOI_LOGIC_OUTS18_1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LIOI3_X0Y11/IOI_LOGIC_OUTS18_1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IO_INT_INTERFACE_L_X0Y12/INT_INTERFACE_LOGIC_OUTS_L_B18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L_TERM_INT_X2Y13/TERM_INT_LOGIC_OUTS_L_B18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IO_INT_INTERFACE_L_X0Y12/IO_INT_INTERFACE_L.INT_INTERFACE_LOGIC_OUTS_L_B18-&gt;&gt;INT_INTERFACE_LOGIC_OUTS_L18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IO_INT_INTERFACE_L_X0Y12/INT_INTERFACE_LOGIC_OUTS_L18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INT_L_X0Y12/LOGIC_OUTS_L18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INT_L_X0Y12/INT_L.LOGIC_OUTS_L18-&gt;&gt;NE6BEG0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0.076</v>
      </c>
      <c r="F18" t="n">
        <v>0.062</v>
      </c>
      <c r="G18" t="n">
        <v>0.176</v>
      </c>
      <c r="H18" t="n">
        <v>0.145</v>
      </c>
      <c r="I18">
        <f>((D31) + (D19 + D20 + D21 + D22 + D23 + D24 + D25 + D26 + D27 + D28 + D29 + D30))</f>
        <v/>
      </c>
      <c r="J18">
        <f>(((D31) + (D19 + D20 + D21 + D22 + D23 + D24 + D25 + D26 + D27 + D28 + D29 + D30))*C18)</f>
        <v/>
      </c>
    </row>
    <row r="19">
      <c r="A19" t="inlineStr">
        <is>
          <t>INT_L_X0Y12/NE6BEG0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INT_L_X2Y16/NE6END0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INT_R_X1Y12/NE6A0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INT_R_X1Y13/NE6B0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INT_R_X1Y14/NE6C0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INT_R_X1Y15/NE6D0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INT_R_X1Y16/NE6E0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INT_INTERFACE_R_X1Y16/INT_INTERFACE_NE4C0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CMT_FIFO_R_X7Y20/CMT_FIFO_NE4C0_3</t>
        </is>
      </c>
      <c r="B27" t="inlineStr">
        <is>
          <t>Part of wire</t>
        </is>
      </c>
      <c r="C27" t="n">
        <v>0.31751</v>
      </c>
      <c r="D27" t="n">
        <v>0.018</v>
      </c>
    </row>
    <row r="28">
      <c r="A28" t="inlineStr">
        <is>
          <t>CMT_TOP_R_LOWER_T_X8Y18/CMT_TOP_NE4C0_0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VBRK_X9Y17/VBRK_NE4C0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CLBLL_L_X2Y16/CLBLL_NE4C0</t>
        </is>
      </c>
      <c r="B30" t="inlineStr">
        <is>
          <t>Part of wire</t>
        </is>
      </c>
      <c r="C30" t="n">
        <v>0</v>
      </c>
      <c r="D30" t="n">
        <v>0</v>
      </c>
      <c r="I30">
        <f>(((D19 + D20 + D21 + D22 + D23 + D24 + D25 + D26 + D27 + D28 + D29 + D30)/2) + (D31))</f>
        <v/>
      </c>
      <c r="J30">
        <f>((C19 + C20 + C21 + C22 + C23 + C24 + C25 + C26 + C27 + C28 + C29 + C30)*(((D19 + D20 + D21 + D22 + D23 + D24 + D25 + D26 + D27 + D28 + D29 + D30)/2) + (D31)))</f>
        <v/>
      </c>
    </row>
    <row r="31">
      <c r="A31" t="inlineStr">
        <is>
          <t>INT_L_X2Y16/INT_L.NE6END0-&gt;&gt;NN6BEG0</t>
        </is>
      </c>
      <c r="B31" t="inlineStr">
        <is>
          <t>Buffer</t>
        </is>
      </c>
      <c r="C31" t="n">
        <v>1.5845231875</v>
      </c>
      <c r="D31" t="n">
        <v>0.009979</v>
      </c>
      <c r="E31" t="n">
        <v>0.081</v>
      </c>
      <c r="F31" t="n">
        <v>0.067</v>
      </c>
      <c r="G31" t="n">
        <v>0.18</v>
      </c>
      <c r="H31" t="n">
        <v>0.149</v>
      </c>
      <c r="I31">
        <f>((D40) + (D32 + D33 + D34 + D35 + D36 + D37 + D38 + D39))</f>
        <v/>
      </c>
      <c r="J31">
        <f>(((D40) + (D32 + D33 + D34 + D35 + D36 + D37 + D38 + D39))*C31)</f>
        <v/>
      </c>
    </row>
    <row r="32">
      <c r="A32" t="inlineStr">
        <is>
          <t>INT_L_X2Y16/NN6BEG0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INT_L_X2Y22/NN6END0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INT_L_X2Y21/NN6END_S1_0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INT_L_X2Y17/NN6A0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INT_L_X2Y18/NN6B0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INT_L_X2Y19/NN6C0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INT_L_X2Y20/NN6D0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INT_L_X2Y21/NN6E0</t>
        </is>
      </c>
      <c r="B39" t="inlineStr">
        <is>
          <t>Part of wire</t>
        </is>
      </c>
      <c r="C39" t="n">
        <v>0</v>
      </c>
      <c r="D39" t="n">
        <v>0</v>
      </c>
      <c r="I39">
        <f>(((D32 + D33 + D34 + D35 + D36 + D37 + D38 + D39)/2) + (D40))</f>
        <v/>
      </c>
      <c r="J39">
        <f>((C32 + C33 + C34 + C35 + C36 + C37 + C38 + C39)*(((D32 + D33 + D34 + D35 + D36 + D37 + D38 + D39)/2) + (D40)))</f>
        <v/>
      </c>
    </row>
    <row r="40">
      <c r="A40" t="inlineStr">
        <is>
          <t>INT_L_X2Y22/INT_L.NN6END0-&gt;&gt;NN6BEG0</t>
        </is>
      </c>
      <c r="B40" t="inlineStr">
        <is>
          <t>Buffer</t>
        </is>
      </c>
      <c r="C40" t="n">
        <v>1.5845231875</v>
      </c>
      <c r="D40" t="n">
        <v>0.009979</v>
      </c>
      <c r="E40" t="n">
        <v>0.081</v>
      </c>
      <c r="F40" t="n">
        <v>0.067</v>
      </c>
      <c r="G40" t="n">
        <v>0.18</v>
      </c>
      <c r="H40" t="n">
        <v>0.149</v>
      </c>
      <c r="I40">
        <f>((D50) + (D41 + D42 + D43 + D44 + D45 + D46 + D47 + D48 + D49))</f>
        <v/>
      </c>
      <c r="J40">
        <f>(((D50) + (D41 + D42 + D43 + D44 + D45 + D46 + D47 + D48 + D49))*C40)</f>
        <v/>
      </c>
    </row>
    <row r="41">
      <c r="A41" t="inlineStr">
        <is>
          <t>INT_L_X2Y22/NN6BEG0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INT_L_X2Y28/NN6END0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INT_L_X2Y27/NN6END_S1_0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INT_L_X2Y23/NN6A0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INT_L_X2Y24/NN6B0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HCLK_L_X11Y26/HCLK_NN6B0</t>
        </is>
      </c>
      <c r="B46" t="inlineStr">
        <is>
          <t>Part of wire</t>
        </is>
      </c>
      <c r="C46" t="n">
        <v>0.15496</v>
      </c>
      <c r="D46" t="n">
        <v>0.01666</v>
      </c>
    </row>
    <row r="47">
      <c r="A47" t="inlineStr">
        <is>
          <t>INT_L_X2Y25/NN6C0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INT_L_X2Y26/NN6D0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INT_L_X2Y27/NN6E0</t>
        </is>
      </c>
      <c r="B49" t="inlineStr">
        <is>
          <t>Part of wire</t>
        </is>
      </c>
      <c r="C49" t="n">
        <v>0</v>
      </c>
      <c r="D49" t="n">
        <v>0</v>
      </c>
      <c r="I49">
        <f>(((D41 + D42 + D43 + D44 + D45 + D46 + D47 + D48 + D49)/2) + (D50))</f>
        <v/>
      </c>
      <c r="J49">
        <f>((C41 + C42 + C43 + C44 + C45 + C46 + C47 + C48 + C49)*(((D41 + D42 + D43 + D44 + D45 + D46 + D47 + D48 + D49)/2) + (D50)))</f>
        <v/>
      </c>
    </row>
    <row r="50">
      <c r="A50" t="inlineStr">
        <is>
          <t>INT_L_X2Y28/INT_L.NN6END0-&gt;&gt;NN6BEG0</t>
        </is>
      </c>
      <c r="B50" t="inlineStr">
        <is>
          <t>Buffer</t>
        </is>
      </c>
      <c r="C50" t="n">
        <v>1.5845231875</v>
      </c>
      <c r="D50" t="n">
        <v>0.009979</v>
      </c>
      <c r="E50" t="n">
        <v>0.081</v>
      </c>
      <c r="F50" t="n">
        <v>0.067</v>
      </c>
      <c r="G50" t="n">
        <v>0.18</v>
      </c>
      <c r="H50" t="n">
        <v>0.149</v>
      </c>
      <c r="I50">
        <f>((D59) + (D51 + D52 + D53 + D54 + D55 + D56 + D57 + D58))</f>
        <v/>
      </c>
      <c r="J50">
        <f>(((D59) + (D51 + D52 + D53 + D54 + D55 + D56 + D57 + D58))*C50)</f>
        <v/>
      </c>
    </row>
    <row r="51">
      <c r="A51" t="inlineStr">
        <is>
          <t>INT_L_X2Y28/NN6BEG0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INT_L_X2Y34/NN6END0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INT_L_X2Y33/NN6END_S1_0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INT_L_X2Y29/NN6A0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INT_L_X2Y30/NN6B0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INT_L_X2Y31/NN6C0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INT_L_X2Y32/NN6D0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INT_L_X2Y33/NN6E0</t>
        </is>
      </c>
      <c r="B58" t="inlineStr">
        <is>
          <t>Part of wire</t>
        </is>
      </c>
      <c r="C58" t="n">
        <v>0</v>
      </c>
      <c r="D58" t="n">
        <v>0</v>
      </c>
      <c r="I58">
        <f>(((D51 + D52 + D53 + D54 + D55 + D56 + D57 + D58)/2) + (D59))</f>
        <v/>
      </c>
      <c r="J58">
        <f>((C51 + C52 + C53 + C54 + C55 + C56 + C57 + C58)*(((D51 + D52 + D53 + D54 + D55 + D56 + D57 + D58)/2) + (D59)))</f>
        <v/>
      </c>
    </row>
    <row r="59">
      <c r="A59" t="inlineStr">
        <is>
          <t>INT_L_X2Y34/INT_L.NN6END0-&gt;&gt;NN6BEG0</t>
        </is>
      </c>
      <c r="B59" t="inlineStr">
        <is>
          <t>Buffer</t>
        </is>
      </c>
      <c r="C59" t="n">
        <v>1.5845231875</v>
      </c>
      <c r="D59" t="n">
        <v>0.009979</v>
      </c>
      <c r="E59" t="n">
        <v>0.081</v>
      </c>
      <c r="F59" t="n">
        <v>0.067</v>
      </c>
      <c r="G59" t="n">
        <v>0.18</v>
      </c>
      <c r="H59" t="n">
        <v>0.149</v>
      </c>
      <c r="I59">
        <f>((D68) + (D60 + D61 + D62 + D63 + D64 + D65 + D66 + D67))</f>
        <v/>
      </c>
      <c r="J59">
        <f>(((D68) + (D60 + D61 + D62 + D63 + D64 + D65 + D66 + D67))*C59)</f>
        <v/>
      </c>
    </row>
    <row r="60">
      <c r="A60" t="inlineStr">
        <is>
          <t>INT_L_X2Y34/NN6BEG0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INT_L_X2Y40/NN6END0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INT_L_X2Y39/NN6END_S1_0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INT_L_X2Y35/NN6A0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INT_L_X2Y36/NN6B0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INT_L_X2Y37/NN6C0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INT_L_X2Y38/NN6D0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INT_L_X2Y39/NN6E0</t>
        </is>
      </c>
      <c r="B67" t="inlineStr">
        <is>
          <t>Part of wire</t>
        </is>
      </c>
      <c r="C67" t="n">
        <v>0</v>
      </c>
      <c r="D67" t="n">
        <v>0</v>
      </c>
      <c r="I67">
        <f>(((D60 + D61 + D62 + D63 + D64 + D65 + D66 + D67)/2) + (D68))</f>
        <v/>
      </c>
      <c r="J67">
        <f>((C60 + C61 + C62 + C63 + C64 + C65 + C66 + C67)*(((D60 + D61 + D62 + D63 + D64 + D65 + D66 + D67)/2) + (D68)))</f>
        <v/>
      </c>
    </row>
    <row r="68">
      <c r="A68" t="inlineStr">
        <is>
          <t>INT_L_X2Y40/INT_L.NN6END0-&gt;&gt;NN6BEG0</t>
        </is>
      </c>
      <c r="B68" t="inlineStr">
        <is>
          <t>Buffer</t>
        </is>
      </c>
      <c r="C68" t="n">
        <v>1.5845231875</v>
      </c>
      <c r="D68" t="n">
        <v>0.009979</v>
      </c>
      <c r="E68" t="n">
        <v>0.081</v>
      </c>
      <c r="F68" t="n">
        <v>0.067</v>
      </c>
      <c r="G68" t="n">
        <v>0.18</v>
      </c>
      <c r="H68" t="n">
        <v>0.149</v>
      </c>
      <c r="I68">
        <f>((D77 + D1767) + (D69 + D70 + D71 + D72 + D73 + D74 + D75 + D76))</f>
        <v/>
      </c>
      <c r="J68">
        <f>(((D77 + D1767) + (D69 + D70 + D71 + D72 + D73 + D74 + D75 + D76))*C68)</f>
        <v/>
      </c>
    </row>
    <row r="69">
      <c r="A69" t="inlineStr">
        <is>
          <t>INT_L_X2Y40/NN6BEG0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INT_L_X2Y46/NN6END0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INT_L_X2Y45/NN6END_S1_0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INT_L_X2Y41/NN6A0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INT_L_X2Y42/NN6B0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INT_L_X2Y43/NN6C0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INT_L_X2Y44/NN6D0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INT_L_X2Y45/NN6E0</t>
        </is>
      </c>
      <c r="B76" t="inlineStr">
        <is>
          <t>Part of wire</t>
        </is>
      </c>
      <c r="C76" t="n">
        <v>0</v>
      </c>
      <c r="D76" t="n">
        <v>0</v>
      </c>
      <c r="I76">
        <f>(((D69 + D70 + D71 + D72 + D73 + D74 + D75 + D76)/2) + (D77 + D1767))</f>
        <v/>
      </c>
      <c r="J76">
        <f>((C69 + C70 + C71 + C72 + C73 + C74 + C75 + C76)*(((D69 + D70 + D71 + D72 + D73 + D74 + D75 + D76)/2) + (D77 + D1767)))</f>
        <v/>
      </c>
    </row>
    <row r="77">
      <c r="A77" t="inlineStr">
        <is>
          <t>INT_L_X2Y46/INT_L.NN6END0-&gt;&gt;NR1BEG0</t>
        </is>
      </c>
      <c r="B77" t="inlineStr">
        <is>
          <t>Buffer</t>
        </is>
      </c>
      <c r="C77" t="n">
        <v>1.16220225</v>
      </c>
      <c r="D77" t="n">
        <v>0.008429000000000001</v>
      </c>
      <c r="E77" t="n">
        <v>0.056</v>
      </c>
      <c r="F77" t="n">
        <v>0.046</v>
      </c>
      <c r="G77" t="n">
        <v>0.132</v>
      </c>
      <c r="H77" t="n">
        <v>0.109</v>
      </c>
      <c r="I77">
        <f>((D80 + D93 + D856) + (D78 + D79))</f>
        <v/>
      </c>
      <c r="J77">
        <f>(((D80 + D93 + D856) + (D78 + D79))*C77)</f>
        <v/>
      </c>
    </row>
    <row r="78">
      <c r="A78" t="inlineStr">
        <is>
          <t>INT_L_X2Y46/NR1BEG0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INT_L_X2Y47/NR1END0</t>
        </is>
      </c>
      <c r="B79" t="inlineStr">
        <is>
          <t>Part of wire</t>
        </is>
      </c>
      <c r="C79" t="n">
        <v>0</v>
      </c>
      <c r="D79" t="n">
        <v>0</v>
      </c>
      <c r="I79">
        <f>(((D78 + D79)/2) + (D80 + D93 + D856))</f>
        <v/>
      </c>
      <c r="J79">
        <f>((C78 + C79)*(((D78 + D79)/2) + (D80 + D93 + D856)))</f>
        <v/>
      </c>
    </row>
    <row r="80">
      <c r="A80" t="inlineStr">
        <is>
          <t>INT_L_X2Y47/INT_L.NR1END0-&gt;&gt;BYP_ALT0</t>
        </is>
      </c>
      <c r="B80" t="inlineStr">
        <is>
          <t>Buffer</t>
        </is>
      </c>
      <c r="C80" t="n">
        <v>0</v>
      </c>
      <c r="D80" t="n">
        <v>0.00757</v>
      </c>
      <c r="E80" t="n">
        <v>0</v>
      </c>
      <c r="F80" t="n">
        <v>0</v>
      </c>
      <c r="G80" t="n">
        <v>0</v>
      </c>
      <c r="H80" t="n">
        <v>0</v>
      </c>
      <c r="I80">
        <f>((D82) + (D81))</f>
        <v/>
      </c>
      <c r="J80">
        <f>(((D82) + (D81))*C80)</f>
        <v/>
      </c>
    </row>
    <row r="81">
      <c r="A81" t="inlineStr">
        <is>
          <t>INT_L_X2Y47/BYP_ALT0</t>
        </is>
      </c>
      <c r="B81" t="inlineStr">
        <is>
          <t>Part of wire</t>
        </is>
      </c>
      <c r="C81" t="n">
        <v>0</v>
      </c>
      <c r="D81" t="n">
        <v>0</v>
      </c>
      <c r="I81">
        <f>(((D81)/2) + (D82))</f>
        <v/>
      </c>
      <c r="J81">
        <f>((C81)*(((D81)/2) + (D82)))</f>
        <v/>
      </c>
    </row>
    <row r="82">
      <c r="A82" t="inlineStr">
        <is>
          <t>INT_L_X2Y47/INT_L.BYP_ALT0-&gt;&gt;BYP_L0</t>
        </is>
      </c>
      <c r="B82" t="inlineStr">
        <is>
          <t>Buffer</t>
        </is>
      </c>
      <c r="C82" t="n">
        <v>3.489880625</v>
      </c>
      <c r="D82" t="n">
        <v>0</v>
      </c>
      <c r="E82" t="n">
        <v>0.055</v>
      </c>
      <c r="F82" t="n">
        <v>0.045</v>
      </c>
      <c r="G82" t="n">
        <v>0.179</v>
      </c>
      <c r="H82" t="n">
        <v>0.148</v>
      </c>
      <c r="I82">
        <f>((((D87) + (D86))) + (D83 + D84))</f>
        <v/>
      </c>
      <c r="J82">
        <f>(((((D87) + (D86))) + (D83 + D84))*C82)</f>
        <v/>
      </c>
    </row>
    <row r="83">
      <c r="A83" t="inlineStr">
        <is>
          <t>INT_L_X2Y47/BYP_L0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CLBLL_L_X2Y47/CLBLL_BYP0</t>
        </is>
      </c>
      <c r="B84" t="inlineStr">
        <is>
          <t>Part of wire</t>
        </is>
      </c>
      <c r="C84" t="n">
        <v>0</v>
      </c>
      <c r="D84" t="n">
        <v>0</v>
      </c>
      <c r="I84">
        <f>(((D83 + D84)/2) + (((D87) + (D86))))</f>
        <v/>
      </c>
      <c r="J84">
        <f>((C83 + C84)*(((D83 + D84)/2) + (((D87) + (D86)))))</f>
        <v/>
      </c>
    </row>
    <row r="85">
      <c r="A85" t="inlineStr">
        <is>
          <t>CLBLL_L_X2Y47/CLBLL_L.CLBLL_BYP0-&gt;CLBLL_L_AX</t>
        </is>
      </c>
      <c r="B85" t="inlineStr">
        <is>
          <t>PassTransistor</t>
        </is>
      </c>
      <c r="C85" t="n">
        <v>0</v>
      </c>
      <c r="E85" t="n">
        <v>0</v>
      </c>
      <c r="F85" t="n">
        <v>0</v>
      </c>
      <c r="G85" t="n">
        <v>0</v>
      </c>
      <c r="H85" t="n">
        <v>0</v>
      </c>
      <c r="I85">
        <f>((D87) + (D86))</f>
        <v/>
      </c>
      <c r="J85">
        <f>(((D87) + (D86))*C85)</f>
        <v/>
      </c>
    </row>
    <row r="86">
      <c r="A86" t="inlineStr">
        <is>
          <t>CLBLL_L_X2Y47/CLBLL_L_AX</t>
        </is>
      </c>
      <c r="B86" t="inlineStr">
        <is>
          <t>Part of wire</t>
        </is>
      </c>
      <c r="C86" t="n">
        <v>0</v>
      </c>
      <c r="D86" t="n">
        <v>0</v>
      </c>
      <c r="I86">
        <f>(((D86)/2) + (D87))</f>
        <v/>
      </c>
      <c r="J86">
        <f>((C86)*(((D86)/2) + (D87)))</f>
        <v/>
      </c>
    </row>
    <row r="87">
      <c r="A87" t="inlineStr">
        <is>
          <t>masterReg/readData2_reg[0]_i_5/S</t>
        </is>
      </c>
      <c r="B87" t="inlineStr">
        <is>
          <t>Inpin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t="inlineStr">
        <is>
          <t>sw_IBUF[1]: sw_IBUF[1]_inst/O to masterReg/readData2_reg[0]_i_5/S sum delays</t>
        </is>
      </c>
      <c r="E88">
        <f>(E2 + E5 + E7 + E9 + E11 + E15 + E18 + E31 + E40 + E50 + E59 + E68 + E77 + E80 + E82 + E85 + E87)</f>
        <v/>
      </c>
      <c r="F88">
        <f>(F2 + F5 + F7 + F9 + F11 + F15 + F18 + F31 + F40 + F50 + F59 + F68 + F77 + F80 + F82 + F85 + F87)</f>
        <v/>
      </c>
      <c r="G88">
        <f>(G2 + G5 + G7 + G9 + G11 + G15 + G18 + G31 + G40 + G50 + G59 + G68 + G77 + G80 + G82 + G85 + G87)</f>
        <v/>
      </c>
      <c r="H88">
        <f>(H2 + H5 + H7 + H9 + H11 + H15 + H18 + H31 + H40 + H50 + H59 + H68 + H77 + H80 + H82 + H85 + H87)</f>
        <v/>
      </c>
      <c r="J88">
        <f>(J2 + J4 + J5 + J6 + J7 + J8 + J9 + J10 + J11 + J14 + J15 + J17 + J18 + J30 + J31 + J39 + J40 + J49 + J50 + J58 + J59 + J67 + J68 + J76 + J77 + J79 + J80 + J81 + J82 + J84 + J85 + J86 + J87)</f>
        <v/>
      </c>
    </row>
    <row r="89">
      <c r="A89" t="inlineStr">
        <is>
          <t>sw_IBUF[1]: sw_IBUF[1]_inst/O to masterReg/readData2_reg[0]_i_5/Ssum delays + cap delay</t>
        </is>
      </c>
      <c r="E89">
        <f>1000*(E88 + J88)</f>
        <v/>
      </c>
      <c r="F89">
        <f>1000*(F88 + J88)</f>
        <v/>
      </c>
      <c r="G89">
        <f>1000*(G88 + J88)</f>
        <v/>
      </c>
      <c r="H89">
        <f>1000*(H88 + J88)</f>
        <v/>
      </c>
    </row>
    <row r="91">
      <c r="A91" t="inlineStr">
        <is>
          <t>sw_IBUF[1]: sw_IBUF[1]_inst/O to masterReg/readData2_reg[0]_i_5/STotal delay (from Vivado)</t>
        </is>
      </c>
      <c r="E91" t="inlineStr">
        <is>
          <t>966</t>
        </is>
      </c>
      <c r="F91" t="inlineStr">
        <is>
          <t>831</t>
        </is>
      </c>
      <c r="G91" t="inlineStr">
        <is>
          <t>1640</t>
        </is>
      </c>
      <c r="H91" t="inlineStr">
        <is>
          <t>1389</t>
        </is>
      </c>
    </row>
    <row r="93">
      <c r="A93" t="inlineStr">
        <is>
          <t>INT_L_X2Y47/INT_L.NR1END0-&gt;&gt;NR1BEG0</t>
        </is>
      </c>
      <c r="B93" t="inlineStr">
        <is>
          <t>Buffer</t>
        </is>
      </c>
      <c r="C93" t="n">
        <v>1.16220225</v>
      </c>
      <c r="D93" t="n">
        <v>0.008429000000000001</v>
      </c>
      <c r="E93" t="n">
        <v>0.056</v>
      </c>
      <c r="F93" t="n">
        <v>0.046</v>
      </c>
      <c r="G93" t="n">
        <v>0.132</v>
      </c>
      <c r="H93" t="n">
        <v>0.109</v>
      </c>
      <c r="I93">
        <f>((D96 + D112 + D190) + (D94 + D95))</f>
        <v/>
      </c>
      <c r="J93">
        <f>(((D96 + D112 + D190) + (D94 + D95))*C93)</f>
        <v/>
      </c>
    </row>
    <row r="94">
      <c r="A94" t="inlineStr">
        <is>
          <t>INT_L_X2Y47/NR1BEG0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INT_L_X2Y48/NR1END0</t>
        </is>
      </c>
      <c r="B95" t="inlineStr">
        <is>
          <t>Part of wire</t>
        </is>
      </c>
      <c r="C95" t="n">
        <v>0</v>
      </c>
      <c r="D95" t="n">
        <v>0</v>
      </c>
      <c r="I95">
        <f>(((D94 + D95)/2) + (D96 + D112 + D190))</f>
        <v/>
      </c>
      <c r="J95">
        <f>((C94 + C95)*(((D94 + D95)/2) + (D96 + D112 + D190)))</f>
        <v/>
      </c>
    </row>
    <row r="96">
      <c r="A96" t="inlineStr">
        <is>
          <t>INT_L_X2Y48/INT_L.NR1END0-&gt;&gt;NE2BEG0</t>
        </is>
      </c>
      <c r="B96" t="inlineStr">
        <is>
          <t>Buffer</t>
        </is>
      </c>
      <c r="C96" t="n">
        <v>1.1851186875</v>
      </c>
      <c r="D96" t="n">
        <v>0.008473000000000001</v>
      </c>
      <c r="E96" t="n">
        <v>0.041</v>
      </c>
      <c r="F96" t="n">
        <v>0.033</v>
      </c>
      <c r="G96" t="n">
        <v>0.134</v>
      </c>
      <c r="H96" t="n">
        <v>0.111</v>
      </c>
      <c r="I96">
        <f>((D101) + (D97 + D98 + D99 + D100))</f>
        <v/>
      </c>
      <c r="J96">
        <f>(((D101) + (D97 + D98 + D99 + D100))*C96)</f>
        <v/>
      </c>
    </row>
    <row r="97">
      <c r="A97" t="inlineStr">
        <is>
          <t>INT_L_X2Y48/NE2BEG0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INT_R_X3Y49/NE2END0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INT_R_X3Y48/NE2END_S3_0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INT_L_X2Y49/NE2A0</t>
        </is>
      </c>
      <c r="B100" t="inlineStr">
        <is>
          <t>Part of wire</t>
        </is>
      </c>
      <c r="C100" t="n">
        <v>0</v>
      </c>
      <c r="D100" t="n">
        <v>0</v>
      </c>
      <c r="I100">
        <f>(((D97 + D98 + D99 + D100)/2) + (D101))</f>
        <v/>
      </c>
      <c r="J100">
        <f>((C97 + C98 + C99 + C100)*(((D97 + D98 + D99 + D100)/2) + (D101)))</f>
        <v/>
      </c>
    </row>
    <row r="101">
      <c r="A101" t="inlineStr">
        <is>
          <t>INT_R_X3Y49/INT_R.NE2END0-&gt;&gt;IMUX32</t>
        </is>
      </c>
      <c r="B101" t="inlineStr">
        <is>
          <t>Buffer</t>
        </is>
      </c>
      <c r="C101" t="n">
        <v>1.6107141875</v>
      </c>
      <c r="D101" t="n">
        <v>0.007713</v>
      </c>
      <c r="E101" t="n">
        <v>0.047</v>
      </c>
      <c r="F101" t="n">
        <v>0.038</v>
      </c>
      <c r="G101" t="n">
        <v>0.138</v>
      </c>
      <c r="H101" t="n">
        <v>0.114</v>
      </c>
      <c r="I101">
        <f>((((D106) + (D105))) + (D102 + D103))</f>
        <v/>
      </c>
      <c r="J101">
        <f>(((((D106) + (D105))) + (D102 + D103))*C101)</f>
        <v/>
      </c>
    </row>
    <row r="102">
      <c r="A102" t="inlineStr">
        <is>
          <t>INT_R_X3Y49/IMUX32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CLBLM_R_X3Y49/CLBLM_IMUX32</t>
        </is>
      </c>
      <c r="B103" t="inlineStr">
        <is>
          <t>Part of wire</t>
        </is>
      </c>
      <c r="C103" t="n">
        <v>0</v>
      </c>
      <c r="D103" t="n">
        <v>0</v>
      </c>
      <c r="I103">
        <f>(((D102 + D103)/2) + (((D106) + (D105))))</f>
        <v/>
      </c>
      <c r="J103">
        <f>((C102 + C103)*(((D102 + D103)/2) + (((D106) + (D105)))))</f>
        <v/>
      </c>
    </row>
    <row r="104">
      <c r="A104" t="inlineStr">
        <is>
          <t>CLBLM_R_X3Y49/CLBLM_R.CLBLM_IMUX32-&gt;CLBLM_M_C1</t>
        </is>
      </c>
      <c r="B104" t="inlineStr">
        <is>
          <t>PassTransistor</t>
        </is>
      </c>
      <c r="C104" t="n">
        <v>0</v>
      </c>
      <c r="E104" t="n">
        <v>0</v>
      </c>
      <c r="F104" t="n">
        <v>0</v>
      </c>
      <c r="G104" t="n">
        <v>0</v>
      </c>
      <c r="H104" t="n">
        <v>0</v>
      </c>
      <c r="I104">
        <f>((D106) + (D105))</f>
        <v/>
      </c>
      <c r="J104">
        <f>(((D106) + (D105))*C104)</f>
        <v/>
      </c>
    </row>
    <row r="105">
      <c r="A105" t="inlineStr">
        <is>
          <t>CLBLM_R_X3Y49/CLBLM_M_C1</t>
        </is>
      </c>
      <c r="B105" t="inlineStr">
        <is>
          <t>Part of wire</t>
        </is>
      </c>
      <c r="C105" t="n">
        <v>0</v>
      </c>
      <c r="D105" t="n">
        <v>0</v>
      </c>
      <c r="I105">
        <f>(((D105)/2) + (D106))</f>
        <v/>
      </c>
      <c r="J105">
        <f>((C105)*(((D105)/2) + (D106)))</f>
        <v/>
      </c>
    </row>
    <row r="106">
      <c r="A106" t="inlineStr">
        <is>
          <t>ALU1/register_reg_r1_0_31_12_17_i_18/I4</t>
        </is>
      </c>
      <c r="B106" t="inlineStr">
        <is>
          <t>Inpin</t>
        </is>
      </c>
      <c r="D106" t="n">
        <v>0</v>
      </c>
      <c r="E106" t="n">
        <v>0.219</v>
      </c>
      <c r="F106" t="n">
        <v>0.176</v>
      </c>
      <c r="G106" t="n">
        <v>0.521</v>
      </c>
      <c r="H106" t="n">
        <v>0.42</v>
      </c>
    </row>
    <row r="107">
      <c r="A107" t="inlineStr">
        <is>
          <t>sw_IBUF[1]: sw_IBUF[1]_inst/O to ALU1/register_reg_r1_0_31_12_17_i_18/I4 sum delays</t>
        </is>
      </c>
      <c r="E107">
        <f>(E2 + E5 + E7 + E9 + E11 + E15 + E18 + E31 + E40 + E50 + E59 + E68 + E77 + E93 + E96 + E101 + E104 + E106)</f>
        <v/>
      </c>
      <c r="F107">
        <f>(F2 + F5 + F7 + F9 + F11 + F15 + F18 + F31 + F40 + F50 + F59 + F68 + F77 + F93 + F96 + F101 + F104 + F106)</f>
        <v/>
      </c>
      <c r="G107">
        <f>(G2 + G5 + G7 + G9 + G11 + G15 + G18 + G31 + G40 + G50 + G59 + G68 + G77 + G93 + G96 + G101 + G104 + G106)</f>
        <v/>
      </c>
      <c r="H107">
        <f>(H2 + H5 + H7 + H9 + H11 + H15 + H18 + H31 + H40 + H50 + H59 + H68 + H77 + H93 + H96 + H101 + H104 + H106)</f>
        <v/>
      </c>
      <c r="J107">
        <f>(J2 + J4 + J5 + J6 + J7 + J8 + J9 + J10 + J11 + J14 + J15 + J17 + J18 + J30 + J31 + J39 + J40 + J49 + J50 + J58 + J59 + J67 + J68 + J76 + J77 + J79 + J93 + J95 + J96 + J100 + J101 + J103 + J104 + J105 + J106)</f>
        <v/>
      </c>
    </row>
    <row r="108">
      <c r="A108" t="inlineStr">
        <is>
          <t>sw_IBUF[1]: sw_IBUF[1]_inst/O to ALU1/register_reg_r1_0_31_12_17_i_18/I4sum delays + cap delay</t>
        </is>
      </c>
      <c r="E108">
        <f>1000*(E107 + J107)</f>
        <v/>
      </c>
      <c r="F108">
        <f>1000*(F107 + J107)</f>
        <v/>
      </c>
      <c r="G108">
        <f>1000*(G107 + J107)</f>
        <v/>
      </c>
      <c r="H108">
        <f>1000*(H107 + J107)</f>
        <v/>
      </c>
    </row>
    <row r="110">
      <c r="A110" t="inlineStr">
        <is>
          <t>sw_IBUF[1]: sw_IBUF[1]_inst/O to ALU1/register_reg_r1_0_31_12_17_i_18/I4Total delay (from Vivado)</t>
        </is>
      </c>
      <c r="E110" t="inlineStr">
        <is>
          <t>1309</t>
        </is>
      </c>
      <c r="F110" t="inlineStr">
        <is>
          <t>1114</t>
        </is>
      </c>
      <c r="G110" t="inlineStr">
        <is>
          <t>2296</t>
        </is>
      </c>
      <c r="H110" t="inlineStr">
        <is>
          <t>1927</t>
        </is>
      </c>
    </row>
    <row r="112">
      <c r="A112" t="inlineStr">
        <is>
          <t>INT_L_X2Y48/INT_L.NR1END0-&gt;&gt;NN2BEG0</t>
        </is>
      </c>
      <c r="B112" t="inlineStr">
        <is>
          <t>Buffer</t>
        </is>
      </c>
      <c r="C112" t="n">
        <v>1.1851186875</v>
      </c>
      <c r="D112" t="n">
        <v>0.008473000000000001</v>
      </c>
      <c r="E112" t="n">
        <v>0.06</v>
      </c>
      <c r="F112" t="n">
        <v>0.05</v>
      </c>
      <c r="G112" t="n">
        <v>0.132</v>
      </c>
      <c r="H112" t="n">
        <v>0.109</v>
      </c>
      <c r="I112">
        <f>((D119 + D143 + D154) + (D113 + D114 + D115 + D116 + D117 + D118))</f>
        <v/>
      </c>
      <c r="J112">
        <f>(((D119 + D143 + D154) + (D113 + D114 + D115 + D116 + D117 + D118))*C112)</f>
        <v/>
      </c>
    </row>
    <row r="113">
      <c r="A113" t="inlineStr">
        <is>
          <t>INT_L_X2Y48/NN2BEG0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INT_L_X2Y50/NN2END0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INT_L_X2Y49/NN2END_S2_0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INT_L_X2Y49/NN2A0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BRKH_INT_X2Y49/BRKH_INT_NN2A0</t>
        </is>
      </c>
      <c r="B117" t="inlineStr">
        <is>
          <t>Part of wire</t>
        </is>
      </c>
      <c r="C117" t="n">
        <v>0.00523</v>
      </c>
      <c r="D117" t="n">
        <v>0.001</v>
      </c>
    </row>
    <row r="118">
      <c r="A118" t="inlineStr">
        <is>
          <t>BRKH_INT_X2Y49/BRKH_INT_NN2END_S2_0</t>
        </is>
      </c>
      <c r="B118" t="inlineStr">
        <is>
          <t>Part of wire</t>
        </is>
      </c>
      <c r="C118" t="n">
        <v>0.00523</v>
      </c>
      <c r="D118" t="n">
        <v>0.001</v>
      </c>
      <c r="I118">
        <f>(((D113 + D114 + D115 + D116 + D117 + D118)/2) + (D119 + D143 + D154))</f>
        <v/>
      </c>
      <c r="J118">
        <f>((C113 + C114 + C115 + C116 + C117 + C118)*(((D113 + D114 + D115 + D116 + D117 + D118)/2) + (D119 + D143 + D154)))</f>
        <v/>
      </c>
    </row>
    <row r="119">
      <c r="A119" t="inlineStr">
        <is>
          <t>INT_L_X2Y50/INT_L.NN2END0-&gt;&gt;NN2BEG0</t>
        </is>
      </c>
      <c r="B119" t="inlineStr">
        <is>
          <t>Buffer</t>
        </is>
      </c>
      <c r="C119" t="n">
        <v>1.1851186875</v>
      </c>
      <c r="D119" t="n">
        <v>0.008473000000000001</v>
      </c>
      <c r="E119" t="n">
        <v>0.06</v>
      </c>
      <c r="F119" t="n">
        <v>0.05</v>
      </c>
      <c r="G119" t="n">
        <v>0.132</v>
      </c>
      <c r="H119" t="n">
        <v>0.109</v>
      </c>
      <c r="I119">
        <f>((D124) + (D120 + D121 + D122 + D123))</f>
        <v/>
      </c>
      <c r="J119">
        <f>(((D124) + (D120 + D121 + D122 + D123))*C119)</f>
        <v/>
      </c>
    </row>
    <row r="120">
      <c r="A120" t="inlineStr">
        <is>
          <t>INT_L_X2Y50/NN2BEG0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INT_L_X2Y52/NN2END0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INT_L_X2Y51/NN2END_S2_0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INT_L_X2Y51/NN2A0</t>
        </is>
      </c>
      <c r="B123" t="inlineStr">
        <is>
          <t>Part of wire</t>
        </is>
      </c>
      <c r="C123" t="n">
        <v>0</v>
      </c>
      <c r="D123" t="n">
        <v>0</v>
      </c>
      <c r="I123">
        <f>(((D120 + D121 + D122 + D123)/2) + (D124))</f>
        <v/>
      </c>
      <c r="J123">
        <f>((C120 + C121 + C122 + C123)*(((D120 + D121 + D122 + D123)/2) + (D124)))</f>
        <v/>
      </c>
    </row>
    <row r="124">
      <c r="A124" t="inlineStr">
        <is>
          <t>INT_L_X2Y52/INT_L.NN2END0-&gt;&gt;EE2BEG0</t>
        </is>
      </c>
      <c r="B124" t="inlineStr">
        <is>
          <t>Buffer</t>
        </is>
      </c>
      <c r="C124" t="n">
        <v>1.1851186875</v>
      </c>
      <c r="D124" t="n">
        <v>0.008473000000000001</v>
      </c>
      <c r="E124" t="n">
        <v>0.061</v>
      </c>
      <c r="F124" t="n">
        <v>0.05</v>
      </c>
      <c r="G124" t="n">
        <v>0.139</v>
      </c>
      <c r="H124" t="n">
        <v>0.115</v>
      </c>
      <c r="I124">
        <f>((D130) + (D125 + D126 + D127 + D128 + D129))</f>
        <v/>
      </c>
      <c r="J124">
        <f>(((D130) + (D125 + D126 + D127 + D128 + D129))*C124)</f>
        <v/>
      </c>
    </row>
    <row r="125">
      <c r="A125" t="inlineStr">
        <is>
          <t>INT_L_X2Y52/EE2BEG0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INT_L_X4Y52/EE2END0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INT_R_X3Y52/EE2A0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CLBLM_R_X3Y52/CLBLM_EE2A0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CLBLL_L_X4Y52/CLBLL_EE2A0</t>
        </is>
      </c>
      <c r="B129" t="inlineStr">
        <is>
          <t>Part of wire</t>
        </is>
      </c>
      <c r="C129" t="n">
        <v>0</v>
      </c>
      <c r="D129" t="n">
        <v>0</v>
      </c>
      <c r="I129">
        <f>(((D125 + D126 + D127 + D128 + D129)/2) + (D130))</f>
        <v/>
      </c>
      <c r="J129">
        <f>((C125 + C126 + C127 + C128 + C129)*(((D125 + D126 + D127 + D128 + D129)/2) + (D130)))</f>
        <v/>
      </c>
    </row>
    <row r="130">
      <c r="A130" t="inlineStr">
        <is>
          <t>INT_L_X4Y52/INT_L.EE2END0-&gt;&gt;BYP_ALT1</t>
        </is>
      </c>
      <c r="B130" t="inlineStr">
        <is>
          <t>Buffer</t>
        </is>
      </c>
      <c r="C130" t="n">
        <v>0</v>
      </c>
      <c r="D130" t="n">
        <v>0.00757</v>
      </c>
      <c r="E130" t="n">
        <v>0</v>
      </c>
      <c r="F130" t="n">
        <v>0</v>
      </c>
      <c r="G130" t="n">
        <v>0</v>
      </c>
      <c r="H130" t="n">
        <v>0</v>
      </c>
      <c r="I130">
        <f>((D132) + (D131))</f>
        <v/>
      </c>
      <c r="J130">
        <f>(((D132) + (D131))*C130)</f>
        <v/>
      </c>
    </row>
    <row r="131">
      <c r="A131" t="inlineStr">
        <is>
          <t>INT_L_X4Y52/BYP_ALT1</t>
        </is>
      </c>
      <c r="B131" t="inlineStr">
        <is>
          <t>Part of wire</t>
        </is>
      </c>
      <c r="C131" t="n">
        <v>0</v>
      </c>
      <c r="D131" t="n">
        <v>0</v>
      </c>
      <c r="I131">
        <f>(((D131)/2) + (D132))</f>
        <v/>
      </c>
      <c r="J131">
        <f>((C131)*(((D131)/2) + (D132)))</f>
        <v/>
      </c>
    </row>
    <row r="132">
      <c r="A132" t="inlineStr">
        <is>
          <t>INT_L_X4Y52/INT_L.BYP_ALT1-&gt;&gt;BYP_L1</t>
        </is>
      </c>
      <c r="B132" t="inlineStr">
        <is>
          <t>Buffer</t>
        </is>
      </c>
      <c r="C132" t="n">
        <v>3.489880625</v>
      </c>
      <c r="D132" t="n">
        <v>0</v>
      </c>
      <c r="E132" t="n">
        <v>0.055</v>
      </c>
      <c r="F132" t="n">
        <v>0.045</v>
      </c>
      <c r="G132" t="n">
        <v>0.179</v>
      </c>
      <c r="H132" t="n">
        <v>0.148</v>
      </c>
      <c r="I132">
        <f>((((D137) + (D136))) + (D133 + D134))</f>
        <v/>
      </c>
      <c r="J132">
        <f>(((((D137) + (D136))) + (D133 + D134))*C132)</f>
        <v/>
      </c>
    </row>
    <row r="133">
      <c r="A133" t="inlineStr">
        <is>
          <t>INT_L_X4Y52/BYP_L1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CLBLL_L_X4Y52/CLBLL_BYP1</t>
        </is>
      </c>
      <c r="B134" t="inlineStr">
        <is>
          <t>Part of wire</t>
        </is>
      </c>
      <c r="C134" t="n">
        <v>0</v>
      </c>
      <c r="D134" t="n">
        <v>0</v>
      </c>
      <c r="I134">
        <f>(((D133 + D134)/2) + (((D137) + (D136))))</f>
        <v/>
      </c>
      <c r="J134">
        <f>((C133 + C134)*(((D133 + D134)/2) + (((D137) + (D136)))))</f>
        <v/>
      </c>
    </row>
    <row r="135">
      <c r="A135" t="inlineStr">
        <is>
          <t>CLBLL_L_X4Y52/CLBLL_L.CLBLL_BYP1-&gt;CLBLL_LL_AX</t>
        </is>
      </c>
      <c r="B135" t="inlineStr">
        <is>
          <t>PassTransistor</t>
        </is>
      </c>
      <c r="C135" t="n">
        <v>0</v>
      </c>
      <c r="E135" t="n">
        <v>0</v>
      </c>
      <c r="F135" t="n">
        <v>0</v>
      </c>
      <c r="G135" t="n">
        <v>0</v>
      </c>
      <c r="H135" t="n">
        <v>0</v>
      </c>
      <c r="I135">
        <f>((D137) + (D136))</f>
        <v/>
      </c>
      <c r="J135">
        <f>(((D137) + (D136))*C135)</f>
        <v/>
      </c>
    </row>
    <row r="136">
      <c r="A136" t="inlineStr">
        <is>
          <t>CLBLL_L_X4Y52/CLBLL_LL_AX</t>
        </is>
      </c>
      <c r="B136" t="inlineStr">
        <is>
          <t>Part of wire</t>
        </is>
      </c>
      <c r="C136" t="n">
        <v>0</v>
      </c>
      <c r="D136" t="n">
        <v>0.001665</v>
      </c>
      <c r="I136">
        <f>(((D136)/2) + (D137))</f>
        <v/>
      </c>
      <c r="J136">
        <f>((C136)*(((D136)/2) + (D137)))</f>
        <v/>
      </c>
    </row>
    <row r="137">
      <c r="A137" t="inlineStr">
        <is>
          <t>masterReg/readData2_reg[24]_i_5/S</t>
        </is>
      </c>
      <c r="B137" t="inlineStr">
        <is>
          <t>Inpin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t="inlineStr">
        <is>
          <t>sw_IBUF[1]: sw_IBUF[1]_inst/O to masterReg/readData2_reg[24]_i_5/S sum delays</t>
        </is>
      </c>
      <c r="E138">
        <f>(E2 + E5 + E7 + E9 + E11 + E15 + E18 + E31 + E40 + E50 + E59 + E68 + E77 + E93 + E112 + E119 + E124 + E130 + E132 + E135 + E137)</f>
        <v/>
      </c>
      <c r="F138">
        <f>(F2 + F5 + F7 + F9 + F11 + F15 + F18 + F31 + F40 + F50 + F59 + F68 + F77 + F93 + F112 + F119 + F124 + F130 + F132 + F135 + F137)</f>
        <v/>
      </c>
      <c r="G138">
        <f>(G2 + G5 + G7 + G9 + G11 + G15 + G18 + G31 + G40 + G50 + G59 + G68 + G77 + G93 + G112 + G119 + G124 + G130 + G132 + G135 + G137)</f>
        <v/>
      </c>
      <c r="H138">
        <f>(H2 + H5 + H7 + H9 + H11 + H15 + H18 + H31 + H40 + H50 + H59 + H68 + H77 + H93 + H112 + H119 + H124 + H130 + H132 + H135 + H137)</f>
        <v/>
      </c>
      <c r="J138">
        <f>(J2 + J4 + J5 + J6 + J7 + J8 + J9 + J10 + J11 + J14 + J15 + J17 + J18 + J30 + J31 + J39 + J40 + J49 + J50 + J58 + J59 + J67 + J68 + J76 + J77 + J79 + J93 + J95 + J112 + J118 + J119 + J123 + J124 + J129 + J130 + J131 + J132 + J134 + J135 + J136 + J137)</f>
        <v/>
      </c>
    </row>
    <row r="139">
      <c r="A139" t="inlineStr">
        <is>
          <t>sw_IBUF[1]: sw_IBUF[1]_inst/O to masterReg/readData2_reg[24]_i_5/Ssum delays + cap delay</t>
        </is>
      </c>
      <c r="E139">
        <f>1000*(E138 + J138)</f>
        <v/>
      </c>
      <c r="F139">
        <f>1000*(F138 + J138)</f>
        <v/>
      </c>
      <c r="G139">
        <f>1000*(G138 + J138)</f>
        <v/>
      </c>
      <c r="H139">
        <f>1000*(H138 + J138)</f>
        <v/>
      </c>
    </row>
    <row r="141">
      <c r="A141" t="inlineStr">
        <is>
          <t>sw_IBUF[1]: sw_IBUF[1]_inst/O to masterReg/readData2_reg[24]_i_5/STotal delay (from Vivado)</t>
        </is>
      </c>
      <c r="E141" t="inlineStr">
        <is>
          <t>1281</t>
        </is>
      </c>
      <c r="F141" t="inlineStr">
        <is>
          <t>1105</t>
        </is>
      </c>
      <c r="G141" t="inlineStr">
        <is>
          <t>2153</t>
        </is>
      </c>
      <c r="H141" t="inlineStr">
        <is>
          <t>1825</t>
        </is>
      </c>
    </row>
    <row r="143">
      <c r="A143" t="inlineStr">
        <is>
          <t>INT_L_X2Y50/INT_L.NN2END0-&gt;&gt;IMUX_L17</t>
        </is>
      </c>
      <c r="B143" t="inlineStr">
        <is>
          <t>Buffer</t>
        </is>
      </c>
      <c r="C143" t="n">
        <v>1.6107141875</v>
      </c>
      <c r="D143" t="n">
        <v>0.007713</v>
      </c>
      <c r="E143" t="n">
        <v>0.047</v>
      </c>
      <c r="F143" t="n">
        <v>0.038</v>
      </c>
      <c r="G143" t="n">
        <v>0.138</v>
      </c>
      <c r="H143" t="n">
        <v>0.114</v>
      </c>
      <c r="I143">
        <f>((((D148) + (D147))) + (D144 + D145))</f>
        <v/>
      </c>
      <c r="J143">
        <f>(((((D148) + (D147))) + (D144 + D145))*C143)</f>
        <v/>
      </c>
    </row>
    <row r="144">
      <c r="A144" t="inlineStr">
        <is>
          <t>INT_L_X2Y50/IMUX_L17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CLBLL_L_X2Y50/CLBLL_IMUX17</t>
        </is>
      </c>
      <c r="B145" t="inlineStr">
        <is>
          <t>Part of wire</t>
        </is>
      </c>
      <c r="C145" t="n">
        <v>0</v>
      </c>
      <c r="D145" t="n">
        <v>0</v>
      </c>
      <c r="I145">
        <f>(((D144 + D145)/2) + (((D148) + (D147))))</f>
        <v/>
      </c>
      <c r="J145">
        <f>((C144 + C145)*(((D144 + D145)/2) + (((D148) + (D147)))))</f>
        <v/>
      </c>
    </row>
    <row r="146">
      <c r="A146" t="inlineStr">
        <is>
          <t>CLBLL_L_X2Y50/CLBLL_L.CLBLL_IMUX17-&gt;CLBLL_LL_B3</t>
        </is>
      </c>
      <c r="B146" t="inlineStr">
        <is>
          <t>PassTransistor</t>
        </is>
      </c>
      <c r="C146" t="n">
        <v>0</v>
      </c>
      <c r="E146" t="n">
        <v>0</v>
      </c>
      <c r="F146" t="n">
        <v>0</v>
      </c>
      <c r="G146" t="n">
        <v>0</v>
      </c>
      <c r="H146" t="n">
        <v>0</v>
      </c>
      <c r="I146">
        <f>((D148) + (D147))</f>
        <v/>
      </c>
      <c r="J146">
        <f>(((D148) + (D147))*C146)</f>
        <v/>
      </c>
    </row>
    <row r="147">
      <c r="A147" t="inlineStr">
        <is>
          <t>CLBLL_L_X2Y50/CLBLL_LL_B3</t>
        </is>
      </c>
      <c r="B147" t="inlineStr">
        <is>
          <t>Part of wire</t>
        </is>
      </c>
      <c r="C147" t="n">
        <v>0</v>
      </c>
      <c r="D147" t="n">
        <v>0</v>
      </c>
      <c r="I147">
        <f>(((D147)/2) + (D148))</f>
        <v/>
      </c>
      <c r="J147">
        <f>((C147)*(((D147)/2) + (D148)))</f>
        <v/>
      </c>
    </row>
    <row r="148">
      <c r="A148" t="inlineStr">
        <is>
          <t>ALU1/register_reg_r1_0_31_18_23_i_10/I4</t>
        </is>
      </c>
      <c r="B148" t="inlineStr">
        <is>
          <t>Inpin</t>
        </is>
      </c>
      <c r="D148" t="n">
        <v>0</v>
      </c>
      <c r="E148" t="n">
        <v>0.136</v>
      </c>
      <c r="F148" t="n">
        <v>0.109</v>
      </c>
      <c r="G148" t="n">
        <v>0.349</v>
      </c>
      <c r="H148" t="n">
        <v>0.281</v>
      </c>
    </row>
    <row r="149">
      <c r="A149" t="inlineStr">
        <is>
          <t>sw_IBUF[1]: sw_IBUF[1]_inst/O to ALU1/register_reg_r1_0_31_18_23_i_10/I4 sum delays</t>
        </is>
      </c>
      <c r="E149">
        <f>(E2 + E5 + E7 + E9 + E11 + E15 + E18 + E31 + E40 + E50 + E59 + E68 + E77 + E93 + E112 + E143 + E146 + E148)</f>
        <v/>
      </c>
      <c r="F149">
        <f>(F2 + F5 + F7 + F9 + F11 + F15 + F18 + F31 + F40 + F50 + F59 + F68 + F77 + F93 + F112 + F143 + F146 + F148)</f>
        <v/>
      </c>
      <c r="G149">
        <f>(G2 + G5 + G7 + G9 + G11 + G15 + G18 + G31 + G40 + G50 + G59 + G68 + G77 + G93 + G112 + G143 + G146 + G148)</f>
        <v/>
      </c>
      <c r="H149">
        <f>(H2 + H5 + H7 + H9 + H11 + H15 + H18 + H31 + H40 + H50 + H59 + H68 + H77 + H93 + H112 + H143 + H146 + H148)</f>
        <v/>
      </c>
      <c r="J149">
        <f>(J2 + J4 + J5 + J6 + J7 + J8 + J9 + J10 + J11 + J14 + J15 + J17 + J18 + J30 + J31 + J39 + J40 + J49 + J50 + J58 + J59 + J67 + J68 + J76 + J77 + J79 + J93 + J95 + J112 + J118 + J143 + J145 + J146 + J147 + J148)</f>
        <v/>
      </c>
    </row>
    <row r="150">
      <c r="A150" t="inlineStr">
        <is>
          <t>sw_IBUF[1]: sw_IBUF[1]_inst/O to ALU1/register_reg_r1_0_31_18_23_i_10/I4sum delays + cap delay</t>
        </is>
      </c>
      <c r="E150">
        <f>1000*(E149 + J149)</f>
        <v/>
      </c>
      <c r="F150">
        <f>1000*(F149 + J149)</f>
        <v/>
      </c>
      <c r="G150">
        <f>1000*(G149 + J149)</f>
        <v/>
      </c>
      <c r="H150">
        <f>1000*(H149 + J149)</f>
        <v/>
      </c>
    </row>
    <row r="152">
      <c r="A152" t="inlineStr">
        <is>
          <t>sw_IBUF[1]: sw_IBUF[1]_inst/O to ALU1/register_reg_r1_0_31_18_23_i_10/I4Total delay (from Vivado)</t>
        </is>
      </c>
      <c r="E152" t="inlineStr">
        <is>
          <t>1266</t>
        </is>
      </c>
      <c r="F152" t="inlineStr">
        <is>
          <t>1085</t>
        </is>
      </c>
      <c r="G152" t="inlineStr">
        <is>
          <t>2165</t>
        </is>
      </c>
      <c r="H152" t="inlineStr">
        <is>
          <t>1826</t>
        </is>
      </c>
    </row>
    <row r="154">
      <c r="A154" t="inlineStr">
        <is>
          <t>INT_L_X2Y50/INT_L.NN2END0-&gt;&gt;NR1BEG0</t>
        </is>
      </c>
      <c r="B154" t="inlineStr">
        <is>
          <t>Buffer</t>
        </is>
      </c>
      <c r="C154" t="n">
        <v>1.16220225</v>
      </c>
      <c r="D154" t="n">
        <v>0.008429000000000001</v>
      </c>
      <c r="E154" t="n">
        <v>0.056</v>
      </c>
      <c r="F154" t="n">
        <v>0.046</v>
      </c>
      <c r="G154" t="n">
        <v>0.132</v>
      </c>
      <c r="H154" t="n">
        <v>0.109</v>
      </c>
      <c r="I154">
        <f>((D157 + D168 + D179) + (D155 + D156))</f>
        <v/>
      </c>
      <c r="J154">
        <f>(((D157 + D168 + D179) + (D155 + D156))*C154)</f>
        <v/>
      </c>
    </row>
    <row r="155">
      <c r="A155" t="inlineStr">
        <is>
          <t>INT_L_X2Y50/NR1BEG0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INT_L_X2Y51/NR1END0</t>
        </is>
      </c>
      <c r="B156" t="inlineStr">
        <is>
          <t>Part of wire</t>
        </is>
      </c>
      <c r="C156" t="n">
        <v>0</v>
      </c>
      <c r="D156" t="n">
        <v>0</v>
      </c>
      <c r="I156">
        <f>(((D155 + D156)/2) + (D157 + D168 + D179))</f>
        <v/>
      </c>
      <c r="J156">
        <f>((C155 + C156)*(((D155 + D156)/2) + (D157 + D168 + D179)))</f>
        <v/>
      </c>
    </row>
    <row r="157">
      <c r="A157" t="inlineStr">
        <is>
          <t>INT_L_X2Y51/INT_L.NR1END0-&gt;&gt;IMUX_L1</t>
        </is>
      </c>
      <c r="B157" t="inlineStr">
        <is>
          <t>Buffer</t>
        </is>
      </c>
      <c r="C157" t="n">
        <v>1.6107141875</v>
      </c>
      <c r="D157" t="n">
        <v>0.007713</v>
      </c>
      <c r="E157" t="n">
        <v>0.047</v>
      </c>
      <c r="F157" t="n">
        <v>0.038</v>
      </c>
      <c r="G157" t="n">
        <v>0.138</v>
      </c>
      <c r="H157" t="n">
        <v>0.114</v>
      </c>
      <c r="I157">
        <f>((((D162) + (D161))) + (D158 + D159))</f>
        <v/>
      </c>
      <c r="J157">
        <f>(((((D162) + (D161))) + (D158 + D159))*C157)</f>
        <v/>
      </c>
    </row>
    <row r="158">
      <c r="A158" t="inlineStr">
        <is>
          <t>INT_L_X2Y51/IMUX_L1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CLBLL_L_X2Y51/CLBLL_IMUX1</t>
        </is>
      </c>
      <c r="B159" t="inlineStr">
        <is>
          <t>Part of wire</t>
        </is>
      </c>
      <c r="C159" t="n">
        <v>0</v>
      </c>
      <c r="D159" t="n">
        <v>0</v>
      </c>
      <c r="I159">
        <f>(((D158 + D159)/2) + (((D162) + (D161))))</f>
        <v/>
      </c>
      <c r="J159">
        <f>((C158 + C159)*(((D158 + D159)/2) + (((D162) + (D161)))))</f>
        <v/>
      </c>
    </row>
    <row r="160">
      <c r="A160" t="inlineStr">
        <is>
          <t>CLBLL_L_X2Y51/CLBLL_L.CLBLL_IMUX1-&gt;CLBLL_LL_A3</t>
        </is>
      </c>
      <c r="B160" t="inlineStr">
        <is>
          <t>PassTransistor</t>
        </is>
      </c>
      <c r="C160" t="n">
        <v>0</v>
      </c>
      <c r="E160" t="n">
        <v>0</v>
      </c>
      <c r="F160" t="n">
        <v>0</v>
      </c>
      <c r="G160" t="n">
        <v>0</v>
      </c>
      <c r="H160" t="n">
        <v>0</v>
      </c>
      <c r="I160">
        <f>((D162) + (D161))</f>
        <v/>
      </c>
      <c r="J160">
        <f>(((D162) + (D161))*C160)</f>
        <v/>
      </c>
    </row>
    <row r="161">
      <c r="A161" t="inlineStr">
        <is>
          <t>CLBLL_L_X2Y51/CLBLL_LL_A3</t>
        </is>
      </c>
      <c r="B161" t="inlineStr">
        <is>
          <t>Part of wire</t>
        </is>
      </c>
      <c r="C161" t="n">
        <v>0</v>
      </c>
      <c r="D161" t="n">
        <v>0.007955</v>
      </c>
      <c r="I161">
        <f>(((D161)/2) + (D162))</f>
        <v/>
      </c>
      <c r="J161">
        <f>((C161)*(((D161)/2) + (D162)))</f>
        <v/>
      </c>
    </row>
    <row r="162">
      <c r="A162" t="inlineStr">
        <is>
          <t>masterReg/readData2[18]_i_4/I0</t>
        </is>
      </c>
      <c r="B162" t="inlineStr">
        <is>
          <t>Inpin</t>
        </is>
      </c>
      <c r="D162" t="n">
        <v>0</v>
      </c>
      <c r="E162" t="n">
        <v>0.133</v>
      </c>
      <c r="F162" t="n">
        <v>0.107</v>
      </c>
      <c r="G162" t="n">
        <v>0.344</v>
      </c>
      <c r="H162" t="n">
        <v>0.278</v>
      </c>
    </row>
    <row r="163">
      <c r="A163" t="inlineStr">
        <is>
          <t>sw_IBUF[1]: sw_IBUF[1]_inst/O to masterReg/readData2[18]_i_4/I0 sum delays</t>
        </is>
      </c>
      <c r="E163">
        <f>(E2 + E5 + E7 + E9 + E11 + E15 + E18 + E31 + E40 + E50 + E59 + E68 + E77 + E93 + E112 + E154 + E157 + E160 + E162)</f>
        <v/>
      </c>
      <c r="F163">
        <f>(F2 + F5 + F7 + F9 + F11 + F15 + F18 + F31 + F40 + F50 + F59 + F68 + F77 + F93 + F112 + F154 + F157 + F160 + F162)</f>
        <v/>
      </c>
      <c r="G163">
        <f>(G2 + G5 + G7 + G9 + G11 + G15 + G18 + G31 + G40 + G50 + G59 + G68 + G77 + G93 + G112 + G154 + G157 + G160 + G162)</f>
        <v/>
      </c>
      <c r="H163">
        <f>(H2 + H5 + H7 + H9 + H11 + H15 + H18 + H31 + H40 + H50 + H59 + H68 + H77 + H93 + H112 + H154 + H157 + H160 + H162)</f>
        <v/>
      </c>
      <c r="J163">
        <f>(J2 + J4 + J5 + J6 + J7 + J8 + J9 + J10 + J11 + J14 + J15 + J17 + J18 + J30 + J31 + J39 + J40 + J49 + J50 + J58 + J59 + J67 + J68 + J76 + J77 + J79 + J93 + J95 + J112 + J118 + J154 + J156 + J157 + J159 + J160 + J161 + J162)</f>
        <v/>
      </c>
    </row>
    <row r="164">
      <c r="A164" t="inlineStr">
        <is>
          <t>sw_IBUF[1]: sw_IBUF[1]_inst/O to masterReg/readData2[18]_i_4/I0sum delays + cap delay</t>
        </is>
      </c>
      <c r="E164">
        <f>1000*(E163 + J163)</f>
        <v/>
      </c>
      <c r="F164">
        <f>1000*(F163 + J163)</f>
        <v/>
      </c>
      <c r="G164">
        <f>1000*(G163 + J163)</f>
        <v/>
      </c>
      <c r="H164">
        <f>1000*(H163 + J163)</f>
        <v/>
      </c>
    </row>
    <row r="166">
      <c r="A166" t="inlineStr">
        <is>
          <t>sw_IBUF[1]: sw_IBUF[1]_inst/O to masterReg/readData2[18]_i_4/I0Total delay (from Vivado)</t>
        </is>
      </c>
      <c r="E166" t="inlineStr">
        <is>
          <t>1350</t>
        </is>
      </c>
      <c r="F166" t="inlineStr">
        <is>
          <t>1160</t>
        </is>
      </c>
      <c r="G166" t="inlineStr">
        <is>
          <t>2295</t>
        </is>
      </c>
      <c r="H166" t="inlineStr">
        <is>
          <t>1938</t>
        </is>
      </c>
    </row>
    <row r="168">
      <c r="A168" t="inlineStr">
        <is>
          <t>INT_L_X2Y51/INT_L.NR1END0-&gt;&gt;IMUX_L24</t>
        </is>
      </c>
      <c r="B168" t="inlineStr">
        <is>
          <t>Buffer</t>
        </is>
      </c>
      <c r="C168" t="n">
        <v>1.6107141875</v>
      </c>
      <c r="D168" t="n">
        <v>0.007713</v>
      </c>
      <c r="E168" t="n">
        <v>0.047</v>
      </c>
      <c r="F168" t="n">
        <v>0.038</v>
      </c>
      <c r="G168" t="n">
        <v>0.138</v>
      </c>
      <c r="H168" t="n">
        <v>0.114</v>
      </c>
      <c r="I168">
        <f>((((D173) + (D172))) + (D169 + D170))</f>
        <v/>
      </c>
      <c r="J168">
        <f>(((((D173) + (D172))) + (D169 + D170))*C168)</f>
        <v/>
      </c>
    </row>
    <row r="169">
      <c r="A169" t="inlineStr">
        <is>
          <t>INT_L_X2Y51/IMUX_L24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CLBLL_L_X2Y51/CLBLL_IMUX24</t>
        </is>
      </c>
      <c r="B170" t="inlineStr">
        <is>
          <t>Part of wire</t>
        </is>
      </c>
      <c r="C170" t="n">
        <v>0</v>
      </c>
      <c r="D170" t="n">
        <v>0</v>
      </c>
      <c r="I170">
        <f>(((D169 + D170)/2) + (((D173) + (D172))))</f>
        <v/>
      </c>
      <c r="J170">
        <f>((C169 + C170)*(((D169 + D170)/2) + (((D173) + (D172)))))</f>
        <v/>
      </c>
    </row>
    <row r="171">
      <c r="A171" t="inlineStr">
        <is>
          <t>CLBLL_L_X2Y51/CLBLL_L.CLBLL_IMUX24-&gt;CLBLL_LL_B5</t>
        </is>
      </c>
      <c r="B171" t="inlineStr">
        <is>
          <t>PassTransistor</t>
        </is>
      </c>
      <c r="C171" t="n">
        <v>0</v>
      </c>
      <c r="E171" t="n">
        <v>0</v>
      </c>
      <c r="F171" t="n">
        <v>0</v>
      </c>
      <c r="G171" t="n">
        <v>0</v>
      </c>
      <c r="H171" t="n">
        <v>0</v>
      </c>
      <c r="I171">
        <f>((D173) + (D172))</f>
        <v/>
      </c>
      <c r="J171">
        <f>(((D173) + (D172))*C171)</f>
        <v/>
      </c>
    </row>
    <row r="172">
      <c r="A172" t="inlineStr">
        <is>
          <t>CLBLL_L_X2Y51/CLBLL_LL_B5</t>
        </is>
      </c>
      <c r="B172" t="inlineStr">
        <is>
          <t>Part of wire</t>
        </is>
      </c>
      <c r="C172" t="n">
        <v>0</v>
      </c>
      <c r="D172" t="n">
        <v>0.009091</v>
      </c>
      <c r="I172">
        <f>(((D172)/2) + (D173))</f>
        <v/>
      </c>
      <c r="J172">
        <f>((C172)*(((D172)/2) + (D173)))</f>
        <v/>
      </c>
    </row>
    <row r="173">
      <c r="A173" t="inlineStr">
        <is>
          <t>masterReg/register_reg_r1_0_31_18_23_i_9/I0</t>
        </is>
      </c>
      <c r="B173" t="inlineStr">
        <is>
          <t>Inpin</t>
        </is>
      </c>
      <c r="D173" t="n">
        <v>0</v>
      </c>
      <c r="E173" t="n">
        <v>0.043</v>
      </c>
      <c r="F173" t="n">
        <v>0.034</v>
      </c>
      <c r="G173" t="n">
        <v>0.116</v>
      </c>
      <c r="H173" t="n">
        <v>0.093</v>
      </c>
    </row>
    <row r="174">
      <c r="A174" t="inlineStr">
        <is>
          <t>sw_IBUF[1]: sw_IBUF[1]_inst/O to masterReg/register_reg_r1_0_31_18_23_i_9/I0 sum delays</t>
        </is>
      </c>
      <c r="E174">
        <f>(E2 + E5 + E7 + E9 + E11 + E15 + E18 + E31 + E40 + E50 + E59 + E68 + E77 + E93 + E112 + E154 + E168 + E171 + E173)</f>
        <v/>
      </c>
      <c r="F174">
        <f>(F2 + F5 + F7 + F9 + F11 + F15 + F18 + F31 + F40 + F50 + F59 + F68 + F77 + F93 + F112 + F154 + F168 + F171 + F173)</f>
        <v/>
      </c>
      <c r="G174">
        <f>(G2 + G5 + G7 + G9 + G11 + G15 + G18 + G31 + G40 + G50 + G59 + G68 + G77 + G93 + G112 + G154 + G168 + G171 + G173)</f>
        <v/>
      </c>
      <c r="H174">
        <f>(H2 + H5 + H7 + H9 + H11 + H15 + H18 + H31 + H40 + H50 + H59 + H68 + H77 + H93 + H112 + H154 + H168 + H171 + H173)</f>
        <v/>
      </c>
      <c r="J174">
        <f>(J2 + J4 + J5 + J6 + J7 + J8 + J9 + J10 + J11 + J14 + J15 + J17 + J18 + J30 + J31 + J39 + J40 + J49 + J50 + J58 + J59 + J67 + J68 + J76 + J77 + J79 + J93 + J95 + J112 + J118 + J154 + J156 + J168 + J170 + J171 + J172 + J173)</f>
        <v/>
      </c>
    </row>
    <row r="175">
      <c r="A175" t="inlineStr">
        <is>
          <t>sw_IBUF[1]: sw_IBUF[1]_inst/O to masterReg/register_reg_r1_0_31_18_23_i_9/I0sum delays + cap delay</t>
        </is>
      </c>
      <c r="E175">
        <f>1000*(E174 + J174)</f>
        <v/>
      </c>
      <c r="F175">
        <f>1000*(F174 + J174)</f>
        <v/>
      </c>
      <c r="G175">
        <f>1000*(G174 + J174)</f>
        <v/>
      </c>
      <c r="H175">
        <f>1000*(H174 + J174)</f>
        <v/>
      </c>
    </row>
    <row r="177">
      <c r="A177" t="inlineStr">
        <is>
          <t>sw_IBUF[1]: sw_IBUF[1]_inst/O to masterReg/register_reg_r1_0_31_18_23_i_9/I0Total delay (from Vivado)</t>
        </is>
      </c>
      <c r="E177" t="inlineStr">
        <is>
          <t>1267</t>
        </is>
      </c>
      <c r="F177" t="inlineStr">
        <is>
          <t>1094</t>
        </is>
      </c>
      <c r="G177" t="inlineStr">
        <is>
          <t>2113</t>
        </is>
      </c>
      <c r="H177" t="inlineStr">
        <is>
          <t>1793</t>
        </is>
      </c>
    </row>
    <row r="179">
      <c r="A179" t="inlineStr">
        <is>
          <t>INT_L_X2Y51/INT_L.NR1END0-&gt;&gt;IMUX_L25</t>
        </is>
      </c>
      <c r="B179" t="inlineStr">
        <is>
          <t>Buffer</t>
        </is>
      </c>
      <c r="C179" t="n">
        <v>1.6107141875</v>
      </c>
      <c r="D179" t="n">
        <v>0.007713</v>
      </c>
      <c r="E179" t="n">
        <v>0.047</v>
      </c>
      <c r="F179" t="n">
        <v>0.038</v>
      </c>
      <c r="G179" t="n">
        <v>0.138</v>
      </c>
      <c r="H179" t="n">
        <v>0.114</v>
      </c>
      <c r="I179">
        <f>((((D184) + (D183))) + (D180 + D181))</f>
        <v/>
      </c>
      <c r="J179">
        <f>(((((D184) + (D183))) + (D180 + D181))*C179)</f>
        <v/>
      </c>
    </row>
    <row r="180">
      <c r="A180" t="inlineStr">
        <is>
          <t>INT_L_X2Y51/IMUX_L25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CLBLL_L_X2Y51/CLBLL_IMUX25</t>
        </is>
      </c>
      <c r="B181" t="inlineStr">
        <is>
          <t>Part of wire</t>
        </is>
      </c>
      <c r="C181" t="n">
        <v>0</v>
      </c>
      <c r="D181" t="n">
        <v>0</v>
      </c>
      <c r="I181">
        <f>(((D180 + D181)/2) + (((D184) + (D183))))</f>
        <v/>
      </c>
      <c r="J181">
        <f>((C180 + C181)*(((D180 + D181)/2) + (((D184) + (D183)))))</f>
        <v/>
      </c>
    </row>
    <row r="182">
      <c r="A182" t="inlineStr">
        <is>
          <t>CLBLL_L_X2Y51/CLBLL_L.CLBLL_IMUX25-&gt;CLBLL_L_B5</t>
        </is>
      </c>
      <c r="B182" t="inlineStr">
        <is>
          <t>PassTransistor</t>
        </is>
      </c>
      <c r="C182" t="n">
        <v>0</v>
      </c>
      <c r="E182" t="n">
        <v>0</v>
      </c>
      <c r="F182" t="n">
        <v>0</v>
      </c>
      <c r="G182" t="n">
        <v>0</v>
      </c>
      <c r="H182" t="n">
        <v>0</v>
      </c>
      <c r="I182">
        <f>((D184) + (D183))</f>
        <v/>
      </c>
      <c r="J182">
        <f>(((D184) + (D183))*C182)</f>
        <v/>
      </c>
    </row>
    <row r="183">
      <c r="A183" t="inlineStr">
        <is>
          <t>CLBLL_L_X2Y51/CLBLL_L_B5</t>
        </is>
      </c>
      <c r="B183" t="inlineStr">
        <is>
          <t>Part of wire</t>
        </is>
      </c>
      <c r="C183" t="n">
        <v>0</v>
      </c>
      <c r="D183" t="n">
        <v>0</v>
      </c>
      <c r="I183">
        <f>(((D183)/2) + (D184))</f>
        <v/>
      </c>
      <c r="J183">
        <f>((C183)*(((D183)/2) + (D184)))</f>
        <v/>
      </c>
    </row>
    <row r="184">
      <c r="A184" t="inlineStr">
        <is>
          <t>masterReg/register_reg_r1_0_31_18_23_i_13/I0</t>
        </is>
      </c>
      <c r="B184" t="inlineStr">
        <is>
          <t>Inpin</t>
        </is>
      </c>
      <c r="D184" t="n">
        <v>0</v>
      </c>
      <c r="E184" t="n">
        <v>0.043</v>
      </c>
      <c r="F184" t="n">
        <v>0.034</v>
      </c>
      <c r="G184" t="n">
        <v>0.116</v>
      </c>
      <c r="H184" t="n">
        <v>0.093</v>
      </c>
    </row>
    <row r="185">
      <c r="A185" t="inlineStr">
        <is>
          <t>sw_IBUF[1]: sw_IBUF[1]_inst/O to masterReg/register_reg_r1_0_31_18_23_i_13/I0 sum delays</t>
        </is>
      </c>
      <c r="E185">
        <f>(E2 + E5 + E7 + E9 + E11 + E15 + E18 + E31 + E40 + E50 + E59 + E68 + E77 + E93 + E112 + E154 + E179 + E182 + E184)</f>
        <v/>
      </c>
      <c r="F185">
        <f>(F2 + F5 + F7 + F9 + F11 + F15 + F18 + F31 + F40 + F50 + F59 + F68 + F77 + F93 + F112 + F154 + F179 + F182 + F184)</f>
        <v/>
      </c>
      <c r="G185">
        <f>(G2 + G5 + G7 + G9 + G11 + G15 + G18 + G31 + G40 + G50 + G59 + G68 + G77 + G93 + G112 + G154 + G179 + G182 + G184)</f>
        <v/>
      </c>
      <c r="H185">
        <f>(H2 + H5 + H7 + H9 + H11 + H15 + H18 + H31 + H40 + H50 + H59 + H68 + H77 + H93 + H112 + H154 + H179 + H182 + H184)</f>
        <v/>
      </c>
      <c r="J185">
        <f>(J2 + J4 + J5 + J6 + J7 + J8 + J9 + J10 + J11 + J14 + J15 + J17 + J18 + J30 + J31 + J39 + J40 + J49 + J50 + J58 + J59 + J67 + J68 + J76 + J77 + J79 + J93 + J95 + J112 + J118 + J154 + J156 + J179 + J181 + J182 + J183 + J184)</f>
        <v/>
      </c>
    </row>
    <row r="186">
      <c r="A186" t="inlineStr">
        <is>
          <t>sw_IBUF[1]: sw_IBUF[1]_inst/O to masterReg/register_reg_r1_0_31_18_23_i_13/I0sum delays + cap delay</t>
        </is>
      </c>
      <c r="E186">
        <f>1000*(E185 + J185)</f>
        <v/>
      </c>
      <c r="F186">
        <f>1000*(F185 + J185)</f>
        <v/>
      </c>
      <c r="G186">
        <f>1000*(G185 + J185)</f>
        <v/>
      </c>
      <c r="H186">
        <f>1000*(H185 + J185)</f>
        <v/>
      </c>
    </row>
    <row r="188">
      <c r="A188" t="inlineStr">
        <is>
          <t>sw_IBUF[1]: sw_IBUF[1]_inst/O to masterReg/register_reg_r1_0_31_18_23_i_13/I0Total delay (from Vivado)</t>
        </is>
      </c>
      <c r="E188" t="inlineStr">
        <is>
          <t>1253</t>
        </is>
      </c>
      <c r="F188" t="inlineStr">
        <is>
          <t>1080</t>
        </is>
      </c>
      <c r="G188" t="inlineStr">
        <is>
          <t>2099</t>
        </is>
      </c>
      <c r="H188" t="inlineStr">
        <is>
          <t>1779</t>
        </is>
      </c>
    </row>
    <row r="190">
      <c r="A190" t="inlineStr">
        <is>
          <t>INT_L_X2Y48/INT_L.NR1END0-&gt;&gt;EE2BEG0</t>
        </is>
      </c>
      <c r="B190" t="inlineStr">
        <is>
          <t>Buffer</t>
        </is>
      </c>
      <c r="C190" t="n">
        <v>1.1851186875</v>
      </c>
      <c r="D190" t="n">
        <v>0.008473000000000001</v>
      </c>
      <c r="E190" t="n">
        <v>0.061</v>
      </c>
      <c r="F190" t="n">
        <v>0.05</v>
      </c>
      <c r="G190" t="n">
        <v>0.139</v>
      </c>
      <c r="H190" t="n">
        <v>0.115</v>
      </c>
      <c r="I190">
        <f>((D196 + D209 + D607) + (D191 + D192 + D193 + D194 + D195))</f>
        <v/>
      </c>
      <c r="J190">
        <f>(((D196 + D209 + D607) + (D191 + D192 + D193 + D194 + D195))*C190)</f>
        <v/>
      </c>
    </row>
    <row r="191">
      <c r="A191" t="inlineStr">
        <is>
          <t>INT_L_X2Y48/EE2BEG0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INT_L_X4Y48/EE2END0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INT_R_X3Y48/EE2A0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CLBLM_R_X3Y48/CLBLM_EE2A0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CLBLL_L_X4Y48/CLBLL_EE2A0</t>
        </is>
      </c>
      <c r="B195" t="inlineStr">
        <is>
          <t>Part of wire</t>
        </is>
      </c>
      <c r="C195" t="n">
        <v>0</v>
      </c>
      <c r="D195" t="n">
        <v>0</v>
      </c>
      <c r="I195">
        <f>(((D191 + D192 + D193 + D194 + D195)/2) + (D196 + D209 + D607))</f>
        <v/>
      </c>
      <c r="J195">
        <f>((C191 + C192 + C193 + C194 + C195)*(((D191 + D192 + D193 + D194 + D195)/2) + (D196 + D209 + D607)))</f>
        <v/>
      </c>
    </row>
    <row r="196">
      <c r="A196" t="inlineStr">
        <is>
          <t>INT_L_X4Y48/INT_L.EE2END0-&gt;&gt;BYP_ALT0</t>
        </is>
      </c>
      <c r="B196" t="inlineStr">
        <is>
          <t>Buffer</t>
        </is>
      </c>
      <c r="C196" t="n">
        <v>0</v>
      </c>
      <c r="D196" t="n">
        <v>0.00757</v>
      </c>
      <c r="E196" t="n">
        <v>0</v>
      </c>
      <c r="F196" t="n">
        <v>0</v>
      </c>
      <c r="G196" t="n">
        <v>0</v>
      </c>
      <c r="H196" t="n">
        <v>0</v>
      </c>
      <c r="I196">
        <f>((D198) + (D197))</f>
        <v/>
      </c>
      <c r="J196">
        <f>(((D198) + (D197))*C196)</f>
        <v/>
      </c>
    </row>
    <row r="197">
      <c r="A197" t="inlineStr">
        <is>
          <t>INT_L_X4Y48/BYP_ALT0</t>
        </is>
      </c>
      <c r="B197" t="inlineStr">
        <is>
          <t>Part of wire</t>
        </is>
      </c>
      <c r="C197" t="n">
        <v>0</v>
      </c>
      <c r="D197" t="n">
        <v>0</v>
      </c>
      <c r="I197">
        <f>(((D197)/2) + (D198))</f>
        <v/>
      </c>
      <c r="J197">
        <f>((C197)*(((D197)/2) + (D198)))</f>
        <v/>
      </c>
    </row>
    <row r="198">
      <c r="A198" t="inlineStr">
        <is>
          <t>INT_L_X4Y48/INT_L.BYP_ALT0-&gt;&gt;BYP_L0</t>
        </is>
      </c>
      <c r="B198" t="inlineStr">
        <is>
          <t>Buffer</t>
        </is>
      </c>
      <c r="C198" t="n">
        <v>3.489880625</v>
      </c>
      <c r="D198" t="n">
        <v>0</v>
      </c>
      <c r="E198" t="n">
        <v>0.055</v>
      </c>
      <c r="F198" t="n">
        <v>0.045</v>
      </c>
      <c r="G198" t="n">
        <v>0.179</v>
      </c>
      <c r="H198" t="n">
        <v>0.148</v>
      </c>
      <c r="I198">
        <f>((((D203) + (D202))) + (D199 + D200))</f>
        <v/>
      </c>
      <c r="J198">
        <f>(((((D203) + (D202))) + (D199 + D200))*C198)</f>
        <v/>
      </c>
    </row>
    <row r="199">
      <c r="A199" t="inlineStr">
        <is>
          <t>INT_L_X4Y48/BYP_L0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CLBLL_L_X4Y48/CLBLL_BYP0</t>
        </is>
      </c>
      <c r="B200" t="inlineStr">
        <is>
          <t>Part of wire</t>
        </is>
      </c>
      <c r="C200" t="n">
        <v>0</v>
      </c>
      <c r="D200" t="n">
        <v>0</v>
      </c>
      <c r="I200">
        <f>(((D199 + D200)/2) + (((D203) + (D202))))</f>
        <v/>
      </c>
      <c r="J200">
        <f>((C199 + C200)*(((D199 + D200)/2) + (((D203) + (D202)))))</f>
        <v/>
      </c>
    </row>
    <row r="201">
      <c r="A201" t="inlineStr">
        <is>
          <t>CLBLL_L_X4Y48/CLBLL_L.CLBLL_BYP0-&gt;CLBLL_L_AX</t>
        </is>
      </c>
      <c r="B201" t="inlineStr">
        <is>
          <t>PassTransistor</t>
        </is>
      </c>
      <c r="C201" t="n">
        <v>0</v>
      </c>
      <c r="E201" t="n">
        <v>0</v>
      </c>
      <c r="F201" t="n">
        <v>0</v>
      </c>
      <c r="G201" t="n">
        <v>0</v>
      </c>
      <c r="H201" t="n">
        <v>0</v>
      </c>
      <c r="I201">
        <f>((D203) + (D202))</f>
        <v/>
      </c>
      <c r="J201">
        <f>(((D203) + (D202))*C201)</f>
        <v/>
      </c>
    </row>
    <row r="202">
      <c r="A202" t="inlineStr">
        <is>
          <t>CLBLL_L_X4Y48/CLBLL_L_AX</t>
        </is>
      </c>
      <c r="B202" t="inlineStr">
        <is>
          <t>Part of wire</t>
        </is>
      </c>
      <c r="C202" t="n">
        <v>0</v>
      </c>
      <c r="D202" t="n">
        <v>0</v>
      </c>
      <c r="I202">
        <f>(((D202)/2) + (D203))</f>
        <v/>
      </c>
      <c r="J202">
        <f>((C202)*(((D202)/2) + (D203)))</f>
        <v/>
      </c>
    </row>
    <row r="203">
      <c r="A203" t="inlineStr">
        <is>
          <t>masterReg/readData2_reg[9]_i_5/S</t>
        </is>
      </c>
      <c r="B203" t="inlineStr">
        <is>
          <t>Inpin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t="inlineStr">
        <is>
          <t>sw_IBUF[1]: sw_IBUF[1]_inst/O to masterReg/readData2_reg[9]_i_5/S sum delays</t>
        </is>
      </c>
      <c r="E204">
        <f>(E2 + E5 + E7 + E9 + E11 + E15 + E18 + E31 + E40 + E50 + E59 + E68 + E77 + E93 + E190 + E196 + E198 + E201 + E203)</f>
        <v/>
      </c>
      <c r="F204">
        <f>(F2 + F5 + F7 + F9 + F11 + F15 + F18 + F31 + F40 + F50 + F59 + F68 + F77 + F93 + F190 + F196 + F198 + F201 + F203)</f>
        <v/>
      </c>
      <c r="G204">
        <f>(G2 + G5 + G7 + G9 + G11 + G15 + G18 + G31 + G40 + G50 + G59 + G68 + G77 + G93 + G190 + G196 + G198 + G201 + G203)</f>
        <v/>
      </c>
      <c r="H204">
        <f>(H2 + H5 + H7 + H9 + H11 + H15 + H18 + H31 + H40 + H50 + H59 + H68 + H77 + H93 + H190 + H196 + H198 + H201 + H203)</f>
        <v/>
      </c>
      <c r="J204">
        <f>(J2 + J4 + J5 + J6 + J7 + J8 + J9 + J10 + J11 + J14 + J15 + J17 + J18 + J30 + J31 + J39 + J40 + J49 + J50 + J58 + J59 + J67 + J68 + J76 + J77 + J79 + J93 + J95 + J190 + J195 + J196 + J197 + J198 + J200 + J201 + J202 + J203)</f>
        <v/>
      </c>
    </row>
    <row r="205">
      <c r="A205" t="inlineStr">
        <is>
          <t>sw_IBUF[1]: sw_IBUF[1]_inst/O to masterReg/readData2_reg[9]_i_5/Ssum delays + cap delay</t>
        </is>
      </c>
      <c r="E205">
        <f>1000*(E204 + J204)</f>
        <v/>
      </c>
      <c r="F205">
        <f>1000*(F204 + J204)</f>
        <v/>
      </c>
      <c r="G205">
        <f>1000*(G204 + J204)</f>
        <v/>
      </c>
      <c r="H205">
        <f>1000*(H204 + J204)</f>
        <v/>
      </c>
    </row>
    <row r="207">
      <c r="A207" t="inlineStr">
        <is>
          <t>sw_IBUF[1]: sw_IBUF[1]_inst/O to masterReg/readData2_reg[9]_i_5/STotal delay (from Vivado)</t>
        </is>
      </c>
      <c r="E207" t="inlineStr">
        <is>
          <t>1138</t>
        </is>
      </c>
      <c r="F207" t="inlineStr">
        <is>
          <t>982</t>
        </is>
      </c>
      <c r="G207" t="inlineStr">
        <is>
          <t>1908</t>
        </is>
      </c>
      <c r="H207" t="inlineStr">
        <is>
          <t>1620</t>
        </is>
      </c>
    </row>
    <row r="209">
      <c r="A209" t="inlineStr">
        <is>
          <t>INT_L_X4Y48/INT_L.EE2END0-&gt;&gt;NN2BEG0</t>
        </is>
      </c>
      <c r="B209" t="inlineStr">
        <is>
          <t>Buffer</t>
        </is>
      </c>
      <c r="C209" t="n">
        <v>1.1851186875</v>
      </c>
      <c r="D209" t="n">
        <v>0.008473000000000001</v>
      </c>
      <c r="E209" t="n">
        <v>0.06</v>
      </c>
      <c r="F209" t="n">
        <v>0.05</v>
      </c>
      <c r="G209" t="n">
        <v>0.132</v>
      </c>
      <c r="H209" t="n">
        <v>0.109</v>
      </c>
      <c r="I209">
        <f>((D216 + D229) + (D210 + D211 + D212 + D213 + D214 + D215))</f>
        <v/>
      </c>
      <c r="J209">
        <f>(((D216 + D229) + (D210 + D211 + D212 + D213 + D214 + D215))*C209)</f>
        <v/>
      </c>
    </row>
    <row r="210">
      <c r="A210" t="inlineStr">
        <is>
          <t>INT_L_X4Y48/NN2BEG0</t>
        </is>
      </c>
      <c r="B210" t="inlineStr">
        <is>
          <t>Part of wire</t>
        </is>
      </c>
      <c r="C210" t="n">
        <v>0</v>
      </c>
      <c r="D210" t="n">
        <v>0</v>
      </c>
    </row>
    <row r="211">
      <c r="A211" t="inlineStr">
        <is>
          <t>INT_L_X4Y50/NN2END0</t>
        </is>
      </c>
      <c r="B211" t="inlineStr">
        <is>
          <t>Part of wire</t>
        </is>
      </c>
      <c r="C211" t="n">
        <v>0</v>
      </c>
      <c r="D211" t="n">
        <v>0</v>
      </c>
    </row>
    <row r="212">
      <c r="A212" t="inlineStr">
        <is>
          <t>INT_L_X4Y49/NN2END_S2_0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INT_L_X4Y49/NN2A0</t>
        </is>
      </c>
      <c r="B213" t="inlineStr">
        <is>
          <t>Part of wire</t>
        </is>
      </c>
      <c r="C213" t="n">
        <v>0</v>
      </c>
      <c r="D213" t="n">
        <v>0</v>
      </c>
    </row>
    <row r="214">
      <c r="A214" t="inlineStr">
        <is>
          <t>BRKH_INT_X4Y49/BRKH_INT_NN2A0</t>
        </is>
      </c>
      <c r="B214" t="inlineStr">
        <is>
          <t>Part of wire</t>
        </is>
      </c>
      <c r="C214" t="n">
        <v>0.00523</v>
      </c>
      <c r="D214" t="n">
        <v>0.001</v>
      </c>
    </row>
    <row r="215">
      <c r="A215" t="inlineStr">
        <is>
          <t>BRKH_INT_X4Y49/BRKH_INT_NN2END_S2_0</t>
        </is>
      </c>
      <c r="B215" t="inlineStr">
        <is>
          <t>Part of wire</t>
        </is>
      </c>
      <c r="C215" t="n">
        <v>0.00523</v>
      </c>
      <c r="D215" t="n">
        <v>0.001</v>
      </c>
      <c r="I215">
        <f>(((D210 + D211 + D212 + D213 + D214 + D215)/2) + (D216 + D229))</f>
        <v/>
      </c>
      <c r="J215">
        <f>((C210 + C211 + C212 + C213 + C214 + C215)*(((D210 + D211 + D212 + D213 + D214 + D215)/2) + (D216 + D229)))</f>
        <v/>
      </c>
    </row>
    <row r="216">
      <c r="A216" t="inlineStr">
        <is>
          <t>INT_L_X4Y50/INT_L.NN2END0-&gt;&gt;BYP_ALT0</t>
        </is>
      </c>
      <c r="B216" t="inlineStr">
        <is>
          <t>Buffer</t>
        </is>
      </c>
      <c r="C216" t="n">
        <v>0</v>
      </c>
      <c r="D216" t="n">
        <v>0.00757</v>
      </c>
      <c r="E216" t="n">
        <v>0</v>
      </c>
      <c r="F216" t="n">
        <v>0</v>
      </c>
      <c r="G216" t="n">
        <v>0</v>
      </c>
      <c r="H216" t="n">
        <v>0</v>
      </c>
      <c r="I216">
        <f>((D218) + (D217))</f>
        <v/>
      </c>
      <c r="J216">
        <f>(((D218) + (D217))*C216)</f>
        <v/>
      </c>
    </row>
    <row r="217">
      <c r="A217" t="inlineStr">
        <is>
          <t>INT_L_X4Y50/BYP_ALT0</t>
        </is>
      </c>
      <c r="B217" t="inlineStr">
        <is>
          <t>Part of wire</t>
        </is>
      </c>
      <c r="C217" t="n">
        <v>0</v>
      </c>
      <c r="D217" t="n">
        <v>0</v>
      </c>
      <c r="I217">
        <f>(((D217)/2) + (D218))</f>
        <v/>
      </c>
      <c r="J217">
        <f>((C217)*(((D217)/2) + (D218)))</f>
        <v/>
      </c>
    </row>
    <row r="218">
      <c r="A218" t="inlineStr">
        <is>
          <t>INT_L_X4Y50/INT_L.BYP_ALT0-&gt;&gt;BYP_L0</t>
        </is>
      </c>
      <c r="B218" t="inlineStr">
        <is>
          <t>Buffer</t>
        </is>
      </c>
      <c r="C218" t="n">
        <v>3.489880625</v>
      </c>
      <c r="D218" t="n">
        <v>0</v>
      </c>
      <c r="E218" t="n">
        <v>0.055</v>
      </c>
      <c r="F218" t="n">
        <v>0.045</v>
      </c>
      <c r="G218" t="n">
        <v>0.179</v>
      </c>
      <c r="H218" t="n">
        <v>0.148</v>
      </c>
      <c r="I218">
        <f>((((D223) + (D222))) + (D219 + D220))</f>
        <v/>
      </c>
      <c r="J218">
        <f>(((((D223) + (D222))) + (D219 + D220))*C218)</f>
        <v/>
      </c>
    </row>
    <row r="219">
      <c r="A219" t="inlineStr">
        <is>
          <t>INT_L_X4Y50/BYP_L0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CLBLL_L_X4Y50/CLBLL_BYP0</t>
        </is>
      </c>
      <c r="B220" t="inlineStr">
        <is>
          <t>Part of wire</t>
        </is>
      </c>
      <c r="C220" t="n">
        <v>0</v>
      </c>
      <c r="D220" t="n">
        <v>0</v>
      </c>
      <c r="I220">
        <f>(((D219 + D220)/2) + (((D223) + (D222))))</f>
        <v/>
      </c>
      <c r="J220">
        <f>((C219 + C220)*(((D219 + D220)/2) + (((D223) + (D222)))))</f>
        <v/>
      </c>
    </row>
    <row r="221">
      <c r="A221" t="inlineStr">
        <is>
          <t>CLBLL_L_X4Y50/CLBLL_L.CLBLL_BYP0-&gt;CLBLL_L_AX</t>
        </is>
      </c>
      <c r="B221" t="inlineStr">
        <is>
          <t>PassTransistor</t>
        </is>
      </c>
      <c r="C221" t="n">
        <v>0</v>
      </c>
      <c r="E221" t="n">
        <v>0</v>
      </c>
      <c r="F221" t="n">
        <v>0</v>
      </c>
      <c r="G221" t="n">
        <v>0</v>
      </c>
      <c r="H221" t="n">
        <v>0</v>
      </c>
      <c r="I221">
        <f>((D223) + (D222))</f>
        <v/>
      </c>
      <c r="J221">
        <f>(((D223) + (D222))*C221)</f>
        <v/>
      </c>
    </row>
    <row r="222">
      <c r="A222" t="inlineStr">
        <is>
          <t>CLBLL_L_X4Y50/CLBLL_L_AX</t>
        </is>
      </c>
      <c r="B222" t="inlineStr">
        <is>
          <t>Part of wire</t>
        </is>
      </c>
      <c r="C222" t="n">
        <v>0</v>
      </c>
      <c r="D222" t="n">
        <v>0</v>
      </c>
      <c r="I222">
        <f>(((D222)/2) + (D223))</f>
        <v/>
      </c>
      <c r="J222">
        <f>((C222)*(((D222)/2) + (D223)))</f>
        <v/>
      </c>
    </row>
    <row r="223">
      <c r="A223" t="inlineStr">
        <is>
          <t>masterReg/readData2_reg[17]_i_5/S</t>
        </is>
      </c>
      <c r="B223" t="inlineStr">
        <is>
          <t>Inpin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t="inlineStr">
        <is>
          <t>sw_IBUF[1]: sw_IBUF[1]_inst/O to masterReg/readData2_reg[17]_i_5/S sum delays</t>
        </is>
      </c>
      <c r="E224">
        <f>(E2 + E5 + E7 + E9 + E11 + E15 + E18 + E31 + E40 + E50 + E59 + E68 + E77 + E93 + E190 + E209 + E216 + E218 + E221 + E223)</f>
        <v/>
      </c>
      <c r="F224">
        <f>(F2 + F5 + F7 + F9 + F11 + F15 + F18 + F31 + F40 + F50 + F59 + F68 + F77 + F93 + F190 + F209 + F216 + F218 + F221 + F223)</f>
        <v/>
      </c>
      <c r="G224">
        <f>(G2 + G5 + G7 + G9 + G11 + G15 + G18 + G31 + G40 + G50 + G59 + G68 + G77 + G93 + G190 + G209 + G216 + G218 + G221 + G223)</f>
        <v/>
      </c>
      <c r="H224">
        <f>(H2 + H5 + H7 + H9 + H11 + H15 + H18 + H31 + H40 + H50 + H59 + H68 + H77 + H93 + H190 + H209 + H216 + H218 + H221 + H223)</f>
        <v/>
      </c>
      <c r="J224">
        <f>(J2 + J4 + J5 + J6 + J7 + J8 + J9 + J10 + J11 + J14 + J15 + J17 + J18 + J30 + J31 + J39 + J40 + J49 + J50 + J58 + J59 + J67 + J68 + J76 + J77 + J79 + J93 + J95 + J190 + J195 + J209 + J215 + J216 + J217 + J218 + J220 + J221 + J222 + J223)</f>
        <v/>
      </c>
    </row>
    <row r="225">
      <c r="A225" t="inlineStr">
        <is>
          <t>sw_IBUF[1]: sw_IBUF[1]_inst/O to masterReg/readData2_reg[17]_i_5/Ssum delays + cap delay</t>
        </is>
      </c>
      <c r="E225">
        <f>1000*(E224 + J224)</f>
        <v/>
      </c>
      <c r="F225">
        <f>1000*(F224 + J224)</f>
        <v/>
      </c>
      <c r="G225">
        <f>1000*(G224 + J224)</f>
        <v/>
      </c>
      <c r="H225">
        <f>1000*(H224 + J224)</f>
        <v/>
      </c>
    </row>
    <row r="227">
      <c r="A227" t="inlineStr">
        <is>
          <t>sw_IBUF[1]: sw_IBUF[1]_inst/O to masterReg/readData2_reg[17]_i_5/STotal delay (from Vivado)</t>
        </is>
      </c>
      <c r="E227" t="inlineStr">
        <is>
          <t>1217</t>
        </is>
      </c>
      <c r="F227" t="inlineStr">
        <is>
          <t>1051</t>
        </is>
      </c>
      <c r="G227" t="inlineStr">
        <is>
          <t>2038</t>
        </is>
      </c>
      <c r="H227" t="inlineStr">
        <is>
          <t>1730</t>
        </is>
      </c>
    </row>
    <row r="229">
      <c r="A229" t="inlineStr">
        <is>
          <t>INT_L_X4Y50/INT_L.NN2END0-&gt;&gt;WR1BEG1</t>
        </is>
      </c>
      <c r="B229" t="inlineStr">
        <is>
          <t>Buffer</t>
        </is>
      </c>
      <c r="C229" t="n">
        <v>1.16220225</v>
      </c>
      <c r="D229" t="n">
        <v>0.008429000000000001</v>
      </c>
      <c r="E229" t="n">
        <v>0.043</v>
      </c>
      <c r="F229" t="n">
        <v>0.035</v>
      </c>
      <c r="G229" t="n">
        <v>0.124</v>
      </c>
      <c r="H229" t="n">
        <v>0.103</v>
      </c>
      <c r="I229">
        <f>((D234 + D245 + D262 + D273 + D301 + D312 + D323 + D338) + (D230 + D231 + D232 + D233))</f>
        <v/>
      </c>
      <c r="J229">
        <f>(((D234 + D245 + D262 + D273 + D301 + D312 + D323 + D338) + (D230 + D231 + D232 + D233))*C229)</f>
        <v/>
      </c>
    </row>
    <row r="230">
      <c r="A230" t="inlineStr">
        <is>
          <t>INT_L_X4Y50/WR1BEG1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INT_R_X3Y50/WR1END1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CLBLL_L_X4Y50/CLBLL_WR1END1</t>
        </is>
      </c>
      <c r="B232" t="inlineStr">
        <is>
          <t>Part of wire</t>
        </is>
      </c>
      <c r="C232" t="n">
        <v>0.08269599999999999</v>
      </c>
      <c r="D232" t="n">
        <v>0.005801</v>
      </c>
    </row>
    <row r="233">
      <c r="A233" t="inlineStr">
        <is>
          <t>CLBLM_R_X3Y50/CLBLM_WR1END1</t>
        </is>
      </c>
      <c r="B233" t="inlineStr">
        <is>
          <t>Part of wire</t>
        </is>
      </c>
      <c r="C233" t="n">
        <v>0.09451000000000001</v>
      </c>
      <c r="D233" t="n">
        <v>0.005801</v>
      </c>
      <c r="I233">
        <f>(((D230 + D231 + D232 + D233)/2) + (D234 + D245 + D262 + D273 + D301 + D312 + D323 + D338))</f>
        <v/>
      </c>
      <c r="J233">
        <f>((C230 + C231 + C232 + C233)*(((D230 + D231 + D232 + D233)/2) + (D234 + D245 + D262 + D273 + D301 + D312 + D323 + D338)))</f>
        <v/>
      </c>
    </row>
    <row r="234">
      <c r="A234" t="inlineStr">
        <is>
          <t>INT_R_X3Y50/INT_R.WR1END1-&gt;&gt;IMUX2</t>
        </is>
      </c>
      <c r="B234" t="inlineStr">
        <is>
          <t>Buffer</t>
        </is>
      </c>
      <c r="C234" t="n">
        <v>1.6107141875</v>
      </c>
      <c r="D234" t="n">
        <v>0.007713</v>
      </c>
      <c r="E234" t="n">
        <v>0.047</v>
      </c>
      <c r="F234" t="n">
        <v>0.038</v>
      </c>
      <c r="G234" t="n">
        <v>0.138</v>
      </c>
      <c r="H234" t="n">
        <v>0.114</v>
      </c>
      <c r="I234">
        <f>((((D239) + (D238))) + (D235 + D236))</f>
        <v/>
      </c>
      <c r="J234">
        <f>(((((D239) + (D238))) + (D235 + D236))*C234)</f>
        <v/>
      </c>
    </row>
    <row r="235">
      <c r="A235" t="inlineStr">
        <is>
          <t>INT_R_X3Y50/IMUX2</t>
        </is>
      </c>
      <c r="B235" t="inlineStr">
        <is>
          <t>Part of wire</t>
        </is>
      </c>
      <c r="C235" t="n">
        <v>0</v>
      </c>
      <c r="D235" t="n">
        <v>0</v>
      </c>
    </row>
    <row r="236">
      <c r="A236" t="inlineStr">
        <is>
          <t>CLBLM_R_X3Y50/CLBLM_IMUX2</t>
        </is>
      </c>
      <c r="B236" t="inlineStr">
        <is>
          <t>Part of wire</t>
        </is>
      </c>
      <c r="C236" t="n">
        <v>0</v>
      </c>
      <c r="D236" t="n">
        <v>0</v>
      </c>
      <c r="I236">
        <f>(((D235 + D236)/2) + (((D239) + (D238))))</f>
        <v/>
      </c>
      <c r="J236">
        <f>((C235 + C236)*(((D235 + D236)/2) + (((D239) + (D238)))))</f>
        <v/>
      </c>
    </row>
    <row r="237">
      <c r="A237" t="inlineStr">
        <is>
          <t>CLBLM_R_X3Y50/CLBLM_R.CLBLM_IMUX2-&gt;CLBLM_M_A2</t>
        </is>
      </c>
      <c r="B237" t="inlineStr">
        <is>
          <t>PassTransistor</t>
        </is>
      </c>
      <c r="C237" t="n">
        <v>0</v>
      </c>
      <c r="E237" t="n">
        <v>0</v>
      </c>
      <c r="F237" t="n">
        <v>0</v>
      </c>
      <c r="G237" t="n">
        <v>0</v>
      </c>
      <c r="H237" t="n">
        <v>0</v>
      </c>
      <c r="I237">
        <f>((D239) + (D238))</f>
        <v/>
      </c>
      <c r="J237">
        <f>(((D239) + (D238))*C237)</f>
        <v/>
      </c>
    </row>
    <row r="238">
      <c r="A238" t="inlineStr">
        <is>
          <t>CLBLM_R_X3Y50/CLBLM_M_A2</t>
        </is>
      </c>
      <c r="B238" t="inlineStr">
        <is>
          <t>Part of wire</t>
        </is>
      </c>
      <c r="C238" t="n">
        <v>0</v>
      </c>
      <c r="D238" t="n">
        <v>0</v>
      </c>
      <c r="I238">
        <f>(((D238)/2) + (D239))</f>
        <v/>
      </c>
      <c r="J238">
        <f>((C238)*(((D238)/2) + (D239)))</f>
        <v/>
      </c>
    </row>
    <row r="239">
      <c r="A239" t="inlineStr">
        <is>
          <t>masterReg/readData2[19]_i_4/I0</t>
        </is>
      </c>
      <c r="B239" t="inlineStr">
        <is>
          <t>Inpin</t>
        </is>
      </c>
      <c r="D239" t="n">
        <v>0</v>
      </c>
      <c r="E239" t="n">
        <v>0.216</v>
      </c>
      <c r="F239" t="n">
        <v>0.174</v>
      </c>
      <c r="G239" t="n">
        <v>0.512</v>
      </c>
      <c r="H239" t="n">
        <v>0.413</v>
      </c>
    </row>
    <row r="240">
      <c r="A240" t="inlineStr">
        <is>
          <t>sw_IBUF[1]: sw_IBUF[1]_inst/O to masterReg/readData2[19]_i_4/I0 sum delays</t>
        </is>
      </c>
      <c r="E240">
        <f>(E2 + E5 + E7 + E9 + E11 + E15 + E18 + E31 + E40 + E50 + E59 + E68 + E77 + E93 + E190 + E209 + E229 + E234 + E237 + E239)</f>
        <v/>
      </c>
      <c r="F240">
        <f>(F2 + F5 + F7 + F9 + F11 + F15 + F18 + F31 + F40 + F50 + F59 + F68 + F77 + F93 + F190 + F209 + F229 + F234 + F237 + F239)</f>
        <v/>
      </c>
      <c r="G240">
        <f>(G2 + G5 + G7 + G9 + G11 + G15 + G18 + G31 + G40 + G50 + G59 + G68 + G77 + G93 + G190 + G209 + G229 + G234 + G237 + G239)</f>
        <v/>
      </c>
      <c r="H240">
        <f>(H2 + H5 + H7 + H9 + H11 + H15 + H18 + H31 + H40 + H50 + H59 + H68 + H77 + H93 + H190 + H209 + H229 + H234 + H237 + H239)</f>
        <v/>
      </c>
      <c r="J240">
        <f>(J2 + J4 + J5 + J6 + J7 + J8 + J9 + J10 + J11 + J14 + J15 + J17 + J18 + J30 + J31 + J39 + J40 + J49 + J50 + J58 + J59 + J67 + J68 + J76 + J77 + J79 + J93 + J95 + J190 + J195 + J209 + J215 + J229 + J233 + J234 + J236 + J237 + J238 + J239)</f>
        <v/>
      </c>
    </row>
    <row r="241">
      <c r="A241" t="inlineStr">
        <is>
          <t>sw_IBUF[1]: sw_IBUF[1]_inst/O to masterReg/readData2[19]_i_4/I0sum delays + cap delay</t>
        </is>
      </c>
      <c r="E241">
        <f>1000*(E240 + J240)</f>
        <v/>
      </c>
      <c r="F241">
        <f>1000*(F240 + J240)</f>
        <v/>
      </c>
      <c r="G241">
        <f>1000*(G240 + J240)</f>
        <v/>
      </c>
      <c r="H241">
        <f>1000*(H240 + J240)</f>
        <v/>
      </c>
    </row>
    <row r="243">
      <c r="A243" t="inlineStr">
        <is>
          <t>sw_IBUF[1]: sw_IBUF[1]_inst/O to masterReg/readData2[19]_i_4/I0Total delay (from Vivado)</t>
        </is>
      </c>
      <c r="E243" t="inlineStr">
        <is>
          <t>1558</t>
        </is>
      </c>
      <c r="F243" t="inlineStr">
        <is>
          <t>1343</t>
        </is>
      </c>
      <c r="G243" t="inlineStr">
        <is>
          <t>2633</t>
        </is>
      </c>
      <c r="H243" t="inlineStr">
        <is>
          <t>2227</t>
        </is>
      </c>
    </row>
    <row r="245">
      <c r="A245" t="inlineStr">
        <is>
          <t>INT_R_X3Y50/INT_R.WR1END1-&gt;&gt;FAN_ALT6</t>
        </is>
      </c>
      <c r="B245" t="inlineStr">
        <is>
          <t>Buffer</t>
        </is>
      </c>
      <c r="C245" t="n">
        <v>0</v>
      </c>
      <c r="D245" t="n">
        <v>0.00757</v>
      </c>
      <c r="E245" t="n">
        <v>0</v>
      </c>
      <c r="F245" t="n">
        <v>0</v>
      </c>
      <c r="G245" t="n">
        <v>0</v>
      </c>
      <c r="H245" t="n">
        <v>0</v>
      </c>
      <c r="I245">
        <f>((D247) + (D246))</f>
        <v/>
      </c>
      <c r="J245">
        <f>(((D247) + (D246))*C245)</f>
        <v/>
      </c>
    </row>
    <row r="246">
      <c r="A246" t="inlineStr">
        <is>
          <t>INT_R_X3Y50/FAN_ALT6</t>
        </is>
      </c>
      <c r="B246" t="inlineStr">
        <is>
          <t>Part of wire</t>
        </is>
      </c>
      <c r="C246" t="n">
        <v>0</v>
      </c>
      <c r="D246" t="n">
        <v>0</v>
      </c>
      <c r="I246">
        <f>(((D246)/2) + (D247))</f>
        <v/>
      </c>
      <c r="J246">
        <f>((C246)*(((D246)/2) + (D247)))</f>
        <v/>
      </c>
    </row>
    <row r="247">
      <c r="A247" t="inlineStr">
        <is>
          <t>INT_R_X3Y50/INT_R.FAN_ALT6-&gt;&gt;FAN_BOUNCE6</t>
        </is>
      </c>
      <c r="B247" t="inlineStr">
        <is>
          <t>Buffer</t>
        </is>
      </c>
      <c r="C247" t="n">
        <v>1.4764880625</v>
      </c>
      <c r="D247" t="n">
        <v>0</v>
      </c>
      <c r="E247" t="n">
        <v>0.059</v>
      </c>
      <c r="F247" t="n">
        <v>0.049</v>
      </c>
      <c r="G247" t="n">
        <v>0.178</v>
      </c>
      <c r="H247" t="n">
        <v>0.147</v>
      </c>
      <c r="I247">
        <f>((D251) + (D248 + D249 + D250))</f>
        <v/>
      </c>
      <c r="J247">
        <f>(((D251) + (D248 + D249 + D250))*C247)</f>
        <v/>
      </c>
    </row>
    <row r="248">
      <c r="A248" t="inlineStr">
        <is>
          <t>INT_R_X3Y50/FAN_BOUNCE6</t>
        </is>
      </c>
      <c r="B248" t="inlineStr">
        <is>
          <t>Part of wire</t>
        </is>
      </c>
      <c r="C248" t="n">
        <v>0</v>
      </c>
      <c r="D248" t="n">
        <v>0</v>
      </c>
    </row>
    <row r="249">
      <c r="A249" t="inlineStr">
        <is>
          <t>INT_R_X3Y49/FAN_BOUNCE_S3_6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BRKH_INT_X3Y49/BRKH_INT_FAN_BOUNCE_S3_6</t>
        </is>
      </c>
      <c r="B250" t="inlineStr">
        <is>
          <t>Part of wire</t>
        </is>
      </c>
      <c r="C250" t="n">
        <v>0</v>
      </c>
      <c r="D250" t="n">
        <v>0.001</v>
      </c>
      <c r="I250">
        <f>(((D248 + D249 + D250)/2) + (D251))</f>
        <v/>
      </c>
      <c r="J250">
        <f>((C248 + C249 + C250)*(((D248 + D249 + D250)/2) + (D251)))</f>
        <v/>
      </c>
    </row>
    <row r="251">
      <c r="A251" t="inlineStr">
        <is>
          <t>INT_R_X3Y49/INT_R.FAN_BOUNCE_S3_6-&gt;&gt;IMUX15</t>
        </is>
      </c>
      <c r="B251" t="inlineStr">
        <is>
          <t>Buffer</t>
        </is>
      </c>
      <c r="C251" t="n">
        <v>1.6107141875</v>
      </c>
      <c r="D251" t="n">
        <v>0.007713</v>
      </c>
      <c r="E251" t="n">
        <v>0.047</v>
      </c>
      <c r="F251" t="n">
        <v>0.038</v>
      </c>
      <c r="G251" t="n">
        <v>0.138</v>
      </c>
      <c r="H251" t="n">
        <v>0.114</v>
      </c>
      <c r="I251">
        <f>((((D256) + (D255))) + (D252 + D253))</f>
        <v/>
      </c>
      <c r="J251">
        <f>(((((D256) + (D255))) + (D252 + D253))*C251)</f>
        <v/>
      </c>
    </row>
    <row r="252">
      <c r="A252" t="inlineStr">
        <is>
          <t>INT_R_X3Y49/IMUX15</t>
        </is>
      </c>
      <c r="B252" t="inlineStr">
        <is>
          <t>Part of wire</t>
        </is>
      </c>
      <c r="C252" t="n">
        <v>0</v>
      </c>
      <c r="D252" t="n">
        <v>0</v>
      </c>
    </row>
    <row r="253">
      <c r="A253" t="inlineStr">
        <is>
          <t>CLBLM_R_X3Y49/CLBLM_IMUX15</t>
        </is>
      </c>
      <c r="B253" t="inlineStr">
        <is>
          <t>Part of wire</t>
        </is>
      </c>
      <c r="C253" t="n">
        <v>0</v>
      </c>
      <c r="D253" t="n">
        <v>0</v>
      </c>
      <c r="I253">
        <f>(((D252 + D253)/2) + (((D256) + (D255))))</f>
        <v/>
      </c>
      <c r="J253">
        <f>((C252 + C253)*(((D252 + D253)/2) + (((D256) + (D255)))))</f>
        <v/>
      </c>
    </row>
    <row r="254">
      <c r="A254" t="inlineStr">
        <is>
          <t>CLBLM_R_X3Y49/CLBLM_R.CLBLM_IMUX15-&gt;CLBLM_M_B1</t>
        </is>
      </c>
      <c r="B254" t="inlineStr">
        <is>
          <t>PassTransistor</t>
        </is>
      </c>
      <c r="C254" t="n">
        <v>0</v>
      </c>
      <c r="E254" t="n">
        <v>0</v>
      </c>
      <c r="F254" t="n">
        <v>0</v>
      </c>
      <c r="G254" t="n">
        <v>0</v>
      </c>
      <c r="H254" t="n">
        <v>0</v>
      </c>
      <c r="I254">
        <f>((D256) + (D255))</f>
        <v/>
      </c>
      <c r="J254">
        <f>(((D256) + (D255))*C254)</f>
        <v/>
      </c>
    </row>
    <row r="255">
      <c r="A255" t="inlineStr">
        <is>
          <t>CLBLM_R_X3Y49/CLBLM_M_B1</t>
        </is>
      </c>
      <c r="B255" t="inlineStr">
        <is>
          <t>Part of wire</t>
        </is>
      </c>
      <c r="C255" t="n">
        <v>0</v>
      </c>
      <c r="D255" t="n">
        <v>0</v>
      </c>
      <c r="I255">
        <f>(((D255)/2) + (D256))</f>
        <v/>
      </c>
      <c r="J255">
        <f>((C255)*(((D255)/2) + (D256)))</f>
        <v/>
      </c>
    </row>
    <row r="256">
      <c r="A256" t="inlineStr">
        <is>
          <t>masterReg/readData2[16]_i_4/I0</t>
        </is>
      </c>
      <c r="B256" t="inlineStr">
        <is>
          <t>Inpin</t>
        </is>
      </c>
      <c r="D256" t="n">
        <v>0</v>
      </c>
      <c r="E256" t="n">
        <v>0.218</v>
      </c>
      <c r="F256" t="n">
        <v>0.175</v>
      </c>
      <c r="G256" t="n">
        <v>0.521</v>
      </c>
      <c r="H256" t="n">
        <v>0.42</v>
      </c>
    </row>
    <row r="257">
      <c r="A257" t="inlineStr">
        <is>
          <t>sw_IBUF[1]: sw_IBUF[1]_inst/O to masterReg/readData2[16]_i_4/I0 sum delays</t>
        </is>
      </c>
      <c r="E257">
        <f>(E2 + E5 + E7 + E9 + E11 + E15 + E18 + E31 + E40 + E50 + E59 + E68 + E77 + E93 + E190 + E209 + E229 + E245 + E247 + E251 + E254 + E256)</f>
        <v/>
      </c>
      <c r="F257">
        <f>(F2 + F5 + F7 + F9 + F11 + F15 + F18 + F31 + F40 + F50 + F59 + F68 + F77 + F93 + F190 + F209 + F229 + F245 + F247 + F251 + F254 + F256)</f>
        <v/>
      </c>
      <c r="G257">
        <f>(G2 + G5 + G7 + G9 + G11 + G15 + G18 + G31 + G40 + G50 + G59 + G68 + G77 + G93 + G190 + G209 + G229 + G245 + G247 + G251 + G254 + G256)</f>
        <v/>
      </c>
      <c r="H257">
        <f>(H2 + H5 + H7 + H9 + H11 + H15 + H18 + H31 + H40 + H50 + H59 + H68 + H77 + H93 + H190 + H209 + H229 + H245 + H247 + H251 + H254 + H256)</f>
        <v/>
      </c>
      <c r="J257">
        <f>(J2 + J4 + J5 + J6 + J7 + J8 + J9 + J10 + J11 + J14 + J15 + J17 + J18 + J30 + J31 + J39 + J40 + J49 + J50 + J58 + J59 + J67 + J68 + J76 + J77 + J79 + J93 + J95 + J190 + J195 + J209 + J215 + J229 + J233 + J245 + J246 + J247 + J250 + J251 + J253 + J254 + J255 + J256)</f>
        <v/>
      </c>
    </row>
    <row r="258">
      <c r="A258" t="inlineStr">
        <is>
          <t>sw_IBUF[1]: sw_IBUF[1]_inst/O to masterReg/readData2[16]_i_4/I0sum delays + cap delay</t>
        </is>
      </c>
      <c r="E258">
        <f>1000*(E257 + J257)</f>
        <v/>
      </c>
      <c r="F258">
        <f>1000*(F257 + J257)</f>
        <v/>
      </c>
      <c r="G258">
        <f>1000*(G257 + J257)</f>
        <v/>
      </c>
      <c r="H258">
        <f>1000*(H257 + J257)</f>
        <v/>
      </c>
    </row>
    <row r="260">
      <c r="A260" t="inlineStr">
        <is>
          <t>sw_IBUF[1]: sw_IBUF[1]_inst/O to masterReg/readData2[16]_i_4/I0Total delay (from Vivado)</t>
        </is>
      </c>
      <c r="E260" t="inlineStr">
        <is>
          <t>1630</t>
        </is>
      </c>
      <c r="F260" t="inlineStr">
        <is>
          <t>1404</t>
        </is>
      </c>
      <c r="G260" t="inlineStr">
        <is>
          <t>2782</t>
        </is>
      </c>
      <c r="H260" t="inlineStr">
        <is>
          <t>2351</t>
        </is>
      </c>
    </row>
    <row r="262">
      <c r="A262" t="inlineStr">
        <is>
          <t>INT_R_X3Y50/INT_R.WR1END1-&gt;&gt;IMUX18</t>
        </is>
      </c>
      <c r="B262" t="inlineStr">
        <is>
          <t>Buffer</t>
        </is>
      </c>
      <c r="C262" t="n">
        <v>1.6107141875</v>
      </c>
      <c r="D262" t="n">
        <v>0.007713</v>
      </c>
      <c r="E262" t="n">
        <v>0.047</v>
      </c>
      <c r="F262" t="n">
        <v>0.038</v>
      </c>
      <c r="G262" t="n">
        <v>0.138</v>
      </c>
      <c r="H262" t="n">
        <v>0.114</v>
      </c>
      <c r="I262">
        <f>((((D267) + (D266))) + (D263 + D264))</f>
        <v/>
      </c>
      <c r="J262">
        <f>(((((D267) + (D266))) + (D263 + D264))*C262)</f>
        <v/>
      </c>
    </row>
    <row r="263">
      <c r="A263" t="inlineStr">
        <is>
          <t>INT_R_X3Y50/IMUX18</t>
        </is>
      </c>
      <c r="B263" t="inlineStr">
        <is>
          <t>Part of wire</t>
        </is>
      </c>
      <c r="C263" t="n">
        <v>0</v>
      </c>
      <c r="D263" t="n">
        <v>0</v>
      </c>
    </row>
    <row r="264">
      <c r="A264" t="inlineStr">
        <is>
          <t>CLBLM_R_X3Y50/CLBLM_IMUX18</t>
        </is>
      </c>
      <c r="B264" t="inlineStr">
        <is>
          <t>Part of wire</t>
        </is>
      </c>
      <c r="C264" t="n">
        <v>0</v>
      </c>
      <c r="D264" t="n">
        <v>0</v>
      </c>
      <c r="I264">
        <f>(((D263 + D264)/2) + (((D267) + (D266))))</f>
        <v/>
      </c>
      <c r="J264">
        <f>((C263 + C264)*(((D263 + D264)/2) + (((D267) + (D266)))))</f>
        <v/>
      </c>
    </row>
    <row r="265">
      <c r="A265" t="inlineStr">
        <is>
          <t>CLBLM_R_X3Y50/CLBLM_R.CLBLM_IMUX18-&gt;CLBLM_M_B2</t>
        </is>
      </c>
      <c r="B265" t="inlineStr">
        <is>
          <t>PassTransistor</t>
        </is>
      </c>
      <c r="C265" t="n">
        <v>0</v>
      </c>
      <c r="E265" t="n">
        <v>0</v>
      </c>
      <c r="F265" t="n">
        <v>0</v>
      </c>
      <c r="G265" t="n">
        <v>0</v>
      </c>
      <c r="H265" t="n">
        <v>0</v>
      </c>
      <c r="I265">
        <f>((D267) + (D266))</f>
        <v/>
      </c>
      <c r="J265">
        <f>(((D267) + (D266))*C265)</f>
        <v/>
      </c>
    </row>
    <row r="266">
      <c r="A266" t="inlineStr">
        <is>
          <t>CLBLM_R_X3Y50/CLBLM_M_B2</t>
        </is>
      </c>
      <c r="B266" t="inlineStr">
        <is>
          <t>Part of wire</t>
        </is>
      </c>
      <c r="C266" t="n">
        <v>0</v>
      </c>
      <c r="D266" t="n">
        <v>0</v>
      </c>
      <c r="I266">
        <f>(((D266)/2) + (D267))</f>
        <v/>
      </c>
      <c r="J266">
        <f>((C266)*(((D266)/2) + (D267)))</f>
        <v/>
      </c>
    </row>
    <row r="267">
      <c r="A267" t="inlineStr">
        <is>
          <t>ALU1/register_reg_r1_0_31_18_23_i_8/I4</t>
        </is>
      </c>
      <c r="B267" t="inlineStr">
        <is>
          <t>Inpin</t>
        </is>
      </c>
      <c r="D267" t="n">
        <v>0</v>
      </c>
      <c r="E267" t="n">
        <v>0.214</v>
      </c>
      <c r="F267" t="n">
        <v>0.172</v>
      </c>
      <c r="G267" t="n">
        <v>0.504</v>
      </c>
      <c r="H267" t="n">
        <v>0.406</v>
      </c>
    </row>
    <row r="268">
      <c r="A268" t="inlineStr">
        <is>
          <t>sw_IBUF[1]: sw_IBUF[1]_inst/O to ALU1/register_reg_r1_0_31_18_23_i_8/I4 sum delays</t>
        </is>
      </c>
      <c r="E268">
        <f>(E2 + E5 + E7 + E9 + E11 + E15 + E18 + E31 + E40 + E50 + E59 + E68 + E77 + E93 + E190 + E209 + E229 + E262 + E265 + E267)</f>
        <v/>
      </c>
      <c r="F268">
        <f>(F2 + F5 + F7 + F9 + F11 + F15 + F18 + F31 + F40 + F50 + F59 + F68 + F77 + F93 + F190 + F209 + F229 + F262 + F265 + F267)</f>
        <v/>
      </c>
      <c r="G268">
        <f>(G2 + G5 + G7 + G9 + G11 + G15 + G18 + G31 + G40 + G50 + G59 + G68 + G77 + G93 + G190 + G209 + G229 + G262 + G265 + G267)</f>
        <v/>
      </c>
      <c r="H268">
        <f>(H2 + H5 + H7 + H9 + H11 + H15 + H18 + H31 + H40 + H50 + H59 + H68 + H77 + H93 + H190 + H209 + H229 + H262 + H265 + H267)</f>
        <v/>
      </c>
      <c r="J268">
        <f>(J2 + J4 + J5 + J6 + J7 + J8 + J9 + J10 + J11 + J14 + J15 + J17 + J18 + J30 + J31 + J39 + J40 + J49 + J50 + J58 + J59 + J67 + J68 + J76 + J77 + J79 + J93 + J95 + J190 + J195 + J209 + J215 + J229 + J233 + J262 + J264 + J265 + J266 + J267)</f>
        <v/>
      </c>
    </row>
    <row r="269">
      <c r="A269" t="inlineStr">
        <is>
          <t>sw_IBUF[1]: sw_IBUF[1]_inst/O to ALU1/register_reg_r1_0_31_18_23_i_8/I4sum delays + cap delay</t>
        </is>
      </c>
      <c r="E269">
        <f>1000*(E268 + J268)</f>
        <v/>
      </c>
      <c r="F269">
        <f>1000*(F268 + J268)</f>
        <v/>
      </c>
      <c r="G269">
        <f>1000*(G268 + J268)</f>
        <v/>
      </c>
      <c r="H269">
        <f>1000*(H268 + J268)</f>
        <v/>
      </c>
    </row>
    <row r="271">
      <c r="A271" t="inlineStr">
        <is>
          <t>sw_IBUF[1]: sw_IBUF[1]_inst/O to ALU1/register_reg_r1_0_31_18_23_i_8/I4Total delay (from Vivado)</t>
        </is>
      </c>
      <c r="E271" t="inlineStr">
        <is>
          <t>1556</t>
        </is>
      </c>
      <c r="F271" t="inlineStr">
        <is>
          <t>1341</t>
        </is>
      </c>
      <c r="G271" t="inlineStr">
        <is>
          <t>2627</t>
        </is>
      </c>
      <c r="H271" t="inlineStr">
        <is>
          <t>2223</t>
        </is>
      </c>
    </row>
    <row r="273">
      <c r="A273" t="inlineStr">
        <is>
          <t>INT_R_X3Y50/INT_R.WR1END1-&gt;&gt;WW2BEG0</t>
        </is>
      </c>
      <c r="B273" t="inlineStr">
        <is>
          <t>Buffer</t>
        </is>
      </c>
      <c r="C273" t="n">
        <v>1.1851186875</v>
      </c>
      <c r="D273" t="n">
        <v>0.008473000000000001</v>
      </c>
      <c r="E273" t="n">
        <v>0.063</v>
      </c>
      <c r="F273" t="n">
        <v>0.052</v>
      </c>
      <c r="G273" t="n">
        <v>0.143</v>
      </c>
      <c r="H273" t="n">
        <v>0.118</v>
      </c>
      <c r="I273">
        <f>((D282) + (D274 + D275 + D276 + D277 + D278 + D279 + D280 + D281))</f>
        <v/>
      </c>
      <c r="J273">
        <f>(((D282) + (D274 + D275 + D276 + D277 + D278 + D279 + D280 + D281))*C273)</f>
        <v/>
      </c>
    </row>
    <row r="274">
      <c r="A274" t="inlineStr">
        <is>
          <t>INT_R_X3Y50/WW2BEG0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INT_R_X1Y50/WW2END0</t>
        </is>
      </c>
      <c r="B275" t="inlineStr">
        <is>
          <t>Part of wire</t>
        </is>
      </c>
      <c r="C275" t="n">
        <v>0</v>
      </c>
      <c r="D275" t="n">
        <v>0</v>
      </c>
    </row>
    <row r="276">
      <c r="A276" t="inlineStr">
        <is>
          <t>INT_L_X2Y50/WW2A0</t>
        </is>
      </c>
      <c r="B276" t="inlineStr">
        <is>
          <t>Part of wire</t>
        </is>
      </c>
      <c r="C276" t="n">
        <v>0</v>
      </c>
      <c r="D276" t="n">
        <v>0</v>
      </c>
    </row>
    <row r="277">
      <c r="A277" t="inlineStr">
        <is>
          <t>CLBLL_L_X2Y50/CLBLL_WW2END0</t>
        </is>
      </c>
      <c r="B277" t="inlineStr">
        <is>
          <t>Part of wire</t>
        </is>
      </c>
      <c r="C277" t="n">
        <v>0</v>
      </c>
      <c r="D277" t="n">
        <v>0</v>
      </c>
    </row>
    <row r="278">
      <c r="A278" t="inlineStr">
        <is>
          <t>VBRK_X9Y53/VBRK_WW2END0</t>
        </is>
      </c>
      <c r="B278" t="inlineStr">
        <is>
          <t>Part of wire</t>
        </is>
      </c>
      <c r="C278" t="n">
        <v>0.01211</v>
      </c>
      <c r="D278" t="n">
        <v>0.00162</v>
      </c>
    </row>
    <row r="279">
      <c r="A279" t="inlineStr">
        <is>
          <t>CMT_TOP_R_LOWER_B_X8Y61/CMT_TOP_WW2END0_0</t>
        </is>
      </c>
      <c r="B279" t="inlineStr">
        <is>
          <t>Part of wire</t>
        </is>
      </c>
      <c r="C279" t="n">
        <v>0.31751</v>
      </c>
      <c r="D279" t="n">
        <v>0.022067</v>
      </c>
    </row>
    <row r="280">
      <c r="A280" t="inlineStr">
        <is>
          <t>CMT_PMV_X7Y53/CMT_PMV_WW2END0</t>
        </is>
      </c>
      <c r="B280" t="inlineStr">
        <is>
          <t>Part of wire</t>
        </is>
      </c>
      <c r="C280" t="n">
        <v>0.31751</v>
      </c>
      <c r="D280" t="n">
        <v>0.022067</v>
      </c>
    </row>
    <row r="281">
      <c r="A281" t="inlineStr">
        <is>
          <t>INT_INTERFACE_R_X1Y50/INT_INTERFACE_WW2END0</t>
        </is>
      </c>
      <c r="B281" t="inlineStr">
        <is>
          <t>Part of wire</t>
        </is>
      </c>
      <c r="C281" t="n">
        <v>0</v>
      </c>
      <c r="D281" t="n">
        <v>0</v>
      </c>
      <c r="I281">
        <f>(((D274 + D275 + D276 + D277 + D278 + D279 + D280 + D281)/2) + (D282))</f>
        <v/>
      </c>
      <c r="J281">
        <f>((C274 + C275 + C276 + C277 + C278 + C279 + C280 + C281)*(((D274 + D275 + D276 + D277 + D278 + D279 + D280 + D281)/2) + (D282)))</f>
        <v/>
      </c>
    </row>
    <row r="282">
      <c r="A282" t="inlineStr">
        <is>
          <t>INT_R_X1Y50/INT_R.WW2END0-&gt;&gt;ER1BEG1</t>
        </is>
      </c>
      <c r="B282" t="inlineStr">
        <is>
          <t>Buffer</t>
        </is>
      </c>
      <c r="C282" t="n">
        <v>1.16220225</v>
      </c>
      <c r="D282" t="n">
        <v>0.008429000000000001</v>
      </c>
      <c r="E282" t="n">
        <v>0.044</v>
      </c>
      <c r="F282" t="n">
        <v>0.036</v>
      </c>
      <c r="G282" t="n">
        <v>0.124</v>
      </c>
      <c r="H282" t="n">
        <v>0.103</v>
      </c>
      <c r="I282">
        <f>((D290) + (D283 + D284 + D285 + D286 + D287 + D288 + D289))</f>
        <v/>
      </c>
      <c r="J282">
        <f>(((D290) + (D283 + D284 + D285 + D286 + D287 + D288 + D289))*C282)</f>
        <v/>
      </c>
    </row>
    <row r="283">
      <c r="A283" t="inlineStr">
        <is>
          <t>INT_R_X1Y50/ER1BEG1</t>
        </is>
      </c>
      <c r="B283" t="inlineStr">
        <is>
          <t>Part of wire</t>
        </is>
      </c>
      <c r="C283" t="n">
        <v>0</v>
      </c>
      <c r="D283" t="n">
        <v>0</v>
      </c>
    </row>
    <row r="284">
      <c r="A284" t="inlineStr">
        <is>
          <t>INT_L_X2Y50/ER1END1</t>
        </is>
      </c>
      <c r="B284" t="inlineStr">
        <is>
          <t>Part of wire</t>
        </is>
      </c>
      <c r="C284" t="n">
        <v>0</v>
      </c>
      <c r="D284" t="n">
        <v>0</v>
      </c>
    </row>
    <row r="285">
      <c r="A285" t="inlineStr">
        <is>
          <t>INT_INTERFACE_R_X1Y50/INT_INTERFACE_ER1BEG1</t>
        </is>
      </c>
      <c r="B285" t="inlineStr">
        <is>
          <t>Part of wire</t>
        </is>
      </c>
      <c r="C285" t="n">
        <v>0</v>
      </c>
      <c r="D285" t="n">
        <v>0</v>
      </c>
    </row>
    <row r="286">
      <c r="A286" t="inlineStr">
        <is>
          <t>CMT_PMV_X7Y53/CMT_PMV_ER1BEG1</t>
        </is>
      </c>
      <c r="B286" t="inlineStr">
        <is>
          <t>Part of wire</t>
        </is>
      </c>
      <c r="C286" t="n">
        <v>0.31751</v>
      </c>
      <c r="D286" t="n">
        <v>0.025</v>
      </c>
    </row>
    <row r="287">
      <c r="A287" t="inlineStr">
        <is>
          <t>CMT_TOP_R_LOWER_B_X8Y61/CMT_TOP_ER1BEG1_0</t>
        </is>
      </c>
      <c r="B287" t="inlineStr">
        <is>
          <t>Part of wire</t>
        </is>
      </c>
      <c r="C287" t="n">
        <v>0.31751</v>
      </c>
      <c r="D287" t="n">
        <v>0.025</v>
      </c>
    </row>
    <row r="288">
      <c r="A288" t="inlineStr">
        <is>
          <t>VBRK_X9Y53/VBRK_ER1BEG1</t>
        </is>
      </c>
      <c r="B288" t="inlineStr">
        <is>
          <t>Part of wire</t>
        </is>
      </c>
      <c r="C288" t="n">
        <v>0.01211</v>
      </c>
      <c r="D288" t="n">
        <v>0.00162</v>
      </c>
    </row>
    <row r="289">
      <c r="A289" t="inlineStr">
        <is>
          <t>CLBLL_L_X2Y50/CLBLL_ER1BEG1</t>
        </is>
      </c>
      <c r="B289" t="inlineStr">
        <is>
          <t>Part of wire</t>
        </is>
      </c>
      <c r="C289" t="n">
        <v>0.079184</v>
      </c>
      <c r="D289" t="n">
        <v>0.005564</v>
      </c>
      <c r="I289">
        <f>(((D283 + D284 + D285 + D286 + D287 + D288 + D289)/2) + (D290))</f>
        <v/>
      </c>
      <c r="J289">
        <f>((C283 + C284 + C285 + C286 + C287 + C288 + C289)*(((D283 + D284 + D285 + D286 + D287 + D288 + D289)/2) + (D290)))</f>
        <v/>
      </c>
    </row>
    <row r="290">
      <c r="A290" t="inlineStr">
        <is>
          <t>INT_L_X2Y50/INT_L.ER1END1-&gt;&gt;IMUX_L19</t>
        </is>
      </c>
      <c r="B290" t="inlineStr">
        <is>
          <t>Buffer</t>
        </is>
      </c>
      <c r="C290" t="n">
        <v>1.6107141875</v>
      </c>
      <c r="D290" t="n">
        <v>0.007713</v>
      </c>
      <c r="E290" t="n">
        <v>0.047</v>
      </c>
      <c r="F290" t="n">
        <v>0.038</v>
      </c>
      <c r="G290" t="n">
        <v>0.138</v>
      </c>
      <c r="H290" t="n">
        <v>0.114</v>
      </c>
      <c r="I290">
        <f>((((D295) + (D294))) + (D291 + D292))</f>
        <v/>
      </c>
      <c r="J290">
        <f>(((((D295) + (D294))) + (D291 + D292))*C290)</f>
        <v/>
      </c>
    </row>
    <row r="291">
      <c r="A291" t="inlineStr">
        <is>
          <t>INT_L_X2Y50/IMUX_L19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CLBLL_L_X2Y50/CLBLL_IMUX19</t>
        </is>
      </c>
      <c r="B292" t="inlineStr">
        <is>
          <t>Part of wire</t>
        </is>
      </c>
      <c r="C292" t="n">
        <v>0</v>
      </c>
      <c r="D292" t="n">
        <v>0</v>
      </c>
      <c r="I292">
        <f>(((D291 + D292)/2) + (((D295) + (D294))))</f>
        <v/>
      </c>
      <c r="J292">
        <f>((C291 + C292)*(((D291 + D292)/2) + (((D295) + (D294)))))</f>
        <v/>
      </c>
    </row>
    <row r="293">
      <c r="A293" t="inlineStr">
        <is>
          <t>CLBLL_L_X2Y50/CLBLL_L.CLBLL_IMUX19-&gt;CLBLL_L_B2</t>
        </is>
      </c>
      <c r="B293" t="inlineStr">
        <is>
          <t>PassTransistor</t>
        </is>
      </c>
      <c r="C293" t="n">
        <v>0</v>
      </c>
      <c r="E293" t="n">
        <v>0</v>
      </c>
      <c r="F293" t="n">
        <v>0</v>
      </c>
      <c r="G293" t="n">
        <v>0</v>
      </c>
      <c r="H293" t="n">
        <v>0</v>
      </c>
      <c r="I293">
        <f>((D295) + (D294))</f>
        <v/>
      </c>
      <c r="J293">
        <f>(((D295) + (D294))*C293)</f>
        <v/>
      </c>
    </row>
    <row r="294">
      <c r="A294" t="inlineStr">
        <is>
          <t>CLBLL_L_X2Y50/CLBLL_L_B2</t>
        </is>
      </c>
      <c r="B294" t="inlineStr">
        <is>
          <t>Part of wire</t>
        </is>
      </c>
      <c r="C294" t="n">
        <v>0</v>
      </c>
      <c r="D294" t="n">
        <v>0</v>
      </c>
      <c r="I294">
        <f>(((D294)/2) + (D295))</f>
        <v/>
      </c>
      <c r="J294">
        <f>((C294)*(((D294)/2) + (D295)))</f>
        <v/>
      </c>
    </row>
    <row r="295">
      <c r="A295" t="inlineStr">
        <is>
          <t>ALU1/register_reg_r1_0_31_12_17_i_16/I4</t>
        </is>
      </c>
      <c r="B295" t="inlineStr">
        <is>
          <t>Inpin</t>
        </is>
      </c>
      <c r="D295" t="n">
        <v>0</v>
      </c>
      <c r="E295" t="n">
        <v>0.212</v>
      </c>
      <c r="F295" t="n">
        <v>0.17</v>
      </c>
      <c r="G295" t="n">
        <v>0.506</v>
      </c>
      <c r="H295" t="n">
        <v>0.408</v>
      </c>
    </row>
    <row r="296">
      <c r="A296" t="inlineStr">
        <is>
          <t>sw_IBUF[1]: sw_IBUF[1]_inst/O to ALU1/register_reg_r1_0_31_12_17_i_16/I4 sum delays</t>
        </is>
      </c>
      <c r="E296">
        <f>(E2 + E5 + E7 + E9 + E11 + E15 + E18 + E31 + E40 + E50 + E59 + E68 + E77 + E93 + E190 + E209 + E229 + E273 + E282 + E290 + E293 + E295)</f>
        <v/>
      </c>
      <c r="F296">
        <f>(F2 + F5 + F7 + F9 + F11 + F15 + F18 + F31 + F40 + F50 + F59 + F68 + F77 + F93 + F190 + F209 + F229 + F273 + F282 + F290 + F293 + F295)</f>
        <v/>
      </c>
      <c r="G296">
        <f>(G2 + G5 + G7 + G9 + G11 + G15 + G18 + G31 + G40 + G50 + G59 + G68 + G77 + G93 + G190 + G209 + G229 + G273 + G282 + G290 + G293 + G295)</f>
        <v/>
      </c>
      <c r="H296">
        <f>(H2 + H5 + H7 + H9 + H11 + H15 + H18 + H31 + H40 + H50 + H59 + H68 + H77 + H93 + H190 + H209 + H229 + H273 + H282 + H290 + H293 + H295)</f>
        <v/>
      </c>
      <c r="J296">
        <f>(J2 + J4 + J5 + J6 + J7 + J8 + J9 + J10 + J11 + J14 + J15 + J17 + J18 + J30 + J31 + J39 + J40 + J49 + J50 + J58 + J59 + J67 + J68 + J76 + J77 + J79 + J93 + J95 + J190 + J195 + J209 + J215 + J229 + J233 + J273 + J281 + J282 + J289 + J290 + J292 + J293 + J294 + J295)</f>
        <v/>
      </c>
    </row>
    <row r="297">
      <c r="A297" t="inlineStr">
        <is>
          <t>sw_IBUF[1]: sw_IBUF[1]_inst/O to ALU1/register_reg_r1_0_31_12_17_i_16/I4sum delays + cap delay</t>
        </is>
      </c>
      <c r="E297">
        <f>1000*(E296 + J296)</f>
        <v/>
      </c>
      <c r="F297">
        <f>1000*(F296 + J296)</f>
        <v/>
      </c>
      <c r="G297">
        <f>1000*(G296 + J296)</f>
        <v/>
      </c>
      <c r="H297">
        <f>1000*(H296 + J296)</f>
        <v/>
      </c>
    </row>
    <row r="299">
      <c r="A299" t="inlineStr">
        <is>
          <t>sw_IBUF[1]: sw_IBUF[1]_inst/O to ALU1/register_reg_r1_0_31_12_17_i_16/I4Total delay (from Vivado)</t>
        </is>
      </c>
      <c r="E299" t="inlineStr">
        <is>
          <t>1827</t>
        </is>
      </c>
      <c r="F299" t="inlineStr">
        <is>
          <t>1593</t>
        </is>
      </c>
      <c r="G299" t="inlineStr">
        <is>
          <t>3010</t>
        </is>
      </c>
      <c r="H299" t="inlineStr">
        <is>
          <t>2568</t>
        </is>
      </c>
    </row>
    <row r="301">
      <c r="A301" t="inlineStr">
        <is>
          <t>INT_R_X3Y50/INT_R.WR1END1-&gt;&gt;IMUX19</t>
        </is>
      </c>
      <c r="B301" t="inlineStr">
        <is>
          <t>Buffer</t>
        </is>
      </c>
      <c r="C301" t="n">
        <v>1.6107141875</v>
      </c>
      <c r="D301" t="n">
        <v>0.007713</v>
      </c>
      <c r="E301" t="n">
        <v>0.047</v>
      </c>
      <c r="F301" t="n">
        <v>0.038</v>
      </c>
      <c r="G301" t="n">
        <v>0.138</v>
      </c>
      <c r="H301" t="n">
        <v>0.114</v>
      </c>
      <c r="I301">
        <f>((((D306) + (D305))) + (D302 + D303))</f>
        <v/>
      </c>
      <c r="J301">
        <f>(((((D306) + (D305))) + (D302 + D303))*C301)</f>
        <v/>
      </c>
    </row>
    <row r="302">
      <c r="A302" t="inlineStr">
        <is>
          <t>INT_R_X3Y50/IMUX19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CLBLM_R_X3Y50/CLBLM_IMUX19</t>
        </is>
      </c>
      <c r="B303" t="inlineStr">
        <is>
          <t>Part of wire</t>
        </is>
      </c>
      <c r="C303" t="n">
        <v>0</v>
      </c>
      <c r="D303" t="n">
        <v>0</v>
      </c>
      <c r="I303">
        <f>(((D302 + D303)/2) + (((D306) + (D305))))</f>
        <v/>
      </c>
      <c r="J303">
        <f>((C302 + C303)*(((D302 + D303)/2) + (((D306) + (D305)))))</f>
        <v/>
      </c>
    </row>
    <row r="304">
      <c r="A304" t="inlineStr">
        <is>
          <t>CLBLM_R_X3Y50/CLBLM_R.CLBLM_IMUX19-&gt;CLBLM_L_B2</t>
        </is>
      </c>
      <c r="B304" t="inlineStr">
        <is>
          <t>PassTransistor</t>
        </is>
      </c>
      <c r="C304" t="n">
        <v>0</v>
      </c>
      <c r="E304" t="n">
        <v>0</v>
      </c>
      <c r="F304" t="n">
        <v>0</v>
      </c>
      <c r="G304" t="n">
        <v>0</v>
      </c>
      <c r="H304" t="n">
        <v>0</v>
      </c>
      <c r="I304">
        <f>((D306) + (D305))</f>
        <v/>
      </c>
      <c r="J304">
        <f>(((D306) + (D305))*C304)</f>
        <v/>
      </c>
    </row>
    <row r="305">
      <c r="A305" t="inlineStr">
        <is>
          <t>CLBLM_R_X3Y50/CLBLM_L_B2</t>
        </is>
      </c>
      <c r="B305" t="inlineStr">
        <is>
          <t>Part of wire</t>
        </is>
      </c>
      <c r="C305" t="n">
        <v>0</v>
      </c>
      <c r="D305" t="n">
        <v>0</v>
      </c>
      <c r="I305">
        <f>(((D305)/2) + (D306))</f>
        <v/>
      </c>
      <c r="J305">
        <f>((C305)*(((D305)/2) + (D306)))</f>
        <v/>
      </c>
    </row>
    <row r="306">
      <c r="A306" t="inlineStr">
        <is>
          <t>masterReg/readData2[17]_i_4/I0</t>
        </is>
      </c>
      <c r="B306" t="inlineStr">
        <is>
          <t>Inpin</t>
        </is>
      </c>
      <c r="D306" t="n">
        <v>0</v>
      </c>
      <c r="E306" t="n">
        <v>0.212</v>
      </c>
      <c r="F306" t="n">
        <v>0.17</v>
      </c>
      <c r="G306" t="n">
        <v>0.506</v>
      </c>
      <c r="H306" t="n">
        <v>0.408</v>
      </c>
    </row>
    <row r="307">
      <c r="A307" t="inlineStr">
        <is>
          <t>sw_IBUF[1]: sw_IBUF[1]_inst/O to masterReg/readData2[17]_i_4/I0 sum delays</t>
        </is>
      </c>
      <c r="E307">
        <f>(E2 + E5 + E7 + E9 + E11 + E15 + E18 + E31 + E40 + E50 + E59 + E68 + E77 + E93 + E190 + E209 + E229 + E301 + E304 + E306)</f>
        <v/>
      </c>
      <c r="F307">
        <f>(F2 + F5 + F7 + F9 + F11 + F15 + F18 + F31 + F40 + F50 + F59 + F68 + F77 + F93 + F190 + F209 + F229 + F301 + F304 + F306)</f>
        <v/>
      </c>
      <c r="G307">
        <f>(G2 + G5 + G7 + G9 + G11 + G15 + G18 + G31 + G40 + G50 + G59 + G68 + G77 + G93 + G190 + G209 + G229 + G301 + G304 + G306)</f>
        <v/>
      </c>
      <c r="H307">
        <f>(H2 + H5 + H7 + H9 + H11 + H15 + H18 + H31 + H40 + H50 + H59 + H68 + H77 + H93 + H190 + H209 + H229 + H301 + H304 + H306)</f>
        <v/>
      </c>
      <c r="J307">
        <f>(J2 + J4 + J5 + J6 + J7 + J8 + J9 + J10 + J11 + J14 + J15 + J17 + J18 + J30 + J31 + J39 + J40 + J49 + J50 + J58 + J59 + J67 + J68 + J76 + J77 + J79 + J93 + J95 + J190 + J195 + J209 + J215 + J229 + J233 + J301 + J303 + J304 + J305 + J306)</f>
        <v/>
      </c>
    </row>
    <row r="308">
      <c r="A308" t="inlineStr">
        <is>
          <t>sw_IBUF[1]: sw_IBUF[1]_inst/O to masterReg/readData2[17]_i_4/I0sum delays + cap delay</t>
        </is>
      </c>
      <c r="E308">
        <f>1000*(E307 + J307)</f>
        <v/>
      </c>
      <c r="F308">
        <f>1000*(F307 + J307)</f>
        <v/>
      </c>
      <c r="G308">
        <f>1000*(G307 + J307)</f>
        <v/>
      </c>
      <c r="H308">
        <f>1000*(H307 + J307)</f>
        <v/>
      </c>
    </row>
    <row r="310">
      <c r="A310" t="inlineStr">
        <is>
          <t>sw_IBUF[1]: sw_IBUF[1]_inst/O to masterReg/readData2[17]_i_4/I0Total delay (from Vivado)</t>
        </is>
      </c>
      <c r="E310" t="inlineStr">
        <is>
          <t>1554</t>
        </is>
      </c>
      <c r="F310" t="inlineStr">
        <is>
          <t>1339</t>
        </is>
      </c>
      <c r="G310" t="inlineStr">
        <is>
          <t>2627</t>
        </is>
      </c>
      <c r="H310" t="inlineStr">
        <is>
          <t>2223</t>
        </is>
      </c>
    </row>
    <row r="312">
      <c r="A312" t="inlineStr">
        <is>
          <t>INT_R_X3Y50/INT_R.WR1END1-&gt;&gt;IMUX33</t>
        </is>
      </c>
      <c r="B312" t="inlineStr">
        <is>
          <t>Buffer</t>
        </is>
      </c>
      <c r="C312" t="n">
        <v>1.6107141875</v>
      </c>
      <c r="D312" t="n">
        <v>0.007713</v>
      </c>
      <c r="E312" t="n">
        <v>0.047</v>
      </c>
      <c r="F312" t="n">
        <v>0.038</v>
      </c>
      <c r="G312" t="n">
        <v>0.138</v>
      </c>
      <c r="H312" t="n">
        <v>0.114</v>
      </c>
      <c r="I312">
        <f>((((D317) + (D316))) + (D313 + D314))</f>
        <v/>
      </c>
      <c r="J312">
        <f>(((((D317) + (D316))) + (D313 + D314))*C312)</f>
        <v/>
      </c>
    </row>
    <row r="313">
      <c r="A313" t="inlineStr">
        <is>
          <t>INT_R_X3Y50/IMUX33</t>
        </is>
      </c>
      <c r="B313" t="inlineStr">
        <is>
          <t>Part of wire</t>
        </is>
      </c>
      <c r="C313" t="n">
        <v>0</v>
      </c>
      <c r="D313" t="n">
        <v>0</v>
      </c>
    </row>
    <row r="314">
      <c r="A314" t="inlineStr">
        <is>
          <t>CLBLM_R_X3Y50/CLBLM_IMUX33</t>
        </is>
      </c>
      <c r="B314" t="inlineStr">
        <is>
          <t>Part of wire</t>
        </is>
      </c>
      <c r="C314" t="n">
        <v>0</v>
      </c>
      <c r="D314" t="n">
        <v>0</v>
      </c>
      <c r="I314">
        <f>(((D313 + D314)/2) + (((D317) + (D316))))</f>
        <v/>
      </c>
      <c r="J314">
        <f>((C313 + C314)*(((D313 + D314)/2) + (((D317) + (D316)))))</f>
        <v/>
      </c>
    </row>
    <row r="315">
      <c r="A315" t="inlineStr">
        <is>
          <t>CLBLM_R_X3Y50/CLBLM_R.CLBLM_IMUX33-&gt;CLBLM_L_C1</t>
        </is>
      </c>
      <c r="B315" t="inlineStr">
        <is>
          <t>PassTransistor</t>
        </is>
      </c>
      <c r="C315" t="n">
        <v>0</v>
      </c>
      <c r="E315" t="n">
        <v>0</v>
      </c>
      <c r="F315" t="n">
        <v>0</v>
      </c>
      <c r="G315" t="n">
        <v>0</v>
      </c>
      <c r="H315" t="n">
        <v>0</v>
      </c>
      <c r="I315">
        <f>((D317) + (D316))</f>
        <v/>
      </c>
      <c r="J315">
        <f>(((D317) + (D316))*C315)</f>
        <v/>
      </c>
    </row>
    <row r="316">
      <c r="A316" t="inlineStr">
        <is>
          <t>CLBLM_R_X3Y50/CLBLM_L_C1</t>
        </is>
      </c>
      <c r="B316" t="inlineStr">
        <is>
          <t>Part of wire</t>
        </is>
      </c>
      <c r="C316" t="n">
        <v>0</v>
      </c>
      <c r="D316" t="n">
        <v>0</v>
      </c>
      <c r="I316">
        <f>(((D316)/2) + (D317))</f>
        <v/>
      </c>
      <c r="J316">
        <f>((C316)*(((D316)/2) + (D317)))</f>
        <v/>
      </c>
    </row>
    <row r="317">
      <c r="A317" t="inlineStr">
        <is>
          <t>masterReg/register_reg_r1_0_31_12_17_i_15/I0</t>
        </is>
      </c>
      <c r="B317" t="inlineStr">
        <is>
          <t>Inpin</t>
        </is>
      </c>
      <c r="D317" t="n">
        <v>0</v>
      </c>
      <c r="E317" t="n">
        <v>0.215</v>
      </c>
      <c r="F317" t="n">
        <v>0.173</v>
      </c>
      <c r="G317" t="n">
        <v>0.517</v>
      </c>
      <c r="H317" t="n">
        <v>0.417</v>
      </c>
    </row>
    <row r="318">
      <c r="A318" t="inlineStr">
        <is>
          <t>sw_IBUF[1]: sw_IBUF[1]_inst/O to masterReg/register_reg_r1_0_31_12_17_i_15/I0 sum delays</t>
        </is>
      </c>
      <c r="E318">
        <f>(E2 + E5 + E7 + E9 + E11 + E15 + E18 + E31 + E40 + E50 + E59 + E68 + E77 + E93 + E190 + E209 + E229 + E312 + E315 + E317)</f>
        <v/>
      </c>
      <c r="F318">
        <f>(F2 + F5 + F7 + F9 + F11 + F15 + F18 + F31 + F40 + F50 + F59 + F68 + F77 + F93 + F190 + F209 + F229 + F312 + F315 + F317)</f>
        <v/>
      </c>
      <c r="G318">
        <f>(G2 + G5 + G7 + G9 + G11 + G15 + G18 + G31 + G40 + G50 + G59 + G68 + G77 + G93 + G190 + G209 + G229 + G312 + G315 + G317)</f>
        <v/>
      </c>
      <c r="H318">
        <f>(H2 + H5 + H7 + H9 + H11 + H15 + H18 + H31 + H40 + H50 + H59 + H68 + H77 + H93 + H190 + H209 + H229 + H312 + H315 + H317)</f>
        <v/>
      </c>
      <c r="J318">
        <f>(J2 + J4 + J5 + J6 + J7 + J8 + J9 + J10 + J11 + J14 + J15 + J17 + J18 + J30 + J31 + J39 + J40 + J49 + J50 + J58 + J59 + J67 + J68 + J76 + J77 + J79 + J93 + J95 + J190 + J195 + J209 + J215 + J229 + J233 + J312 + J314 + J315 + J316 + J317)</f>
        <v/>
      </c>
    </row>
    <row r="319">
      <c r="A319" t="inlineStr">
        <is>
          <t>sw_IBUF[1]: sw_IBUF[1]_inst/O to masterReg/register_reg_r1_0_31_12_17_i_15/I0sum delays + cap delay</t>
        </is>
      </c>
      <c r="E319">
        <f>1000*(E318 + J318)</f>
        <v/>
      </c>
      <c r="F319">
        <f>1000*(F318 + J318)</f>
        <v/>
      </c>
      <c r="G319">
        <f>1000*(G318 + J318)</f>
        <v/>
      </c>
      <c r="H319">
        <f>1000*(H318 + J318)</f>
        <v/>
      </c>
    </row>
    <row r="321">
      <c r="A321" t="inlineStr">
        <is>
          <t>sw_IBUF[1]: sw_IBUF[1]_inst/O to masterReg/register_reg_r1_0_31_12_17_i_15/I0Total delay (from Vivado)</t>
        </is>
      </c>
      <c r="E321" t="inlineStr">
        <is>
          <t>1557</t>
        </is>
      </c>
      <c r="F321" t="inlineStr">
        <is>
          <t>1342</t>
        </is>
      </c>
      <c r="G321" t="inlineStr">
        <is>
          <t>2635</t>
        </is>
      </c>
      <c r="H321" t="inlineStr">
        <is>
          <t>2229</t>
        </is>
      </c>
    </row>
    <row r="323">
      <c r="A323" t="inlineStr">
        <is>
          <t>INT_R_X3Y50/INT_R.WR1END1-&gt;&gt;BYP_ALT1</t>
        </is>
      </c>
      <c r="B323" t="inlineStr">
        <is>
          <t>Buffer</t>
        </is>
      </c>
      <c r="C323" t="n">
        <v>0</v>
      </c>
      <c r="D323" t="n">
        <v>0.00757</v>
      </c>
      <c r="E323" t="n">
        <v>0</v>
      </c>
      <c r="F323" t="n">
        <v>0</v>
      </c>
      <c r="G323" t="n">
        <v>0</v>
      </c>
      <c r="H323" t="n">
        <v>0</v>
      </c>
      <c r="I323">
        <f>((D325) + (D324))</f>
        <v/>
      </c>
      <c r="J323">
        <f>(((D325) + (D324))*C323)</f>
        <v/>
      </c>
    </row>
    <row r="324">
      <c r="A324" t="inlineStr">
        <is>
          <t>INT_R_X3Y50/BYP_ALT1</t>
        </is>
      </c>
      <c r="B324" t="inlineStr">
        <is>
          <t>Part of wire</t>
        </is>
      </c>
      <c r="C324" t="n">
        <v>0</v>
      </c>
      <c r="D324" t="n">
        <v>0</v>
      </c>
      <c r="I324">
        <f>(((D324)/2) + (D325))</f>
        <v/>
      </c>
      <c r="J324">
        <f>((C324)*(((D324)/2) + (D325)))</f>
        <v/>
      </c>
    </row>
    <row r="325">
      <c r="A325" t="inlineStr">
        <is>
          <t>INT_R_X3Y50/INT_R.BYP_ALT1-&gt;&gt;BYP_BOUNCE1</t>
        </is>
      </c>
      <c r="B325" t="inlineStr">
        <is>
          <t>Buffer</t>
        </is>
      </c>
      <c r="C325" t="n">
        <v>1.4764880625</v>
      </c>
      <c r="D325" t="n">
        <v>0</v>
      </c>
      <c r="E325" t="n">
        <v>0.059</v>
      </c>
      <c r="F325" t="n">
        <v>0.049</v>
      </c>
      <c r="G325" t="n">
        <v>0.178</v>
      </c>
      <c r="H325" t="n">
        <v>0.147</v>
      </c>
      <c r="I325">
        <f>((D327) + (D326))</f>
        <v/>
      </c>
      <c r="J325">
        <f>(((D327) + (D326))*C325)</f>
        <v/>
      </c>
    </row>
    <row r="326">
      <c r="A326" t="inlineStr">
        <is>
          <t>INT_R_X3Y50/BYP_BOUNCE1</t>
        </is>
      </c>
      <c r="B326" t="inlineStr">
        <is>
          <t>Part of wire</t>
        </is>
      </c>
      <c r="C326" t="n">
        <v>0</v>
      </c>
      <c r="D326" t="n">
        <v>0</v>
      </c>
      <c r="I326">
        <f>(((D326)/2) + (D327))</f>
        <v/>
      </c>
      <c r="J326">
        <f>((C326)*(((D326)/2) + (D327)))</f>
        <v/>
      </c>
    </row>
    <row r="327">
      <c r="A327" t="inlineStr">
        <is>
          <t>INT_R_X3Y50/INT_R.BYP_BOUNCE1-&gt;&gt;IMUX29</t>
        </is>
      </c>
      <c r="B327" t="inlineStr">
        <is>
          <t>Buffer</t>
        </is>
      </c>
      <c r="C327" t="n">
        <v>1.6107141875</v>
      </c>
      <c r="D327" t="n">
        <v>0.007713</v>
      </c>
      <c r="E327" t="n">
        <v>0.047</v>
      </c>
      <c r="F327" t="n">
        <v>0.038</v>
      </c>
      <c r="G327" t="n">
        <v>0.138</v>
      </c>
      <c r="H327" t="n">
        <v>0.114</v>
      </c>
      <c r="I327">
        <f>((((D332) + (D331))) + (D328 + D329))</f>
        <v/>
      </c>
      <c r="J327">
        <f>(((((D332) + (D331))) + (D328 + D329))*C327)</f>
        <v/>
      </c>
    </row>
    <row r="328">
      <c r="A328" t="inlineStr">
        <is>
          <t>INT_R_X3Y50/IMUX29</t>
        </is>
      </c>
      <c r="B328" t="inlineStr">
        <is>
          <t>Part of wire</t>
        </is>
      </c>
      <c r="C328" t="n">
        <v>0</v>
      </c>
      <c r="D328" t="n">
        <v>0</v>
      </c>
    </row>
    <row r="329">
      <c r="A329" t="inlineStr">
        <is>
          <t>CLBLM_R_X3Y50/CLBLM_IMUX29</t>
        </is>
      </c>
      <c r="B329" t="inlineStr">
        <is>
          <t>Part of wire</t>
        </is>
      </c>
      <c r="C329" t="n">
        <v>0</v>
      </c>
      <c r="D329" t="n">
        <v>0</v>
      </c>
      <c r="I329">
        <f>(((D328 + D329)/2) + (((D332) + (D331))))</f>
        <v/>
      </c>
      <c r="J329">
        <f>((C328 + C329)*(((D328 + D329)/2) + (((D332) + (D331)))))</f>
        <v/>
      </c>
    </row>
    <row r="330">
      <c r="A330" t="inlineStr">
        <is>
          <t>CLBLM_R_X3Y50/CLBLM_R.CLBLM_IMUX29-&gt;CLBLM_M_C2</t>
        </is>
      </c>
      <c r="B330" t="inlineStr">
        <is>
          <t>PassTransistor</t>
        </is>
      </c>
      <c r="C330" t="n">
        <v>0</v>
      </c>
      <c r="E330" t="n">
        <v>0</v>
      </c>
      <c r="F330" t="n">
        <v>0</v>
      </c>
      <c r="G330" t="n">
        <v>0</v>
      </c>
      <c r="H330" t="n">
        <v>0</v>
      </c>
      <c r="I330">
        <f>((D332) + (D331))</f>
        <v/>
      </c>
      <c r="J330">
        <f>(((D332) + (D331))*C330)</f>
        <v/>
      </c>
    </row>
    <row r="331">
      <c r="A331" t="inlineStr">
        <is>
          <t>CLBLM_R_X3Y50/CLBLM_M_C2</t>
        </is>
      </c>
      <c r="B331" t="inlineStr">
        <is>
          <t>Part of wire</t>
        </is>
      </c>
      <c r="C331" t="n">
        <v>0</v>
      </c>
      <c r="D331" t="n">
        <v>0</v>
      </c>
      <c r="I331">
        <f>(((D331)/2) + (D332))</f>
        <v/>
      </c>
      <c r="J331">
        <f>((C331)*(((D331)/2) + (D332)))</f>
        <v/>
      </c>
    </row>
    <row r="332">
      <c r="A332" t="inlineStr">
        <is>
          <t>masterReg/register_reg_r1_0_31_18_23_i_7/I0</t>
        </is>
      </c>
      <c r="B332" t="inlineStr">
        <is>
          <t>Inpin</t>
        </is>
      </c>
      <c r="D332" t="n">
        <v>0</v>
      </c>
      <c r="E332" t="n">
        <v>0.214</v>
      </c>
      <c r="F332" t="n">
        <v>0.172</v>
      </c>
      <c r="G332" t="n">
        <v>0.506</v>
      </c>
      <c r="H332" t="n">
        <v>0.408</v>
      </c>
    </row>
    <row r="333">
      <c r="A333" t="inlineStr">
        <is>
          <t>sw_IBUF[1]: sw_IBUF[1]_inst/O to masterReg/register_reg_r1_0_31_18_23_i_7/I0 sum delays</t>
        </is>
      </c>
      <c r="E333">
        <f>(E2 + E5 + E7 + E9 + E11 + E15 + E18 + E31 + E40 + E50 + E59 + E68 + E77 + E93 + E190 + E209 + E229 + E323 + E325 + E327 + E330 + E332)</f>
        <v/>
      </c>
      <c r="F333">
        <f>(F2 + F5 + F7 + F9 + F11 + F15 + F18 + F31 + F40 + F50 + F59 + F68 + F77 + F93 + F190 + F209 + F229 + F323 + F325 + F327 + F330 + F332)</f>
        <v/>
      </c>
      <c r="G333">
        <f>(G2 + G5 + G7 + G9 + G11 + G15 + G18 + G31 + G40 + G50 + G59 + G68 + G77 + G93 + G190 + G209 + G229 + G323 + G325 + G327 + G330 + G332)</f>
        <v/>
      </c>
      <c r="H333">
        <f>(H2 + H5 + H7 + H9 + H11 + H15 + H18 + H31 + H40 + H50 + H59 + H68 + H77 + H93 + H190 + H209 + H229 + H323 + H325 + H327 + H330 + H332)</f>
        <v/>
      </c>
      <c r="J333">
        <f>(J2 + J4 + J5 + J6 + J7 + J8 + J9 + J10 + J11 + J14 + J15 + J17 + J18 + J30 + J31 + J39 + J40 + J49 + J50 + J58 + J59 + J67 + J68 + J76 + J77 + J79 + J93 + J95 + J190 + J195 + J209 + J215 + J229 + J233 + J323 + J324 + J325 + J326 + J327 + J329 + J330 + J331 + J332)</f>
        <v/>
      </c>
    </row>
    <row r="334">
      <c r="A334" t="inlineStr">
        <is>
          <t>sw_IBUF[1]: sw_IBUF[1]_inst/O to masterReg/register_reg_r1_0_31_18_23_i_7/I0sum delays + cap delay</t>
        </is>
      </c>
      <c r="E334">
        <f>1000*(E333 + J333)</f>
        <v/>
      </c>
      <c r="F334">
        <f>1000*(F333 + J333)</f>
        <v/>
      </c>
      <c r="G334">
        <f>1000*(G333 + J333)</f>
        <v/>
      </c>
      <c r="H334">
        <f>1000*(H333 + J333)</f>
        <v/>
      </c>
    </row>
    <row r="336">
      <c r="A336" t="inlineStr">
        <is>
          <t>sw_IBUF[1]: sw_IBUF[1]_inst/O to masterReg/register_reg_r1_0_31_18_23_i_7/I0Total delay (from Vivado)</t>
        </is>
      </c>
      <c r="E336" t="inlineStr">
        <is>
          <t>1625</t>
        </is>
      </c>
      <c r="F336" t="inlineStr">
        <is>
          <t>1400</t>
        </is>
      </c>
      <c r="G336" t="inlineStr">
        <is>
          <t>2772</t>
        </is>
      </c>
      <c r="H336" t="inlineStr">
        <is>
          <t>2343</t>
        </is>
      </c>
    </row>
    <row r="338">
      <c r="A338" t="inlineStr">
        <is>
          <t>INT_R_X3Y50/INT_R.WR1END1-&gt;&gt;NN2BEG1</t>
        </is>
      </c>
      <c r="B338" t="inlineStr">
        <is>
          <t>Buffer</t>
        </is>
      </c>
      <c r="C338" t="n">
        <v>1.1851186875</v>
      </c>
      <c r="D338" t="n">
        <v>0.008473000000000001</v>
      </c>
      <c r="E338" t="n">
        <v>0.06</v>
      </c>
      <c r="F338" t="n">
        <v>0.05</v>
      </c>
      <c r="G338" t="n">
        <v>0.132</v>
      </c>
      <c r="H338" t="n">
        <v>0.109</v>
      </c>
      <c r="I338">
        <f>((D342 + D358 + D369) + (D339 + D340 + D341))</f>
        <v/>
      </c>
      <c r="J338">
        <f>(((D342 + D358 + D369) + (D339 + D340 + D341))*C338)</f>
        <v/>
      </c>
    </row>
    <row r="339">
      <c r="A339" t="inlineStr">
        <is>
          <t>INT_R_X3Y50/NN2BEG1</t>
        </is>
      </c>
      <c r="B339" t="inlineStr">
        <is>
          <t>Part of wire</t>
        </is>
      </c>
      <c r="C339" t="n">
        <v>0</v>
      </c>
      <c r="D339" t="n">
        <v>0</v>
      </c>
    </row>
    <row r="340">
      <c r="A340" t="inlineStr">
        <is>
          <t>INT_R_X3Y52/NN2END1</t>
        </is>
      </c>
      <c r="B340" t="inlineStr">
        <is>
          <t>Part of wire</t>
        </is>
      </c>
      <c r="C340" t="n">
        <v>0</v>
      </c>
      <c r="D340" t="n">
        <v>0</v>
      </c>
    </row>
    <row r="341">
      <c r="A341" t="inlineStr">
        <is>
          <t>INT_R_X3Y51/NN2A1</t>
        </is>
      </c>
      <c r="B341" t="inlineStr">
        <is>
          <t>Part of wire</t>
        </is>
      </c>
      <c r="C341" t="n">
        <v>0</v>
      </c>
      <c r="D341" t="n">
        <v>0</v>
      </c>
      <c r="I341">
        <f>(((D339 + D340 + D341)/2) + (D342 + D358 + D369))</f>
        <v/>
      </c>
      <c r="J341">
        <f>((C339 + C340 + C341)*(((D339 + D340 + D341)/2) + (D342 + D358 + D369)))</f>
        <v/>
      </c>
    </row>
    <row r="342">
      <c r="A342" t="inlineStr">
        <is>
          <t>INT_R_X3Y52/INT_R.NN2END1-&gt;&gt;FAN_ALT2</t>
        </is>
      </c>
      <c r="B342" t="inlineStr">
        <is>
          <t>Buffer</t>
        </is>
      </c>
      <c r="C342" t="n">
        <v>0</v>
      </c>
      <c r="D342" t="n">
        <v>0.00757</v>
      </c>
      <c r="E342" t="n">
        <v>0</v>
      </c>
      <c r="F342" t="n">
        <v>0</v>
      </c>
      <c r="G342" t="n">
        <v>0</v>
      </c>
      <c r="H342" t="n">
        <v>0</v>
      </c>
      <c r="I342">
        <f>((D344) + (D343))</f>
        <v/>
      </c>
      <c r="J342">
        <f>(((D344) + (D343))*C342)</f>
        <v/>
      </c>
    </row>
    <row r="343">
      <c r="A343" t="inlineStr">
        <is>
          <t>INT_R_X3Y52/FAN_ALT2</t>
        </is>
      </c>
      <c r="B343" t="inlineStr">
        <is>
          <t>Part of wire</t>
        </is>
      </c>
      <c r="C343" t="n">
        <v>0</v>
      </c>
      <c r="D343" t="n">
        <v>0</v>
      </c>
      <c r="I343">
        <f>(((D343)/2) + (D344))</f>
        <v/>
      </c>
      <c r="J343">
        <f>((C343)*(((D343)/2) + (D344)))</f>
        <v/>
      </c>
    </row>
    <row r="344">
      <c r="A344" t="inlineStr">
        <is>
          <t>INT_R_X3Y52/INT_R.FAN_ALT2-&gt;&gt;FAN_BOUNCE2</t>
        </is>
      </c>
      <c r="B344" t="inlineStr">
        <is>
          <t>Buffer</t>
        </is>
      </c>
      <c r="C344" t="n">
        <v>1.4764880625</v>
      </c>
      <c r="D344" t="n">
        <v>0</v>
      </c>
      <c r="E344" t="n">
        <v>0.059</v>
      </c>
      <c r="F344" t="n">
        <v>0.049</v>
      </c>
      <c r="G344" t="n">
        <v>0.178</v>
      </c>
      <c r="H344" t="n">
        <v>0.147</v>
      </c>
      <c r="I344">
        <f>((D347) + (D345 + D346))</f>
        <v/>
      </c>
      <c r="J344">
        <f>(((D347) + (D345 + D346))*C344)</f>
        <v/>
      </c>
    </row>
    <row r="345">
      <c r="A345" t="inlineStr">
        <is>
          <t>INT_R_X3Y52/FAN_BOUNCE2</t>
        </is>
      </c>
      <c r="B345" t="inlineStr">
        <is>
          <t>Part of wire</t>
        </is>
      </c>
      <c r="C345" t="n">
        <v>0</v>
      </c>
      <c r="D345" t="n">
        <v>0</v>
      </c>
    </row>
    <row r="346">
      <c r="A346" t="inlineStr">
        <is>
          <t>INT_R_X3Y51/FAN_BOUNCE_S3_2</t>
        </is>
      </c>
      <c r="B346" t="inlineStr">
        <is>
          <t>Part of wire</t>
        </is>
      </c>
      <c r="C346" t="n">
        <v>0</v>
      </c>
      <c r="D346" t="n">
        <v>0</v>
      </c>
      <c r="I346">
        <f>(((D345 + D346)/2) + (D347))</f>
        <v/>
      </c>
      <c r="J346">
        <f>((C345 + C346)*(((D345 + D346)/2) + (D347)))</f>
        <v/>
      </c>
    </row>
    <row r="347">
      <c r="A347" t="inlineStr">
        <is>
          <t>INT_R_X3Y52/INT_R.FAN_BOUNCE2-&gt;&gt;IMUX16</t>
        </is>
      </c>
      <c r="B347" t="inlineStr">
        <is>
          <t>Buffer</t>
        </is>
      </c>
      <c r="C347" t="n">
        <v>1.6107141875</v>
      </c>
      <c r="D347" t="n">
        <v>0.007713</v>
      </c>
      <c r="E347" t="n">
        <v>0.047</v>
      </c>
      <c r="F347" t="n">
        <v>0.038</v>
      </c>
      <c r="G347" t="n">
        <v>0.138</v>
      </c>
      <c r="H347" t="n">
        <v>0.114</v>
      </c>
      <c r="I347">
        <f>((((D352) + (D351))) + (D348 + D349))</f>
        <v/>
      </c>
      <c r="J347">
        <f>(((((D352) + (D351))) + (D348 + D349))*C347)</f>
        <v/>
      </c>
    </row>
    <row r="348">
      <c r="A348" t="inlineStr">
        <is>
          <t>INT_R_X3Y52/IMUX16</t>
        </is>
      </c>
      <c r="B348" t="inlineStr">
        <is>
          <t>Part of wire</t>
        </is>
      </c>
      <c r="C348" t="n">
        <v>0</v>
      </c>
      <c r="D348" t="n">
        <v>0</v>
      </c>
    </row>
    <row r="349">
      <c r="A349" t="inlineStr">
        <is>
          <t>CLBLM_R_X3Y52/CLBLM_IMUX16</t>
        </is>
      </c>
      <c r="B349" t="inlineStr">
        <is>
          <t>Part of wire</t>
        </is>
      </c>
      <c r="C349" t="n">
        <v>0</v>
      </c>
      <c r="D349" t="n">
        <v>0</v>
      </c>
      <c r="I349">
        <f>(((D348 + D349)/2) + (((D352) + (D351))))</f>
        <v/>
      </c>
      <c r="J349">
        <f>((C348 + C349)*(((D348 + D349)/2) + (((D352) + (D351)))))</f>
        <v/>
      </c>
    </row>
    <row r="350">
      <c r="A350" t="inlineStr">
        <is>
          <t>CLBLM_R_X3Y52/CLBLM_R.CLBLM_IMUX16-&gt;CLBLM_L_B3</t>
        </is>
      </c>
      <c r="B350" t="inlineStr">
        <is>
          <t>PassTransistor</t>
        </is>
      </c>
      <c r="C350" t="n">
        <v>0</v>
      </c>
      <c r="E350" t="n">
        <v>0</v>
      </c>
      <c r="F350" t="n">
        <v>0</v>
      </c>
      <c r="G350" t="n">
        <v>0</v>
      </c>
      <c r="H350" t="n">
        <v>0</v>
      </c>
      <c r="I350">
        <f>((D352) + (D351))</f>
        <v/>
      </c>
      <c r="J350">
        <f>(((D352) + (D351))*C350)</f>
        <v/>
      </c>
    </row>
    <row r="351">
      <c r="A351" t="inlineStr">
        <is>
          <t>CLBLM_R_X3Y52/CLBLM_L_B3</t>
        </is>
      </c>
      <c r="B351" t="inlineStr">
        <is>
          <t>Part of wire</t>
        </is>
      </c>
      <c r="C351" t="n">
        <v>0</v>
      </c>
      <c r="D351" t="n">
        <v>0</v>
      </c>
      <c r="I351">
        <f>(((D351)/2) + (D352))</f>
        <v/>
      </c>
      <c r="J351">
        <f>((C351)*(((D351)/2) + (D352)))</f>
        <v/>
      </c>
    </row>
    <row r="352">
      <c r="A352" t="inlineStr">
        <is>
          <t>masterReg/readData2[21]_i_4/I0</t>
        </is>
      </c>
      <c r="B352" t="inlineStr">
        <is>
          <t>Inpin</t>
        </is>
      </c>
      <c r="D352" t="n">
        <v>0</v>
      </c>
      <c r="E352" t="n">
        <v>0.136</v>
      </c>
      <c r="F352" t="n">
        <v>0.109</v>
      </c>
      <c r="G352" t="n">
        <v>0.349</v>
      </c>
      <c r="H352" t="n">
        <v>0.281</v>
      </c>
    </row>
    <row r="353">
      <c r="A353" t="inlineStr">
        <is>
          <t>sw_IBUF[1]: sw_IBUF[1]_inst/O to masterReg/readData2[21]_i_4/I0 sum delays</t>
        </is>
      </c>
      <c r="E353">
        <f>(E2 + E5 + E7 + E9 + E11 + E15 + E18 + E31 + E40 + E50 + E59 + E68 + E77 + E93 + E190 + E209 + E229 + E338 + E342 + E344 + E347 + E350 + E352)</f>
        <v/>
      </c>
      <c r="F353">
        <f>(F2 + F5 + F7 + F9 + F11 + F15 + F18 + F31 + F40 + F50 + F59 + F68 + F77 + F93 + F190 + F209 + F229 + F338 + F342 + F344 + F347 + F350 + F352)</f>
        <v/>
      </c>
      <c r="G353">
        <f>(G2 + G5 + G7 + G9 + G11 + G15 + G18 + G31 + G40 + G50 + G59 + G68 + G77 + G93 + G190 + G209 + G229 + G338 + G342 + G344 + G347 + G350 + G352)</f>
        <v/>
      </c>
      <c r="H353">
        <f>(H2 + H5 + H7 + H9 + H11 + H15 + H18 + H31 + H40 + H50 + H59 + H68 + H77 + H93 + H190 + H209 + H229 + H338 + H342 + H344 + H347 + H350 + H352)</f>
        <v/>
      </c>
      <c r="J353">
        <f>(J2 + J4 + J5 + J6 + J7 + J8 + J9 + J10 + J11 + J14 + J15 + J17 + J18 + J30 + J31 + J39 + J40 + J49 + J50 + J58 + J59 + J67 + J68 + J76 + J77 + J79 + J93 + J95 + J190 + J195 + J209 + J215 + J229 + J233 + J338 + J341 + J342 + J343 + J344 + J346 + J347 + J349 + J350 + J351 + J352)</f>
        <v/>
      </c>
    </row>
    <row r="354">
      <c r="A354" t="inlineStr">
        <is>
          <t>sw_IBUF[1]: sw_IBUF[1]_inst/O to masterReg/readData2[21]_i_4/I0sum delays + cap delay</t>
        </is>
      </c>
      <c r="E354">
        <f>1000*(E353 + J353)</f>
        <v/>
      </c>
      <c r="F354">
        <f>1000*(F353 + J353)</f>
        <v/>
      </c>
      <c r="G354">
        <f>1000*(G353 + J353)</f>
        <v/>
      </c>
      <c r="H354">
        <f>1000*(H353 + J353)</f>
        <v/>
      </c>
    </row>
    <row r="356">
      <c r="A356" t="inlineStr">
        <is>
          <t>sw_IBUF[1]: sw_IBUF[1]_inst/O to masterReg/readData2[21]_i_4/I0Total delay (from Vivado)</t>
        </is>
      </c>
      <c r="E356" t="inlineStr">
        <is>
          <t>1632</t>
        </is>
      </c>
      <c r="F356" t="inlineStr">
        <is>
          <t>1412</t>
        </is>
      </c>
      <c r="G356" t="inlineStr">
        <is>
          <t>2765</t>
        </is>
      </c>
      <c r="H356" t="inlineStr">
        <is>
          <t>2345</t>
        </is>
      </c>
    </row>
    <row r="358">
      <c r="A358" t="inlineStr">
        <is>
          <t>INT_R_X3Y52/INT_R.NN2END1-&gt;&gt;IMUX33</t>
        </is>
      </c>
      <c r="B358" t="inlineStr">
        <is>
          <t>Buffer</t>
        </is>
      </c>
      <c r="C358" t="n">
        <v>1.6107141875</v>
      </c>
      <c r="D358" t="n">
        <v>0.007713</v>
      </c>
      <c r="E358" t="n">
        <v>0.047</v>
      </c>
      <c r="F358" t="n">
        <v>0.038</v>
      </c>
      <c r="G358" t="n">
        <v>0.138</v>
      </c>
      <c r="H358" t="n">
        <v>0.114</v>
      </c>
      <c r="I358">
        <f>((((D363) + (D362))) + (D359 + D360))</f>
        <v/>
      </c>
      <c r="J358">
        <f>(((((D363) + (D362))) + (D359 + D360))*C358)</f>
        <v/>
      </c>
    </row>
    <row r="359">
      <c r="A359" t="inlineStr">
        <is>
          <t>INT_R_X3Y52/IMUX33</t>
        </is>
      </c>
      <c r="B359" t="inlineStr">
        <is>
          <t>Part of wire</t>
        </is>
      </c>
      <c r="C359" t="n">
        <v>0</v>
      </c>
      <c r="D359" t="n">
        <v>0</v>
      </c>
    </row>
    <row r="360">
      <c r="A360" t="inlineStr">
        <is>
          <t>CLBLM_R_X3Y52/CLBLM_IMUX33</t>
        </is>
      </c>
      <c r="B360" t="inlineStr">
        <is>
          <t>Part of wire</t>
        </is>
      </c>
      <c r="C360" t="n">
        <v>0</v>
      </c>
      <c r="D360" t="n">
        <v>0</v>
      </c>
      <c r="I360">
        <f>(((D359 + D360)/2) + (((D363) + (D362))))</f>
        <v/>
      </c>
      <c r="J360">
        <f>((C359 + C360)*(((D359 + D360)/2) + (((D363) + (D362)))))</f>
        <v/>
      </c>
    </row>
    <row r="361">
      <c r="A361" t="inlineStr">
        <is>
          <t>CLBLM_R_X3Y52/CLBLM_R.CLBLM_IMUX33-&gt;CLBLM_L_C1</t>
        </is>
      </c>
      <c r="B361" t="inlineStr">
        <is>
          <t>PassTransistor</t>
        </is>
      </c>
      <c r="C361" t="n">
        <v>0</v>
      </c>
      <c r="E361" t="n">
        <v>0</v>
      </c>
      <c r="F361" t="n">
        <v>0</v>
      </c>
      <c r="G361" t="n">
        <v>0</v>
      </c>
      <c r="H361" t="n">
        <v>0</v>
      </c>
      <c r="I361">
        <f>((D363) + (D362))</f>
        <v/>
      </c>
      <c r="J361">
        <f>(((D363) + (D362))*C361)</f>
        <v/>
      </c>
    </row>
    <row r="362">
      <c r="A362" t="inlineStr">
        <is>
          <t>CLBLM_R_X3Y52/CLBLM_L_C1</t>
        </is>
      </c>
      <c r="B362" t="inlineStr">
        <is>
          <t>Part of wire</t>
        </is>
      </c>
      <c r="C362" t="n">
        <v>0</v>
      </c>
      <c r="D362" t="n">
        <v>0</v>
      </c>
      <c r="I362">
        <f>(((D362)/2) + (D363))</f>
        <v/>
      </c>
      <c r="J362">
        <f>((C362)*(((D362)/2) + (D363)))</f>
        <v/>
      </c>
    </row>
    <row r="363">
      <c r="A363" t="inlineStr">
        <is>
          <t>ALU1/register_reg_r1_0_31_18_23_i_12/I4</t>
        </is>
      </c>
      <c r="B363" t="inlineStr">
        <is>
          <t>Inpin</t>
        </is>
      </c>
      <c r="D363" t="n">
        <v>0</v>
      </c>
      <c r="E363" t="n">
        <v>0.215</v>
      </c>
      <c r="F363" t="n">
        <v>0.173</v>
      </c>
      <c r="G363" t="n">
        <v>0.517</v>
      </c>
      <c r="H363" t="n">
        <v>0.417</v>
      </c>
    </row>
    <row r="364">
      <c r="A364" t="inlineStr">
        <is>
          <t>sw_IBUF[1]: sw_IBUF[1]_inst/O to ALU1/register_reg_r1_0_31_18_23_i_12/I4 sum delays</t>
        </is>
      </c>
      <c r="E364">
        <f>(E2 + E5 + E7 + E9 + E11 + E15 + E18 + E31 + E40 + E50 + E59 + E68 + E77 + E93 + E190 + E209 + E229 + E338 + E358 + E361 + E363)</f>
        <v/>
      </c>
      <c r="F364">
        <f>(F2 + F5 + F7 + F9 + F11 + F15 + F18 + F31 + F40 + F50 + F59 + F68 + F77 + F93 + F190 + F209 + F229 + F338 + F358 + F361 + F363)</f>
        <v/>
      </c>
      <c r="G364">
        <f>(G2 + G5 + G7 + G9 + G11 + G15 + G18 + G31 + G40 + G50 + G59 + G68 + G77 + G93 + G190 + G209 + G229 + G338 + G358 + G361 + G363)</f>
        <v/>
      </c>
      <c r="H364">
        <f>(H2 + H5 + H7 + H9 + H11 + H15 + H18 + H31 + H40 + H50 + H59 + H68 + H77 + H93 + H190 + H209 + H229 + H338 + H358 + H361 + H363)</f>
        <v/>
      </c>
      <c r="J364">
        <f>(J2 + J4 + J5 + J6 + J7 + J8 + J9 + J10 + J11 + J14 + J15 + J17 + J18 + J30 + J31 + J39 + J40 + J49 + J50 + J58 + J59 + J67 + J68 + J76 + J77 + J79 + J93 + J95 + J190 + J195 + J209 + J215 + J229 + J233 + J338 + J341 + J358 + J360 + J361 + J362 + J363)</f>
        <v/>
      </c>
    </row>
    <row r="365">
      <c r="A365" t="inlineStr">
        <is>
          <t>sw_IBUF[1]: sw_IBUF[1]_inst/O to ALU1/register_reg_r1_0_31_18_23_i_12/I4sum delays + cap delay</t>
        </is>
      </c>
      <c r="E365">
        <f>1000*(E364 + J364)</f>
        <v/>
      </c>
      <c r="F365">
        <f>1000*(F364 + J364)</f>
        <v/>
      </c>
      <c r="G365">
        <f>1000*(G364 + J364)</f>
        <v/>
      </c>
      <c r="H365">
        <f>1000*(H364 + J364)</f>
        <v/>
      </c>
    </row>
    <row r="367">
      <c r="A367" t="inlineStr">
        <is>
          <t>sw_IBUF[1]: sw_IBUF[1]_inst/O to ALU1/register_reg_r1_0_31_18_23_i_12/I4Total delay (from Vivado)</t>
        </is>
      </c>
      <c r="E367" t="inlineStr">
        <is>
          <t>1642</t>
        </is>
      </c>
      <c r="F367" t="inlineStr">
        <is>
          <t>1417</t>
        </is>
      </c>
      <c r="G367" t="inlineStr">
        <is>
          <t>2771</t>
        </is>
      </c>
      <c r="H367" t="inlineStr">
        <is>
          <t>2345</t>
        </is>
      </c>
    </row>
    <row r="369">
      <c r="A369" t="inlineStr">
        <is>
          <t>INT_R_X3Y52/INT_R.NN2END1-&gt;&gt;NE2BEG1</t>
        </is>
      </c>
      <c r="B369" t="inlineStr">
        <is>
          <t>Buffer</t>
        </is>
      </c>
      <c r="C369" t="n">
        <v>1.1851186875</v>
      </c>
      <c r="D369" t="n">
        <v>0.008473000000000001</v>
      </c>
      <c r="E369" t="n">
        <v>0.041</v>
      </c>
      <c r="F369" t="n">
        <v>0.033</v>
      </c>
      <c r="G369" t="n">
        <v>0.134</v>
      </c>
      <c r="H369" t="n">
        <v>0.111</v>
      </c>
      <c r="I369">
        <f>((D375 + D388 + D404 + D514) + (D370 + D371 + D372 + D373 + D374))</f>
        <v/>
      </c>
      <c r="J369">
        <f>(((D375 + D388 + D404 + D514) + (D370 + D371 + D372 + D373 + D374))*C369)</f>
        <v/>
      </c>
    </row>
    <row r="370">
      <c r="A370" t="inlineStr">
        <is>
          <t>INT_R_X3Y52/NE2BEG1</t>
        </is>
      </c>
      <c r="B370" t="inlineStr">
        <is>
          <t>Part of wire</t>
        </is>
      </c>
      <c r="C370" t="n">
        <v>0</v>
      </c>
      <c r="D370" t="n">
        <v>0</v>
      </c>
    </row>
    <row r="371">
      <c r="A371" t="inlineStr">
        <is>
          <t>INT_L_X4Y53/NE2END1</t>
        </is>
      </c>
      <c r="B371" t="inlineStr">
        <is>
          <t>Part of wire</t>
        </is>
      </c>
      <c r="C371" t="n">
        <v>0</v>
      </c>
      <c r="D371" t="n">
        <v>0</v>
      </c>
    </row>
    <row r="372">
      <c r="A372" t="inlineStr">
        <is>
          <t>INT_R_X3Y53/NE2A1</t>
        </is>
      </c>
      <c r="B372" t="inlineStr">
        <is>
          <t>Part of wire</t>
        </is>
      </c>
      <c r="C372" t="n">
        <v>0</v>
      </c>
      <c r="D372" t="n">
        <v>0</v>
      </c>
    </row>
    <row r="373">
      <c r="A373" t="inlineStr">
        <is>
          <t>CLBLM_R_X3Y53/CLBLM_NE2A1</t>
        </is>
      </c>
      <c r="B373" t="inlineStr">
        <is>
          <t>Part of wire</t>
        </is>
      </c>
      <c r="C373" t="n">
        <v>0.100092</v>
      </c>
      <c r="D373" t="n">
        <v>0.005469</v>
      </c>
    </row>
    <row r="374">
      <c r="A374" t="inlineStr">
        <is>
          <t>CLBLL_L_X4Y53/CLBLL_NE2A1</t>
        </is>
      </c>
      <c r="B374" t="inlineStr">
        <is>
          <t>Part of wire</t>
        </is>
      </c>
      <c r="C374" t="n">
        <v>0.08758100000000001</v>
      </c>
      <c r="D374" t="n">
        <v>0.005469</v>
      </c>
      <c r="I374">
        <f>(((D370 + D371 + D372 + D373 + D374)/2) + (D375 + D388 + D404 + D514))</f>
        <v/>
      </c>
      <c r="J374">
        <f>((C370 + C371 + C372 + C373 + C374)*(((D370 + D371 + D372 + D373 + D374)/2) + (D375 + D388 + D404 + D514)))</f>
        <v/>
      </c>
    </row>
    <row r="375">
      <c r="A375" t="inlineStr">
        <is>
          <t>INT_L_X4Y53/INT_L.NE2END1-&gt;&gt;BYP_ALT1</t>
        </is>
      </c>
      <c r="B375" t="inlineStr">
        <is>
          <t>Buffer</t>
        </is>
      </c>
      <c r="C375" t="n">
        <v>0</v>
      </c>
      <c r="D375" t="n">
        <v>0.00757</v>
      </c>
      <c r="E375" t="n">
        <v>0</v>
      </c>
      <c r="F375" t="n">
        <v>0</v>
      </c>
      <c r="G375" t="n">
        <v>0</v>
      </c>
      <c r="H375" t="n">
        <v>0</v>
      </c>
      <c r="I375">
        <f>((D377) + (D376))</f>
        <v/>
      </c>
      <c r="J375">
        <f>(((D377) + (D376))*C375)</f>
        <v/>
      </c>
    </row>
    <row r="376">
      <c r="A376" t="inlineStr">
        <is>
          <t>INT_L_X4Y53/BYP_ALT1</t>
        </is>
      </c>
      <c r="B376" t="inlineStr">
        <is>
          <t>Part of wire</t>
        </is>
      </c>
      <c r="C376" t="n">
        <v>0</v>
      </c>
      <c r="D376" t="n">
        <v>0</v>
      </c>
      <c r="I376">
        <f>(((D376)/2) + (D377))</f>
        <v/>
      </c>
      <c r="J376">
        <f>((C376)*(((D376)/2) + (D377)))</f>
        <v/>
      </c>
    </row>
    <row r="377">
      <c r="A377" t="inlineStr">
        <is>
          <t>INT_L_X4Y53/INT_L.BYP_ALT1-&gt;&gt;BYP_L1</t>
        </is>
      </c>
      <c r="B377" t="inlineStr">
        <is>
          <t>Buffer</t>
        </is>
      </c>
      <c r="C377" t="n">
        <v>3.489880625</v>
      </c>
      <c r="D377" t="n">
        <v>0</v>
      </c>
      <c r="E377" t="n">
        <v>0.055</v>
      </c>
      <c r="F377" t="n">
        <v>0.045</v>
      </c>
      <c r="G377" t="n">
        <v>0.179</v>
      </c>
      <c r="H377" t="n">
        <v>0.148</v>
      </c>
      <c r="I377">
        <f>((((D382) + (D381))) + (D378 + D379))</f>
        <v/>
      </c>
      <c r="J377">
        <f>(((((D382) + (D381))) + (D378 + D379))*C377)</f>
        <v/>
      </c>
    </row>
    <row r="378">
      <c r="A378" t="inlineStr">
        <is>
          <t>INT_L_X4Y53/BYP_L1</t>
        </is>
      </c>
      <c r="B378" t="inlineStr">
        <is>
          <t>Part of wire</t>
        </is>
      </c>
      <c r="C378" t="n">
        <v>0</v>
      </c>
      <c r="D378" t="n">
        <v>0</v>
      </c>
    </row>
    <row r="379">
      <c r="A379" t="inlineStr">
        <is>
          <t>CLBLL_L_X4Y53/CLBLL_BYP1</t>
        </is>
      </c>
      <c r="B379" t="inlineStr">
        <is>
          <t>Part of wire</t>
        </is>
      </c>
      <c r="C379" t="n">
        <v>0</v>
      </c>
      <c r="D379" t="n">
        <v>0</v>
      </c>
      <c r="I379">
        <f>(((D378 + D379)/2) + (((D382) + (D381))))</f>
        <v/>
      </c>
      <c r="J379">
        <f>((C378 + C379)*(((D378 + D379)/2) + (((D382) + (D381)))))</f>
        <v/>
      </c>
    </row>
    <row r="380">
      <c r="A380" t="inlineStr">
        <is>
          <t>CLBLL_L_X4Y53/CLBLL_L.CLBLL_BYP1-&gt;CLBLL_LL_AX</t>
        </is>
      </c>
      <c r="B380" t="inlineStr">
        <is>
          <t>PassTransistor</t>
        </is>
      </c>
      <c r="C380" t="n">
        <v>0</v>
      </c>
      <c r="E380" t="n">
        <v>0</v>
      </c>
      <c r="F380" t="n">
        <v>0</v>
      </c>
      <c r="G380" t="n">
        <v>0</v>
      </c>
      <c r="H380" t="n">
        <v>0</v>
      </c>
      <c r="I380">
        <f>((D382) + (D381))</f>
        <v/>
      </c>
      <c r="J380">
        <f>(((D382) + (D381))*C380)</f>
        <v/>
      </c>
    </row>
    <row r="381">
      <c r="A381" t="inlineStr">
        <is>
          <t>CLBLL_L_X4Y53/CLBLL_LL_AX</t>
        </is>
      </c>
      <c r="B381" t="inlineStr">
        <is>
          <t>Part of wire</t>
        </is>
      </c>
      <c r="C381" t="n">
        <v>0</v>
      </c>
      <c r="D381" t="n">
        <v>0.001665</v>
      </c>
      <c r="I381">
        <f>(((D381)/2) + (D382))</f>
        <v/>
      </c>
      <c r="J381">
        <f>((C381)*(((D381)/2) + (D382)))</f>
        <v/>
      </c>
    </row>
    <row r="382">
      <c r="A382" t="inlineStr">
        <is>
          <t>masterReg/readData2_reg[28]_i_5/S</t>
        </is>
      </c>
      <c r="B382" t="inlineStr">
        <is>
          <t>Inpin</t>
        </is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t="inlineStr">
        <is>
          <t>sw_IBUF[1]: sw_IBUF[1]_inst/O to masterReg/readData2_reg[28]_i_5/S sum delays</t>
        </is>
      </c>
      <c r="E383">
        <f>(E2 + E5 + E7 + E9 + E11 + E15 + E18 + E31 + E40 + E50 + E59 + E68 + E77 + E93 + E190 + E209 + E229 + E338 + E369 + E375 + E377 + E380 + E382)</f>
        <v/>
      </c>
      <c r="F383">
        <f>(F2 + F5 + F7 + F9 + F11 + F15 + F18 + F31 + F40 + F50 + F59 + F68 + F77 + F93 + F190 + F209 + F229 + F338 + F369 + F375 + F377 + F380 + F382)</f>
        <v/>
      </c>
      <c r="G383">
        <f>(G2 + G5 + G7 + G9 + G11 + G15 + G18 + G31 + G40 + G50 + G59 + G68 + G77 + G93 + G190 + G209 + G229 + G338 + G369 + G375 + G377 + G380 + G382)</f>
        <v/>
      </c>
      <c r="H383">
        <f>(H2 + H5 + H7 + H9 + H11 + H15 + H18 + H31 + H40 + H50 + H59 + H68 + H77 + H93 + H190 + H209 + H229 + H338 + H369 + H375 + H377 + H380 + H382)</f>
        <v/>
      </c>
      <c r="J383">
        <f>(J2 + J4 + J5 + J6 + J7 + J8 + J9 + J10 + J11 + J14 + J15 + J17 + J18 + J30 + J31 + J39 + J40 + J49 + J50 + J58 + J59 + J67 + J68 + J76 + J77 + J79 + J93 + J95 + J190 + J195 + J209 + J215 + J229 + J233 + J338 + J341 + J369 + J374 + J375 + J376 + J377 + J379 + J380 + J381 + J382)</f>
        <v/>
      </c>
    </row>
    <row r="384">
      <c r="A384" t="inlineStr">
        <is>
          <t>sw_IBUF[1]: sw_IBUF[1]_inst/O to masterReg/readData2_reg[28]_i_5/Ssum delays + cap delay</t>
        </is>
      </c>
      <c r="E384">
        <f>1000*(E383 + J383)</f>
        <v/>
      </c>
      <c r="F384">
        <f>1000*(F383 + J383)</f>
        <v/>
      </c>
      <c r="G384">
        <f>1000*(G383 + J383)</f>
        <v/>
      </c>
      <c r="H384">
        <f>1000*(H383 + J383)</f>
        <v/>
      </c>
    </row>
    <row r="386">
      <c r="A386" t="inlineStr">
        <is>
          <t>sw_IBUF[1]: sw_IBUF[1]_inst/O to masterReg/readData2_reg[28]_i_5/STotal delay (from Vivado)</t>
        </is>
      </c>
      <c r="E386" t="inlineStr">
        <is>
          <t>1537</t>
        </is>
      </c>
      <c r="F386" t="inlineStr">
        <is>
          <t>1345</t>
        </is>
      </c>
      <c r="G386" t="inlineStr">
        <is>
          <t>2538</t>
        </is>
      </c>
      <c r="H386" t="inlineStr">
        <is>
          <t>2173</t>
        </is>
      </c>
    </row>
    <row r="388">
      <c r="A388" t="inlineStr">
        <is>
          <t>INT_L_X4Y53/INT_L.NE2END1-&gt;&gt;FAN_ALT2</t>
        </is>
      </c>
      <c r="B388" t="inlineStr">
        <is>
          <t>Buffer</t>
        </is>
      </c>
      <c r="C388" t="n">
        <v>0</v>
      </c>
      <c r="D388" t="n">
        <v>0.00757</v>
      </c>
      <c r="E388" t="n">
        <v>0</v>
      </c>
      <c r="F388" t="n">
        <v>0</v>
      </c>
      <c r="G388" t="n">
        <v>0</v>
      </c>
      <c r="H388" t="n">
        <v>0</v>
      </c>
      <c r="I388">
        <f>((D390) + (D389))</f>
        <v/>
      </c>
      <c r="J388">
        <f>(((D390) + (D389))*C388)</f>
        <v/>
      </c>
    </row>
    <row r="389">
      <c r="A389" t="inlineStr">
        <is>
          <t>INT_L_X4Y53/FAN_ALT2</t>
        </is>
      </c>
      <c r="B389" t="inlineStr">
        <is>
          <t>Part of wire</t>
        </is>
      </c>
      <c r="C389" t="n">
        <v>0</v>
      </c>
      <c r="D389" t="n">
        <v>0</v>
      </c>
      <c r="I389">
        <f>(((D389)/2) + (D390))</f>
        <v/>
      </c>
      <c r="J389">
        <f>((C389)*(((D389)/2) + (D390)))</f>
        <v/>
      </c>
    </row>
    <row r="390">
      <c r="A390" t="inlineStr">
        <is>
          <t>INT_L_X4Y53/INT_L.FAN_ALT2-&gt;&gt;FAN_BOUNCE2</t>
        </is>
      </c>
      <c r="B390" t="inlineStr">
        <is>
          <t>Buffer</t>
        </is>
      </c>
      <c r="C390" t="n">
        <v>1.4764880625</v>
      </c>
      <c r="D390" t="n">
        <v>0</v>
      </c>
      <c r="E390" t="n">
        <v>0.059</v>
      </c>
      <c r="F390" t="n">
        <v>0.049</v>
      </c>
      <c r="G390" t="n">
        <v>0.178</v>
      </c>
      <c r="H390" t="n">
        <v>0.147</v>
      </c>
      <c r="I390">
        <f>((D393) + (D391 + D392))</f>
        <v/>
      </c>
      <c r="J390">
        <f>(((D393) + (D391 + D392))*C390)</f>
        <v/>
      </c>
    </row>
    <row r="391">
      <c r="A391" t="inlineStr">
        <is>
          <t>INT_L_X4Y53/FAN_BOUNCE2</t>
        </is>
      </c>
      <c r="B391" t="inlineStr">
        <is>
          <t>Part of wire</t>
        </is>
      </c>
      <c r="C391" t="n">
        <v>0</v>
      </c>
      <c r="D391" t="n">
        <v>0</v>
      </c>
    </row>
    <row r="392">
      <c r="A392" t="inlineStr">
        <is>
          <t>INT_L_X4Y52/FAN_BOUNCE_S3_2</t>
        </is>
      </c>
      <c r="B392" t="inlineStr">
        <is>
          <t>Part of wire</t>
        </is>
      </c>
      <c r="C392" t="n">
        <v>0</v>
      </c>
      <c r="D392" t="n">
        <v>0</v>
      </c>
      <c r="I392">
        <f>(((D391 + D392)/2) + (D393))</f>
        <v/>
      </c>
      <c r="J392">
        <f>((C391 + C392)*(((D391 + D392)/2) + (D393)))</f>
        <v/>
      </c>
    </row>
    <row r="393">
      <c r="A393" t="inlineStr">
        <is>
          <t>INT_L_X4Y53/INT_L.FAN_BOUNCE2-&gt;&gt;IMUX_L32</t>
        </is>
      </c>
      <c r="B393" t="inlineStr">
        <is>
          <t>Buffer</t>
        </is>
      </c>
      <c r="C393" t="n">
        <v>1.6107141875</v>
      </c>
      <c r="D393" t="n">
        <v>0.007713</v>
      </c>
      <c r="E393" t="n">
        <v>0.047</v>
      </c>
      <c r="F393" t="n">
        <v>0.038</v>
      </c>
      <c r="G393" t="n">
        <v>0.138</v>
      </c>
      <c r="H393" t="n">
        <v>0.114</v>
      </c>
      <c r="I393">
        <f>((((D398) + (D397))) + (D394 + D395))</f>
        <v/>
      </c>
      <c r="J393">
        <f>(((((D398) + (D397))) + (D394 + D395))*C393)</f>
        <v/>
      </c>
    </row>
    <row r="394">
      <c r="A394" t="inlineStr">
        <is>
          <t>INT_L_X4Y53/IMUX_L32</t>
        </is>
      </c>
      <c r="B394" t="inlineStr">
        <is>
          <t>Part of wire</t>
        </is>
      </c>
      <c r="C394" t="n">
        <v>0</v>
      </c>
      <c r="D394" t="n">
        <v>0</v>
      </c>
    </row>
    <row r="395">
      <c r="A395" t="inlineStr">
        <is>
          <t>CLBLL_L_X4Y53/CLBLL_IMUX32</t>
        </is>
      </c>
      <c r="B395" t="inlineStr">
        <is>
          <t>Part of wire</t>
        </is>
      </c>
      <c r="C395" t="n">
        <v>0</v>
      </c>
      <c r="D395" t="n">
        <v>0</v>
      </c>
      <c r="I395">
        <f>(((D394 + D395)/2) + (((D398) + (D397))))</f>
        <v/>
      </c>
      <c r="J395">
        <f>((C394 + C395)*(((D394 + D395)/2) + (((D398) + (D397)))))</f>
        <v/>
      </c>
    </row>
    <row r="396">
      <c r="A396" t="inlineStr">
        <is>
          <t>CLBLL_L_X4Y53/CLBLL_L.CLBLL_IMUX32-&gt;CLBLL_LL_C1</t>
        </is>
      </c>
      <c r="B396" t="inlineStr">
        <is>
          <t>PassTransistor</t>
        </is>
      </c>
      <c r="C396" t="n">
        <v>0</v>
      </c>
      <c r="E396" t="n">
        <v>0</v>
      </c>
      <c r="F396" t="n">
        <v>0</v>
      </c>
      <c r="G396" t="n">
        <v>0</v>
      </c>
      <c r="H396" t="n">
        <v>0</v>
      </c>
      <c r="I396">
        <f>((D398) + (D397))</f>
        <v/>
      </c>
      <c r="J396">
        <f>(((D398) + (D397))*C396)</f>
        <v/>
      </c>
    </row>
    <row r="397">
      <c r="A397" t="inlineStr">
        <is>
          <t>CLBLL_L_X4Y53/CLBLL_LL_C1</t>
        </is>
      </c>
      <c r="B397" t="inlineStr">
        <is>
          <t>Part of wire</t>
        </is>
      </c>
      <c r="C397" t="n">
        <v>0</v>
      </c>
      <c r="D397" t="n">
        <v>0.002273</v>
      </c>
      <c r="I397">
        <f>(((D397)/2) + (D398))</f>
        <v/>
      </c>
      <c r="J397">
        <f>((C397)*(((D397)/2) + (D398)))</f>
        <v/>
      </c>
    </row>
    <row r="398">
      <c r="A398" t="inlineStr">
        <is>
          <t>masterReg/readData2[20]_i_4/I0</t>
        </is>
      </c>
      <c r="B398" t="inlineStr">
        <is>
          <t>Inpin</t>
        </is>
      </c>
      <c r="D398" t="n">
        <v>0</v>
      </c>
      <c r="E398" t="n">
        <v>0.215</v>
      </c>
      <c r="F398" t="n">
        <v>0.173</v>
      </c>
      <c r="G398" t="n">
        <v>0.517</v>
      </c>
      <c r="H398" t="n">
        <v>0.417</v>
      </c>
    </row>
    <row r="399">
      <c r="A399" t="inlineStr">
        <is>
          <t>sw_IBUF[1]: sw_IBUF[1]_inst/O to masterReg/readData2[20]_i_4/I0 sum delays</t>
        </is>
      </c>
      <c r="E399">
        <f>(E2 + E5 + E7 + E9 + E11 + E15 + E18 + E31 + E40 + E50 + E59 + E68 + E77 + E93 + E190 + E209 + E229 + E338 + E369 + E388 + E390 + E393 + E396 + E398)</f>
        <v/>
      </c>
      <c r="F399">
        <f>(F2 + F5 + F7 + F9 + F11 + F15 + F18 + F31 + F40 + F50 + F59 + F68 + F77 + F93 + F190 + F209 + F229 + F338 + F369 + F388 + F390 + F393 + F396 + F398)</f>
        <v/>
      </c>
      <c r="G399">
        <f>(G2 + G5 + G7 + G9 + G11 + G15 + G18 + G31 + G40 + G50 + G59 + G68 + G77 + G93 + G190 + G209 + G229 + G338 + G369 + G388 + G390 + G393 + G396 + G398)</f>
        <v/>
      </c>
      <c r="H399">
        <f>(H2 + H5 + H7 + H9 + H11 + H15 + H18 + H31 + H40 + H50 + H59 + H68 + H77 + H93 + H190 + H209 + H229 + H338 + H369 + H388 + H390 + H393 + H396 + H398)</f>
        <v/>
      </c>
      <c r="J399">
        <f>(J2 + J4 + J5 + J6 + J7 + J8 + J9 + J10 + J11 + J14 + J15 + J17 + J18 + J30 + J31 + J39 + J40 + J49 + J50 + J58 + J59 + J67 + J68 + J76 + J77 + J79 + J93 + J95 + J190 + J195 + J209 + J215 + J229 + J233 + J338 + J341 + J369 + J374 + J388 + J389 + J390 + J392 + J393 + J395 + J396 + J397 + J398)</f>
        <v/>
      </c>
    </row>
    <row r="400">
      <c r="A400" t="inlineStr">
        <is>
          <t>sw_IBUF[1]: sw_IBUF[1]_inst/O to masterReg/readData2[20]_i_4/I0sum delays + cap delay</t>
        </is>
      </c>
      <c r="E400">
        <f>1000*(E399 + J399)</f>
        <v/>
      </c>
      <c r="F400">
        <f>1000*(F399 + J399)</f>
        <v/>
      </c>
      <c r="G400">
        <f>1000*(G399 + J399)</f>
        <v/>
      </c>
      <c r="H400">
        <f>1000*(H399 + J399)</f>
        <v/>
      </c>
    </row>
    <row r="402">
      <c r="A402" t="inlineStr">
        <is>
          <t>sw_IBUF[1]: sw_IBUF[1]_inst/O to masterReg/readData2[20]_i_4/I0Total delay (from Vivado)</t>
        </is>
      </c>
      <c r="E402" t="inlineStr">
        <is>
          <t>1813</t>
        </is>
      </c>
      <c r="F402" t="inlineStr">
        <is>
          <t>1570</t>
        </is>
      </c>
      <c r="G402" t="inlineStr">
        <is>
          <t>3085</t>
        </is>
      </c>
      <c r="H402" t="inlineStr">
        <is>
          <t>2616</t>
        </is>
      </c>
    </row>
    <row r="404">
      <c r="A404" t="inlineStr">
        <is>
          <t>INT_L_X4Y53/INT_L.NE2END1-&gt;&gt;NE2BEG1</t>
        </is>
      </c>
      <c r="B404" t="inlineStr">
        <is>
          <t>Buffer</t>
        </is>
      </c>
      <c r="C404" t="n">
        <v>1.1851186875</v>
      </c>
      <c r="D404" t="n">
        <v>0.008473000000000001</v>
      </c>
      <c r="E404" t="n">
        <v>0.041</v>
      </c>
      <c r="F404" t="n">
        <v>0.033</v>
      </c>
      <c r="G404" t="n">
        <v>0.134</v>
      </c>
      <c r="H404" t="n">
        <v>0.111</v>
      </c>
      <c r="I404">
        <f>((D408 + D434 + D445 + D461 + D477 + D488) + (D405 + D406 + D407))</f>
        <v/>
      </c>
      <c r="J404">
        <f>(((D408 + D434 + D445 + D461 + D477 + D488) + (D405 + D406 + D407))*C404)</f>
        <v/>
      </c>
    </row>
    <row r="405">
      <c r="A405" t="inlineStr">
        <is>
          <t>INT_L_X4Y53/NE2BEG1</t>
        </is>
      </c>
      <c r="B405" t="inlineStr">
        <is>
          <t>Part of wire</t>
        </is>
      </c>
      <c r="C405" t="n">
        <v>0</v>
      </c>
      <c r="D405" t="n">
        <v>0</v>
      </c>
    </row>
    <row r="406">
      <c r="A406" t="inlineStr">
        <is>
          <t>INT_R_X5Y54/NE2END1</t>
        </is>
      </c>
      <c r="B406" t="inlineStr">
        <is>
          <t>Part of wire</t>
        </is>
      </c>
      <c r="C406" t="n">
        <v>0</v>
      </c>
      <c r="D406" t="n">
        <v>0</v>
      </c>
    </row>
    <row r="407">
      <c r="A407" t="inlineStr">
        <is>
          <t>INT_L_X4Y54/NE2A1</t>
        </is>
      </c>
      <c r="B407" t="inlineStr">
        <is>
          <t>Part of wire</t>
        </is>
      </c>
      <c r="C407" t="n">
        <v>0</v>
      </c>
      <c r="D407" t="n">
        <v>0</v>
      </c>
      <c r="I407">
        <f>(((D405 + D406 + D407)/2) + (D408 + D434 + D445 + D461 + D477 + D488))</f>
        <v/>
      </c>
      <c r="J407">
        <f>((C405 + C406 + C407)*(((D405 + D406 + D407)/2) + (D408 + D434 + D445 + D461 + D477 + D488)))</f>
        <v/>
      </c>
    </row>
    <row r="408">
      <c r="A408" t="inlineStr">
        <is>
          <t>INT_R_X5Y54/INT_R.NE2END1-&gt;&gt;BYP_ALT4</t>
        </is>
      </c>
      <c r="B408" t="inlineStr">
        <is>
          <t>Buffer</t>
        </is>
      </c>
      <c r="C408" t="n">
        <v>0</v>
      </c>
      <c r="D408" t="n">
        <v>0.00757</v>
      </c>
      <c r="E408" t="n">
        <v>0</v>
      </c>
      <c r="F408" t="n">
        <v>0</v>
      </c>
      <c r="G408" t="n">
        <v>0</v>
      </c>
      <c r="H408" t="n">
        <v>0</v>
      </c>
      <c r="I408">
        <f>((D410) + (D409))</f>
        <v/>
      </c>
      <c r="J408">
        <f>(((D410) + (D409))*C408)</f>
        <v/>
      </c>
    </row>
    <row r="409">
      <c r="A409" t="inlineStr">
        <is>
          <t>INT_R_X5Y54/BYP_ALT4</t>
        </is>
      </c>
      <c r="B409" t="inlineStr">
        <is>
          <t>Part of wire</t>
        </is>
      </c>
      <c r="C409" t="n">
        <v>0</v>
      </c>
      <c r="D409" t="n">
        <v>0</v>
      </c>
      <c r="I409">
        <f>(((D409)/2) + (D410))</f>
        <v/>
      </c>
      <c r="J409">
        <f>((C409)*(((D409)/2) + (D410)))</f>
        <v/>
      </c>
    </row>
    <row r="410">
      <c r="A410" t="inlineStr">
        <is>
          <t>INT_R_X5Y54/INT_R.BYP_ALT4-&gt;&gt;BYP_BOUNCE4</t>
        </is>
      </c>
      <c r="B410" t="inlineStr">
        <is>
          <t>Buffer</t>
        </is>
      </c>
      <c r="C410" t="n">
        <v>1.4764880625</v>
      </c>
      <c r="D410" t="n">
        <v>0</v>
      </c>
      <c r="E410" t="n">
        <v>0.059</v>
      </c>
      <c r="F410" t="n">
        <v>0.049</v>
      </c>
      <c r="G410" t="n">
        <v>0.178</v>
      </c>
      <c r="H410" t="n">
        <v>0.147</v>
      </c>
      <c r="I410">
        <f>((D412 + D423) + (D411))</f>
        <v/>
      </c>
      <c r="J410">
        <f>(((D412 + D423) + (D411))*C410)</f>
        <v/>
      </c>
    </row>
    <row r="411">
      <c r="A411" t="inlineStr">
        <is>
          <t>INT_R_X5Y54/BYP_BOUNCE4</t>
        </is>
      </c>
      <c r="B411" t="inlineStr">
        <is>
          <t>Part of wire</t>
        </is>
      </c>
      <c r="C411" t="n">
        <v>0</v>
      </c>
      <c r="D411" t="n">
        <v>0</v>
      </c>
      <c r="I411">
        <f>(((D411)/2) + (D412 + D423))</f>
        <v/>
      </c>
      <c r="J411">
        <f>((C411)*(((D411)/2) + (D412 + D423)))</f>
        <v/>
      </c>
    </row>
    <row r="412">
      <c r="A412" t="inlineStr">
        <is>
          <t>INT_R_X5Y54/INT_R.BYP_BOUNCE4-&gt;&gt;IMUX14</t>
        </is>
      </c>
      <c r="B412" t="inlineStr">
        <is>
          <t>Buffer</t>
        </is>
      </c>
      <c r="C412" t="n">
        <v>1.6107141875</v>
      </c>
      <c r="D412" t="n">
        <v>0.007713</v>
      </c>
      <c r="E412" t="n">
        <v>0.047</v>
      </c>
      <c r="F412" t="n">
        <v>0.038</v>
      </c>
      <c r="G412" t="n">
        <v>0.138</v>
      </c>
      <c r="H412" t="n">
        <v>0.114</v>
      </c>
      <c r="I412">
        <f>((((D417) + (D416))) + (D413 + D414))</f>
        <v/>
      </c>
      <c r="J412">
        <f>(((((D417) + (D416))) + (D413 + D414))*C412)</f>
        <v/>
      </c>
    </row>
    <row r="413">
      <c r="A413" t="inlineStr">
        <is>
          <t>INT_R_X5Y54/IMUX14</t>
        </is>
      </c>
      <c r="B413" t="inlineStr">
        <is>
          <t>Part of wire</t>
        </is>
      </c>
      <c r="C413" t="n">
        <v>0</v>
      </c>
      <c r="D413" t="n">
        <v>0</v>
      </c>
    </row>
    <row r="414">
      <c r="A414" t="inlineStr">
        <is>
          <t>CLBLM_R_X5Y54/CLBLM_IMUX14</t>
        </is>
      </c>
      <c r="B414" t="inlineStr">
        <is>
          <t>Part of wire</t>
        </is>
      </c>
      <c r="C414" t="n">
        <v>0</v>
      </c>
      <c r="D414" t="n">
        <v>0</v>
      </c>
      <c r="I414">
        <f>(((D413 + D414)/2) + (((D417) + (D416))))</f>
        <v/>
      </c>
      <c r="J414">
        <f>((C413 + C414)*(((D413 + D414)/2) + (((D417) + (D416)))))</f>
        <v/>
      </c>
    </row>
    <row r="415">
      <c r="A415" t="inlineStr">
        <is>
          <t>CLBLM_R_X5Y54/CLBLM_R.CLBLM_IMUX14-&gt;CLBLM_L_B1</t>
        </is>
      </c>
      <c r="B415" t="inlineStr">
        <is>
          <t>PassTransistor</t>
        </is>
      </c>
      <c r="C415" t="n">
        <v>0</v>
      </c>
      <c r="E415" t="n">
        <v>0</v>
      </c>
      <c r="F415" t="n">
        <v>0</v>
      </c>
      <c r="G415" t="n">
        <v>0</v>
      </c>
      <c r="H415" t="n">
        <v>0</v>
      </c>
      <c r="I415">
        <f>((D417) + (D416))</f>
        <v/>
      </c>
      <c r="J415">
        <f>(((D417) + (D416))*C415)</f>
        <v/>
      </c>
    </row>
    <row r="416">
      <c r="A416" t="inlineStr">
        <is>
          <t>CLBLM_R_X5Y54/CLBLM_L_B1</t>
        </is>
      </c>
      <c r="B416" t="inlineStr">
        <is>
          <t>Part of wire</t>
        </is>
      </c>
      <c r="C416" t="n">
        <v>0</v>
      </c>
      <c r="D416" t="n">
        <v>0</v>
      </c>
      <c r="I416">
        <f>(((D416)/2) + (D417))</f>
        <v/>
      </c>
      <c r="J416">
        <f>((C416)*(((D416)/2) + (D417)))</f>
        <v/>
      </c>
    </row>
    <row r="417">
      <c r="A417" t="inlineStr">
        <is>
          <t>ALU1/register_reg_r1_0_31_24_29_i_18/I4</t>
        </is>
      </c>
      <c r="B417" t="inlineStr">
        <is>
          <t>Inpin</t>
        </is>
      </c>
      <c r="D417" t="n">
        <v>0</v>
      </c>
      <c r="E417" t="n">
        <v>0.213</v>
      </c>
      <c r="F417" t="n">
        <v>0.171</v>
      </c>
      <c r="G417" t="n">
        <v>0.518</v>
      </c>
      <c r="H417" t="n">
        <v>0.417</v>
      </c>
    </row>
    <row r="418">
      <c r="A418" t="inlineStr">
        <is>
          <t>sw_IBUF[1]: sw_IBUF[1]_inst/O to ALU1/register_reg_r1_0_31_24_29_i_18/I4 sum delays</t>
        </is>
      </c>
      <c r="E418">
        <f>(E2 + E5 + E7 + E9 + E11 + E15 + E18 + E31 + E40 + E50 + E59 + E68 + E77 + E93 + E190 + E209 + E229 + E338 + E369 + E404 + E408 + E410 + E412 + E415 + E417)</f>
        <v/>
      </c>
      <c r="F418">
        <f>(F2 + F5 + F7 + F9 + F11 + F15 + F18 + F31 + F40 + F50 + F59 + F68 + F77 + F93 + F190 + F209 + F229 + F338 + F369 + F404 + F408 + F410 + F412 + F415 + F417)</f>
        <v/>
      </c>
      <c r="G418">
        <f>(G2 + G5 + G7 + G9 + G11 + G15 + G18 + G31 + G40 + G50 + G59 + G68 + G77 + G93 + G190 + G209 + G229 + G338 + G369 + G404 + G408 + G410 + G412 + G415 + G417)</f>
        <v/>
      </c>
      <c r="H418">
        <f>(H2 + H5 + H7 + H9 + H11 + H15 + H18 + H31 + H40 + H50 + H59 + H68 + H77 + H93 + H190 + H209 + H229 + H338 + H369 + H404 + H408 + H410 + H412 + H415 + H417)</f>
        <v/>
      </c>
      <c r="J418">
        <f>(J2 + J4 + J5 + J6 + J7 + J8 + J9 + J10 + J11 + J14 + J15 + J17 + J18 + J30 + J31 + J39 + J40 + J49 + J50 + J58 + J59 + J67 + J68 + J76 + J77 + J79 + J93 + J95 + J190 + J195 + J209 + J215 + J229 + J233 + J338 + J341 + J369 + J374 + J404 + J407 + J408 + J409 + J410 + J411 + J412 + J414 + J415 + J416 + J417)</f>
        <v/>
      </c>
    </row>
    <row r="419">
      <c r="A419" t="inlineStr">
        <is>
          <t>sw_IBUF[1]: sw_IBUF[1]_inst/O to ALU1/register_reg_r1_0_31_24_29_i_18/I4sum delays + cap delay</t>
        </is>
      </c>
      <c r="E419">
        <f>1000*(E418 + J418)</f>
        <v/>
      </c>
      <c r="F419">
        <f>1000*(F418 + J418)</f>
        <v/>
      </c>
      <c r="G419">
        <f>1000*(G418 + J418)</f>
        <v/>
      </c>
      <c r="H419">
        <f>1000*(H418 + J418)</f>
        <v/>
      </c>
    </row>
    <row r="421">
      <c r="A421" t="inlineStr">
        <is>
          <t>sw_IBUF[1]: sw_IBUF[1]_inst/O to ALU1/register_reg_r1_0_31_24_29_i_18/I4Total delay (from Vivado)</t>
        </is>
      </c>
      <c r="E421" t="inlineStr">
        <is>
          <t>1907</t>
        </is>
      </c>
      <c r="F421" t="inlineStr">
        <is>
          <t>1656</t>
        </is>
      </c>
      <c r="G421" t="inlineStr">
        <is>
          <t>3249</t>
        </is>
      </c>
      <c r="H421" t="inlineStr">
        <is>
          <t>2761</t>
        </is>
      </c>
    </row>
    <row r="423">
      <c r="A423" t="inlineStr">
        <is>
          <t>INT_R_X5Y54/INT_R.BYP_BOUNCE4-&gt;&gt;IMUX28</t>
        </is>
      </c>
      <c r="B423" t="inlineStr">
        <is>
          <t>Buffer</t>
        </is>
      </c>
      <c r="C423" t="n">
        <v>1.6107141875</v>
      </c>
      <c r="D423" t="n">
        <v>0.007713</v>
      </c>
      <c r="E423" t="n">
        <v>0.047</v>
      </c>
      <c r="F423" t="n">
        <v>0.038</v>
      </c>
      <c r="G423" t="n">
        <v>0.138</v>
      </c>
      <c r="H423" t="n">
        <v>0.114</v>
      </c>
      <c r="I423">
        <f>((((D428) + (D427))) + (D424 + D425))</f>
        <v/>
      </c>
      <c r="J423">
        <f>(((((D428) + (D427))) + (D424 + D425))*C423)</f>
        <v/>
      </c>
    </row>
    <row r="424">
      <c r="A424" t="inlineStr">
        <is>
          <t>INT_R_X5Y54/IMUX28</t>
        </is>
      </c>
      <c r="B424" t="inlineStr">
        <is>
          <t>Part of wire</t>
        </is>
      </c>
      <c r="C424" t="n">
        <v>0</v>
      </c>
      <c r="D424" t="n">
        <v>0</v>
      </c>
    </row>
    <row r="425">
      <c r="A425" t="inlineStr">
        <is>
          <t>CLBLM_R_X5Y54/CLBLM_IMUX28</t>
        </is>
      </c>
      <c r="B425" t="inlineStr">
        <is>
          <t>Part of wire</t>
        </is>
      </c>
      <c r="C425" t="n">
        <v>0</v>
      </c>
      <c r="D425" t="n">
        <v>0</v>
      </c>
      <c r="I425">
        <f>(((D424 + D425)/2) + (((D428) + (D427))))</f>
        <v/>
      </c>
      <c r="J425">
        <f>((C424 + C425)*(((D424 + D425)/2) + (((D428) + (D427)))))</f>
        <v/>
      </c>
    </row>
    <row r="426">
      <c r="A426" t="inlineStr">
        <is>
          <t>CLBLM_R_X5Y54/CLBLM_R.CLBLM_IMUX28-&gt;CLBLM_M_C4</t>
        </is>
      </c>
      <c r="B426" t="inlineStr">
        <is>
          <t>PassTransistor</t>
        </is>
      </c>
      <c r="C426" t="n">
        <v>0</v>
      </c>
      <c r="E426" t="n">
        <v>0</v>
      </c>
      <c r="F426" t="n">
        <v>0</v>
      </c>
      <c r="G426" t="n">
        <v>0</v>
      </c>
      <c r="H426" t="n">
        <v>0</v>
      </c>
      <c r="I426">
        <f>((D428) + (D427))</f>
        <v/>
      </c>
      <c r="J426">
        <f>(((D428) + (D427))*C426)</f>
        <v/>
      </c>
    </row>
    <row r="427">
      <c r="A427" t="inlineStr">
        <is>
          <t>CLBLM_R_X5Y54/CLBLM_M_C4</t>
        </is>
      </c>
      <c r="B427" t="inlineStr">
        <is>
          <t>Part of wire</t>
        </is>
      </c>
      <c r="C427" t="n">
        <v>0</v>
      </c>
      <c r="D427" t="n">
        <v>0</v>
      </c>
      <c r="I427">
        <f>(((D427)/2) + (D428))</f>
        <v/>
      </c>
      <c r="J427">
        <f>((C427)*(((D427)/2) + (D428)))</f>
        <v/>
      </c>
    </row>
    <row r="428">
      <c r="A428" t="inlineStr">
        <is>
          <t>ALU1/register_reg_r1_0_31_18_23_i_16/I4</t>
        </is>
      </c>
      <c r="B428" t="inlineStr">
        <is>
          <t>Inpin</t>
        </is>
      </c>
      <c r="D428" t="n">
        <v>0</v>
      </c>
      <c r="E428" t="n">
        <v>0.111</v>
      </c>
      <c r="F428" t="n">
        <v>0.089</v>
      </c>
      <c r="G428" t="n">
        <v>0.3</v>
      </c>
      <c r="H428" t="n">
        <v>0.242</v>
      </c>
    </row>
    <row r="429">
      <c r="A429" t="inlineStr">
        <is>
          <t>sw_IBUF[1]: sw_IBUF[1]_inst/O to ALU1/register_reg_r1_0_31_18_23_i_16/I4 sum delays</t>
        </is>
      </c>
      <c r="E429">
        <f>(E2 + E5 + E7 + E9 + E11 + E15 + E18 + E31 + E40 + E50 + E59 + E68 + E77 + E93 + E190 + E209 + E229 + E338 + E369 + E404 + E408 + E410 + E423 + E426 + E428)</f>
        <v/>
      </c>
      <c r="F429">
        <f>(F2 + F5 + F7 + F9 + F11 + F15 + F18 + F31 + F40 + F50 + F59 + F68 + F77 + F93 + F190 + F209 + F229 + F338 + F369 + F404 + F408 + F410 + F423 + F426 + F428)</f>
        <v/>
      </c>
      <c r="G429">
        <f>(G2 + G5 + G7 + G9 + G11 + G15 + G18 + G31 + G40 + G50 + G59 + G68 + G77 + G93 + G190 + G209 + G229 + G338 + G369 + G404 + G408 + G410 + G423 + G426 + G428)</f>
        <v/>
      </c>
      <c r="H429">
        <f>(H2 + H5 + H7 + H9 + H11 + H15 + H18 + H31 + H40 + H50 + H59 + H68 + H77 + H93 + H190 + H209 + H229 + H338 + H369 + H404 + H408 + H410 + H423 + H426 + H428)</f>
        <v/>
      </c>
      <c r="J429">
        <f>(J2 + J4 + J5 + J6 + J7 + J8 + J9 + J10 + J11 + J14 + J15 + J17 + J18 + J30 + J31 + J39 + J40 + J49 + J50 + J58 + J59 + J67 + J68 + J76 + J77 + J79 + J93 + J95 + J190 + J195 + J209 + J215 + J229 + J233 + J338 + J341 + J369 + J374 + J404 + J407 + J408 + J409 + J410 + J411 + J423 + J425 + J426 + J427 + J428)</f>
        <v/>
      </c>
    </row>
    <row r="430">
      <c r="A430" t="inlineStr">
        <is>
          <t>sw_IBUF[1]: sw_IBUF[1]_inst/O to ALU1/register_reg_r1_0_31_18_23_i_16/I4sum delays + cap delay</t>
        </is>
      </c>
      <c r="E430">
        <f>1000*(E429 + J429)</f>
        <v/>
      </c>
      <c r="F430">
        <f>1000*(F429 + J429)</f>
        <v/>
      </c>
      <c r="G430">
        <f>1000*(G429 + J429)</f>
        <v/>
      </c>
      <c r="H430">
        <f>1000*(H429 + J429)</f>
        <v/>
      </c>
    </row>
    <row r="432">
      <c r="A432" t="inlineStr">
        <is>
          <t>sw_IBUF[1]: sw_IBUF[1]_inst/O to ALU1/register_reg_r1_0_31_18_23_i_16/I4Total delay (from Vivado)</t>
        </is>
      </c>
      <c r="E432" t="inlineStr">
        <is>
          <t>1805</t>
        </is>
      </c>
      <c r="F432" t="inlineStr">
        <is>
          <t>1574</t>
        </is>
      </c>
      <c r="G432" t="inlineStr">
        <is>
          <t>3059</t>
        </is>
      </c>
      <c r="H432" t="inlineStr">
        <is>
          <t>2609</t>
        </is>
      </c>
    </row>
    <row r="434">
      <c r="A434" t="inlineStr">
        <is>
          <t>INT_R_X5Y54/INT_R.NE2END1-&gt;&gt;IMUX10</t>
        </is>
      </c>
      <c r="B434" t="inlineStr">
        <is>
          <t>Buffer</t>
        </is>
      </c>
      <c r="C434" t="n">
        <v>1.6107141875</v>
      </c>
      <c r="D434" t="n">
        <v>0.007713</v>
      </c>
      <c r="E434" t="n">
        <v>0.047</v>
      </c>
      <c r="F434" t="n">
        <v>0.038</v>
      </c>
      <c r="G434" t="n">
        <v>0.138</v>
      </c>
      <c r="H434" t="n">
        <v>0.114</v>
      </c>
      <c r="I434">
        <f>((((D439) + (D438))) + (D435 + D436))</f>
        <v/>
      </c>
      <c r="J434">
        <f>(((((D439) + (D438))) + (D435 + D436))*C434)</f>
        <v/>
      </c>
    </row>
    <row r="435">
      <c r="A435" t="inlineStr">
        <is>
          <t>INT_R_X5Y54/IMUX10</t>
        </is>
      </c>
      <c r="B435" t="inlineStr">
        <is>
          <t>Part of wire</t>
        </is>
      </c>
      <c r="C435" t="n">
        <v>0</v>
      </c>
      <c r="D435" t="n">
        <v>0</v>
      </c>
    </row>
    <row r="436">
      <c r="A436" t="inlineStr">
        <is>
          <t>CLBLM_R_X5Y54/CLBLM_IMUX10</t>
        </is>
      </c>
      <c r="B436" t="inlineStr">
        <is>
          <t>Part of wire</t>
        </is>
      </c>
      <c r="C436" t="n">
        <v>0</v>
      </c>
      <c r="D436" t="n">
        <v>0</v>
      </c>
      <c r="I436">
        <f>(((D435 + D436)/2) + (((D439) + (D438))))</f>
        <v/>
      </c>
      <c r="J436">
        <f>((C435 + C436)*(((D435 + D436)/2) + (((D439) + (D438)))))</f>
        <v/>
      </c>
    </row>
    <row r="437">
      <c r="A437" t="inlineStr">
        <is>
          <t>CLBLM_R_X5Y54/CLBLM_R.CLBLM_IMUX10-&gt;CLBLM_L_A4</t>
        </is>
      </c>
      <c r="B437" t="inlineStr">
        <is>
          <t>PassTransistor</t>
        </is>
      </c>
      <c r="C437" t="n">
        <v>0</v>
      </c>
      <c r="E437" t="n">
        <v>0</v>
      </c>
      <c r="F437" t="n">
        <v>0</v>
      </c>
      <c r="G437" t="n">
        <v>0</v>
      </c>
      <c r="H437" t="n">
        <v>0</v>
      </c>
      <c r="I437">
        <f>((D439) + (D438))</f>
        <v/>
      </c>
      <c r="J437">
        <f>(((D439) + (D438))*C437)</f>
        <v/>
      </c>
    </row>
    <row r="438">
      <c r="A438" t="inlineStr">
        <is>
          <t>CLBLM_R_X5Y54/CLBLM_L_A4</t>
        </is>
      </c>
      <c r="B438" t="inlineStr">
        <is>
          <t>Part of wire</t>
        </is>
      </c>
      <c r="C438" t="n">
        <v>0</v>
      </c>
      <c r="D438" t="n">
        <v>0</v>
      </c>
      <c r="I438">
        <f>(((D438)/2) + (D439))</f>
        <v/>
      </c>
      <c r="J438">
        <f>((C438)*(((D438)/2) + (D439)))</f>
        <v/>
      </c>
    </row>
    <row r="439">
      <c r="A439" t="inlineStr">
        <is>
          <t>masterReg/readData2[28]_i_4/I0</t>
        </is>
      </c>
      <c r="B439" t="inlineStr">
        <is>
          <t>Inpin</t>
        </is>
      </c>
      <c r="D439" t="n">
        <v>0</v>
      </c>
      <c r="E439" t="n">
        <v>0.107</v>
      </c>
      <c r="F439" t="n">
        <v>0.08599999999999999</v>
      </c>
      <c r="G439" t="n">
        <v>0.284</v>
      </c>
      <c r="H439" t="n">
        <v>0.229</v>
      </c>
    </row>
    <row r="440">
      <c r="A440" t="inlineStr">
        <is>
          <t>sw_IBUF[1]: sw_IBUF[1]_inst/O to masterReg/readData2[28]_i_4/I0 sum delays</t>
        </is>
      </c>
      <c r="E440">
        <f>(E2 + E5 + E7 + E9 + E11 + E15 + E18 + E31 + E40 + E50 + E59 + E68 + E77 + E93 + E190 + E209 + E229 + E338 + E369 + E404 + E434 + E437 + E439)</f>
        <v/>
      </c>
      <c r="F440">
        <f>(F2 + F5 + F7 + F9 + F11 + F15 + F18 + F31 + F40 + F50 + F59 + F68 + F77 + F93 + F190 + F209 + F229 + F338 + F369 + F404 + F434 + F437 + F439)</f>
        <v/>
      </c>
      <c r="G440">
        <f>(G2 + G5 + G7 + G9 + G11 + G15 + G18 + G31 + G40 + G50 + G59 + G68 + G77 + G93 + G190 + G209 + G229 + G338 + G369 + G404 + G434 + G437 + G439)</f>
        <v/>
      </c>
      <c r="H440">
        <f>(H2 + H5 + H7 + H9 + H11 + H15 + H18 + H31 + H40 + H50 + H59 + H68 + H77 + H93 + H190 + H209 + H229 + H338 + H369 + H404 + H434 + H437 + H439)</f>
        <v/>
      </c>
      <c r="J440">
        <f>(J2 + J4 + J5 + J6 + J7 + J8 + J9 + J10 + J11 + J14 + J15 + J17 + J18 + J30 + J31 + J39 + J40 + J49 + J50 + J58 + J59 + J67 + J68 + J76 + J77 + J79 + J93 + J95 + J190 + J195 + J209 + J215 + J229 + J233 + J338 + J341 + J369 + J374 + J404 + J407 + J434 + J436 + J437 + J438 + J439)</f>
        <v/>
      </c>
    </row>
    <row r="441">
      <c r="A441" t="inlineStr">
        <is>
          <t>sw_IBUF[1]: sw_IBUF[1]_inst/O to masterReg/readData2[28]_i_4/I0sum delays + cap delay</t>
        </is>
      </c>
      <c r="E441">
        <f>1000*(E440 + J440)</f>
        <v/>
      </c>
      <c r="F441">
        <f>1000*(F440 + J440)</f>
        <v/>
      </c>
      <c r="G441">
        <f>1000*(G440 + J440)</f>
        <v/>
      </c>
      <c r="H441">
        <f>1000*(H440 + J440)</f>
        <v/>
      </c>
    </row>
    <row r="443">
      <c r="A443" t="inlineStr">
        <is>
          <t>sw_IBUF[1]: sw_IBUF[1]_inst/O to masterReg/readData2[28]_i_4/I0Total delay (from Vivado)</t>
        </is>
      </c>
      <c r="E443" t="inlineStr">
        <is>
          <t>1723</t>
        </is>
      </c>
      <c r="F443" t="inlineStr">
        <is>
          <t>1503</t>
        </is>
      </c>
      <c r="G443" t="inlineStr">
        <is>
          <t>2893</t>
        </is>
      </c>
      <c r="H443" t="inlineStr">
        <is>
          <t>2469</t>
        </is>
      </c>
    </row>
    <row r="445">
      <c r="A445" t="inlineStr">
        <is>
          <t>INT_R_X5Y54/INT_R.NE2END1-&gt;&gt;FAN_ALT6</t>
        </is>
      </c>
      <c r="B445" t="inlineStr">
        <is>
          <t>Buffer</t>
        </is>
      </c>
      <c r="C445" t="n">
        <v>0</v>
      </c>
      <c r="D445" t="n">
        <v>0.00757</v>
      </c>
      <c r="E445" t="n">
        <v>0</v>
      </c>
      <c r="F445" t="n">
        <v>0</v>
      </c>
      <c r="G445" t="n">
        <v>0</v>
      </c>
      <c r="H445" t="n">
        <v>0</v>
      </c>
      <c r="I445">
        <f>((D447) + (D446))</f>
        <v/>
      </c>
      <c r="J445">
        <f>(((D447) + (D446))*C445)</f>
        <v/>
      </c>
    </row>
    <row r="446">
      <c r="A446" t="inlineStr">
        <is>
          <t>INT_R_X5Y54/FAN_ALT6</t>
        </is>
      </c>
      <c r="B446" t="inlineStr">
        <is>
          <t>Part of wire</t>
        </is>
      </c>
      <c r="C446" t="n">
        <v>0</v>
      </c>
      <c r="D446" t="n">
        <v>0</v>
      </c>
      <c r="I446">
        <f>(((D446)/2) + (D447))</f>
        <v/>
      </c>
      <c r="J446">
        <f>((C446)*(((D446)/2) + (D447)))</f>
        <v/>
      </c>
    </row>
    <row r="447">
      <c r="A447" t="inlineStr">
        <is>
          <t>INT_R_X5Y54/INT_R.FAN_ALT6-&gt;&gt;FAN_BOUNCE6</t>
        </is>
      </c>
      <c r="B447" t="inlineStr">
        <is>
          <t>Buffer</t>
        </is>
      </c>
      <c r="C447" t="n">
        <v>1.4764880625</v>
      </c>
      <c r="D447" t="n">
        <v>0</v>
      </c>
      <c r="E447" t="n">
        <v>0.059</v>
      </c>
      <c r="F447" t="n">
        <v>0.049</v>
      </c>
      <c r="G447" t="n">
        <v>0.178</v>
      </c>
      <c r="H447" t="n">
        <v>0.147</v>
      </c>
      <c r="I447">
        <f>((D450) + (D448 + D449))</f>
        <v/>
      </c>
      <c r="J447">
        <f>(((D450) + (D448 + D449))*C447)</f>
        <v/>
      </c>
    </row>
    <row r="448">
      <c r="A448" t="inlineStr">
        <is>
          <t>INT_R_X5Y54/FAN_BOUNCE6</t>
        </is>
      </c>
      <c r="B448" t="inlineStr">
        <is>
          <t>Part of wire</t>
        </is>
      </c>
      <c r="C448" t="n">
        <v>0</v>
      </c>
      <c r="D448" t="n">
        <v>0</v>
      </c>
    </row>
    <row r="449">
      <c r="A449" t="inlineStr">
        <is>
          <t>INT_R_X5Y53/FAN_BOUNCE_S3_6</t>
        </is>
      </c>
      <c r="B449" t="inlineStr">
        <is>
          <t>Part of wire</t>
        </is>
      </c>
      <c r="C449" t="n">
        <v>0</v>
      </c>
      <c r="D449" t="n">
        <v>0</v>
      </c>
      <c r="I449">
        <f>(((D448 + D449)/2) + (D450))</f>
        <v/>
      </c>
      <c r="J449">
        <f>((C448 + C449)*(((D448 + D449)/2) + (D450)))</f>
        <v/>
      </c>
    </row>
    <row r="450">
      <c r="A450" t="inlineStr">
        <is>
          <t>INT_R_X5Y54/INT_R.FAN_BOUNCE6-&gt;&gt;IMUX17</t>
        </is>
      </c>
      <c r="B450" t="inlineStr">
        <is>
          <t>Buffer</t>
        </is>
      </c>
      <c r="C450" t="n">
        <v>1.6107141875</v>
      </c>
      <c r="D450" t="n">
        <v>0.007713</v>
      </c>
      <c r="E450" t="n">
        <v>0.047</v>
      </c>
      <c r="F450" t="n">
        <v>0.038</v>
      </c>
      <c r="G450" t="n">
        <v>0.138</v>
      </c>
      <c r="H450" t="n">
        <v>0.114</v>
      </c>
      <c r="I450">
        <f>((((D455) + (D454))) + (D451 + D452))</f>
        <v/>
      </c>
      <c r="J450">
        <f>(((((D455) + (D454))) + (D451 + D452))*C450)</f>
        <v/>
      </c>
    </row>
    <row r="451">
      <c r="A451" t="inlineStr">
        <is>
          <t>INT_R_X5Y54/IMUX17</t>
        </is>
      </c>
      <c r="B451" t="inlineStr">
        <is>
          <t>Part of wire</t>
        </is>
      </c>
      <c r="C451" t="n">
        <v>0</v>
      </c>
      <c r="D451" t="n">
        <v>0</v>
      </c>
    </row>
    <row r="452">
      <c r="A452" t="inlineStr">
        <is>
          <t>CLBLM_R_X5Y54/CLBLM_IMUX17</t>
        </is>
      </c>
      <c r="B452" t="inlineStr">
        <is>
          <t>Part of wire</t>
        </is>
      </c>
      <c r="C452" t="n">
        <v>0</v>
      </c>
      <c r="D452" t="n">
        <v>0</v>
      </c>
      <c r="I452">
        <f>(((D451 + D452)/2) + (((D455) + (D454))))</f>
        <v/>
      </c>
      <c r="J452">
        <f>((C451 + C452)*(((D451 + D452)/2) + (((D455) + (D454)))))</f>
        <v/>
      </c>
    </row>
    <row r="453">
      <c r="A453" t="inlineStr">
        <is>
          <t>CLBLM_R_X5Y54/CLBLM_R.CLBLM_IMUX17-&gt;CLBLM_M_B3</t>
        </is>
      </c>
      <c r="B453" t="inlineStr">
        <is>
          <t>PassTransistor</t>
        </is>
      </c>
      <c r="C453" t="n">
        <v>0</v>
      </c>
      <c r="E453" t="n">
        <v>0</v>
      </c>
      <c r="F453" t="n">
        <v>0</v>
      </c>
      <c r="G453" t="n">
        <v>0</v>
      </c>
      <c r="H453" t="n">
        <v>0</v>
      </c>
      <c r="I453">
        <f>((D455) + (D454))</f>
        <v/>
      </c>
      <c r="J453">
        <f>(((D455) + (D454))*C453)</f>
        <v/>
      </c>
    </row>
    <row r="454">
      <c r="A454" t="inlineStr">
        <is>
          <t>CLBLM_R_X5Y54/CLBLM_M_B3</t>
        </is>
      </c>
      <c r="B454" t="inlineStr">
        <is>
          <t>Part of wire</t>
        </is>
      </c>
      <c r="C454" t="n">
        <v>0</v>
      </c>
      <c r="D454" t="n">
        <v>0</v>
      </c>
      <c r="I454">
        <f>(((D454)/2) + (D455))</f>
        <v/>
      </c>
      <c r="J454">
        <f>((C454)*(((D454)/2) + (D455)))</f>
        <v/>
      </c>
    </row>
    <row r="455">
      <c r="A455" t="inlineStr">
        <is>
          <t>masterReg/readData2[23]_i_4/I0</t>
        </is>
      </c>
      <c r="B455" t="inlineStr">
        <is>
          <t>Inpin</t>
        </is>
      </c>
      <c r="D455" t="n">
        <v>0</v>
      </c>
      <c r="E455" t="n">
        <v>0.141</v>
      </c>
      <c r="F455" t="n">
        <v>0.114</v>
      </c>
      <c r="G455" t="n">
        <v>0.37</v>
      </c>
      <c r="H455" t="n">
        <v>0.298</v>
      </c>
    </row>
    <row r="456">
      <c r="A456" t="inlineStr">
        <is>
          <t>sw_IBUF[1]: sw_IBUF[1]_inst/O to masterReg/readData2[23]_i_4/I0 sum delays</t>
        </is>
      </c>
      <c r="E456">
        <f>(E2 + E5 + E7 + E9 + E11 + E15 + E18 + E31 + E40 + E50 + E59 + E68 + E77 + E93 + E190 + E209 + E229 + E338 + E369 + E404 + E445 + E447 + E450 + E453 + E455)</f>
        <v/>
      </c>
      <c r="F456">
        <f>(F2 + F5 + F7 + F9 + F11 + F15 + F18 + F31 + F40 + F50 + F59 + F68 + F77 + F93 + F190 + F209 + F229 + F338 + F369 + F404 + F445 + F447 + F450 + F453 + F455)</f>
        <v/>
      </c>
      <c r="G456">
        <f>(G2 + G5 + G7 + G9 + G11 + G15 + G18 + G31 + G40 + G50 + G59 + G68 + G77 + G93 + G190 + G209 + G229 + G338 + G369 + G404 + G445 + G447 + G450 + G453 + G455)</f>
        <v/>
      </c>
      <c r="H456">
        <f>(H2 + H5 + H7 + H9 + H11 + H15 + H18 + H31 + H40 + H50 + H59 + H68 + H77 + H93 + H190 + H209 + H229 + H338 + H369 + H404 + H445 + H447 + H450 + H453 + H455)</f>
        <v/>
      </c>
      <c r="J456">
        <f>(J2 + J4 + J5 + J6 + J7 + J8 + J9 + J10 + J11 + J14 + J15 + J17 + J18 + J30 + J31 + J39 + J40 + J49 + J50 + J58 + J59 + J67 + J68 + J76 + J77 + J79 + J93 + J95 + J190 + J195 + J209 + J215 + J229 + J233 + J338 + J341 + J369 + J374 + J404 + J407 + J445 + J446 + J447 + J449 + J450 + J452 + J453 + J454 + J455)</f>
        <v/>
      </c>
    </row>
    <row r="457">
      <c r="A457" t="inlineStr">
        <is>
          <t>sw_IBUF[1]: sw_IBUF[1]_inst/O to masterReg/readData2[23]_i_4/I0sum delays + cap delay</t>
        </is>
      </c>
      <c r="E457">
        <f>1000*(E456 + J456)</f>
        <v/>
      </c>
      <c r="F457">
        <f>1000*(F456 + J456)</f>
        <v/>
      </c>
      <c r="G457">
        <f>1000*(G456 + J456)</f>
        <v/>
      </c>
      <c r="H457">
        <f>1000*(H456 + J456)</f>
        <v/>
      </c>
    </row>
    <row r="459">
      <c r="A459" t="inlineStr">
        <is>
          <t>sw_IBUF[1]: sw_IBUF[1]_inst/O to masterReg/readData2[23]_i_4/I0Total delay (from Vivado)</t>
        </is>
      </c>
      <c r="E459" t="inlineStr">
        <is>
          <t>1825</t>
        </is>
      </c>
      <c r="F459" t="inlineStr">
        <is>
          <t>1589</t>
        </is>
      </c>
      <c r="G459" t="inlineStr">
        <is>
          <t>3108</t>
        </is>
      </c>
      <c r="H459" t="inlineStr">
        <is>
          <t>2646</t>
        </is>
      </c>
    </row>
    <row r="461">
      <c r="A461" t="inlineStr">
        <is>
          <t>INT_R_X5Y54/INT_R.NE2END1-&gt;&gt;NR1BEG1</t>
        </is>
      </c>
      <c r="B461" t="inlineStr">
        <is>
          <t>Buffer</t>
        </is>
      </c>
      <c r="C461" t="n">
        <v>1.16220225</v>
      </c>
      <c r="D461" t="n">
        <v>0.008429000000000001</v>
      </c>
      <c r="E461" t="n">
        <v>0.056</v>
      </c>
      <c r="F461" t="n">
        <v>0.046</v>
      </c>
      <c r="G461" t="n">
        <v>0.132</v>
      </c>
      <c r="H461" t="n">
        <v>0.109</v>
      </c>
      <c r="I461">
        <f>((D464) + (D462 + D463))</f>
        <v/>
      </c>
      <c r="J461">
        <f>(((D464) + (D462 + D463))*C461)</f>
        <v/>
      </c>
    </row>
    <row r="462">
      <c r="A462" t="inlineStr">
        <is>
          <t>INT_R_X5Y54/NR1BEG1</t>
        </is>
      </c>
      <c r="B462" t="inlineStr">
        <is>
          <t>Part of wire</t>
        </is>
      </c>
      <c r="C462" t="n">
        <v>0</v>
      </c>
      <c r="D462" t="n">
        <v>0</v>
      </c>
    </row>
    <row r="463">
      <c r="A463" t="inlineStr">
        <is>
          <t>INT_R_X5Y55/NR1END1</t>
        </is>
      </c>
      <c r="B463" t="inlineStr">
        <is>
          <t>Part of wire</t>
        </is>
      </c>
      <c r="C463" t="n">
        <v>0</v>
      </c>
      <c r="D463" t="n">
        <v>0</v>
      </c>
      <c r="I463">
        <f>(((D462 + D463)/2) + (D464))</f>
        <v/>
      </c>
      <c r="J463">
        <f>((C462 + C463)*(((D462 + D463)/2) + (D464)))</f>
        <v/>
      </c>
    </row>
    <row r="464">
      <c r="A464" t="inlineStr">
        <is>
          <t>INT_R_X5Y55/INT_R.NR1END1-&gt;&gt;GFAN1</t>
        </is>
      </c>
      <c r="B464" t="inlineStr">
        <is>
          <t>Buffer</t>
        </is>
      </c>
      <c r="C464" t="n">
        <v>1.64345225</v>
      </c>
      <c r="D464" t="n">
        <v>0.007485</v>
      </c>
      <c r="E464" t="n">
        <v>0.07199999999999999</v>
      </c>
      <c r="F464" t="n">
        <v>0.059</v>
      </c>
      <c r="G464" t="n">
        <v>0.17</v>
      </c>
      <c r="H464" t="n">
        <v>0.141</v>
      </c>
      <c r="I464">
        <f>((D466) + (D465))</f>
        <v/>
      </c>
      <c r="J464">
        <f>(((D466) + (D465))*C464)</f>
        <v/>
      </c>
    </row>
    <row r="465">
      <c r="A465" t="inlineStr">
        <is>
          <t>INT_R_X5Y55/GFAN1</t>
        </is>
      </c>
      <c r="B465" t="inlineStr">
        <is>
          <t>Part of wire</t>
        </is>
      </c>
      <c r="C465" t="n">
        <v>0</v>
      </c>
      <c r="D465" t="n">
        <v>0</v>
      </c>
      <c r="I465">
        <f>(((D465)/2) + (D466))</f>
        <v/>
      </c>
      <c r="J465">
        <f>((C465)*(((D465)/2) + (D466)))</f>
        <v/>
      </c>
    </row>
    <row r="466">
      <c r="A466" t="inlineStr">
        <is>
          <t>INT_R_X5Y55/INT_R.GFAN1-&gt;&gt;IMUX23</t>
        </is>
      </c>
      <c r="B466" t="inlineStr">
        <is>
          <t>Buffer</t>
        </is>
      </c>
      <c r="C466" t="n">
        <v>1.6107141875</v>
      </c>
      <c r="D466" t="n">
        <v>0.007713</v>
      </c>
      <c r="E466" t="n">
        <v>0.047</v>
      </c>
      <c r="F466" t="n">
        <v>0.038</v>
      </c>
      <c r="G466" t="n">
        <v>0.138</v>
      </c>
      <c r="H466" t="n">
        <v>0.114</v>
      </c>
      <c r="I466">
        <f>((((D471) + (D470))) + (D467 + D468))</f>
        <v/>
      </c>
      <c r="J466">
        <f>(((((D471) + (D470))) + (D467 + D468))*C466)</f>
        <v/>
      </c>
    </row>
    <row r="467">
      <c r="A467" t="inlineStr">
        <is>
          <t>INT_R_X5Y55/IMUX23</t>
        </is>
      </c>
      <c r="B467" t="inlineStr">
        <is>
          <t>Part of wire</t>
        </is>
      </c>
      <c r="C467" t="n">
        <v>0</v>
      </c>
      <c r="D467" t="n">
        <v>0</v>
      </c>
    </row>
    <row r="468">
      <c r="A468" t="inlineStr">
        <is>
          <t>CLBLM_R_X5Y55/CLBLM_IMUX23</t>
        </is>
      </c>
      <c r="B468" t="inlineStr">
        <is>
          <t>Part of wire</t>
        </is>
      </c>
      <c r="C468" t="n">
        <v>0</v>
      </c>
      <c r="D468" t="n">
        <v>0</v>
      </c>
      <c r="I468">
        <f>(((D467 + D468)/2) + (((D471) + (D470))))</f>
        <v/>
      </c>
      <c r="J468">
        <f>((C467 + C468)*(((D467 + D468)/2) + (((D471) + (D470)))))</f>
        <v/>
      </c>
    </row>
    <row r="469">
      <c r="A469" t="inlineStr">
        <is>
          <t>CLBLM_R_X5Y55/CLBLM_R.CLBLM_IMUX23-&gt;CLBLM_L_C3</t>
        </is>
      </c>
      <c r="B469" t="inlineStr">
        <is>
          <t>PassTransistor</t>
        </is>
      </c>
      <c r="C469" t="n">
        <v>0</v>
      </c>
      <c r="E469" t="n">
        <v>0</v>
      </c>
      <c r="F469" t="n">
        <v>0</v>
      </c>
      <c r="G469" t="n">
        <v>0</v>
      </c>
      <c r="H469" t="n">
        <v>0</v>
      </c>
      <c r="I469">
        <f>((D471) + (D470))</f>
        <v/>
      </c>
      <c r="J469">
        <f>(((D471) + (D470))*C469)</f>
        <v/>
      </c>
    </row>
    <row r="470">
      <c r="A470" t="inlineStr">
        <is>
          <t>CLBLM_R_X5Y55/CLBLM_L_C3</t>
        </is>
      </c>
      <c r="B470" t="inlineStr">
        <is>
          <t>Part of wire</t>
        </is>
      </c>
      <c r="C470" t="n">
        <v>0</v>
      </c>
      <c r="D470" t="n">
        <v>0</v>
      </c>
      <c r="I470">
        <f>(((D470)/2) + (D471))</f>
        <v/>
      </c>
      <c r="J470">
        <f>((C470)*(((D470)/2) + (D471)))</f>
        <v/>
      </c>
    </row>
    <row r="471">
      <c r="A471" t="inlineStr">
        <is>
          <t>masterReg/register_reg_r1_0_31_24_29_i_9/I0</t>
        </is>
      </c>
      <c r="B471" t="inlineStr">
        <is>
          <t>Inpin</t>
        </is>
      </c>
      <c r="D471" t="n">
        <v>0</v>
      </c>
      <c r="E471" t="n">
        <v>0.137</v>
      </c>
      <c r="F471" t="n">
        <v>0.11</v>
      </c>
      <c r="G471" t="n">
        <v>0.351</v>
      </c>
      <c r="H471" t="n">
        <v>0.283</v>
      </c>
    </row>
    <row r="472">
      <c r="A472" t="inlineStr">
        <is>
          <t>sw_IBUF[1]: sw_IBUF[1]_inst/O to masterReg/register_reg_r1_0_31_24_29_i_9/I0 sum delays</t>
        </is>
      </c>
      <c r="E472">
        <f>(E2 + E5 + E7 + E9 + E11 + E15 + E18 + E31 + E40 + E50 + E59 + E68 + E77 + E93 + E190 + E209 + E229 + E338 + E369 + E404 + E461 + E464 + E466 + E469 + E471)</f>
        <v/>
      </c>
      <c r="F472">
        <f>(F2 + F5 + F7 + F9 + F11 + F15 + F18 + F31 + F40 + F50 + F59 + F68 + F77 + F93 + F190 + F209 + F229 + F338 + F369 + F404 + F461 + F464 + F466 + F469 + F471)</f>
        <v/>
      </c>
      <c r="G472">
        <f>(G2 + G5 + G7 + G9 + G11 + G15 + G18 + G31 + G40 + G50 + G59 + G68 + G77 + G93 + G190 + G209 + G229 + G338 + G369 + G404 + G461 + G464 + G466 + G469 + G471)</f>
        <v/>
      </c>
      <c r="H472">
        <f>(H2 + H5 + H7 + H9 + H11 + H15 + H18 + H31 + H40 + H50 + H59 + H68 + H77 + H93 + H190 + H209 + H229 + H338 + H369 + H404 + H461 + H464 + H466 + H469 + H471)</f>
        <v/>
      </c>
      <c r="J472">
        <f>(J2 + J4 + J5 + J6 + J7 + J8 + J9 + J10 + J11 + J14 + J15 + J17 + J18 + J30 + J31 + J39 + J40 + J49 + J50 + J58 + J59 + J67 + J68 + J76 + J77 + J79 + J93 + J95 + J190 + J195 + J209 + J215 + J229 + J233 + J338 + J341 + J369 + J374 + J404 + J407 + J461 + J463 + J464 + J465 + J466 + J468 + J469 + J470 + J471)</f>
        <v/>
      </c>
    </row>
    <row r="473">
      <c r="A473" t="inlineStr">
        <is>
          <t>sw_IBUF[1]: sw_IBUF[1]_inst/O to masterReg/register_reg_r1_0_31_24_29_i_9/I0sum delays + cap delay</t>
        </is>
      </c>
      <c r="E473">
        <f>1000*(E472 + J472)</f>
        <v/>
      </c>
      <c r="F473">
        <f>1000*(F472 + J472)</f>
        <v/>
      </c>
      <c r="G473">
        <f>1000*(G472 + J472)</f>
        <v/>
      </c>
      <c r="H473">
        <f>1000*(H472 + J472)</f>
        <v/>
      </c>
    </row>
    <row r="475">
      <c r="A475" t="inlineStr">
        <is>
          <t>sw_IBUF[1]: sw_IBUF[1]_inst/O to masterReg/register_reg_r1_0_31_24_29_i_9/I0Total delay (from Vivado)</t>
        </is>
      </c>
      <c r="E475" t="inlineStr">
        <is>
          <t>1900</t>
        </is>
      </c>
      <c r="F475" t="inlineStr">
        <is>
          <t>1651</t>
        </is>
      </c>
      <c r="G475" t="inlineStr">
        <is>
          <t>3203</t>
        </is>
      </c>
      <c r="H475" t="inlineStr">
        <is>
          <t>2728</t>
        </is>
      </c>
    </row>
    <row r="477">
      <c r="A477" t="inlineStr">
        <is>
          <t>INT_R_X5Y54/INT_R.NE2END1-&gt;&gt;IMUX33</t>
        </is>
      </c>
      <c r="B477" t="inlineStr">
        <is>
          <t>Buffer</t>
        </is>
      </c>
      <c r="C477" t="n">
        <v>1.6107141875</v>
      </c>
      <c r="D477" t="n">
        <v>0.007713</v>
      </c>
      <c r="E477" t="n">
        <v>0.047</v>
      </c>
      <c r="F477" t="n">
        <v>0.038</v>
      </c>
      <c r="G477" t="n">
        <v>0.138</v>
      </c>
      <c r="H477" t="n">
        <v>0.114</v>
      </c>
      <c r="I477">
        <f>((((D482) + (D481))) + (D478 + D479))</f>
        <v/>
      </c>
      <c r="J477">
        <f>(((((D482) + (D481))) + (D478 + D479))*C477)</f>
        <v/>
      </c>
    </row>
    <row r="478">
      <c r="A478" t="inlineStr">
        <is>
          <t>INT_R_X5Y54/IMUX33</t>
        </is>
      </c>
      <c r="B478" t="inlineStr">
        <is>
          <t>Part of wire</t>
        </is>
      </c>
      <c r="C478" t="n">
        <v>0</v>
      </c>
      <c r="D478" t="n">
        <v>0</v>
      </c>
    </row>
    <row r="479">
      <c r="A479" t="inlineStr">
        <is>
          <t>CLBLM_R_X5Y54/CLBLM_IMUX33</t>
        </is>
      </c>
      <c r="B479" t="inlineStr">
        <is>
          <t>Part of wire</t>
        </is>
      </c>
      <c r="C479" t="n">
        <v>0</v>
      </c>
      <c r="D479" t="n">
        <v>0</v>
      </c>
      <c r="I479">
        <f>(((D478 + D479)/2) + (((D482) + (D481))))</f>
        <v/>
      </c>
      <c r="J479">
        <f>((C478 + C479)*(((D478 + D479)/2) + (((D482) + (D481)))))</f>
        <v/>
      </c>
    </row>
    <row r="480">
      <c r="A480" t="inlineStr">
        <is>
          <t>CLBLM_R_X5Y54/CLBLM_R.CLBLM_IMUX33-&gt;CLBLM_L_C1</t>
        </is>
      </c>
      <c r="B480" t="inlineStr">
        <is>
          <t>PassTransistor</t>
        </is>
      </c>
      <c r="C480" t="n">
        <v>0</v>
      </c>
      <c r="E480" t="n">
        <v>0</v>
      </c>
      <c r="F480" t="n">
        <v>0</v>
      </c>
      <c r="G480" t="n">
        <v>0</v>
      </c>
      <c r="H480" t="n">
        <v>0</v>
      </c>
      <c r="I480">
        <f>((D482) + (D481))</f>
        <v/>
      </c>
      <c r="J480">
        <f>(((D482) + (D481))*C480)</f>
        <v/>
      </c>
    </row>
    <row r="481">
      <c r="A481" t="inlineStr">
        <is>
          <t>CLBLM_R_X5Y54/CLBLM_L_C1</t>
        </is>
      </c>
      <c r="B481" t="inlineStr">
        <is>
          <t>Part of wire</t>
        </is>
      </c>
      <c r="C481" t="n">
        <v>0</v>
      </c>
      <c r="D481" t="n">
        <v>0</v>
      </c>
      <c r="I481">
        <f>(((D481)/2) + (D482))</f>
        <v/>
      </c>
      <c r="J481">
        <f>((C481)*(((D481)/2) + (D482)))</f>
        <v/>
      </c>
    </row>
    <row r="482">
      <c r="A482" t="inlineStr">
        <is>
          <t>masterReg/register_reg_r1_0_31_24_29_i_17/I0</t>
        </is>
      </c>
      <c r="B482" t="inlineStr">
        <is>
          <t>Inpin</t>
        </is>
      </c>
      <c r="D482" t="n">
        <v>0</v>
      </c>
      <c r="E482" t="n">
        <v>0.215</v>
      </c>
      <c r="F482" t="n">
        <v>0.173</v>
      </c>
      <c r="G482" t="n">
        <v>0.517</v>
      </c>
      <c r="H482" t="n">
        <v>0.417</v>
      </c>
    </row>
    <row r="483">
      <c r="A483" t="inlineStr">
        <is>
          <t>sw_IBUF[1]: sw_IBUF[1]_inst/O to masterReg/register_reg_r1_0_31_24_29_i_17/I0 sum delays</t>
        </is>
      </c>
      <c r="E483">
        <f>(E2 + E5 + E7 + E9 + E11 + E15 + E18 + E31 + E40 + E50 + E59 + E68 + E77 + E93 + E190 + E209 + E229 + E338 + E369 + E404 + E477 + E480 + E482)</f>
        <v/>
      </c>
      <c r="F483">
        <f>(F2 + F5 + F7 + F9 + F11 + F15 + F18 + F31 + F40 + F50 + F59 + F68 + F77 + F93 + F190 + F209 + F229 + F338 + F369 + F404 + F477 + F480 + F482)</f>
        <v/>
      </c>
      <c r="G483">
        <f>(G2 + G5 + G7 + G9 + G11 + G15 + G18 + G31 + G40 + G50 + G59 + G68 + G77 + G93 + G190 + G209 + G229 + G338 + G369 + G404 + G477 + G480 + G482)</f>
        <v/>
      </c>
      <c r="H483">
        <f>(H2 + H5 + H7 + H9 + H11 + H15 + H18 + H31 + H40 + H50 + H59 + H68 + H77 + H93 + H190 + H209 + H229 + H338 + H369 + H404 + H477 + H480 + H482)</f>
        <v/>
      </c>
      <c r="J483">
        <f>(J2 + J4 + J5 + J6 + J7 + J8 + J9 + J10 + J11 + J14 + J15 + J17 + J18 + J30 + J31 + J39 + J40 + J49 + J50 + J58 + J59 + J67 + J68 + J76 + J77 + J79 + J93 + J95 + J190 + J195 + J209 + J215 + J229 + J233 + J338 + J341 + J369 + J374 + J404 + J407 + J477 + J479 + J480 + J481 + J482)</f>
        <v/>
      </c>
    </row>
    <row r="484">
      <c r="A484" t="inlineStr">
        <is>
          <t>sw_IBUF[1]: sw_IBUF[1]_inst/O to masterReg/register_reg_r1_0_31_24_29_i_17/I0sum delays + cap delay</t>
        </is>
      </c>
      <c r="E484">
        <f>1000*(E483 + J483)</f>
        <v/>
      </c>
      <c r="F484">
        <f>1000*(F483 + J483)</f>
        <v/>
      </c>
      <c r="G484">
        <f>1000*(G483 + J483)</f>
        <v/>
      </c>
      <c r="H484">
        <f>1000*(H483 + J483)</f>
        <v/>
      </c>
    </row>
    <row r="486">
      <c r="A486" t="inlineStr">
        <is>
          <t>sw_IBUF[1]: sw_IBUF[1]_inst/O to masterReg/register_reg_r1_0_31_24_29_i_17/I0Total delay (from Vivado)</t>
        </is>
      </c>
      <c r="E486" t="inlineStr">
        <is>
          <t>1831</t>
        </is>
      </c>
      <c r="F486" t="inlineStr">
        <is>
          <t>1590</t>
        </is>
      </c>
      <c r="G486" t="inlineStr">
        <is>
          <t>3098</t>
        </is>
      </c>
      <c r="H486" t="inlineStr">
        <is>
          <t>2634</t>
        </is>
      </c>
    </row>
    <row r="488">
      <c r="A488" t="inlineStr">
        <is>
          <t>INT_R_X5Y54/INT_R.NE2END1-&gt;&gt;NL1BEG0</t>
        </is>
      </c>
      <c r="B488" t="inlineStr">
        <is>
          <t>Buffer</t>
        </is>
      </c>
      <c r="C488" t="n">
        <v>1.16220225</v>
      </c>
      <c r="D488" t="n">
        <v>0.008429000000000001</v>
      </c>
      <c r="E488" t="n">
        <v>0.053</v>
      </c>
      <c r="F488" t="n">
        <v>0.044</v>
      </c>
      <c r="G488" t="n">
        <v>0.13</v>
      </c>
      <c r="H488" t="n">
        <v>0.107</v>
      </c>
      <c r="I488">
        <f>((D492 + D503) + (D489 + D490 + D491))</f>
        <v/>
      </c>
      <c r="J488">
        <f>(((D492 + D503) + (D489 + D490 + D491))*C488)</f>
        <v/>
      </c>
    </row>
    <row r="489">
      <c r="A489" t="inlineStr">
        <is>
          <t>INT_R_X5Y54/NL1BEG0</t>
        </is>
      </c>
      <c r="B489" t="inlineStr">
        <is>
          <t>Part of wire</t>
        </is>
      </c>
      <c r="C489" t="n">
        <v>0</v>
      </c>
      <c r="D489" t="n">
        <v>0</v>
      </c>
    </row>
    <row r="490">
      <c r="A490" t="inlineStr">
        <is>
          <t>INT_R_X5Y55/NL1END0</t>
        </is>
      </c>
      <c r="B490" t="inlineStr">
        <is>
          <t>Part of wire</t>
        </is>
      </c>
      <c r="C490" t="n">
        <v>0</v>
      </c>
      <c r="D490" t="n">
        <v>0</v>
      </c>
    </row>
    <row r="491">
      <c r="A491" t="inlineStr">
        <is>
          <t>INT_R_X5Y54/NL1END_S3_0</t>
        </is>
      </c>
      <c r="B491" t="inlineStr">
        <is>
          <t>Part of wire</t>
        </is>
      </c>
      <c r="C491" t="n">
        <v>0</v>
      </c>
      <c r="D491" t="n">
        <v>0</v>
      </c>
      <c r="I491">
        <f>(((D489 + D490 + D491)/2) + (D492 + D503))</f>
        <v/>
      </c>
      <c r="J491">
        <f>((C489 + C490 + C491)*(((D489 + D490 + D491)/2) + (D492 + D503)))</f>
        <v/>
      </c>
    </row>
    <row r="492">
      <c r="A492" t="inlineStr">
        <is>
          <t>INT_R_X5Y55/INT_R.NL1END0-&gt;&gt;IMUX0</t>
        </is>
      </c>
      <c r="B492" t="inlineStr">
        <is>
          <t>Buffer</t>
        </is>
      </c>
      <c r="C492" t="n">
        <v>1.6107141875</v>
      </c>
      <c r="D492" t="n">
        <v>0.007713</v>
      </c>
      <c r="E492" t="n">
        <v>0.047</v>
      </c>
      <c r="F492" t="n">
        <v>0.038</v>
      </c>
      <c r="G492" t="n">
        <v>0.138</v>
      </c>
      <c r="H492" t="n">
        <v>0.114</v>
      </c>
      <c r="I492">
        <f>((((D497) + (D496))) + (D493 + D494))</f>
        <v/>
      </c>
      <c r="J492">
        <f>(((((D497) + (D496))) + (D493 + D494))*C492)</f>
        <v/>
      </c>
    </row>
    <row r="493">
      <c r="A493" t="inlineStr">
        <is>
          <t>INT_R_X5Y55/IMUX0</t>
        </is>
      </c>
      <c r="B493" t="inlineStr">
        <is>
          <t>Part of wire</t>
        </is>
      </c>
      <c r="C493" t="n">
        <v>0</v>
      </c>
      <c r="D493" t="n">
        <v>0</v>
      </c>
    </row>
    <row r="494">
      <c r="A494" t="inlineStr">
        <is>
          <t>CLBLM_R_X5Y55/CLBLM_IMUX0</t>
        </is>
      </c>
      <c r="B494" t="inlineStr">
        <is>
          <t>Part of wire</t>
        </is>
      </c>
      <c r="C494" t="n">
        <v>0</v>
      </c>
      <c r="D494" t="n">
        <v>0</v>
      </c>
      <c r="I494">
        <f>(((D493 + D494)/2) + (((D497) + (D496))))</f>
        <v/>
      </c>
      <c r="J494">
        <f>((C493 + C494)*(((D493 + D494)/2) + (((D497) + (D496)))))</f>
        <v/>
      </c>
    </row>
    <row r="495">
      <c r="A495" t="inlineStr">
        <is>
          <t>CLBLM_R_X5Y55/CLBLM_R.CLBLM_IMUX0-&gt;CLBLM_L_A3</t>
        </is>
      </c>
      <c r="B495" t="inlineStr">
        <is>
          <t>PassTransistor</t>
        </is>
      </c>
      <c r="C495" t="n">
        <v>0</v>
      </c>
      <c r="E495" t="n">
        <v>0</v>
      </c>
      <c r="F495" t="n">
        <v>0</v>
      </c>
      <c r="G495" t="n">
        <v>0</v>
      </c>
      <c r="H495" t="n">
        <v>0</v>
      </c>
      <c r="I495">
        <f>((D497) + (D496))</f>
        <v/>
      </c>
      <c r="J495">
        <f>(((D497) + (D496))*C495)</f>
        <v/>
      </c>
    </row>
    <row r="496">
      <c r="A496" t="inlineStr">
        <is>
          <t>CLBLM_R_X5Y55/CLBLM_L_A3</t>
        </is>
      </c>
      <c r="B496" t="inlineStr">
        <is>
          <t>Part of wire</t>
        </is>
      </c>
      <c r="C496" t="n">
        <v>0</v>
      </c>
      <c r="D496" t="n">
        <v>0</v>
      </c>
      <c r="I496">
        <f>(((D496)/2) + (D497))</f>
        <v/>
      </c>
      <c r="J496">
        <f>((C496)*(((D496)/2) + (D497)))</f>
        <v/>
      </c>
    </row>
    <row r="497">
      <c r="A497" t="inlineStr">
        <is>
          <t>masterReg/readData2[24]_i_4/I0</t>
        </is>
      </c>
      <c r="B497" t="inlineStr">
        <is>
          <t>Inpin</t>
        </is>
      </c>
      <c r="D497" t="n">
        <v>0</v>
      </c>
      <c r="E497" t="n">
        <v>0.133</v>
      </c>
      <c r="F497" t="n">
        <v>0.107</v>
      </c>
      <c r="G497" t="n">
        <v>0.344</v>
      </c>
      <c r="H497" t="n">
        <v>0.278</v>
      </c>
    </row>
    <row r="498">
      <c r="A498" t="inlineStr">
        <is>
          <t>sw_IBUF[1]: sw_IBUF[1]_inst/O to masterReg/readData2[24]_i_4/I0 sum delays</t>
        </is>
      </c>
      <c r="E498">
        <f>(E2 + E5 + E7 + E9 + E11 + E15 + E18 + E31 + E40 + E50 + E59 + E68 + E77 + E93 + E190 + E209 + E229 + E338 + E369 + E404 + E488 + E492 + E495 + E497)</f>
        <v/>
      </c>
      <c r="F498">
        <f>(F2 + F5 + F7 + F9 + F11 + F15 + F18 + F31 + F40 + F50 + F59 + F68 + F77 + F93 + F190 + F209 + F229 + F338 + F369 + F404 + F488 + F492 + F495 + F497)</f>
        <v/>
      </c>
      <c r="G498">
        <f>(G2 + G5 + G7 + G9 + G11 + G15 + G18 + G31 + G40 + G50 + G59 + G68 + G77 + G93 + G190 + G209 + G229 + G338 + G369 + G404 + G488 + G492 + G495 + G497)</f>
        <v/>
      </c>
      <c r="H498">
        <f>(H2 + H5 + H7 + H9 + H11 + H15 + H18 + H31 + H40 + H50 + H59 + H68 + H77 + H93 + H190 + H209 + H229 + H338 + H369 + H404 + H488 + H492 + H495 + H497)</f>
        <v/>
      </c>
      <c r="J498">
        <f>(J2 + J4 + J5 + J6 + J7 + J8 + J9 + J10 + J11 + J14 + J15 + J17 + J18 + J30 + J31 + J39 + J40 + J49 + J50 + J58 + J59 + J67 + J68 + J76 + J77 + J79 + J93 + J95 + J190 + J195 + J209 + J215 + J229 + J233 + J338 + J341 + J369 + J374 + J404 + J407 + J488 + J491 + J492 + J494 + J495 + J496 + J497)</f>
        <v/>
      </c>
    </row>
    <row r="499">
      <c r="A499" t="inlineStr">
        <is>
          <t>sw_IBUF[1]: sw_IBUF[1]_inst/O to masterReg/readData2[24]_i_4/I0sum delays + cap delay</t>
        </is>
      </c>
      <c r="E499">
        <f>1000*(E498 + J498)</f>
        <v/>
      </c>
      <c r="F499">
        <f>1000*(F498 + J498)</f>
        <v/>
      </c>
      <c r="G499">
        <f>1000*(G498 + J498)</f>
        <v/>
      </c>
      <c r="H499">
        <f>1000*(H498 + J498)</f>
        <v/>
      </c>
    </row>
    <row r="501">
      <c r="A501" t="inlineStr">
        <is>
          <t>sw_IBUF[1]: sw_IBUF[1]_inst/O to masterReg/readData2[24]_i_4/I0Total delay (from Vivado)</t>
        </is>
      </c>
      <c r="E501" t="inlineStr">
        <is>
          <t>1818</t>
        </is>
      </c>
      <c r="F501" t="inlineStr">
        <is>
          <t>1584</t>
        </is>
      </c>
      <c r="G501" t="inlineStr">
        <is>
          <t>3060</t>
        </is>
      </c>
      <c r="H501" t="inlineStr">
        <is>
          <t>2608</t>
        </is>
      </c>
    </row>
    <row r="503">
      <c r="A503" t="inlineStr">
        <is>
          <t>INT_R_X5Y55/INT_R.NL1END0-&gt;&gt;IMUX16</t>
        </is>
      </c>
      <c r="B503" t="inlineStr">
        <is>
          <t>Buffer</t>
        </is>
      </c>
      <c r="C503" t="n">
        <v>1.6107141875</v>
      </c>
      <c r="D503" t="n">
        <v>0.007713</v>
      </c>
      <c r="E503" t="n">
        <v>0.047</v>
      </c>
      <c r="F503" t="n">
        <v>0.038</v>
      </c>
      <c r="G503" t="n">
        <v>0.138</v>
      </c>
      <c r="H503" t="n">
        <v>0.114</v>
      </c>
      <c r="I503">
        <f>((((D508) + (D507))) + (D504 + D505))</f>
        <v/>
      </c>
      <c r="J503">
        <f>(((((D508) + (D507))) + (D504 + D505))*C503)</f>
        <v/>
      </c>
    </row>
    <row r="504">
      <c r="A504" t="inlineStr">
        <is>
          <t>INT_R_X5Y55/IMUX16</t>
        </is>
      </c>
      <c r="B504" t="inlineStr">
        <is>
          <t>Part of wire</t>
        </is>
      </c>
      <c r="C504" t="n">
        <v>0</v>
      </c>
      <c r="D504" t="n">
        <v>0</v>
      </c>
    </row>
    <row r="505">
      <c r="A505" t="inlineStr">
        <is>
          <t>CLBLM_R_X5Y55/CLBLM_IMUX16</t>
        </is>
      </c>
      <c r="B505" t="inlineStr">
        <is>
          <t>Part of wire</t>
        </is>
      </c>
      <c r="C505" t="n">
        <v>0</v>
      </c>
      <c r="D505" t="n">
        <v>0</v>
      </c>
      <c r="I505">
        <f>(((D504 + D505)/2) + (((D508) + (D507))))</f>
        <v/>
      </c>
      <c r="J505">
        <f>((C504 + C505)*(((D504 + D505)/2) + (((D508) + (D507)))))</f>
        <v/>
      </c>
    </row>
    <row r="506">
      <c r="A506" t="inlineStr">
        <is>
          <t>CLBLM_R_X5Y55/CLBLM_R.CLBLM_IMUX16-&gt;CLBLM_L_B3</t>
        </is>
      </c>
      <c r="B506" t="inlineStr">
        <is>
          <t>PassTransistor</t>
        </is>
      </c>
      <c r="C506" t="n">
        <v>0</v>
      </c>
      <c r="E506" t="n">
        <v>0</v>
      </c>
      <c r="F506" t="n">
        <v>0</v>
      </c>
      <c r="G506" t="n">
        <v>0</v>
      </c>
      <c r="H506" t="n">
        <v>0</v>
      </c>
      <c r="I506">
        <f>((D508) + (D507))</f>
        <v/>
      </c>
      <c r="J506">
        <f>(((D508) + (D507))*C506)</f>
        <v/>
      </c>
    </row>
    <row r="507">
      <c r="A507" t="inlineStr">
        <is>
          <t>CLBLM_R_X5Y55/CLBLM_L_B3</t>
        </is>
      </c>
      <c r="B507" t="inlineStr">
        <is>
          <t>Part of wire</t>
        </is>
      </c>
      <c r="C507" t="n">
        <v>0</v>
      </c>
      <c r="D507" t="n">
        <v>0</v>
      </c>
      <c r="I507">
        <f>(((D507)/2) + (D508))</f>
        <v/>
      </c>
      <c r="J507">
        <f>((C507)*(((D507)/2) + (D508)))</f>
        <v/>
      </c>
    </row>
    <row r="508">
      <c r="A508" t="inlineStr">
        <is>
          <t>ALU1/register_reg_r1_0_31_24_29_i_10/I4</t>
        </is>
      </c>
      <c r="B508" t="inlineStr">
        <is>
          <t>Inpin</t>
        </is>
      </c>
      <c r="D508" t="n">
        <v>0</v>
      </c>
      <c r="E508" t="n">
        <v>0.136</v>
      </c>
      <c r="F508" t="n">
        <v>0.109</v>
      </c>
      <c r="G508" t="n">
        <v>0.349</v>
      </c>
      <c r="H508" t="n">
        <v>0.281</v>
      </c>
    </row>
    <row r="509">
      <c r="A509" t="inlineStr">
        <is>
          <t>sw_IBUF[1]: sw_IBUF[1]_inst/O to ALU1/register_reg_r1_0_31_24_29_i_10/I4 sum delays</t>
        </is>
      </c>
      <c r="E509">
        <f>(E2 + E5 + E7 + E9 + E11 + E15 + E18 + E31 + E40 + E50 + E59 + E68 + E77 + E93 + E190 + E209 + E229 + E338 + E369 + E404 + E488 + E503 + E506 + E508)</f>
        <v/>
      </c>
      <c r="F509">
        <f>(F2 + F5 + F7 + F9 + F11 + F15 + F18 + F31 + F40 + F50 + F59 + F68 + F77 + F93 + F190 + F209 + F229 + F338 + F369 + F404 + F488 + F503 + F506 + F508)</f>
        <v/>
      </c>
      <c r="G509">
        <f>(G2 + G5 + G7 + G9 + G11 + G15 + G18 + G31 + G40 + G50 + G59 + G68 + G77 + G93 + G190 + G209 + G229 + G338 + G369 + G404 + G488 + G503 + G506 + G508)</f>
        <v/>
      </c>
      <c r="H509">
        <f>(H2 + H5 + H7 + H9 + H11 + H15 + H18 + H31 + H40 + H50 + H59 + H68 + H77 + H93 + H190 + H209 + H229 + H338 + H369 + H404 + H488 + H503 + H506 + H508)</f>
        <v/>
      </c>
      <c r="J509">
        <f>(J2 + J4 + J5 + J6 + J7 + J8 + J9 + J10 + J11 + J14 + J15 + J17 + J18 + J30 + J31 + J39 + J40 + J49 + J50 + J58 + J59 + J67 + J68 + J76 + J77 + J79 + J93 + J95 + J190 + J195 + J209 + J215 + J229 + J233 + J338 + J341 + J369 + J374 + J404 + J407 + J488 + J491 + J503 + J505 + J506 + J507 + J508)</f>
        <v/>
      </c>
    </row>
    <row r="510">
      <c r="A510" t="inlineStr">
        <is>
          <t>sw_IBUF[1]: sw_IBUF[1]_inst/O to ALU1/register_reg_r1_0_31_24_29_i_10/I4sum delays + cap delay</t>
        </is>
      </c>
      <c r="E510">
        <f>1000*(E509 + J509)</f>
        <v/>
      </c>
      <c r="F510">
        <f>1000*(F509 + J509)</f>
        <v/>
      </c>
      <c r="G510">
        <f>1000*(G509 + J509)</f>
        <v/>
      </c>
      <c r="H510">
        <f>1000*(H509 + J509)</f>
        <v/>
      </c>
    </row>
    <row r="512">
      <c r="A512" t="inlineStr">
        <is>
          <t>sw_IBUF[1]: sw_IBUF[1]_inst/O to ALU1/register_reg_r1_0_31_24_29_i_10/I4Total delay (from Vivado)</t>
        </is>
      </c>
      <c r="E512" t="inlineStr">
        <is>
          <t>1821</t>
        </is>
      </c>
      <c r="F512" t="inlineStr">
        <is>
          <t>1586</t>
        </is>
      </c>
      <c r="G512" t="inlineStr">
        <is>
          <t>3064</t>
        </is>
      </c>
      <c r="H512" t="inlineStr">
        <is>
          <t>2612</t>
        </is>
      </c>
    </row>
    <row r="514">
      <c r="A514" t="inlineStr">
        <is>
          <t>INT_L_X4Y53/INT_L.NE2END1-&gt;&gt;NL1BEG0</t>
        </is>
      </c>
      <c r="B514" t="inlineStr">
        <is>
          <t>Buffer</t>
        </is>
      </c>
      <c r="C514" t="n">
        <v>1.16220225</v>
      </c>
      <c r="D514" t="n">
        <v>0.008429000000000001</v>
      </c>
      <c r="E514" t="n">
        <v>0.053</v>
      </c>
      <c r="F514" t="n">
        <v>0.044</v>
      </c>
      <c r="G514" t="n">
        <v>0.13</v>
      </c>
      <c r="H514" t="n">
        <v>0.107</v>
      </c>
      <c r="I514">
        <f>((D518 + D529 + D540 + D577) + (D515 + D516 + D517))</f>
        <v/>
      </c>
      <c r="J514">
        <f>(((D518 + D529 + D540 + D577) + (D515 + D516 + D517))*C514)</f>
        <v/>
      </c>
    </row>
    <row r="515">
      <c r="A515" t="inlineStr">
        <is>
          <t>INT_L_X4Y53/NL1BEG0</t>
        </is>
      </c>
      <c r="B515" t="inlineStr">
        <is>
          <t>Part of wire</t>
        </is>
      </c>
      <c r="C515" t="n">
        <v>0</v>
      </c>
      <c r="D515" t="n">
        <v>0</v>
      </c>
    </row>
    <row r="516">
      <c r="A516" t="inlineStr">
        <is>
          <t>INT_L_X4Y54/NL1END0</t>
        </is>
      </c>
      <c r="B516" t="inlineStr">
        <is>
          <t>Part of wire</t>
        </is>
      </c>
      <c r="C516" t="n">
        <v>0</v>
      </c>
      <c r="D516" t="n">
        <v>0</v>
      </c>
    </row>
    <row r="517">
      <c r="A517" t="inlineStr">
        <is>
          <t>INT_L_X4Y53/NL1END_S3_0</t>
        </is>
      </c>
      <c r="B517" t="inlineStr">
        <is>
          <t>Part of wire</t>
        </is>
      </c>
      <c r="C517" t="n">
        <v>0</v>
      </c>
      <c r="D517" t="n">
        <v>0</v>
      </c>
      <c r="I517">
        <f>(((D515 + D516 + D517)/2) + (D518 + D529 + D540 + D577))</f>
        <v/>
      </c>
      <c r="J517">
        <f>((C515 + C516 + C517)*(((D515 + D516 + D517)/2) + (D518 + D529 + D540 + D577)))</f>
        <v/>
      </c>
    </row>
    <row r="518">
      <c r="A518" t="inlineStr">
        <is>
          <t>INT_L_X4Y54/INT_L.NL1END0-&gt;&gt;IMUX_L8</t>
        </is>
      </c>
      <c r="B518" t="inlineStr">
        <is>
          <t>Buffer</t>
        </is>
      </c>
      <c r="C518" t="n">
        <v>1.6107141875</v>
      </c>
      <c r="D518" t="n">
        <v>0.007713</v>
      </c>
      <c r="E518" t="n">
        <v>0.047</v>
      </c>
      <c r="F518" t="n">
        <v>0.038</v>
      </c>
      <c r="G518" t="n">
        <v>0.138</v>
      </c>
      <c r="H518" t="n">
        <v>0.114</v>
      </c>
      <c r="I518">
        <f>((((D523) + (D522))) + (D519 + D520))</f>
        <v/>
      </c>
      <c r="J518">
        <f>(((((D523) + (D522))) + (D519 + D520))*C518)</f>
        <v/>
      </c>
    </row>
    <row r="519">
      <c r="A519" t="inlineStr">
        <is>
          <t>INT_L_X4Y54/IMUX_L8</t>
        </is>
      </c>
      <c r="B519" t="inlineStr">
        <is>
          <t>Part of wire</t>
        </is>
      </c>
      <c r="C519" t="n">
        <v>0</v>
      </c>
      <c r="D519" t="n">
        <v>0</v>
      </c>
    </row>
    <row r="520">
      <c r="A520" t="inlineStr">
        <is>
          <t>CLBLL_L_X4Y54/CLBLL_IMUX8</t>
        </is>
      </c>
      <c r="B520" t="inlineStr">
        <is>
          <t>Part of wire</t>
        </is>
      </c>
      <c r="C520" t="n">
        <v>0</v>
      </c>
      <c r="D520" t="n">
        <v>0</v>
      </c>
      <c r="I520">
        <f>(((D519 + D520)/2) + (((D523) + (D522))))</f>
        <v/>
      </c>
      <c r="J520">
        <f>((C519 + C520)*(((D519 + D520)/2) + (((D523) + (D522)))))</f>
        <v/>
      </c>
    </row>
    <row r="521">
      <c r="A521" t="inlineStr">
        <is>
          <t>CLBLL_L_X4Y54/CLBLL_L.CLBLL_IMUX8-&gt;CLBLL_LL_A5</t>
        </is>
      </c>
      <c r="B521" t="inlineStr">
        <is>
          <t>PassTransistor</t>
        </is>
      </c>
      <c r="C521" t="n">
        <v>0</v>
      </c>
      <c r="E521" t="n">
        <v>0</v>
      </c>
      <c r="F521" t="n">
        <v>0</v>
      </c>
      <c r="G521" t="n">
        <v>0</v>
      </c>
      <c r="H521" t="n">
        <v>0</v>
      </c>
      <c r="I521">
        <f>((D523) + (D522))</f>
        <v/>
      </c>
      <c r="J521">
        <f>(((D523) + (D522))*C521)</f>
        <v/>
      </c>
    </row>
    <row r="522">
      <c r="A522" t="inlineStr">
        <is>
          <t>CLBLL_L_X4Y54/CLBLL_LL_A5</t>
        </is>
      </c>
      <c r="B522" t="inlineStr">
        <is>
          <t>Part of wire</t>
        </is>
      </c>
      <c r="C522" t="n">
        <v>0</v>
      </c>
      <c r="D522" t="n">
        <v>0.009091</v>
      </c>
      <c r="I522">
        <f>(((D522)/2) + (D523))</f>
        <v/>
      </c>
      <c r="J522">
        <f>((C522)*(((D522)/2) + (D523)))</f>
        <v/>
      </c>
    </row>
    <row r="523">
      <c r="A523" t="inlineStr">
        <is>
          <t>masterReg/readData2[22]_i_4/I0</t>
        </is>
      </c>
      <c r="B523" t="inlineStr">
        <is>
          <t>Inpin</t>
        </is>
      </c>
      <c r="D523" t="n">
        <v>0</v>
      </c>
      <c r="E523" t="n">
        <v>0.042</v>
      </c>
      <c r="F523" t="n">
        <v>0.033</v>
      </c>
      <c r="G523" t="n">
        <v>0.112</v>
      </c>
      <c r="H523" t="n">
        <v>0.091</v>
      </c>
    </row>
    <row r="524">
      <c r="A524" t="inlineStr">
        <is>
          <t>sw_IBUF[1]: sw_IBUF[1]_inst/O to masterReg/readData2[22]_i_4/I0 sum delays</t>
        </is>
      </c>
      <c r="E524">
        <f>(E2 + E5 + E7 + E9 + E11 + E15 + E18 + E31 + E40 + E50 + E59 + E68 + E77 + E93 + E190 + E209 + E229 + E338 + E369 + E514 + E518 + E521 + E523)</f>
        <v/>
      </c>
      <c r="F524">
        <f>(F2 + F5 + F7 + F9 + F11 + F15 + F18 + F31 + F40 + F50 + F59 + F68 + F77 + F93 + F190 + F209 + F229 + F338 + F369 + F514 + F518 + F521 + F523)</f>
        <v/>
      </c>
      <c r="G524">
        <f>(G2 + G5 + G7 + G9 + G11 + G15 + G18 + G31 + G40 + G50 + G59 + G68 + G77 + G93 + G190 + G209 + G229 + G338 + G369 + G514 + G518 + G521 + G523)</f>
        <v/>
      </c>
      <c r="H524">
        <f>(H2 + H5 + H7 + H9 + H11 + H15 + H18 + H31 + H40 + H50 + H59 + H68 + H77 + H93 + H190 + H209 + H229 + H338 + H369 + H514 + H518 + H521 + H523)</f>
        <v/>
      </c>
      <c r="J524">
        <f>(J2 + J4 + J5 + J6 + J7 + J8 + J9 + J10 + J11 + J14 + J15 + J17 + J18 + J30 + J31 + J39 + J40 + J49 + J50 + J58 + J59 + J67 + J68 + J76 + J77 + J79 + J93 + J95 + J190 + J195 + J209 + J215 + J229 + J233 + J338 + J341 + J369 + J374 + J514 + J517 + J518 + J520 + J521 + J522 + J523)</f>
        <v/>
      </c>
    </row>
    <row r="525">
      <c r="A525" t="inlineStr">
        <is>
          <t>sw_IBUF[1]: sw_IBUF[1]_inst/O to masterReg/readData2[22]_i_4/I0sum delays + cap delay</t>
        </is>
      </c>
      <c r="E525">
        <f>1000*(E524 + J524)</f>
        <v/>
      </c>
      <c r="F525">
        <f>1000*(F524 + J524)</f>
        <v/>
      </c>
      <c r="G525">
        <f>1000*(G524 + J524)</f>
        <v/>
      </c>
      <c r="H525">
        <f>1000*(H524 + J524)</f>
        <v/>
      </c>
    </row>
    <row r="527">
      <c r="A527" t="inlineStr">
        <is>
          <t>sw_IBUF[1]: sw_IBUF[1]_inst/O to masterReg/readData2[22]_i_4/I0Total delay (from Vivado)</t>
        </is>
      </c>
      <c r="E527" t="inlineStr">
        <is>
          <t>1663</t>
        </is>
      </c>
      <c r="F527" t="inlineStr">
        <is>
          <t>1454</t>
        </is>
      </c>
      <c r="G527" t="inlineStr">
        <is>
          <t>2734</t>
        </is>
      </c>
      <c r="H527" t="inlineStr">
        <is>
          <t>2340</t>
        </is>
      </c>
    </row>
    <row r="529">
      <c r="A529" t="inlineStr">
        <is>
          <t>INT_L_X4Y53/INT_L.NL1END_S3_0-&gt;&gt;IMUX_L47</t>
        </is>
      </c>
      <c r="B529" t="inlineStr">
        <is>
          <t>Buffer</t>
        </is>
      </c>
      <c r="C529" t="n">
        <v>1.6107141875</v>
      </c>
      <c r="D529" t="n">
        <v>0.007713</v>
      </c>
      <c r="E529" t="n">
        <v>0.047</v>
      </c>
      <c r="F529" t="n">
        <v>0.038</v>
      </c>
      <c r="G529" t="n">
        <v>0.138</v>
      </c>
      <c r="H529" t="n">
        <v>0.114</v>
      </c>
      <c r="I529">
        <f>((((D534) + (D533))) + (D530 + D531))</f>
        <v/>
      </c>
      <c r="J529">
        <f>(((((D534) + (D533))) + (D530 + D531))*C529)</f>
        <v/>
      </c>
    </row>
    <row r="530">
      <c r="A530" t="inlineStr">
        <is>
          <t>INT_L_X4Y53/IMUX_L47</t>
        </is>
      </c>
      <c r="B530" t="inlineStr">
        <is>
          <t>Part of wire</t>
        </is>
      </c>
      <c r="C530" t="n">
        <v>0</v>
      </c>
      <c r="D530" t="n">
        <v>0</v>
      </c>
    </row>
    <row r="531">
      <c r="A531" t="inlineStr">
        <is>
          <t>CLBLL_L_X4Y53/CLBLL_IMUX47</t>
        </is>
      </c>
      <c r="B531" t="inlineStr">
        <is>
          <t>Part of wire</t>
        </is>
      </c>
      <c r="C531" t="n">
        <v>0</v>
      </c>
      <c r="D531" t="n">
        <v>0</v>
      </c>
      <c r="I531">
        <f>(((D530 + D531)/2) + (((D534) + (D533))))</f>
        <v/>
      </c>
      <c r="J531">
        <f>((C530 + C531)*(((D530 + D531)/2) + (((D534) + (D533)))))</f>
        <v/>
      </c>
    </row>
    <row r="532">
      <c r="A532" t="inlineStr">
        <is>
          <t>CLBLL_L_X4Y53/CLBLL_L.CLBLL_IMUX47-&gt;CLBLL_LL_D5</t>
        </is>
      </c>
      <c r="B532" t="inlineStr">
        <is>
          <t>PassTransistor</t>
        </is>
      </c>
      <c r="C532" t="n">
        <v>0</v>
      </c>
      <c r="E532" t="n">
        <v>0</v>
      </c>
      <c r="F532" t="n">
        <v>0</v>
      </c>
      <c r="G532" t="n">
        <v>0</v>
      </c>
      <c r="H532" t="n">
        <v>0</v>
      </c>
      <c r="I532">
        <f>((D534) + (D533))</f>
        <v/>
      </c>
      <c r="J532">
        <f>(((D534) + (D533))*C532)</f>
        <v/>
      </c>
    </row>
    <row r="533">
      <c r="A533" t="inlineStr">
        <is>
          <t>CLBLL_L_X4Y53/CLBLL_LL_D5</t>
        </is>
      </c>
      <c r="B533" t="inlineStr">
        <is>
          <t>Part of wire</t>
        </is>
      </c>
      <c r="C533" t="n">
        <v>0</v>
      </c>
      <c r="D533" t="n">
        <v>0.007955</v>
      </c>
      <c r="I533">
        <f>(((D533)/2) + (D534))</f>
        <v/>
      </c>
      <c r="J533">
        <f>((C533)*(((D533)/2) + (D534)))</f>
        <v/>
      </c>
    </row>
    <row r="534">
      <c r="A534" t="inlineStr">
        <is>
          <t>ALU1/register_reg_r1_0_31_18_23_i_14/I4</t>
        </is>
      </c>
      <c r="B534" t="inlineStr">
        <is>
          <t>Inpin</t>
        </is>
      </c>
      <c r="D534" t="n">
        <v>0</v>
      </c>
      <c r="E534" t="n">
        <v>0.042</v>
      </c>
      <c r="F534" t="n">
        <v>0.033</v>
      </c>
      <c r="G534" t="n">
        <v>0.113</v>
      </c>
      <c r="H534" t="n">
        <v>0.091</v>
      </c>
    </row>
    <row r="535">
      <c r="A535" t="inlineStr">
        <is>
          <t>sw_IBUF[1]: sw_IBUF[1]_inst/O to ALU1/register_reg_r1_0_31_18_23_i_14/I4 sum delays</t>
        </is>
      </c>
      <c r="E535">
        <f>(E2 + E5 + E7 + E9 + E11 + E15 + E18 + E31 + E40 + E50 + E59 + E68 + E77 + E93 + E190 + E209 + E229 + E338 + E369 + E514 + E529 + E532 + E534)</f>
        <v/>
      </c>
      <c r="F535">
        <f>(F2 + F5 + F7 + F9 + F11 + F15 + F18 + F31 + F40 + F50 + F59 + F68 + F77 + F93 + F190 + F209 + F229 + F338 + F369 + F514 + F529 + F532 + F534)</f>
        <v/>
      </c>
      <c r="G535">
        <f>(G2 + G5 + G7 + G9 + G11 + G15 + G18 + G31 + G40 + G50 + G59 + G68 + G77 + G93 + G190 + G209 + G229 + G338 + G369 + G514 + G529 + G532 + G534)</f>
        <v/>
      </c>
      <c r="H535">
        <f>(H2 + H5 + H7 + H9 + H11 + H15 + H18 + H31 + H40 + H50 + H59 + H68 + H77 + H93 + H190 + H209 + H229 + H338 + H369 + H514 + H529 + H532 + H534)</f>
        <v/>
      </c>
      <c r="J535">
        <f>(J2 + J4 + J5 + J6 + J7 + J8 + J9 + J10 + J11 + J14 + J15 + J17 + J18 + J30 + J31 + J39 + J40 + J49 + J50 + J58 + J59 + J67 + J68 + J76 + J77 + J79 + J93 + J95 + J190 + J195 + J209 + J215 + J229 + J233 + J338 + J341 + J369 + J374 + J514 + J517 + J529 + J531 + J532 + J533 + J534)</f>
        <v/>
      </c>
    </row>
    <row r="536">
      <c r="A536" t="inlineStr">
        <is>
          <t>sw_IBUF[1]: sw_IBUF[1]_inst/O to ALU1/register_reg_r1_0_31_18_23_i_14/I4sum delays + cap delay</t>
        </is>
      </c>
      <c r="E536">
        <f>1000*(E535 + J535)</f>
        <v/>
      </c>
      <c r="F536">
        <f>1000*(F535 + J535)</f>
        <v/>
      </c>
      <c r="G536">
        <f>1000*(G535 + J535)</f>
        <v/>
      </c>
      <c r="H536">
        <f>1000*(H535 + J535)</f>
        <v/>
      </c>
    </row>
    <row r="538">
      <c r="A538" t="inlineStr">
        <is>
          <t>sw_IBUF[1]: sw_IBUF[1]_inst/O to ALU1/register_reg_r1_0_31_18_23_i_14/I4Total delay (from Vivado)</t>
        </is>
      </c>
      <c r="E538" t="inlineStr">
        <is>
          <t>1662</t>
        </is>
      </c>
      <c r="F538" t="inlineStr">
        <is>
          <t>1453</t>
        </is>
      </c>
      <c r="G538" t="inlineStr">
        <is>
          <t>2735</t>
        </is>
      </c>
      <c r="H538" t="inlineStr">
        <is>
          <t>2339</t>
        </is>
      </c>
    </row>
    <row r="540">
      <c r="A540" t="inlineStr">
        <is>
          <t>INT_L_X4Y54/INT_L.NL1END0-&gt;&gt;BYP_ALT0</t>
        </is>
      </c>
      <c r="B540" t="inlineStr">
        <is>
          <t>Buffer</t>
        </is>
      </c>
      <c r="C540" t="n">
        <v>0</v>
      </c>
      <c r="D540" t="n">
        <v>0.00757</v>
      </c>
      <c r="E540" t="n">
        <v>0</v>
      </c>
      <c r="F540" t="n">
        <v>0</v>
      </c>
      <c r="G540" t="n">
        <v>0</v>
      </c>
      <c r="H540" t="n">
        <v>0</v>
      </c>
      <c r="I540">
        <f>((D542 + D553) + (D541))</f>
        <v/>
      </c>
      <c r="J540">
        <f>(((D542 + D553) + (D541))*C540)</f>
        <v/>
      </c>
    </row>
    <row r="541">
      <c r="A541" t="inlineStr">
        <is>
          <t>INT_L_X4Y54/BYP_ALT0</t>
        </is>
      </c>
      <c r="B541" t="inlineStr">
        <is>
          <t>Part of wire</t>
        </is>
      </c>
      <c r="C541" t="n">
        <v>0</v>
      </c>
      <c r="D541" t="n">
        <v>0</v>
      </c>
      <c r="I541">
        <f>(((D541)/2) + (D542 + D553))</f>
        <v/>
      </c>
      <c r="J541">
        <f>((C541)*(((D541)/2) + (D542 + D553)))</f>
        <v/>
      </c>
    </row>
    <row r="542">
      <c r="A542" t="inlineStr">
        <is>
          <t>INT_L_X4Y54/INT_L.BYP_ALT0-&gt;&gt;BYP_L0</t>
        </is>
      </c>
      <c r="B542" t="inlineStr">
        <is>
          <t>Buffer</t>
        </is>
      </c>
      <c r="C542" t="n">
        <v>3.489880625</v>
      </c>
      <c r="D542" t="n">
        <v>0</v>
      </c>
      <c r="E542" t="n">
        <v>0.055</v>
      </c>
      <c r="F542" t="n">
        <v>0.045</v>
      </c>
      <c r="G542" t="n">
        <v>0.179</v>
      </c>
      <c r="H542" t="n">
        <v>0.148</v>
      </c>
      <c r="I542">
        <f>((((D547) + (D546))) + (D543 + D544))</f>
        <v/>
      </c>
      <c r="J542">
        <f>(((((D547) + (D546))) + (D543 + D544))*C542)</f>
        <v/>
      </c>
    </row>
    <row r="543">
      <c r="A543" t="inlineStr">
        <is>
          <t>INT_L_X4Y54/BYP_L0</t>
        </is>
      </c>
      <c r="B543" t="inlineStr">
        <is>
          <t>Part of wire</t>
        </is>
      </c>
      <c r="C543" t="n">
        <v>0</v>
      </c>
      <c r="D543" t="n">
        <v>0</v>
      </c>
    </row>
    <row r="544">
      <c r="A544" t="inlineStr">
        <is>
          <t>CLBLL_L_X4Y54/CLBLL_BYP0</t>
        </is>
      </c>
      <c r="B544" t="inlineStr">
        <is>
          <t>Part of wire</t>
        </is>
      </c>
      <c r="C544" t="n">
        <v>0</v>
      </c>
      <c r="D544" t="n">
        <v>0</v>
      </c>
      <c r="I544">
        <f>(((D543 + D544)/2) + (((D547) + (D546))))</f>
        <v/>
      </c>
      <c r="J544">
        <f>((C543 + C544)*(((D543 + D544)/2) + (((D547) + (D546)))))</f>
        <v/>
      </c>
    </row>
    <row r="545">
      <c r="A545" t="inlineStr">
        <is>
          <t>CLBLL_L_X4Y54/CLBLL_L.CLBLL_BYP0-&gt;CLBLL_L_AX</t>
        </is>
      </c>
      <c r="B545" t="inlineStr">
        <is>
          <t>PassTransistor</t>
        </is>
      </c>
      <c r="C545" t="n">
        <v>0</v>
      </c>
      <c r="E545" t="n">
        <v>0</v>
      </c>
      <c r="F545" t="n">
        <v>0</v>
      </c>
      <c r="G545" t="n">
        <v>0</v>
      </c>
      <c r="H545" t="n">
        <v>0</v>
      </c>
      <c r="I545">
        <f>((D547) + (D546))</f>
        <v/>
      </c>
      <c r="J545">
        <f>(((D547) + (D546))*C545)</f>
        <v/>
      </c>
    </row>
    <row r="546">
      <c r="A546" t="inlineStr">
        <is>
          <t>CLBLL_L_X4Y54/CLBLL_L_AX</t>
        </is>
      </c>
      <c r="B546" t="inlineStr">
        <is>
          <t>Part of wire</t>
        </is>
      </c>
      <c r="C546" t="n">
        <v>0</v>
      </c>
      <c r="D546" t="n">
        <v>0</v>
      </c>
      <c r="I546">
        <f>(((D546)/2) + (D547))</f>
        <v/>
      </c>
      <c r="J546">
        <f>((C546)*(((D546)/2) + (D547)))</f>
        <v/>
      </c>
    </row>
    <row r="547">
      <c r="A547" t="inlineStr">
        <is>
          <t>masterReg/readData2_reg[21]_i_5/S</t>
        </is>
      </c>
      <c r="B547" t="inlineStr">
        <is>
          <t>Inpin</t>
        </is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t="inlineStr">
        <is>
          <t>sw_IBUF[1]: sw_IBUF[1]_inst/O to masterReg/readData2_reg[21]_i_5/S sum delays</t>
        </is>
      </c>
      <c r="E548">
        <f>(E2 + E5 + E7 + E9 + E11 + E15 + E18 + E31 + E40 + E50 + E59 + E68 + E77 + E93 + E190 + E209 + E229 + E338 + E369 + E514 + E540 + E542 + E545 + E547)</f>
        <v/>
      </c>
      <c r="F548">
        <f>(F2 + F5 + F7 + F9 + F11 + F15 + F18 + F31 + F40 + F50 + F59 + F68 + F77 + F93 + F190 + F209 + F229 + F338 + F369 + F514 + F540 + F542 + F545 + F547)</f>
        <v/>
      </c>
      <c r="G548">
        <f>(G2 + G5 + G7 + G9 + G11 + G15 + G18 + G31 + G40 + G50 + G59 + G68 + G77 + G93 + G190 + G209 + G229 + G338 + G369 + G514 + G540 + G542 + G545 + G547)</f>
        <v/>
      </c>
      <c r="H548">
        <f>(H2 + H5 + H7 + H9 + H11 + H15 + H18 + H31 + H40 + H50 + H59 + H68 + H77 + H93 + H190 + H209 + H229 + H338 + H369 + H514 + H540 + H542 + H545 + H547)</f>
        <v/>
      </c>
      <c r="J548">
        <f>(J2 + J4 + J5 + J6 + J7 + J8 + J9 + J10 + J11 + J14 + J15 + J17 + J18 + J30 + J31 + J39 + J40 + J49 + J50 + J58 + J59 + J67 + J68 + J76 + J77 + J79 + J93 + J95 + J190 + J195 + J209 + J215 + J229 + J233 + J338 + J341 + J369 + J374 + J514 + J517 + J540 + J541 + J542 + J544 + J545 + J546 + J547)</f>
        <v/>
      </c>
    </row>
    <row r="549">
      <c r="A549" t="inlineStr">
        <is>
          <t>sw_IBUF[1]: sw_IBUF[1]_inst/O to masterReg/readData2_reg[21]_i_5/Ssum delays + cap delay</t>
        </is>
      </c>
      <c r="E549">
        <f>1000*(E548 + J548)</f>
        <v/>
      </c>
      <c r="F549">
        <f>1000*(F548 + J548)</f>
        <v/>
      </c>
      <c r="G549">
        <f>1000*(G548 + J548)</f>
        <v/>
      </c>
      <c r="H549">
        <f>1000*(H548 + J548)</f>
        <v/>
      </c>
    </row>
    <row r="551">
      <c r="A551" t="inlineStr">
        <is>
          <t>sw_IBUF[1]: sw_IBUF[1]_inst/O to masterReg/readData2_reg[21]_i_5/STotal delay (from Vivado)</t>
        </is>
      </c>
      <c r="E551" t="inlineStr">
        <is>
          <t>1618</t>
        </is>
      </c>
      <c r="F551" t="inlineStr">
        <is>
          <t>1417</t>
        </is>
      </c>
      <c r="G551" t="inlineStr">
        <is>
          <t>2665</t>
        </is>
      </c>
      <c r="H551" t="inlineStr">
        <is>
          <t>2282</t>
        </is>
      </c>
    </row>
    <row r="553">
      <c r="A553" t="inlineStr">
        <is>
          <t>INT_L_X4Y54/INT_L.BYP_ALT0-&gt;&gt;BYP_BOUNCE0</t>
        </is>
      </c>
      <c r="B553" t="inlineStr">
        <is>
          <t>Buffer</t>
        </is>
      </c>
      <c r="C553" t="n">
        <v>1.4764880625</v>
      </c>
      <c r="D553" t="n">
        <v>0</v>
      </c>
      <c r="E553" t="n">
        <v>0.059</v>
      </c>
      <c r="F553" t="n">
        <v>0.049</v>
      </c>
      <c r="G553" t="n">
        <v>0.178</v>
      </c>
      <c r="H553" t="n">
        <v>0.147</v>
      </c>
      <c r="I553">
        <f>((D555 + D566) + (D554))</f>
        <v/>
      </c>
      <c r="J553">
        <f>(((D555 + D566) + (D554))*C553)</f>
        <v/>
      </c>
    </row>
    <row r="554">
      <c r="A554" t="inlineStr">
        <is>
          <t>INT_L_X4Y54/BYP_BOUNCE0</t>
        </is>
      </c>
      <c r="B554" t="inlineStr">
        <is>
          <t>Part of wire</t>
        </is>
      </c>
      <c r="C554" t="n">
        <v>0</v>
      </c>
      <c r="D554" t="n">
        <v>0</v>
      </c>
      <c r="I554">
        <f>(((D554)/2) + (D555 + D566))</f>
        <v/>
      </c>
      <c r="J554">
        <f>((C554)*(((D554)/2) + (D555 + D566)))</f>
        <v/>
      </c>
    </row>
    <row r="555">
      <c r="A555" t="inlineStr">
        <is>
          <t>INT_L_X4Y54/INT_L.BYP_BOUNCE0-&gt;&gt;IMUX_L18</t>
        </is>
      </c>
      <c r="B555" t="inlineStr">
        <is>
          <t>Buffer</t>
        </is>
      </c>
      <c r="C555" t="n">
        <v>1.6107141875</v>
      </c>
      <c r="D555" t="n">
        <v>0.007713</v>
      </c>
      <c r="E555" t="n">
        <v>0.047</v>
      </c>
      <c r="F555" t="n">
        <v>0.038</v>
      </c>
      <c r="G555" t="n">
        <v>0.138</v>
      </c>
      <c r="H555" t="n">
        <v>0.114</v>
      </c>
      <c r="I555">
        <f>((((D560) + (D559))) + (D556 + D557))</f>
        <v/>
      </c>
      <c r="J555">
        <f>(((((D560) + (D559))) + (D556 + D557))*C555)</f>
        <v/>
      </c>
    </row>
    <row r="556">
      <c r="A556" t="inlineStr">
        <is>
          <t>INT_L_X4Y54/IMUX_L18</t>
        </is>
      </c>
      <c r="B556" t="inlineStr">
        <is>
          <t>Part of wire</t>
        </is>
      </c>
      <c r="C556" t="n">
        <v>0</v>
      </c>
      <c r="D556" t="n">
        <v>0</v>
      </c>
    </row>
    <row r="557">
      <c r="A557" t="inlineStr">
        <is>
          <t>CLBLL_L_X4Y54/CLBLL_IMUX18</t>
        </is>
      </c>
      <c r="B557" t="inlineStr">
        <is>
          <t>Part of wire</t>
        </is>
      </c>
      <c r="C557" t="n">
        <v>0</v>
      </c>
      <c r="D557" t="n">
        <v>0</v>
      </c>
      <c r="I557">
        <f>(((D556 + D557)/2) + (((D560) + (D559))))</f>
        <v/>
      </c>
      <c r="J557">
        <f>((C556 + C557)*(((D556 + D557)/2) + (((D560) + (D559)))))</f>
        <v/>
      </c>
    </row>
    <row r="558">
      <c r="A558" t="inlineStr">
        <is>
          <t>CLBLL_L_X4Y54/CLBLL_L.CLBLL_IMUX18-&gt;CLBLL_LL_B2</t>
        </is>
      </c>
      <c r="B558" t="inlineStr">
        <is>
          <t>PassTransistor</t>
        </is>
      </c>
      <c r="C558" t="n">
        <v>0</v>
      </c>
      <c r="E558" t="n">
        <v>0</v>
      </c>
      <c r="F558" t="n">
        <v>0</v>
      </c>
      <c r="G558" t="n">
        <v>0</v>
      </c>
      <c r="H558" t="n">
        <v>0</v>
      </c>
      <c r="I558">
        <f>((D560) + (D559))</f>
        <v/>
      </c>
      <c r="J558">
        <f>(((D560) + (D559))*C558)</f>
        <v/>
      </c>
    </row>
    <row r="559">
      <c r="A559" t="inlineStr">
        <is>
          <t>CLBLL_L_X4Y54/CLBLL_LL_B2</t>
        </is>
      </c>
      <c r="B559" t="inlineStr">
        <is>
          <t>Part of wire</t>
        </is>
      </c>
      <c r="C559" t="n">
        <v>0</v>
      </c>
      <c r="D559" t="n">
        <v>0.002273</v>
      </c>
      <c r="I559">
        <f>(((D559)/2) + (D560))</f>
        <v/>
      </c>
      <c r="J559">
        <f>((C559)*(((D559)/2) + (D560)))</f>
        <v/>
      </c>
    </row>
    <row r="560">
      <c r="A560" t="inlineStr">
        <is>
          <t>ALU1/register_reg_r1_0_31_18_23_i_18/I4</t>
        </is>
      </c>
      <c r="B560" t="inlineStr">
        <is>
          <t>Inpin</t>
        </is>
      </c>
      <c r="D560" t="n">
        <v>0</v>
      </c>
      <c r="E560" t="n">
        <v>0.212</v>
      </c>
      <c r="F560" t="n">
        <v>0.17</v>
      </c>
      <c r="G560" t="n">
        <v>0.506</v>
      </c>
      <c r="H560" t="n">
        <v>0.408</v>
      </c>
    </row>
    <row r="561">
      <c r="A561" t="inlineStr">
        <is>
          <t>sw_IBUF[1]: sw_IBUF[1]_inst/O to ALU1/register_reg_r1_0_31_18_23_i_18/I4 sum delays</t>
        </is>
      </c>
      <c r="E561">
        <f>(E2 + E5 + E7 + E9 + E11 + E15 + E18 + E31 + E40 + E50 + E59 + E68 + E77 + E93 + E190 + E209 + E229 + E338 + E369 + E514 + E540 + E553 + E555 + E558 + E560)</f>
        <v/>
      </c>
      <c r="F561">
        <f>(F2 + F5 + F7 + F9 + F11 + F15 + F18 + F31 + F40 + F50 + F59 + F68 + F77 + F93 + F190 + F209 + F229 + F338 + F369 + F514 + F540 + F553 + F555 + F558 + F560)</f>
        <v/>
      </c>
      <c r="G561">
        <f>(G2 + G5 + G7 + G9 + G11 + G15 + G18 + G31 + G40 + G50 + G59 + G68 + G77 + G93 + G190 + G209 + G229 + G338 + G369 + G514 + G540 + G553 + G555 + G558 + G560)</f>
        <v/>
      </c>
      <c r="H561">
        <f>(H2 + H5 + H7 + H9 + H11 + H15 + H18 + H31 + H40 + H50 + H59 + H68 + H77 + H93 + H190 + H209 + H229 + H338 + H369 + H514 + H540 + H553 + H555 + H558 + H560)</f>
        <v/>
      </c>
      <c r="J561">
        <f>(J2 + J4 + J5 + J6 + J7 + J8 + J9 + J10 + J11 + J14 + J15 + J17 + J18 + J30 + J31 + J39 + J40 + J49 + J50 + J58 + J59 + J67 + J68 + J76 + J77 + J79 + J93 + J95 + J190 + J195 + J209 + J215 + J229 + J233 + J338 + J341 + J369 + J374 + J514 + J517 + J540 + J541 + J553 + J554 + J555 + J557 + J558 + J559 + J560)</f>
        <v/>
      </c>
    </row>
    <row r="562">
      <c r="A562" t="inlineStr">
        <is>
          <t>sw_IBUF[1]: sw_IBUF[1]_inst/O to ALU1/register_reg_r1_0_31_18_23_i_18/I4sum delays + cap delay</t>
        </is>
      </c>
      <c r="E562">
        <f>1000*(E561 + J561)</f>
        <v/>
      </c>
      <c r="F562">
        <f>1000*(F561 + J561)</f>
        <v/>
      </c>
      <c r="G562">
        <f>1000*(G561 + J561)</f>
        <v/>
      </c>
      <c r="H562">
        <f>1000*(H561 + J561)</f>
        <v/>
      </c>
    </row>
    <row r="564">
      <c r="A564" t="inlineStr">
        <is>
          <t>sw_IBUF[1]: sw_IBUF[1]_inst/O to ALU1/register_reg_r1_0_31_18_23_i_18/I4Total delay (from Vivado)</t>
        </is>
      </c>
      <c r="E564" t="inlineStr">
        <is>
          <t>1906</t>
        </is>
      </c>
      <c r="F564" t="inlineStr">
        <is>
          <t>1654</t>
        </is>
      </c>
      <c r="G564" t="inlineStr">
        <is>
          <t>3219</t>
        </is>
      </c>
      <c r="H564" t="inlineStr">
        <is>
          <t>2734</t>
        </is>
      </c>
    </row>
    <row r="566">
      <c r="A566" t="inlineStr">
        <is>
          <t>INT_L_X4Y54/INT_L.BYP_BOUNCE0-&gt;&gt;IMUX_L20</t>
        </is>
      </c>
      <c r="B566" t="inlineStr">
        <is>
          <t>Buffer</t>
        </is>
      </c>
      <c r="C566" t="n">
        <v>1.6107141875</v>
      </c>
      <c r="D566" t="n">
        <v>0.007713</v>
      </c>
      <c r="E566" t="n">
        <v>0.047</v>
      </c>
      <c r="F566" t="n">
        <v>0.038</v>
      </c>
      <c r="G566" t="n">
        <v>0.138</v>
      </c>
      <c r="H566" t="n">
        <v>0.114</v>
      </c>
      <c r="I566">
        <f>((((D571) + (D570))) + (D567 + D568))</f>
        <v/>
      </c>
      <c r="J566">
        <f>(((((D571) + (D570))) + (D567 + D568))*C566)</f>
        <v/>
      </c>
    </row>
    <row r="567">
      <c r="A567" t="inlineStr">
        <is>
          <t>INT_L_X4Y54/IMUX_L20</t>
        </is>
      </c>
      <c r="B567" t="inlineStr">
        <is>
          <t>Part of wire</t>
        </is>
      </c>
      <c r="C567" t="n">
        <v>0</v>
      </c>
      <c r="D567" t="n">
        <v>0</v>
      </c>
    </row>
    <row r="568">
      <c r="A568" t="inlineStr">
        <is>
          <t>CLBLL_L_X4Y54/CLBLL_IMUX20</t>
        </is>
      </c>
      <c r="B568" t="inlineStr">
        <is>
          <t>Part of wire</t>
        </is>
      </c>
      <c r="C568" t="n">
        <v>0</v>
      </c>
      <c r="D568" t="n">
        <v>0</v>
      </c>
      <c r="I568">
        <f>(((D567 + D568)/2) + (((D571) + (D570))))</f>
        <v/>
      </c>
      <c r="J568">
        <f>((C567 + C568)*(((D567 + D568)/2) + (((D571) + (D570)))))</f>
        <v/>
      </c>
    </row>
    <row r="569">
      <c r="A569" t="inlineStr">
        <is>
          <t>CLBLL_L_X4Y54/CLBLL_L.CLBLL_IMUX20-&gt;CLBLL_L_C2</t>
        </is>
      </c>
      <c r="B569" t="inlineStr">
        <is>
          <t>PassTransistor</t>
        </is>
      </c>
      <c r="C569" t="n">
        <v>0</v>
      </c>
      <c r="E569" t="n">
        <v>0</v>
      </c>
      <c r="F569" t="n">
        <v>0</v>
      </c>
      <c r="G569" t="n">
        <v>0</v>
      </c>
      <c r="H569" t="n">
        <v>0</v>
      </c>
      <c r="I569">
        <f>((D571) + (D570))</f>
        <v/>
      </c>
      <c r="J569">
        <f>(((D571) + (D570))*C569)</f>
        <v/>
      </c>
    </row>
    <row r="570">
      <c r="A570" t="inlineStr">
        <is>
          <t>CLBLL_L_X4Y54/CLBLL_L_C2</t>
        </is>
      </c>
      <c r="B570" t="inlineStr">
        <is>
          <t>Part of wire</t>
        </is>
      </c>
      <c r="C570" t="n">
        <v>0</v>
      </c>
      <c r="D570" t="n">
        <v>0</v>
      </c>
      <c r="I570">
        <f>(((D570)/2) + (D571))</f>
        <v/>
      </c>
      <c r="J570">
        <f>((C570)*(((D570)/2) + (D571)))</f>
        <v/>
      </c>
    </row>
    <row r="571">
      <c r="A571" t="inlineStr">
        <is>
          <t>masterReg/register_reg_r1_0_31_18_23_i_15/I0</t>
        </is>
      </c>
      <c r="B571" t="inlineStr">
        <is>
          <t>Inpin</t>
        </is>
      </c>
      <c r="D571" t="n">
        <v>0</v>
      </c>
      <c r="E571" t="n">
        <v>0.213</v>
      </c>
      <c r="F571" t="n">
        <v>0.171</v>
      </c>
      <c r="G571" t="n">
        <v>0.507</v>
      </c>
      <c r="H571" t="n">
        <v>0.409</v>
      </c>
    </row>
    <row r="572">
      <c r="A572" t="inlineStr">
        <is>
          <t>sw_IBUF[1]: sw_IBUF[1]_inst/O to masterReg/register_reg_r1_0_31_18_23_i_15/I0 sum delays</t>
        </is>
      </c>
      <c r="E572">
        <f>(E2 + E5 + E7 + E9 + E11 + E15 + E18 + E31 + E40 + E50 + E59 + E68 + E77 + E93 + E190 + E209 + E229 + E338 + E369 + E514 + E540 + E553 + E566 + E569 + E571)</f>
        <v/>
      </c>
      <c r="F572">
        <f>(F2 + F5 + F7 + F9 + F11 + F15 + F18 + F31 + F40 + F50 + F59 + F68 + F77 + F93 + F190 + F209 + F229 + F338 + F369 + F514 + F540 + F553 + F566 + F569 + F571)</f>
        <v/>
      </c>
      <c r="G572">
        <f>(G2 + G5 + G7 + G9 + G11 + G15 + G18 + G31 + G40 + G50 + G59 + G68 + G77 + G93 + G190 + G209 + G229 + G338 + G369 + G514 + G540 + G553 + G566 + G569 + G571)</f>
        <v/>
      </c>
      <c r="H572">
        <f>(H2 + H5 + H7 + H9 + H11 + H15 + H18 + H31 + H40 + H50 + H59 + H68 + H77 + H93 + H190 + H209 + H229 + H338 + H369 + H514 + H540 + H553 + H566 + H569 + H571)</f>
        <v/>
      </c>
      <c r="J572">
        <f>(J2 + J4 + J5 + J6 + J7 + J8 + J9 + J10 + J11 + J14 + J15 + J17 + J18 + J30 + J31 + J39 + J40 + J49 + J50 + J58 + J59 + J67 + J68 + J76 + J77 + J79 + J93 + J95 + J190 + J195 + J209 + J215 + J229 + J233 + J338 + J341 + J369 + J374 + J514 + J517 + J540 + J541 + J553 + J554 + J566 + J568 + J569 + J570 + J571)</f>
        <v/>
      </c>
    </row>
    <row r="573">
      <c r="A573" t="inlineStr">
        <is>
          <t>sw_IBUF[1]: sw_IBUF[1]_inst/O to masterReg/register_reg_r1_0_31_18_23_i_15/I0sum delays + cap delay</t>
        </is>
      </c>
      <c r="E573">
        <f>1000*(E572 + J572)</f>
        <v/>
      </c>
      <c r="F573">
        <f>1000*(F572 + J572)</f>
        <v/>
      </c>
      <c r="G573">
        <f>1000*(G572 + J572)</f>
        <v/>
      </c>
      <c r="H573">
        <f>1000*(H572 + J572)</f>
        <v/>
      </c>
    </row>
    <row r="575">
      <c r="A575" t="inlineStr">
        <is>
          <t>sw_IBUF[1]: sw_IBUF[1]_inst/O to masterReg/register_reg_r1_0_31_18_23_i_15/I0Total delay (from Vivado)</t>
        </is>
      </c>
      <c r="E575" t="inlineStr">
        <is>
          <t>1901</t>
        </is>
      </c>
      <c r="F575" t="inlineStr">
        <is>
          <t>1649</t>
        </is>
      </c>
      <c r="G575" t="inlineStr">
        <is>
          <t>3215</t>
        </is>
      </c>
      <c r="H575" t="inlineStr">
        <is>
          <t>2729</t>
        </is>
      </c>
    </row>
    <row r="577">
      <c r="A577" t="inlineStr">
        <is>
          <t>INT_L_X4Y54/INT_L.NL1END0-&gt;&gt;NR1BEG0</t>
        </is>
      </c>
      <c r="B577" t="inlineStr">
        <is>
          <t>Buffer</t>
        </is>
      </c>
      <c r="C577" t="n">
        <v>1.16220225</v>
      </c>
      <c r="D577" t="n">
        <v>0.008429000000000001</v>
      </c>
      <c r="E577" t="n">
        <v>0.056</v>
      </c>
      <c r="F577" t="n">
        <v>0.046</v>
      </c>
      <c r="G577" t="n">
        <v>0.132</v>
      </c>
      <c r="H577" t="n">
        <v>0.109</v>
      </c>
      <c r="I577">
        <f>((D580 + D596) + (D578 + D579))</f>
        <v/>
      </c>
      <c r="J577">
        <f>(((D580 + D596) + (D578 + D579))*C577)</f>
        <v/>
      </c>
    </row>
    <row r="578">
      <c r="A578" t="inlineStr">
        <is>
          <t>INT_L_X4Y54/NR1BEG0</t>
        </is>
      </c>
      <c r="B578" t="inlineStr">
        <is>
          <t>Part of wire</t>
        </is>
      </c>
      <c r="C578" t="n">
        <v>0</v>
      </c>
      <c r="D578" t="n">
        <v>0</v>
      </c>
    </row>
    <row r="579">
      <c r="A579" t="inlineStr">
        <is>
          <t>INT_L_X4Y55/NR1END0</t>
        </is>
      </c>
      <c r="B579" t="inlineStr">
        <is>
          <t>Part of wire</t>
        </is>
      </c>
      <c r="C579" t="n">
        <v>0</v>
      </c>
      <c r="D579" t="n">
        <v>0</v>
      </c>
      <c r="I579">
        <f>(((D578 + D579)/2) + (D580 + D596))</f>
        <v/>
      </c>
      <c r="J579">
        <f>((C578 + C579)*(((D578 + D579)/2) + (D580 + D596)))</f>
        <v/>
      </c>
    </row>
    <row r="580">
      <c r="A580" t="inlineStr">
        <is>
          <t>INT_L_X4Y55/INT_L.NR1END0-&gt;&gt;WR1BEG1</t>
        </is>
      </c>
      <c r="B580" t="inlineStr">
        <is>
          <t>Buffer</t>
        </is>
      </c>
      <c r="C580" t="n">
        <v>1.16220225</v>
      </c>
      <c r="D580" t="n">
        <v>0.008429000000000001</v>
      </c>
      <c r="E580" t="n">
        <v>0.043</v>
      </c>
      <c r="F580" t="n">
        <v>0.035</v>
      </c>
      <c r="G580" t="n">
        <v>0.124</v>
      </c>
      <c r="H580" t="n">
        <v>0.103</v>
      </c>
      <c r="I580">
        <f>((D585) + (D581 + D582 + D583 + D584))</f>
        <v/>
      </c>
      <c r="J580">
        <f>(((D585) + (D581 + D582 + D583 + D584))*C580)</f>
        <v/>
      </c>
    </row>
    <row r="581">
      <c r="A581" t="inlineStr">
        <is>
          <t>INT_L_X4Y55/WR1BEG1</t>
        </is>
      </c>
      <c r="B581" t="inlineStr">
        <is>
          <t>Part of wire</t>
        </is>
      </c>
      <c r="C581" t="n">
        <v>0</v>
      </c>
      <c r="D581" t="n">
        <v>0</v>
      </c>
    </row>
    <row r="582">
      <c r="A582" t="inlineStr">
        <is>
          <t>INT_R_X3Y55/WR1END1</t>
        </is>
      </c>
      <c r="B582" t="inlineStr">
        <is>
          <t>Part of wire</t>
        </is>
      </c>
      <c r="C582" t="n">
        <v>0</v>
      </c>
      <c r="D582" t="n">
        <v>0</v>
      </c>
    </row>
    <row r="583">
      <c r="A583" t="inlineStr">
        <is>
          <t>CLBLL_L_X4Y55/CLBLL_WR1END1</t>
        </is>
      </c>
      <c r="B583" t="inlineStr">
        <is>
          <t>Part of wire</t>
        </is>
      </c>
      <c r="C583" t="n">
        <v>0.08269599999999999</v>
      </c>
      <c r="D583" t="n">
        <v>0.005801</v>
      </c>
    </row>
    <row r="584">
      <c r="A584" t="inlineStr">
        <is>
          <t>CLBLM_R_X3Y55/CLBLM_WR1END1</t>
        </is>
      </c>
      <c r="B584" t="inlineStr">
        <is>
          <t>Part of wire</t>
        </is>
      </c>
      <c r="C584" t="n">
        <v>0.09451000000000001</v>
      </c>
      <c r="D584" t="n">
        <v>0.005801</v>
      </c>
      <c r="I584">
        <f>(((D581 + D582 + D583 + D584)/2) + (D585))</f>
        <v/>
      </c>
      <c r="J584">
        <f>((C581 + C582 + C583 + C584)*(((D581 + D582 + D583 + D584)/2) + (D585)))</f>
        <v/>
      </c>
    </row>
    <row r="585">
      <c r="A585" t="inlineStr">
        <is>
          <t>INT_R_X3Y55/INT_R.WR1END1-&gt;&gt;IMUX2</t>
        </is>
      </c>
      <c r="B585" t="inlineStr">
        <is>
          <t>Buffer</t>
        </is>
      </c>
      <c r="C585" t="n">
        <v>1.6107141875</v>
      </c>
      <c r="D585" t="n">
        <v>0.007713</v>
      </c>
      <c r="E585" t="n">
        <v>0.047</v>
      </c>
      <c r="F585" t="n">
        <v>0.038</v>
      </c>
      <c r="G585" t="n">
        <v>0.138</v>
      </c>
      <c r="H585" t="n">
        <v>0.114</v>
      </c>
      <c r="I585">
        <f>((((D590) + (D589))) + (D586 + D587))</f>
        <v/>
      </c>
      <c r="J585">
        <f>(((((D590) + (D589))) + (D586 + D587))*C585)</f>
        <v/>
      </c>
    </row>
    <row r="586">
      <c r="A586" t="inlineStr">
        <is>
          <t>INT_R_X3Y55/IMUX2</t>
        </is>
      </c>
      <c r="B586" t="inlineStr">
        <is>
          <t>Part of wire</t>
        </is>
      </c>
      <c r="C586" t="n">
        <v>0</v>
      </c>
      <c r="D586" t="n">
        <v>0</v>
      </c>
    </row>
    <row r="587">
      <c r="A587" t="inlineStr">
        <is>
          <t>CLBLM_R_X3Y55/CLBLM_IMUX2</t>
        </is>
      </c>
      <c r="B587" t="inlineStr">
        <is>
          <t>Part of wire</t>
        </is>
      </c>
      <c r="C587" t="n">
        <v>0</v>
      </c>
      <c r="D587" t="n">
        <v>0</v>
      </c>
      <c r="I587">
        <f>(((D586 + D587)/2) + (((D590) + (D589))))</f>
        <v/>
      </c>
      <c r="J587">
        <f>((C586 + C587)*(((D586 + D587)/2) + (((D590) + (D589)))))</f>
        <v/>
      </c>
    </row>
    <row r="588">
      <c r="A588" t="inlineStr">
        <is>
          <t>CLBLM_R_X3Y55/CLBLM_R.CLBLM_IMUX2-&gt;CLBLM_M_A2</t>
        </is>
      </c>
      <c r="B588" t="inlineStr">
        <is>
          <t>PassTransistor</t>
        </is>
      </c>
      <c r="C588" t="n">
        <v>0</v>
      </c>
      <c r="E588" t="n">
        <v>0</v>
      </c>
      <c r="F588" t="n">
        <v>0</v>
      </c>
      <c r="G588" t="n">
        <v>0</v>
      </c>
      <c r="H588" t="n">
        <v>0</v>
      </c>
      <c r="I588">
        <f>((D590) + (D589))</f>
        <v/>
      </c>
      <c r="J588">
        <f>(((D590) + (D589))*C588)</f>
        <v/>
      </c>
    </row>
    <row r="589">
      <c r="A589" t="inlineStr">
        <is>
          <t>CLBLM_R_X3Y55/CLBLM_M_A2</t>
        </is>
      </c>
      <c r="B589" t="inlineStr">
        <is>
          <t>Part of wire</t>
        </is>
      </c>
      <c r="C589" t="n">
        <v>0</v>
      </c>
      <c r="D589" t="n">
        <v>0</v>
      </c>
      <c r="I589">
        <f>(((D589)/2) + (D590))</f>
        <v/>
      </c>
      <c r="J589">
        <f>((C589)*(((D589)/2) + (D590)))</f>
        <v/>
      </c>
    </row>
    <row r="590">
      <c r="A590" t="inlineStr">
        <is>
          <t>masterReg/register_reg_r1_0_31_18_23_i_11/I0</t>
        </is>
      </c>
      <c r="B590" t="inlineStr">
        <is>
          <t>Inpin</t>
        </is>
      </c>
      <c r="D590" t="n">
        <v>0</v>
      </c>
      <c r="E590" t="n">
        <v>0.216</v>
      </c>
      <c r="F590" t="n">
        <v>0.174</v>
      </c>
      <c r="G590" t="n">
        <v>0.512</v>
      </c>
      <c r="H590" t="n">
        <v>0.413</v>
      </c>
    </row>
    <row r="591">
      <c r="A591" t="inlineStr">
        <is>
          <t>sw_IBUF[1]: sw_IBUF[1]_inst/O to masterReg/register_reg_r1_0_31_18_23_i_11/I0 sum delays</t>
        </is>
      </c>
      <c r="E591">
        <f>(E2 + E5 + E7 + E9 + E11 + E15 + E18 + E31 + E40 + E50 + E59 + E68 + E77 + E93 + E190 + E209 + E229 + E338 + E369 + E514 + E577 + E580 + E585 + E588 + E590)</f>
        <v/>
      </c>
      <c r="F591">
        <f>(F2 + F5 + F7 + F9 + F11 + F15 + F18 + F31 + F40 + F50 + F59 + F68 + F77 + F93 + F190 + F209 + F229 + F338 + F369 + F514 + F577 + F580 + F585 + F588 + F590)</f>
        <v/>
      </c>
      <c r="G591">
        <f>(G2 + G5 + G7 + G9 + G11 + G15 + G18 + G31 + G40 + G50 + G59 + G68 + G77 + G93 + G190 + G209 + G229 + G338 + G369 + G514 + G577 + G580 + G585 + G588 + G590)</f>
        <v/>
      </c>
      <c r="H591">
        <f>(H2 + H5 + H7 + H9 + H11 + H15 + H18 + H31 + H40 + H50 + H59 + H68 + H77 + H93 + H190 + H209 + H229 + H338 + H369 + H514 + H577 + H580 + H585 + H588 + H590)</f>
        <v/>
      </c>
      <c r="J591">
        <f>(J2 + J4 + J5 + J6 + J7 + J8 + J9 + J10 + J11 + J14 + J15 + J17 + J18 + J30 + J31 + J39 + J40 + J49 + J50 + J58 + J59 + J67 + J68 + J76 + J77 + J79 + J93 + J95 + J190 + J195 + J209 + J215 + J229 + J233 + J338 + J341 + J369 + J374 + J514 + J517 + J577 + J579 + J580 + J584 + J585 + J587 + J588 + J589 + J590)</f>
        <v/>
      </c>
    </row>
    <row r="592">
      <c r="A592" t="inlineStr">
        <is>
          <t>sw_IBUF[1]: sw_IBUF[1]_inst/O to masterReg/register_reg_r1_0_31_18_23_i_11/I0sum delays + cap delay</t>
        </is>
      </c>
      <c r="E592">
        <f>1000*(E591 + J591)</f>
        <v/>
      </c>
      <c r="F592">
        <f>1000*(F591 + J591)</f>
        <v/>
      </c>
      <c r="G592">
        <f>1000*(G591 + J591)</f>
        <v/>
      </c>
      <c r="H592">
        <f>1000*(H591 + J591)</f>
        <v/>
      </c>
    </row>
    <row r="594">
      <c r="A594" t="inlineStr">
        <is>
          <t>sw_IBUF[1]: sw_IBUF[1]_inst/O to masterReg/register_reg_r1_0_31_18_23_i_11/I0Total delay (from Vivado)</t>
        </is>
      </c>
      <c r="E594" t="inlineStr">
        <is>
          <t>1967</t>
        </is>
      </c>
      <c r="F594" t="inlineStr">
        <is>
          <t>1707</t>
        </is>
      </c>
      <c r="G594" t="inlineStr">
        <is>
          <t>3315</t>
        </is>
      </c>
      <c r="H594" t="inlineStr">
        <is>
          <t>2816</t>
        </is>
      </c>
    </row>
    <row r="596">
      <c r="A596" t="inlineStr">
        <is>
          <t>INT_L_X4Y55/INT_L.NR1END0-&gt;&gt;IMUX_L32</t>
        </is>
      </c>
      <c r="B596" t="inlineStr">
        <is>
          <t>Buffer</t>
        </is>
      </c>
      <c r="C596" t="n">
        <v>1.6107141875</v>
      </c>
      <c r="D596" t="n">
        <v>0.007713</v>
      </c>
      <c r="E596" t="n">
        <v>0.047</v>
      </c>
      <c r="F596" t="n">
        <v>0.038</v>
      </c>
      <c r="G596" t="n">
        <v>0.138</v>
      </c>
      <c r="H596" t="n">
        <v>0.114</v>
      </c>
      <c r="I596">
        <f>((((D601) + (D600))) + (D597 + D598))</f>
        <v/>
      </c>
      <c r="J596">
        <f>(((((D601) + (D600))) + (D597 + D598))*C596)</f>
        <v/>
      </c>
    </row>
    <row r="597">
      <c r="A597" t="inlineStr">
        <is>
          <t>INT_L_X4Y55/IMUX_L32</t>
        </is>
      </c>
      <c r="B597" t="inlineStr">
        <is>
          <t>Part of wire</t>
        </is>
      </c>
      <c r="C597" t="n">
        <v>0</v>
      </c>
      <c r="D597" t="n">
        <v>0</v>
      </c>
    </row>
    <row r="598">
      <c r="A598" t="inlineStr">
        <is>
          <t>CLBLL_L_X4Y55/CLBLL_IMUX32</t>
        </is>
      </c>
      <c r="B598" t="inlineStr">
        <is>
          <t>Part of wire</t>
        </is>
      </c>
      <c r="C598" t="n">
        <v>0</v>
      </c>
      <c r="D598" t="n">
        <v>0</v>
      </c>
      <c r="I598">
        <f>(((D597 + D598)/2) + (((D601) + (D600))))</f>
        <v/>
      </c>
      <c r="J598">
        <f>((C597 + C598)*(((D597 + D598)/2) + (((D601) + (D600)))))</f>
        <v/>
      </c>
    </row>
    <row r="599">
      <c r="A599" t="inlineStr">
        <is>
          <t>CLBLL_L_X4Y55/CLBLL_L.CLBLL_IMUX32-&gt;CLBLL_LL_C1</t>
        </is>
      </c>
      <c r="B599" t="inlineStr">
        <is>
          <t>PassTransistor</t>
        </is>
      </c>
      <c r="C599" t="n">
        <v>0</v>
      </c>
      <c r="E599" t="n">
        <v>0</v>
      </c>
      <c r="F599" t="n">
        <v>0</v>
      </c>
      <c r="G599" t="n">
        <v>0</v>
      </c>
      <c r="H599" t="n">
        <v>0</v>
      </c>
      <c r="I599">
        <f>((D601) + (D600))</f>
        <v/>
      </c>
      <c r="J599">
        <f>(((D601) + (D600))*C599)</f>
        <v/>
      </c>
    </row>
    <row r="600">
      <c r="A600" t="inlineStr">
        <is>
          <t>CLBLL_L_X4Y55/CLBLL_LL_C1</t>
        </is>
      </c>
      <c r="B600" t="inlineStr">
        <is>
          <t>Part of wire</t>
        </is>
      </c>
      <c r="C600" t="n">
        <v>0</v>
      </c>
      <c r="D600" t="n">
        <v>0.002273</v>
      </c>
      <c r="I600">
        <f>(((D600)/2) + (D601))</f>
        <v/>
      </c>
      <c r="J600">
        <f>((C600)*(((D600)/2) + (D601)))</f>
        <v/>
      </c>
    </row>
    <row r="601">
      <c r="A601" t="inlineStr">
        <is>
          <t>masterReg/register_reg_r1_0_31_18_23_i_17/I0</t>
        </is>
      </c>
      <c r="B601" t="inlineStr">
        <is>
          <t>Inpin</t>
        </is>
      </c>
      <c r="D601" t="n">
        <v>0</v>
      </c>
      <c r="E601" t="n">
        <v>0.215</v>
      </c>
      <c r="F601" t="n">
        <v>0.173</v>
      </c>
      <c r="G601" t="n">
        <v>0.517</v>
      </c>
      <c r="H601" t="n">
        <v>0.417</v>
      </c>
    </row>
    <row r="602">
      <c r="A602" t="inlineStr">
        <is>
          <t>sw_IBUF[1]: sw_IBUF[1]_inst/O to masterReg/register_reg_r1_0_31_18_23_i_17/I0 sum delays</t>
        </is>
      </c>
      <c r="E602">
        <f>(E2 + E5 + E7 + E9 + E11 + E15 + E18 + E31 + E40 + E50 + E59 + E68 + E77 + E93 + E190 + E209 + E229 + E338 + E369 + E514 + E577 + E596 + E599 + E601)</f>
        <v/>
      </c>
      <c r="F602">
        <f>(F2 + F5 + F7 + F9 + F11 + F15 + F18 + F31 + F40 + F50 + F59 + F68 + F77 + F93 + F190 + F209 + F229 + F338 + F369 + F514 + F577 + F596 + F599 + F601)</f>
        <v/>
      </c>
      <c r="G602">
        <f>(G2 + G5 + G7 + G9 + G11 + G15 + G18 + G31 + G40 + G50 + G59 + G68 + G77 + G93 + G190 + G209 + G229 + G338 + G369 + G514 + G577 + G596 + G599 + G601)</f>
        <v/>
      </c>
      <c r="H602">
        <f>(H2 + H5 + H7 + H9 + H11 + H15 + H18 + H31 + H40 + H50 + H59 + H68 + H77 + H93 + H190 + H209 + H229 + H338 + H369 + H514 + H577 + H596 + H599 + H601)</f>
        <v/>
      </c>
      <c r="J602">
        <f>(J2 + J4 + J5 + J6 + J7 + J8 + J9 + J10 + J11 + J14 + J15 + J17 + J18 + J30 + J31 + J39 + J40 + J49 + J50 + J58 + J59 + J67 + J68 + J76 + J77 + J79 + J93 + J95 + J190 + J195 + J209 + J215 + J229 + J233 + J338 + J341 + J369 + J374 + J514 + J517 + J577 + J579 + J596 + J598 + J599 + J600 + J601)</f>
        <v/>
      </c>
    </row>
    <row r="603">
      <c r="A603" t="inlineStr">
        <is>
          <t>sw_IBUF[1]: sw_IBUF[1]_inst/O to masterReg/register_reg_r1_0_31_18_23_i_17/I0sum delays + cap delay</t>
        </is>
      </c>
      <c r="E603">
        <f>1000*(E602 + J602)</f>
        <v/>
      </c>
      <c r="F603">
        <f>1000*(F602 + J602)</f>
        <v/>
      </c>
      <c r="G603">
        <f>1000*(G602 + J602)</f>
        <v/>
      </c>
      <c r="H603">
        <f>1000*(H602 + J602)</f>
        <v/>
      </c>
    </row>
    <row r="605">
      <c r="A605" t="inlineStr">
        <is>
          <t>sw_IBUF[1]: sw_IBUF[1]_inst/O to masterReg/register_reg_r1_0_31_18_23_i_17/I0Total delay (from Vivado)</t>
        </is>
      </c>
      <c r="E605" t="inlineStr">
        <is>
          <t>1902</t>
        </is>
      </c>
      <c r="F605" t="inlineStr">
        <is>
          <t>1650</t>
        </is>
      </c>
      <c r="G605" t="inlineStr">
        <is>
          <t>3193</t>
        </is>
      </c>
      <c r="H605" t="inlineStr">
        <is>
          <t>2712</t>
        </is>
      </c>
    </row>
    <row r="607">
      <c r="A607" t="inlineStr">
        <is>
          <t>INT_L_X4Y48/INT_L.EE2END0-&gt;&gt;NE6BEG0</t>
        </is>
      </c>
      <c r="B607" t="inlineStr">
        <is>
          <t>Buffer</t>
        </is>
      </c>
      <c r="C607" t="n">
        <v>1.5845231875</v>
      </c>
      <c r="D607" t="n">
        <v>0.009979</v>
      </c>
      <c r="E607" t="n">
        <v>0.076</v>
      </c>
      <c r="F607" t="n">
        <v>0.062</v>
      </c>
      <c r="G607" t="n">
        <v>0.176</v>
      </c>
      <c r="H607" t="n">
        <v>0.145</v>
      </c>
      <c r="I607">
        <f>((D620 + D697) + (D608 + D609 + D610 + D611 + D612 + D613 + D614 + D615 + D616 + D617 + D618 + D619))</f>
        <v/>
      </c>
      <c r="J607">
        <f>(((D620 + D697) + (D608 + D609 + D610 + D611 + D612 + D613 + D614 + D615 + D616 + D617 + D618 + D619))*C607)</f>
        <v/>
      </c>
    </row>
    <row r="608">
      <c r="A608" t="inlineStr">
        <is>
          <t>INT_L_X4Y48/NE6BEG0</t>
        </is>
      </c>
      <c r="B608" t="inlineStr">
        <is>
          <t>Part of wire</t>
        </is>
      </c>
      <c r="C608" t="n">
        <v>0</v>
      </c>
      <c r="D608" t="n">
        <v>0</v>
      </c>
    </row>
    <row r="609">
      <c r="A609" t="inlineStr">
        <is>
          <t>INT_L_X6Y52/NE6END0</t>
        </is>
      </c>
      <c r="B609" t="inlineStr">
        <is>
          <t>Part of wire</t>
        </is>
      </c>
      <c r="C609" t="n">
        <v>0</v>
      </c>
      <c r="D609" t="n">
        <v>0</v>
      </c>
    </row>
    <row r="610">
      <c r="A610" t="inlineStr">
        <is>
          <t>INT_R_X5Y48/NE6A0</t>
        </is>
      </c>
      <c r="B610" t="inlineStr">
        <is>
          <t>Part of wire</t>
        </is>
      </c>
      <c r="C610" t="n">
        <v>0</v>
      </c>
      <c r="D610" t="n">
        <v>0</v>
      </c>
    </row>
    <row r="611">
      <c r="A611" t="inlineStr">
        <is>
          <t>INT_R_X5Y49/NE6B0</t>
        </is>
      </c>
      <c r="B611" t="inlineStr">
        <is>
          <t>Part of wire</t>
        </is>
      </c>
      <c r="C611" t="n">
        <v>0</v>
      </c>
      <c r="D611" t="n">
        <v>0</v>
      </c>
    </row>
    <row r="612">
      <c r="A612" t="inlineStr">
        <is>
          <t>BRKH_INT_X5Y49/BRKH_INT_NE6B0</t>
        </is>
      </c>
      <c r="B612" t="inlineStr">
        <is>
          <t>Part of wire</t>
        </is>
      </c>
      <c r="C612" t="n">
        <v>0.00523</v>
      </c>
      <c r="D612" t="n">
        <v>0.001</v>
      </c>
    </row>
    <row r="613">
      <c r="A613" t="inlineStr">
        <is>
          <t>INT_R_X5Y50/NE6C0</t>
        </is>
      </c>
      <c r="B613" t="inlineStr">
        <is>
          <t>Part of wire</t>
        </is>
      </c>
      <c r="C613" t="n">
        <v>0</v>
      </c>
      <c r="D613" t="n">
        <v>0</v>
      </c>
    </row>
    <row r="614">
      <c r="A614" t="inlineStr">
        <is>
          <t>INT_R_X5Y51/NE6D0</t>
        </is>
      </c>
      <c r="B614" t="inlineStr">
        <is>
          <t>Part of wire</t>
        </is>
      </c>
      <c r="C614" t="n">
        <v>0</v>
      </c>
      <c r="D614" t="n">
        <v>0</v>
      </c>
    </row>
    <row r="615">
      <c r="A615" t="inlineStr">
        <is>
          <t>INT_R_X5Y52/NE6E0</t>
        </is>
      </c>
      <c r="B615" t="inlineStr">
        <is>
          <t>Part of wire</t>
        </is>
      </c>
      <c r="C615" t="n">
        <v>0</v>
      </c>
      <c r="D615" t="n">
        <v>0</v>
      </c>
    </row>
    <row r="616">
      <c r="A616" t="inlineStr">
        <is>
          <t>CLBLM_R_X5Y52/CLBLM_NE4C0</t>
        </is>
      </c>
      <c r="B616" t="inlineStr">
        <is>
          <t>Part of wire</t>
        </is>
      </c>
      <c r="C616" t="n">
        <v>0</v>
      </c>
      <c r="D616" t="n">
        <v>0</v>
      </c>
    </row>
    <row r="617">
      <c r="A617" t="inlineStr">
        <is>
          <t>VBRK_X18Y55/VBRK_NE4C0</t>
        </is>
      </c>
      <c r="B617" t="inlineStr">
        <is>
          <t>Part of wire</t>
        </is>
      </c>
      <c r="C617" t="n">
        <v>0.01211</v>
      </c>
      <c r="D617" t="n">
        <v>0.00162</v>
      </c>
    </row>
    <row r="618">
      <c r="A618" t="inlineStr">
        <is>
          <t>BRAM_L_X6Y50/BRAM_NE4C0_2</t>
        </is>
      </c>
      <c r="B618" t="inlineStr">
        <is>
          <t>Part of wire</t>
        </is>
      </c>
      <c r="C618" t="n">
        <v>0.26892</v>
      </c>
      <c r="D618" t="n">
        <v>0.05565999999999999</v>
      </c>
    </row>
    <row r="619">
      <c r="A619" t="inlineStr">
        <is>
          <t>BRAM_INT_INTERFACE_L_X6Y52/INT_INTERFACE_NE4C0</t>
        </is>
      </c>
      <c r="B619" t="inlineStr">
        <is>
          <t>Part of wire</t>
        </is>
      </c>
      <c r="C619" t="n">
        <v>0</v>
      </c>
      <c r="D619" t="n">
        <v>0</v>
      </c>
      <c r="I619">
        <f>(((D608 + D609 + D610 + D611 + D612 + D613 + D614 + D615 + D616 + D617 + D618 + D619)/2) + (D620 + D697))</f>
        <v/>
      </c>
      <c r="J619">
        <f>((C608 + C609 + C610 + C611 + C612 + C613 + C614 + C615 + C616 + C617 + C618 + C619)*(((D608 + D609 + D610 + D611 + D612 + D613 + D614 + D615 + D616 + D617 + D618 + D619)/2) + (D620 + D697)))</f>
        <v/>
      </c>
    </row>
    <row r="620">
      <c r="A620" t="inlineStr">
        <is>
          <t>INT_L_X6Y52/INT_L.NE6END0-&gt;&gt;SE2BEG0</t>
        </is>
      </c>
      <c r="B620" t="inlineStr">
        <is>
          <t>Buffer</t>
        </is>
      </c>
      <c r="C620" t="n">
        <v>1.1851186875</v>
      </c>
      <c r="D620" t="n">
        <v>0.008473000000000001</v>
      </c>
      <c r="E620" t="n">
        <v>0.041</v>
      </c>
      <c r="F620" t="n">
        <v>0.033</v>
      </c>
      <c r="G620" t="n">
        <v>0.138</v>
      </c>
      <c r="H620" t="n">
        <v>0.114</v>
      </c>
      <c r="I620">
        <f>((D624 + D637 + D653) + (D621 + D622 + D623))</f>
        <v/>
      </c>
      <c r="J620">
        <f>(((D624 + D637 + D653) + (D621 + D622 + D623))*C620)</f>
        <v/>
      </c>
    </row>
    <row r="621">
      <c r="A621" t="inlineStr">
        <is>
          <t>INT_L_X6Y52/SE2BEG0</t>
        </is>
      </c>
      <c r="B621" t="inlineStr">
        <is>
          <t>Part of wire</t>
        </is>
      </c>
      <c r="C621" t="n">
        <v>0</v>
      </c>
      <c r="D621" t="n">
        <v>0</v>
      </c>
    </row>
    <row r="622">
      <c r="A622" t="inlineStr">
        <is>
          <t>INT_R_X7Y51/SE2END0</t>
        </is>
      </c>
      <c r="B622" t="inlineStr">
        <is>
          <t>Part of wire</t>
        </is>
      </c>
      <c r="C622" t="n">
        <v>0</v>
      </c>
      <c r="D622" t="n">
        <v>0</v>
      </c>
    </row>
    <row r="623">
      <c r="A623" t="inlineStr">
        <is>
          <t>INT_L_X6Y51/SE2A0</t>
        </is>
      </c>
      <c r="B623" t="inlineStr">
        <is>
          <t>Part of wire</t>
        </is>
      </c>
      <c r="C623" t="n">
        <v>0</v>
      </c>
      <c r="D623" t="n">
        <v>0</v>
      </c>
      <c r="I623">
        <f>(((D621 + D622 + D623)/2) + (D624 + D637 + D653))</f>
        <v/>
      </c>
      <c r="J623">
        <f>((C621 + C622 + C623)*(((D621 + D622 + D623)/2) + (D624 + D637 + D653)))</f>
        <v/>
      </c>
    </row>
    <row r="624">
      <c r="A624" t="inlineStr">
        <is>
          <t>INT_R_X7Y51/INT_R.SE2END0-&gt;&gt;BYP_ALT0</t>
        </is>
      </c>
      <c r="B624" t="inlineStr">
        <is>
          <t>Buffer</t>
        </is>
      </c>
      <c r="C624" t="n">
        <v>0</v>
      </c>
      <c r="D624" t="n">
        <v>0.00757</v>
      </c>
      <c r="E624" t="n">
        <v>0</v>
      </c>
      <c r="F624" t="n">
        <v>0</v>
      </c>
      <c r="G624" t="n">
        <v>0</v>
      </c>
      <c r="H624" t="n">
        <v>0</v>
      </c>
      <c r="I624">
        <f>((D626) + (D625))</f>
        <v/>
      </c>
      <c r="J624">
        <f>(((D626) + (D625))*C624)</f>
        <v/>
      </c>
    </row>
    <row r="625">
      <c r="A625" t="inlineStr">
        <is>
          <t>INT_R_X7Y51/BYP_ALT0</t>
        </is>
      </c>
      <c r="B625" t="inlineStr">
        <is>
          <t>Part of wire</t>
        </is>
      </c>
      <c r="C625" t="n">
        <v>0</v>
      </c>
      <c r="D625" t="n">
        <v>0</v>
      </c>
      <c r="I625">
        <f>(((D625)/2) + (D626))</f>
        <v/>
      </c>
      <c r="J625">
        <f>((C625)*(((D625)/2) + (D626)))</f>
        <v/>
      </c>
    </row>
    <row r="626">
      <c r="A626" t="inlineStr">
        <is>
          <t>INT_R_X7Y51/INT_R.BYP_ALT0-&gt;&gt;BYP0</t>
        </is>
      </c>
      <c r="B626" t="inlineStr">
        <is>
          <t>Buffer</t>
        </is>
      </c>
      <c r="C626" t="n">
        <v>3.489880625</v>
      </c>
      <c r="D626" t="n">
        <v>0</v>
      </c>
      <c r="E626" t="n">
        <v>0.055</v>
      </c>
      <c r="F626" t="n">
        <v>0.045</v>
      </c>
      <c r="G626" t="n">
        <v>0.179</v>
      </c>
      <c r="H626" t="n">
        <v>0.148</v>
      </c>
      <c r="I626">
        <f>((((D631) + (D630))) + (D627 + D628))</f>
        <v/>
      </c>
      <c r="J626">
        <f>(((((D631) + (D630))) + (D627 + D628))*C626)</f>
        <v/>
      </c>
    </row>
    <row r="627">
      <c r="A627" t="inlineStr">
        <is>
          <t>INT_R_X7Y51/BYP0</t>
        </is>
      </c>
      <c r="B627" t="inlineStr">
        <is>
          <t>Part of wire</t>
        </is>
      </c>
      <c r="C627" t="n">
        <v>0</v>
      </c>
      <c r="D627" t="n">
        <v>0</v>
      </c>
    </row>
    <row r="628">
      <c r="A628" t="inlineStr">
        <is>
          <t>CLBLM_R_X7Y51/CLBLM_BYP0</t>
        </is>
      </c>
      <c r="B628" t="inlineStr">
        <is>
          <t>Part of wire</t>
        </is>
      </c>
      <c r="C628" t="n">
        <v>0</v>
      </c>
      <c r="D628" t="n">
        <v>0</v>
      </c>
      <c r="I628">
        <f>(((D627 + D628)/2) + (((D631) + (D630))))</f>
        <v/>
      </c>
      <c r="J628">
        <f>((C627 + C628)*(((D627 + D628)/2) + (((D631) + (D630)))))</f>
        <v/>
      </c>
    </row>
    <row r="629">
      <c r="A629" t="inlineStr">
        <is>
          <t>CLBLM_R_X7Y51/CLBLM_R.CLBLM_BYP0-&gt;CLBLM_L_AX</t>
        </is>
      </c>
      <c r="B629" t="inlineStr">
        <is>
          <t>PassTransistor</t>
        </is>
      </c>
      <c r="C629" t="n">
        <v>0</v>
      </c>
      <c r="E629" t="n">
        <v>0</v>
      </c>
      <c r="F629" t="n">
        <v>0</v>
      </c>
      <c r="G629" t="n">
        <v>0</v>
      </c>
      <c r="H629" t="n">
        <v>0</v>
      </c>
      <c r="I629">
        <f>((D631) + (D630))</f>
        <v/>
      </c>
      <c r="J629">
        <f>(((D631) + (D630))*C629)</f>
        <v/>
      </c>
    </row>
    <row r="630">
      <c r="A630" t="inlineStr">
        <is>
          <t>CLBLM_R_X7Y51/CLBLM_L_AX</t>
        </is>
      </c>
      <c r="B630" t="inlineStr">
        <is>
          <t>Part of wire</t>
        </is>
      </c>
      <c r="C630" t="n">
        <v>0</v>
      </c>
      <c r="D630" t="n">
        <v>0</v>
      </c>
      <c r="I630">
        <f>(((D630)/2) + (D631))</f>
        <v/>
      </c>
      <c r="J630">
        <f>((C630)*(((D630)/2) + (D631)))</f>
        <v/>
      </c>
    </row>
    <row r="631">
      <c r="A631" t="inlineStr">
        <is>
          <t>masterReg/readData2_reg[22]_i_5/S</t>
        </is>
      </c>
      <c r="B631" t="inlineStr">
        <is>
          <t>Inpin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t="inlineStr">
        <is>
          <t>sw_IBUF[1]: sw_IBUF[1]_inst/O to masterReg/readData2_reg[22]_i_5/S sum delays</t>
        </is>
      </c>
      <c r="E632">
        <f>(E2 + E5 + E7 + E9 + E11 + E15 + E18 + E31 + E40 + E50 + E59 + E68 + E77 + E93 + E190 + E607 + E620 + E624 + E626 + E629 + E631)</f>
        <v/>
      </c>
      <c r="F632">
        <f>(F2 + F5 + F7 + F9 + F11 + F15 + F18 + F31 + F40 + F50 + F59 + F68 + F77 + F93 + F190 + F607 + F620 + F624 + F626 + F629 + F631)</f>
        <v/>
      </c>
      <c r="G632">
        <f>(G2 + G5 + G7 + G9 + G11 + G15 + G18 + G31 + G40 + G50 + G59 + G68 + G77 + G93 + G190 + G607 + G620 + G624 + G626 + G629 + G631)</f>
        <v/>
      </c>
      <c r="H632">
        <f>(H2 + H5 + H7 + H9 + H11 + H15 + H18 + H31 + H40 + H50 + H59 + H68 + H77 + H93 + H190 + H607 + H620 + H624 + H626 + H629 + H631)</f>
        <v/>
      </c>
      <c r="J632">
        <f>(J2 + J4 + J5 + J6 + J7 + J8 + J9 + J10 + J11 + J14 + J15 + J17 + J18 + J30 + J31 + J39 + J40 + J49 + J50 + J58 + J59 + J67 + J68 + J76 + J77 + J79 + J93 + J95 + J190 + J195 + J607 + J619 + J620 + J623 + J624 + J625 + J626 + J628 + J629 + J630 + J631)</f>
        <v/>
      </c>
    </row>
    <row r="633">
      <c r="A633" t="inlineStr">
        <is>
          <t>sw_IBUF[1]: sw_IBUF[1]_inst/O to masterReg/readData2_reg[22]_i_5/Ssum delays + cap delay</t>
        </is>
      </c>
      <c r="E633">
        <f>1000*(E632 + J632)</f>
        <v/>
      </c>
      <c r="F633">
        <f>1000*(F632 + J632)</f>
        <v/>
      </c>
      <c r="G633">
        <f>1000*(G632 + J632)</f>
        <v/>
      </c>
      <c r="H633">
        <f>1000*(H632 + J632)</f>
        <v/>
      </c>
    </row>
    <row r="635">
      <c r="A635" t="inlineStr">
        <is>
          <t>sw_IBUF[1]: sw_IBUF[1]_inst/O to masterReg/readData2_reg[22]_i_5/STotal delay (from Vivado)</t>
        </is>
      </c>
      <c r="E635" t="inlineStr">
        <is>
          <t>1406</t>
        </is>
      </c>
      <c r="F635" t="inlineStr">
        <is>
          <t>1228</t>
        </is>
      </c>
      <c r="G635" t="inlineStr">
        <is>
          <t>2315</t>
        </is>
      </c>
      <c r="H635" t="inlineStr">
        <is>
          <t>1981</t>
        </is>
      </c>
    </row>
    <row r="637">
      <c r="A637" t="inlineStr">
        <is>
          <t>INT_R_X7Y51/INT_R.SE2END0-&gt;&gt;SL1BEG0</t>
        </is>
      </c>
      <c r="B637" t="inlineStr">
        <is>
          <t>Buffer</t>
        </is>
      </c>
      <c r="C637" t="n">
        <v>1.16220225</v>
      </c>
      <c r="D637" t="n">
        <v>0.008429000000000001</v>
      </c>
      <c r="E637" t="n">
        <v>0.054</v>
      </c>
      <c r="F637" t="n">
        <v>0.044</v>
      </c>
      <c r="G637" t="n">
        <v>0.131</v>
      </c>
      <c r="H637" t="n">
        <v>0.108</v>
      </c>
      <c r="I637">
        <f>((D640) + (D638 + D639))</f>
        <v/>
      </c>
      <c r="J637">
        <f>(((D640) + (D638 + D639))*C637)</f>
        <v/>
      </c>
    </row>
    <row r="638">
      <c r="A638" t="inlineStr">
        <is>
          <t>INT_R_X7Y51/SL1BEG0</t>
        </is>
      </c>
      <c r="B638" t="inlineStr">
        <is>
          <t>Part of wire</t>
        </is>
      </c>
      <c r="C638" t="n">
        <v>0</v>
      </c>
      <c r="D638" t="n">
        <v>0</v>
      </c>
    </row>
    <row r="639">
      <c r="A639" t="inlineStr">
        <is>
          <t>INT_R_X7Y50/SL1END0</t>
        </is>
      </c>
      <c r="B639" t="inlineStr">
        <is>
          <t>Part of wire</t>
        </is>
      </c>
      <c r="C639" t="n">
        <v>0</v>
      </c>
      <c r="D639" t="n">
        <v>0</v>
      </c>
      <c r="I639">
        <f>(((D638 + D639)/2) + (D640))</f>
        <v/>
      </c>
      <c r="J639">
        <f>((C638 + C639)*(((D638 + D639)/2) + (D640)))</f>
        <v/>
      </c>
    </row>
    <row r="640">
      <c r="A640" t="inlineStr">
        <is>
          <t>INT_R_X7Y50/INT_R.SL1END0-&gt;&gt;BYP_ALT1</t>
        </is>
      </c>
      <c r="B640" t="inlineStr">
        <is>
          <t>Buffer</t>
        </is>
      </c>
      <c r="C640" t="n">
        <v>0</v>
      </c>
      <c r="D640" t="n">
        <v>0.00757</v>
      </c>
      <c r="E640" t="n">
        <v>0</v>
      </c>
      <c r="F640" t="n">
        <v>0</v>
      </c>
      <c r="G640" t="n">
        <v>0</v>
      </c>
      <c r="H640" t="n">
        <v>0</v>
      </c>
      <c r="I640">
        <f>((D642) + (D641))</f>
        <v/>
      </c>
      <c r="J640">
        <f>(((D642) + (D641))*C640)</f>
        <v/>
      </c>
    </row>
    <row r="641">
      <c r="A641" t="inlineStr">
        <is>
          <t>INT_R_X7Y50/BYP_ALT1</t>
        </is>
      </c>
      <c r="B641" t="inlineStr">
        <is>
          <t>Part of wire</t>
        </is>
      </c>
      <c r="C641" t="n">
        <v>0</v>
      </c>
      <c r="D641" t="n">
        <v>0</v>
      </c>
      <c r="I641">
        <f>(((D641)/2) + (D642))</f>
        <v/>
      </c>
      <c r="J641">
        <f>((C641)*(((D641)/2) + (D642)))</f>
        <v/>
      </c>
    </row>
    <row r="642">
      <c r="A642" t="inlineStr">
        <is>
          <t>INT_R_X7Y50/INT_R.BYP_ALT1-&gt;&gt;BYP1</t>
        </is>
      </c>
      <c r="B642" t="inlineStr">
        <is>
          <t>Buffer</t>
        </is>
      </c>
      <c r="C642" t="n">
        <v>3.489880625</v>
      </c>
      <c r="D642" t="n">
        <v>0</v>
      </c>
      <c r="E642" t="n">
        <v>0.055</v>
      </c>
      <c r="F642" t="n">
        <v>0.045</v>
      </c>
      <c r="G642" t="n">
        <v>0.179</v>
      </c>
      <c r="H642" t="n">
        <v>0.148</v>
      </c>
      <c r="I642">
        <f>((((D647) + (D646))) + (D643 + D644))</f>
        <v/>
      </c>
      <c r="J642">
        <f>(((((D647) + (D646))) + (D643 + D644))*C642)</f>
        <v/>
      </c>
    </row>
    <row r="643">
      <c r="A643" t="inlineStr">
        <is>
          <t>INT_R_X7Y50/BYP1</t>
        </is>
      </c>
      <c r="B643" t="inlineStr">
        <is>
          <t>Part of wire</t>
        </is>
      </c>
      <c r="C643" t="n">
        <v>0</v>
      </c>
      <c r="D643" t="n">
        <v>0</v>
      </c>
    </row>
    <row r="644">
      <c r="A644" t="inlineStr">
        <is>
          <t>CLBLM_R_X7Y50/CLBLM_BYP1</t>
        </is>
      </c>
      <c r="B644" t="inlineStr">
        <is>
          <t>Part of wire</t>
        </is>
      </c>
      <c r="C644" t="n">
        <v>0</v>
      </c>
      <c r="D644" t="n">
        <v>0</v>
      </c>
      <c r="I644">
        <f>(((D643 + D644)/2) + (((D647) + (D646))))</f>
        <v/>
      </c>
      <c r="J644">
        <f>((C643 + C644)*(((D643 + D644)/2) + (((D647) + (D646)))))</f>
        <v/>
      </c>
    </row>
    <row r="645">
      <c r="A645" t="inlineStr">
        <is>
          <t>CLBLM_R_X7Y50/CLBLM_R.CLBLM_BYP1-&gt;CLBLM_M_AX</t>
        </is>
      </c>
      <c r="B645" t="inlineStr">
        <is>
          <t>PassTransistor</t>
        </is>
      </c>
      <c r="C645" t="n">
        <v>0</v>
      </c>
      <c r="E645" t="n">
        <v>0</v>
      </c>
      <c r="F645" t="n">
        <v>0</v>
      </c>
      <c r="G645" t="n">
        <v>0</v>
      </c>
      <c r="H645" t="n">
        <v>0</v>
      </c>
      <c r="I645">
        <f>((D647) + (D646))</f>
        <v/>
      </c>
      <c r="J645">
        <f>(((D647) + (D646))*C645)</f>
        <v/>
      </c>
    </row>
    <row r="646">
      <c r="A646" t="inlineStr">
        <is>
          <t>CLBLM_R_X7Y50/CLBLM_M_AX</t>
        </is>
      </c>
      <c r="B646" t="inlineStr">
        <is>
          <t>Part of wire</t>
        </is>
      </c>
      <c r="C646" t="n">
        <v>0</v>
      </c>
      <c r="D646" t="n">
        <v>0</v>
      </c>
      <c r="I646">
        <f>(((D646)/2) + (D647))</f>
        <v/>
      </c>
      <c r="J646">
        <f>((C646)*(((D646)/2) + (D647)))</f>
        <v/>
      </c>
    </row>
    <row r="647">
      <c r="A647" t="inlineStr">
        <is>
          <t>masterReg/readData2_reg[13]_i_5/S</t>
        </is>
      </c>
      <c r="B647" t="inlineStr">
        <is>
          <t>Inpin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t="inlineStr">
        <is>
          <t>sw_IBUF[1]: sw_IBUF[1]_inst/O to masterReg/readData2_reg[13]_i_5/S sum delays</t>
        </is>
      </c>
      <c r="E648">
        <f>(E2 + E5 + E7 + E9 + E11 + E15 + E18 + E31 + E40 + E50 + E59 + E68 + E77 + E93 + E190 + E607 + E620 + E637 + E640 + E642 + E645 + E647)</f>
        <v/>
      </c>
      <c r="F648">
        <f>(F2 + F5 + F7 + F9 + F11 + F15 + F18 + F31 + F40 + F50 + F59 + F68 + F77 + F93 + F190 + F607 + F620 + F637 + F640 + F642 + F645 + F647)</f>
        <v/>
      </c>
      <c r="G648">
        <f>(G2 + G5 + G7 + G9 + G11 + G15 + G18 + G31 + G40 + G50 + G59 + G68 + G77 + G93 + G190 + G607 + G620 + G637 + G640 + G642 + G645 + G647)</f>
        <v/>
      </c>
      <c r="H648">
        <f>(H2 + H5 + H7 + H9 + H11 + H15 + H18 + H31 + H40 + H50 + H59 + H68 + H77 + H93 + H190 + H607 + H620 + H637 + H640 + H642 + H645 + H647)</f>
        <v/>
      </c>
      <c r="J648">
        <f>(J2 + J4 + J5 + J6 + J7 + J8 + J9 + J10 + J11 + J14 + J15 + J17 + J18 + J30 + J31 + J39 + J40 + J49 + J50 + J58 + J59 + J67 + J68 + J76 + J77 + J79 + J93 + J95 + J190 + J195 + J607 + J619 + J620 + J623 + J637 + J639 + J640 + J641 + J642 + J644 + J645 + J646 + J647)</f>
        <v/>
      </c>
    </row>
    <row r="649">
      <c r="A649" t="inlineStr">
        <is>
          <t>sw_IBUF[1]: sw_IBUF[1]_inst/O to masterReg/readData2_reg[13]_i_5/Ssum delays + cap delay</t>
        </is>
      </c>
      <c r="E649">
        <f>1000*(E648 + J648)</f>
        <v/>
      </c>
      <c r="F649">
        <f>1000*(F648 + J648)</f>
        <v/>
      </c>
      <c r="G649">
        <f>1000*(G648 + J648)</f>
        <v/>
      </c>
      <c r="H649">
        <f>1000*(H648 + J648)</f>
        <v/>
      </c>
    </row>
    <row r="651">
      <c r="A651" t="inlineStr">
        <is>
          <t>sw_IBUF[1]: sw_IBUF[1]_inst/O to masterReg/readData2_reg[13]_i_5/STotal delay (from Vivado)</t>
        </is>
      </c>
      <c r="E651" t="inlineStr">
        <is>
          <t>1468</t>
        </is>
      </c>
      <c r="F651" t="inlineStr">
        <is>
          <t>1280</t>
        </is>
      </c>
      <c r="G651" t="inlineStr">
        <is>
          <t>2423</t>
        </is>
      </c>
      <c r="H651" t="inlineStr">
        <is>
          <t>2071</t>
        </is>
      </c>
    </row>
    <row r="653">
      <c r="A653" t="inlineStr">
        <is>
          <t>INT_R_X7Y51/INT_R.SE2END0-&gt;&gt;NE2BEG0</t>
        </is>
      </c>
      <c r="B653" t="inlineStr">
        <is>
          <t>Buffer</t>
        </is>
      </c>
      <c r="C653" t="n">
        <v>1.1851186875</v>
      </c>
      <c r="D653" t="n">
        <v>0.008473000000000001</v>
      </c>
      <c r="E653" t="n">
        <v>0.041</v>
      </c>
      <c r="F653" t="n">
        <v>0.033</v>
      </c>
      <c r="G653" t="n">
        <v>0.134</v>
      </c>
      <c r="H653" t="n">
        <v>0.111</v>
      </c>
      <c r="I653">
        <f>((D660 + D676) + (D654 + D655 + D656 + D657 + D658 + D659))</f>
        <v/>
      </c>
      <c r="J653">
        <f>(((D660 + D676) + (D654 + D655 + D656 + D657 + D658 + D659))*C653)</f>
        <v/>
      </c>
    </row>
    <row r="654">
      <c r="A654" t="inlineStr">
        <is>
          <t>INT_R_X7Y51/NE2BEG0</t>
        </is>
      </c>
      <c r="B654" t="inlineStr">
        <is>
          <t>Part of wire</t>
        </is>
      </c>
      <c r="C654" t="n">
        <v>0</v>
      </c>
      <c r="D654" t="n">
        <v>0</v>
      </c>
    </row>
    <row r="655">
      <c r="A655" t="inlineStr">
        <is>
          <t>INT_L_X8Y52/NE2END0</t>
        </is>
      </c>
      <c r="B655" t="inlineStr">
        <is>
          <t>Part of wire</t>
        </is>
      </c>
      <c r="C655" t="n">
        <v>0</v>
      </c>
      <c r="D655" t="n">
        <v>0</v>
      </c>
    </row>
    <row r="656">
      <c r="A656" t="inlineStr">
        <is>
          <t>INT_L_X8Y51/NE2END_S3_0</t>
        </is>
      </c>
      <c r="B656" t="inlineStr">
        <is>
          <t>Part of wire</t>
        </is>
      </c>
      <c r="C656" t="n">
        <v>0</v>
      </c>
      <c r="D656" t="n">
        <v>0</v>
      </c>
    </row>
    <row r="657">
      <c r="A657" t="inlineStr">
        <is>
          <t>INT_R_X7Y52/NE2A0</t>
        </is>
      </c>
      <c r="B657" t="inlineStr">
        <is>
          <t>Part of wire</t>
        </is>
      </c>
      <c r="C657" t="n">
        <v>0</v>
      </c>
      <c r="D657" t="n">
        <v>0</v>
      </c>
    </row>
    <row r="658">
      <c r="A658" t="inlineStr">
        <is>
          <t>CLBLM_R_X7Y52/CLBLM_NE2A0</t>
        </is>
      </c>
      <c r="B658" t="inlineStr">
        <is>
          <t>Part of wire</t>
        </is>
      </c>
      <c r="C658" t="n">
        <v>0.100092</v>
      </c>
      <c r="D658" t="n">
        <v>0.005469</v>
      </c>
    </row>
    <row r="659">
      <c r="A659" t="inlineStr">
        <is>
          <t>CLBLM_L_X8Y52/CLBLM_NE2A0</t>
        </is>
      </c>
      <c r="B659" t="inlineStr">
        <is>
          <t>Part of wire</t>
        </is>
      </c>
      <c r="C659" t="n">
        <v>0.100092</v>
      </c>
      <c r="D659" t="n">
        <v>0.005469</v>
      </c>
      <c r="I659">
        <f>(((D654 + D655 + D656 + D657 + D658 + D659)/2) + (D660 + D676))</f>
        <v/>
      </c>
      <c r="J659">
        <f>((C654 + C655 + C656 + C657 + C658 + C659)*(((D654 + D655 + D656 + D657 + D658 + D659)/2) + (D660 + D676)))</f>
        <v/>
      </c>
    </row>
    <row r="660">
      <c r="A660" t="inlineStr">
        <is>
          <t>INT_L_X8Y52/INT_L.NE2END0-&gt;&gt;SL1BEG0</t>
        </is>
      </c>
      <c r="B660" t="inlineStr">
        <is>
          <t>Buffer</t>
        </is>
      </c>
      <c r="C660" t="n">
        <v>1.16220225</v>
      </c>
      <c r="D660" t="n">
        <v>0.008429000000000001</v>
      </c>
      <c r="E660" t="n">
        <v>0.054</v>
      </c>
      <c r="F660" t="n">
        <v>0.044</v>
      </c>
      <c r="G660" t="n">
        <v>0.131</v>
      </c>
      <c r="H660" t="n">
        <v>0.108</v>
      </c>
      <c r="I660">
        <f>((D663) + (D661 + D662))</f>
        <v/>
      </c>
      <c r="J660">
        <f>(((D663) + (D661 + D662))*C660)</f>
        <v/>
      </c>
    </row>
    <row r="661">
      <c r="A661" t="inlineStr">
        <is>
          <t>INT_L_X8Y52/SL1BEG0</t>
        </is>
      </c>
      <c r="B661" t="inlineStr">
        <is>
          <t>Part of wire</t>
        </is>
      </c>
      <c r="C661" t="n">
        <v>0</v>
      </c>
      <c r="D661" t="n">
        <v>0</v>
      </c>
    </row>
    <row r="662">
      <c r="A662" t="inlineStr">
        <is>
          <t>INT_L_X8Y51/SL1END0</t>
        </is>
      </c>
      <c r="B662" t="inlineStr">
        <is>
          <t>Part of wire</t>
        </is>
      </c>
      <c r="C662" t="n">
        <v>0</v>
      </c>
      <c r="D662" t="n">
        <v>0</v>
      </c>
      <c r="I662">
        <f>(((D661 + D662)/2) + (D663))</f>
        <v/>
      </c>
      <c r="J662">
        <f>((C661 + C662)*(((D661 + D662)/2) + (D663)))</f>
        <v/>
      </c>
    </row>
    <row r="663">
      <c r="A663" t="inlineStr">
        <is>
          <t>INT_L_X8Y51/INT_L.SL1END0-&gt;&gt;BYP_ALT1</t>
        </is>
      </c>
      <c r="B663" t="inlineStr">
        <is>
          <t>Buffer</t>
        </is>
      </c>
      <c r="C663" t="n">
        <v>0</v>
      </c>
      <c r="D663" t="n">
        <v>0.00757</v>
      </c>
      <c r="E663" t="n">
        <v>0</v>
      </c>
      <c r="F663" t="n">
        <v>0</v>
      </c>
      <c r="G663" t="n">
        <v>0</v>
      </c>
      <c r="H663" t="n">
        <v>0</v>
      </c>
      <c r="I663">
        <f>((D665) + (D664))</f>
        <v/>
      </c>
      <c r="J663">
        <f>(((D665) + (D664))*C663)</f>
        <v/>
      </c>
    </row>
    <row r="664">
      <c r="A664" t="inlineStr">
        <is>
          <t>INT_L_X8Y51/BYP_ALT1</t>
        </is>
      </c>
      <c r="B664" t="inlineStr">
        <is>
          <t>Part of wire</t>
        </is>
      </c>
      <c r="C664" t="n">
        <v>0</v>
      </c>
      <c r="D664" t="n">
        <v>0</v>
      </c>
      <c r="I664">
        <f>(((D664)/2) + (D665))</f>
        <v/>
      </c>
      <c r="J664">
        <f>((C664)*(((D664)/2) + (D665)))</f>
        <v/>
      </c>
    </row>
    <row r="665">
      <c r="A665" t="inlineStr">
        <is>
          <t>INT_L_X8Y51/INT_L.BYP_ALT1-&gt;&gt;BYP_L1</t>
        </is>
      </c>
      <c r="B665" t="inlineStr">
        <is>
          <t>Buffer</t>
        </is>
      </c>
      <c r="C665" t="n">
        <v>3.489880625</v>
      </c>
      <c r="D665" t="n">
        <v>0</v>
      </c>
      <c r="E665" t="n">
        <v>0.055</v>
      </c>
      <c r="F665" t="n">
        <v>0.045</v>
      </c>
      <c r="G665" t="n">
        <v>0.179</v>
      </c>
      <c r="H665" t="n">
        <v>0.148</v>
      </c>
      <c r="I665">
        <f>((((D670) + (D669))) + (D666 + D667))</f>
        <v/>
      </c>
      <c r="J665">
        <f>(((((D670) + (D669))) + (D666 + D667))*C665)</f>
        <v/>
      </c>
    </row>
    <row r="666">
      <c r="A666" t="inlineStr">
        <is>
          <t>INT_L_X8Y51/BYP_L1</t>
        </is>
      </c>
      <c r="B666" t="inlineStr">
        <is>
          <t>Part of wire</t>
        </is>
      </c>
      <c r="C666" t="n">
        <v>0</v>
      </c>
      <c r="D666" t="n">
        <v>0</v>
      </c>
    </row>
    <row r="667">
      <c r="A667" t="inlineStr">
        <is>
          <t>CLBLM_L_X8Y51/CLBLM_BYP1</t>
        </is>
      </c>
      <c r="B667" t="inlineStr">
        <is>
          <t>Part of wire</t>
        </is>
      </c>
      <c r="C667" t="n">
        <v>0</v>
      </c>
      <c r="D667" t="n">
        <v>0</v>
      </c>
      <c r="I667">
        <f>(((D666 + D667)/2) + (((D670) + (D669))))</f>
        <v/>
      </c>
      <c r="J667">
        <f>((C666 + C667)*(((D666 + D667)/2) + (((D670) + (D669)))))</f>
        <v/>
      </c>
    </row>
    <row r="668">
      <c r="A668" t="inlineStr">
        <is>
          <t>CLBLM_L_X8Y51/CLBLM_L.CLBLM_BYP1-&gt;CLBLM_M_AX</t>
        </is>
      </c>
      <c r="B668" t="inlineStr">
        <is>
          <t>PassTransistor</t>
        </is>
      </c>
      <c r="C668" t="n">
        <v>0</v>
      </c>
      <c r="E668" t="n">
        <v>0</v>
      </c>
      <c r="F668" t="n">
        <v>0</v>
      </c>
      <c r="G668" t="n">
        <v>0</v>
      </c>
      <c r="H668" t="n">
        <v>0</v>
      </c>
      <c r="I668">
        <f>((D670) + (D669))</f>
        <v/>
      </c>
      <c r="J668">
        <f>(((D670) + (D669))*C668)</f>
        <v/>
      </c>
    </row>
    <row r="669">
      <c r="A669" t="inlineStr">
        <is>
          <t>CLBLM_L_X8Y51/CLBLM_M_AX</t>
        </is>
      </c>
      <c r="B669" t="inlineStr">
        <is>
          <t>Part of wire</t>
        </is>
      </c>
      <c r="C669" t="n">
        <v>0</v>
      </c>
      <c r="D669" t="n">
        <v>0</v>
      </c>
      <c r="I669">
        <f>(((D669)/2) + (D670))</f>
        <v/>
      </c>
      <c r="J669">
        <f>((C669)*(((D669)/2) + (D670)))</f>
        <v/>
      </c>
    </row>
    <row r="670">
      <c r="A670" t="inlineStr">
        <is>
          <t>masterReg/readData2_reg[23]_i_5/S</t>
        </is>
      </c>
      <c r="B670" t="inlineStr">
        <is>
          <t>Inpin</t>
        </is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t="inlineStr">
        <is>
          <t>sw_IBUF[1]: sw_IBUF[1]_inst/O to masterReg/readData2_reg[23]_i_5/S sum delays</t>
        </is>
      </c>
      <c r="E671">
        <f>(E2 + E5 + E7 + E9 + E11 + E15 + E18 + E31 + E40 + E50 + E59 + E68 + E77 + E93 + E190 + E607 + E620 + E653 + E660 + E663 + E665 + E668 + E670)</f>
        <v/>
      </c>
      <c r="F671">
        <f>(F2 + F5 + F7 + F9 + F11 + F15 + F18 + F31 + F40 + F50 + F59 + F68 + F77 + F93 + F190 + F607 + F620 + F653 + F660 + F663 + F665 + F668 + F670)</f>
        <v/>
      </c>
      <c r="G671">
        <f>(G2 + G5 + G7 + G9 + G11 + G15 + G18 + G31 + G40 + G50 + G59 + G68 + G77 + G93 + G190 + G607 + G620 + G653 + G660 + G663 + G665 + G668 + G670)</f>
        <v/>
      </c>
      <c r="H671">
        <f>(H2 + H5 + H7 + H9 + H11 + H15 + H18 + H31 + H40 + H50 + H59 + H68 + H77 + H93 + H190 + H607 + H620 + H653 + H660 + H663 + H665 + H668 + H670)</f>
        <v/>
      </c>
      <c r="J671">
        <f>(J2 + J4 + J5 + J6 + J7 + J8 + J9 + J10 + J11 + J14 + J15 + J17 + J18 + J30 + J31 + J39 + J40 + J49 + J50 + J58 + J59 + J67 + J68 + J76 + J77 + J79 + J93 + J95 + J190 + J195 + J607 + J619 + J620 + J623 + J653 + J659 + J660 + J662 + J663 + J664 + J665 + J667 + J668 + J669 + J670)</f>
        <v/>
      </c>
    </row>
    <row r="672">
      <c r="A672" t="inlineStr">
        <is>
          <t>sw_IBUF[1]: sw_IBUF[1]_inst/O to masterReg/readData2_reg[23]_i_5/Ssum delays + cap delay</t>
        </is>
      </c>
      <c r="E672">
        <f>1000*(E671 + J671)</f>
        <v/>
      </c>
      <c r="F672">
        <f>1000*(F671 + J671)</f>
        <v/>
      </c>
      <c r="G672">
        <f>1000*(G671 + J671)</f>
        <v/>
      </c>
      <c r="H672">
        <f>1000*(H671 + J671)</f>
        <v/>
      </c>
    </row>
    <row r="674">
      <c r="A674" t="inlineStr">
        <is>
          <t>sw_IBUF[1]: sw_IBUF[1]_inst/O to masterReg/readData2_reg[23]_i_5/STotal delay (from Vivado)</t>
        </is>
      </c>
      <c r="E674" t="inlineStr">
        <is>
          <t>1547</t>
        </is>
      </c>
      <c r="F674" t="inlineStr">
        <is>
          <t>1351</t>
        </is>
      </c>
      <c r="G674" t="inlineStr">
        <is>
          <t>2571</t>
        </is>
      </c>
      <c r="H674" t="inlineStr">
        <is>
          <t>2200</t>
        </is>
      </c>
    </row>
    <row r="676">
      <c r="A676" t="inlineStr">
        <is>
          <t>INT_L_X8Y52/INT_L.NE2END0-&gt;&gt;SE2BEG0</t>
        </is>
      </c>
      <c r="B676" t="inlineStr">
        <is>
          <t>Buffer</t>
        </is>
      </c>
      <c r="C676" t="n">
        <v>1.1851186875</v>
      </c>
      <c r="D676" t="n">
        <v>0.008473000000000001</v>
      </c>
      <c r="E676" t="n">
        <v>0.041</v>
      </c>
      <c r="F676" t="n">
        <v>0.033</v>
      </c>
      <c r="G676" t="n">
        <v>0.138</v>
      </c>
      <c r="H676" t="n">
        <v>0.114</v>
      </c>
      <c r="I676">
        <f>((D680) + (D677 + D678 + D679))</f>
        <v/>
      </c>
      <c r="J676">
        <f>(((D680) + (D677 + D678 + D679))*C676)</f>
        <v/>
      </c>
    </row>
    <row r="677">
      <c r="A677" t="inlineStr">
        <is>
          <t>INT_L_X8Y52/SE2BEG0</t>
        </is>
      </c>
      <c r="B677" t="inlineStr">
        <is>
          <t>Part of wire</t>
        </is>
      </c>
      <c r="C677" t="n">
        <v>0</v>
      </c>
      <c r="D677" t="n">
        <v>0</v>
      </c>
    </row>
    <row r="678">
      <c r="A678" t="inlineStr">
        <is>
          <t>INT_R_X9Y51/SE2END0</t>
        </is>
      </c>
      <c r="B678" t="inlineStr">
        <is>
          <t>Part of wire</t>
        </is>
      </c>
      <c r="C678" t="n">
        <v>0</v>
      </c>
      <c r="D678" t="n">
        <v>0</v>
      </c>
    </row>
    <row r="679">
      <c r="A679" t="inlineStr">
        <is>
          <t>INT_L_X8Y51/SE2A0</t>
        </is>
      </c>
      <c r="B679" t="inlineStr">
        <is>
          <t>Part of wire</t>
        </is>
      </c>
      <c r="C679" t="n">
        <v>0</v>
      </c>
      <c r="D679" t="n">
        <v>0</v>
      </c>
      <c r="I679">
        <f>(((D677 + D678 + D679)/2) + (D680))</f>
        <v/>
      </c>
      <c r="J679">
        <f>((C677 + C678 + C679)*(((D677 + D678 + D679)/2) + (D680)))</f>
        <v/>
      </c>
    </row>
    <row r="680">
      <c r="A680" t="inlineStr">
        <is>
          <t>INT_R_X9Y51/INT_R.SE2END0-&gt;&gt;SW2BEG0</t>
        </is>
      </c>
      <c r="B680" t="inlineStr">
        <is>
          <t>Buffer</t>
        </is>
      </c>
      <c r="C680" t="n">
        <v>1.1851186875</v>
      </c>
      <c r="D680" t="n">
        <v>0.008473000000000001</v>
      </c>
      <c r="E680" t="n">
        <v>0.041</v>
      </c>
      <c r="F680" t="n">
        <v>0.033</v>
      </c>
      <c r="G680" t="n">
        <v>0.137</v>
      </c>
      <c r="H680" t="n">
        <v>0.113</v>
      </c>
      <c r="I680">
        <f>((D684) + (D681 + D682 + D683))</f>
        <v/>
      </c>
      <c r="J680">
        <f>(((D684) + (D681 + D682 + D683))*C680)</f>
        <v/>
      </c>
    </row>
    <row r="681">
      <c r="A681" t="inlineStr">
        <is>
          <t>INT_R_X9Y51/SW2BEG0</t>
        </is>
      </c>
      <c r="B681" t="inlineStr">
        <is>
          <t>Part of wire</t>
        </is>
      </c>
      <c r="C681" t="n">
        <v>0</v>
      </c>
      <c r="D681" t="n">
        <v>0</v>
      </c>
    </row>
    <row r="682">
      <c r="A682" t="inlineStr">
        <is>
          <t>INT_L_X8Y50/SW2END0</t>
        </is>
      </c>
      <c r="B682" t="inlineStr">
        <is>
          <t>Part of wire</t>
        </is>
      </c>
      <c r="C682" t="n">
        <v>0</v>
      </c>
      <c r="D682" t="n">
        <v>0</v>
      </c>
    </row>
    <row r="683">
      <c r="A683" t="inlineStr">
        <is>
          <t>INT_R_X9Y50/SW2A0</t>
        </is>
      </c>
      <c r="B683" t="inlineStr">
        <is>
          <t>Part of wire</t>
        </is>
      </c>
      <c r="C683" t="n">
        <v>0</v>
      </c>
      <c r="D683" t="n">
        <v>0</v>
      </c>
      <c r="I683">
        <f>(((D681 + D682 + D683)/2) + (D684))</f>
        <v/>
      </c>
      <c r="J683">
        <f>((C681 + C682 + C683)*(((D681 + D682 + D683)/2) + (D684)))</f>
        <v/>
      </c>
    </row>
    <row r="684">
      <c r="A684" t="inlineStr">
        <is>
          <t>INT_L_X8Y50/INT_L.SW2END0-&gt;&gt;BYP_ALT1</t>
        </is>
      </c>
      <c r="B684" t="inlineStr">
        <is>
          <t>Buffer</t>
        </is>
      </c>
      <c r="C684" t="n">
        <v>0</v>
      </c>
      <c r="D684" t="n">
        <v>0.00757</v>
      </c>
      <c r="E684" t="n">
        <v>0</v>
      </c>
      <c r="F684" t="n">
        <v>0</v>
      </c>
      <c r="G684" t="n">
        <v>0</v>
      </c>
      <c r="H684" t="n">
        <v>0</v>
      </c>
      <c r="I684">
        <f>((D686) + (D685))</f>
        <v/>
      </c>
      <c r="J684">
        <f>(((D686) + (D685))*C684)</f>
        <v/>
      </c>
    </row>
    <row r="685">
      <c r="A685" t="inlineStr">
        <is>
          <t>INT_L_X8Y50/BYP_ALT1</t>
        </is>
      </c>
      <c r="B685" t="inlineStr">
        <is>
          <t>Part of wire</t>
        </is>
      </c>
      <c r="C685" t="n">
        <v>0</v>
      </c>
      <c r="D685" t="n">
        <v>0</v>
      </c>
      <c r="I685">
        <f>(((D685)/2) + (D686))</f>
        <v/>
      </c>
      <c r="J685">
        <f>((C685)*(((D685)/2) + (D686)))</f>
        <v/>
      </c>
    </row>
    <row r="686">
      <c r="A686" t="inlineStr">
        <is>
          <t>INT_L_X8Y50/INT_L.BYP_ALT1-&gt;&gt;BYP_L1</t>
        </is>
      </c>
      <c r="B686" t="inlineStr">
        <is>
          <t>Buffer</t>
        </is>
      </c>
      <c r="C686" t="n">
        <v>3.489880625</v>
      </c>
      <c r="D686" t="n">
        <v>0</v>
      </c>
      <c r="E686" t="n">
        <v>0.055</v>
      </c>
      <c r="F686" t="n">
        <v>0.045</v>
      </c>
      <c r="G686" t="n">
        <v>0.179</v>
      </c>
      <c r="H686" t="n">
        <v>0.148</v>
      </c>
      <c r="I686">
        <f>((((D691) + (D690))) + (D687 + D688))</f>
        <v/>
      </c>
      <c r="J686">
        <f>(((((D691) + (D690))) + (D687 + D688))*C686)</f>
        <v/>
      </c>
    </row>
    <row r="687">
      <c r="A687" t="inlineStr">
        <is>
          <t>INT_L_X8Y50/BYP_L1</t>
        </is>
      </c>
      <c r="B687" t="inlineStr">
        <is>
          <t>Part of wire</t>
        </is>
      </c>
      <c r="C687" t="n">
        <v>0</v>
      </c>
      <c r="D687" t="n">
        <v>0</v>
      </c>
    </row>
    <row r="688">
      <c r="A688" t="inlineStr">
        <is>
          <t>CLBLM_L_X8Y50/CLBLM_BYP1</t>
        </is>
      </c>
      <c r="B688" t="inlineStr">
        <is>
          <t>Part of wire</t>
        </is>
      </c>
      <c r="C688" t="n">
        <v>0</v>
      </c>
      <c r="D688" t="n">
        <v>0</v>
      </c>
      <c r="I688">
        <f>(((D687 + D688)/2) + (((D691) + (D690))))</f>
        <v/>
      </c>
      <c r="J688">
        <f>((C687 + C688)*(((D687 + D688)/2) + (((D691) + (D690)))))</f>
        <v/>
      </c>
    </row>
    <row r="689">
      <c r="A689" t="inlineStr">
        <is>
          <t>CLBLM_L_X8Y50/CLBLM_L.CLBLM_BYP1-&gt;CLBLM_M_AX</t>
        </is>
      </c>
      <c r="B689" t="inlineStr">
        <is>
          <t>PassTransistor</t>
        </is>
      </c>
      <c r="C689" t="n">
        <v>0</v>
      </c>
      <c r="E689" t="n">
        <v>0</v>
      </c>
      <c r="F689" t="n">
        <v>0</v>
      </c>
      <c r="G689" t="n">
        <v>0</v>
      </c>
      <c r="H689" t="n">
        <v>0</v>
      </c>
      <c r="I689">
        <f>((D691) + (D690))</f>
        <v/>
      </c>
      <c r="J689">
        <f>(((D691) + (D690))*C689)</f>
        <v/>
      </c>
    </row>
    <row r="690">
      <c r="A690" t="inlineStr">
        <is>
          <t>CLBLM_L_X8Y50/CLBLM_M_AX</t>
        </is>
      </c>
      <c r="B690" t="inlineStr">
        <is>
          <t>Part of wire</t>
        </is>
      </c>
      <c r="C690" t="n">
        <v>0</v>
      </c>
      <c r="D690" t="n">
        <v>0</v>
      </c>
      <c r="I690">
        <f>(((D690)/2) + (D691))</f>
        <v/>
      </c>
      <c r="J690">
        <f>((C690)*(((D690)/2) + (D691)))</f>
        <v/>
      </c>
    </row>
    <row r="691">
      <c r="A691" t="inlineStr">
        <is>
          <t>masterReg/readData2_reg[19]_i_5/S</t>
        </is>
      </c>
      <c r="B691" t="inlineStr">
        <is>
          <t>Inpin</t>
        </is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t="inlineStr">
        <is>
          <t>sw_IBUF[1]: sw_IBUF[1]_inst/O to masterReg/readData2_reg[19]_i_5/S sum delays</t>
        </is>
      </c>
      <c r="E692">
        <f>(E2 + E5 + E7 + E9 + E11 + E15 + E18 + E31 + E40 + E50 + E59 + E68 + E77 + E93 + E190 + E607 + E620 + E653 + E676 + E680 + E684 + E686 + E689 + E691)</f>
        <v/>
      </c>
      <c r="F692">
        <f>(F2 + F5 + F7 + F9 + F11 + F15 + F18 + F31 + F40 + F50 + F59 + F68 + F77 + F93 + F190 + F607 + F620 + F653 + F676 + F680 + F684 + F686 + F689 + F691)</f>
        <v/>
      </c>
      <c r="G692">
        <f>(G2 + G5 + G7 + G9 + G11 + G15 + G18 + G31 + G40 + G50 + G59 + G68 + G77 + G93 + G190 + G607 + G620 + G653 + G676 + G680 + G684 + G686 + G689 + G691)</f>
        <v/>
      </c>
      <c r="H692">
        <f>(H2 + H5 + H7 + H9 + H11 + H15 + H18 + H31 + H40 + H50 + H59 + H68 + H77 + H93 + H190 + H607 + H620 + H653 + H676 + H680 + H684 + H686 + H689 + H691)</f>
        <v/>
      </c>
      <c r="J692">
        <f>(J2 + J4 + J5 + J6 + J7 + J8 + J9 + J10 + J11 + J14 + J15 + J17 + J18 + J30 + J31 + J39 + J40 + J49 + J50 + J58 + J59 + J67 + J68 + J76 + J77 + J79 + J93 + J95 + J190 + J195 + J607 + J619 + J620 + J623 + J653 + J659 + J676 + J679 + J680 + J683 + J684 + J685 + J686 + J688 + J689 + J690 + J691)</f>
        <v/>
      </c>
    </row>
    <row r="693">
      <c r="A693" t="inlineStr">
        <is>
          <t>sw_IBUF[1]: sw_IBUF[1]_inst/O to masterReg/readData2_reg[19]_i_5/Ssum delays + cap delay</t>
        </is>
      </c>
      <c r="E693">
        <f>1000*(E692 + J692)</f>
        <v/>
      </c>
      <c r="F693">
        <f>1000*(F692 + J692)</f>
        <v/>
      </c>
      <c r="G693">
        <f>1000*(G692 + J692)</f>
        <v/>
      </c>
      <c r="H693">
        <f>1000*(H692 + J692)</f>
        <v/>
      </c>
    </row>
    <row r="695">
      <c r="A695" t="inlineStr">
        <is>
          <t>sw_IBUF[1]: sw_IBUF[1]_inst/O to masterReg/readData2_reg[19]_i_5/STotal delay (from Vivado)</t>
        </is>
      </c>
      <c r="E695" t="inlineStr">
        <is>
          <t>1584</t>
        </is>
      </c>
      <c r="F695" t="inlineStr">
        <is>
          <t>1382</t>
        </is>
      </c>
      <c r="G695" t="inlineStr">
        <is>
          <t>2703</t>
        </is>
      </c>
      <c r="H695" t="inlineStr">
        <is>
          <t>2310</t>
        </is>
      </c>
    </row>
    <row r="697">
      <c r="A697" t="inlineStr">
        <is>
          <t>INT_L_X6Y52/INT_L.NE6END0-&gt;&gt;EE4BEG0</t>
        </is>
      </c>
      <c r="B697" t="inlineStr">
        <is>
          <t>Buffer</t>
        </is>
      </c>
      <c r="C697" t="n">
        <v>1.2375</v>
      </c>
      <c r="D697" t="n">
        <v>0.009403999999999999</v>
      </c>
      <c r="E697" t="n">
        <v>0.07000000000000001</v>
      </c>
      <c r="F697" t="n">
        <v>0.057</v>
      </c>
      <c r="G697" t="n">
        <v>0.165</v>
      </c>
      <c r="H697" t="n">
        <v>0.136</v>
      </c>
      <c r="I697">
        <f>((D709) + (D698 + D699 + D700 + D701 + D702 + D703 + D704 + D705 + D706 + D707 + D708))</f>
        <v/>
      </c>
      <c r="J697">
        <f>(((D709) + (D698 + D699 + D700 + D701 + D702 + D703 + D704 + D705 + D706 + D707 + D708))*C697)</f>
        <v/>
      </c>
    </row>
    <row r="698">
      <c r="A698" t="inlineStr">
        <is>
          <t>INT_L_X6Y52/EE4BEG0</t>
        </is>
      </c>
      <c r="B698" t="inlineStr">
        <is>
          <t>Part of wire</t>
        </is>
      </c>
      <c r="C698" t="n">
        <v>0</v>
      </c>
      <c r="D698" t="n">
        <v>0</v>
      </c>
    </row>
    <row r="699">
      <c r="A699" t="inlineStr">
        <is>
          <t>INT_L_X10Y52/EE4END0</t>
        </is>
      </c>
      <c r="B699" t="inlineStr">
        <is>
          <t>Part of wire</t>
        </is>
      </c>
      <c r="C699" t="n">
        <v>0</v>
      </c>
      <c r="D699" t="n">
        <v>0</v>
      </c>
    </row>
    <row r="700">
      <c r="A700" t="inlineStr">
        <is>
          <t>INT_R_X7Y52/EE4A0</t>
        </is>
      </c>
      <c r="B700" t="inlineStr">
        <is>
          <t>Part of wire</t>
        </is>
      </c>
      <c r="C700" t="n">
        <v>0</v>
      </c>
      <c r="D700" t="n">
        <v>0</v>
      </c>
    </row>
    <row r="701">
      <c r="A701" t="inlineStr">
        <is>
          <t>CLBLM_R_X7Y52/CLBLM_EE4A0</t>
        </is>
      </c>
      <c r="B701" t="inlineStr">
        <is>
          <t>Part of wire</t>
        </is>
      </c>
      <c r="C701" t="n">
        <v>0</v>
      </c>
      <c r="D701" t="n">
        <v>0</v>
      </c>
    </row>
    <row r="702">
      <c r="A702" t="inlineStr">
        <is>
          <t>CLBLM_L_X8Y52/CLBLM_EE4A0</t>
        </is>
      </c>
      <c r="B702" t="inlineStr">
        <is>
          <t>Part of wire</t>
        </is>
      </c>
      <c r="C702" t="n">
        <v>0</v>
      </c>
      <c r="D702" t="n">
        <v>0</v>
      </c>
    </row>
    <row r="703">
      <c r="A703" t="inlineStr">
        <is>
          <t>INT_L_X8Y52/EE4B0</t>
        </is>
      </c>
      <c r="B703" t="inlineStr">
        <is>
          <t>Part of wire</t>
        </is>
      </c>
      <c r="C703" t="n">
        <v>0</v>
      </c>
      <c r="D703" t="n">
        <v>0</v>
      </c>
    </row>
    <row r="704">
      <c r="A704" t="inlineStr">
        <is>
          <t>INT_R_X9Y52/EE4C0</t>
        </is>
      </c>
      <c r="B704" t="inlineStr">
        <is>
          <t>Part of wire</t>
        </is>
      </c>
      <c r="C704" t="n">
        <v>0</v>
      </c>
      <c r="D704" t="n">
        <v>0</v>
      </c>
    </row>
    <row r="705">
      <c r="A705" t="inlineStr">
        <is>
          <t>INT_INTERFACE_R_X9Y52/INT_INTERFACE_EE4C0</t>
        </is>
      </c>
      <c r="B705" t="inlineStr">
        <is>
          <t>Part of wire</t>
        </is>
      </c>
      <c r="C705" t="n">
        <v>0</v>
      </c>
      <c r="D705" t="n">
        <v>0</v>
      </c>
    </row>
    <row r="706">
      <c r="A706" t="inlineStr">
        <is>
          <t>DSP_R_X9Y50/DSP_EE4C0_2</t>
        </is>
      </c>
      <c r="B706" t="inlineStr">
        <is>
          <t>Part of wire</t>
        </is>
      </c>
      <c r="C706" t="n">
        <v>0.04743</v>
      </c>
      <c r="D706" t="n">
        <v>0.011</v>
      </c>
    </row>
    <row r="707">
      <c r="A707" t="inlineStr">
        <is>
          <t>VBRK_X29Y55/VBRK_EE4C0</t>
        </is>
      </c>
      <c r="B707" t="inlineStr">
        <is>
          <t>Part of wire</t>
        </is>
      </c>
      <c r="C707" t="n">
        <v>0.01211</v>
      </c>
      <c r="D707" t="n">
        <v>0.00162</v>
      </c>
    </row>
    <row r="708">
      <c r="A708" t="inlineStr">
        <is>
          <t>CLBLM_L_X10Y52/CLBLM_EE4C0</t>
        </is>
      </c>
      <c r="B708" t="inlineStr">
        <is>
          <t>Part of wire</t>
        </is>
      </c>
      <c r="C708" t="n">
        <v>0</v>
      </c>
      <c r="D708" t="n">
        <v>0</v>
      </c>
      <c r="I708">
        <f>(((D698 + D699 + D700 + D701 + D702 + D703 + D704 + D705 + D706 + D707 + D708)/2) + (D709))</f>
        <v/>
      </c>
      <c r="J708">
        <f>((C698 + C699 + C700 + C701 + C702 + C703 + C704 + C705 + C706 + C707 + C708)*(((D698 + D699 + D700 + D701 + D702 + D703 + D704 + D705 + D706 + D707 + D708)/2) + (D709)))</f>
        <v/>
      </c>
    </row>
    <row r="709">
      <c r="A709" t="inlineStr">
        <is>
          <t>INT_L_X10Y52/INT_L.EE4END0-&gt;&gt;NR1BEG0</t>
        </is>
      </c>
      <c r="B709" t="inlineStr">
        <is>
          <t>Buffer</t>
        </is>
      </c>
      <c r="C709" t="n">
        <v>1.16220225</v>
      </c>
      <c r="D709" t="n">
        <v>0.008429000000000001</v>
      </c>
      <c r="E709" t="n">
        <v>0.056</v>
      </c>
      <c r="F709" t="n">
        <v>0.046</v>
      </c>
      <c r="G709" t="n">
        <v>0.132</v>
      </c>
      <c r="H709" t="n">
        <v>0.109</v>
      </c>
      <c r="I709">
        <f>((D712 + D725 + D743 + D754 + D809) + (D710 + D711))</f>
        <v/>
      </c>
      <c r="J709">
        <f>(((D712 + D725 + D743 + D754 + D809) + (D710 + D711))*C709)</f>
        <v/>
      </c>
    </row>
    <row r="710">
      <c r="A710" t="inlineStr">
        <is>
          <t>INT_L_X10Y52/NR1BEG0</t>
        </is>
      </c>
      <c r="B710" t="inlineStr">
        <is>
          <t>Part of wire</t>
        </is>
      </c>
      <c r="C710" t="n">
        <v>0</v>
      </c>
      <c r="D710" t="n">
        <v>0</v>
      </c>
    </row>
    <row r="711">
      <c r="A711" t="inlineStr">
        <is>
          <t>INT_L_X10Y53/NR1END0</t>
        </is>
      </c>
      <c r="B711" t="inlineStr">
        <is>
          <t>Part of wire</t>
        </is>
      </c>
      <c r="C711" t="n">
        <v>0</v>
      </c>
      <c r="D711" t="n">
        <v>0</v>
      </c>
      <c r="I711">
        <f>(((D710 + D711)/2) + (D712 + D725 + D743 + D754 + D809))</f>
        <v/>
      </c>
      <c r="J711">
        <f>((C710 + C711)*(((D710 + D711)/2) + (D712 + D725 + D743 + D754 + D809)))</f>
        <v/>
      </c>
    </row>
    <row r="712">
      <c r="A712" t="inlineStr">
        <is>
          <t>INT_L_X10Y53/INT_L.NR1END0-&gt;&gt;BYP_ALT0</t>
        </is>
      </c>
      <c r="B712" t="inlineStr">
        <is>
          <t>Buffer</t>
        </is>
      </c>
      <c r="C712" t="n">
        <v>0</v>
      </c>
      <c r="D712" t="n">
        <v>0.00757</v>
      </c>
      <c r="E712" t="n">
        <v>0</v>
      </c>
      <c r="F712" t="n">
        <v>0</v>
      </c>
      <c r="G712" t="n">
        <v>0</v>
      </c>
      <c r="H712" t="n">
        <v>0</v>
      </c>
      <c r="I712">
        <f>((D714) + (D713))</f>
        <v/>
      </c>
      <c r="J712">
        <f>(((D714) + (D713))*C712)</f>
        <v/>
      </c>
    </row>
    <row r="713">
      <c r="A713" t="inlineStr">
        <is>
          <t>INT_L_X10Y53/BYP_ALT0</t>
        </is>
      </c>
      <c r="B713" t="inlineStr">
        <is>
          <t>Part of wire</t>
        </is>
      </c>
      <c r="C713" t="n">
        <v>0</v>
      </c>
      <c r="D713" t="n">
        <v>0</v>
      </c>
      <c r="I713">
        <f>(((D713)/2) + (D714))</f>
        <v/>
      </c>
      <c r="J713">
        <f>((C713)*(((D713)/2) + (D714)))</f>
        <v/>
      </c>
    </row>
    <row r="714">
      <c r="A714" t="inlineStr">
        <is>
          <t>INT_L_X10Y53/INT_L.BYP_ALT0-&gt;&gt;BYP_L0</t>
        </is>
      </c>
      <c r="B714" t="inlineStr">
        <is>
          <t>Buffer</t>
        </is>
      </c>
      <c r="C714" t="n">
        <v>3.489880625</v>
      </c>
      <c r="D714" t="n">
        <v>0</v>
      </c>
      <c r="E714" t="n">
        <v>0.055</v>
      </c>
      <c r="F714" t="n">
        <v>0.045</v>
      </c>
      <c r="G714" t="n">
        <v>0.179</v>
      </c>
      <c r="H714" t="n">
        <v>0.148</v>
      </c>
      <c r="I714">
        <f>((((D719) + (D718))) + (D715 + D716))</f>
        <v/>
      </c>
      <c r="J714">
        <f>(((((D719) + (D718))) + (D715 + D716))*C714)</f>
        <v/>
      </c>
    </row>
    <row r="715">
      <c r="A715" t="inlineStr">
        <is>
          <t>INT_L_X10Y53/BYP_L0</t>
        </is>
      </c>
      <c r="B715" t="inlineStr">
        <is>
          <t>Part of wire</t>
        </is>
      </c>
      <c r="C715" t="n">
        <v>0</v>
      </c>
      <c r="D715" t="n">
        <v>0</v>
      </c>
    </row>
    <row r="716">
      <c r="A716" t="inlineStr">
        <is>
          <t>CLBLM_L_X10Y53/CLBLM_BYP0</t>
        </is>
      </c>
      <c r="B716" t="inlineStr">
        <is>
          <t>Part of wire</t>
        </is>
      </c>
      <c r="C716" t="n">
        <v>0</v>
      </c>
      <c r="D716" t="n">
        <v>0</v>
      </c>
      <c r="I716">
        <f>(((D715 + D716)/2) + (((D719) + (D718))))</f>
        <v/>
      </c>
      <c r="J716">
        <f>((C715 + C716)*(((D715 + D716)/2) + (((D719) + (D718)))))</f>
        <v/>
      </c>
    </row>
    <row r="717">
      <c r="A717" t="inlineStr">
        <is>
          <t>CLBLM_L_X10Y53/CLBLM_L.CLBLM_BYP0-&gt;CLBLM_L_AX</t>
        </is>
      </c>
      <c r="B717" t="inlineStr">
        <is>
          <t>PassTransistor</t>
        </is>
      </c>
      <c r="C717" t="n">
        <v>0</v>
      </c>
      <c r="E717" t="n">
        <v>0</v>
      </c>
      <c r="F717" t="n">
        <v>0</v>
      </c>
      <c r="G717" t="n">
        <v>0</v>
      </c>
      <c r="H717" t="n">
        <v>0</v>
      </c>
      <c r="I717">
        <f>((D719) + (D718))</f>
        <v/>
      </c>
      <c r="J717">
        <f>(((D719) + (D718))*C717)</f>
        <v/>
      </c>
    </row>
    <row r="718">
      <c r="A718" t="inlineStr">
        <is>
          <t>CLBLM_L_X10Y53/CLBLM_L_AX</t>
        </is>
      </c>
      <c r="B718" t="inlineStr">
        <is>
          <t>Part of wire</t>
        </is>
      </c>
      <c r="C718" t="n">
        <v>0</v>
      </c>
      <c r="D718" t="n">
        <v>0</v>
      </c>
      <c r="I718">
        <f>(((D718)/2) + (D719))</f>
        <v/>
      </c>
      <c r="J718">
        <f>((C718)*(((D718)/2) + (D719)))</f>
        <v/>
      </c>
    </row>
    <row r="719">
      <c r="A719" t="inlineStr">
        <is>
          <t>masterReg/readData2_reg[31]_i_6/S</t>
        </is>
      </c>
      <c r="B719" t="inlineStr">
        <is>
          <t>Inpin</t>
        </is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t="inlineStr">
        <is>
          <t>sw_IBUF[1]: sw_IBUF[1]_inst/O to masterReg/readData2_reg[31]_i_6/S sum delays</t>
        </is>
      </c>
      <c r="E720">
        <f>(E2 + E5 + E7 + E9 + E11 + E15 + E18 + E31 + E40 + E50 + E59 + E68 + E77 + E93 + E190 + E607 + E697 + E709 + E712 + E714 + E717 + E719)</f>
        <v/>
      </c>
      <c r="F720">
        <f>(F2 + F5 + F7 + F9 + F11 + F15 + F18 + F31 + F40 + F50 + F59 + F68 + F77 + F93 + F190 + F607 + F697 + F709 + F712 + F714 + F717 + F719)</f>
        <v/>
      </c>
      <c r="G720">
        <f>(G2 + G5 + G7 + G9 + G11 + G15 + G18 + G31 + G40 + G50 + G59 + G68 + G77 + G93 + G190 + G607 + G697 + G709 + G712 + G714 + G717 + G719)</f>
        <v/>
      </c>
      <c r="H720">
        <f>(H2 + H5 + H7 + H9 + H11 + H15 + H18 + H31 + H40 + H50 + H59 + H68 + H77 + H93 + H190 + H607 + H697 + H709 + H712 + H714 + H717 + H719)</f>
        <v/>
      </c>
      <c r="J720">
        <f>(J2 + J4 + J5 + J6 + J7 + J8 + J9 + J10 + J11 + J14 + J15 + J17 + J18 + J30 + J31 + J39 + J40 + J49 + J50 + J58 + J59 + J67 + J68 + J76 + J77 + J79 + J93 + J95 + J190 + J195 + J607 + J619 + J697 + J708 + J709 + J711 + J712 + J713 + J714 + J716 + J717 + J718 + J719)</f>
        <v/>
      </c>
    </row>
    <row r="721">
      <c r="A721" t="inlineStr">
        <is>
          <t>sw_IBUF[1]: sw_IBUF[1]_inst/O to masterReg/readData2_reg[31]_i_6/Ssum delays + cap delay</t>
        </is>
      </c>
      <c r="E721">
        <f>1000*(E720 + J720)</f>
        <v/>
      </c>
      <c r="F721">
        <f>1000*(F720 + J720)</f>
        <v/>
      </c>
      <c r="G721">
        <f>1000*(G720 + J720)</f>
        <v/>
      </c>
      <c r="H721">
        <f>1000*(H720 + J720)</f>
        <v/>
      </c>
    </row>
    <row r="723">
      <c r="A723" t="inlineStr">
        <is>
          <t>sw_IBUF[1]: sw_IBUF[1]_inst/O to masterReg/readData2_reg[31]_i_6/STotal delay (from Vivado)</t>
        </is>
      </c>
      <c r="E723" t="inlineStr">
        <is>
          <t>1532</t>
        </is>
      </c>
      <c r="F723" t="inlineStr">
        <is>
          <t>1339</t>
        </is>
      </c>
      <c r="G723" t="inlineStr">
        <is>
          <t>2475</t>
        </is>
      </c>
      <c r="H723" t="inlineStr">
        <is>
          <t>2120</t>
        </is>
      </c>
    </row>
    <row r="725">
      <c r="A725" t="inlineStr">
        <is>
          <t>INT_L_X10Y53/INT_L.NR1END0-&gt;&gt;NN2BEG0</t>
        </is>
      </c>
      <c r="B725" t="inlineStr">
        <is>
          <t>Buffer</t>
        </is>
      </c>
      <c r="C725" t="n">
        <v>1.1851186875</v>
      </c>
      <c r="D725" t="n">
        <v>0.008473000000000001</v>
      </c>
      <c r="E725" t="n">
        <v>0.06</v>
      </c>
      <c r="F725" t="n">
        <v>0.05</v>
      </c>
      <c r="G725" t="n">
        <v>0.132</v>
      </c>
      <c r="H725" t="n">
        <v>0.109</v>
      </c>
      <c r="I725">
        <f>((D730) + (D726 + D727 + D728 + D729))</f>
        <v/>
      </c>
      <c r="J725">
        <f>(((D730) + (D726 + D727 + D728 + D729))*C725)</f>
        <v/>
      </c>
    </row>
    <row r="726">
      <c r="A726" t="inlineStr">
        <is>
          <t>INT_L_X10Y53/NN2BEG0</t>
        </is>
      </c>
      <c r="B726" t="inlineStr">
        <is>
          <t>Part of wire</t>
        </is>
      </c>
      <c r="C726" t="n">
        <v>0</v>
      </c>
      <c r="D726" t="n">
        <v>0</v>
      </c>
    </row>
    <row r="727">
      <c r="A727" t="inlineStr">
        <is>
          <t>INT_L_X10Y55/NN2END0</t>
        </is>
      </c>
      <c r="B727" t="inlineStr">
        <is>
          <t>Part of wire</t>
        </is>
      </c>
      <c r="C727" t="n">
        <v>0</v>
      </c>
      <c r="D727" t="n">
        <v>0</v>
      </c>
    </row>
    <row r="728">
      <c r="A728" t="inlineStr">
        <is>
          <t>INT_L_X10Y54/NN2END_S2_0</t>
        </is>
      </c>
      <c r="B728" t="inlineStr">
        <is>
          <t>Part of wire</t>
        </is>
      </c>
      <c r="C728" t="n">
        <v>0</v>
      </c>
      <c r="D728" t="n">
        <v>0</v>
      </c>
    </row>
    <row r="729">
      <c r="A729" t="inlineStr">
        <is>
          <t>INT_L_X10Y54/NN2A0</t>
        </is>
      </c>
      <c r="B729" t="inlineStr">
        <is>
          <t>Part of wire</t>
        </is>
      </c>
      <c r="C729" t="n">
        <v>0</v>
      </c>
      <c r="D729" t="n">
        <v>0</v>
      </c>
      <c r="I729">
        <f>(((D726 + D727 + D728 + D729)/2) + (D730))</f>
        <v/>
      </c>
      <c r="J729">
        <f>((C726 + C727 + C728 + C729)*(((D726 + D727 + D728 + D729)/2) + (D730)))</f>
        <v/>
      </c>
    </row>
    <row r="730">
      <c r="A730" t="inlineStr">
        <is>
          <t>INT_L_X10Y55/INT_L.NN2END0-&gt;&gt;NL1BEG_N3</t>
        </is>
      </c>
      <c r="B730" t="inlineStr">
        <is>
          <t>Buffer</t>
        </is>
      </c>
      <c r="C730" t="n">
        <v>1.16220225</v>
      </c>
      <c r="D730" t="n">
        <v>0.008429000000000001</v>
      </c>
      <c r="E730" t="n">
        <v>0.054</v>
      </c>
      <c r="F730" t="n">
        <v>0.044</v>
      </c>
      <c r="G730" t="n">
        <v>0.131</v>
      </c>
      <c r="H730" t="n">
        <v>0.108</v>
      </c>
      <c r="I730">
        <f>((D732) + (D731))</f>
        <v/>
      </c>
      <c r="J730">
        <f>(((D732) + (D731))*C730)</f>
        <v/>
      </c>
    </row>
    <row r="731">
      <c r="A731" t="inlineStr">
        <is>
          <t>INT_L_X10Y55/NL1BEG_N3</t>
        </is>
      </c>
      <c r="B731" t="inlineStr">
        <is>
          <t>Part of wire</t>
        </is>
      </c>
      <c r="C731" t="n">
        <v>0</v>
      </c>
      <c r="D731" t="n">
        <v>0</v>
      </c>
      <c r="I731">
        <f>(((D731)/2) + (D732))</f>
        <v/>
      </c>
      <c r="J731">
        <f>((C731)*(((D731)/2) + (D732)))</f>
        <v/>
      </c>
    </row>
    <row r="732">
      <c r="A732" t="inlineStr">
        <is>
          <t>INT_L_X10Y55/INT_L.NL1BEG_N3-&gt;&gt;IMUX_L14</t>
        </is>
      </c>
      <c r="B732" t="inlineStr">
        <is>
          <t>Buffer</t>
        </is>
      </c>
      <c r="C732" t="n">
        <v>1.6107141875</v>
      </c>
      <c r="D732" t="n">
        <v>0.007713</v>
      </c>
      <c r="E732" t="n">
        <v>0.047</v>
      </c>
      <c r="F732" t="n">
        <v>0.038</v>
      </c>
      <c r="G732" t="n">
        <v>0.138</v>
      </c>
      <c r="H732" t="n">
        <v>0.114</v>
      </c>
      <c r="I732">
        <f>((((D737) + (D736))) + (D733 + D734))</f>
        <v/>
      </c>
      <c r="J732">
        <f>(((((D737) + (D736))) + (D733 + D734))*C732)</f>
        <v/>
      </c>
    </row>
    <row r="733">
      <c r="A733" t="inlineStr">
        <is>
          <t>INT_L_X10Y55/IMUX_L14</t>
        </is>
      </c>
      <c r="B733" t="inlineStr">
        <is>
          <t>Part of wire</t>
        </is>
      </c>
      <c r="C733" t="n">
        <v>0</v>
      </c>
      <c r="D733" t="n">
        <v>0</v>
      </c>
    </row>
    <row r="734">
      <c r="A734" t="inlineStr">
        <is>
          <t>CLBLM_L_X10Y55/CLBLM_IMUX14</t>
        </is>
      </c>
      <c r="B734" t="inlineStr">
        <is>
          <t>Part of wire</t>
        </is>
      </c>
      <c r="C734" t="n">
        <v>0</v>
      </c>
      <c r="D734" t="n">
        <v>0</v>
      </c>
      <c r="I734">
        <f>(((D733 + D734)/2) + (((D737) + (D736))))</f>
        <v/>
      </c>
      <c r="J734">
        <f>((C733 + C734)*(((D733 + D734)/2) + (((D737) + (D736)))))</f>
        <v/>
      </c>
    </row>
    <row r="735">
      <c r="A735" t="inlineStr">
        <is>
          <t>CLBLM_L_X10Y55/CLBLM_L.CLBLM_IMUX14-&gt;CLBLM_L_B1</t>
        </is>
      </c>
      <c r="B735" t="inlineStr">
        <is>
          <t>PassTransistor</t>
        </is>
      </c>
      <c r="C735" t="n">
        <v>0</v>
      </c>
      <c r="E735" t="n">
        <v>0</v>
      </c>
      <c r="F735" t="n">
        <v>0</v>
      </c>
      <c r="G735" t="n">
        <v>0</v>
      </c>
      <c r="H735" t="n">
        <v>0</v>
      </c>
      <c r="I735">
        <f>((D737) + (D736))</f>
        <v/>
      </c>
      <c r="J735">
        <f>(((D737) + (D736))*C735)</f>
        <v/>
      </c>
    </row>
    <row r="736">
      <c r="A736" t="inlineStr">
        <is>
          <t>CLBLM_L_X10Y55/CLBLM_L_B1</t>
        </is>
      </c>
      <c r="B736" t="inlineStr">
        <is>
          <t>Part of wire</t>
        </is>
      </c>
      <c r="C736" t="n">
        <v>0</v>
      </c>
      <c r="D736" t="n">
        <v>0</v>
      </c>
      <c r="I736">
        <f>(((D736)/2) + (D737))</f>
        <v/>
      </c>
      <c r="J736">
        <f>((C736)*(((D736)/2) + (D737)))</f>
        <v/>
      </c>
    </row>
    <row r="737">
      <c r="A737" t="inlineStr">
        <is>
          <t>masterReg/register_reg_r1_0_31_30_31__0_i_2/I0</t>
        </is>
      </c>
      <c r="B737" t="inlineStr">
        <is>
          <t>Inpin</t>
        </is>
      </c>
      <c r="D737" t="n">
        <v>0</v>
      </c>
      <c r="E737" t="n">
        <v>0.213</v>
      </c>
      <c r="F737" t="n">
        <v>0.171</v>
      </c>
      <c r="G737" t="n">
        <v>0.518</v>
      </c>
      <c r="H737" t="n">
        <v>0.417</v>
      </c>
    </row>
    <row r="738">
      <c r="A738" t="inlineStr">
        <is>
          <t>sw_IBUF[1]: sw_IBUF[1]_inst/O to masterReg/register_reg_r1_0_31_30_31__0_i_2/I0 sum delays</t>
        </is>
      </c>
      <c r="E738">
        <f>(E2 + E5 + E7 + E9 + E11 + E15 + E18 + E31 + E40 + E50 + E59 + E68 + E77 + E93 + E190 + E607 + E697 + E709 + E725 + E730 + E732 + E735 + E737)</f>
        <v/>
      </c>
      <c r="F738">
        <f>(F2 + F5 + F7 + F9 + F11 + F15 + F18 + F31 + F40 + F50 + F59 + F68 + F77 + F93 + F190 + F607 + F697 + F709 + F725 + F730 + F732 + F735 + F737)</f>
        <v/>
      </c>
      <c r="G738">
        <f>(G2 + G5 + G7 + G9 + G11 + G15 + G18 + G31 + G40 + G50 + G59 + G68 + G77 + G93 + G190 + G607 + G697 + G709 + G725 + G730 + G732 + G735 + G737)</f>
        <v/>
      </c>
      <c r="H738">
        <f>(H2 + H5 + H7 + H9 + H11 + H15 + H18 + H31 + H40 + H50 + H59 + H68 + H77 + H93 + H190 + H607 + H697 + H709 + H725 + H730 + H732 + H735 + H737)</f>
        <v/>
      </c>
      <c r="J738">
        <f>(J2 + J4 + J5 + J6 + J7 + J8 + J9 + J10 + J11 + J14 + J15 + J17 + J18 + J30 + J31 + J39 + J40 + J49 + J50 + J58 + J59 + J67 + J68 + J76 + J77 + J79 + J93 + J95 + J190 + J195 + J607 + J619 + J697 + J708 + J709 + J711 + J725 + J729 + J730 + J731 + J732 + J734 + J735 + J736 + J737)</f>
        <v/>
      </c>
    </row>
    <row r="739">
      <c r="A739" t="inlineStr">
        <is>
          <t>sw_IBUF[1]: sw_IBUF[1]_inst/O to masterReg/register_reg_r1_0_31_30_31__0_i_2/I0sum delays + cap delay</t>
        </is>
      </c>
      <c r="E739">
        <f>1000*(E738 + J738)</f>
        <v/>
      </c>
      <c r="F739">
        <f>1000*(F738 + J738)</f>
        <v/>
      </c>
      <c r="G739">
        <f>1000*(G738 + J738)</f>
        <v/>
      </c>
      <c r="H739">
        <f>1000*(H738 + J738)</f>
        <v/>
      </c>
    </row>
    <row r="741">
      <c r="A741" t="inlineStr">
        <is>
          <t>sw_IBUF[1]: sw_IBUF[1]_inst/O to masterReg/register_reg_r1_0_31_30_31__0_i_2/I0Total delay (from Vivado)</t>
        </is>
      </c>
      <c r="E741" t="inlineStr">
        <is>
          <t>1868</t>
        </is>
      </c>
      <c r="F741" t="inlineStr">
        <is>
          <t>1614</t>
        </is>
      </c>
      <c r="G741" t="inlineStr">
        <is>
          <t>3107</t>
        </is>
      </c>
      <c r="H741" t="inlineStr">
        <is>
          <t>2634</t>
        </is>
      </c>
    </row>
    <row r="743">
      <c r="A743" t="inlineStr">
        <is>
          <t>INT_L_X10Y53/INT_L.NR1END0-&gt;&gt;IMUX_L33</t>
        </is>
      </c>
      <c r="B743" t="inlineStr">
        <is>
          <t>Buffer</t>
        </is>
      </c>
      <c r="C743" t="n">
        <v>1.6107141875</v>
      </c>
      <c r="D743" t="n">
        <v>0.007713</v>
      </c>
      <c r="E743" t="n">
        <v>0.047</v>
      </c>
      <c r="F743" t="n">
        <v>0.038</v>
      </c>
      <c r="G743" t="n">
        <v>0.138</v>
      </c>
      <c r="H743" t="n">
        <v>0.114</v>
      </c>
      <c r="I743">
        <f>((((D748) + (D747))) + (D744 + D745))</f>
        <v/>
      </c>
      <c r="J743">
        <f>(((((D748) + (D747))) + (D744 + D745))*C743)</f>
        <v/>
      </c>
    </row>
    <row r="744">
      <c r="A744" t="inlineStr">
        <is>
          <t>INT_L_X10Y53/IMUX_L33</t>
        </is>
      </c>
      <c r="B744" t="inlineStr">
        <is>
          <t>Part of wire</t>
        </is>
      </c>
      <c r="C744" t="n">
        <v>0</v>
      </c>
      <c r="D744" t="n">
        <v>0</v>
      </c>
    </row>
    <row r="745">
      <c r="A745" t="inlineStr">
        <is>
          <t>CLBLM_L_X10Y53/CLBLM_IMUX33</t>
        </is>
      </c>
      <c r="B745" t="inlineStr">
        <is>
          <t>Part of wire</t>
        </is>
      </c>
      <c r="C745" t="n">
        <v>0</v>
      </c>
      <c r="D745" t="n">
        <v>0</v>
      </c>
      <c r="I745">
        <f>(((D744 + D745)/2) + (((D748) + (D747))))</f>
        <v/>
      </c>
      <c r="J745">
        <f>((C744 + C745)*(((D744 + D745)/2) + (((D748) + (D747)))))</f>
        <v/>
      </c>
    </row>
    <row r="746">
      <c r="A746" t="inlineStr">
        <is>
          <t>CLBLM_L_X10Y53/CLBLM_L.CLBLM_IMUX33-&gt;CLBLM_L_C1</t>
        </is>
      </c>
      <c r="B746" t="inlineStr">
        <is>
          <t>PassTransistor</t>
        </is>
      </c>
      <c r="C746" t="n">
        <v>0</v>
      </c>
      <c r="E746" t="n">
        <v>0</v>
      </c>
      <c r="F746" t="n">
        <v>0</v>
      </c>
      <c r="G746" t="n">
        <v>0</v>
      </c>
      <c r="H746" t="n">
        <v>0</v>
      </c>
      <c r="I746">
        <f>((D748) + (D747))</f>
        <v/>
      </c>
      <c r="J746">
        <f>(((D748) + (D747))*C746)</f>
        <v/>
      </c>
    </row>
    <row r="747">
      <c r="A747" t="inlineStr">
        <is>
          <t>CLBLM_L_X10Y53/CLBLM_L_C1</t>
        </is>
      </c>
      <c r="B747" t="inlineStr">
        <is>
          <t>Part of wire</t>
        </is>
      </c>
      <c r="C747" t="n">
        <v>0</v>
      </c>
      <c r="D747" t="n">
        <v>0</v>
      </c>
      <c r="I747">
        <f>(((D747)/2) + (D748))</f>
        <v/>
      </c>
      <c r="J747">
        <f>((C747)*(((D747)/2) + (D748)))</f>
        <v/>
      </c>
    </row>
    <row r="748">
      <c r="A748" t="inlineStr">
        <is>
          <t>ALU1/register_reg_r1_0_31_30_31__0_i_3/I4</t>
        </is>
      </c>
      <c r="B748" t="inlineStr">
        <is>
          <t>Inpin</t>
        </is>
      </c>
      <c r="D748" t="n">
        <v>0</v>
      </c>
      <c r="E748" t="n">
        <v>0.215</v>
      </c>
      <c r="F748" t="n">
        <v>0.173</v>
      </c>
      <c r="G748" t="n">
        <v>0.517</v>
      </c>
      <c r="H748" t="n">
        <v>0.417</v>
      </c>
    </row>
    <row r="749">
      <c r="A749" t="inlineStr">
        <is>
          <t>sw_IBUF[1]: sw_IBUF[1]_inst/O to ALU1/register_reg_r1_0_31_30_31__0_i_3/I4 sum delays</t>
        </is>
      </c>
      <c r="E749">
        <f>(E2 + E5 + E7 + E9 + E11 + E15 + E18 + E31 + E40 + E50 + E59 + E68 + E77 + E93 + E190 + E607 + E697 + E709 + E743 + E746 + E748)</f>
        <v/>
      </c>
      <c r="F749">
        <f>(F2 + F5 + F7 + F9 + F11 + F15 + F18 + F31 + F40 + F50 + F59 + F68 + F77 + F93 + F190 + F607 + F697 + F709 + F743 + F746 + F748)</f>
        <v/>
      </c>
      <c r="G749">
        <f>(G2 + G5 + G7 + G9 + G11 + G15 + G18 + G31 + G40 + G50 + G59 + G68 + G77 + G93 + G190 + G607 + G697 + G709 + G743 + G746 + G748)</f>
        <v/>
      </c>
      <c r="H749">
        <f>(H2 + H5 + H7 + H9 + H11 + H15 + H18 + H31 + H40 + H50 + H59 + H68 + H77 + H93 + H190 + H607 + H697 + H709 + H743 + H746 + H748)</f>
        <v/>
      </c>
      <c r="J749">
        <f>(J2 + J4 + J5 + J6 + J7 + J8 + J9 + J10 + J11 + J14 + J15 + J17 + J18 + J30 + J31 + J39 + J40 + J49 + J50 + J58 + J59 + J67 + J68 + J76 + J77 + J79 + J93 + J95 + J190 + J195 + J607 + J619 + J697 + J708 + J709 + J711 + J743 + J745 + J746 + J747 + J748)</f>
        <v/>
      </c>
    </row>
    <row r="750">
      <c r="A750" t="inlineStr">
        <is>
          <t>sw_IBUF[1]: sw_IBUF[1]_inst/O to ALU1/register_reg_r1_0_31_30_31__0_i_3/I4sum delays + cap delay</t>
        </is>
      </c>
      <c r="E750">
        <f>1000*(E749 + J749)</f>
        <v/>
      </c>
      <c r="F750">
        <f>1000*(F749 + J749)</f>
        <v/>
      </c>
      <c r="G750">
        <f>1000*(G749 + J749)</f>
        <v/>
      </c>
      <c r="H750">
        <f>1000*(H749 + J749)</f>
        <v/>
      </c>
    </row>
    <row r="752">
      <c r="A752" t="inlineStr">
        <is>
          <t>sw_IBUF[1]: sw_IBUF[1]_inst/O to ALU1/register_reg_r1_0_31_30_31__0_i_3/I4Total delay (from Vivado)</t>
        </is>
      </c>
      <c r="E752" t="inlineStr">
        <is>
          <t>1739</t>
        </is>
      </c>
      <c r="F752" t="inlineStr">
        <is>
          <t>1505</t>
        </is>
      </c>
      <c r="G752" t="inlineStr">
        <is>
          <t>2879</t>
        </is>
      </c>
      <c r="H752" t="inlineStr">
        <is>
          <t>2444</t>
        </is>
      </c>
    </row>
    <row r="754">
      <c r="A754" t="inlineStr">
        <is>
          <t>INT_L_X10Y53/INT_L.NR1END0-&gt;&gt;WR1BEG1</t>
        </is>
      </c>
      <c r="B754" t="inlineStr">
        <is>
          <t>Buffer</t>
        </is>
      </c>
      <c r="C754" t="n">
        <v>1.16220225</v>
      </c>
      <c r="D754" t="n">
        <v>0.008429000000000001</v>
      </c>
      <c r="E754" t="n">
        <v>0.043</v>
      </c>
      <c r="F754" t="n">
        <v>0.035</v>
      </c>
      <c r="G754" t="n">
        <v>0.124</v>
      </c>
      <c r="H754" t="n">
        <v>0.103</v>
      </c>
      <c r="I754">
        <f>((D761) + (D755 + D756 + D757 + D758 + D759 + D760))</f>
        <v/>
      </c>
      <c r="J754">
        <f>(((D761) + (D755 + D756 + D757 + D758 + D759 + D760))*C754)</f>
        <v/>
      </c>
    </row>
    <row r="755">
      <c r="A755" t="inlineStr">
        <is>
          <t>INT_L_X10Y53/WR1BEG1</t>
        </is>
      </c>
      <c r="B755" t="inlineStr">
        <is>
          <t>Part of wire</t>
        </is>
      </c>
      <c r="C755" t="n">
        <v>0</v>
      </c>
      <c r="D755" t="n">
        <v>0</v>
      </c>
    </row>
    <row r="756">
      <c r="A756" t="inlineStr">
        <is>
          <t>INT_R_X9Y53/WR1END1</t>
        </is>
      </c>
      <c r="B756" t="inlineStr">
        <is>
          <t>Part of wire</t>
        </is>
      </c>
      <c r="C756" t="n">
        <v>0</v>
      </c>
      <c r="D756" t="n">
        <v>0</v>
      </c>
    </row>
    <row r="757">
      <c r="A757" t="inlineStr">
        <is>
          <t>CLBLM_L_X10Y53/CLBLM_WR1END1</t>
        </is>
      </c>
      <c r="B757" t="inlineStr">
        <is>
          <t>Part of wire</t>
        </is>
      </c>
      <c r="C757" t="n">
        <v>0.09451000000000001</v>
      </c>
      <c r="D757" t="n">
        <v>0.005801</v>
      </c>
    </row>
    <row r="758">
      <c r="A758" t="inlineStr">
        <is>
          <t>VBRK_X29Y56/VBRK_WR1END1</t>
        </is>
      </c>
      <c r="B758" t="inlineStr">
        <is>
          <t>Part of wire</t>
        </is>
      </c>
      <c r="C758" t="n">
        <v>0.01211</v>
      </c>
      <c r="D758" t="n">
        <v>0.00162</v>
      </c>
    </row>
    <row r="759">
      <c r="A759" t="inlineStr">
        <is>
          <t>DSP_R_X9Y50/DSP_WR1END1_3</t>
        </is>
      </c>
      <c r="B759" t="inlineStr">
        <is>
          <t>Part of wire</t>
        </is>
      </c>
      <c r="C759" t="n">
        <v>0.04743</v>
      </c>
      <c r="D759" t="n">
        <v>0.0119</v>
      </c>
    </row>
    <row r="760">
      <c r="A760" t="inlineStr">
        <is>
          <t>INT_INTERFACE_R_X9Y53/INT_INTERFACE_WR1END1</t>
        </is>
      </c>
      <c r="B760" t="inlineStr">
        <is>
          <t>Part of wire</t>
        </is>
      </c>
      <c r="C760" t="n">
        <v>0</v>
      </c>
      <c r="D760" t="n">
        <v>0</v>
      </c>
      <c r="I760">
        <f>(((D755 + D756 + D757 + D758 + D759 + D760)/2) + (D761))</f>
        <v/>
      </c>
      <c r="J760">
        <f>((C755 + C756 + C757 + C758 + C759 + C760)*(((D755 + D756 + D757 + D758 + D759 + D760)/2) + (D761)))</f>
        <v/>
      </c>
    </row>
    <row r="761">
      <c r="A761" t="inlineStr">
        <is>
          <t>INT_R_X9Y53/INT_R.WR1END1-&gt;&gt;WR1BEG2</t>
        </is>
      </c>
      <c r="B761" t="inlineStr">
        <is>
          <t>Buffer</t>
        </is>
      </c>
      <c r="C761" t="n">
        <v>1.16220225</v>
      </c>
      <c r="D761" t="n">
        <v>0.008429000000000001</v>
      </c>
      <c r="E761" t="n">
        <v>0.043</v>
      </c>
      <c r="F761" t="n">
        <v>0.035</v>
      </c>
      <c r="G761" t="n">
        <v>0.123</v>
      </c>
      <c r="H761" t="n">
        <v>0.102</v>
      </c>
      <c r="I761">
        <f>((D764 + D782) + (D762 + D763))</f>
        <v/>
      </c>
      <c r="J761">
        <f>(((D764 + D782) + (D762 + D763))*C761)</f>
        <v/>
      </c>
    </row>
    <row r="762">
      <c r="A762" t="inlineStr">
        <is>
          <t>INT_R_X9Y53/WR1BEG2</t>
        </is>
      </c>
      <c r="B762" t="inlineStr">
        <is>
          <t>Part of wire</t>
        </is>
      </c>
      <c r="C762" t="n">
        <v>0</v>
      </c>
      <c r="D762" t="n">
        <v>0</v>
      </c>
    </row>
    <row r="763">
      <c r="A763" t="inlineStr">
        <is>
          <t>INT_L_X8Y53/WR1END2</t>
        </is>
      </c>
      <c r="B763" t="inlineStr">
        <is>
          <t>Part of wire</t>
        </is>
      </c>
      <c r="C763" t="n">
        <v>0</v>
      </c>
      <c r="D763" t="n">
        <v>0</v>
      </c>
      <c r="I763">
        <f>(((D762 + D763)/2) + (D764 + D782))</f>
        <v/>
      </c>
      <c r="J763">
        <f>((C762 + C763)*(((D762 + D763)/2) + (D764 + D782)))</f>
        <v/>
      </c>
    </row>
    <row r="764">
      <c r="A764" t="inlineStr">
        <is>
          <t>INT_L_X8Y53/INT_L.WR1END2-&gt;&gt;WL1BEG0</t>
        </is>
      </c>
      <c r="B764" t="inlineStr">
        <is>
          <t>Buffer</t>
        </is>
      </c>
      <c r="C764" t="n">
        <v>1.16220225</v>
      </c>
      <c r="D764" t="n">
        <v>0.008429000000000001</v>
      </c>
      <c r="E764" t="n">
        <v>0.042</v>
      </c>
      <c r="F764" t="n">
        <v>0.034</v>
      </c>
      <c r="G764" t="n">
        <v>0.123</v>
      </c>
      <c r="H764" t="n">
        <v>0.102</v>
      </c>
      <c r="I764">
        <f>((D769) + (D765 + D766 + D767 + D768))</f>
        <v/>
      </c>
      <c r="J764">
        <f>(((D769) + (D765 + D766 + D767 + D768))*C764)</f>
        <v/>
      </c>
    </row>
    <row r="765">
      <c r="A765" t="inlineStr">
        <is>
          <t>INT_L_X8Y53/WL1BEG0</t>
        </is>
      </c>
      <c r="B765" t="inlineStr">
        <is>
          <t>Part of wire</t>
        </is>
      </c>
      <c r="C765" t="n">
        <v>0</v>
      </c>
      <c r="D765" t="n">
        <v>0</v>
      </c>
    </row>
    <row r="766">
      <c r="A766" t="inlineStr">
        <is>
          <t>INT_R_X7Y53/WL1END0</t>
        </is>
      </c>
      <c r="B766" t="inlineStr">
        <is>
          <t>Part of wire</t>
        </is>
      </c>
      <c r="C766" t="n">
        <v>0</v>
      </c>
      <c r="D766" t="n">
        <v>0</v>
      </c>
    </row>
    <row r="767">
      <c r="A767" t="inlineStr">
        <is>
          <t>CLBLM_L_X8Y53/CLBLM_WL1END0</t>
        </is>
      </c>
      <c r="B767" t="inlineStr">
        <is>
          <t>Part of wire</t>
        </is>
      </c>
      <c r="C767" t="n">
        <v>0.058596</v>
      </c>
      <c r="D767" t="n">
        <v>0.006105</v>
      </c>
    </row>
    <row r="768">
      <c r="A768" t="inlineStr">
        <is>
          <t>CLBLM_R_X7Y53/CLBLM_WL1END0</t>
        </is>
      </c>
      <c r="B768" t="inlineStr">
        <is>
          <t>Part of wire</t>
        </is>
      </c>
      <c r="C768" t="n">
        <v>0.058596</v>
      </c>
      <c r="D768" t="n">
        <v>0.006105</v>
      </c>
      <c r="I768">
        <f>(((D765 + D766 + D767 + D768)/2) + (D769))</f>
        <v/>
      </c>
      <c r="J768">
        <f>((C765 + C766 + C767 + C768)*(((D765 + D766 + D767 + D768)/2) + (D769)))</f>
        <v/>
      </c>
    </row>
    <row r="769">
      <c r="A769" t="inlineStr">
        <is>
          <t>INT_R_X7Y53/INT_R.WL1END0-&gt;&gt;BYP_ALT0</t>
        </is>
      </c>
      <c r="B769" t="inlineStr">
        <is>
          <t>Buffer</t>
        </is>
      </c>
      <c r="C769" t="n">
        <v>0</v>
      </c>
      <c r="D769" t="n">
        <v>0.00757</v>
      </c>
      <c r="E769" t="n">
        <v>0</v>
      </c>
      <c r="F769" t="n">
        <v>0</v>
      </c>
      <c r="G769" t="n">
        <v>0</v>
      </c>
      <c r="H769" t="n">
        <v>0</v>
      </c>
      <c r="I769">
        <f>((D771) + (D770))</f>
        <v/>
      </c>
      <c r="J769">
        <f>(((D771) + (D770))*C769)</f>
        <v/>
      </c>
    </row>
    <row r="770">
      <c r="A770" t="inlineStr">
        <is>
          <t>INT_R_X7Y53/BYP_ALT0</t>
        </is>
      </c>
      <c r="B770" t="inlineStr">
        <is>
          <t>Part of wire</t>
        </is>
      </c>
      <c r="C770" t="n">
        <v>0</v>
      </c>
      <c r="D770" t="n">
        <v>0</v>
      </c>
      <c r="I770">
        <f>(((D770)/2) + (D771))</f>
        <v/>
      </c>
      <c r="J770">
        <f>((C770)*(((D770)/2) + (D771)))</f>
        <v/>
      </c>
    </row>
    <row r="771">
      <c r="A771" t="inlineStr">
        <is>
          <t>INT_R_X7Y53/INT_R.BYP_ALT0-&gt;&gt;BYP0</t>
        </is>
      </c>
      <c r="B771" t="inlineStr">
        <is>
          <t>Buffer</t>
        </is>
      </c>
      <c r="C771" t="n">
        <v>3.489880625</v>
      </c>
      <c r="D771" t="n">
        <v>0</v>
      </c>
      <c r="E771" t="n">
        <v>0.055</v>
      </c>
      <c r="F771" t="n">
        <v>0.045</v>
      </c>
      <c r="G771" t="n">
        <v>0.179</v>
      </c>
      <c r="H771" t="n">
        <v>0.148</v>
      </c>
      <c r="I771">
        <f>((((D776) + (D775))) + (D772 + D773))</f>
        <v/>
      </c>
      <c r="J771">
        <f>(((((D776) + (D775))) + (D772 + D773))*C771)</f>
        <v/>
      </c>
    </row>
    <row r="772">
      <c r="A772" t="inlineStr">
        <is>
          <t>INT_R_X7Y53/BYP0</t>
        </is>
      </c>
      <c r="B772" t="inlineStr">
        <is>
          <t>Part of wire</t>
        </is>
      </c>
      <c r="C772" t="n">
        <v>0</v>
      </c>
      <c r="D772" t="n">
        <v>0</v>
      </c>
    </row>
    <row r="773">
      <c r="A773" t="inlineStr">
        <is>
          <t>CLBLM_R_X7Y53/CLBLM_BYP0</t>
        </is>
      </c>
      <c r="B773" t="inlineStr">
        <is>
          <t>Part of wire</t>
        </is>
      </c>
      <c r="C773" t="n">
        <v>0</v>
      </c>
      <c r="D773" t="n">
        <v>0</v>
      </c>
      <c r="I773">
        <f>(((D772 + D773)/2) + (((D776) + (D775))))</f>
        <v/>
      </c>
      <c r="J773">
        <f>((C772 + C773)*(((D772 + D773)/2) + (((D776) + (D775)))))</f>
        <v/>
      </c>
    </row>
    <row r="774">
      <c r="A774" t="inlineStr">
        <is>
          <t>CLBLM_R_X7Y53/CLBLM_R.CLBLM_BYP0-&gt;CLBLM_L_AX</t>
        </is>
      </c>
      <c r="B774" t="inlineStr">
        <is>
          <t>PassTransistor</t>
        </is>
      </c>
      <c r="C774" t="n">
        <v>0</v>
      </c>
      <c r="E774" t="n">
        <v>0</v>
      </c>
      <c r="F774" t="n">
        <v>0</v>
      </c>
      <c r="G774" t="n">
        <v>0</v>
      </c>
      <c r="H774" t="n">
        <v>0</v>
      </c>
      <c r="I774">
        <f>((D776) + (D775))</f>
        <v/>
      </c>
      <c r="J774">
        <f>(((D776) + (D775))*C774)</f>
        <v/>
      </c>
    </row>
    <row r="775">
      <c r="A775" t="inlineStr">
        <is>
          <t>CLBLM_R_X7Y53/CLBLM_L_AX</t>
        </is>
      </c>
      <c r="B775" t="inlineStr">
        <is>
          <t>Part of wire</t>
        </is>
      </c>
      <c r="C775" t="n">
        <v>0</v>
      </c>
      <c r="D775" t="n">
        <v>0</v>
      </c>
      <c r="I775">
        <f>(((D775)/2) + (D776))</f>
        <v/>
      </c>
      <c r="J775">
        <f>((C775)*(((D775)/2) + (D776)))</f>
        <v/>
      </c>
    </row>
    <row r="776">
      <c r="A776" t="inlineStr">
        <is>
          <t>masterReg/readData2_reg[25]_i_5/S</t>
        </is>
      </c>
      <c r="B776" t="inlineStr">
        <is>
          <t>Inpin</t>
        </is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t="inlineStr">
        <is>
          <t>sw_IBUF[1]: sw_IBUF[1]_inst/O to masterReg/readData2_reg[25]_i_5/S sum delays</t>
        </is>
      </c>
      <c r="E777">
        <f>(E2 + E5 + E7 + E9 + E11 + E15 + E18 + E31 + E40 + E50 + E59 + E68 + E77 + E93 + E190 + E607 + E697 + E709 + E754 + E761 + E764 + E769 + E771 + E774 + E776)</f>
        <v/>
      </c>
      <c r="F777">
        <f>(F2 + F5 + F7 + F9 + F11 + F15 + F18 + F31 + F40 + F50 + F59 + F68 + F77 + F93 + F190 + F607 + F697 + F709 + F754 + F761 + F764 + F769 + F771 + F774 + F776)</f>
        <v/>
      </c>
      <c r="G777">
        <f>(G2 + G5 + G7 + G9 + G11 + G15 + G18 + G31 + G40 + G50 + G59 + G68 + G77 + G93 + G190 + G607 + G697 + G709 + G754 + G761 + G764 + G769 + G771 + G774 + G776)</f>
        <v/>
      </c>
      <c r="H777">
        <f>(H2 + H5 + H7 + H9 + H11 + H15 + H18 + H31 + H40 + H50 + H59 + H68 + H77 + H93 + H190 + H607 + H697 + H709 + H754 + H761 + H764 + H769 + H771 + H774 + H776)</f>
        <v/>
      </c>
      <c r="J777">
        <f>(J2 + J4 + J5 + J6 + J7 + J8 + J9 + J10 + J11 + J14 + J15 + J17 + J18 + J30 + J31 + J39 + J40 + J49 + J50 + J58 + J59 + J67 + J68 + J76 + J77 + J79 + J93 + J95 + J190 + J195 + J607 + J619 + J697 + J708 + J709 + J711 + J754 + J760 + J761 + J763 + J764 + J768 + J769 + J770 + J771 + J773 + J774 + J775 + J776)</f>
        <v/>
      </c>
    </row>
    <row r="778">
      <c r="A778" t="inlineStr">
        <is>
          <t>sw_IBUF[1]: sw_IBUF[1]_inst/O to masterReg/readData2_reg[25]_i_5/Ssum delays + cap delay</t>
        </is>
      </c>
      <c r="E778">
        <f>1000*(E777 + J777)</f>
        <v/>
      </c>
      <c r="F778">
        <f>1000*(F777 + J777)</f>
        <v/>
      </c>
      <c r="G778">
        <f>1000*(G777 + J777)</f>
        <v/>
      </c>
      <c r="H778">
        <f>1000*(H777 + J777)</f>
        <v/>
      </c>
    </row>
    <row r="780">
      <c r="A780" t="inlineStr">
        <is>
          <t>sw_IBUF[1]: sw_IBUF[1]_inst/O to masterReg/readData2_reg[25]_i_5/STotal delay (from Vivado)</t>
        </is>
      </c>
      <c r="E780" t="inlineStr">
        <is>
          <t>1735</t>
        </is>
      </c>
      <c r="F780" t="inlineStr">
        <is>
          <t>1518</t>
        </is>
      </c>
      <c r="G780" t="inlineStr">
        <is>
          <t>2856</t>
        </is>
      </c>
      <c r="H780" t="inlineStr">
        <is>
          <t>2447</t>
        </is>
      </c>
    </row>
    <row r="782">
      <c r="A782" t="inlineStr">
        <is>
          <t>INT_L_X8Y53/INT_L.WR1END2-&gt;&gt;BYP_ALT2</t>
        </is>
      </c>
      <c r="B782" t="inlineStr">
        <is>
          <t>Buffer</t>
        </is>
      </c>
      <c r="C782" t="n">
        <v>0</v>
      </c>
      <c r="D782" t="n">
        <v>0.00757</v>
      </c>
      <c r="E782" t="n">
        <v>0</v>
      </c>
      <c r="F782" t="n">
        <v>0</v>
      </c>
      <c r="G782" t="n">
        <v>0</v>
      </c>
      <c r="H782" t="n">
        <v>0</v>
      </c>
      <c r="I782">
        <f>((D784) + (D783))</f>
        <v/>
      </c>
      <c r="J782">
        <f>(((D784) + (D783))*C782)</f>
        <v/>
      </c>
    </row>
    <row r="783">
      <c r="A783" t="inlineStr">
        <is>
          <t>INT_L_X8Y53/BYP_ALT2</t>
        </is>
      </c>
      <c r="B783" t="inlineStr">
        <is>
          <t>Part of wire</t>
        </is>
      </c>
      <c r="C783" t="n">
        <v>0</v>
      </c>
      <c r="D783" t="n">
        <v>0</v>
      </c>
      <c r="I783">
        <f>(((D783)/2) + (D784))</f>
        <v/>
      </c>
      <c r="J783">
        <f>((C783)*(((D783)/2) + (D784)))</f>
        <v/>
      </c>
    </row>
    <row r="784">
      <c r="A784" t="inlineStr">
        <is>
          <t>INT_L_X8Y53/INT_L.BYP_ALT2-&gt;&gt;BYP_BOUNCE2</t>
        </is>
      </c>
      <c r="B784" t="inlineStr">
        <is>
          <t>Buffer</t>
        </is>
      </c>
      <c r="C784" t="n">
        <v>1.4764880625</v>
      </c>
      <c r="D784" t="n">
        <v>0</v>
      </c>
      <c r="E784" t="n">
        <v>0.059</v>
      </c>
      <c r="F784" t="n">
        <v>0.049</v>
      </c>
      <c r="G784" t="n">
        <v>0.178</v>
      </c>
      <c r="H784" t="n">
        <v>0.147</v>
      </c>
      <c r="I784">
        <f>((D787 + D798) + (D785 + D786))</f>
        <v/>
      </c>
      <c r="J784">
        <f>(((D787 + D798) + (D785 + D786))*C784)</f>
        <v/>
      </c>
    </row>
    <row r="785">
      <c r="A785" t="inlineStr">
        <is>
          <t>INT_L_X8Y53/BYP_BOUNCE2</t>
        </is>
      </c>
      <c r="B785" t="inlineStr">
        <is>
          <t>Part of wire</t>
        </is>
      </c>
      <c r="C785" t="n">
        <v>0</v>
      </c>
      <c r="D785" t="n">
        <v>0</v>
      </c>
    </row>
    <row r="786">
      <c r="A786" t="inlineStr">
        <is>
          <t>INT_L_X8Y54/BYP_BOUNCE_N3_2</t>
        </is>
      </c>
      <c r="B786" t="inlineStr">
        <is>
          <t>Part of wire</t>
        </is>
      </c>
      <c r="C786" t="n">
        <v>0</v>
      </c>
      <c r="D786" t="n">
        <v>0</v>
      </c>
      <c r="I786">
        <f>(((D785 + D786)/2) + (D787 + D798))</f>
        <v/>
      </c>
      <c r="J786">
        <f>((C785 + C786)*(((D785 + D786)/2) + (D787 + D798)))</f>
        <v/>
      </c>
    </row>
    <row r="787">
      <c r="A787" t="inlineStr">
        <is>
          <t>INT_L_X8Y53/INT_L.BYP_BOUNCE2-&gt;&gt;IMUX_L6</t>
        </is>
      </c>
      <c r="B787" t="inlineStr">
        <is>
          <t>Buffer</t>
        </is>
      </c>
      <c r="C787" t="n">
        <v>1.6107141875</v>
      </c>
      <c r="D787" t="n">
        <v>0.007713</v>
      </c>
      <c r="E787" t="n">
        <v>0.047</v>
      </c>
      <c r="F787" t="n">
        <v>0.038</v>
      </c>
      <c r="G787" t="n">
        <v>0.138</v>
      </c>
      <c r="H787" t="n">
        <v>0.114</v>
      </c>
      <c r="I787">
        <f>((((D792) + (D791))) + (D788 + D789))</f>
        <v/>
      </c>
      <c r="J787">
        <f>(((((D792) + (D791))) + (D788 + D789))*C787)</f>
        <v/>
      </c>
    </row>
    <row r="788">
      <c r="A788" t="inlineStr">
        <is>
          <t>INT_L_X8Y53/IMUX_L6</t>
        </is>
      </c>
      <c r="B788" t="inlineStr">
        <is>
          <t>Part of wire</t>
        </is>
      </c>
      <c r="C788" t="n">
        <v>0</v>
      </c>
      <c r="D788" t="n">
        <v>0</v>
      </c>
    </row>
    <row r="789">
      <c r="A789" t="inlineStr">
        <is>
          <t>CLBLM_L_X8Y53/CLBLM_IMUX6</t>
        </is>
      </c>
      <c r="B789" t="inlineStr">
        <is>
          <t>Part of wire</t>
        </is>
      </c>
      <c r="C789" t="n">
        <v>0</v>
      </c>
      <c r="D789" t="n">
        <v>0</v>
      </c>
      <c r="I789">
        <f>(((D788 + D789)/2) + (((D792) + (D791))))</f>
        <v/>
      </c>
      <c r="J789">
        <f>((C788 + C789)*(((D788 + D789)/2) + (((D792) + (D791)))))</f>
        <v/>
      </c>
    </row>
    <row r="790">
      <c r="A790" t="inlineStr">
        <is>
          <t>CLBLM_L_X8Y53/CLBLM_L.CLBLM_IMUX6-&gt;CLBLM_L_A1</t>
        </is>
      </c>
      <c r="B790" t="inlineStr">
        <is>
          <t>PassTransistor</t>
        </is>
      </c>
      <c r="C790" t="n">
        <v>0</v>
      </c>
      <c r="E790" t="n">
        <v>0</v>
      </c>
      <c r="F790" t="n">
        <v>0</v>
      </c>
      <c r="G790" t="n">
        <v>0</v>
      </c>
      <c r="H790" t="n">
        <v>0</v>
      </c>
      <c r="I790">
        <f>((D792) + (D791))</f>
        <v/>
      </c>
      <c r="J790">
        <f>(((D792) + (D791))*C790)</f>
        <v/>
      </c>
    </row>
    <row r="791">
      <c r="A791" t="inlineStr">
        <is>
          <t>CLBLM_L_X8Y53/CLBLM_L_A1</t>
        </is>
      </c>
      <c r="B791" t="inlineStr">
        <is>
          <t>Part of wire</t>
        </is>
      </c>
      <c r="C791" t="n">
        <v>0</v>
      </c>
      <c r="D791" t="n">
        <v>0</v>
      </c>
      <c r="I791">
        <f>(((D791)/2) + (D792))</f>
        <v/>
      </c>
      <c r="J791">
        <f>((C791)*(((D791)/2) + (D792)))</f>
        <v/>
      </c>
    </row>
    <row r="792">
      <c r="A792" t="inlineStr">
        <is>
          <t>masterReg/readData2[30]_i_4/I0</t>
        </is>
      </c>
      <c r="B792" t="inlineStr">
        <is>
          <t>Inpin</t>
        </is>
      </c>
      <c r="D792" t="n">
        <v>0</v>
      </c>
      <c r="E792" t="n">
        <v>0.214</v>
      </c>
      <c r="F792" t="n">
        <v>0.172</v>
      </c>
      <c r="G792" t="n">
        <v>0.516</v>
      </c>
      <c r="H792" t="n">
        <v>0.416</v>
      </c>
    </row>
    <row r="793">
      <c r="A793" t="inlineStr">
        <is>
          <t>sw_IBUF[1]: sw_IBUF[1]_inst/O to masterReg/readData2[30]_i_4/I0 sum delays</t>
        </is>
      </c>
      <c r="E793">
        <f>(E2 + E5 + E7 + E9 + E11 + E15 + E18 + E31 + E40 + E50 + E59 + E68 + E77 + E93 + E190 + E607 + E697 + E709 + E754 + E761 + E782 + E784 + E787 + E790 + E792)</f>
        <v/>
      </c>
      <c r="F793">
        <f>(F2 + F5 + F7 + F9 + F11 + F15 + F18 + F31 + F40 + F50 + F59 + F68 + F77 + F93 + F190 + F607 + F697 + F709 + F754 + F761 + F782 + F784 + F787 + F790 + F792)</f>
        <v/>
      </c>
      <c r="G793">
        <f>(G2 + G5 + G7 + G9 + G11 + G15 + G18 + G31 + G40 + G50 + G59 + G68 + G77 + G93 + G190 + G607 + G697 + G709 + G754 + G761 + G782 + G784 + G787 + G790 + G792)</f>
        <v/>
      </c>
      <c r="H793">
        <f>(H2 + H5 + H7 + H9 + H11 + H15 + H18 + H31 + H40 + H50 + H59 + H68 + H77 + H93 + H190 + H607 + H697 + H709 + H754 + H761 + H782 + H784 + H787 + H790 + H792)</f>
        <v/>
      </c>
      <c r="J793">
        <f>(J2 + J4 + J5 + J6 + J7 + J8 + J9 + J10 + J11 + J14 + J15 + J17 + J18 + J30 + J31 + J39 + J40 + J49 + J50 + J58 + J59 + J67 + J68 + J76 + J77 + J79 + J93 + J95 + J190 + J195 + J607 + J619 + J697 + J708 + J709 + J711 + J754 + J760 + J761 + J763 + J782 + J783 + J784 + J786 + J787 + J789 + J790 + J791 + J792)</f>
        <v/>
      </c>
    </row>
    <row r="794">
      <c r="A794" t="inlineStr">
        <is>
          <t>sw_IBUF[1]: sw_IBUF[1]_inst/O to masterReg/readData2[30]_i_4/I0sum delays + cap delay</t>
        </is>
      </c>
      <c r="E794">
        <f>1000*(E793 + J793)</f>
        <v/>
      </c>
      <c r="F794">
        <f>1000*(F793 + J793)</f>
        <v/>
      </c>
      <c r="G794">
        <f>1000*(G793 + J793)</f>
        <v/>
      </c>
      <c r="H794">
        <f>1000*(H793 + J793)</f>
        <v/>
      </c>
    </row>
    <row r="796">
      <c r="A796" t="inlineStr">
        <is>
          <t>sw_IBUF[1]: sw_IBUF[1]_inst/O to masterReg/readData2[30]_i_4/I0Total delay (from Vivado)</t>
        </is>
      </c>
      <c r="E796" t="inlineStr">
        <is>
          <t>1953</t>
        </is>
      </c>
      <c r="F796" t="inlineStr">
        <is>
          <t>1693</t>
        </is>
      </c>
      <c r="G796" t="inlineStr">
        <is>
          <t>3286</t>
        </is>
      </c>
      <c r="H796" t="inlineStr">
        <is>
          <t>2791</t>
        </is>
      </c>
    </row>
    <row r="798">
      <c r="A798" t="inlineStr">
        <is>
          <t>INT_L_X8Y53/INT_L.BYP_BOUNCE2-&gt;&gt;IMUX_L14</t>
        </is>
      </c>
      <c r="B798" t="inlineStr">
        <is>
          <t>Buffer</t>
        </is>
      </c>
      <c r="C798" t="n">
        <v>1.6107141875</v>
      </c>
      <c r="D798" t="n">
        <v>0.007713</v>
      </c>
      <c r="E798" t="n">
        <v>0.047</v>
      </c>
      <c r="F798" t="n">
        <v>0.038</v>
      </c>
      <c r="G798" t="n">
        <v>0.138</v>
      </c>
      <c r="H798" t="n">
        <v>0.114</v>
      </c>
      <c r="I798">
        <f>((((D803) + (D802))) + (D799 + D800))</f>
        <v/>
      </c>
      <c r="J798">
        <f>(((((D803) + (D802))) + (D799 + D800))*C798)</f>
        <v/>
      </c>
    </row>
    <row r="799">
      <c r="A799" t="inlineStr">
        <is>
          <t>INT_L_X8Y53/IMUX_L14</t>
        </is>
      </c>
      <c r="B799" t="inlineStr">
        <is>
          <t>Part of wire</t>
        </is>
      </c>
      <c r="C799" t="n">
        <v>0</v>
      </c>
      <c r="D799" t="n">
        <v>0</v>
      </c>
    </row>
    <row r="800">
      <c r="A800" t="inlineStr">
        <is>
          <t>CLBLM_L_X8Y53/CLBLM_IMUX14</t>
        </is>
      </c>
      <c r="B800" t="inlineStr">
        <is>
          <t>Part of wire</t>
        </is>
      </c>
      <c r="C800" t="n">
        <v>0</v>
      </c>
      <c r="D800" t="n">
        <v>0</v>
      </c>
      <c r="I800">
        <f>(((D799 + D800)/2) + (((D803) + (D802))))</f>
        <v/>
      </c>
      <c r="J800">
        <f>((C799 + C800)*(((D799 + D800)/2) + (((D803) + (D802)))))</f>
        <v/>
      </c>
    </row>
    <row r="801">
      <c r="A801" t="inlineStr">
        <is>
          <t>CLBLM_L_X8Y53/CLBLM_L.CLBLM_IMUX14-&gt;CLBLM_L_B1</t>
        </is>
      </c>
      <c r="B801" t="inlineStr">
        <is>
          <t>PassTransistor</t>
        </is>
      </c>
      <c r="C801" t="n">
        <v>0</v>
      </c>
      <c r="E801" t="n">
        <v>0</v>
      </c>
      <c r="F801" t="n">
        <v>0</v>
      </c>
      <c r="G801" t="n">
        <v>0</v>
      </c>
      <c r="H801" t="n">
        <v>0</v>
      </c>
      <c r="I801">
        <f>((D803) + (D802))</f>
        <v/>
      </c>
      <c r="J801">
        <f>(((D803) + (D802))*C801)</f>
        <v/>
      </c>
    </row>
    <row r="802">
      <c r="A802" t="inlineStr">
        <is>
          <t>CLBLM_L_X8Y53/CLBLM_L_B1</t>
        </is>
      </c>
      <c r="B802" t="inlineStr">
        <is>
          <t>Part of wire</t>
        </is>
      </c>
      <c r="C802" t="n">
        <v>0</v>
      </c>
      <c r="D802" t="n">
        <v>0</v>
      </c>
      <c r="I802">
        <f>(((D802)/2) + (D803))</f>
        <v/>
      </c>
      <c r="J802">
        <f>((C802)*(((D802)/2) + (D803)))</f>
        <v/>
      </c>
    </row>
    <row r="803">
      <c r="A803" t="inlineStr">
        <is>
          <t>ALU1/register_reg_r1_0_31_30_31_i_3/I4</t>
        </is>
      </c>
      <c r="B803" t="inlineStr">
        <is>
          <t>Inpin</t>
        </is>
      </c>
      <c r="D803" t="n">
        <v>0</v>
      </c>
      <c r="E803" t="n">
        <v>0.213</v>
      </c>
      <c r="F803" t="n">
        <v>0.171</v>
      </c>
      <c r="G803" t="n">
        <v>0.518</v>
      </c>
      <c r="H803" t="n">
        <v>0.417</v>
      </c>
    </row>
    <row r="804">
      <c r="A804" t="inlineStr">
        <is>
          <t>sw_IBUF[1]: sw_IBUF[1]_inst/O to ALU1/register_reg_r1_0_31_30_31_i_3/I4 sum delays</t>
        </is>
      </c>
      <c r="E804">
        <f>(E2 + E5 + E7 + E9 + E11 + E15 + E18 + E31 + E40 + E50 + E59 + E68 + E77 + E93 + E190 + E607 + E697 + E709 + E754 + E761 + E782 + E784 + E798 + E801 + E803)</f>
        <v/>
      </c>
      <c r="F804">
        <f>(F2 + F5 + F7 + F9 + F11 + F15 + F18 + F31 + F40 + F50 + F59 + F68 + F77 + F93 + F190 + F607 + F697 + F709 + F754 + F761 + F782 + F784 + F798 + F801 + F803)</f>
        <v/>
      </c>
      <c r="G804">
        <f>(G2 + G5 + G7 + G9 + G11 + G15 + G18 + G31 + G40 + G50 + G59 + G68 + G77 + G93 + G190 + G607 + G697 + G709 + G754 + G761 + G782 + G784 + G798 + G801 + G803)</f>
        <v/>
      </c>
      <c r="H804">
        <f>(H2 + H5 + H7 + H9 + H11 + H15 + H18 + H31 + H40 + H50 + H59 + H68 + H77 + H93 + H190 + H607 + H697 + H709 + H754 + H761 + H782 + H784 + H798 + H801 + H803)</f>
        <v/>
      </c>
      <c r="J804">
        <f>(J2 + J4 + J5 + J6 + J7 + J8 + J9 + J10 + J11 + J14 + J15 + J17 + J18 + J30 + J31 + J39 + J40 + J49 + J50 + J58 + J59 + J67 + J68 + J76 + J77 + J79 + J93 + J95 + J190 + J195 + J607 + J619 + J697 + J708 + J709 + J711 + J754 + J760 + J761 + J763 + J782 + J783 + J784 + J786 + J798 + J800 + J801 + J802 + J803)</f>
        <v/>
      </c>
    </row>
    <row r="805">
      <c r="A805" t="inlineStr">
        <is>
          <t>sw_IBUF[1]: sw_IBUF[1]_inst/O to ALU1/register_reg_r1_0_31_30_31_i_3/I4sum delays + cap delay</t>
        </is>
      </c>
      <c r="E805">
        <f>1000*(E804 + J804)</f>
        <v/>
      </c>
      <c r="F805">
        <f>1000*(F804 + J804)</f>
        <v/>
      </c>
      <c r="G805">
        <f>1000*(G804 + J804)</f>
        <v/>
      </c>
      <c r="H805">
        <f>1000*(H804 + J804)</f>
        <v/>
      </c>
    </row>
    <row r="807">
      <c r="A807" t="inlineStr">
        <is>
          <t>sw_IBUF[1]: sw_IBUF[1]_inst/O to ALU1/register_reg_r1_0_31_30_31_i_3/I4Total delay (from Vivado)</t>
        </is>
      </c>
      <c r="E807" t="inlineStr">
        <is>
          <t>1952</t>
        </is>
      </c>
      <c r="F807" t="inlineStr">
        <is>
          <t>1692</t>
        </is>
      </c>
      <c r="G807" t="inlineStr">
        <is>
          <t>3286</t>
        </is>
      </c>
      <c r="H807" t="inlineStr">
        <is>
          <t>2791</t>
        </is>
      </c>
    </row>
    <row r="809">
      <c r="A809" t="inlineStr">
        <is>
          <t>INT_L_X10Y53/INT_L.NR1END0-&gt;&gt;NR1BEG0</t>
        </is>
      </c>
      <c r="B809" t="inlineStr">
        <is>
          <t>Buffer</t>
        </is>
      </c>
      <c r="C809" t="n">
        <v>1.16220225</v>
      </c>
      <c r="D809" t="n">
        <v>0.008429000000000001</v>
      </c>
      <c r="E809" t="n">
        <v>0.056</v>
      </c>
      <c r="F809" t="n">
        <v>0.046</v>
      </c>
      <c r="G809" t="n">
        <v>0.132</v>
      </c>
      <c r="H809" t="n">
        <v>0.109</v>
      </c>
      <c r="I809">
        <f>((D812 + D823 + D834 + D845) + (D810 + D811))</f>
        <v/>
      </c>
      <c r="J809">
        <f>(((D812 + D823 + D834 + D845) + (D810 + D811))*C809)</f>
        <v/>
      </c>
    </row>
    <row r="810">
      <c r="A810" t="inlineStr">
        <is>
          <t>INT_L_X10Y53/NR1BEG0</t>
        </is>
      </c>
      <c r="B810" t="inlineStr">
        <is>
          <t>Part of wire</t>
        </is>
      </c>
      <c r="C810" t="n">
        <v>0</v>
      </c>
      <c r="D810" t="n">
        <v>0</v>
      </c>
    </row>
    <row r="811">
      <c r="A811" t="inlineStr">
        <is>
          <t>INT_L_X10Y54/NR1END0</t>
        </is>
      </c>
      <c r="B811" t="inlineStr">
        <is>
          <t>Part of wire</t>
        </is>
      </c>
      <c r="C811" t="n">
        <v>0</v>
      </c>
      <c r="D811" t="n">
        <v>0</v>
      </c>
      <c r="I811">
        <f>(((D810 + D811)/2) + (D812 + D823 + D834 + D845))</f>
        <v/>
      </c>
      <c r="J811">
        <f>((C810 + C811)*(((D810 + D811)/2) + (D812 + D823 + D834 + D845)))</f>
        <v/>
      </c>
    </row>
    <row r="812">
      <c r="A812" t="inlineStr">
        <is>
          <t>INT_L_X10Y54/INT_L.NR1END0-&gt;&gt;IMUX_L0</t>
        </is>
      </c>
      <c r="B812" t="inlineStr">
        <is>
          <t>Buffer</t>
        </is>
      </c>
      <c r="C812" t="n">
        <v>1.6107141875</v>
      </c>
      <c r="D812" t="n">
        <v>0.007713</v>
      </c>
      <c r="E812" t="n">
        <v>0.047</v>
      </c>
      <c r="F812" t="n">
        <v>0.038</v>
      </c>
      <c r="G812" t="n">
        <v>0.138</v>
      </c>
      <c r="H812" t="n">
        <v>0.114</v>
      </c>
      <c r="I812">
        <f>((((D817) + (D816))) + (D813 + D814))</f>
        <v/>
      </c>
      <c r="J812">
        <f>(((((D817) + (D816))) + (D813 + D814))*C812)</f>
        <v/>
      </c>
    </row>
    <row r="813">
      <c r="A813" t="inlineStr">
        <is>
          <t>INT_L_X10Y54/IMUX_L0</t>
        </is>
      </c>
      <c r="B813" t="inlineStr">
        <is>
          <t>Part of wire</t>
        </is>
      </c>
      <c r="C813" t="n">
        <v>0</v>
      </c>
      <c r="D813" t="n">
        <v>0</v>
      </c>
    </row>
    <row r="814">
      <c r="A814" t="inlineStr">
        <is>
          <t>CLBLM_L_X10Y54/CLBLM_IMUX0</t>
        </is>
      </c>
      <c r="B814" t="inlineStr">
        <is>
          <t>Part of wire</t>
        </is>
      </c>
      <c r="C814" t="n">
        <v>0</v>
      </c>
      <c r="D814" t="n">
        <v>0</v>
      </c>
      <c r="I814">
        <f>(((D813 + D814)/2) + (((D817) + (D816))))</f>
        <v/>
      </c>
      <c r="J814">
        <f>((C813 + C814)*(((D813 + D814)/2) + (((D817) + (D816)))))</f>
        <v/>
      </c>
    </row>
    <row r="815">
      <c r="A815" t="inlineStr">
        <is>
          <t>CLBLM_L_X10Y54/CLBLM_L.CLBLM_IMUX0-&gt;CLBLM_L_A3</t>
        </is>
      </c>
      <c r="B815" t="inlineStr">
        <is>
          <t>PassTransistor</t>
        </is>
      </c>
      <c r="C815" t="n">
        <v>0</v>
      </c>
      <c r="E815" t="n">
        <v>0</v>
      </c>
      <c r="F815" t="n">
        <v>0</v>
      </c>
      <c r="G815" t="n">
        <v>0</v>
      </c>
      <c r="H815" t="n">
        <v>0</v>
      </c>
      <c r="I815">
        <f>((D817) + (D816))</f>
        <v/>
      </c>
      <c r="J815">
        <f>(((D817) + (D816))*C815)</f>
        <v/>
      </c>
    </row>
    <row r="816">
      <c r="A816" t="inlineStr">
        <is>
          <t>CLBLM_L_X10Y54/CLBLM_L_A3</t>
        </is>
      </c>
      <c r="B816" t="inlineStr">
        <is>
          <t>Part of wire</t>
        </is>
      </c>
      <c r="C816" t="n">
        <v>0</v>
      </c>
      <c r="D816" t="n">
        <v>0</v>
      </c>
      <c r="I816">
        <f>(((D816)/2) + (D817))</f>
        <v/>
      </c>
      <c r="J816">
        <f>((C816)*(((D816)/2) + (D817)))</f>
        <v/>
      </c>
    </row>
    <row r="817">
      <c r="A817" t="inlineStr">
        <is>
          <t>masterReg/readData2[29]_i_4/I0</t>
        </is>
      </c>
      <c r="B817" t="inlineStr">
        <is>
          <t>Inpin</t>
        </is>
      </c>
      <c r="D817" t="n">
        <v>0</v>
      </c>
      <c r="E817" t="n">
        <v>0.133</v>
      </c>
      <c r="F817" t="n">
        <v>0.107</v>
      </c>
      <c r="G817" t="n">
        <v>0.344</v>
      </c>
      <c r="H817" t="n">
        <v>0.278</v>
      </c>
    </row>
    <row r="818">
      <c r="A818" t="inlineStr">
        <is>
          <t>sw_IBUF[1]: sw_IBUF[1]_inst/O to masterReg/readData2[29]_i_4/I0 sum delays</t>
        </is>
      </c>
      <c r="E818">
        <f>(E2 + E5 + E7 + E9 + E11 + E15 + E18 + E31 + E40 + E50 + E59 + E68 + E77 + E93 + E190 + E607 + E697 + E709 + E809 + E812 + E815 + E817)</f>
        <v/>
      </c>
      <c r="F818">
        <f>(F2 + F5 + F7 + F9 + F11 + F15 + F18 + F31 + F40 + F50 + F59 + F68 + F77 + F93 + F190 + F607 + F697 + F709 + F809 + F812 + F815 + F817)</f>
        <v/>
      </c>
      <c r="G818">
        <f>(G2 + G5 + G7 + G9 + G11 + G15 + G18 + G31 + G40 + G50 + G59 + G68 + G77 + G93 + G190 + G607 + G697 + G709 + G809 + G812 + G815 + G817)</f>
        <v/>
      </c>
      <c r="H818">
        <f>(H2 + H5 + H7 + H9 + H11 + H15 + H18 + H31 + H40 + H50 + H59 + H68 + H77 + H93 + H190 + H607 + H697 + H709 + H809 + H812 + H815 + H817)</f>
        <v/>
      </c>
      <c r="J818">
        <f>(J2 + J4 + J5 + J6 + J7 + J8 + J9 + J10 + J11 + J14 + J15 + J17 + J18 + J30 + J31 + J39 + J40 + J49 + J50 + J58 + J59 + J67 + J68 + J76 + J77 + J79 + J93 + J95 + J190 + J195 + J607 + J619 + J697 + J708 + J709 + J711 + J809 + J811 + J812 + J814 + J815 + J816 + J817)</f>
        <v/>
      </c>
    </row>
    <row r="819">
      <c r="A819" t="inlineStr">
        <is>
          <t>sw_IBUF[1]: sw_IBUF[1]_inst/O to masterReg/readData2[29]_i_4/I0sum delays + cap delay</t>
        </is>
      </c>
      <c r="E819">
        <f>1000*(E818 + J818)</f>
        <v/>
      </c>
      <c r="F819">
        <f>1000*(F818 + J818)</f>
        <v/>
      </c>
      <c r="G819">
        <f>1000*(G818 + J818)</f>
        <v/>
      </c>
      <c r="H819">
        <f>1000*(H818 + J818)</f>
        <v/>
      </c>
    </row>
    <row r="821">
      <c r="A821" t="inlineStr">
        <is>
          <t>sw_IBUF[1]: sw_IBUF[1]_inst/O to masterReg/readData2[29]_i_4/I0Total delay (from Vivado)</t>
        </is>
      </c>
      <c r="E821" t="inlineStr">
        <is>
          <t>1745</t>
        </is>
      </c>
      <c r="F821" t="inlineStr">
        <is>
          <t>1517</t>
        </is>
      </c>
      <c r="G821" t="inlineStr">
        <is>
          <t>2861</t>
        </is>
      </c>
      <c r="H821" t="inlineStr">
        <is>
          <t>2438</t>
        </is>
      </c>
    </row>
    <row r="823">
      <c r="A823" t="inlineStr">
        <is>
          <t>INT_L_X10Y54/INT_L.NR1END0-&gt;&gt;IMUX_L24</t>
        </is>
      </c>
      <c r="B823" t="inlineStr">
        <is>
          <t>Buffer</t>
        </is>
      </c>
      <c r="C823" t="n">
        <v>1.6107141875</v>
      </c>
      <c r="D823" t="n">
        <v>0.007713</v>
      </c>
      <c r="E823" t="n">
        <v>0.047</v>
      </c>
      <c r="F823" t="n">
        <v>0.038</v>
      </c>
      <c r="G823" t="n">
        <v>0.138</v>
      </c>
      <c r="H823" t="n">
        <v>0.114</v>
      </c>
      <c r="I823">
        <f>((((D828) + (D827))) + (D824 + D825))</f>
        <v/>
      </c>
      <c r="J823">
        <f>(((((D828) + (D827))) + (D824 + D825))*C823)</f>
        <v/>
      </c>
    </row>
    <row r="824">
      <c r="A824" t="inlineStr">
        <is>
          <t>INT_L_X10Y54/IMUX_L24</t>
        </is>
      </c>
      <c r="B824" t="inlineStr">
        <is>
          <t>Part of wire</t>
        </is>
      </c>
      <c r="C824" t="n">
        <v>0</v>
      </c>
      <c r="D824" t="n">
        <v>0</v>
      </c>
    </row>
    <row r="825">
      <c r="A825" t="inlineStr">
        <is>
          <t>CLBLM_L_X10Y54/CLBLM_IMUX24</t>
        </is>
      </c>
      <c r="B825" t="inlineStr">
        <is>
          <t>Part of wire</t>
        </is>
      </c>
      <c r="C825" t="n">
        <v>0</v>
      </c>
      <c r="D825" t="n">
        <v>0</v>
      </c>
      <c r="I825">
        <f>(((D824 + D825)/2) + (((D828) + (D827))))</f>
        <v/>
      </c>
      <c r="J825">
        <f>((C824 + C825)*(((D824 + D825)/2) + (((D828) + (D827)))))</f>
        <v/>
      </c>
    </row>
    <row r="826">
      <c r="A826" t="inlineStr">
        <is>
          <t>CLBLM_L_X10Y54/CLBLM_L.CLBLM_IMUX24-&gt;CLBLM_M_B5</t>
        </is>
      </c>
      <c r="B826" t="inlineStr">
        <is>
          <t>PassTransistor</t>
        </is>
      </c>
      <c r="C826" t="n">
        <v>0</v>
      </c>
      <c r="E826" t="n">
        <v>0</v>
      </c>
      <c r="F826" t="n">
        <v>0</v>
      </c>
      <c r="G826" t="n">
        <v>0</v>
      </c>
      <c r="H826" t="n">
        <v>0</v>
      </c>
      <c r="I826">
        <f>((D828) + (D827))</f>
        <v/>
      </c>
      <c r="J826">
        <f>(((D828) + (D827))*C826)</f>
        <v/>
      </c>
    </row>
    <row r="827">
      <c r="A827" t="inlineStr">
        <is>
          <t>CLBLM_L_X10Y54/CLBLM_M_B5</t>
        </is>
      </c>
      <c r="B827" t="inlineStr">
        <is>
          <t>Part of wire</t>
        </is>
      </c>
      <c r="C827" t="n">
        <v>0</v>
      </c>
      <c r="D827" t="n">
        <v>0</v>
      </c>
      <c r="I827">
        <f>(((D827)/2) + (D828))</f>
        <v/>
      </c>
      <c r="J827">
        <f>((C827)*(((D827)/2) + (D828)))</f>
        <v/>
      </c>
    </row>
    <row r="828">
      <c r="A828" t="inlineStr">
        <is>
          <t>ALU1/register_reg_r1_0_31_24_29_i_16/I4</t>
        </is>
      </c>
      <c r="B828" t="inlineStr">
        <is>
          <t>Inpin</t>
        </is>
      </c>
      <c r="D828" t="n">
        <v>0</v>
      </c>
      <c r="E828" t="n">
        <v>0.052</v>
      </c>
      <c r="F828" t="n">
        <v>0.042</v>
      </c>
      <c r="G828" t="n">
        <v>0.137</v>
      </c>
      <c r="H828" t="n">
        <v>0.111</v>
      </c>
    </row>
    <row r="829">
      <c r="A829" t="inlineStr">
        <is>
          <t>sw_IBUF[1]: sw_IBUF[1]_inst/O to ALU1/register_reg_r1_0_31_24_29_i_16/I4 sum delays</t>
        </is>
      </c>
      <c r="E829">
        <f>(E2 + E5 + E7 + E9 + E11 + E15 + E18 + E31 + E40 + E50 + E59 + E68 + E77 + E93 + E190 + E607 + E697 + E709 + E809 + E823 + E826 + E828)</f>
        <v/>
      </c>
      <c r="F829">
        <f>(F2 + F5 + F7 + F9 + F11 + F15 + F18 + F31 + F40 + F50 + F59 + F68 + F77 + F93 + F190 + F607 + F697 + F709 + F809 + F823 + F826 + F828)</f>
        <v/>
      </c>
      <c r="G829">
        <f>(G2 + G5 + G7 + G9 + G11 + G15 + G18 + G31 + G40 + G50 + G59 + G68 + G77 + G93 + G190 + G607 + G697 + G709 + G809 + G823 + G826 + G828)</f>
        <v/>
      </c>
      <c r="H829">
        <f>(H2 + H5 + H7 + H9 + H11 + H15 + H18 + H31 + H40 + H50 + H59 + H68 + H77 + H93 + H190 + H607 + H697 + H709 + H809 + H823 + H826 + H828)</f>
        <v/>
      </c>
      <c r="J829">
        <f>(J2 + J4 + J5 + J6 + J7 + J8 + J9 + J10 + J11 + J14 + J15 + J17 + J18 + J30 + J31 + J39 + J40 + J49 + J50 + J58 + J59 + J67 + J68 + J76 + J77 + J79 + J93 + J95 + J190 + J195 + J607 + J619 + J697 + J708 + J709 + J711 + J809 + J811 + J823 + J825 + J826 + J827 + J828)</f>
        <v/>
      </c>
    </row>
    <row r="830">
      <c r="A830" t="inlineStr">
        <is>
          <t>sw_IBUF[1]: sw_IBUF[1]_inst/O to ALU1/register_reg_r1_0_31_24_29_i_16/I4sum delays + cap delay</t>
        </is>
      </c>
      <c r="E830">
        <f>1000*(E829 + J829)</f>
        <v/>
      </c>
      <c r="F830">
        <f>1000*(F829 + J829)</f>
        <v/>
      </c>
      <c r="G830">
        <f>1000*(G829 + J829)</f>
        <v/>
      </c>
      <c r="H830">
        <f>1000*(H829 + J829)</f>
        <v/>
      </c>
    </row>
    <row r="832">
      <c r="A832" t="inlineStr">
        <is>
          <t>sw_IBUF[1]: sw_IBUF[1]_inst/O to ALU1/register_reg_r1_0_31_24_29_i_16/I4Total delay (from Vivado)</t>
        </is>
      </c>
      <c r="E832" t="inlineStr">
        <is>
          <t>1664</t>
        </is>
      </c>
      <c r="F832" t="inlineStr">
        <is>
          <t>1452</t>
        </is>
      </c>
      <c r="G832" t="inlineStr">
        <is>
          <t>2688</t>
        </is>
      </c>
      <c r="H832" t="inlineStr">
        <is>
          <t>2300</t>
        </is>
      </c>
    </row>
    <row r="834">
      <c r="A834" t="inlineStr">
        <is>
          <t>INT_L_X10Y54/INT_L.NR1END0-&gt;&gt;IMUX_L16</t>
        </is>
      </c>
      <c r="B834" t="inlineStr">
        <is>
          <t>Buffer</t>
        </is>
      </c>
      <c r="C834" t="n">
        <v>1.6107141875</v>
      </c>
      <c r="D834" t="n">
        <v>0.007713</v>
      </c>
      <c r="E834" t="n">
        <v>0.047</v>
      </c>
      <c r="F834" t="n">
        <v>0.038</v>
      </c>
      <c r="G834" t="n">
        <v>0.138</v>
      </c>
      <c r="H834" t="n">
        <v>0.114</v>
      </c>
      <c r="I834">
        <f>((((D839) + (D838))) + (D835 + D836))</f>
        <v/>
      </c>
      <c r="J834">
        <f>(((((D839) + (D838))) + (D835 + D836))*C834)</f>
        <v/>
      </c>
    </row>
    <row r="835">
      <c r="A835" t="inlineStr">
        <is>
          <t>INT_L_X10Y54/IMUX_L16</t>
        </is>
      </c>
      <c r="B835" t="inlineStr">
        <is>
          <t>Part of wire</t>
        </is>
      </c>
      <c r="C835" t="n">
        <v>0</v>
      </c>
      <c r="D835" t="n">
        <v>0</v>
      </c>
    </row>
    <row r="836">
      <c r="A836" t="inlineStr">
        <is>
          <t>CLBLM_L_X10Y54/CLBLM_IMUX16</t>
        </is>
      </c>
      <c r="B836" t="inlineStr">
        <is>
          <t>Part of wire</t>
        </is>
      </c>
      <c r="C836" t="n">
        <v>0</v>
      </c>
      <c r="D836" t="n">
        <v>0</v>
      </c>
      <c r="I836">
        <f>(((D835 + D836)/2) + (((D839) + (D838))))</f>
        <v/>
      </c>
      <c r="J836">
        <f>((C835 + C836)*(((D835 + D836)/2) + (((D839) + (D838)))))</f>
        <v/>
      </c>
    </row>
    <row r="837">
      <c r="A837" t="inlineStr">
        <is>
          <t>CLBLM_L_X10Y54/CLBLM_L.CLBLM_IMUX16-&gt;CLBLM_L_B3</t>
        </is>
      </c>
      <c r="B837" t="inlineStr">
        <is>
          <t>PassTransistor</t>
        </is>
      </c>
      <c r="C837" t="n">
        <v>0</v>
      </c>
      <c r="E837" t="n">
        <v>0</v>
      </c>
      <c r="F837" t="n">
        <v>0</v>
      </c>
      <c r="G837" t="n">
        <v>0</v>
      </c>
      <c r="H837" t="n">
        <v>0</v>
      </c>
      <c r="I837">
        <f>((D839) + (D838))</f>
        <v/>
      </c>
      <c r="J837">
        <f>(((D839) + (D838))*C837)</f>
        <v/>
      </c>
    </row>
    <row r="838">
      <c r="A838" t="inlineStr">
        <is>
          <t>CLBLM_L_X10Y54/CLBLM_L_B3</t>
        </is>
      </c>
      <c r="B838" t="inlineStr">
        <is>
          <t>Part of wire</t>
        </is>
      </c>
      <c r="C838" t="n">
        <v>0</v>
      </c>
      <c r="D838" t="n">
        <v>0</v>
      </c>
      <c r="I838">
        <f>(((D838)/2) + (D839))</f>
        <v/>
      </c>
      <c r="J838">
        <f>((C838)*(((D838)/2) + (D839)))</f>
        <v/>
      </c>
    </row>
    <row r="839">
      <c r="A839" t="inlineStr">
        <is>
          <t>masterReg/readData2[31]_i_5/I0</t>
        </is>
      </c>
      <c r="B839" t="inlineStr">
        <is>
          <t>Inpin</t>
        </is>
      </c>
      <c r="D839" t="n">
        <v>0</v>
      </c>
      <c r="E839" t="n">
        <v>0.136</v>
      </c>
      <c r="F839" t="n">
        <v>0.109</v>
      </c>
      <c r="G839" t="n">
        <v>0.349</v>
      </c>
      <c r="H839" t="n">
        <v>0.281</v>
      </c>
    </row>
    <row r="840">
      <c r="A840" t="inlineStr">
        <is>
          <t>sw_IBUF[1]: sw_IBUF[1]_inst/O to masterReg/readData2[31]_i_5/I0 sum delays</t>
        </is>
      </c>
      <c r="E840">
        <f>(E2 + E5 + E7 + E9 + E11 + E15 + E18 + E31 + E40 + E50 + E59 + E68 + E77 + E93 + E190 + E607 + E697 + E709 + E809 + E834 + E837 + E839)</f>
        <v/>
      </c>
      <c r="F840">
        <f>(F2 + F5 + F7 + F9 + F11 + F15 + F18 + F31 + F40 + F50 + F59 + F68 + F77 + F93 + F190 + F607 + F697 + F709 + F809 + F834 + F837 + F839)</f>
        <v/>
      </c>
      <c r="G840">
        <f>(G2 + G5 + G7 + G9 + G11 + G15 + G18 + G31 + G40 + G50 + G59 + G68 + G77 + G93 + G190 + G607 + G697 + G709 + G809 + G834 + G837 + G839)</f>
        <v/>
      </c>
      <c r="H840">
        <f>(H2 + H5 + H7 + H9 + H11 + H15 + H18 + H31 + H40 + H50 + H59 + H68 + H77 + H93 + H190 + H607 + H697 + H709 + H809 + H834 + H837 + H839)</f>
        <v/>
      </c>
      <c r="J840">
        <f>(J2 + J4 + J5 + J6 + J7 + J8 + J9 + J10 + J11 + J14 + J15 + J17 + J18 + J30 + J31 + J39 + J40 + J49 + J50 + J58 + J59 + J67 + J68 + J76 + J77 + J79 + J93 + J95 + J190 + J195 + J607 + J619 + J697 + J708 + J709 + J711 + J809 + J811 + J834 + J836 + J837 + J838 + J839)</f>
        <v/>
      </c>
    </row>
    <row r="841">
      <c r="A841" t="inlineStr">
        <is>
          <t>sw_IBUF[1]: sw_IBUF[1]_inst/O to masterReg/readData2[31]_i_5/I0sum delays + cap delay</t>
        </is>
      </c>
      <c r="E841">
        <f>1000*(E840 + J840)</f>
        <v/>
      </c>
      <c r="F841">
        <f>1000*(F840 + J840)</f>
        <v/>
      </c>
      <c r="G841">
        <f>1000*(G840 + J840)</f>
        <v/>
      </c>
      <c r="H841">
        <f>1000*(H840 + J840)</f>
        <v/>
      </c>
    </row>
    <row r="843">
      <c r="A843" t="inlineStr">
        <is>
          <t>sw_IBUF[1]: sw_IBUF[1]_inst/O to masterReg/readData2[31]_i_5/I0Total delay (from Vivado)</t>
        </is>
      </c>
      <c r="E843" t="inlineStr">
        <is>
          <t>1748</t>
        </is>
      </c>
      <c r="F843" t="inlineStr">
        <is>
          <t>1519</t>
        </is>
      </c>
      <c r="G843" t="inlineStr">
        <is>
          <t>2865</t>
        </is>
      </c>
      <c r="H843" t="inlineStr">
        <is>
          <t>2442</t>
        </is>
      </c>
    </row>
    <row r="845">
      <c r="A845" t="inlineStr">
        <is>
          <t>INT_L_X10Y54/INT_L.NR1END0-&gt;&gt;IMUX_L32</t>
        </is>
      </c>
      <c r="B845" t="inlineStr">
        <is>
          <t>Buffer</t>
        </is>
      </c>
      <c r="C845" t="n">
        <v>1.6107141875</v>
      </c>
      <c r="D845" t="n">
        <v>0.007713</v>
      </c>
      <c r="E845" t="n">
        <v>0.047</v>
      </c>
      <c r="F845" t="n">
        <v>0.038</v>
      </c>
      <c r="G845" t="n">
        <v>0.138</v>
      </c>
      <c r="H845" t="n">
        <v>0.114</v>
      </c>
      <c r="I845">
        <f>((((D850) + (D849))) + (D846 + D847))</f>
        <v/>
      </c>
      <c r="J845">
        <f>(((((D850) + (D849))) + (D846 + D847))*C845)</f>
        <v/>
      </c>
    </row>
    <row r="846">
      <c r="A846" t="inlineStr">
        <is>
          <t>INT_L_X10Y54/IMUX_L32</t>
        </is>
      </c>
      <c r="B846" t="inlineStr">
        <is>
          <t>Part of wire</t>
        </is>
      </c>
      <c r="C846" t="n">
        <v>0</v>
      </c>
      <c r="D846" t="n">
        <v>0</v>
      </c>
    </row>
    <row r="847">
      <c r="A847" t="inlineStr">
        <is>
          <t>CLBLM_L_X10Y54/CLBLM_IMUX32</t>
        </is>
      </c>
      <c r="B847" t="inlineStr">
        <is>
          <t>Part of wire</t>
        </is>
      </c>
      <c r="C847" t="n">
        <v>0</v>
      </c>
      <c r="D847" t="n">
        <v>0</v>
      </c>
      <c r="I847">
        <f>(((D846 + D847)/2) + (((D850) + (D849))))</f>
        <v/>
      </c>
      <c r="J847">
        <f>((C846 + C847)*(((D846 + D847)/2) + (((D850) + (D849)))))</f>
        <v/>
      </c>
    </row>
    <row r="848">
      <c r="A848" t="inlineStr">
        <is>
          <t>CLBLM_L_X10Y54/CLBLM_L.CLBLM_IMUX32-&gt;CLBLM_M_C1</t>
        </is>
      </c>
      <c r="B848" t="inlineStr">
        <is>
          <t>PassTransistor</t>
        </is>
      </c>
      <c r="C848" t="n">
        <v>0</v>
      </c>
      <c r="E848" t="n">
        <v>0</v>
      </c>
      <c r="F848" t="n">
        <v>0</v>
      </c>
      <c r="G848" t="n">
        <v>0</v>
      </c>
      <c r="H848" t="n">
        <v>0</v>
      </c>
      <c r="I848">
        <f>((D850) + (D849))</f>
        <v/>
      </c>
      <c r="J848">
        <f>(((D850) + (D849))*C848)</f>
        <v/>
      </c>
    </row>
    <row r="849">
      <c r="A849" t="inlineStr">
        <is>
          <t>CLBLM_L_X10Y54/CLBLM_M_C1</t>
        </is>
      </c>
      <c r="B849" t="inlineStr">
        <is>
          <t>Part of wire</t>
        </is>
      </c>
      <c r="C849" t="n">
        <v>0</v>
      </c>
      <c r="D849" t="n">
        <v>0</v>
      </c>
      <c r="I849">
        <f>(((D849)/2) + (D850))</f>
        <v/>
      </c>
      <c r="J849">
        <f>((C849)*(((D849)/2) + (D850)))</f>
        <v/>
      </c>
    </row>
    <row r="850">
      <c r="A850" t="inlineStr">
        <is>
          <t>masterReg/register_reg_r1_0_31_24_29_i_15/I0</t>
        </is>
      </c>
      <c r="B850" t="inlineStr">
        <is>
          <t>Inpin</t>
        </is>
      </c>
      <c r="D850" t="n">
        <v>0</v>
      </c>
      <c r="E850" t="n">
        <v>0.219</v>
      </c>
      <c r="F850" t="n">
        <v>0.176</v>
      </c>
      <c r="G850" t="n">
        <v>0.521</v>
      </c>
      <c r="H850" t="n">
        <v>0.42</v>
      </c>
    </row>
    <row r="851">
      <c r="A851" t="inlineStr">
        <is>
          <t>sw_IBUF[1]: sw_IBUF[1]_inst/O to masterReg/register_reg_r1_0_31_24_29_i_15/I0 sum delays</t>
        </is>
      </c>
      <c r="E851">
        <f>(E2 + E5 + E7 + E9 + E11 + E15 + E18 + E31 + E40 + E50 + E59 + E68 + E77 + E93 + E190 + E607 + E697 + E709 + E809 + E845 + E848 + E850)</f>
        <v/>
      </c>
      <c r="F851">
        <f>(F2 + F5 + F7 + F9 + F11 + F15 + F18 + F31 + F40 + F50 + F59 + F68 + F77 + F93 + F190 + F607 + F697 + F709 + F809 + F845 + F848 + F850)</f>
        <v/>
      </c>
      <c r="G851">
        <f>(G2 + G5 + G7 + G9 + G11 + G15 + G18 + G31 + G40 + G50 + G59 + G68 + G77 + G93 + G190 + G607 + G697 + G709 + G809 + G845 + G848 + G850)</f>
        <v/>
      </c>
      <c r="H851">
        <f>(H2 + H5 + H7 + H9 + H11 + H15 + H18 + H31 + H40 + H50 + H59 + H68 + H77 + H93 + H190 + H607 + H697 + H709 + H809 + H845 + H848 + H850)</f>
        <v/>
      </c>
      <c r="J851">
        <f>(J2 + J4 + J5 + J6 + J7 + J8 + J9 + J10 + J11 + J14 + J15 + J17 + J18 + J30 + J31 + J39 + J40 + J49 + J50 + J58 + J59 + J67 + J68 + J76 + J77 + J79 + J93 + J95 + J190 + J195 + J607 + J619 + J697 + J708 + J709 + J711 + J809 + J811 + J845 + J847 + J848 + J849 + J850)</f>
        <v/>
      </c>
    </row>
    <row r="852">
      <c r="A852" t="inlineStr">
        <is>
          <t>sw_IBUF[1]: sw_IBUF[1]_inst/O to masterReg/register_reg_r1_0_31_24_29_i_15/I0sum delays + cap delay</t>
        </is>
      </c>
      <c r="E852">
        <f>1000*(E851 + J851)</f>
        <v/>
      </c>
      <c r="F852">
        <f>1000*(F851 + J851)</f>
        <v/>
      </c>
      <c r="G852">
        <f>1000*(G851 + J851)</f>
        <v/>
      </c>
      <c r="H852">
        <f>1000*(H851 + J851)</f>
        <v/>
      </c>
    </row>
    <row r="854">
      <c r="A854" t="inlineStr">
        <is>
          <t>sw_IBUF[1]: sw_IBUF[1]_inst/O to masterReg/register_reg_r1_0_31_24_29_i_15/I0Total delay (from Vivado)</t>
        </is>
      </c>
      <c r="E854" t="inlineStr">
        <is>
          <t>1831</t>
        </is>
      </c>
      <c r="F854" t="inlineStr">
        <is>
          <t>1586</t>
        </is>
      </c>
      <c r="G854" t="inlineStr">
        <is>
          <t>3018</t>
        </is>
      </c>
      <c r="H854" t="inlineStr">
        <is>
          <t>2564</t>
        </is>
      </c>
    </row>
    <row r="856">
      <c r="A856" t="inlineStr">
        <is>
          <t>INT_L_X2Y47/INT_L.NR1END0-&gt;&gt;EE2BEG0</t>
        </is>
      </c>
      <c r="B856" t="inlineStr">
        <is>
          <t>Buffer</t>
        </is>
      </c>
      <c r="C856" t="n">
        <v>1.1851186875</v>
      </c>
      <c r="D856" t="n">
        <v>0.008473000000000001</v>
      </c>
      <c r="E856" t="n">
        <v>0.061</v>
      </c>
      <c r="F856" t="n">
        <v>0.05</v>
      </c>
      <c r="G856" t="n">
        <v>0.139</v>
      </c>
      <c r="H856" t="n">
        <v>0.115</v>
      </c>
      <c r="I856">
        <f>((D862 + D930) + (D857 + D858 + D859 + D860 + D861))</f>
        <v/>
      </c>
      <c r="J856">
        <f>(((D862 + D930) + (D857 + D858 + D859 + D860 + D861))*C856)</f>
        <v/>
      </c>
    </row>
    <row r="857">
      <c r="A857" t="inlineStr">
        <is>
          <t>INT_L_X2Y47/EE2BEG0</t>
        </is>
      </c>
      <c r="B857" t="inlineStr">
        <is>
          <t>Part of wire</t>
        </is>
      </c>
      <c r="C857" t="n">
        <v>0</v>
      </c>
      <c r="D857" t="n">
        <v>0</v>
      </c>
    </row>
    <row r="858">
      <c r="A858" t="inlineStr">
        <is>
          <t>INT_L_X4Y47/EE2END0</t>
        </is>
      </c>
      <c r="B858" t="inlineStr">
        <is>
          <t>Part of wire</t>
        </is>
      </c>
      <c r="C858" t="n">
        <v>0</v>
      </c>
      <c r="D858" t="n">
        <v>0</v>
      </c>
    </row>
    <row r="859">
      <c r="A859" t="inlineStr">
        <is>
          <t>INT_R_X3Y47/EE2A0</t>
        </is>
      </c>
      <c r="B859" t="inlineStr">
        <is>
          <t>Part of wire</t>
        </is>
      </c>
      <c r="C859" t="n">
        <v>0</v>
      </c>
      <c r="D859" t="n">
        <v>0</v>
      </c>
    </row>
    <row r="860">
      <c r="A860" t="inlineStr">
        <is>
          <t>CLBLM_R_X3Y47/CLBLM_EE2A0</t>
        </is>
      </c>
      <c r="B860" t="inlineStr">
        <is>
          <t>Part of wire</t>
        </is>
      </c>
      <c r="C860" t="n">
        <v>0</v>
      </c>
      <c r="D860" t="n">
        <v>0</v>
      </c>
    </row>
    <row r="861">
      <c r="A861" t="inlineStr">
        <is>
          <t>CLBLL_L_X4Y47/CLBLL_EE2A0</t>
        </is>
      </c>
      <c r="B861" t="inlineStr">
        <is>
          <t>Part of wire</t>
        </is>
      </c>
      <c r="C861" t="n">
        <v>0</v>
      </c>
      <c r="D861" t="n">
        <v>0</v>
      </c>
      <c r="I861">
        <f>(((D857 + D858 + D859 + D860 + D861)/2) + (D862 + D930))</f>
        <v/>
      </c>
      <c r="J861">
        <f>((C857 + C858 + C859 + C860 + C861)*(((D857 + D858 + D859 + D860 + D861)/2) + (D862 + D930)))</f>
        <v/>
      </c>
    </row>
    <row r="862">
      <c r="A862" t="inlineStr">
        <is>
          <t>INT_L_X4Y47/INT_L.EE2END0-&gt;&gt;WR1BEG1</t>
        </is>
      </c>
      <c r="B862" t="inlineStr">
        <is>
          <t>Buffer</t>
        </is>
      </c>
      <c r="C862" t="n">
        <v>1.16220225</v>
      </c>
      <c r="D862" t="n">
        <v>0.008429000000000001</v>
      </c>
      <c r="E862" t="n">
        <v>0.043</v>
      </c>
      <c r="F862" t="n">
        <v>0.035</v>
      </c>
      <c r="G862" t="n">
        <v>0.124</v>
      </c>
      <c r="H862" t="n">
        <v>0.103</v>
      </c>
      <c r="I862">
        <f>((D867 + D885 + D898) + (D863 + D864 + D865 + D866))</f>
        <v/>
      </c>
      <c r="J862">
        <f>(((D867 + D885 + D898) + (D863 + D864 + D865 + D866))*C862)</f>
        <v/>
      </c>
    </row>
    <row r="863">
      <c r="A863" t="inlineStr">
        <is>
          <t>INT_L_X4Y47/WR1BEG1</t>
        </is>
      </c>
      <c r="B863" t="inlineStr">
        <is>
          <t>Part of wire</t>
        </is>
      </c>
      <c r="C863" t="n">
        <v>0</v>
      </c>
      <c r="D863" t="n">
        <v>0</v>
      </c>
    </row>
    <row r="864">
      <c r="A864" t="inlineStr">
        <is>
          <t>INT_R_X3Y47/WR1END1</t>
        </is>
      </c>
      <c r="B864" t="inlineStr">
        <is>
          <t>Part of wire</t>
        </is>
      </c>
      <c r="C864" t="n">
        <v>0</v>
      </c>
      <c r="D864" t="n">
        <v>0</v>
      </c>
    </row>
    <row r="865">
      <c r="A865" t="inlineStr">
        <is>
          <t>CLBLL_L_X4Y47/CLBLL_WR1END1</t>
        </is>
      </c>
      <c r="B865" t="inlineStr">
        <is>
          <t>Part of wire</t>
        </is>
      </c>
      <c r="C865" t="n">
        <v>0.08269599999999999</v>
      </c>
      <c r="D865" t="n">
        <v>0.005801</v>
      </c>
    </row>
    <row r="866">
      <c r="A866" t="inlineStr">
        <is>
          <t>CLBLM_R_X3Y47/CLBLM_WR1END1</t>
        </is>
      </c>
      <c r="B866" t="inlineStr">
        <is>
          <t>Part of wire</t>
        </is>
      </c>
      <c r="C866" t="n">
        <v>0.09451000000000001</v>
      </c>
      <c r="D866" t="n">
        <v>0.005801</v>
      </c>
      <c r="I866">
        <f>(((D863 + D864 + D865 + D866)/2) + (D867 + D885 + D898))</f>
        <v/>
      </c>
      <c r="J866">
        <f>((C863 + C864 + C865 + C866)*(((D863 + D864 + D865 + D866)/2) + (D867 + D885 + D898)))</f>
        <v/>
      </c>
    </row>
    <row r="867">
      <c r="A867" t="inlineStr">
        <is>
          <t>INT_R_X3Y47/INT_R.WR1END1-&gt;&gt;FAN_ALT2</t>
        </is>
      </c>
      <c r="B867" t="inlineStr">
        <is>
          <t>Buffer</t>
        </is>
      </c>
      <c r="C867" t="n">
        <v>0</v>
      </c>
      <c r="D867" t="n">
        <v>0.00757</v>
      </c>
      <c r="E867" t="n">
        <v>0</v>
      </c>
      <c r="F867" t="n">
        <v>0</v>
      </c>
      <c r="G867" t="n">
        <v>0</v>
      </c>
      <c r="H867" t="n">
        <v>0</v>
      </c>
      <c r="I867">
        <f>((D869) + (D868))</f>
        <v/>
      </c>
      <c r="J867">
        <f>(((D869) + (D868))*C867)</f>
        <v/>
      </c>
    </row>
    <row r="868">
      <c r="A868" t="inlineStr">
        <is>
          <t>INT_R_X3Y47/FAN_ALT2</t>
        </is>
      </c>
      <c r="B868" t="inlineStr">
        <is>
          <t>Part of wire</t>
        </is>
      </c>
      <c r="C868" t="n">
        <v>0</v>
      </c>
      <c r="D868" t="n">
        <v>0</v>
      </c>
      <c r="I868">
        <f>(((D868)/2) + (D869))</f>
        <v/>
      </c>
      <c r="J868">
        <f>((C868)*(((D868)/2) + (D869)))</f>
        <v/>
      </c>
    </row>
    <row r="869">
      <c r="A869" t="inlineStr">
        <is>
          <t>INT_R_X3Y47/INT_R.FAN_ALT2-&gt;&gt;FAN_BOUNCE2</t>
        </is>
      </c>
      <c r="B869" t="inlineStr">
        <is>
          <t>Buffer</t>
        </is>
      </c>
      <c r="C869" t="n">
        <v>1.4764880625</v>
      </c>
      <c r="D869" t="n">
        <v>0</v>
      </c>
      <c r="E869" t="n">
        <v>0.059</v>
      </c>
      <c r="F869" t="n">
        <v>0.049</v>
      </c>
      <c r="G869" t="n">
        <v>0.178</v>
      </c>
      <c r="H869" t="n">
        <v>0.147</v>
      </c>
      <c r="I869">
        <f>((D872) + (D870 + D871))</f>
        <v/>
      </c>
      <c r="J869">
        <f>(((D872) + (D870 + D871))*C869)</f>
        <v/>
      </c>
    </row>
    <row r="870">
      <c r="A870" t="inlineStr">
        <is>
          <t>INT_R_X3Y47/FAN_BOUNCE2</t>
        </is>
      </c>
      <c r="B870" t="inlineStr">
        <is>
          <t>Part of wire</t>
        </is>
      </c>
      <c r="C870" t="n">
        <v>0</v>
      </c>
      <c r="D870" t="n">
        <v>0</v>
      </c>
    </row>
    <row r="871">
      <c r="A871" t="inlineStr">
        <is>
          <t>INT_R_X3Y46/FAN_BOUNCE_S3_2</t>
        </is>
      </c>
      <c r="B871" t="inlineStr">
        <is>
          <t>Part of wire</t>
        </is>
      </c>
      <c r="C871" t="n">
        <v>0</v>
      </c>
      <c r="D871" t="n">
        <v>0</v>
      </c>
      <c r="I871">
        <f>(((D870 + D871)/2) + (D872))</f>
        <v/>
      </c>
      <c r="J871">
        <f>((C870 + C871)*(((D870 + D871)/2) + (D872)))</f>
        <v/>
      </c>
    </row>
    <row r="872">
      <c r="A872" t="inlineStr">
        <is>
          <t>INT_R_X3Y47/INT_R.FAN_BOUNCE2-&gt;&gt;BYP_ALT0</t>
        </is>
      </c>
      <c r="B872" t="inlineStr">
        <is>
          <t>Buffer</t>
        </is>
      </c>
      <c r="C872" t="n">
        <v>0</v>
      </c>
      <c r="D872" t="n">
        <v>0.00757</v>
      </c>
      <c r="E872" t="n">
        <v>0</v>
      </c>
      <c r="F872" t="n">
        <v>0</v>
      </c>
      <c r="G872" t="n">
        <v>0</v>
      </c>
      <c r="H872" t="n">
        <v>0</v>
      </c>
      <c r="I872">
        <f>((D874) + (D873))</f>
        <v/>
      </c>
      <c r="J872">
        <f>(((D874) + (D873))*C872)</f>
        <v/>
      </c>
    </row>
    <row r="873">
      <c r="A873" t="inlineStr">
        <is>
          <t>INT_R_X3Y47/BYP_ALT0</t>
        </is>
      </c>
      <c r="B873" t="inlineStr">
        <is>
          <t>Part of wire</t>
        </is>
      </c>
      <c r="C873" t="n">
        <v>0</v>
      </c>
      <c r="D873" t="n">
        <v>0</v>
      </c>
      <c r="I873">
        <f>(((D873)/2) + (D874))</f>
        <v/>
      </c>
      <c r="J873">
        <f>((C873)*(((D873)/2) + (D874)))</f>
        <v/>
      </c>
    </row>
    <row r="874">
      <c r="A874" t="inlineStr">
        <is>
          <t>INT_R_X3Y47/INT_R.BYP_ALT0-&gt;&gt;BYP0</t>
        </is>
      </c>
      <c r="B874" t="inlineStr">
        <is>
          <t>Buffer</t>
        </is>
      </c>
      <c r="C874" t="n">
        <v>3.489880625</v>
      </c>
      <c r="D874" t="n">
        <v>0</v>
      </c>
      <c r="E874" t="n">
        <v>0.055</v>
      </c>
      <c r="F874" t="n">
        <v>0.045</v>
      </c>
      <c r="G874" t="n">
        <v>0.179</v>
      </c>
      <c r="H874" t="n">
        <v>0.148</v>
      </c>
      <c r="I874">
        <f>((((D879) + (D878))) + (D875 + D876))</f>
        <v/>
      </c>
      <c r="J874">
        <f>(((((D879) + (D878))) + (D875 + D876))*C874)</f>
        <v/>
      </c>
    </row>
    <row r="875">
      <c r="A875" t="inlineStr">
        <is>
          <t>INT_R_X3Y47/BYP0</t>
        </is>
      </c>
      <c r="B875" t="inlineStr">
        <is>
          <t>Part of wire</t>
        </is>
      </c>
      <c r="C875" t="n">
        <v>0</v>
      </c>
      <c r="D875" t="n">
        <v>0</v>
      </c>
    </row>
    <row r="876">
      <c r="A876" t="inlineStr">
        <is>
          <t>CLBLM_R_X3Y47/CLBLM_BYP0</t>
        </is>
      </c>
      <c r="B876" t="inlineStr">
        <is>
          <t>Part of wire</t>
        </is>
      </c>
      <c r="C876" t="n">
        <v>0</v>
      </c>
      <c r="D876" t="n">
        <v>0</v>
      </c>
      <c r="I876">
        <f>(((D875 + D876)/2) + (((D879) + (D878))))</f>
        <v/>
      </c>
      <c r="J876">
        <f>((C875 + C876)*(((D875 + D876)/2) + (((D879) + (D878)))))</f>
        <v/>
      </c>
    </row>
    <row r="877">
      <c r="A877" t="inlineStr">
        <is>
          <t>CLBLM_R_X3Y47/CLBLM_R.CLBLM_BYP0-&gt;CLBLM_L_AX</t>
        </is>
      </c>
      <c r="B877" t="inlineStr">
        <is>
          <t>PassTransistor</t>
        </is>
      </c>
      <c r="C877" t="n">
        <v>0</v>
      </c>
      <c r="E877" t="n">
        <v>0</v>
      </c>
      <c r="F877" t="n">
        <v>0</v>
      </c>
      <c r="G877" t="n">
        <v>0</v>
      </c>
      <c r="H877" t="n">
        <v>0</v>
      </c>
      <c r="I877">
        <f>((D879) + (D878))</f>
        <v/>
      </c>
      <c r="J877">
        <f>(((D879) + (D878))*C877)</f>
        <v/>
      </c>
    </row>
    <row r="878">
      <c r="A878" t="inlineStr">
        <is>
          <t>CLBLM_R_X3Y47/CLBLM_L_AX</t>
        </is>
      </c>
      <c r="B878" t="inlineStr">
        <is>
          <t>Part of wire</t>
        </is>
      </c>
      <c r="C878" t="n">
        <v>0</v>
      </c>
      <c r="D878" t="n">
        <v>0</v>
      </c>
      <c r="I878">
        <f>(((D878)/2) + (D879))</f>
        <v/>
      </c>
      <c r="J878">
        <f>((C878)*(((D878)/2) + (D879)))</f>
        <v/>
      </c>
    </row>
    <row r="879">
      <c r="A879" t="inlineStr">
        <is>
          <t>masterReg/readData2_reg[12]_i_5/S</t>
        </is>
      </c>
      <c r="B879" t="inlineStr">
        <is>
          <t>Inpin</t>
        </is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t="inlineStr">
        <is>
          <t>sw_IBUF[1]: sw_IBUF[1]_inst/O to masterReg/readData2_reg[12]_i_5/S sum delays</t>
        </is>
      </c>
      <c r="E880">
        <f>(E2 + E5 + E7 + E9 + E11 + E15 + E18 + E31 + E40 + E50 + E59 + E68 + E77 + E856 + E862 + E867 + E869 + E872 + E874 + E877 + E879)</f>
        <v/>
      </c>
      <c r="F880">
        <f>(F2 + F5 + F7 + F9 + F11 + F15 + F18 + F31 + F40 + F50 + F59 + F68 + F77 + F856 + F862 + F867 + F869 + F872 + F874 + F877 + F879)</f>
        <v/>
      </c>
      <c r="G880">
        <f>(G2 + G5 + G7 + G9 + G11 + G15 + G18 + G31 + G40 + G50 + G59 + G68 + G77 + G856 + G862 + G867 + G869 + G872 + G874 + G877 + G879)</f>
        <v/>
      </c>
      <c r="H880">
        <f>(H2 + H5 + H7 + H9 + H11 + H15 + H18 + H31 + H40 + H50 + H59 + H68 + H77 + H856 + H862 + H867 + H869 + H872 + H874 + H877 + H879)</f>
        <v/>
      </c>
      <c r="J880">
        <f>(J2 + J4 + J5 + J6 + J7 + J8 + J9 + J10 + J11 + J14 + J15 + J17 + J18 + J30 + J31 + J39 + J40 + J49 + J50 + J58 + J59 + J67 + J68 + J76 + J77 + J79 + J856 + J861 + J862 + J866 + J867 + J868 + J869 + J871 + J872 + J873 + J874 + J876 + J877 + J878 + J879)</f>
        <v/>
      </c>
    </row>
    <row r="881">
      <c r="A881" t="inlineStr">
        <is>
          <t>sw_IBUF[1]: sw_IBUF[1]_inst/O to masterReg/readData2_reg[12]_i_5/Ssum delays + cap delay</t>
        </is>
      </c>
      <c r="E881">
        <f>1000*(E880 + J880)</f>
        <v/>
      </c>
      <c r="F881">
        <f>1000*(F880 + J880)</f>
        <v/>
      </c>
      <c r="G881">
        <f>1000*(G880 + J880)</f>
        <v/>
      </c>
      <c r="H881">
        <f>1000*(H880 + J880)</f>
        <v/>
      </c>
    </row>
    <row r="883">
      <c r="A883" t="inlineStr">
        <is>
          <t>sw_IBUF[1]: sw_IBUF[1]_inst/O to masterReg/readData2_reg[12]_i_5/STotal delay (from Vivado)</t>
        </is>
      </c>
      <c r="E883" t="inlineStr">
        <is>
          <t>1201</t>
        </is>
      </c>
      <c r="F883" t="inlineStr">
        <is>
          <t>1037</t>
        </is>
      </c>
      <c r="G883" t="inlineStr">
        <is>
          <t>2058</t>
        </is>
      </c>
      <c r="H883" t="inlineStr">
        <is>
          <t>1746</t>
        </is>
      </c>
    </row>
    <row r="885">
      <c r="A885" t="inlineStr">
        <is>
          <t>INT_R_X3Y47/INT_R.WR1END1-&gt;&gt;BYP_ALT1</t>
        </is>
      </c>
      <c r="B885" t="inlineStr">
        <is>
          <t>Buffer</t>
        </is>
      </c>
      <c r="C885" t="n">
        <v>0</v>
      </c>
      <c r="D885" t="n">
        <v>0.00757</v>
      </c>
      <c r="E885" t="n">
        <v>0</v>
      </c>
      <c r="F885" t="n">
        <v>0</v>
      </c>
      <c r="G885" t="n">
        <v>0</v>
      </c>
      <c r="H885" t="n">
        <v>0</v>
      </c>
      <c r="I885">
        <f>((D887) + (D886))</f>
        <v/>
      </c>
      <c r="J885">
        <f>(((D887) + (D886))*C885)</f>
        <v/>
      </c>
    </row>
    <row r="886">
      <c r="A886" t="inlineStr">
        <is>
          <t>INT_R_X3Y47/BYP_ALT1</t>
        </is>
      </c>
      <c r="B886" t="inlineStr">
        <is>
          <t>Part of wire</t>
        </is>
      </c>
      <c r="C886" t="n">
        <v>0</v>
      </c>
      <c r="D886" t="n">
        <v>0</v>
      </c>
      <c r="I886">
        <f>(((D886)/2) + (D887))</f>
        <v/>
      </c>
      <c r="J886">
        <f>((C886)*(((D886)/2) + (D887)))</f>
        <v/>
      </c>
    </row>
    <row r="887">
      <c r="A887" t="inlineStr">
        <is>
          <t>INT_R_X3Y47/INT_R.BYP_ALT1-&gt;&gt;BYP1</t>
        </is>
      </c>
      <c r="B887" t="inlineStr">
        <is>
          <t>Buffer</t>
        </is>
      </c>
      <c r="C887" t="n">
        <v>3.489880625</v>
      </c>
      <c r="D887" t="n">
        <v>0</v>
      </c>
      <c r="E887" t="n">
        <v>0.055</v>
      </c>
      <c r="F887" t="n">
        <v>0.045</v>
      </c>
      <c r="G887" t="n">
        <v>0.179</v>
      </c>
      <c r="H887" t="n">
        <v>0.148</v>
      </c>
      <c r="I887">
        <f>((((D892) + (D891))) + (D888 + D889))</f>
        <v/>
      </c>
      <c r="J887">
        <f>(((((D892) + (D891))) + (D888 + D889))*C887)</f>
        <v/>
      </c>
    </row>
    <row r="888">
      <c r="A888" t="inlineStr">
        <is>
          <t>INT_R_X3Y47/BYP1</t>
        </is>
      </c>
      <c r="B888" t="inlineStr">
        <is>
          <t>Part of wire</t>
        </is>
      </c>
      <c r="C888" t="n">
        <v>0</v>
      </c>
      <c r="D888" t="n">
        <v>0</v>
      </c>
    </row>
    <row r="889">
      <c r="A889" t="inlineStr">
        <is>
          <t>CLBLM_R_X3Y47/CLBLM_BYP1</t>
        </is>
      </c>
      <c r="B889" t="inlineStr">
        <is>
          <t>Part of wire</t>
        </is>
      </c>
      <c r="C889" t="n">
        <v>0</v>
      </c>
      <c r="D889" t="n">
        <v>0</v>
      </c>
      <c r="I889">
        <f>(((D888 + D889)/2) + (((D892) + (D891))))</f>
        <v/>
      </c>
      <c r="J889">
        <f>((C888 + C889)*(((D888 + D889)/2) + (((D892) + (D891)))))</f>
        <v/>
      </c>
    </row>
    <row r="890">
      <c r="A890" t="inlineStr">
        <is>
          <t>CLBLM_R_X3Y47/CLBLM_R.CLBLM_BYP1-&gt;CLBLM_M_AX</t>
        </is>
      </c>
      <c r="B890" t="inlineStr">
        <is>
          <t>PassTransistor</t>
        </is>
      </c>
      <c r="C890" t="n">
        <v>0</v>
      </c>
      <c r="E890" t="n">
        <v>0</v>
      </c>
      <c r="F890" t="n">
        <v>0</v>
      </c>
      <c r="G890" t="n">
        <v>0</v>
      </c>
      <c r="H890" t="n">
        <v>0</v>
      </c>
      <c r="I890">
        <f>((D892) + (D891))</f>
        <v/>
      </c>
      <c r="J890">
        <f>(((D892) + (D891))*C890)</f>
        <v/>
      </c>
    </row>
    <row r="891">
      <c r="A891" t="inlineStr">
        <is>
          <t>CLBLM_R_X3Y47/CLBLM_M_AX</t>
        </is>
      </c>
      <c r="B891" t="inlineStr">
        <is>
          <t>Part of wire</t>
        </is>
      </c>
      <c r="C891" t="n">
        <v>0</v>
      </c>
      <c r="D891" t="n">
        <v>0</v>
      </c>
      <c r="I891">
        <f>(((D891)/2) + (D892))</f>
        <v/>
      </c>
      <c r="J891">
        <f>((C891)*(((D891)/2) + (D892)))</f>
        <v/>
      </c>
    </row>
    <row r="892">
      <c r="A892" t="inlineStr">
        <is>
          <t>masterReg/readData2_reg[4]_i_5/S</t>
        </is>
      </c>
      <c r="B892" t="inlineStr">
        <is>
          <t>Inpin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t="inlineStr">
        <is>
          <t>sw_IBUF[1]: sw_IBUF[1]_inst/O to masterReg/readData2_reg[4]_i_5/S sum delays</t>
        </is>
      </c>
      <c r="E893">
        <f>(E2 + E5 + E7 + E9 + E11 + E15 + E18 + E31 + E40 + E50 + E59 + E68 + E77 + E856 + E862 + E885 + E887 + E890 + E892)</f>
        <v/>
      </c>
      <c r="F893">
        <f>(F2 + F5 + F7 + F9 + F11 + F15 + F18 + F31 + F40 + F50 + F59 + F68 + F77 + F856 + F862 + F885 + F887 + F890 + F892)</f>
        <v/>
      </c>
      <c r="G893">
        <f>(G2 + G5 + G7 + G9 + G11 + G15 + G18 + G31 + G40 + G50 + G59 + G68 + G77 + G856 + G862 + G885 + G887 + G890 + G892)</f>
        <v/>
      </c>
      <c r="H893">
        <f>(H2 + H5 + H7 + H9 + H11 + H15 + H18 + H31 + H40 + H50 + H59 + H68 + H77 + H856 + H862 + H885 + H887 + H890 + H892)</f>
        <v/>
      </c>
      <c r="J893">
        <f>(J2 + J4 + J5 + J6 + J7 + J8 + J9 + J10 + J11 + J14 + J15 + J17 + J18 + J30 + J31 + J39 + J40 + J49 + J50 + J58 + J59 + J67 + J68 + J76 + J77 + J79 + J856 + J861 + J862 + J866 + J885 + J886 + J887 + J889 + J890 + J891 + J892)</f>
        <v/>
      </c>
    </row>
    <row r="894">
      <c r="A894" t="inlineStr">
        <is>
          <t>sw_IBUF[1]: sw_IBUF[1]_inst/O to masterReg/readData2_reg[4]_i_5/Ssum delays + cap delay</t>
        </is>
      </c>
      <c r="E894">
        <f>1000*(E893 + J893)</f>
        <v/>
      </c>
      <c r="F894">
        <f>1000*(F893 + J893)</f>
        <v/>
      </c>
      <c r="G894">
        <f>1000*(G893 + J893)</f>
        <v/>
      </c>
      <c r="H894">
        <f>1000*(H893 + J893)</f>
        <v/>
      </c>
    </row>
    <row r="896">
      <c r="A896" t="inlineStr">
        <is>
          <t>sw_IBUF[1]: sw_IBUF[1]_inst/O to masterReg/readData2_reg[4]_i_5/STotal delay (from Vivado)</t>
        </is>
      </c>
      <c r="E896" t="inlineStr">
        <is>
          <t>1132</t>
        </is>
      </c>
      <c r="F896" t="inlineStr">
        <is>
          <t>978</t>
        </is>
      </c>
      <c r="G896" t="inlineStr">
        <is>
          <t>1915</t>
        </is>
      </c>
      <c r="H896" t="inlineStr">
        <is>
          <t>1627</t>
        </is>
      </c>
    </row>
    <row r="898">
      <c r="A898" t="inlineStr">
        <is>
          <t>INT_R_X3Y47/INT_R.WR1END1-&gt;&gt;NL1BEG0</t>
        </is>
      </c>
      <c r="B898" t="inlineStr">
        <is>
          <t>Buffer</t>
        </is>
      </c>
      <c r="C898" t="n">
        <v>1.16220225</v>
      </c>
      <c r="D898" t="n">
        <v>0.008429000000000001</v>
      </c>
      <c r="E898" t="n">
        <v>0.053</v>
      </c>
      <c r="F898" t="n">
        <v>0.044</v>
      </c>
      <c r="G898" t="n">
        <v>0.13</v>
      </c>
      <c r="H898" t="n">
        <v>0.107</v>
      </c>
      <c r="I898">
        <f>((D902 + D919) + (D899 + D900 + D901))</f>
        <v/>
      </c>
      <c r="J898">
        <f>(((D902 + D919) + (D899 + D900 + D901))*C898)</f>
        <v/>
      </c>
    </row>
    <row r="899">
      <c r="A899" t="inlineStr">
        <is>
          <t>INT_R_X3Y47/NL1BEG0</t>
        </is>
      </c>
      <c r="B899" t="inlineStr">
        <is>
          <t>Part of wire</t>
        </is>
      </c>
      <c r="C899" t="n">
        <v>0</v>
      </c>
      <c r="D899" t="n">
        <v>0</v>
      </c>
    </row>
    <row r="900">
      <c r="A900" t="inlineStr">
        <is>
          <t>INT_R_X3Y48/NL1END0</t>
        </is>
      </c>
      <c r="B900" t="inlineStr">
        <is>
          <t>Part of wire</t>
        </is>
      </c>
      <c r="C900" t="n">
        <v>0</v>
      </c>
      <c r="D900" t="n">
        <v>0</v>
      </c>
    </row>
    <row r="901">
      <c r="A901" t="inlineStr">
        <is>
          <t>INT_R_X3Y47/NL1END_S3_0</t>
        </is>
      </c>
      <c r="B901" t="inlineStr">
        <is>
          <t>Part of wire</t>
        </is>
      </c>
      <c r="C901" t="n">
        <v>0</v>
      </c>
      <c r="D901" t="n">
        <v>0</v>
      </c>
      <c r="I901">
        <f>(((D899 + D900 + D901)/2) + (D902 + D919))</f>
        <v/>
      </c>
      <c r="J901">
        <f>((C899 + C900 + C901)*(((D899 + D900 + D901)/2) + (D902 + D919)))</f>
        <v/>
      </c>
    </row>
    <row r="902">
      <c r="A902" t="inlineStr">
        <is>
          <t>INT_R_X3Y48/INT_R.NL1END0-&gt;&gt;BYP_ALT0</t>
        </is>
      </c>
      <c r="B902" t="inlineStr">
        <is>
          <t>Buffer</t>
        </is>
      </c>
      <c r="C902" t="n">
        <v>0</v>
      </c>
      <c r="D902" t="n">
        <v>0.00757</v>
      </c>
      <c r="E902" t="n">
        <v>0</v>
      </c>
      <c r="F902" t="n">
        <v>0</v>
      </c>
      <c r="G902" t="n">
        <v>0</v>
      </c>
      <c r="H902" t="n">
        <v>0</v>
      </c>
      <c r="I902">
        <f>((D904) + (D903))</f>
        <v/>
      </c>
      <c r="J902">
        <f>(((D904) + (D903))*C902)</f>
        <v/>
      </c>
    </row>
    <row r="903">
      <c r="A903" t="inlineStr">
        <is>
          <t>INT_R_X3Y48/BYP_ALT0</t>
        </is>
      </c>
      <c r="B903" t="inlineStr">
        <is>
          <t>Part of wire</t>
        </is>
      </c>
      <c r="C903" t="n">
        <v>0</v>
      </c>
      <c r="D903" t="n">
        <v>0</v>
      </c>
      <c r="I903">
        <f>(((D903)/2) + (D904))</f>
        <v/>
      </c>
      <c r="J903">
        <f>((C903)*(((D903)/2) + (D904)))</f>
        <v/>
      </c>
    </row>
    <row r="904">
      <c r="A904" t="inlineStr">
        <is>
          <t>INT_R_X3Y48/INT_R.BYP_ALT0-&gt;&gt;BYP_BOUNCE0</t>
        </is>
      </c>
      <c r="B904" t="inlineStr">
        <is>
          <t>Buffer</t>
        </is>
      </c>
      <c r="C904" t="n">
        <v>1.4764880625</v>
      </c>
      <c r="D904" t="n">
        <v>0</v>
      </c>
      <c r="E904" t="n">
        <v>0.059</v>
      </c>
      <c r="F904" t="n">
        <v>0.049</v>
      </c>
      <c r="G904" t="n">
        <v>0.178</v>
      </c>
      <c r="H904" t="n">
        <v>0.147</v>
      </c>
      <c r="I904">
        <f>((D906) + (D905))</f>
        <v/>
      </c>
      <c r="J904">
        <f>(((D906) + (D905))*C904)</f>
        <v/>
      </c>
    </row>
    <row r="905">
      <c r="A905" t="inlineStr">
        <is>
          <t>INT_R_X3Y48/BYP_BOUNCE0</t>
        </is>
      </c>
      <c r="B905" t="inlineStr">
        <is>
          <t>Part of wire</t>
        </is>
      </c>
      <c r="C905" t="n">
        <v>0</v>
      </c>
      <c r="D905" t="n">
        <v>0</v>
      </c>
      <c r="I905">
        <f>(((D905)/2) + (D906))</f>
        <v/>
      </c>
      <c r="J905">
        <f>((C905)*(((D905)/2) + (D906)))</f>
        <v/>
      </c>
    </row>
    <row r="906">
      <c r="A906" t="inlineStr">
        <is>
          <t>INT_R_X3Y48/INT_R.BYP_BOUNCE0-&gt;&gt;BYP_ALT1</t>
        </is>
      </c>
      <c r="B906" t="inlineStr">
        <is>
          <t>Buffer</t>
        </is>
      </c>
      <c r="C906" t="n">
        <v>0</v>
      </c>
      <c r="D906" t="n">
        <v>0.00757</v>
      </c>
      <c r="E906" t="n">
        <v>0</v>
      </c>
      <c r="F906" t="n">
        <v>0</v>
      </c>
      <c r="G906" t="n">
        <v>0</v>
      </c>
      <c r="H906" t="n">
        <v>0</v>
      </c>
      <c r="I906">
        <f>((D908) + (D907))</f>
        <v/>
      </c>
      <c r="J906">
        <f>(((D908) + (D907))*C906)</f>
        <v/>
      </c>
    </row>
    <row r="907">
      <c r="A907" t="inlineStr">
        <is>
          <t>INT_R_X3Y48/BYP_ALT1</t>
        </is>
      </c>
      <c r="B907" t="inlineStr">
        <is>
          <t>Part of wire</t>
        </is>
      </c>
      <c r="C907" t="n">
        <v>0</v>
      </c>
      <c r="D907" t="n">
        <v>0</v>
      </c>
      <c r="I907">
        <f>(((D907)/2) + (D908))</f>
        <v/>
      </c>
      <c r="J907">
        <f>((C907)*(((D907)/2) + (D908)))</f>
        <v/>
      </c>
    </row>
    <row r="908">
      <c r="A908" t="inlineStr">
        <is>
          <t>INT_R_X3Y48/INT_R.BYP_ALT1-&gt;&gt;BYP1</t>
        </is>
      </c>
      <c r="B908" t="inlineStr">
        <is>
          <t>Buffer</t>
        </is>
      </c>
      <c r="C908" t="n">
        <v>3.489880625</v>
      </c>
      <c r="D908" t="n">
        <v>0</v>
      </c>
      <c r="E908" t="n">
        <v>0.055</v>
      </c>
      <c r="F908" t="n">
        <v>0.045</v>
      </c>
      <c r="G908" t="n">
        <v>0.179</v>
      </c>
      <c r="H908" t="n">
        <v>0.148</v>
      </c>
      <c r="I908">
        <f>((((D913) + (D912))) + (D909 + D910))</f>
        <v/>
      </c>
      <c r="J908">
        <f>(((((D913) + (D912))) + (D909 + D910))*C908)</f>
        <v/>
      </c>
    </row>
    <row r="909">
      <c r="A909" t="inlineStr">
        <is>
          <t>INT_R_X3Y48/BYP1</t>
        </is>
      </c>
      <c r="B909" t="inlineStr">
        <is>
          <t>Part of wire</t>
        </is>
      </c>
      <c r="C909" t="n">
        <v>0</v>
      </c>
      <c r="D909" t="n">
        <v>0</v>
      </c>
    </row>
    <row r="910">
      <c r="A910" t="inlineStr">
        <is>
          <t>CLBLM_R_X3Y48/CLBLM_BYP1</t>
        </is>
      </c>
      <c r="B910" t="inlineStr">
        <is>
          <t>Part of wire</t>
        </is>
      </c>
      <c r="C910" t="n">
        <v>0</v>
      </c>
      <c r="D910" t="n">
        <v>0</v>
      </c>
      <c r="I910">
        <f>(((D909 + D910)/2) + (((D913) + (D912))))</f>
        <v/>
      </c>
      <c r="J910">
        <f>((C909 + C910)*(((D909 + D910)/2) + (((D913) + (D912)))))</f>
        <v/>
      </c>
    </row>
    <row r="911">
      <c r="A911" t="inlineStr">
        <is>
          <t>CLBLM_R_X3Y48/CLBLM_R.CLBLM_BYP1-&gt;CLBLM_M_AX</t>
        </is>
      </c>
      <c r="B911" t="inlineStr">
        <is>
          <t>PassTransistor</t>
        </is>
      </c>
      <c r="C911" t="n">
        <v>0</v>
      </c>
      <c r="E911" t="n">
        <v>0</v>
      </c>
      <c r="F911" t="n">
        <v>0</v>
      </c>
      <c r="G911" t="n">
        <v>0</v>
      </c>
      <c r="H911" t="n">
        <v>0</v>
      </c>
      <c r="I911">
        <f>((D913) + (D912))</f>
        <v/>
      </c>
      <c r="J911">
        <f>(((D913) + (D912))*C911)</f>
        <v/>
      </c>
    </row>
    <row r="912">
      <c r="A912" t="inlineStr">
        <is>
          <t>CLBLM_R_X3Y48/CLBLM_M_AX</t>
        </is>
      </c>
      <c r="B912" t="inlineStr">
        <is>
          <t>Part of wire</t>
        </is>
      </c>
      <c r="C912" t="n">
        <v>0</v>
      </c>
      <c r="D912" t="n">
        <v>0</v>
      </c>
      <c r="I912">
        <f>(((D912)/2) + (D913))</f>
        <v/>
      </c>
      <c r="J912">
        <f>((C912)*(((D912)/2) + (D913)))</f>
        <v/>
      </c>
    </row>
    <row r="913">
      <c r="A913" t="inlineStr">
        <is>
          <t>masterReg/readData2_reg[16]_i_5/S</t>
        </is>
      </c>
      <c r="B913" t="inlineStr">
        <is>
          <t>Inpin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t="inlineStr">
        <is>
          <t>sw_IBUF[1]: sw_IBUF[1]_inst/O to masterReg/readData2_reg[16]_i_5/S sum delays</t>
        </is>
      </c>
      <c r="E914">
        <f>(E2 + E5 + E7 + E9 + E11 + E15 + E18 + E31 + E40 + E50 + E59 + E68 + E77 + E856 + E862 + E898 + E902 + E904 + E906 + E908 + E911 + E913)</f>
        <v/>
      </c>
      <c r="F914">
        <f>(F2 + F5 + F7 + F9 + F11 + F15 + F18 + F31 + F40 + F50 + F59 + F68 + F77 + F856 + F862 + F898 + F902 + F904 + F906 + F908 + F911 + F913)</f>
        <v/>
      </c>
      <c r="G914">
        <f>(G2 + G5 + G7 + G9 + G11 + G15 + G18 + G31 + G40 + G50 + G59 + G68 + G77 + G856 + G862 + G898 + G902 + G904 + G906 + G908 + G911 + G913)</f>
        <v/>
      </c>
      <c r="H914">
        <f>(H2 + H5 + H7 + H9 + H11 + H15 + H18 + H31 + H40 + H50 + H59 + H68 + H77 + H856 + H862 + H898 + H902 + H904 + H906 + H908 + H911 + H913)</f>
        <v/>
      </c>
      <c r="J914">
        <f>(J2 + J4 + J5 + J6 + J7 + J8 + J9 + J10 + J11 + J14 + J15 + J17 + J18 + J30 + J31 + J39 + J40 + J49 + J50 + J58 + J59 + J67 + J68 + J76 + J77 + J79 + J856 + J861 + J862 + J866 + J898 + J901 + J902 + J903 + J904 + J905 + J906 + J907 + J908 + J910 + J911 + J912 + J913)</f>
        <v/>
      </c>
    </row>
    <row r="915">
      <c r="A915" t="inlineStr">
        <is>
          <t>sw_IBUF[1]: sw_IBUF[1]_inst/O to masterReg/readData2_reg[16]_i_5/Ssum delays + cap delay</t>
        </is>
      </c>
      <c r="E915">
        <f>1000*(E914 + J914)</f>
        <v/>
      </c>
      <c r="F915">
        <f>1000*(F914 + J914)</f>
        <v/>
      </c>
      <c r="G915">
        <f>1000*(G914 + J914)</f>
        <v/>
      </c>
      <c r="H915">
        <f>1000*(H914 + J914)</f>
        <v/>
      </c>
    </row>
    <row r="917">
      <c r="A917" t="inlineStr">
        <is>
          <t>sw_IBUF[1]: sw_IBUF[1]_inst/O to masterReg/readData2_reg[16]_i_5/STotal delay (from Vivado)</t>
        </is>
      </c>
      <c r="E917" t="inlineStr">
        <is>
          <t>1270</t>
        </is>
      </c>
      <c r="F917" t="inlineStr">
        <is>
          <t>1097</t>
        </is>
      </c>
      <c r="G917" t="inlineStr">
        <is>
          <t>2173</t>
        </is>
      </c>
      <c r="H917" t="inlineStr">
        <is>
          <t>1843</t>
        </is>
      </c>
    </row>
    <row r="919">
      <c r="A919" t="inlineStr">
        <is>
          <t>INT_R_X3Y48/INT_R.NL1END0-&gt;&gt;IMUX32</t>
        </is>
      </c>
      <c r="B919" t="inlineStr">
        <is>
          <t>Buffer</t>
        </is>
      </c>
      <c r="C919" t="n">
        <v>1.6107141875</v>
      </c>
      <c r="D919" t="n">
        <v>0.007713</v>
      </c>
      <c r="E919" t="n">
        <v>0.047</v>
      </c>
      <c r="F919" t="n">
        <v>0.038</v>
      </c>
      <c r="G919" t="n">
        <v>0.138</v>
      </c>
      <c r="H919" t="n">
        <v>0.114</v>
      </c>
      <c r="I919">
        <f>((((D924) + (D923))) + (D920 + D921))</f>
        <v/>
      </c>
      <c r="J919">
        <f>(((((D924) + (D923))) + (D920 + D921))*C919)</f>
        <v/>
      </c>
    </row>
    <row r="920">
      <c r="A920" t="inlineStr">
        <is>
          <t>INT_R_X3Y48/IMUX32</t>
        </is>
      </c>
      <c r="B920" t="inlineStr">
        <is>
          <t>Part of wire</t>
        </is>
      </c>
      <c r="C920" t="n">
        <v>0</v>
      </c>
      <c r="D920" t="n">
        <v>0</v>
      </c>
    </row>
    <row r="921">
      <c r="A921" t="inlineStr">
        <is>
          <t>CLBLM_R_X3Y48/CLBLM_IMUX32</t>
        </is>
      </c>
      <c r="B921" t="inlineStr">
        <is>
          <t>Part of wire</t>
        </is>
      </c>
      <c r="C921" t="n">
        <v>0</v>
      </c>
      <c r="D921" t="n">
        <v>0</v>
      </c>
      <c r="I921">
        <f>(((D920 + D921)/2) + (((D924) + (D923))))</f>
        <v/>
      </c>
      <c r="J921">
        <f>((C920 + C921)*(((D920 + D921)/2) + (((D924) + (D923)))))</f>
        <v/>
      </c>
    </row>
    <row r="922">
      <c r="A922" t="inlineStr">
        <is>
          <t>CLBLM_R_X3Y48/CLBLM_R.CLBLM_IMUX32-&gt;CLBLM_M_C1</t>
        </is>
      </c>
      <c r="B922" t="inlineStr">
        <is>
          <t>PassTransistor</t>
        </is>
      </c>
      <c r="C922" t="n">
        <v>0</v>
      </c>
      <c r="E922" t="n">
        <v>0</v>
      </c>
      <c r="F922" t="n">
        <v>0</v>
      </c>
      <c r="G922" t="n">
        <v>0</v>
      </c>
      <c r="H922" t="n">
        <v>0</v>
      </c>
      <c r="I922">
        <f>((D924) + (D923))</f>
        <v/>
      </c>
      <c r="J922">
        <f>(((D924) + (D923))*C922)</f>
        <v/>
      </c>
    </row>
    <row r="923">
      <c r="A923" t="inlineStr">
        <is>
          <t>CLBLM_R_X3Y48/CLBLM_M_C1</t>
        </is>
      </c>
      <c r="B923" t="inlineStr">
        <is>
          <t>Part of wire</t>
        </is>
      </c>
      <c r="C923" t="n">
        <v>0</v>
      </c>
      <c r="D923" t="n">
        <v>0</v>
      </c>
      <c r="I923">
        <f>(((D923)/2) + (D924))</f>
        <v/>
      </c>
      <c r="J923">
        <f>((C923)*(((D923)/2) + (D924)))</f>
        <v/>
      </c>
    </row>
    <row r="924">
      <c r="A924" t="inlineStr">
        <is>
          <t>masterReg/register_reg_r1_0_31_12_17_i_17/I0</t>
        </is>
      </c>
      <c r="B924" t="inlineStr">
        <is>
          <t>Inpin</t>
        </is>
      </c>
      <c r="D924" t="n">
        <v>0</v>
      </c>
      <c r="E924" t="n">
        <v>0.219</v>
      </c>
      <c r="F924" t="n">
        <v>0.176</v>
      </c>
      <c r="G924" t="n">
        <v>0.521</v>
      </c>
      <c r="H924" t="n">
        <v>0.42</v>
      </c>
    </row>
    <row r="925">
      <c r="A925" t="inlineStr">
        <is>
          <t>sw_IBUF[1]: sw_IBUF[1]_inst/O to masterReg/register_reg_r1_0_31_12_17_i_17/I0 sum delays</t>
        </is>
      </c>
      <c r="E925">
        <f>(E2 + E5 + E7 + E9 + E11 + E15 + E18 + E31 + E40 + E50 + E59 + E68 + E77 + E856 + E862 + E898 + E919 + E922 + E924)</f>
        <v/>
      </c>
      <c r="F925">
        <f>(F2 + F5 + F7 + F9 + F11 + F15 + F18 + F31 + F40 + F50 + F59 + F68 + F77 + F856 + F862 + F898 + F919 + F922 + F924)</f>
        <v/>
      </c>
      <c r="G925">
        <f>(G2 + G5 + G7 + G9 + G11 + G15 + G18 + G31 + G40 + G50 + G59 + G68 + G77 + G856 + G862 + G898 + G919 + G922 + G924)</f>
        <v/>
      </c>
      <c r="H925">
        <f>(H2 + H5 + H7 + H9 + H11 + H15 + H18 + H31 + H40 + H50 + H59 + H68 + H77 + H856 + H862 + H898 + H919 + H922 + H924)</f>
        <v/>
      </c>
      <c r="J925">
        <f>(J2 + J4 + J5 + J6 + J7 + J8 + J9 + J10 + J11 + J14 + J15 + J17 + J18 + J30 + J31 + J39 + J40 + J49 + J50 + J58 + J59 + J67 + J68 + J76 + J77 + J79 + J856 + J861 + J862 + J866 + J898 + J901 + J919 + J921 + J922 + J923 + J924)</f>
        <v/>
      </c>
    </row>
    <row r="926">
      <c r="A926" t="inlineStr">
        <is>
          <t>sw_IBUF[1]: sw_IBUF[1]_inst/O to masterReg/register_reg_r1_0_31_12_17_i_17/I0sum delays + cap delay</t>
        </is>
      </c>
      <c r="E926">
        <f>1000*(E925 + J925)</f>
        <v/>
      </c>
      <c r="F926">
        <f>1000*(F925 + J925)</f>
        <v/>
      </c>
      <c r="G926">
        <f>1000*(G925 + J925)</f>
        <v/>
      </c>
      <c r="H926">
        <f>1000*(H925 + J925)</f>
        <v/>
      </c>
    </row>
    <row r="928">
      <c r="A928" t="inlineStr">
        <is>
          <t>sw_IBUF[1]: sw_IBUF[1]_inst/O to masterReg/register_reg_r1_0_31_12_17_i_17/I0Total delay (from Vivado)</t>
        </is>
      </c>
      <c r="E928" t="inlineStr">
        <is>
          <t>1412</t>
        </is>
      </c>
      <c r="F928" t="inlineStr">
        <is>
          <t>1207</t>
        </is>
      </c>
      <c r="G928" t="inlineStr">
        <is>
          <t>2438</t>
        </is>
      </c>
      <c r="H928" t="inlineStr">
        <is>
          <t>2051</t>
        </is>
      </c>
    </row>
    <row r="930">
      <c r="A930" t="inlineStr">
        <is>
          <t>INT_L_X4Y47/INT_L.EE2END0-&gt;&gt;SL1BEG0</t>
        </is>
      </c>
      <c r="B930" t="inlineStr">
        <is>
          <t>Buffer</t>
        </is>
      </c>
      <c r="C930" t="n">
        <v>1.16220225</v>
      </c>
      <c r="D930" t="n">
        <v>0.008429000000000001</v>
      </c>
      <c r="E930" t="n">
        <v>0.054</v>
      </c>
      <c r="F930" t="n">
        <v>0.044</v>
      </c>
      <c r="G930" t="n">
        <v>0.131</v>
      </c>
      <c r="H930" t="n">
        <v>0.108</v>
      </c>
      <c r="I930">
        <f>((D933 + D946) + (D931 + D932))</f>
        <v/>
      </c>
      <c r="J930">
        <f>(((D933 + D946) + (D931 + D932))*C930)</f>
        <v/>
      </c>
    </row>
    <row r="931">
      <c r="A931" t="inlineStr">
        <is>
          <t>INT_L_X4Y47/SL1BEG0</t>
        </is>
      </c>
      <c r="B931" t="inlineStr">
        <is>
          <t>Part of wire</t>
        </is>
      </c>
      <c r="C931" t="n">
        <v>0</v>
      </c>
      <c r="D931" t="n">
        <v>0</v>
      </c>
    </row>
    <row r="932">
      <c r="A932" t="inlineStr">
        <is>
          <t>INT_L_X4Y46/SL1END0</t>
        </is>
      </c>
      <c r="B932" t="inlineStr">
        <is>
          <t>Part of wire</t>
        </is>
      </c>
      <c r="C932" t="n">
        <v>0</v>
      </c>
      <c r="D932" t="n">
        <v>0</v>
      </c>
      <c r="I932">
        <f>(((D931 + D932)/2) + (D933 + D946))</f>
        <v/>
      </c>
      <c r="J932">
        <f>((C931 + C932)*(((D931 + D932)/2) + (D933 + D946)))</f>
        <v/>
      </c>
    </row>
    <row r="933">
      <c r="A933" t="inlineStr">
        <is>
          <t>INT_L_X4Y46/INT_L.SL1END0-&gt;&gt;BYP_ALT0</t>
        </is>
      </c>
      <c r="B933" t="inlineStr">
        <is>
          <t>Buffer</t>
        </is>
      </c>
      <c r="C933" t="n">
        <v>0</v>
      </c>
      <c r="D933" t="n">
        <v>0.00757</v>
      </c>
      <c r="E933" t="n">
        <v>0</v>
      </c>
      <c r="F933" t="n">
        <v>0</v>
      </c>
      <c r="G933" t="n">
        <v>0</v>
      </c>
      <c r="H933" t="n">
        <v>0</v>
      </c>
      <c r="I933">
        <f>((D935) + (D934))</f>
        <v/>
      </c>
      <c r="J933">
        <f>(((D935) + (D934))*C933)</f>
        <v/>
      </c>
    </row>
    <row r="934">
      <c r="A934" t="inlineStr">
        <is>
          <t>INT_L_X4Y46/BYP_ALT0</t>
        </is>
      </c>
      <c r="B934" t="inlineStr">
        <is>
          <t>Part of wire</t>
        </is>
      </c>
      <c r="C934" t="n">
        <v>0</v>
      </c>
      <c r="D934" t="n">
        <v>0</v>
      </c>
      <c r="I934">
        <f>(((D934)/2) + (D935))</f>
        <v/>
      </c>
      <c r="J934">
        <f>((C934)*(((D934)/2) + (D935)))</f>
        <v/>
      </c>
    </row>
    <row r="935">
      <c r="A935" t="inlineStr">
        <is>
          <t>INT_L_X4Y46/INT_L.BYP_ALT0-&gt;&gt;BYP_L0</t>
        </is>
      </c>
      <c r="B935" t="inlineStr">
        <is>
          <t>Buffer</t>
        </is>
      </c>
      <c r="C935" t="n">
        <v>3.489880625</v>
      </c>
      <c r="D935" t="n">
        <v>0</v>
      </c>
      <c r="E935" t="n">
        <v>0.055</v>
      </c>
      <c r="F935" t="n">
        <v>0.045</v>
      </c>
      <c r="G935" t="n">
        <v>0.179</v>
      </c>
      <c r="H935" t="n">
        <v>0.148</v>
      </c>
      <c r="I935">
        <f>((((D940) + (D939))) + (D936 + D937))</f>
        <v/>
      </c>
      <c r="J935">
        <f>(((((D940) + (D939))) + (D936 + D937))*C935)</f>
        <v/>
      </c>
    </row>
    <row r="936">
      <c r="A936" t="inlineStr">
        <is>
          <t>INT_L_X4Y46/BYP_L0</t>
        </is>
      </c>
      <c r="B936" t="inlineStr">
        <is>
          <t>Part of wire</t>
        </is>
      </c>
      <c r="C936" t="n">
        <v>0</v>
      </c>
      <c r="D936" t="n">
        <v>0</v>
      </c>
    </row>
    <row r="937">
      <c r="A937" t="inlineStr">
        <is>
          <t>CLBLL_L_X4Y46/CLBLL_BYP0</t>
        </is>
      </c>
      <c r="B937" t="inlineStr">
        <is>
          <t>Part of wire</t>
        </is>
      </c>
      <c r="C937" t="n">
        <v>0</v>
      </c>
      <c r="D937" t="n">
        <v>0</v>
      </c>
      <c r="I937">
        <f>(((D936 + D937)/2) + (((D940) + (D939))))</f>
        <v/>
      </c>
      <c r="J937">
        <f>((C936 + C937)*(((D936 + D937)/2) + (((D940) + (D939)))))</f>
        <v/>
      </c>
    </row>
    <row r="938">
      <c r="A938" t="inlineStr">
        <is>
          <t>CLBLL_L_X4Y46/CLBLL_L.CLBLL_BYP0-&gt;CLBLL_L_AX</t>
        </is>
      </c>
      <c r="B938" t="inlineStr">
        <is>
          <t>PassTransistor</t>
        </is>
      </c>
      <c r="C938" t="n">
        <v>0</v>
      </c>
      <c r="E938" t="n">
        <v>0</v>
      </c>
      <c r="F938" t="n">
        <v>0</v>
      </c>
      <c r="G938" t="n">
        <v>0</v>
      </c>
      <c r="H938" t="n">
        <v>0</v>
      </c>
      <c r="I938">
        <f>((D940) + (D939))</f>
        <v/>
      </c>
      <c r="J938">
        <f>(((D940) + (D939))*C938)</f>
        <v/>
      </c>
    </row>
    <row r="939">
      <c r="A939" t="inlineStr">
        <is>
          <t>CLBLL_L_X4Y46/CLBLL_L_AX</t>
        </is>
      </c>
      <c r="B939" t="inlineStr">
        <is>
          <t>Part of wire</t>
        </is>
      </c>
      <c r="C939" t="n">
        <v>0</v>
      </c>
      <c r="D939" t="n">
        <v>0</v>
      </c>
      <c r="I939">
        <f>(((D939)/2) + (D940))</f>
        <v/>
      </c>
      <c r="J939">
        <f>((C939)*(((D939)/2) + (D940)))</f>
        <v/>
      </c>
    </row>
    <row r="940">
      <c r="A940" t="inlineStr">
        <is>
          <t>masterReg/readData2_reg[5]_i_5/S</t>
        </is>
      </c>
      <c r="B940" t="inlineStr">
        <is>
          <t>Inpin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t="inlineStr">
        <is>
          <t>sw_IBUF[1]: sw_IBUF[1]_inst/O to masterReg/readData2_reg[5]_i_5/S sum delays</t>
        </is>
      </c>
      <c r="E941">
        <f>(E2 + E5 + E7 + E9 + E11 + E15 + E18 + E31 + E40 + E50 + E59 + E68 + E77 + E856 + E930 + E933 + E935 + E938 + E940)</f>
        <v/>
      </c>
      <c r="F941">
        <f>(F2 + F5 + F7 + F9 + F11 + F15 + F18 + F31 + F40 + F50 + F59 + F68 + F77 + F856 + F930 + F933 + F935 + F938 + F940)</f>
        <v/>
      </c>
      <c r="G941">
        <f>(G2 + G5 + G7 + G9 + G11 + G15 + G18 + G31 + G40 + G50 + G59 + G68 + G77 + G856 + G930 + G933 + G935 + G938 + G940)</f>
        <v/>
      </c>
      <c r="H941">
        <f>(H2 + H5 + H7 + H9 + H11 + H15 + H18 + H31 + H40 + H50 + H59 + H68 + H77 + H856 + H930 + H933 + H935 + H938 + H940)</f>
        <v/>
      </c>
      <c r="J941">
        <f>(J2 + J4 + J5 + J6 + J7 + J8 + J9 + J10 + J11 + J14 + J15 + J17 + J18 + J30 + J31 + J39 + J40 + J49 + J50 + J58 + J59 + J67 + J68 + J76 + J77 + J79 + J856 + J861 + J930 + J932 + J933 + J934 + J935 + J937 + J938 + J939 + J940)</f>
        <v/>
      </c>
    </row>
    <row r="942">
      <c r="A942" t="inlineStr">
        <is>
          <t>sw_IBUF[1]: sw_IBUF[1]_inst/O to masterReg/readData2_reg[5]_i_5/Ssum delays + cap delay</t>
        </is>
      </c>
      <c r="E942">
        <f>1000*(E941 + J941)</f>
        <v/>
      </c>
      <c r="F942">
        <f>1000*(F941 + J941)</f>
        <v/>
      </c>
      <c r="G942">
        <f>1000*(G941 + J941)</f>
        <v/>
      </c>
      <c r="H942">
        <f>1000*(H941 + J941)</f>
        <v/>
      </c>
    </row>
    <row r="944">
      <c r="A944" t="inlineStr">
        <is>
          <t>sw_IBUF[1]: sw_IBUF[1]_inst/O to masterReg/readData2_reg[5]_i_5/STotal delay (from Vivado)</t>
        </is>
      </c>
      <c r="E944" t="inlineStr">
        <is>
          <t>1116</t>
        </is>
      </c>
      <c r="F944" t="inlineStr">
        <is>
          <t>960</t>
        </is>
      </c>
      <c r="G944" t="inlineStr">
        <is>
          <t>1885</t>
        </is>
      </c>
      <c r="H944" t="inlineStr">
        <is>
          <t>1597</t>
        </is>
      </c>
    </row>
    <row r="946">
      <c r="A946" t="inlineStr">
        <is>
          <t>INT_L_X4Y46/INT_L.SL1END0-&gt;&gt;SR1BEG1</t>
        </is>
      </c>
      <c r="B946" t="inlineStr">
        <is>
          <t>Buffer</t>
        </is>
      </c>
      <c r="C946" t="n">
        <v>1.16220225</v>
      </c>
      <c r="D946" t="n">
        <v>0.008429000000000001</v>
      </c>
      <c r="E946" t="n">
        <v>0.056</v>
      </c>
      <c r="F946" t="n">
        <v>0.046</v>
      </c>
      <c r="G946" t="n">
        <v>0.132</v>
      </c>
      <c r="H946" t="n">
        <v>0.109</v>
      </c>
      <c r="I946">
        <f>((D949 + D960 + D971 + D985) + (D947 + D948))</f>
        <v/>
      </c>
      <c r="J946">
        <f>(((D949 + D960 + D971 + D985) + (D947 + D948))*C946)</f>
        <v/>
      </c>
    </row>
    <row r="947">
      <c r="A947" t="inlineStr">
        <is>
          <t>INT_L_X4Y46/SR1BEG1</t>
        </is>
      </c>
      <c r="B947" t="inlineStr">
        <is>
          <t>Part of wire</t>
        </is>
      </c>
      <c r="C947" t="n">
        <v>0</v>
      </c>
      <c r="D947" t="n">
        <v>0</v>
      </c>
    </row>
    <row r="948">
      <c r="A948" t="inlineStr">
        <is>
          <t>INT_L_X4Y45/SR1END1</t>
        </is>
      </c>
      <c r="B948" t="inlineStr">
        <is>
          <t>Part of wire</t>
        </is>
      </c>
      <c r="C948" t="n">
        <v>0</v>
      </c>
      <c r="D948" t="n">
        <v>0</v>
      </c>
      <c r="I948">
        <f>(((D947 + D948)/2) + (D949 + D960 + D971 + D985))</f>
        <v/>
      </c>
      <c r="J948">
        <f>((C947 + C948)*(((D947 + D948)/2) + (D949 + D960 + D971 + D985)))</f>
        <v/>
      </c>
    </row>
    <row r="949">
      <c r="A949" t="inlineStr">
        <is>
          <t>INT_L_X4Y45/INT_L.SR1END1-&gt;&gt;IMUX_L27</t>
        </is>
      </c>
      <c r="B949" t="inlineStr">
        <is>
          <t>Buffer</t>
        </is>
      </c>
      <c r="C949" t="n">
        <v>1.6107141875</v>
      </c>
      <c r="D949" t="n">
        <v>0.007713</v>
      </c>
      <c r="E949" t="n">
        <v>0.047</v>
      </c>
      <c r="F949" t="n">
        <v>0.038</v>
      </c>
      <c r="G949" t="n">
        <v>0.138</v>
      </c>
      <c r="H949" t="n">
        <v>0.114</v>
      </c>
      <c r="I949">
        <f>((((D954) + (D953))) + (D950 + D951))</f>
        <v/>
      </c>
      <c r="J949">
        <f>(((((D954) + (D953))) + (D950 + D951))*C949)</f>
        <v/>
      </c>
    </row>
    <row r="950">
      <c r="A950" t="inlineStr">
        <is>
          <t>INT_L_X4Y45/IMUX_L27</t>
        </is>
      </c>
      <c r="B950" t="inlineStr">
        <is>
          <t>Part of wire</t>
        </is>
      </c>
      <c r="C950" t="n">
        <v>0</v>
      </c>
      <c r="D950" t="n">
        <v>0</v>
      </c>
    </row>
    <row r="951">
      <c r="A951" t="inlineStr">
        <is>
          <t>CLBLL_L_X4Y45/CLBLL_IMUX27</t>
        </is>
      </c>
      <c r="B951" t="inlineStr">
        <is>
          <t>Part of wire</t>
        </is>
      </c>
      <c r="C951" t="n">
        <v>0</v>
      </c>
      <c r="D951" t="n">
        <v>0</v>
      </c>
      <c r="I951">
        <f>(((D950 + D951)/2) + (((D954) + (D953))))</f>
        <v/>
      </c>
      <c r="J951">
        <f>((C950 + C951)*(((D950 + D951)/2) + (((D954) + (D953)))))</f>
        <v/>
      </c>
    </row>
    <row r="952">
      <c r="A952" t="inlineStr">
        <is>
          <t>CLBLL_L_X4Y45/CLBLL_L.CLBLL_IMUX27-&gt;CLBLL_LL_B4</t>
        </is>
      </c>
      <c r="B952" t="inlineStr">
        <is>
          <t>PassTransistor</t>
        </is>
      </c>
      <c r="C952" t="n">
        <v>0</v>
      </c>
      <c r="E952" t="n">
        <v>0</v>
      </c>
      <c r="F952" t="n">
        <v>0</v>
      </c>
      <c r="G952" t="n">
        <v>0</v>
      </c>
      <c r="H952" t="n">
        <v>0</v>
      </c>
      <c r="I952">
        <f>((D954) + (D953))</f>
        <v/>
      </c>
      <c r="J952">
        <f>(((D954) + (D953))*C952)</f>
        <v/>
      </c>
    </row>
    <row r="953">
      <c r="A953" t="inlineStr">
        <is>
          <t>CLBLL_L_X4Y45/CLBLL_LL_B4</t>
        </is>
      </c>
      <c r="B953" t="inlineStr">
        <is>
          <t>Part of wire</t>
        </is>
      </c>
      <c r="C953" t="n">
        <v>0</v>
      </c>
      <c r="D953" t="n">
        <v>0.001136</v>
      </c>
      <c r="I953">
        <f>(((D953)/2) + (D954))</f>
        <v/>
      </c>
      <c r="J953">
        <f>((C953)*(((D953)/2) + (D954)))</f>
        <v/>
      </c>
    </row>
    <row r="954">
      <c r="A954" t="inlineStr">
        <is>
          <t>masterReg/readData2[0]_i_7/I1</t>
        </is>
      </c>
      <c r="B954" t="inlineStr">
        <is>
          <t>Inpin</t>
        </is>
      </c>
      <c r="D954" t="n">
        <v>0</v>
      </c>
      <c r="E954" t="n">
        <v>0.107</v>
      </c>
      <c r="F954" t="n">
        <v>0.08599999999999999</v>
      </c>
      <c r="G954" t="n">
        <v>0.282</v>
      </c>
      <c r="H954" t="n">
        <v>0.228</v>
      </c>
    </row>
    <row r="955">
      <c r="A955" t="inlineStr">
        <is>
          <t>sw_IBUF[1]: sw_IBUF[1]_inst/O to masterReg/readData2[0]_i_7/I1 sum delays</t>
        </is>
      </c>
      <c r="E955">
        <f>(E2 + E5 + E7 + E9 + E11 + E15 + E18 + E31 + E40 + E50 + E59 + E68 + E77 + E856 + E930 + E946 + E949 + E952 + E954)</f>
        <v/>
      </c>
      <c r="F955">
        <f>(F2 + F5 + F7 + F9 + F11 + F15 + F18 + F31 + F40 + F50 + F59 + F68 + F77 + F856 + F930 + F946 + F949 + F952 + F954)</f>
        <v/>
      </c>
      <c r="G955">
        <f>(G2 + G5 + G7 + G9 + G11 + G15 + G18 + G31 + G40 + G50 + G59 + G68 + G77 + G856 + G930 + G946 + G949 + G952 + G954)</f>
        <v/>
      </c>
      <c r="H955">
        <f>(H2 + H5 + H7 + H9 + H11 + H15 + H18 + H31 + H40 + H50 + H59 + H68 + H77 + H856 + H930 + H946 + H949 + H952 + H954)</f>
        <v/>
      </c>
      <c r="J955">
        <f>(J2 + J4 + J5 + J6 + J7 + J8 + J9 + J10 + J11 + J14 + J15 + J17 + J18 + J30 + J31 + J39 + J40 + J49 + J50 + J58 + J59 + J67 + J68 + J76 + J77 + J79 + J856 + J861 + J930 + J932 + J946 + J948 + J949 + J951 + J952 + J953 + J954)</f>
        <v/>
      </c>
    </row>
    <row r="956">
      <c r="A956" t="inlineStr">
        <is>
          <t>sw_IBUF[1]: sw_IBUF[1]_inst/O to masterReg/readData2[0]_i_7/I1sum delays + cap delay</t>
        </is>
      </c>
      <c r="E956">
        <f>1000*(E955 + J955)</f>
        <v/>
      </c>
      <c r="F956">
        <f>1000*(F955 + J955)</f>
        <v/>
      </c>
      <c r="G956">
        <f>1000*(G955 + J955)</f>
        <v/>
      </c>
      <c r="H956">
        <f>1000*(H955 + J955)</f>
        <v/>
      </c>
    </row>
    <row r="958">
      <c r="A958" t="inlineStr">
        <is>
          <t>sw_IBUF[1]: sw_IBUF[1]_inst/O to masterReg/readData2[0]_i_7/I1Total delay (from Vivado)</t>
        </is>
      </c>
      <c r="E958" t="inlineStr">
        <is>
          <t>1308</t>
        </is>
      </c>
      <c r="F958" t="inlineStr">
        <is>
          <t>1122</t>
        </is>
      </c>
      <c r="G958" t="inlineStr">
        <is>
          <t>2224</t>
        </is>
      </c>
      <c r="H958" t="inlineStr">
        <is>
          <t>1878</t>
        </is>
      </c>
    </row>
    <row r="960">
      <c r="A960" t="inlineStr">
        <is>
          <t>INT_L_X4Y45/INT_L.SR1END1-&gt;&gt;IMUX_L20</t>
        </is>
      </c>
      <c r="B960" t="inlineStr">
        <is>
          <t>Buffer</t>
        </is>
      </c>
      <c r="C960" t="n">
        <v>1.6107141875</v>
      </c>
      <c r="D960" t="n">
        <v>0.007713</v>
      </c>
      <c r="E960" t="n">
        <v>0.047</v>
      </c>
      <c r="F960" t="n">
        <v>0.038</v>
      </c>
      <c r="G960" t="n">
        <v>0.138</v>
      </c>
      <c r="H960" t="n">
        <v>0.114</v>
      </c>
      <c r="I960">
        <f>((((D965) + (D964))) + (D961 + D962))</f>
        <v/>
      </c>
      <c r="J960">
        <f>(((((D965) + (D964))) + (D961 + D962))*C960)</f>
        <v/>
      </c>
    </row>
    <row r="961">
      <c r="A961" t="inlineStr">
        <is>
          <t>INT_L_X4Y45/IMUX_L20</t>
        </is>
      </c>
      <c r="B961" t="inlineStr">
        <is>
          <t>Part of wire</t>
        </is>
      </c>
      <c r="C961" t="n">
        <v>0</v>
      </c>
      <c r="D961" t="n">
        <v>0</v>
      </c>
    </row>
    <row r="962">
      <c r="A962" t="inlineStr">
        <is>
          <t>CLBLL_L_X4Y45/CLBLL_IMUX20</t>
        </is>
      </c>
      <c r="B962" t="inlineStr">
        <is>
          <t>Part of wire</t>
        </is>
      </c>
      <c r="C962" t="n">
        <v>0</v>
      </c>
      <c r="D962" t="n">
        <v>0</v>
      </c>
      <c r="I962">
        <f>(((D961 + D962)/2) + (((D965) + (D964))))</f>
        <v/>
      </c>
      <c r="J962">
        <f>((C961 + C962)*(((D961 + D962)/2) + (((D965) + (D964)))))</f>
        <v/>
      </c>
    </row>
    <row r="963">
      <c r="A963" t="inlineStr">
        <is>
          <t>CLBLL_L_X4Y45/CLBLL_L.CLBLL_IMUX20-&gt;CLBLL_L_C2</t>
        </is>
      </c>
      <c r="B963" t="inlineStr">
        <is>
          <t>PassTransistor</t>
        </is>
      </c>
      <c r="C963" t="n">
        <v>0</v>
      </c>
      <c r="E963" t="n">
        <v>0</v>
      </c>
      <c r="F963" t="n">
        <v>0</v>
      </c>
      <c r="G963" t="n">
        <v>0</v>
      </c>
      <c r="H963" t="n">
        <v>0</v>
      </c>
      <c r="I963">
        <f>((D965) + (D964))</f>
        <v/>
      </c>
      <c r="J963">
        <f>(((D965) + (D964))*C963)</f>
        <v/>
      </c>
    </row>
    <row r="964">
      <c r="A964" t="inlineStr">
        <is>
          <t>CLBLL_L_X4Y45/CLBLL_L_C2</t>
        </is>
      </c>
      <c r="B964" t="inlineStr">
        <is>
          <t>Part of wire</t>
        </is>
      </c>
      <c r="C964" t="n">
        <v>0</v>
      </c>
      <c r="D964" t="n">
        <v>0</v>
      </c>
      <c r="I964">
        <f>(((D964)/2) + (D965))</f>
        <v/>
      </c>
      <c r="J964">
        <f>((C964)*(((D964)/2) + (D965)))</f>
        <v/>
      </c>
    </row>
    <row r="965">
      <c r="A965" t="inlineStr">
        <is>
          <t>masterReg/readData2[1]_i_2/I4</t>
        </is>
      </c>
      <c r="B965" t="inlineStr">
        <is>
          <t>Inpin</t>
        </is>
      </c>
      <c r="D965" t="n">
        <v>0</v>
      </c>
      <c r="E965" t="n">
        <v>0.213</v>
      </c>
      <c r="F965" t="n">
        <v>0.171</v>
      </c>
      <c r="G965" t="n">
        <v>0.507</v>
      </c>
      <c r="H965" t="n">
        <v>0.409</v>
      </c>
    </row>
    <row r="966">
      <c r="A966" t="inlineStr">
        <is>
          <t>sw_IBUF[1]: sw_IBUF[1]_inst/O to masterReg/readData2[1]_i_2/I4 sum delays</t>
        </is>
      </c>
      <c r="E966">
        <f>(E2 + E5 + E7 + E9 + E11 + E15 + E18 + E31 + E40 + E50 + E59 + E68 + E77 + E856 + E930 + E946 + E960 + E963 + E965)</f>
        <v/>
      </c>
      <c r="F966">
        <f>(F2 + F5 + F7 + F9 + F11 + F15 + F18 + F31 + F40 + F50 + F59 + F68 + F77 + F856 + F930 + F946 + F960 + F963 + F965)</f>
        <v/>
      </c>
      <c r="G966">
        <f>(G2 + G5 + G7 + G9 + G11 + G15 + G18 + G31 + G40 + G50 + G59 + G68 + G77 + G856 + G930 + G946 + G960 + G963 + G965)</f>
        <v/>
      </c>
      <c r="H966">
        <f>(H2 + H5 + H7 + H9 + H11 + H15 + H18 + H31 + H40 + H50 + H59 + H68 + H77 + H856 + H930 + H946 + H960 + H963 + H965)</f>
        <v/>
      </c>
      <c r="J966">
        <f>(J2 + J4 + J5 + J6 + J7 + J8 + J9 + J10 + J11 + J14 + J15 + J17 + J18 + J30 + J31 + J39 + J40 + J49 + J50 + J58 + J59 + J67 + J68 + J76 + J77 + J79 + J856 + J861 + J930 + J932 + J946 + J948 + J960 + J962 + J963 + J964 + J965)</f>
        <v/>
      </c>
    </row>
    <row r="967">
      <c r="A967" t="inlineStr">
        <is>
          <t>sw_IBUF[1]: sw_IBUF[1]_inst/O to masterReg/readData2[1]_i_2/I4sum delays + cap delay</t>
        </is>
      </c>
      <c r="E967">
        <f>1000*(E966 + J966)</f>
        <v/>
      </c>
      <c r="F967">
        <f>1000*(F966 + J966)</f>
        <v/>
      </c>
      <c r="G967">
        <f>1000*(G966 + J966)</f>
        <v/>
      </c>
      <c r="H967">
        <f>1000*(H966 + J966)</f>
        <v/>
      </c>
    </row>
    <row r="969">
      <c r="A969" t="inlineStr">
        <is>
          <t>sw_IBUF[1]: sw_IBUF[1]_inst/O to masterReg/readData2[1]_i_2/I4Total delay (from Vivado)</t>
        </is>
      </c>
      <c r="E969" t="inlineStr">
        <is>
          <t>1411</t>
        </is>
      </c>
      <c r="F969" t="inlineStr">
        <is>
          <t>1204</t>
        </is>
      </c>
      <c r="G969" t="inlineStr">
        <is>
          <t>2420</t>
        </is>
      </c>
      <c r="H969" t="inlineStr">
        <is>
          <t>2035</t>
        </is>
      </c>
    </row>
    <row r="971">
      <c r="A971" t="inlineStr">
        <is>
          <t>INT_L_X4Y45/INT_L.SR1END1-&gt;&gt;SR1BEG2</t>
        </is>
      </c>
      <c r="B971" t="inlineStr">
        <is>
          <t>Buffer</t>
        </is>
      </c>
      <c r="C971" t="n">
        <v>1.16220225</v>
      </c>
      <c r="D971" t="n">
        <v>0.008429000000000001</v>
      </c>
      <c r="E971" t="n">
        <v>0.057</v>
      </c>
      <c r="F971" t="n">
        <v>0.047</v>
      </c>
      <c r="G971" t="n">
        <v>0.14</v>
      </c>
      <c r="H971" t="n">
        <v>0.116</v>
      </c>
      <c r="I971">
        <f>((D974) + (D972 + D973))</f>
        <v/>
      </c>
      <c r="J971">
        <f>(((D974) + (D972 + D973))*C971)</f>
        <v/>
      </c>
    </row>
    <row r="972">
      <c r="A972" t="inlineStr">
        <is>
          <t>INT_L_X4Y45/SR1BEG2</t>
        </is>
      </c>
      <c r="B972" t="inlineStr">
        <is>
          <t>Part of wire</t>
        </is>
      </c>
      <c r="C972" t="n">
        <v>0</v>
      </c>
      <c r="D972" t="n">
        <v>0</v>
      </c>
    </row>
    <row r="973">
      <c r="A973" t="inlineStr">
        <is>
          <t>INT_L_X4Y44/SR1END2</t>
        </is>
      </c>
      <c r="B973" t="inlineStr">
        <is>
          <t>Part of wire</t>
        </is>
      </c>
      <c r="C973" t="n">
        <v>0</v>
      </c>
      <c r="D973" t="n">
        <v>0</v>
      </c>
      <c r="I973">
        <f>(((D972 + D973)/2) + (D974))</f>
        <v/>
      </c>
      <c r="J973">
        <f>((C972 + C973)*(((D972 + D973)/2) + (D974)))</f>
        <v/>
      </c>
    </row>
    <row r="974">
      <c r="A974" t="inlineStr">
        <is>
          <t>INT_L_X4Y44/INT_L.SR1END2-&gt;&gt;IMUX_L22</t>
        </is>
      </c>
      <c r="B974" t="inlineStr">
        <is>
          <t>Buffer</t>
        </is>
      </c>
      <c r="C974" t="n">
        <v>1.6107141875</v>
      </c>
      <c r="D974" t="n">
        <v>0.007713</v>
      </c>
      <c r="E974" t="n">
        <v>0.047</v>
      </c>
      <c r="F974" t="n">
        <v>0.038</v>
      </c>
      <c r="G974" t="n">
        <v>0.138</v>
      </c>
      <c r="H974" t="n">
        <v>0.114</v>
      </c>
      <c r="I974">
        <f>((((D979) + (D978))) + (D975 + D976))</f>
        <v/>
      </c>
      <c r="J974">
        <f>(((((D979) + (D978))) + (D975 + D976))*C974)</f>
        <v/>
      </c>
    </row>
    <row r="975">
      <c r="A975" t="inlineStr">
        <is>
          <t>INT_L_X4Y44/IMUX_L22</t>
        </is>
      </c>
      <c r="B975" t="inlineStr">
        <is>
          <t>Part of wire</t>
        </is>
      </c>
      <c r="C975" t="n">
        <v>0</v>
      </c>
      <c r="D975" t="n">
        <v>0</v>
      </c>
    </row>
    <row r="976">
      <c r="A976" t="inlineStr">
        <is>
          <t>CLBLL_L_X4Y44/CLBLL_IMUX22</t>
        </is>
      </c>
      <c r="B976" t="inlineStr">
        <is>
          <t>Part of wire</t>
        </is>
      </c>
      <c r="C976" t="n">
        <v>0</v>
      </c>
      <c r="D976" t="n">
        <v>0</v>
      </c>
      <c r="I976">
        <f>(((D975 + D976)/2) + (((D979) + (D978))))</f>
        <v/>
      </c>
      <c r="J976">
        <f>((C975 + C976)*(((D975 + D976)/2) + (((D979) + (D978)))))</f>
        <v/>
      </c>
    </row>
    <row r="977">
      <c r="A977" t="inlineStr">
        <is>
          <t>CLBLL_L_X4Y44/CLBLL_L.CLBLL_IMUX22-&gt;CLBLL_LL_C3</t>
        </is>
      </c>
      <c r="B977" t="inlineStr">
        <is>
          <t>PassTransistor</t>
        </is>
      </c>
      <c r="C977" t="n">
        <v>0</v>
      </c>
      <c r="E977" t="n">
        <v>0</v>
      </c>
      <c r="F977" t="n">
        <v>0</v>
      </c>
      <c r="G977" t="n">
        <v>0</v>
      </c>
      <c r="H977" t="n">
        <v>0</v>
      </c>
      <c r="I977">
        <f>((D979) + (D978))</f>
        <v/>
      </c>
      <c r="J977">
        <f>(((D979) + (D978))*C977)</f>
        <v/>
      </c>
    </row>
    <row r="978">
      <c r="A978" t="inlineStr">
        <is>
          <t>CLBLL_L_X4Y44/CLBLL_LL_C3</t>
        </is>
      </c>
      <c r="B978" t="inlineStr">
        <is>
          <t>Part of wire</t>
        </is>
      </c>
      <c r="C978" t="n">
        <v>0</v>
      </c>
      <c r="D978" t="n">
        <v>0.001136</v>
      </c>
      <c r="I978">
        <f>(((D978)/2) + (D979))</f>
        <v/>
      </c>
      <c r="J978">
        <f>((C978)*(((D978)/2) + (D979)))</f>
        <v/>
      </c>
    </row>
    <row r="979">
      <c r="A979" t="inlineStr">
        <is>
          <t>masterReg/readData2[1]_i_4/I0</t>
        </is>
      </c>
      <c r="B979" t="inlineStr">
        <is>
          <t>Inpin</t>
        </is>
      </c>
      <c r="D979" t="n">
        <v>0</v>
      </c>
      <c r="E979" t="n">
        <v>0.137</v>
      </c>
      <c r="F979" t="n">
        <v>0.11</v>
      </c>
      <c r="G979" t="n">
        <v>0.351</v>
      </c>
      <c r="H979" t="n">
        <v>0.283</v>
      </c>
    </row>
    <row r="980">
      <c r="A980" t="inlineStr">
        <is>
          <t>sw_IBUF[1]: sw_IBUF[1]_inst/O to masterReg/readData2[1]_i_4/I0 sum delays</t>
        </is>
      </c>
      <c r="E980">
        <f>(E2 + E5 + E7 + E9 + E11 + E15 + E18 + E31 + E40 + E50 + E59 + E68 + E77 + E856 + E930 + E946 + E971 + E974 + E977 + E979)</f>
        <v/>
      </c>
      <c r="F980">
        <f>(F2 + F5 + F7 + F9 + F11 + F15 + F18 + F31 + F40 + F50 + F59 + F68 + F77 + F856 + F930 + F946 + F971 + F974 + F977 + F979)</f>
        <v/>
      </c>
      <c r="G980">
        <f>(G2 + G5 + G7 + G9 + G11 + G15 + G18 + G31 + G40 + G50 + G59 + G68 + G77 + G856 + G930 + G946 + G971 + G974 + G977 + G979)</f>
        <v/>
      </c>
      <c r="H980">
        <f>(H2 + H5 + H7 + H9 + H11 + H15 + H18 + H31 + H40 + H50 + H59 + H68 + H77 + H856 + H930 + H946 + H971 + H974 + H977 + H979)</f>
        <v/>
      </c>
      <c r="J980">
        <f>(J2 + J4 + J5 + J6 + J7 + J8 + J9 + J10 + J11 + J14 + J15 + J17 + J18 + J30 + J31 + J39 + J40 + J49 + J50 + J58 + J59 + J67 + J68 + J76 + J77 + J79 + J856 + J861 + J930 + J932 + J946 + J948 + J971 + J973 + J974 + J976 + J977 + J978 + J979)</f>
        <v/>
      </c>
    </row>
    <row r="981">
      <c r="A981" t="inlineStr">
        <is>
          <t>sw_IBUF[1]: sw_IBUF[1]_inst/O to masterReg/readData2[1]_i_4/I0sum delays + cap delay</t>
        </is>
      </c>
      <c r="E981">
        <f>1000*(E980 + J980)</f>
        <v/>
      </c>
      <c r="F981">
        <f>1000*(F980 + J980)</f>
        <v/>
      </c>
      <c r="G981">
        <f>1000*(G980 + J980)</f>
        <v/>
      </c>
      <c r="H981">
        <f>1000*(H980 + J980)</f>
        <v/>
      </c>
    </row>
    <row r="983">
      <c r="A983" t="inlineStr">
        <is>
          <t>sw_IBUF[1]: sw_IBUF[1]_inst/O to masterReg/readData2[1]_i_4/I0Total delay (from Vivado)</t>
        </is>
      </c>
      <c r="E983" t="inlineStr">
        <is>
          <t>1402</t>
        </is>
      </c>
      <c r="F983" t="inlineStr">
        <is>
          <t>1200</t>
        </is>
      </c>
      <c r="G983" t="inlineStr">
        <is>
          <t>2394</t>
        </is>
      </c>
      <c r="H983" t="inlineStr">
        <is>
          <t>2019</t>
        </is>
      </c>
    </row>
    <row r="985">
      <c r="A985" t="inlineStr">
        <is>
          <t>INT_L_X4Y45/INT_L.SR1END1-&gt;&gt;SE2BEG1</t>
        </is>
      </c>
      <c r="B985" t="inlineStr">
        <is>
          <t>Buffer</t>
        </is>
      </c>
      <c r="C985" t="n">
        <v>1.1851186875</v>
      </c>
      <c r="D985" t="n">
        <v>0.008473000000000001</v>
      </c>
      <c r="E985" t="n">
        <v>0.041</v>
      </c>
      <c r="F985" t="n">
        <v>0.033</v>
      </c>
      <c r="G985" t="n">
        <v>0.138</v>
      </c>
      <c r="H985" t="n">
        <v>0.114</v>
      </c>
      <c r="I985">
        <f>((D989 + D1002 + D1054) + (D986 + D987 + D988))</f>
        <v/>
      </c>
      <c r="J985">
        <f>(((D989 + D1002 + D1054) + (D986 + D987 + D988))*C985)</f>
        <v/>
      </c>
    </row>
    <row r="986">
      <c r="A986" t="inlineStr">
        <is>
          <t>INT_L_X4Y45/SE2BEG1</t>
        </is>
      </c>
      <c r="B986" t="inlineStr">
        <is>
          <t>Part of wire</t>
        </is>
      </c>
      <c r="C986" t="n">
        <v>0</v>
      </c>
      <c r="D986" t="n">
        <v>0</v>
      </c>
    </row>
    <row r="987">
      <c r="A987" t="inlineStr">
        <is>
          <t>INT_R_X5Y44/SE2END1</t>
        </is>
      </c>
      <c r="B987" t="inlineStr">
        <is>
          <t>Part of wire</t>
        </is>
      </c>
      <c r="C987" t="n">
        <v>0</v>
      </c>
      <c r="D987" t="n">
        <v>0</v>
      </c>
    </row>
    <row r="988">
      <c r="A988" t="inlineStr">
        <is>
          <t>INT_L_X4Y44/SE2A1</t>
        </is>
      </c>
      <c r="B988" t="inlineStr">
        <is>
          <t>Part of wire</t>
        </is>
      </c>
      <c r="C988" t="n">
        <v>0</v>
      </c>
      <c r="D988" t="n">
        <v>0</v>
      </c>
      <c r="I988">
        <f>(((D986 + D987 + D988)/2) + (D989 + D1002 + D1054))</f>
        <v/>
      </c>
      <c r="J988">
        <f>((C986 + C987 + C988)*(((D986 + D987 + D988)/2) + (D989 + D1002 + D1054)))</f>
        <v/>
      </c>
    </row>
    <row r="989">
      <c r="A989" t="inlineStr">
        <is>
          <t>INT_R_X5Y44/INT_R.SE2END1-&gt;&gt;BYP_ALT4</t>
        </is>
      </c>
      <c r="B989" t="inlineStr">
        <is>
          <t>Buffer</t>
        </is>
      </c>
      <c r="C989" t="n">
        <v>0</v>
      </c>
      <c r="D989" t="n">
        <v>0.00757</v>
      </c>
      <c r="E989" t="n">
        <v>0</v>
      </c>
      <c r="F989" t="n">
        <v>0</v>
      </c>
      <c r="G989" t="n">
        <v>0</v>
      </c>
      <c r="H989" t="n">
        <v>0</v>
      </c>
      <c r="I989">
        <f>((D991) + (D990))</f>
        <v/>
      </c>
      <c r="J989">
        <f>(((D991) + (D990))*C989)</f>
        <v/>
      </c>
    </row>
    <row r="990">
      <c r="A990" t="inlineStr">
        <is>
          <t>INT_R_X5Y44/BYP_ALT4</t>
        </is>
      </c>
      <c r="B990" t="inlineStr">
        <is>
          <t>Part of wire</t>
        </is>
      </c>
      <c r="C990" t="n">
        <v>0</v>
      </c>
      <c r="D990" t="n">
        <v>0</v>
      </c>
      <c r="I990">
        <f>(((D990)/2) + (D991))</f>
        <v/>
      </c>
      <c r="J990">
        <f>((C990)*(((D990)/2) + (D991)))</f>
        <v/>
      </c>
    </row>
    <row r="991">
      <c r="A991" t="inlineStr">
        <is>
          <t>INT_R_X5Y44/INT_R.BYP_ALT4-&gt;&gt;BYP4</t>
        </is>
      </c>
      <c r="B991" t="inlineStr">
        <is>
          <t>Buffer</t>
        </is>
      </c>
      <c r="C991" t="n">
        <v>3.489880625</v>
      </c>
      <c r="D991" t="n">
        <v>0</v>
      </c>
      <c r="E991" t="n">
        <v>0.055</v>
      </c>
      <c r="F991" t="n">
        <v>0.045</v>
      </c>
      <c r="G991" t="n">
        <v>0.179</v>
      </c>
      <c r="H991" t="n">
        <v>0.148</v>
      </c>
      <c r="I991">
        <f>((((D996) + (D995))) + (D992 + D993))</f>
        <v/>
      </c>
      <c r="J991">
        <f>(((((D996) + (D995))) + (D992 + D993))*C991)</f>
        <v/>
      </c>
    </row>
    <row r="992">
      <c r="A992" t="inlineStr">
        <is>
          <t>INT_R_X5Y44/BYP4</t>
        </is>
      </c>
      <c r="B992" t="inlineStr">
        <is>
          <t>Part of wire</t>
        </is>
      </c>
      <c r="C992" t="n">
        <v>0</v>
      </c>
      <c r="D992" t="n">
        <v>0</v>
      </c>
    </row>
    <row r="993">
      <c r="A993" t="inlineStr">
        <is>
          <t>CLBLM_R_X5Y44/CLBLM_BYP4</t>
        </is>
      </c>
      <c r="B993" t="inlineStr">
        <is>
          <t>Part of wire</t>
        </is>
      </c>
      <c r="C993" t="n">
        <v>0</v>
      </c>
      <c r="D993" t="n">
        <v>0</v>
      </c>
      <c r="I993">
        <f>(((D992 + D993)/2) + (((D996) + (D995))))</f>
        <v/>
      </c>
      <c r="J993">
        <f>((C992 + C993)*(((D992 + D993)/2) + (((D996) + (D995)))))</f>
        <v/>
      </c>
    </row>
    <row r="994">
      <c r="A994" t="inlineStr">
        <is>
          <t>CLBLM_R_X5Y44/CLBLM_R.CLBLM_BYP4-&gt;CLBLM_M_BX</t>
        </is>
      </c>
      <c r="B994" t="inlineStr">
        <is>
          <t>PassTransistor</t>
        </is>
      </c>
      <c r="C994" t="n">
        <v>0</v>
      </c>
      <c r="E994" t="n">
        <v>0</v>
      </c>
      <c r="F994" t="n">
        <v>0</v>
      </c>
      <c r="G994" t="n">
        <v>0</v>
      </c>
      <c r="H994" t="n">
        <v>0</v>
      </c>
      <c r="I994">
        <f>((D996) + (D995))</f>
        <v/>
      </c>
      <c r="J994">
        <f>(((D996) + (D995))*C994)</f>
        <v/>
      </c>
    </row>
    <row r="995">
      <c r="A995" t="inlineStr">
        <is>
          <t>CLBLM_R_X5Y44/CLBLM_M_BX</t>
        </is>
      </c>
      <c r="B995" t="inlineStr">
        <is>
          <t>Part of wire</t>
        </is>
      </c>
      <c r="C995" t="n">
        <v>0</v>
      </c>
      <c r="D995" t="n">
        <v>0</v>
      </c>
      <c r="I995">
        <f>(((D995)/2) + (D996))</f>
        <v/>
      </c>
      <c r="J995">
        <f>((C995)*(((D995)/2) + (D996)))</f>
        <v/>
      </c>
    </row>
    <row r="996">
      <c r="A996" t="inlineStr">
        <is>
          <t>Address_register_reg[1]/D</t>
        </is>
      </c>
      <c r="B996" t="inlineStr">
        <is>
          <t>Inpin</t>
        </is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t="inlineStr">
        <is>
          <t>sw_IBUF[1]: sw_IBUF[1]_inst/O to Address_register_reg[1]/D sum delays</t>
        </is>
      </c>
      <c r="E997">
        <f>(E2 + E5 + E7 + E9 + E11 + E15 + E18 + E31 + E40 + E50 + E59 + E68 + E77 + E856 + E930 + E946 + E985 + E989 + E991 + E994 + E996)</f>
        <v/>
      </c>
      <c r="F997">
        <f>(F2 + F5 + F7 + F9 + F11 + F15 + F18 + F31 + F40 + F50 + F59 + F68 + F77 + F856 + F930 + F946 + F985 + F989 + F991 + F994 + F996)</f>
        <v/>
      </c>
      <c r="G997">
        <f>(G2 + G5 + G7 + G9 + G11 + G15 + G18 + G31 + G40 + G50 + G59 + G68 + G77 + G856 + G930 + G946 + G985 + G989 + G991 + G994 + G996)</f>
        <v/>
      </c>
      <c r="H997">
        <f>(H2 + H5 + H7 + H9 + H11 + H15 + H18 + H31 + H40 + H50 + H59 + H68 + H77 + H856 + H930 + H946 + H985 + H989 + H991 + H994 + H996)</f>
        <v/>
      </c>
      <c r="J997">
        <f>(J2 + J4 + J5 + J6 + J7 + J8 + J9 + J10 + J11 + J14 + J15 + J17 + J18 + J30 + J31 + J39 + J40 + J49 + J50 + J58 + J59 + J67 + J68 + J76 + J77 + J79 + J856 + J861 + J930 + J932 + J946 + J948 + J985 + J988 + J989 + J990 + J991 + J993 + J994 + J995 + J996)</f>
        <v/>
      </c>
    </row>
    <row r="998">
      <c r="A998" t="inlineStr">
        <is>
          <t>sw_IBUF[1]: sw_IBUF[1]_inst/O to Address_register_reg[1]/Dsum delays + cap delay</t>
        </is>
      </c>
      <c r="E998">
        <f>1000*(E997 + J997)</f>
        <v/>
      </c>
      <c r="F998">
        <f>1000*(F997 + J997)</f>
        <v/>
      </c>
      <c r="G998">
        <f>1000*(G997 + J997)</f>
        <v/>
      </c>
      <c r="H998">
        <f>1000*(H997 + J997)</f>
        <v/>
      </c>
    </row>
    <row r="1000">
      <c r="A1000" t="inlineStr">
        <is>
          <t>sw_IBUF[1]: sw_IBUF[1]_inst/O to Address_register_reg[1]/DTotal delay (from Vivado)</t>
        </is>
      </c>
      <c r="E1000" t="inlineStr">
        <is>
          <t>1273</t>
        </is>
      </c>
      <c r="F1000" t="inlineStr">
        <is>
          <t>1099</t>
        </is>
      </c>
      <c r="G1000" t="inlineStr">
        <is>
          <t>2160</t>
        </is>
      </c>
      <c r="H1000" t="inlineStr">
        <is>
          <t>1834</t>
        </is>
      </c>
    </row>
    <row r="1002">
      <c r="A1002" t="inlineStr">
        <is>
          <t>INT_R_X5Y44/INT_R.SE2END1-&gt;&gt;SL1BEG1</t>
        </is>
      </c>
      <c r="B1002" t="inlineStr">
        <is>
          <t>Buffer</t>
        </is>
      </c>
      <c r="C1002" t="n">
        <v>1.16220225</v>
      </c>
      <c r="D1002" t="n">
        <v>0.008429000000000001</v>
      </c>
      <c r="E1002" t="n">
        <v>0.054</v>
      </c>
      <c r="F1002" t="n">
        <v>0.044</v>
      </c>
      <c r="G1002" t="n">
        <v>0.131</v>
      </c>
      <c r="H1002" t="n">
        <v>0.108</v>
      </c>
      <c r="I1002">
        <f>((D1005 + D1016 + D1027) + (D1003 + D1004))</f>
        <v/>
      </c>
      <c r="J1002">
        <f>(((D1005 + D1016 + D1027) + (D1003 + D1004))*C1002)</f>
        <v/>
      </c>
    </row>
    <row r="1003">
      <c r="A1003" t="inlineStr">
        <is>
          <t>INT_R_X5Y44/SL1BEG1</t>
        </is>
      </c>
      <c r="B1003" t="inlineStr">
        <is>
          <t>Part of wire</t>
        </is>
      </c>
      <c r="C1003" t="n">
        <v>0</v>
      </c>
      <c r="D1003" t="n">
        <v>0</v>
      </c>
    </row>
    <row r="1004">
      <c r="A1004" t="inlineStr">
        <is>
          <t>INT_R_X5Y43/SL1END1</t>
        </is>
      </c>
      <c r="B1004" t="inlineStr">
        <is>
          <t>Part of wire</t>
        </is>
      </c>
      <c r="C1004" t="n">
        <v>0</v>
      </c>
      <c r="D1004" t="n">
        <v>0</v>
      </c>
      <c r="I1004">
        <f>(((D1003 + D1004)/2) + (D1005 + D1016 + D1027))</f>
        <v/>
      </c>
      <c r="J1004">
        <f>((C1003 + C1004)*(((D1003 + D1004)/2) + (D1005 + D1016 + D1027)))</f>
        <v/>
      </c>
    </row>
    <row r="1005">
      <c r="A1005" t="inlineStr">
        <is>
          <t>INT_R_X5Y43/INT_R.SL1END1-&gt;&gt;IMUX3</t>
        </is>
      </c>
      <c r="B1005" t="inlineStr">
        <is>
          <t>Buffer</t>
        </is>
      </c>
      <c r="C1005" t="n">
        <v>1.6107141875</v>
      </c>
      <c r="D1005" t="n">
        <v>0.007713</v>
      </c>
      <c r="E1005" t="n">
        <v>0.047</v>
      </c>
      <c r="F1005" t="n">
        <v>0.038</v>
      </c>
      <c r="G1005" t="n">
        <v>0.138</v>
      </c>
      <c r="H1005" t="n">
        <v>0.114</v>
      </c>
      <c r="I1005">
        <f>((((D1010) + (D1009))) + (D1006 + D1007))</f>
        <v/>
      </c>
      <c r="J1005">
        <f>(((((D1010) + (D1009))) + (D1006 + D1007))*C1005)</f>
        <v/>
      </c>
    </row>
    <row r="1006">
      <c r="A1006" t="inlineStr">
        <is>
          <t>INT_R_X5Y43/IMUX3</t>
        </is>
      </c>
      <c r="B1006" t="inlineStr">
        <is>
          <t>Part of wire</t>
        </is>
      </c>
      <c r="C1006" t="n">
        <v>0</v>
      </c>
      <c r="D1006" t="n">
        <v>0</v>
      </c>
    </row>
    <row r="1007">
      <c r="A1007" t="inlineStr">
        <is>
          <t>CLBLM_R_X5Y43/CLBLM_IMUX3</t>
        </is>
      </c>
      <c r="B1007" t="inlineStr">
        <is>
          <t>Part of wire</t>
        </is>
      </c>
      <c r="C1007" t="n">
        <v>0</v>
      </c>
      <c r="D1007" t="n">
        <v>0</v>
      </c>
      <c r="I1007">
        <f>(((D1006 + D1007)/2) + (((D1010) + (D1009))))</f>
        <v/>
      </c>
      <c r="J1007">
        <f>((C1006 + C1007)*(((D1006 + D1007)/2) + (((D1010) + (D1009)))))</f>
        <v/>
      </c>
    </row>
    <row r="1008">
      <c r="A1008" t="inlineStr">
        <is>
          <t>CLBLM_R_X5Y43/CLBLM_R.CLBLM_IMUX3-&gt;CLBLM_L_A2</t>
        </is>
      </c>
      <c r="B1008" t="inlineStr">
        <is>
          <t>PassTransistor</t>
        </is>
      </c>
      <c r="C1008" t="n">
        <v>0</v>
      </c>
      <c r="E1008" t="n">
        <v>0</v>
      </c>
      <c r="F1008" t="n">
        <v>0</v>
      </c>
      <c r="G1008" t="n">
        <v>0</v>
      </c>
      <c r="H1008" t="n">
        <v>0</v>
      </c>
      <c r="I1008">
        <f>((D1010) + (D1009))</f>
        <v/>
      </c>
      <c r="J1008">
        <f>(((D1010) + (D1009))*C1008)</f>
        <v/>
      </c>
    </row>
    <row r="1009">
      <c r="A1009" t="inlineStr">
        <is>
          <t>CLBLM_R_X5Y43/CLBLM_L_A2</t>
        </is>
      </c>
      <c r="B1009" t="inlineStr">
        <is>
          <t>Part of wire</t>
        </is>
      </c>
      <c r="C1009" t="n">
        <v>0</v>
      </c>
      <c r="D1009" t="n">
        <v>0</v>
      </c>
      <c r="I1009">
        <f>(((D1009)/2) + (D1010))</f>
        <v/>
      </c>
      <c r="J1009">
        <f>((C1009)*(((D1009)/2) + (D1010)))</f>
        <v/>
      </c>
    </row>
    <row r="1010">
      <c r="A1010" t="inlineStr">
        <is>
          <t>masterReg/register_reg_r1_0_31_0_5_i_16/I0</t>
        </is>
      </c>
      <c r="B1010" t="inlineStr">
        <is>
          <t>Inpin</t>
        </is>
      </c>
      <c r="D1010" t="n">
        <v>0</v>
      </c>
      <c r="E1010" t="n">
        <v>0.212</v>
      </c>
      <c r="F1010" t="n">
        <v>0.17</v>
      </c>
      <c r="G1010" t="n">
        <v>0.507</v>
      </c>
      <c r="H1010" t="n">
        <v>0.409</v>
      </c>
    </row>
    <row r="1011">
      <c r="A1011" t="inlineStr">
        <is>
          <t>sw_IBUF[1]: sw_IBUF[1]_inst/O to masterReg/register_reg_r1_0_31_0_5_i_16/I0 sum delays</t>
        </is>
      </c>
      <c r="E1011">
        <f>(E2 + E5 + E7 + E9 + E11 + E15 + E18 + E31 + E40 + E50 + E59 + E68 + E77 + E856 + E930 + E946 + E985 + E1002 + E1005 + E1008 + E1010)</f>
        <v/>
      </c>
      <c r="F1011">
        <f>(F2 + F5 + F7 + F9 + F11 + F15 + F18 + F31 + F40 + F50 + F59 + F68 + F77 + F856 + F930 + F946 + F985 + F1002 + F1005 + F1008 + F1010)</f>
        <v/>
      </c>
      <c r="G1011">
        <f>(G2 + G5 + G7 + G9 + G11 + G15 + G18 + G31 + G40 + G50 + G59 + G68 + G77 + G856 + G930 + G946 + G985 + G1002 + G1005 + G1008 + G1010)</f>
        <v/>
      </c>
      <c r="H1011">
        <f>(H2 + H5 + H7 + H9 + H11 + H15 + H18 + H31 + H40 + H50 + H59 + H68 + H77 + H856 + H930 + H946 + H985 + H1002 + H1005 + H1008 + H1010)</f>
        <v/>
      </c>
      <c r="J1011">
        <f>(J2 + J4 + J5 + J6 + J7 + J8 + J9 + J10 + J11 + J14 + J15 + J17 + J18 + J30 + J31 + J39 + J40 + J49 + J50 + J58 + J59 + J67 + J68 + J76 + J77 + J79 + J856 + J861 + J930 + J932 + J946 + J948 + J985 + J988 + J1002 + J1004 + J1005 + J1007 + J1008 + J1009 + J1010)</f>
        <v/>
      </c>
    </row>
    <row r="1012">
      <c r="A1012" t="inlineStr">
        <is>
          <t>sw_IBUF[1]: sw_IBUF[1]_inst/O to masterReg/register_reg_r1_0_31_0_5_i_16/I0sum delays + cap delay</t>
        </is>
      </c>
      <c r="E1012">
        <f>1000*(E1011 + J1011)</f>
        <v/>
      </c>
      <c r="F1012">
        <f>1000*(F1011 + J1011)</f>
        <v/>
      </c>
      <c r="G1012">
        <f>1000*(G1011 + J1011)</f>
        <v/>
      </c>
      <c r="H1012">
        <f>1000*(H1011 + J1011)</f>
        <v/>
      </c>
    </row>
    <row r="1014">
      <c r="A1014" t="inlineStr">
        <is>
          <t>sw_IBUF[1]: sw_IBUF[1]_inst/O to masterReg/register_reg_r1_0_31_0_5_i_16/I0Total delay (from Vivado)</t>
        </is>
      </c>
      <c r="E1014" t="inlineStr">
        <is>
          <t>1555</t>
        </is>
      </c>
      <c r="F1014" t="inlineStr">
        <is>
          <t>1330</t>
        </is>
      </c>
      <c r="G1014" t="inlineStr">
        <is>
          <t>2680</t>
        </is>
      </c>
      <c r="H1014" t="inlineStr">
        <is>
          <t>2258</t>
        </is>
      </c>
    </row>
    <row r="1016">
      <c r="A1016" t="inlineStr">
        <is>
          <t>INT_R_X5Y43/INT_R.SL1END1-&gt;&gt;IMUX26</t>
        </is>
      </c>
      <c r="B1016" t="inlineStr">
        <is>
          <t>Buffer</t>
        </is>
      </c>
      <c r="C1016" t="n">
        <v>1.6107141875</v>
      </c>
      <c r="D1016" t="n">
        <v>0.007713</v>
      </c>
      <c r="E1016" t="n">
        <v>0.047</v>
      </c>
      <c r="F1016" t="n">
        <v>0.038</v>
      </c>
      <c r="G1016" t="n">
        <v>0.138</v>
      </c>
      <c r="H1016" t="n">
        <v>0.114</v>
      </c>
      <c r="I1016">
        <f>((((D1021) + (D1020))) + (D1017 + D1018))</f>
        <v/>
      </c>
      <c r="J1016">
        <f>(((((D1021) + (D1020))) + (D1017 + D1018))*C1016)</f>
        <v/>
      </c>
    </row>
    <row r="1017">
      <c r="A1017" t="inlineStr">
        <is>
          <t>INT_R_X5Y43/IMUX26</t>
        </is>
      </c>
      <c r="B1017" t="inlineStr">
        <is>
          <t>Part of wire</t>
        </is>
      </c>
      <c r="C1017" t="n">
        <v>0</v>
      </c>
      <c r="D1017" t="n">
        <v>0</v>
      </c>
    </row>
    <row r="1018">
      <c r="A1018" t="inlineStr">
        <is>
          <t>CLBLM_R_X5Y43/CLBLM_IMUX26</t>
        </is>
      </c>
      <c r="B1018" t="inlineStr">
        <is>
          <t>Part of wire</t>
        </is>
      </c>
      <c r="C1018" t="n">
        <v>0</v>
      </c>
      <c r="D1018" t="n">
        <v>0</v>
      </c>
      <c r="I1018">
        <f>(((D1017 + D1018)/2) + (((D1021) + (D1020))))</f>
        <v/>
      </c>
      <c r="J1018">
        <f>((C1017 + C1018)*(((D1017 + D1018)/2) + (((D1021) + (D1020)))))</f>
        <v/>
      </c>
    </row>
    <row r="1019">
      <c r="A1019" t="inlineStr">
        <is>
          <t>CLBLM_R_X5Y43/CLBLM_R.CLBLM_IMUX26-&gt;CLBLM_L_B4</t>
        </is>
      </c>
      <c r="B1019" t="inlineStr">
        <is>
          <t>PassTransistor</t>
        </is>
      </c>
      <c r="C1019" t="n">
        <v>0</v>
      </c>
      <c r="E1019" t="n">
        <v>0</v>
      </c>
      <c r="F1019" t="n">
        <v>0</v>
      </c>
      <c r="G1019" t="n">
        <v>0</v>
      </c>
      <c r="H1019" t="n">
        <v>0</v>
      </c>
      <c r="I1019">
        <f>((D1021) + (D1020))</f>
        <v/>
      </c>
      <c r="J1019">
        <f>(((D1021) + (D1020))*C1019)</f>
        <v/>
      </c>
    </row>
    <row r="1020">
      <c r="A1020" t="inlineStr">
        <is>
          <t>CLBLM_R_X5Y43/CLBLM_L_B4</t>
        </is>
      </c>
      <c r="B1020" t="inlineStr">
        <is>
          <t>Part of wire</t>
        </is>
      </c>
      <c r="C1020" t="n">
        <v>0</v>
      </c>
      <c r="D1020" t="n">
        <v>0</v>
      </c>
      <c r="I1020">
        <f>(((D1020)/2) + (D1021))</f>
        <v/>
      </c>
      <c r="J1020">
        <f>((C1020)*(((D1020)/2) + (D1021)))</f>
        <v/>
      </c>
    </row>
    <row r="1021">
      <c r="A1021" t="inlineStr">
        <is>
          <t>ALU1/register_reg_r1_0_31_0_5_i_18/I4</t>
        </is>
      </c>
      <c r="B1021" t="inlineStr">
        <is>
          <t>Inpin</t>
        </is>
      </c>
      <c r="D1021" t="n">
        <v>0</v>
      </c>
      <c r="E1021" t="n">
        <v>0.107</v>
      </c>
      <c r="F1021" t="n">
        <v>0.08599999999999999</v>
      </c>
      <c r="G1021" t="n">
        <v>0.282</v>
      </c>
      <c r="H1021" t="n">
        <v>0.228</v>
      </c>
    </row>
    <row r="1022">
      <c r="A1022" t="inlineStr">
        <is>
          <t>sw_IBUF[1]: sw_IBUF[1]_inst/O to ALU1/register_reg_r1_0_31_0_5_i_18/I4 sum delays</t>
        </is>
      </c>
      <c r="E1022">
        <f>(E2 + E5 + E7 + E9 + E11 + E15 + E18 + E31 + E40 + E50 + E59 + E68 + E77 + E856 + E930 + E946 + E985 + E1002 + E1016 + E1019 + E1021)</f>
        <v/>
      </c>
      <c r="F1022">
        <f>(F2 + F5 + F7 + F9 + F11 + F15 + F18 + F31 + F40 + F50 + F59 + F68 + F77 + F856 + F930 + F946 + F985 + F1002 + F1016 + F1019 + F1021)</f>
        <v/>
      </c>
      <c r="G1022">
        <f>(G2 + G5 + G7 + G9 + G11 + G15 + G18 + G31 + G40 + G50 + G59 + G68 + G77 + G856 + G930 + G946 + G985 + G1002 + G1016 + G1019 + G1021)</f>
        <v/>
      </c>
      <c r="H1022">
        <f>(H2 + H5 + H7 + H9 + H11 + H15 + H18 + H31 + H40 + H50 + H59 + H68 + H77 + H856 + H930 + H946 + H985 + H1002 + H1016 + H1019 + H1021)</f>
        <v/>
      </c>
      <c r="J1022">
        <f>(J2 + J4 + J5 + J6 + J7 + J8 + J9 + J10 + J11 + J14 + J15 + J17 + J18 + J30 + J31 + J39 + J40 + J49 + J50 + J58 + J59 + J67 + J68 + J76 + J77 + J79 + J856 + J861 + J930 + J932 + J946 + J948 + J985 + J988 + J1002 + J1004 + J1016 + J1018 + J1019 + J1020 + J1021)</f>
        <v/>
      </c>
    </row>
    <row r="1023">
      <c r="A1023" t="inlineStr">
        <is>
          <t>sw_IBUF[1]: sw_IBUF[1]_inst/O to ALU1/register_reg_r1_0_31_0_5_i_18/I4sum delays + cap delay</t>
        </is>
      </c>
      <c r="E1023">
        <f>1000*(E1022 + J1022)</f>
        <v/>
      </c>
      <c r="F1023">
        <f>1000*(F1022 + J1022)</f>
        <v/>
      </c>
      <c r="G1023">
        <f>1000*(G1022 + J1022)</f>
        <v/>
      </c>
      <c r="H1023">
        <f>1000*(H1022 + J1022)</f>
        <v/>
      </c>
    </row>
    <row r="1025">
      <c r="A1025" t="inlineStr">
        <is>
          <t>sw_IBUF[1]: sw_IBUF[1]_inst/O to ALU1/register_reg_r1_0_31_0_5_i_18/I4Total delay (from Vivado)</t>
        </is>
      </c>
      <c r="E1025" t="inlineStr">
        <is>
          <t>1450</t>
        </is>
      </c>
      <c r="F1025" t="inlineStr">
        <is>
          <t>1246</t>
        </is>
      </c>
      <c r="G1025" t="inlineStr">
        <is>
          <t>2483</t>
        </is>
      </c>
      <c r="H1025" t="inlineStr">
        <is>
          <t>2099</t>
        </is>
      </c>
    </row>
    <row r="1027">
      <c r="A1027" t="inlineStr">
        <is>
          <t>INT_R_X5Y43/INT_R.SL1END1-&gt;&gt;FAN_ALT2</t>
        </is>
      </c>
      <c r="B1027" t="inlineStr">
        <is>
          <t>Buffer</t>
        </is>
      </c>
      <c r="C1027" t="n">
        <v>0</v>
      </c>
      <c r="D1027" t="n">
        <v>0.00757</v>
      </c>
      <c r="E1027" t="n">
        <v>0</v>
      </c>
      <c r="F1027" t="n">
        <v>0</v>
      </c>
      <c r="G1027" t="n">
        <v>0</v>
      </c>
      <c r="H1027" t="n">
        <v>0</v>
      </c>
      <c r="I1027">
        <f>((D1029) + (D1028))</f>
        <v/>
      </c>
      <c r="J1027">
        <f>(((D1029) + (D1028))*C1027)</f>
        <v/>
      </c>
    </row>
    <row r="1028">
      <c r="A1028" t="inlineStr">
        <is>
          <t>INT_R_X5Y43/FAN_ALT2</t>
        </is>
      </c>
      <c r="B1028" t="inlineStr">
        <is>
          <t>Part of wire</t>
        </is>
      </c>
      <c r="C1028" t="n">
        <v>0</v>
      </c>
      <c r="D1028" t="n">
        <v>0</v>
      </c>
      <c r="I1028">
        <f>(((D1028)/2) + (D1029))</f>
        <v/>
      </c>
      <c r="J1028">
        <f>((C1028)*(((D1028)/2) + (D1029)))</f>
        <v/>
      </c>
    </row>
    <row r="1029">
      <c r="A1029" t="inlineStr">
        <is>
          <t>INT_R_X5Y43/INT_R.FAN_ALT2-&gt;&gt;FAN_BOUNCE2</t>
        </is>
      </c>
      <c r="B1029" t="inlineStr">
        <is>
          <t>Buffer</t>
        </is>
      </c>
      <c r="C1029" t="n">
        <v>1.4764880625</v>
      </c>
      <c r="D1029" t="n">
        <v>0</v>
      </c>
      <c r="E1029" t="n">
        <v>0.059</v>
      </c>
      <c r="F1029" t="n">
        <v>0.049</v>
      </c>
      <c r="G1029" t="n">
        <v>0.178</v>
      </c>
      <c r="H1029" t="n">
        <v>0.147</v>
      </c>
      <c r="I1029">
        <f>((D1032 + D1043) + (D1030 + D1031))</f>
        <v/>
      </c>
      <c r="J1029">
        <f>(((D1032 + D1043) + (D1030 + D1031))*C1029)</f>
        <v/>
      </c>
    </row>
    <row r="1030">
      <c r="A1030" t="inlineStr">
        <is>
          <t>INT_R_X5Y43/FAN_BOUNCE2</t>
        </is>
      </c>
      <c r="B1030" t="inlineStr">
        <is>
          <t>Part of wire</t>
        </is>
      </c>
      <c r="C1030" t="n">
        <v>0</v>
      </c>
      <c r="D1030" t="n">
        <v>0</v>
      </c>
    </row>
    <row r="1031">
      <c r="A1031" t="inlineStr">
        <is>
          <t>INT_R_X5Y42/FAN_BOUNCE_S3_2</t>
        </is>
      </c>
      <c r="B1031" t="inlineStr">
        <is>
          <t>Part of wire</t>
        </is>
      </c>
      <c r="C1031" t="n">
        <v>0</v>
      </c>
      <c r="D1031" t="n">
        <v>0</v>
      </c>
      <c r="I1031">
        <f>(((D1030 + D1031)/2) + (D1032 + D1043))</f>
        <v/>
      </c>
      <c r="J1031">
        <f>((C1030 + C1031)*(((D1030 + D1031)/2) + (D1032 + D1043)))</f>
        <v/>
      </c>
    </row>
    <row r="1032">
      <c r="A1032" t="inlineStr">
        <is>
          <t>INT_R_X5Y43/INT_R.FAN_BOUNCE2-&gt;&gt;IMUX24</t>
        </is>
      </c>
      <c r="B1032" t="inlineStr">
        <is>
          <t>Buffer</t>
        </is>
      </c>
      <c r="C1032" t="n">
        <v>1.6107141875</v>
      </c>
      <c r="D1032" t="n">
        <v>0.007713</v>
      </c>
      <c r="E1032" t="n">
        <v>0.047</v>
      </c>
      <c r="F1032" t="n">
        <v>0.038</v>
      </c>
      <c r="G1032" t="n">
        <v>0.138</v>
      </c>
      <c r="H1032" t="n">
        <v>0.114</v>
      </c>
      <c r="I1032">
        <f>((((D1037) + (D1036))) + (D1033 + D1034))</f>
        <v/>
      </c>
      <c r="J1032">
        <f>(((((D1037) + (D1036))) + (D1033 + D1034))*C1032)</f>
        <v/>
      </c>
    </row>
    <row r="1033">
      <c r="A1033" t="inlineStr">
        <is>
          <t>INT_R_X5Y43/IMUX24</t>
        </is>
      </c>
      <c r="B1033" t="inlineStr">
        <is>
          <t>Part of wire</t>
        </is>
      </c>
      <c r="C1033" t="n">
        <v>0</v>
      </c>
      <c r="D1033" t="n">
        <v>0</v>
      </c>
    </row>
    <row r="1034">
      <c r="A1034" t="inlineStr">
        <is>
          <t>CLBLM_R_X5Y43/CLBLM_IMUX24</t>
        </is>
      </c>
      <c r="B1034" t="inlineStr">
        <is>
          <t>Part of wire</t>
        </is>
      </c>
      <c r="C1034" t="n">
        <v>0</v>
      </c>
      <c r="D1034" t="n">
        <v>0</v>
      </c>
      <c r="I1034">
        <f>(((D1033 + D1034)/2) + (((D1037) + (D1036))))</f>
        <v/>
      </c>
      <c r="J1034">
        <f>((C1033 + C1034)*(((D1033 + D1034)/2) + (((D1037) + (D1036)))))</f>
        <v/>
      </c>
    </row>
    <row r="1035">
      <c r="A1035" t="inlineStr">
        <is>
          <t>CLBLM_R_X5Y43/CLBLM_R.CLBLM_IMUX24-&gt;CLBLM_M_B5</t>
        </is>
      </c>
      <c r="B1035" t="inlineStr">
        <is>
          <t>PassTransistor</t>
        </is>
      </c>
      <c r="C1035" t="n">
        <v>0</v>
      </c>
      <c r="E1035" t="n">
        <v>0</v>
      </c>
      <c r="F1035" t="n">
        <v>0</v>
      </c>
      <c r="G1035" t="n">
        <v>0</v>
      </c>
      <c r="H1035" t="n">
        <v>0</v>
      </c>
      <c r="I1035">
        <f>((D1037) + (D1036))</f>
        <v/>
      </c>
      <c r="J1035">
        <f>(((D1037) + (D1036))*C1035)</f>
        <v/>
      </c>
    </row>
    <row r="1036">
      <c r="A1036" t="inlineStr">
        <is>
          <t>CLBLM_R_X5Y43/CLBLM_M_B5</t>
        </is>
      </c>
      <c r="B1036" t="inlineStr">
        <is>
          <t>Part of wire</t>
        </is>
      </c>
      <c r="C1036" t="n">
        <v>0</v>
      </c>
      <c r="D1036" t="n">
        <v>0</v>
      </c>
      <c r="I1036">
        <f>(((D1036)/2) + (D1037))</f>
        <v/>
      </c>
      <c r="J1036">
        <f>((C1036)*(((D1036)/2) + (D1037)))</f>
        <v/>
      </c>
    </row>
    <row r="1037">
      <c r="A1037" t="inlineStr">
        <is>
          <t>masterReg/register_reg_r1_0_31_0_5_i_14/I0</t>
        </is>
      </c>
      <c r="B1037" t="inlineStr">
        <is>
          <t>Inpin</t>
        </is>
      </c>
      <c r="D1037" t="n">
        <v>0</v>
      </c>
      <c r="E1037" t="n">
        <v>0.052</v>
      </c>
      <c r="F1037" t="n">
        <v>0.042</v>
      </c>
      <c r="G1037" t="n">
        <v>0.137</v>
      </c>
      <c r="H1037" t="n">
        <v>0.111</v>
      </c>
    </row>
    <row r="1038">
      <c r="A1038" t="inlineStr">
        <is>
          <t>sw_IBUF[1]: sw_IBUF[1]_inst/O to masterReg/register_reg_r1_0_31_0_5_i_14/I0 sum delays</t>
        </is>
      </c>
      <c r="E1038">
        <f>(E2 + E5 + E7 + E9 + E11 + E15 + E18 + E31 + E40 + E50 + E59 + E68 + E77 + E856 + E930 + E946 + E985 + E1002 + E1027 + E1029 + E1032 + E1035 + E1037)</f>
        <v/>
      </c>
      <c r="F1038">
        <f>(F2 + F5 + F7 + F9 + F11 + F15 + F18 + F31 + F40 + F50 + F59 + F68 + F77 + F856 + F930 + F946 + F985 + F1002 + F1027 + F1029 + F1032 + F1035 + F1037)</f>
        <v/>
      </c>
      <c r="G1038">
        <f>(G2 + G5 + G7 + G9 + G11 + G15 + G18 + G31 + G40 + G50 + G59 + G68 + G77 + G856 + G930 + G946 + G985 + G1002 + G1027 + G1029 + G1032 + G1035 + G1037)</f>
        <v/>
      </c>
      <c r="H1038">
        <f>(H2 + H5 + H7 + H9 + H11 + H15 + H18 + H31 + H40 + H50 + H59 + H68 + H77 + H856 + H930 + H946 + H985 + H1002 + H1027 + H1029 + H1032 + H1035 + H1037)</f>
        <v/>
      </c>
      <c r="J1038">
        <f>(J2 + J4 + J5 + J6 + J7 + J8 + J9 + J10 + J11 + J14 + J15 + J17 + J18 + J30 + J31 + J39 + J40 + J49 + J50 + J58 + J59 + J67 + J68 + J76 + J77 + J79 + J856 + J861 + J930 + J932 + J946 + J948 + J985 + J988 + J1002 + J1004 + J1027 + J1028 + J1029 + J1031 + J1032 + J1034 + J1035 + J1036 + J1037)</f>
        <v/>
      </c>
    </row>
    <row r="1039">
      <c r="A1039" t="inlineStr">
        <is>
          <t>sw_IBUF[1]: sw_IBUF[1]_inst/O to masterReg/register_reg_r1_0_31_0_5_i_14/I0sum delays + cap delay</t>
        </is>
      </c>
      <c r="E1039">
        <f>1000*(E1038 + J1038)</f>
        <v/>
      </c>
      <c r="F1039">
        <f>1000*(F1038 + J1038)</f>
        <v/>
      </c>
      <c r="G1039">
        <f>1000*(G1038 + J1038)</f>
        <v/>
      </c>
      <c r="H1039">
        <f>1000*(H1038 + J1038)</f>
        <v/>
      </c>
    </row>
    <row r="1041">
      <c r="A1041" t="inlineStr">
        <is>
          <t>sw_IBUF[1]: sw_IBUF[1]_inst/O to masterReg/register_reg_r1_0_31_0_5_i_14/I0Total delay (from Vivado)</t>
        </is>
      </c>
      <c r="E1041" t="inlineStr">
        <is>
          <t>1474</t>
        </is>
      </c>
      <c r="F1041" t="inlineStr">
        <is>
          <t>1271</t>
        </is>
      </c>
      <c r="G1041" t="inlineStr">
        <is>
          <t>2515</t>
        </is>
      </c>
      <c r="H1041" t="inlineStr">
        <is>
          <t>2132</t>
        </is>
      </c>
    </row>
    <row r="1043">
      <c r="A1043" t="inlineStr">
        <is>
          <t>INT_R_X5Y43/INT_R.FAN_BOUNCE2-&gt;&gt;IMUX32</t>
        </is>
      </c>
      <c r="B1043" t="inlineStr">
        <is>
          <t>Buffer</t>
        </is>
      </c>
      <c r="C1043" t="n">
        <v>1.6107141875</v>
      </c>
      <c r="D1043" t="n">
        <v>0.007713</v>
      </c>
      <c r="E1043" t="n">
        <v>0.047</v>
      </c>
      <c r="F1043" t="n">
        <v>0.038</v>
      </c>
      <c r="G1043" t="n">
        <v>0.138</v>
      </c>
      <c r="H1043" t="n">
        <v>0.114</v>
      </c>
      <c r="I1043">
        <f>((((D1048) + (D1047))) + (D1044 + D1045))</f>
        <v/>
      </c>
      <c r="J1043">
        <f>(((((D1048) + (D1047))) + (D1044 + D1045))*C1043)</f>
        <v/>
      </c>
    </row>
    <row r="1044">
      <c r="A1044" t="inlineStr">
        <is>
          <t>INT_R_X5Y43/IMUX32</t>
        </is>
      </c>
      <c r="B1044" t="inlineStr">
        <is>
          <t>Part of wire</t>
        </is>
      </c>
      <c r="C1044" t="n">
        <v>0</v>
      </c>
      <c r="D1044" t="n">
        <v>0</v>
      </c>
    </row>
    <row r="1045">
      <c r="A1045" t="inlineStr">
        <is>
          <t>CLBLM_R_X5Y43/CLBLM_IMUX32</t>
        </is>
      </c>
      <c r="B1045" t="inlineStr">
        <is>
          <t>Part of wire</t>
        </is>
      </c>
      <c r="C1045" t="n">
        <v>0</v>
      </c>
      <c r="D1045" t="n">
        <v>0</v>
      </c>
      <c r="I1045">
        <f>(((D1044 + D1045)/2) + (((D1048) + (D1047))))</f>
        <v/>
      </c>
      <c r="J1045">
        <f>((C1044 + C1045)*(((D1044 + D1045)/2) + (((D1048) + (D1047)))))</f>
        <v/>
      </c>
    </row>
    <row r="1046">
      <c r="A1046" t="inlineStr">
        <is>
          <t>CLBLM_R_X5Y43/CLBLM_R.CLBLM_IMUX32-&gt;CLBLM_M_C1</t>
        </is>
      </c>
      <c r="B1046" t="inlineStr">
        <is>
          <t>PassTransistor</t>
        </is>
      </c>
      <c r="C1046" t="n">
        <v>0</v>
      </c>
      <c r="E1046" t="n">
        <v>0</v>
      </c>
      <c r="F1046" t="n">
        <v>0</v>
      </c>
      <c r="G1046" t="n">
        <v>0</v>
      </c>
      <c r="H1046" t="n">
        <v>0</v>
      </c>
      <c r="I1046">
        <f>((D1048) + (D1047))</f>
        <v/>
      </c>
      <c r="J1046">
        <f>(((D1048) + (D1047))*C1046)</f>
        <v/>
      </c>
    </row>
    <row r="1047">
      <c r="A1047" t="inlineStr">
        <is>
          <t>CLBLM_R_X5Y43/CLBLM_M_C1</t>
        </is>
      </c>
      <c r="B1047" t="inlineStr">
        <is>
          <t>Part of wire</t>
        </is>
      </c>
      <c r="C1047" t="n">
        <v>0</v>
      </c>
      <c r="D1047" t="n">
        <v>0</v>
      </c>
      <c r="I1047">
        <f>(((D1047)/2) + (D1048))</f>
        <v/>
      </c>
      <c r="J1047">
        <f>((C1047)*(((D1047)/2) + (D1048)))</f>
        <v/>
      </c>
    </row>
    <row r="1048">
      <c r="A1048" t="inlineStr">
        <is>
          <t>ALU1/register_reg_r1_0_31_0_5_i_15/I4</t>
        </is>
      </c>
      <c r="B1048" t="inlineStr">
        <is>
          <t>Inpin</t>
        </is>
      </c>
      <c r="D1048" t="n">
        <v>0</v>
      </c>
      <c r="E1048" t="n">
        <v>0.219</v>
      </c>
      <c r="F1048" t="n">
        <v>0.176</v>
      </c>
      <c r="G1048" t="n">
        <v>0.521</v>
      </c>
      <c r="H1048" t="n">
        <v>0.42</v>
      </c>
    </row>
    <row r="1049">
      <c r="A1049" t="inlineStr">
        <is>
          <t>sw_IBUF[1]: sw_IBUF[1]_inst/O to ALU1/register_reg_r1_0_31_0_5_i_15/I4 sum delays</t>
        </is>
      </c>
      <c r="E1049">
        <f>(E2 + E5 + E7 + E9 + E11 + E15 + E18 + E31 + E40 + E50 + E59 + E68 + E77 + E856 + E930 + E946 + E985 + E1002 + E1027 + E1029 + E1043 + E1046 + E1048)</f>
        <v/>
      </c>
      <c r="F1049">
        <f>(F2 + F5 + F7 + F9 + F11 + F15 + F18 + F31 + F40 + F50 + F59 + F68 + F77 + F856 + F930 + F946 + F985 + F1002 + F1027 + F1029 + F1043 + F1046 + F1048)</f>
        <v/>
      </c>
      <c r="G1049">
        <f>(G2 + G5 + G7 + G9 + G11 + G15 + G18 + G31 + G40 + G50 + G59 + G68 + G77 + G856 + G930 + G946 + G985 + G1002 + G1027 + G1029 + G1043 + G1046 + G1048)</f>
        <v/>
      </c>
      <c r="H1049">
        <f>(H2 + H5 + H7 + H9 + H11 + H15 + H18 + H31 + H40 + H50 + H59 + H68 + H77 + H856 + H930 + H946 + H985 + H1002 + H1027 + H1029 + H1043 + H1046 + H1048)</f>
        <v/>
      </c>
      <c r="J1049">
        <f>(J2 + J4 + J5 + J6 + J7 + J8 + J9 + J10 + J11 + J14 + J15 + J17 + J18 + J30 + J31 + J39 + J40 + J49 + J50 + J58 + J59 + J67 + J68 + J76 + J77 + J79 + J856 + J861 + J930 + J932 + J946 + J948 + J985 + J988 + J1002 + J1004 + J1027 + J1028 + J1029 + J1031 + J1043 + J1045 + J1046 + J1047 + J1048)</f>
        <v/>
      </c>
    </row>
    <row r="1050">
      <c r="A1050" t="inlineStr">
        <is>
          <t>sw_IBUF[1]: sw_IBUF[1]_inst/O to ALU1/register_reg_r1_0_31_0_5_i_15/I4sum delays + cap delay</t>
        </is>
      </c>
      <c r="E1050">
        <f>1000*(E1049 + J1049)</f>
        <v/>
      </c>
      <c r="F1050">
        <f>1000*(F1049 + J1049)</f>
        <v/>
      </c>
      <c r="G1050">
        <f>1000*(G1049 + J1049)</f>
        <v/>
      </c>
      <c r="H1050">
        <f>1000*(H1049 + J1049)</f>
        <v/>
      </c>
    </row>
    <row r="1052">
      <c r="A1052" t="inlineStr">
        <is>
          <t>sw_IBUF[1]: sw_IBUF[1]_inst/O to ALU1/register_reg_r1_0_31_0_5_i_15/I4Total delay (from Vivado)</t>
        </is>
      </c>
      <c r="E1052" t="inlineStr">
        <is>
          <t>1641</t>
        </is>
      </c>
      <c r="F1052" t="inlineStr">
        <is>
          <t>1405</t>
        </is>
      </c>
      <c r="G1052" t="inlineStr">
        <is>
          <t>2845</t>
        </is>
      </c>
      <c r="H1052" t="inlineStr">
        <is>
          <t>2396</t>
        </is>
      </c>
    </row>
    <row r="1054">
      <c r="A1054" t="inlineStr">
        <is>
          <t>INT_R_X5Y44/INT_R.SE2END1-&gt;&gt;EE2BEG1</t>
        </is>
      </c>
      <c r="B1054" t="inlineStr">
        <is>
          <t>Buffer</t>
        </is>
      </c>
      <c r="C1054" t="n">
        <v>1.1851186875</v>
      </c>
      <c r="D1054" t="n">
        <v>0.008473000000000001</v>
      </c>
      <c r="E1054" t="n">
        <v>0.061</v>
      </c>
      <c r="F1054" t="n">
        <v>0.05</v>
      </c>
      <c r="G1054" t="n">
        <v>0.139</v>
      </c>
      <c r="H1054" t="n">
        <v>0.115</v>
      </c>
      <c r="I1054">
        <f>((D1062 + D1073 + D1084 + D1095 + D1739) + (D1055 + D1056 + D1057 + D1058 + D1059 + D1060 + D1061))</f>
        <v/>
      </c>
      <c r="J1054">
        <f>(((D1062 + D1073 + D1084 + D1095 + D1739) + (D1055 + D1056 + D1057 + D1058 + D1059 + D1060 + D1061))*C1054)</f>
        <v/>
      </c>
    </row>
    <row r="1055">
      <c r="A1055" t="inlineStr">
        <is>
          <t>INT_R_X5Y44/EE2BEG1</t>
        </is>
      </c>
      <c r="B1055" t="inlineStr">
        <is>
          <t>Part of wire</t>
        </is>
      </c>
      <c r="C1055" t="n">
        <v>0</v>
      </c>
      <c r="D1055" t="n">
        <v>0</v>
      </c>
    </row>
    <row r="1056">
      <c r="A1056" t="inlineStr">
        <is>
          <t>INT_R_X7Y44/EE2END1</t>
        </is>
      </c>
      <c r="B1056" t="inlineStr">
        <is>
          <t>Part of wire</t>
        </is>
      </c>
      <c r="C1056" t="n">
        <v>0</v>
      </c>
      <c r="D1056" t="n">
        <v>0</v>
      </c>
    </row>
    <row r="1057">
      <c r="A1057" t="inlineStr">
        <is>
          <t>CLBLM_R_X5Y44/CLBLM_EE2BEG1</t>
        </is>
      </c>
      <c r="B1057" t="inlineStr">
        <is>
          <t>Part of wire</t>
        </is>
      </c>
      <c r="C1057" t="n">
        <v>0</v>
      </c>
      <c r="D1057" t="n">
        <v>0</v>
      </c>
    </row>
    <row r="1058">
      <c r="A1058" t="inlineStr">
        <is>
          <t>VBRK_X18Y46/VBRK_EE2BEG1</t>
        </is>
      </c>
      <c r="B1058" t="inlineStr">
        <is>
          <t>Part of wire</t>
        </is>
      </c>
      <c r="C1058" t="n">
        <v>0.01211</v>
      </c>
      <c r="D1058" t="n">
        <v>0.00162</v>
      </c>
    </row>
    <row r="1059">
      <c r="A1059" t="inlineStr">
        <is>
          <t>BRAM_L_X6Y40/BRAM_EE2BEG1_4</t>
        </is>
      </c>
      <c r="B1059" t="inlineStr">
        <is>
          <t>Part of wire</t>
        </is>
      </c>
      <c r="C1059" t="n">
        <v>0.26892</v>
      </c>
      <c r="D1059" t="n">
        <v>0.06043</v>
      </c>
    </row>
    <row r="1060">
      <c r="A1060" t="inlineStr">
        <is>
          <t>BRAM_INT_INTERFACE_L_X6Y44/INT_INTERFACE_EE2BEG1</t>
        </is>
      </c>
      <c r="B1060" t="inlineStr">
        <is>
          <t>Part of wire</t>
        </is>
      </c>
      <c r="C1060" t="n">
        <v>0</v>
      </c>
      <c r="D1060" t="n">
        <v>0</v>
      </c>
    </row>
    <row r="1061">
      <c r="A1061" t="inlineStr">
        <is>
          <t>INT_L_X6Y44/EE2A1</t>
        </is>
      </c>
      <c r="B1061" t="inlineStr">
        <is>
          <t>Part of wire</t>
        </is>
      </c>
      <c r="C1061" t="n">
        <v>0</v>
      </c>
      <c r="D1061" t="n">
        <v>0</v>
      </c>
      <c r="I1061">
        <f>(((D1055 + D1056 + D1057 + D1058 + D1059 + D1060 + D1061)/2) + (D1062 + D1073 + D1084 + D1095 + D1739))</f>
        <v/>
      </c>
      <c r="J1061">
        <f>((C1055 + C1056 + C1057 + C1058 + C1059 + C1060 + C1061)*(((D1055 + D1056 + D1057 + D1058 + D1059 + D1060 + D1061)/2) + (D1062 + D1073 + D1084 + D1095 + D1739)))</f>
        <v/>
      </c>
    </row>
    <row r="1062">
      <c r="A1062" t="inlineStr">
        <is>
          <t>INT_R_X7Y44/INT_R.EE2END1-&gt;&gt;IMUX3</t>
        </is>
      </c>
      <c r="B1062" t="inlineStr">
        <is>
          <t>Buffer</t>
        </is>
      </c>
      <c r="C1062" t="n">
        <v>1.6107141875</v>
      </c>
      <c r="D1062" t="n">
        <v>0.007713</v>
      </c>
      <c r="E1062" t="n">
        <v>0.047</v>
      </c>
      <c r="F1062" t="n">
        <v>0.038</v>
      </c>
      <c r="G1062" t="n">
        <v>0.138</v>
      </c>
      <c r="H1062" t="n">
        <v>0.114</v>
      </c>
      <c r="I1062">
        <f>((((D1067) + (D1066))) + (D1063 + D1064))</f>
        <v/>
      </c>
      <c r="J1062">
        <f>(((((D1067) + (D1066))) + (D1063 + D1064))*C1062)</f>
        <v/>
      </c>
    </row>
    <row r="1063">
      <c r="A1063" t="inlineStr">
        <is>
          <t>INT_R_X7Y44/IMUX3</t>
        </is>
      </c>
      <c r="B1063" t="inlineStr">
        <is>
          <t>Part of wire</t>
        </is>
      </c>
      <c r="C1063" t="n">
        <v>0</v>
      </c>
      <c r="D1063" t="n">
        <v>0</v>
      </c>
    </row>
    <row r="1064">
      <c r="A1064" t="inlineStr">
        <is>
          <t>CLBLM_R_X7Y44/CLBLM_IMUX3</t>
        </is>
      </c>
      <c r="B1064" t="inlineStr">
        <is>
          <t>Part of wire</t>
        </is>
      </c>
      <c r="C1064" t="n">
        <v>0</v>
      </c>
      <c r="D1064" t="n">
        <v>0</v>
      </c>
      <c r="I1064">
        <f>(((D1063 + D1064)/2) + (((D1067) + (D1066))))</f>
        <v/>
      </c>
      <c r="J1064">
        <f>((C1063 + C1064)*(((D1063 + D1064)/2) + (((D1067) + (D1066)))))</f>
        <v/>
      </c>
    </row>
    <row r="1065">
      <c r="A1065" t="inlineStr">
        <is>
          <t>CLBLM_R_X7Y44/CLBLM_R.CLBLM_IMUX3-&gt;CLBLM_L_A2</t>
        </is>
      </c>
      <c r="B1065" t="inlineStr">
        <is>
          <t>PassTransistor</t>
        </is>
      </c>
      <c r="C1065" t="n">
        <v>0</v>
      </c>
      <c r="E1065" t="n">
        <v>0</v>
      </c>
      <c r="F1065" t="n">
        <v>0</v>
      </c>
      <c r="G1065" t="n">
        <v>0</v>
      </c>
      <c r="H1065" t="n">
        <v>0</v>
      </c>
      <c r="I1065">
        <f>((D1067) + (D1066))</f>
        <v/>
      </c>
      <c r="J1065">
        <f>(((D1067) + (D1066))*C1065)</f>
        <v/>
      </c>
    </row>
    <row r="1066">
      <c r="A1066" t="inlineStr">
        <is>
          <t>CLBLM_R_X7Y44/CLBLM_L_A2</t>
        </is>
      </c>
      <c r="B1066" t="inlineStr">
        <is>
          <t>Part of wire</t>
        </is>
      </c>
      <c r="C1066" t="n">
        <v>0</v>
      </c>
      <c r="D1066" t="n">
        <v>0</v>
      </c>
      <c r="I1066">
        <f>(((D1066)/2) + (D1067))</f>
        <v/>
      </c>
      <c r="J1066">
        <f>((C1066)*(((D1066)/2) + (D1067)))</f>
        <v/>
      </c>
    </row>
    <row r="1067">
      <c r="A1067" t="inlineStr">
        <is>
          <t>masterReg/readData2[8]_i_4/I0</t>
        </is>
      </c>
      <c r="B1067" t="inlineStr">
        <is>
          <t>Inpin</t>
        </is>
      </c>
      <c r="D1067" t="n">
        <v>0</v>
      </c>
      <c r="E1067" t="n">
        <v>0.212</v>
      </c>
      <c r="F1067" t="n">
        <v>0.17</v>
      </c>
      <c r="G1067" t="n">
        <v>0.507</v>
      </c>
      <c r="H1067" t="n">
        <v>0.409</v>
      </c>
    </row>
    <row r="1068">
      <c r="A1068" t="inlineStr">
        <is>
          <t>sw_IBUF[1]: sw_IBUF[1]_inst/O to masterReg/readData2[8]_i_4/I0 sum delays</t>
        </is>
      </c>
      <c r="E1068">
        <f>(E2 + E5 + E7 + E9 + E11 + E15 + E18 + E31 + E40 + E50 + E59 + E68 + E77 + E856 + E930 + E946 + E985 + E1054 + E1062 + E1065 + E1067)</f>
        <v/>
      </c>
      <c r="F1068">
        <f>(F2 + F5 + F7 + F9 + F11 + F15 + F18 + F31 + F40 + F50 + F59 + F68 + F77 + F856 + F930 + F946 + F985 + F1054 + F1062 + F1065 + F1067)</f>
        <v/>
      </c>
      <c r="G1068">
        <f>(G2 + G5 + G7 + G9 + G11 + G15 + G18 + G31 + G40 + G50 + G59 + G68 + G77 + G856 + G930 + G946 + G985 + G1054 + G1062 + G1065 + G1067)</f>
        <v/>
      </c>
      <c r="H1068">
        <f>(H2 + H5 + H7 + H9 + H11 + H15 + H18 + H31 + H40 + H50 + H59 + H68 + H77 + H856 + H930 + H946 + H985 + H1054 + H1062 + H1065 + H1067)</f>
        <v/>
      </c>
      <c r="J1068">
        <f>(J2 + J4 + J5 + J6 + J7 + J8 + J9 + J10 + J11 + J14 + J15 + J17 + J18 + J30 + J31 + J39 + J40 + J49 + J50 + J58 + J59 + J67 + J68 + J76 + J77 + J79 + J856 + J861 + J930 + J932 + J946 + J948 + J985 + J988 + J1054 + J1061 + J1062 + J1064 + J1065 + J1066 + J1067)</f>
        <v/>
      </c>
    </row>
    <row r="1069">
      <c r="A1069" t="inlineStr">
        <is>
          <t>sw_IBUF[1]: sw_IBUF[1]_inst/O to masterReg/readData2[8]_i_4/I0sum delays + cap delay</t>
        </is>
      </c>
      <c r="E1069">
        <f>1000*(E1068 + J1068)</f>
        <v/>
      </c>
      <c r="F1069">
        <f>1000*(F1068 + J1068)</f>
        <v/>
      </c>
      <c r="G1069">
        <f>1000*(G1068 + J1068)</f>
        <v/>
      </c>
      <c r="H1069">
        <f>1000*(H1068 + J1068)</f>
        <v/>
      </c>
    </row>
    <row r="1071">
      <c r="A1071" t="inlineStr">
        <is>
          <t>sw_IBUF[1]: sw_IBUF[1]_inst/O to masterReg/readData2[8]_i_4/I0Total delay (from Vivado)</t>
        </is>
      </c>
      <c r="E1071" t="inlineStr">
        <is>
          <t>1663</t>
        </is>
      </c>
      <c r="F1071" t="inlineStr">
        <is>
          <t>1437</t>
        </is>
      </c>
      <c r="G1071" t="inlineStr">
        <is>
          <t>2791</t>
        </is>
      </c>
      <c r="H1071" t="inlineStr">
        <is>
          <t>2368</t>
        </is>
      </c>
    </row>
    <row r="1073">
      <c r="A1073" t="inlineStr">
        <is>
          <t>INT_R_X7Y44/INT_R.EE2END1-&gt;&gt;IMUX19</t>
        </is>
      </c>
      <c r="B1073" t="inlineStr">
        <is>
          <t>Buffer</t>
        </is>
      </c>
      <c r="C1073" t="n">
        <v>1.6107141875</v>
      </c>
      <c r="D1073" t="n">
        <v>0.007713</v>
      </c>
      <c r="E1073" t="n">
        <v>0.047</v>
      </c>
      <c r="F1073" t="n">
        <v>0.038</v>
      </c>
      <c r="G1073" t="n">
        <v>0.138</v>
      </c>
      <c r="H1073" t="n">
        <v>0.114</v>
      </c>
      <c r="I1073">
        <f>((((D1078) + (D1077))) + (D1074 + D1075))</f>
        <v/>
      </c>
      <c r="J1073">
        <f>(((((D1078) + (D1077))) + (D1074 + D1075))*C1073)</f>
        <v/>
      </c>
    </row>
    <row r="1074">
      <c r="A1074" t="inlineStr">
        <is>
          <t>INT_R_X7Y44/IMUX19</t>
        </is>
      </c>
      <c r="B1074" t="inlineStr">
        <is>
          <t>Part of wire</t>
        </is>
      </c>
      <c r="C1074" t="n">
        <v>0</v>
      </c>
      <c r="D1074" t="n">
        <v>0</v>
      </c>
    </row>
    <row r="1075">
      <c r="A1075" t="inlineStr">
        <is>
          <t>CLBLM_R_X7Y44/CLBLM_IMUX19</t>
        </is>
      </c>
      <c r="B1075" t="inlineStr">
        <is>
          <t>Part of wire</t>
        </is>
      </c>
      <c r="C1075" t="n">
        <v>0</v>
      </c>
      <c r="D1075" t="n">
        <v>0</v>
      </c>
      <c r="I1075">
        <f>(((D1074 + D1075)/2) + (((D1078) + (D1077))))</f>
        <v/>
      </c>
      <c r="J1075">
        <f>((C1074 + C1075)*(((D1074 + D1075)/2) + (((D1078) + (D1077)))))</f>
        <v/>
      </c>
    </row>
    <row r="1076">
      <c r="A1076" t="inlineStr">
        <is>
          <t>CLBLM_R_X7Y44/CLBLM_R.CLBLM_IMUX19-&gt;CLBLM_L_B2</t>
        </is>
      </c>
      <c r="B1076" t="inlineStr">
        <is>
          <t>PassTransistor</t>
        </is>
      </c>
      <c r="C1076" t="n">
        <v>0</v>
      </c>
      <c r="E1076" t="n">
        <v>0</v>
      </c>
      <c r="F1076" t="n">
        <v>0</v>
      </c>
      <c r="G1076" t="n">
        <v>0</v>
      </c>
      <c r="H1076" t="n">
        <v>0</v>
      </c>
      <c r="I1076">
        <f>((D1078) + (D1077))</f>
        <v/>
      </c>
      <c r="J1076">
        <f>(((D1078) + (D1077))*C1076)</f>
        <v/>
      </c>
    </row>
    <row r="1077">
      <c r="A1077" t="inlineStr">
        <is>
          <t>CLBLM_R_X7Y44/CLBLM_L_B2</t>
        </is>
      </c>
      <c r="B1077" t="inlineStr">
        <is>
          <t>Part of wire</t>
        </is>
      </c>
      <c r="C1077" t="n">
        <v>0</v>
      </c>
      <c r="D1077" t="n">
        <v>0</v>
      </c>
      <c r="I1077">
        <f>(((D1077)/2) + (D1078))</f>
        <v/>
      </c>
      <c r="J1077">
        <f>((C1077)*(((D1077)/2) + (D1078)))</f>
        <v/>
      </c>
    </row>
    <row r="1078">
      <c r="A1078" t="inlineStr">
        <is>
          <t>ALU1/register_reg_r1_0_31_6_11_i_14/I4</t>
        </is>
      </c>
      <c r="B1078" t="inlineStr">
        <is>
          <t>Inpin</t>
        </is>
      </c>
      <c r="D1078" t="n">
        <v>0</v>
      </c>
      <c r="E1078" t="n">
        <v>0.212</v>
      </c>
      <c r="F1078" t="n">
        <v>0.17</v>
      </c>
      <c r="G1078" t="n">
        <v>0.506</v>
      </c>
      <c r="H1078" t="n">
        <v>0.408</v>
      </c>
    </row>
    <row r="1079">
      <c r="A1079" t="inlineStr">
        <is>
          <t>sw_IBUF[1]: sw_IBUF[1]_inst/O to ALU1/register_reg_r1_0_31_6_11_i_14/I4 sum delays</t>
        </is>
      </c>
      <c r="E1079">
        <f>(E2 + E5 + E7 + E9 + E11 + E15 + E18 + E31 + E40 + E50 + E59 + E68 + E77 + E856 + E930 + E946 + E985 + E1054 + E1073 + E1076 + E1078)</f>
        <v/>
      </c>
      <c r="F1079">
        <f>(F2 + F5 + F7 + F9 + F11 + F15 + F18 + F31 + F40 + F50 + F59 + F68 + F77 + F856 + F930 + F946 + F985 + F1054 + F1073 + F1076 + F1078)</f>
        <v/>
      </c>
      <c r="G1079">
        <f>(G2 + G5 + G7 + G9 + G11 + G15 + G18 + G31 + G40 + G50 + G59 + G68 + G77 + G856 + G930 + G946 + G985 + G1054 + G1073 + G1076 + G1078)</f>
        <v/>
      </c>
      <c r="H1079">
        <f>(H2 + H5 + H7 + H9 + H11 + H15 + H18 + H31 + H40 + H50 + H59 + H68 + H77 + H856 + H930 + H946 + H985 + H1054 + H1073 + H1076 + H1078)</f>
        <v/>
      </c>
      <c r="J1079">
        <f>(J2 + J4 + J5 + J6 + J7 + J8 + J9 + J10 + J11 + J14 + J15 + J17 + J18 + J30 + J31 + J39 + J40 + J49 + J50 + J58 + J59 + J67 + J68 + J76 + J77 + J79 + J856 + J861 + J930 + J932 + J946 + J948 + J985 + J988 + J1054 + J1061 + J1073 + J1075 + J1076 + J1077 + J1078)</f>
        <v/>
      </c>
    </row>
    <row r="1080">
      <c r="A1080" t="inlineStr">
        <is>
          <t>sw_IBUF[1]: sw_IBUF[1]_inst/O to ALU1/register_reg_r1_0_31_6_11_i_14/I4sum delays + cap delay</t>
        </is>
      </c>
      <c r="E1080">
        <f>1000*(E1079 + J1079)</f>
        <v/>
      </c>
      <c r="F1080">
        <f>1000*(F1079 + J1079)</f>
        <v/>
      </c>
      <c r="G1080">
        <f>1000*(G1079 + J1079)</f>
        <v/>
      </c>
      <c r="H1080">
        <f>1000*(H1079 + J1079)</f>
        <v/>
      </c>
    </row>
    <row r="1082">
      <c r="A1082" t="inlineStr">
        <is>
          <t>sw_IBUF[1]: sw_IBUF[1]_inst/O to ALU1/register_reg_r1_0_31_6_11_i_14/I4Total delay (from Vivado)</t>
        </is>
      </c>
      <c r="E1082" t="inlineStr">
        <is>
          <t>1663</t>
        </is>
      </c>
      <c r="F1082" t="inlineStr">
        <is>
          <t>1437</t>
        </is>
      </c>
      <c r="G1082" t="inlineStr">
        <is>
          <t>2791</t>
        </is>
      </c>
      <c r="H1082" t="inlineStr">
        <is>
          <t>2368</t>
        </is>
      </c>
    </row>
    <row r="1084">
      <c r="A1084" t="inlineStr">
        <is>
          <t>INT_R_X7Y44/INT_R.EE2END1-&gt;&gt;IMUX34</t>
        </is>
      </c>
      <c r="B1084" t="inlineStr">
        <is>
          <t>Buffer</t>
        </is>
      </c>
      <c r="C1084" t="n">
        <v>1.6107141875</v>
      </c>
      <c r="D1084" t="n">
        <v>0.007713</v>
      </c>
      <c r="E1084" t="n">
        <v>0.047</v>
      </c>
      <c r="F1084" t="n">
        <v>0.038</v>
      </c>
      <c r="G1084" t="n">
        <v>0.138</v>
      </c>
      <c r="H1084" t="n">
        <v>0.114</v>
      </c>
      <c r="I1084">
        <f>((((D1089) + (D1088))) + (D1085 + D1086))</f>
        <v/>
      </c>
      <c r="J1084">
        <f>(((((D1089) + (D1088))) + (D1085 + D1086))*C1084)</f>
        <v/>
      </c>
    </row>
    <row r="1085">
      <c r="A1085" t="inlineStr">
        <is>
          <t>INT_R_X7Y44/IMUX34</t>
        </is>
      </c>
      <c r="B1085" t="inlineStr">
        <is>
          <t>Part of wire</t>
        </is>
      </c>
      <c r="C1085" t="n">
        <v>0</v>
      </c>
      <c r="D1085" t="n">
        <v>0</v>
      </c>
    </row>
    <row r="1086">
      <c r="A1086" t="inlineStr">
        <is>
          <t>CLBLM_R_X7Y44/CLBLM_IMUX34</t>
        </is>
      </c>
      <c r="B1086" t="inlineStr">
        <is>
          <t>Part of wire</t>
        </is>
      </c>
      <c r="C1086" t="n">
        <v>0</v>
      </c>
      <c r="D1086" t="n">
        <v>0</v>
      </c>
      <c r="I1086">
        <f>(((D1085 + D1086)/2) + (((D1089) + (D1088))))</f>
        <v/>
      </c>
      <c r="J1086">
        <f>((C1085 + C1086)*(((D1085 + D1086)/2) + (((D1089) + (D1088)))))</f>
        <v/>
      </c>
    </row>
    <row r="1087">
      <c r="A1087" t="inlineStr">
        <is>
          <t>CLBLM_R_X7Y44/CLBLM_R.CLBLM_IMUX34-&gt;CLBLM_L_C6</t>
        </is>
      </c>
      <c r="B1087" t="inlineStr">
        <is>
          <t>PassTransistor</t>
        </is>
      </c>
      <c r="C1087" t="n">
        <v>0</v>
      </c>
      <c r="E1087" t="n">
        <v>0</v>
      </c>
      <c r="F1087" t="n">
        <v>0</v>
      </c>
      <c r="G1087" t="n">
        <v>0</v>
      </c>
      <c r="H1087" t="n">
        <v>0</v>
      </c>
      <c r="I1087">
        <f>((D1089) + (D1088))</f>
        <v/>
      </c>
      <c r="J1087">
        <f>(((D1089) + (D1088))*C1087)</f>
        <v/>
      </c>
    </row>
    <row r="1088">
      <c r="A1088" t="inlineStr">
        <is>
          <t>CLBLM_R_X7Y44/CLBLM_L_C6</t>
        </is>
      </c>
      <c r="B1088" t="inlineStr">
        <is>
          <t>Part of wire</t>
        </is>
      </c>
      <c r="C1088" t="n">
        <v>0</v>
      </c>
      <c r="D1088" t="n">
        <v>0</v>
      </c>
      <c r="I1088">
        <f>(((D1088)/2) + (D1089))</f>
        <v/>
      </c>
      <c r="J1088">
        <f>((C1088)*(((D1088)/2) + (D1089)))</f>
        <v/>
      </c>
    </row>
    <row r="1089">
      <c r="A1089" t="inlineStr">
        <is>
          <t>masterReg/register_reg_r1_0_31_6_11_i_13/I0</t>
        </is>
      </c>
      <c r="B1089" t="inlineStr">
        <is>
          <t>Inpin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t="inlineStr">
        <is>
          <t>sw_IBUF[1]: sw_IBUF[1]_inst/O to masterReg/register_reg_r1_0_31_6_11_i_13/I0 sum delays</t>
        </is>
      </c>
      <c r="E1090">
        <f>(E2 + E5 + E7 + E9 + E11 + E15 + E18 + E31 + E40 + E50 + E59 + E68 + E77 + E856 + E930 + E946 + E985 + E1054 + E1084 + E1087 + E1089)</f>
        <v/>
      </c>
      <c r="F1090">
        <f>(F2 + F5 + F7 + F9 + F11 + F15 + F18 + F31 + F40 + F50 + F59 + F68 + F77 + F856 + F930 + F946 + F985 + F1054 + F1084 + F1087 + F1089)</f>
        <v/>
      </c>
      <c r="G1090">
        <f>(G2 + G5 + G7 + G9 + G11 + G15 + G18 + G31 + G40 + G50 + G59 + G68 + G77 + G856 + G930 + G946 + G985 + G1054 + G1084 + G1087 + G1089)</f>
        <v/>
      </c>
      <c r="H1090">
        <f>(H2 + H5 + H7 + H9 + H11 + H15 + H18 + H31 + H40 + H50 + H59 + H68 + H77 + H856 + H930 + H946 + H985 + H1054 + H1084 + H1087 + H1089)</f>
        <v/>
      </c>
      <c r="J1090">
        <f>(J2 + J4 + J5 + J6 + J7 + J8 + J9 + J10 + J11 + J14 + J15 + J17 + J18 + J30 + J31 + J39 + J40 + J49 + J50 + J58 + J59 + J67 + J68 + J76 + J77 + J79 + J856 + J861 + J930 + J932 + J946 + J948 + J985 + J988 + J1054 + J1061 + J1084 + J1086 + J1087 + J1088 + J1089)</f>
        <v/>
      </c>
    </row>
    <row r="1091">
      <c r="A1091" t="inlineStr">
        <is>
          <t>sw_IBUF[1]: sw_IBUF[1]_inst/O to masterReg/register_reg_r1_0_31_6_11_i_13/I0sum delays + cap delay</t>
        </is>
      </c>
      <c r="E1091">
        <f>1000*(E1090 + J1090)</f>
        <v/>
      </c>
      <c r="F1091">
        <f>1000*(F1090 + J1090)</f>
        <v/>
      </c>
      <c r="G1091">
        <f>1000*(G1090 + J1090)</f>
        <v/>
      </c>
      <c r="H1091">
        <f>1000*(H1090 + J1090)</f>
        <v/>
      </c>
    </row>
    <row r="1093">
      <c r="A1093" t="inlineStr">
        <is>
          <t>sw_IBUF[1]: sw_IBUF[1]_inst/O to masterReg/register_reg_r1_0_31_6_11_i_13/I0Total delay (from Vivado)</t>
        </is>
      </c>
      <c r="E1093" t="inlineStr">
        <is>
          <t>1451</t>
        </is>
      </c>
      <c r="F1093" t="inlineStr">
        <is>
          <t>1267</t>
        </is>
      </c>
      <c r="G1093" t="inlineStr">
        <is>
          <t>2363</t>
        </is>
      </c>
      <c r="H1093" t="inlineStr">
        <is>
          <t>2024</t>
        </is>
      </c>
    </row>
    <row r="1095">
      <c r="A1095" t="inlineStr">
        <is>
          <t>INT_R_X7Y44/INT_R.EE2END1-&gt;&gt;NR1BEG1</t>
        </is>
      </c>
      <c r="B1095" t="inlineStr">
        <is>
          <t>Buffer</t>
        </is>
      </c>
      <c r="C1095" t="n">
        <v>1.16220225</v>
      </c>
      <c r="D1095" t="n">
        <v>0.008429000000000001</v>
      </c>
      <c r="E1095" t="n">
        <v>0.056</v>
      </c>
      <c r="F1095" t="n">
        <v>0.046</v>
      </c>
      <c r="G1095" t="n">
        <v>0.132</v>
      </c>
      <c r="H1095" t="n">
        <v>0.109</v>
      </c>
      <c r="I1095">
        <f>((D1098 + D1146 + D1689) + (D1096 + D1097))</f>
        <v/>
      </c>
      <c r="J1095">
        <f>(((D1098 + D1146 + D1689) + (D1096 + D1097))*C1095)</f>
        <v/>
      </c>
    </row>
    <row r="1096">
      <c r="A1096" t="inlineStr">
        <is>
          <t>INT_R_X7Y44/NR1BEG1</t>
        </is>
      </c>
      <c r="B1096" t="inlineStr">
        <is>
          <t>Part of wire</t>
        </is>
      </c>
      <c r="C1096" t="n">
        <v>0</v>
      </c>
      <c r="D1096" t="n">
        <v>0</v>
      </c>
    </row>
    <row r="1097">
      <c r="A1097" t="inlineStr">
        <is>
          <t>INT_R_X7Y45/NR1END1</t>
        </is>
      </c>
      <c r="B1097" t="inlineStr">
        <is>
          <t>Part of wire</t>
        </is>
      </c>
      <c r="C1097" t="n">
        <v>0</v>
      </c>
      <c r="D1097" t="n">
        <v>0</v>
      </c>
      <c r="I1097">
        <f>(((D1096 + D1097)/2) + (D1098 + D1146 + D1689))</f>
        <v/>
      </c>
      <c r="J1097">
        <f>((C1096 + C1097)*(((D1096 + D1097)/2) + (D1098 + D1146 + D1689)))</f>
        <v/>
      </c>
    </row>
    <row r="1098">
      <c r="A1098" t="inlineStr">
        <is>
          <t>INT_R_X7Y45/INT_R.NR1END1-&gt;&gt;GFAN0</t>
        </is>
      </c>
      <c r="B1098" t="inlineStr">
        <is>
          <t>Buffer</t>
        </is>
      </c>
      <c r="C1098" t="n">
        <v>1.64345225</v>
      </c>
      <c r="D1098" t="n">
        <v>0.007485</v>
      </c>
      <c r="E1098" t="n">
        <v>0.07199999999999999</v>
      </c>
      <c r="F1098" t="n">
        <v>0.059</v>
      </c>
      <c r="G1098" t="n">
        <v>0.17</v>
      </c>
      <c r="H1098" t="n">
        <v>0.141</v>
      </c>
      <c r="I1098">
        <f>((D1100 + D1113 + D1124 + D1135) + (D1099))</f>
        <v/>
      </c>
      <c r="J1098">
        <f>(((D1100 + D1113 + D1124 + D1135) + (D1099))*C1098)</f>
        <v/>
      </c>
    </row>
    <row r="1099">
      <c r="A1099" t="inlineStr">
        <is>
          <t>INT_R_X7Y45/GFAN0</t>
        </is>
      </c>
      <c r="B1099" t="inlineStr">
        <is>
          <t>Part of wire</t>
        </is>
      </c>
      <c r="C1099" t="n">
        <v>0</v>
      </c>
      <c r="D1099" t="n">
        <v>0</v>
      </c>
      <c r="I1099">
        <f>(((D1099)/2) + (D1100 + D1113 + D1124 + D1135))</f>
        <v/>
      </c>
      <c r="J1099">
        <f>((C1099)*(((D1099)/2) + (D1100 + D1113 + D1124 + D1135)))</f>
        <v/>
      </c>
    </row>
    <row r="1100">
      <c r="A1100" t="inlineStr">
        <is>
          <t>INT_R_X7Y45/INT_R.GFAN0-&gt;&gt;BYP_ALT0</t>
        </is>
      </c>
      <c r="B1100" t="inlineStr">
        <is>
          <t>Buffer</t>
        </is>
      </c>
      <c r="C1100" t="n">
        <v>0</v>
      </c>
      <c r="D1100" t="n">
        <v>0.00757</v>
      </c>
      <c r="E1100" t="n">
        <v>0</v>
      </c>
      <c r="F1100" t="n">
        <v>0</v>
      </c>
      <c r="G1100" t="n">
        <v>0</v>
      </c>
      <c r="H1100" t="n">
        <v>0</v>
      </c>
      <c r="I1100">
        <f>((D1102) + (D1101))</f>
        <v/>
      </c>
      <c r="J1100">
        <f>(((D1102) + (D1101))*C1100)</f>
        <v/>
      </c>
    </row>
    <row r="1101">
      <c r="A1101" t="inlineStr">
        <is>
          <t>INT_R_X7Y45/BYP_ALT0</t>
        </is>
      </c>
      <c r="B1101" t="inlineStr">
        <is>
          <t>Part of wire</t>
        </is>
      </c>
      <c r="C1101" t="n">
        <v>0</v>
      </c>
      <c r="D1101" t="n">
        <v>0</v>
      </c>
      <c r="I1101">
        <f>(((D1101)/2) + (D1102))</f>
        <v/>
      </c>
      <c r="J1101">
        <f>((C1101)*(((D1101)/2) + (D1102)))</f>
        <v/>
      </c>
    </row>
    <row r="1102">
      <c r="A1102" t="inlineStr">
        <is>
          <t>INT_R_X7Y45/INT_R.BYP_ALT0-&gt;&gt;BYP0</t>
        </is>
      </c>
      <c r="B1102" t="inlineStr">
        <is>
          <t>Buffer</t>
        </is>
      </c>
      <c r="C1102" t="n">
        <v>3.489880625</v>
      </c>
      <c r="D1102" t="n">
        <v>0</v>
      </c>
      <c r="E1102" t="n">
        <v>0.055</v>
      </c>
      <c r="F1102" t="n">
        <v>0.045</v>
      </c>
      <c r="G1102" t="n">
        <v>0.179</v>
      </c>
      <c r="H1102" t="n">
        <v>0.148</v>
      </c>
      <c r="I1102">
        <f>((((D1107) + (D1106))) + (D1103 + D1104))</f>
        <v/>
      </c>
      <c r="J1102">
        <f>(((((D1107) + (D1106))) + (D1103 + D1104))*C1102)</f>
        <v/>
      </c>
    </row>
    <row r="1103">
      <c r="A1103" t="inlineStr">
        <is>
          <t>INT_R_X7Y45/BYP0</t>
        </is>
      </c>
      <c r="B1103" t="inlineStr">
        <is>
          <t>Part of wire</t>
        </is>
      </c>
      <c r="C1103" t="n">
        <v>0</v>
      </c>
      <c r="D1103" t="n">
        <v>0</v>
      </c>
    </row>
    <row r="1104">
      <c r="A1104" t="inlineStr">
        <is>
          <t>CLBLM_R_X7Y45/CLBLM_BYP0</t>
        </is>
      </c>
      <c r="B1104" t="inlineStr">
        <is>
          <t>Part of wire</t>
        </is>
      </c>
      <c r="C1104" t="n">
        <v>0</v>
      </c>
      <c r="D1104" t="n">
        <v>0</v>
      </c>
      <c r="I1104">
        <f>(((D1103 + D1104)/2) + (((D1107) + (D1106))))</f>
        <v/>
      </c>
      <c r="J1104">
        <f>((C1103 + C1104)*(((D1103 + D1104)/2) + (((D1107) + (D1106)))))</f>
        <v/>
      </c>
    </row>
    <row r="1105">
      <c r="A1105" t="inlineStr">
        <is>
          <t>CLBLM_R_X7Y45/CLBLM_R.CLBLM_BYP0-&gt;CLBLM_L_AX</t>
        </is>
      </c>
      <c r="B1105" t="inlineStr">
        <is>
          <t>PassTransistor</t>
        </is>
      </c>
      <c r="C1105" t="n">
        <v>0</v>
      </c>
      <c r="E1105" t="n">
        <v>0</v>
      </c>
      <c r="F1105" t="n">
        <v>0</v>
      </c>
      <c r="G1105" t="n">
        <v>0</v>
      </c>
      <c r="H1105" t="n">
        <v>0</v>
      </c>
      <c r="I1105">
        <f>((D1107) + (D1106))</f>
        <v/>
      </c>
      <c r="J1105">
        <f>(((D1107) + (D1106))*C1105)</f>
        <v/>
      </c>
    </row>
    <row r="1106">
      <c r="A1106" t="inlineStr">
        <is>
          <t>CLBLM_R_X7Y45/CLBLM_L_AX</t>
        </is>
      </c>
      <c r="B1106" t="inlineStr">
        <is>
          <t>Part of wire</t>
        </is>
      </c>
      <c r="C1106" t="n">
        <v>0</v>
      </c>
      <c r="D1106" t="n">
        <v>0</v>
      </c>
      <c r="I1106">
        <f>(((D1106)/2) + (D1107))</f>
        <v/>
      </c>
      <c r="J1106">
        <f>((C1106)*(((D1106)/2) + (D1107)))</f>
        <v/>
      </c>
    </row>
    <row r="1107">
      <c r="A1107" t="inlineStr">
        <is>
          <t>masterReg/register_reg_r1_0_31_0_5_i_17/S</t>
        </is>
      </c>
      <c r="B1107" t="inlineStr">
        <is>
          <t>Inpin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t="inlineStr">
        <is>
          <t>sw_IBUF[1]: sw_IBUF[1]_inst/O to masterReg/register_reg_r1_0_31_0_5_i_17/S sum delays</t>
        </is>
      </c>
      <c r="E1108">
        <f>(E2 + E5 + E7 + E9 + E11 + E15 + E18 + E31 + E40 + E50 + E59 + E68 + E77 + E856 + E930 + E946 + E985 + E1054 + E1095 + E1098 + E1100 + E1102 + E1105 + E1107)</f>
        <v/>
      </c>
      <c r="F1108">
        <f>(F2 + F5 + F7 + F9 + F11 + F15 + F18 + F31 + F40 + F50 + F59 + F68 + F77 + F856 + F930 + F946 + F985 + F1054 + F1095 + F1098 + F1100 + F1102 + F1105 + F1107)</f>
        <v/>
      </c>
      <c r="G1108">
        <f>(G2 + G5 + G7 + G9 + G11 + G15 + G18 + G31 + G40 + G50 + G59 + G68 + G77 + G856 + G930 + G946 + G985 + G1054 + G1095 + G1098 + G1100 + G1102 + G1105 + G1107)</f>
        <v/>
      </c>
      <c r="H1108">
        <f>(H2 + H5 + H7 + H9 + H11 + H15 + H18 + H31 + H40 + H50 + H59 + H68 + H77 + H856 + H930 + H946 + H985 + H1054 + H1095 + H1098 + H1100 + H1102 + H1105 + H1107)</f>
        <v/>
      </c>
      <c r="J1108">
        <f>(J2 + J4 + J5 + J6 + J7 + J8 + J9 + J10 + J11 + J14 + J15 + J17 + J18 + J30 + J31 + J39 + J40 + J49 + J50 + J58 + J59 + J67 + J68 + J76 + J77 + J79 + J856 + J861 + J930 + J932 + J946 + J948 + J985 + J988 + J1054 + J1061 + J1095 + J1097 + J1098 + J1099 + J1100 + J1101 + J1102 + J1104 + J1105 + J1106 + J1107)</f>
        <v/>
      </c>
    </row>
    <row r="1109">
      <c r="A1109" t="inlineStr">
        <is>
          <t>sw_IBUF[1]: sw_IBUF[1]_inst/O to masterReg/register_reg_r1_0_31_0_5_i_17/Ssum delays + cap delay</t>
        </is>
      </c>
      <c r="E1109">
        <f>1000*(E1108 + J1108)</f>
        <v/>
      </c>
      <c r="F1109">
        <f>1000*(F1108 + J1108)</f>
        <v/>
      </c>
      <c r="G1109">
        <f>1000*(G1108 + J1108)</f>
        <v/>
      </c>
      <c r="H1109">
        <f>1000*(H1108 + J1108)</f>
        <v/>
      </c>
    </row>
    <row r="1111">
      <c r="A1111" t="inlineStr">
        <is>
          <t>sw_IBUF[1]: sw_IBUF[1]_inst/O to masterReg/register_reg_r1_0_31_0_5_i_17/STotal delay (from Vivado)</t>
        </is>
      </c>
      <c r="E1111" t="inlineStr">
        <is>
          <t>1658</t>
        </is>
      </c>
      <c r="F1111" t="inlineStr">
        <is>
          <t>1450</t>
        </is>
      </c>
      <c r="G1111" t="inlineStr">
        <is>
          <t>2701</t>
        </is>
      </c>
      <c r="H1111" t="inlineStr">
        <is>
          <t>2315</t>
        </is>
      </c>
    </row>
    <row r="1113">
      <c r="A1113" t="inlineStr">
        <is>
          <t>INT_R_X7Y45/INT_R.GFAN0-&gt;&gt;IMUX1</t>
        </is>
      </c>
      <c r="B1113" t="inlineStr">
        <is>
          <t>Buffer</t>
        </is>
      </c>
      <c r="C1113" t="n">
        <v>1.6107141875</v>
      </c>
      <c r="D1113" t="n">
        <v>0.007713</v>
      </c>
      <c r="E1113" t="n">
        <v>0.047</v>
      </c>
      <c r="F1113" t="n">
        <v>0.038</v>
      </c>
      <c r="G1113" t="n">
        <v>0.138</v>
      </c>
      <c r="H1113" t="n">
        <v>0.114</v>
      </c>
      <c r="I1113">
        <f>((((D1118) + (D1117))) + (D1114 + D1115))</f>
        <v/>
      </c>
      <c r="J1113">
        <f>(((((D1118) + (D1117))) + (D1114 + D1115))*C1113)</f>
        <v/>
      </c>
    </row>
    <row r="1114">
      <c r="A1114" t="inlineStr">
        <is>
          <t>INT_R_X7Y45/IMUX1</t>
        </is>
      </c>
      <c r="B1114" t="inlineStr">
        <is>
          <t>Part of wire</t>
        </is>
      </c>
      <c r="C1114" t="n">
        <v>0</v>
      </c>
      <c r="D1114" t="n">
        <v>0</v>
      </c>
    </row>
    <row r="1115">
      <c r="A1115" t="inlineStr">
        <is>
          <t>CLBLM_R_X7Y45/CLBLM_IMUX1</t>
        </is>
      </c>
      <c r="B1115" t="inlineStr">
        <is>
          <t>Part of wire</t>
        </is>
      </c>
      <c r="C1115" t="n">
        <v>0</v>
      </c>
      <c r="D1115" t="n">
        <v>0</v>
      </c>
      <c r="I1115">
        <f>(((D1114 + D1115)/2) + (((D1118) + (D1117))))</f>
        <v/>
      </c>
      <c r="J1115">
        <f>((C1114 + C1115)*(((D1114 + D1115)/2) + (((D1118) + (D1117)))))</f>
        <v/>
      </c>
    </row>
    <row r="1116">
      <c r="A1116" t="inlineStr">
        <is>
          <t>CLBLM_R_X7Y45/CLBLM_R.CLBLM_IMUX1-&gt;CLBLM_M_A3</t>
        </is>
      </c>
      <c r="B1116" t="inlineStr">
        <is>
          <t>PassTransistor</t>
        </is>
      </c>
      <c r="C1116" t="n">
        <v>0</v>
      </c>
      <c r="E1116" t="n">
        <v>0</v>
      </c>
      <c r="F1116" t="n">
        <v>0</v>
      </c>
      <c r="G1116" t="n">
        <v>0</v>
      </c>
      <c r="H1116" t="n">
        <v>0</v>
      </c>
      <c r="I1116">
        <f>((D1118) + (D1117))</f>
        <v/>
      </c>
      <c r="J1116">
        <f>(((D1118) + (D1117))*C1116)</f>
        <v/>
      </c>
    </row>
    <row r="1117">
      <c r="A1117" t="inlineStr">
        <is>
          <t>CLBLM_R_X7Y45/CLBLM_M_A3</t>
        </is>
      </c>
      <c r="B1117" t="inlineStr">
        <is>
          <t>Part of wire</t>
        </is>
      </c>
      <c r="C1117" t="n">
        <v>0</v>
      </c>
      <c r="D1117" t="n">
        <v>0</v>
      </c>
      <c r="I1117">
        <f>(((D1117)/2) + (D1118))</f>
        <v/>
      </c>
      <c r="J1117">
        <f>((C1117)*(((D1117)/2) + (D1118)))</f>
        <v/>
      </c>
    </row>
    <row r="1118">
      <c r="A1118" t="inlineStr">
        <is>
          <t>masterReg/readData2[6]_i_4/I0</t>
        </is>
      </c>
      <c r="B1118" t="inlineStr">
        <is>
          <t>Inpin</t>
        </is>
      </c>
      <c r="D1118" t="n">
        <v>0</v>
      </c>
      <c r="E1118" t="n">
        <v>0.141</v>
      </c>
      <c r="F1118" t="n">
        <v>0.114</v>
      </c>
      <c r="G1118" t="n">
        <v>0.372</v>
      </c>
      <c r="H1118" t="n">
        <v>0.3</v>
      </c>
    </row>
    <row r="1119">
      <c r="A1119" t="inlineStr">
        <is>
          <t>sw_IBUF[1]: sw_IBUF[1]_inst/O to masterReg/readData2[6]_i_4/I0 sum delays</t>
        </is>
      </c>
      <c r="E1119">
        <f>(E2 + E5 + E7 + E9 + E11 + E15 + E18 + E31 + E40 + E50 + E59 + E68 + E77 + E856 + E930 + E946 + E985 + E1054 + E1095 + E1098 + E1113 + E1116 + E1118)</f>
        <v/>
      </c>
      <c r="F1119">
        <f>(F2 + F5 + F7 + F9 + F11 + F15 + F18 + F31 + F40 + F50 + F59 + F68 + F77 + F856 + F930 + F946 + F985 + F1054 + F1095 + F1098 + F1113 + F1116 + F1118)</f>
        <v/>
      </c>
      <c r="G1119">
        <f>(G2 + G5 + G7 + G9 + G11 + G15 + G18 + G31 + G40 + G50 + G59 + G68 + G77 + G856 + G930 + G946 + G985 + G1054 + G1095 + G1098 + G1113 + G1116 + G1118)</f>
        <v/>
      </c>
      <c r="H1119">
        <f>(H2 + H5 + H7 + H9 + H11 + H15 + H18 + H31 + H40 + H50 + H59 + H68 + H77 + H856 + H930 + H946 + H985 + H1054 + H1095 + H1098 + H1113 + H1116 + H1118)</f>
        <v/>
      </c>
      <c r="J1119">
        <f>(J2 + J4 + J5 + J6 + J7 + J8 + J9 + J10 + J11 + J14 + J15 + J17 + J18 + J30 + J31 + J39 + J40 + J49 + J50 + J58 + J59 + J67 + J68 + J76 + J77 + J79 + J856 + J861 + J930 + J932 + J946 + J948 + J985 + J988 + J1054 + J1061 + J1095 + J1097 + J1098 + J1099 + J1113 + J1115 + J1116 + J1117 + J1118)</f>
        <v/>
      </c>
    </row>
    <row r="1120">
      <c r="A1120" t="inlineStr">
        <is>
          <t>sw_IBUF[1]: sw_IBUF[1]_inst/O to masterReg/readData2[6]_i_4/I0sum delays + cap delay</t>
        </is>
      </c>
      <c r="E1120">
        <f>1000*(E1119 + J1119)</f>
        <v/>
      </c>
      <c r="F1120">
        <f>1000*(F1119 + J1119)</f>
        <v/>
      </c>
      <c r="G1120">
        <f>1000*(G1119 + J1119)</f>
        <v/>
      </c>
      <c r="H1120">
        <f>1000*(H1119 + J1119)</f>
        <v/>
      </c>
    </row>
    <row r="1122">
      <c r="A1122" t="inlineStr">
        <is>
          <t>sw_IBUF[1]: sw_IBUF[1]_inst/O to masterReg/readData2[6]_i_4/I0Total delay (from Vivado)</t>
        </is>
      </c>
      <c r="E1122" t="inlineStr">
        <is>
          <t>1791</t>
        </is>
      </c>
      <c r="F1122" t="inlineStr">
        <is>
          <t>1557</t>
        </is>
      </c>
      <c r="G1122" t="inlineStr">
        <is>
          <t>2972</t>
        </is>
      </c>
      <c r="H1122" t="inlineStr">
        <is>
          <t>2532</t>
        </is>
      </c>
    </row>
    <row r="1124">
      <c r="A1124" t="inlineStr">
        <is>
          <t>INT_R_X7Y45/INT_R.GFAN0-&gt;&gt;IMUX27</t>
        </is>
      </c>
      <c r="B1124" t="inlineStr">
        <is>
          <t>Buffer</t>
        </is>
      </c>
      <c r="C1124" t="n">
        <v>1.6107141875</v>
      </c>
      <c r="D1124" t="n">
        <v>0.007713</v>
      </c>
      <c r="E1124" t="n">
        <v>0.047</v>
      </c>
      <c r="F1124" t="n">
        <v>0.038</v>
      </c>
      <c r="G1124" t="n">
        <v>0.138</v>
      </c>
      <c r="H1124" t="n">
        <v>0.114</v>
      </c>
      <c r="I1124">
        <f>((((D1129) + (D1128))) + (D1125 + D1126))</f>
        <v/>
      </c>
      <c r="J1124">
        <f>(((((D1129) + (D1128))) + (D1125 + D1126))*C1124)</f>
        <v/>
      </c>
    </row>
    <row r="1125">
      <c r="A1125" t="inlineStr">
        <is>
          <t>INT_R_X7Y45/IMUX27</t>
        </is>
      </c>
      <c r="B1125" t="inlineStr">
        <is>
          <t>Part of wire</t>
        </is>
      </c>
      <c r="C1125" t="n">
        <v>0</v>
      </c>
      <c r="D1125" t="n">
        <v>0</v>
      </c>
    </row>
    <row r="1126">
      <c r="A1126" t="inlineStr">
        <is>
          <t>CLBLM_R_X7Y45/CLBLM_IMUX27</t>
        </is>
      </c>
      <c r="B1126" t="inlineStr">
        <is>
          <t>Part of wire</t>
        </is>
      </c>
      <c r="C1126" t="n">
        <v>0</v>
      </c>
      <c r="D1126" t="n">
        <v>0</v>
      </c>
      <c r="I1126">
        <f>(((D1125 + D1126)/2) + (((D1129) + (D1128))))</f>
        <v/>
      </c>
      <c r="J1126">
        <f>((C1125 + C1126)*(((D1125 + D1126)/2) + (((D1129) + (D1128)))))</f>
        <v/>
      </c>
    </row>
    <row r="1127">
      <c r="A1127" t="inlineStr">
        <is>
          <t>CLBLM_R_X7Y45/CLBLM_R.CLBLM_IMUX27-&gt;CLBLM_M_B4</t>
        </is>
      </c>
      <c r="B1127" t="inlineStr">
        <is>
          <t>PassTransistor</t>
        </is>
      </c>
      <c r="C1127" t="n">
        <v>0</v>
      </c>
      <c r="E1127" t="n">
        <v>0</v>
      </c>
      <c r="F1127" t="n">
        <v>0</v>
      </c>
      <c r="G1127" t="n">
        <v>0</v>
      </c>
      <c r="H1127" t="n">
        <v>0</v>
      </c>
      <c r="I1127">
        <f>((D1129) + (D1128))</f>
        <v/>
      </c>
      <c r="J1127">
        <f>(((D1129) + (D1128))*C1127)</f>
        <v/>
      </c>
    </row>
    <row r="1128">
      <c r="A1128" t="inlineStr">
        <is>
          <t>CLBLM_R_X7Y45/CLBLM_M_B4</t>
        </is>
      </c>
      <c r="B1128" t="inlineStr">
        <is>
          <t>Part of wire</t>
        </is>
      </c>
      <c r="C1128" t="n">
        <v>0</v>
      </c>
      <c r="D1128" t="n">
        <v>0</v>
      </c>
      <c r="I1128">
        <f>(((D1128)/2) + (D1129))</f>
        <v/>
      </c>
      <c r="J1128">
        <f>((C1128)*(((D1128)/2) + (D1129)))</f>
        <v/>
      </c>
    </row>
    <row r="1129">
      <c r="A1129" t="inlineStr">
        <is>
          <t>ALU1/register_reg_r1_0_31_6_11_i_10/I4</t>
        </is>
      </c>
      <c r="B1129" t="inlineStr">
        <is>
          <t>Inpin</t>
        </is>
      </c>
      <c r="D1129" t="n">
        <v>0</v>
      </c>
      <c r="E1129" t="n">
        <v>0.112</v>
      </c>
      <c r="F1129" t="n">
        <v>0.09</v>
      </c>
      <c r="G1129" t="n">
        <v>0.3</v>
      </c>
      <c r="H1129" t="n">
        <v>0.242</v>
      </c>
    </row>
    <row r="1130">
      <c r="A1130" t="inlineStr">
        <is>
          <t>sw_IBUF[1]: sw_IBUF[1]_inst/O to ALU1/register_reg_r1_0_31_6_11_i_10/I4 sum delays</t>
        </is>
      </c>
      <c r="E1130">
        <f>(E2 + E5 + E7 + E9 + E11 + E15 + E18 + E31 + E40 + E50 + E59 + E68 + E77 + E856 + E930 + E946 + E985 + E1054 + E1095 + E1098 + E1124 + E1127 + E1129)</f>
        <v/>
      </c>
      <c r="F1130">
        <f>(F2 + F5 + F7 + F9 + F11 + F15 + F18 + F31 + F40 + F50 + F59 + F68 + F77 + F856 + F930 + F946 + F985 + F1054 + F1095 + F1098 + F1124 + F1127 + F1129)</f>
        <v/>
      </c>
      <c r="G1130">
        <f>(G2 + G5 + G7 + G9 + G11 + G15 + G18 + G31 + G40 + G50 + G59 + G68 + G77 + G856 + G930 + G946 + G985 + G1054 + G1095 + G1098 + G1124 + G1127 + G1129)</f>
        <v/>
      </c>
      <c r="H1130">
        <f>(H2 + H5 + H7 + H9 + H11 + H15 + H18 + H31 + H40 + H50 + H59 + H68 + H77 + H856 + H930 + H946 + H985 + H1054 + H1095 + H1098 + H1124 + H1127 + H1129)</f>
        <v/>
      </c>
      <c r="J1130">
        <f>(J2 + J4 + J5 + J6 + J7 + J8 + J9 + J10 + J11 + J14 + J15 + J17 + J18 + J30 + J31 + J39 + J40 + J49 + J50 + J58 + J59 + J67 + J68 + J76 + J77 + J79 + J856 + J861 + J930 + J932 + J946 + J948 + J985 + J988 + J1054 + J1061 + J1095 + J1097 + J1098 + J1099 + J1124 + J1126 + J1127 + J1128 + J1129)</f>
        <v/>
      </c>
    </row>
    <row r="1131">
      <c r="A1131" t="inlineStr">
        <is>
          <t>sw_IBUF[1]: sw_IBUF[1]_inst/O to ALU1/register_reg_r1_0_31_6_11_i_10/I4sum delays + cap delay</t>
        </is>
      </c>
      <c r="E1131">
        <f>1000*(E1130 + J1130)</f>
        <v/>
      </c>
      <c r="F1131">
        <f>1000*(F1130 + J1130)</f>
        <v/>
      </c>
      <c r="G1131">
        <f>1000*(G1130 + J1130)</f>
        <v/>
      </c>
      <c r="H1131">
        <f>1000*(H1130 + J1130)</f>
        <v/>
      </c>
    </row>
    <row r="1133">
      <c r="A1133" t="inlineStr">
        <is>
          <t>sw_IBUF[1]: sw_IBUF[1]_inst/O to ALU1/register_reg_r1_0_31_6_11_i_10/I4Total delay (from Vivado)</t>
        </is>
      </c>
      <c r="E1133" t="inlineStr">
        <is>
          <t>1762</t>
        </is>
      </c>
      <c r="F1133" t="inlineStr">
        <is>
          <t>1533</t>
        </is>
      </c>
      <c r="G1133" t="inlineStr">
        <is>
          <t>2914</t>
        </is>
      </c>
      <c r="H1133" t="inlineStr">
        <is>
          <t>2486</t>
        </is>
      </c>
    </row>
    <row r="1135">
      <c r="A1135" t="inlineStr">
        <is>
          <t>INT_R_X7Y45/INT_R.GFAN0-&gt;&gt;IMUX32</t>
        </is>
      </c>
      <c r="B1135" t="inlineStr">
        <is>
          <t>Buffer</t>
        </is>
      </c>
      <c r="C1135" t="n">
        <v>1.6107141875</v>
      </c>
      <c r="D1135" t="n">
        <v>0.007713</v>
      </c>
      <c r="E1135" t="n">
        <v>0.047</v>
      </c>
      <c r="F1135" t="n">
        <v>0.038</v>
      </c>
      <c r="G1135" t="n">
        <v>0.138</v>
      </c>
      <c r="H1135" t="n">
        <v>0.114</v>
      </c>
      <c r="I1135">
        <f>((((D1140) + (D1139))) + (D1136 + D1137))</f>
        <v/>
      </c>
      <c r="J1135">
        <f>(((((D1140) + (D1139))) + (D1136 + D1137))*C1135)</f>
        <v/>
      </c>
    </row>
    <row r="1136">
      <c r="A1136" t="inlineStr">
        <is>
          <t>INT_R_X7Y45/IMUX32</t>
        </is>
      </c>
      <c r="B1136" t="inlineStr">
        <is>
          <t>Part of wire</t>
        </is>
      </c>
      <c r="C1136" t="n">
        <v>0</v>
      </c>
      <c r="D1136" t="n">
        <v>0</v>
      </c>
    </row>
    <row r="1137">
      <c r="A1137" t="inlineStr">
        <is>
          <t>CLBLM_R_X7Y45/CLBLM_IMUX32</t>
        </is>
      </c>
      <c r="B1137" t="inlineStr">
        <is>
          <t>Part of wire</t>
        </is>
      </c>
      <c r="C1137" t="n">
        <v>0</v>
      </c>
      <c r="D1137" t="n">
        <v>0</v>
      </c>
      <c r="I1137">
        <f>(((D1136 + D1137)/2) + (((D1140) + (D1139))))</f>
        <v/>
      </c>
      <c r="J1137">
        <f>((C1136 + C1137)*(((D1136 + D1137)/2) + (((D1140) + (D1139)))))</f>
        <v/>
      </c>
    </row>
    <row r="1138">
      <c r="A1138" t="inlineStr">
        <is>
          <t>CLBLM_R_X7Y45/CLBLM_R.CLBLM_IMUX32-&gt;CLBLM_M_C1</t>
        </is>
      </c>
      <c r="B1138" t="inlineStr">
        <is>
          <t>PassTransistor</t>
        </is>
      </c>
      <c r="C1138" t="n">
        <v>0</v>
      </c>
      <c r="E1138" t="n">
        <v>0</v>
      </c>
      <c r="F1138" t="n">
        <v>0</v>
      </c>
      <c r="G1138" t="n">
        <v>0</v>
      </c>
      <c r="H1138" t="n">
        <v>0</v>
      </c>
      <c r="I1138">
        <f>((D1140) + (D1139))</f>
        <v/>
      </c>
      <c r="J1138">
        <f>(((D1140) + (D1139))*C1138)</f>
        <v/>
      </c>
    </row>
    <row r="1139">
      <c r="A1139" t="inlineStr">
        <is>
          <t>CLBLM_R_X7Y45/CLBLM_M_C1</t>
        </is>
      </c>
      <c r="B1139" t="inlineStr">
        <is>
          <t>Part of wire</t>
        </is>
      </c>
      <c r="C1139" t="n">
        <v>0</v>
      </c>
      <c r="D1139" t="n">
        <v>0</v>
      </c>
      <c r="I1139">
        <f>(((D1139)/2) + (D1140))</f>
        <v/>
      </c>
      <c r="J1139">
        <f>((C1139)*(((D1139)/2) + (D1140)))</f>
        <v/>
      </c>
    </row>
    <row r="1140">
      <c r="A1140" t="inlineStr">
        <is>
          <t>masterReg/register_reg_r1_0_31_6_11_i_9/I0</t>
        </is>
      </c>
      <c r="B1140" t="inlineStr">
        <is>
          <t>Inpin</t>
        </is>
      </c>
      <c r="D1140" t="n">
        <v>0</v>
      </c>
      <c r="E1140" t="n">
        <v>0.219</v>
      </c>
      <c r="F1140" t="n">
        <v>0.176</v>
      </c>
      <c r="G1140" t="n">
        <v>0.521</v>
      </c>
      <c r="H1140" t="n">
        <v>0.42</v>
      </c>
    </row>
    <row r="1141">
      <c r="A1141" t="inlineStr">
        <is>
          <t>sw_IBUF[1]: sw_IBUF[1]_inst/O to masterReg/register_reg_r1_0_31_6_11_i_9/I0 sum delays</t>
        </is>
      </c>
      <c r="E1141">
        <f>(E2 + E5 + E7 + E9 + E11 + E15 + E18 + E31 + E40 + E50 + E59 + E68 + E77 + E856 + E930 + E946 + E985 + E1054 + E1095 + E1098 + E1135 + E1138 + E1140)</f>
        <v/>
      </c>
      <c r="F1141">
        <f>(F2 + F5 + F7 + F9 + F11 + F15 + F18 + F31 + F40 + F50 + F59 + F68 + F77 + F856 + F930 + F946 + F985 + F1054 + F1095 + F1098 + F1135 + F1138 + F1140)</f>
        <v/>
      </c>
      <c r="G1141">
        <f>(G2 + G5 + G7 + G9 + G11 + G15 + G18 + G31 + G40 + G50 + G59 + G68 + G77 + G856 + G930 + G946 + G985 + G1054 + G1095 + G1098 + G1135 + G1138 + G1140)</f>
        <v/>
      </c>
      <c r="H1141">
        <f>(H2 + H5 + H7 + H9 + H11 + H15 + H18 + H31 + H40 + H50 + H59 + H68 + H77 + H856 + H930 + H946 + H985 + H1054 + H1095 + H1098 + H1135 + H1138 + H1140)</f>
        <v/>
      </c>
      <c r="J1141">
        <f>(J2 + J4 + J5 + J6 + J7 + J8 + J9 + J10 + J11 + J14 + J15 + J17 + J18 + J30 + J31 + J39 + J40 + J49 + J50 + J58 + J59 + J67 + J68 + J76 + J77 + J79 + J856 + J861 + J930 + J932 + J946 + J948 + J985 + J988 + J1054 + J1061 + J1095 + J1097 + J1098 + J1099 + J1135 + J1137 + J1138 + J1139 + J1140)</f>
        <v/>
      </c>
    </row>
    <row r="1142">
      <c r="A1142" t="inlineStr">
        <is>
          <t>sw_IBUF[1]: sw_IBUF[1]_inst/O to masterReg/register_reg_r1_0_31_6_11_i_9/I0sum delays + cap delay</t>
        </is>
      </c>
      <c r="E1142">
        <f>1000*(E1141 + J1141)</f>
        <v/>
      </c>
      <c r="F1142">
        <f>1000*(F1141 + J1141)</f>
        <v/>
      </c>
      <c r="G1142">
        <f>1000*(G1141 + J1141)</f>
        <v/>
      </c>
      <c r="H1142">
        <f>1000*(H1141 + J1141)</f>
        <v/>
      </c>
    </row>
    <row r="1144">
      <c r="A1144" t="inlineStr">
        <is>
          <t>sw_IBUF[1]: sw_IBUF[1]_inst/O to masterReg/register_reg_r1_0_31_6_11_i_9/I0Total delay (from Vivado)</t>
        </is>
      </c>
      <c r="E1144" t="inlineStr">
        <is>
          <t>1869</t>
        </is>
      </c>
      <c r="F1144" t="inlineStr">
        <is>
          <t>1619</t>
        </is>
      </c>
      <c r="G1144" t="inlineStr">
        <is>
          <t>3109</t>
        </is>
      </c>
      <c r="H1144" t="inlineStr">
        <is>
          <t>2642</t>
        </is>
      </c>
    </row>
    <row r="1146">
      <c r="A1146" t="inlineStr">
        <is>
          <t>INT_R_X7Y45/INT_R.NR1END1-&gt;&gt;EL1BEG0</t>
        </is>
      </c>
      <c r="B1146" t="inlineStr">
        <is>
          <t>Buffer</t>
        </is>
      </c>
      <c r="C1146" t="n">
        <v>1.16220225</v>
      </c>
      <c r="D1146" t="n">
        <v>0.008429000000000001</v>
      </c>
      <c r="E1146" t="n">
        <v>0.043</v>
      </c>
      <c r="F1146" t="n">
        <v>0.035</v>
      </c>
      <c r="G1146" t="n">
        <v>0.124</v>
      </c>
      <c r="H1146" t="n">
        <v>0.103</v>
      </c>
      <c r="I1146">
        <f>((D1152 + D1163 + D1648) + (D1147 + D1148 + D1149 + D1150 + D1151))</f>
        <v/>
      </c>
      <c r="J1146">
        <f>(((D1152 + D1163 + D1648) + (D1147 + D1148 + D1149 + D1150 + D1151))*C1146)</f>
        <v/>
      </c>
    </row>
    <row r="1147">
      <c r="A1147" t="inlineStr">
        <is>
          <t>INT_R_X7Y45/EL1BEG0</t>
        </is>
      </c>
      <c r="B1147" t="inlineStr">
        <is>
          <t>Part of wire</t>
        </is>
      </c>
      <c r="C1147" t="n">
        <v>0</v>
      </c>
      <c r="D1147" t="n">
        <v>0</v>
      </c>
    </row>
    <row r="1148">
      <c r="A1148" t="inlineStr">
        <is>
          <t>INT_L_X8Y45/EL1END0</t>
        </is>
      </c>
      <c r="B1148" t="inlineStr">
        <is>
          <t>Part of wire</t>
        </is>
      </c>
      <c r="C1148" t="n">
        <v>0</v>
      </c>
      <c r="D1148" t="n">
        <v>0</v>
      </c>
    </row>
    <row r="1149">
      <c r="A1149" t="inlineStr">
        <is>
          <t>INT_L_X8Y44/EL1END_S3_0</t>
        </is>
      </c>
      <c r="B1149" t="inlineStr">
        <is>
          <t>Part of wire</t>
        </is>
      </c>
      <c r="C1149" t="n">
        <v>0</v>
      </c>
      <c r="D1149" t="n">
        <v>0</v>
      </c>
    </row>
    <row r="1150">
      <c r="A1150" t="inlineStr">
        <is>
          <t>CLBLM_R_X7Y45/CLBLM_EL1BEG0</t>
        </is>
      </c>
      <c r="B1150" t="inlineStr">
        <is>
          <t>Part of wire</t>
        </is>
      </c>
      <c r="C1150" t="n">
        <v>0.052151</v>
      </c>
      <c r="D1150" t="n">
        <v>0.004690000000000001</v>
      </c>
    </row>
    <row r="1151">
      <c r="A1151" t="inlineStr">
        <is>
          <t>CLBLM_L_X8Y45/CLBLM_EL1BEG0</t>
        </is>
      </c>
      <c r="B1151" t="inlineStr">
        <is>
          <t>Part of wire</t>
        </is>
      </c>
      <c r="C1151" t="n">
        <v>0.052151</v>
      </c>
      <c r="D1151" t="n">
        <v>0.004690000000000001</v>
      </c>
      <c r="I1151">
        <f>(((D1147 + D1148 + D1149 + D1150 + D1151)/2) + (D1152 + D1163 + D1648))</f>
        <v/>
      </c>
      <c r="J1151">
        <f>((C1147 + C1148 + C1149 + C1150 + C1151)*(((D1147 + D1148 + D1149 + D1150 + D1151)/2) + (D1152 + D1163 + D1648)))</f>
        <v/>
      </c>
    </row>
    <row r="1152">
      <c r="A1152" t="inlineStr">
        <is>
          <t>INT_L_X8Y45/INT_L.EL1END0-&gt;&gt;IMUX_L9</t>
        </is>
      </c>
      <c r="B1152" t="inlineStr">
        <is>
          <t>Buffer</t>
        </is>
      </c>
      <c r="C1152" t="n">
        <v>1.6107141875</v>
      </c>
      <c r="D1152" t="n">
        <v>0.007713</v>
      </c>
      <c r="E1152" t="n">
        <v>0.047</v>
      </c>
      <c r="F1152" t="n">
        <v>0.038</v>
      </c>
      <c r="G1152" t="n">
        <v>0.138</v>
      </c>
      <c r="H1152" t="n">
        <v>0.114</v>
      </c>
      <c r="I1152">
        <f>((((D1157) + (D1156))) + (D1153 + D1154))</f>
        <v/>
      </c>
      <c r="J1152">
        <f>(((((D1157) + (D1156))) + (D1153 + D1154))*C1152)</f>
        <v/>
      </c>
    </row>
    <row r="1153">
      <c r="A1153" t="inlineStr">
        <is>
          <t>INT_L_X8Y45/IMUX_L9</t>
        </is>
      </c>
      <c r="B1153" t="inlineStr">
        <is>
          <t>Part of wire</t>
        </is>
      </c>
      <c r="C1153" t="n">
        <v>0</v>
      </c>
      <c r="D1153" t="n">
        <v>0</v>
      </c>
    </row>
    <row r="1154">
      <c r="A1154" t="inlineStr">
        <is>
          <t>CLBLM_L_X8Y45/CLBLM_IMUX9</t>
        </is>
      </c>
      <c r="B1154" t="inlineStr">
        <is>
          <t>Part of wire</t>
        </is>
      </c>
      <c r="C1154" t="n">
        <v>0</v>
      </c>
      <c r="D1154" t="n">
        <v>0</v>
      </c>
      <c r="I1154">
        <f>(((D1153 + D1154)/2) + (((D1157) + (D1156))))</f>
        <v/>
      </c>
      <c r="J1154">
        <f>((C1153 + C1154)*(((D1153 + D1154)/2) + (((D1157) + (D1156)))))</f>
        <v/>
      </c>
    </row>
    <row r="1155">
      <c r="A1155" t="inlineStr">
        <is>
          <t>CLBLM_L_X8Y45/CLBLM_L.CLBLM_IMUX9-&gt;CLBLM_L_A5</t>
        </is>
      </c>
      <c r="B1155" t="inlineStr">
        <is>
          <t>PassTransistor</t>
        </is>
      </c>
      <c r="C1155" t="n">
        <v>0</v>
      </c>
      <c r="E1155" t="n">
        <v>0</v>
      </c>
      <c r="F1155" t="n">
        <v>0</v>
      </c>
      <c r="G1155" t="n">
        <v>0</v>
      </c>
      <c r="H1155" t="n">
        <v>0</v>
      </c>
      <c r="I1155">
        <f>((D1157) + (D1156))</f>
        <v/>
      </c>
      <c r="J1155">
        <f>(((D1157) + (D1156))*C1155)</f>
        <v/>
      </c>
    </row>
    <row r="1156">
      <c r="A1156" t="inlineStr">
        <is>
          <t>CLBLM_L_X8Y45/CLBLM_L_A5</t>
        </is>
      </c>
      <c r="B1156" t="inlineStr">
        <is>
          <t>Part of wire</t>
        </is>
      </c>
      <c r="C1156" t="n">
        <v>0</v>
      </c>
      <c r="D1156" t="n">
        <v>0</v>
      </c>
      <c r="I1156">
        <f>(((D1156)/2) + (D1157))</f>
        <v/>
      </c>
      <c r="J1156">
        <f>((C1156)*(((D1156)/2) + (D1157)))</f>
        <v/>
      </c>
    </row>
    <row r="1157">
      <c r="A1157" t="inlineStr">
        <is>
          <t>masterReg/register_reg_r1_0_31_6_11_i_17/I0</t>
        </is>
      </c>
      <c r="B1157" t="inlineStr">
        <is>
          <t>Inpin</t>
        </is>
      </c>
      <c r="D1157" t="n">
        <v>0</v>
      </c>
      <c r="E1157" t="n">
        <v>0.042</v>
      </c>
      <c r="F1157" t="n">
        <v>0.033</v>
      </c>
      <c r="G1157" t="n">
        <v>0.112</v>
      </c>
      <c r="H1157" t="n">
        <v>0.091</v>
      </c>
    </row>
    <row r="1158">
      <c r="A1158" t="inlineStr">
        <is>
          <t>sw_IBUF[1]: sw_IBUF[1]_inst/O to masterReg/register_reg_r1_0_31_6_11_i_17/I0 sum delays</t>
        </is>
      </c>
      <c r="E1158">
        <f>(E2 + E5 + E7 + E9 + E11 + E15 + E18 + E31 + E40 + E50 + E59 + E68 + E77 + E856 + E930 + E946 + E985 + E1054 + E1095 + E1146 + E1152 + E1155 + E1157)</f>
        <v/>
      </c>
      <c r="F1158">
        <f>(F2 + F5 + F7 + F9 + F11 + F15 + F18 + F31 + F40 + F50 + F59 + F68 + F77 + F856 + F930 + F946 + F985 + F1054 + F1095 + F1146 + F1152 + F1155 + F1157)</f>
        <v/>
      </c>
      <c r="G1158">
        <f>(G2 + G5 + G7 + G9 + G11 + G15 + G18 + G31 + G40 + G50 + G59 + G68 + G77 + G856 + G930 + G946 + G985 + G1054 + G1095 + G1146 + G1152 + G1155 + G1157)</f>
        <v/>
      </c>
      <c r="H1158">
        <f>(H2 + H5 + H7 + H9 + H11 + H15 + H18 + H31 + H40 + H50 + H59 + H68 + H77 + H856 + H930 + H946 + H985 + H1054 + H1095 + H1146 + H1152 + H1155 + H1157)</f>
        <v/>
      </c>
      <c r="J1158">
        <f>(J2 + J4 + J5 + J6 + J7 + J8 + J9 + J10 + J11 + J14 + J15 + J17 + J18 + J30 + J31 + J39 + J40 + J49 + J50 + J58 + J59 + J67 + J68 + J76 + J77 + J79 + J856 + J861 + J930 + J932 + J946 + J948 + J985 + J988 + J1054 + J1061 + J1095 + J1097 + J1146 + J1151 + J1152 + J1154 + J1155 + J1156 + J1157)</f>
        <v/>
      </c>
    </row>
    <row r="1159">
      <c r="A1159" t="inlineStr">
        <is>
          <t>sw_IBUF[1]: sw_IBUF[1]_inst/O to masterReg/register_reg_r1_0_31_6_11_i_17/I0sum delays + cap delay</t>
        </is>
      </c>
      <c r="E1159">
        <f>1000*(E1158 + J1158)</f>
        <v/>
      </c>
      <c r="F1159">
        <f>1000*(F1158 + J1158)</f>
        <v/>
      </c>
      <c r="G1159">
        <f>1000*(G1158 + J1158)</f>
        <v/>
      </c>
      <c r="H1159">
        <f>1000*(H1158 + J1158)</f>
        <v/>
      </c>
    </row>
    <row r="1161">
      <c r="A1161" t="inlineStr">
        <is>
          <t>sw_IBUF[1]: sw_IBUF[1]_inst/O to masterReg/register_reg_r1_0_31_6_11_i_17/I0Total delay (from Vivado)</t>
        </is>
      </c>
      <c r="E1161" t="inlineStr">
        <is>
          <t>1659</t>
        </is>
      </c>
      <c r="F1161" t="inlineStr">
        <is>
          <t>1448</t>
        </is>
      </c>
      <c r="G1161" t="inlineStr">
        <is>
          <t>2726</t>
        </is>
      </c>
      <c r="H1161" t="inlineStr">
        <is>
          <t>2334</t>
        </is>
      </c>
    </row>
    <row r="1163">
      <c r="A1163" t="inlineStr">
        <is>
          <t>INT_L_X8Y45/INT_L.EL1END0-&gt;&gt;NR1BEG0</t>
        </is>
      </c>
      <c r="B1163" t="inlineStr">
        <is>
          <t>Buffer</t>
        </is>
      </c>
      <c r="C1163" t="n">
        <v>1.16220225</v>
      </c>
      <c r="D1163" t="n">
        <v>0.008429000000000001</v>
      </c>
      <c r="E1163" t="n">
        <v>0.056</v>
      </c>
      <c r="F1163" t="n">
        <v>0.046</v>
      </c>
      <c r="G1163" t="n">
        <v>0.132</v>
      </c>
      <c r="H1163" t="n">
        <v>0.109</v>
      </c>
      <c r="I1163">
        <f>((D1166 + D1179) + (D1164 + D1165))</f>
        <v/>
      </c>
      <c r="J1163">
        <f>(((D1166 + D1179) + (D1164 + D1165))*C1163)</f>
        <v/>
      </c>
    </row>
    <row r="1164">
      <c r="A1164" t="inlineStr">
        <is>
          <t>INT_L_X8Y45/NR1BEG0</t>
        </is>
      </c>
      <c r="B1164" t="inlineStr">
        <is>
          <t>Part of wire</t>
        </is>
      </c>
      <c r="C1164" t="n">
        <v>0</v>
      </c>
      <c r="D1164" t="n">
        <v>0</v>
      </c>
    </row>
    <row r="1165">
      <c r="A1165" t="inlineStr">
        <is>
          <t>INT_L_X8Y46/NR1END0</t>
        </is>
      </c>
      <c r="B1165" t="inlineStr">
        <is>
          <t>Part of wire</t>
        </is>
      </c>
      <c r="C1165" t="n">
        <v>0</v>
      </c>
      <c r="D1165" t="n">
        <v>0</v>
      </c>
      <c r="I1165">
        <f>(((D1164 + D1165)/2) + (D1166 + D1179))</f>
        <v/>
      </c>
      <c r="J1165">
        <f>((C1164 + C1165)*(((D1164 + D1165)/2) + (D1166 + D1179)))</f>
        <v/>
      </c>
    </row>
    <row r="1166">
      <c r="A1166" t="inlineStr">
        <is>
          <t>INT_L_X8Y46/INT_L.NR1END0-&gt;&gt;BYP_ALT1</t>
        </is>
      </c>
      <c r="B1166" t="inlineStr">
        <is>
          <t>Buffer</t>
        </is>
      </c>
      <c r="C1166" t="n">
        <v>0</v>
      </c>
      <c r="D1166" t="n">
        <v>0.00757</v>
      </c>
      <c r="E1166" t="n">
        <v>0</v>
      </c>
      <c r="F1166" t="n">
        <v>0</v>
      </c>
      <c r="G1166" t="n">
        <v>0</v>
      </c>
      <c r="H1166" t="n">
        <v>0</v>
      </c>
      <c r="I1166">
        <f>((D1168) + (D1167))</f>
        <v/>
      </c>
      <c r="J1166">
        <f>(((D1168) + (D1167))*C1166)</f>
        <v/>
      </c>
    </row>
    <row r="1167">
      <c r="A1167" t="inlineStr">
        <is>
          <t>INT_L_X8Y46/BYP_ALT1</t>
        </is>
      </c>
      <c r="B1167" t="inlineStr">
        <is>
          <t>Part of wire</t>
        </is>
      </c>
      <c r="C1167" t="n">
        <v>0</v>
      </c>
      <c r="D1167" t="n">
        <v>0</v>
      </c>
      <c r="I1167">
        <f>(((D1167)/2) + (D1168))</f>
        <v/>
      </c>
      <c r="J1167">
        <f>((C1167)*(((D1167)/2) + (D1168)))</f>
        <v/>
      </c>
    </row>
    <row r="1168">
      <c r="A1168" t="inlineStr">
        <is>
          <t>INT_L_X8Y46/INT_L.BYP_ALT1-&gt;&gt;BYP_L1</t>
        </is>
      </c>
      <c r="B1168" t="inlineStr">
        <is>
          <t>Buffer</t>
        </is>
      </c>
      <c r="C1168" t="n">
        <v>3.489880625</v>
      </c>
      <c r="D1168" t="n">
        <v>0</v>
      </c>
      <c r="E1168" t="n">
        <v>0.055</v>
      </c>
      <c r="F1168" t="n">
        <v>0.045</v>
      </c>
      <c r="G1168" t="n">
        <v>0.179</v>
      </c>
      <c r="H1168" t="n">
        <v>0.148</v>
      </c>
      <c r="I1168">
        <f>((((D1173) + (D1172))) + (D1169 + D1170))</f>
        <v/>
      </c>
      <c r="J1168">
        <f>(((((D1173) + (D1172))) + (D1169 + D1170))*C1168)</f>
        <v/>
      </c>
    </row>
    <row r="1169">
      <c r="A1169" t="inlineStr">
        <is>
          <t>INT_L_X8Y46/BYP_L1</t>
        </is>
      </c>
      <c r="B1169" t="inlineStr">
        <is>
          <t>Part of wire</t>
        </is>
      </c>
      <c r="C1169" t="n">
        <v>0</v>
      </c>
      <c r="D1169" t="n">
        <v>0</v>
      </c>
    </row>
    <row r="1170">
      <c r="A1170" t="inlineStr">
        <is>
          <t>CLBLM_L_X8Y46/CLBLM_BYP1</t>
        </is>
      </c>
      <c r="B1170" t="inlineStr">
        <is>
          <t>Part of wire</t>
        </is>
      </c>
      <c r="C1170" t="n">
        <v>0</v>
      </c>
      <c r="D1170" t="n">
        <v>0</v>
      </c>
      <c r="I1170">
        <f>(((D1169 + D1170)/2) + (((D1173) + (D1172))))</f>
        <v/>
      </c>
      <c r="J1170">
        <f>((C1169 + C1170)*(((D1169 + D1170)/2) + (((D1173) + (D1172)))))</f>
        <v/>
      </c>
    </row>
    <row r="1171">
      <c r="A1171" t="inlineStr">
        <is>
          <t>CLBLM_L_X8Y46/CLBLM_L.CLBLM_BYP1-&gt;CLBLM_M_AX</t>
        </is>
      </c>
      <c r="B1171" t="inlineStr">
        <is>
          <t>PassTransistor</t>
        </is>
      </c>
      <c r="C1171" t="n">
        <v>0</v>
      </c>
      <c r="E1171" t="n">
        <v>0</v>
      </c>
      <c r="F1171" t="n">
        <v>0</v>
      </c>
      <c r="G1171" t="n">
        <v>0</v>
      </c>
      <c r="H1171" t="n">
        <v>0</v>
      </c>
      <c r="I1171">
        <f>((D1173) + (D1172))</f>
        <v/>
      </c>
      <c r="J1171">
        <f>(((D1173) + (D1172))*C1171)</f>
        <v/>
      </c>
    </row>
    <row r="1172">
      <c r="A1172" t="inlineStr">
        <is>
          <t>CLBLM_L_X8Y46/CLBLM_M_AX</t>
        </is>
      </c>
      <c r="B1172" t="inlineStr">
        <is>
          <t>Part of wire</t>
        </is>
      </c>
      <c r="C1172" t="n">
        <v>0</v>
      </c>
      <c r="D1172" t="n">
        <v>0</v>
      </c>
      <c r="I1172">
        <f>(((D1172)/2) + (D1173))</f>
        <v/>
      </c>
      <c r="J1172">
        <f>((C1172)*(((D1172)/2) + (D1173)))</f>
        <v/>
      </c>
    </row>
    <row r="1173">
      <c r="A1173" t="inlineStr">
        <is>
          <t>masterReg/register_reg_r1_0_31_0_5_i_13/S</t>
        </is>
      </c>
      <c r="B1173" t="inlineStr">
        <is>
          <t>Inpin</t>
        </is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t="inlineStr">
        <is>
          <t>sw_IBUF[1]: sw_IBUF[1]_inst/O to masterReg/register_reg_r1_0_31_0_5_i_13/S sum delays</t>
        </is>
      </c>
      <c r="E1174">
        <f>(E2 + E5 + E7 + E9 + E11 + E15 + E18 + E31 + E40 + E50 + E59 + E68 + E77 + E856 + E930 + E946 + E985 + E1054 + E1095 + E1146 + E1163 + E1166 + E1168 + E1171 + E1173)</f>
        <v/>
      </c>
      <c r="F1174">
        <f>(F2 + F5 + F7 + F9 + F11 + F15 + F18 + F31 + F40 + F50 + F59 + F68 + F77 + F856 + F930 + F946 + F985 + F1054 + F1095 + F1146 + F1163 + F1166 + F1168 + F1171 + F1173)</f>
        <v/>
      </c>
      <c r="G1174">
        <f>(G2 + G5 + G7 + G9 + G11 + G15 + G18 + G31 + G40 + G50 + G59 + G68 + G77 + G856 + G930 + G946 + G985 + G1054 + G1095 + G1146 + G1163 + G1166 + G1168 + G1171 + G1173)</f>
        <v/>
      </c>
      <c r="H1174">
        <f>(H2 + H5 + H7 + H9 + H11 + H15 + H18 + H31 + H40 + H50 + H59 + H68 + H77 + H856 + H930 + H946 + H985 + H1054 + H1095 + H1146 + H1163 + H1166 + H1168 + H1171 + H1173)</f>
        <v/>
      </c>
      <c r="J1174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J1166 + J1167 + J1168 + J1170 + J1171 + J1172 + J1173)</f>
        <v/>
      </c>
    </row>
    <row r="1175">
      <c r="A1175" t="inlineStr">
        <is>
          <t>sw_IBUF[1]: sw_IBUF[1]_inst/O to masterReg/register_reg_r1_0_31_0_5_i_13/Ssum delays + cap delay</t>
        </is>
      </c>
      <c r="E1175">
        <f>1000*(E1174 + J1174)</f>
        <v/>
      </c>
      <c r="F1175">
        <f>1000*(F1174 + J1174)</f>
        <v/>
      </c>
      <c r="G1175">
        <f>1000*(G1174 + J1174)</f>
        <v/>
      </c>
      <c r="H1175">
        <f>1000*(H1174 + J1174)</f>
        <v/>
      </c>
    </row>
    <row r="1177">
      <c r="A1177" t="inlineStr">
        <is>
          <t>sw_IBUF[1]: sw_IBUF[1]_inst/O to masterReg/register_reg_r1_0_31_0_5_i_13/STotal delay (from Vivado)</t>
        </is>
      </c>
      <c r="E1177" t="inlineStr">
        <is>
          <t>1697</t>
        </is>
      </c>
      <c r="F1177" t="inlineStr">
        <is>
          <t>1484</t>
        </is>
      </c>
      <c r="G1177" t="inlineStr">
        <is>
          <t>2787</t>
        </is>
      </c>
      <c r="H1177" t="inlineStr">
        <is>
          <t>2388</t>
        </is>
      </c>
    </row>
    <row r="1179">
      <c r="A1179" t="inlineStr">
        <is>
          <t>INT_L_X8Y46/INT_L.NR1END0-&gt;&gt;NR1BEG0</t>
        </is>
      </c>
      <c r="B1179" t="inlineStr">
        <is>
          <t>Buffer</t>
        </is>
      </c>
      <c r="C1179" t="n">
        <v>1.16220225</v>
      </c>
      <c r="D1179" t="n">
        <v>0.008429000000000001</v>
      </c>
      <c r="E1179" t="n">
        <v>0.056</v>
      </c>
      <c r="F1179" t="n">
        <v>0.046</v>
      </c>
      <c r="G1179" t="n">
        <v>0.132</v>
      </c>
      <c r="H1179" t="n">
        <v>0.109</v>
      </c>
      <c r="I1179">
        <f>((D1182 + D1200 + D1220 + D1233 + D1246) + (D1180 + D1181))</f>
        <v/>
      </c>
      <c r="J1179">
        <f>(((D1182 + D1200 + D1220 + D1233 + D1246) + (D1180 + D1181))*C1179)</f>
        <v/>
      </c>
    </row>
    <row r="1180">
      <c r="A1180" t="inlineStr">
        <is>
          <t>INT_L_X8Y46/NR1BEG0</t>
        </is>
      </c>
      <c r="B1180" t="inlineStr">
        <is>
          <t>Part of wire</t>
        </is>
      </c>
      <c r="C1180" t="n">
        <v>0</v>
      </c>
      <c r="D1180" t="n">
        <v>0</v>
      </c>
    </row>
    <row r="1181">
      <c r="A1181" t="inlineStr">
        <is>
          <t>INT_L_X8Y47/NR1END0</t>
        </is>
      </c>
      <c r="B1181" t="inlineStr">
        <is>
          <t>Part of wire</t>
        </is>
      </c>
      <c r="C1181" t="n">
        <v>0</v>
      </c>
      <c r="D1181" t="n">
        <v>0</v>
      </c>
      <c r="I1181">
        <f>(((D1180 + D1181)/2) + (D1182 + D1200 + D1220 + D1233 + D1246))</f>
        <v/>
      </c>
      <c r="J1181">
        <f>((C1180 + C1181)*(((D1180 + D1181)/2) + (D1182 + D1200 + D1220 + D1233 + D1246)))</f>
        <v/>
      </c>
    </row>
    <row r="1182">
      <c r="A1182" t="inlineStr">
        <is>
          <t>INT_L_X8Y47/INT_L.NR1END0-&gt;&gt;NN2BEG0</t>
        </is>
      </c>
      <c r="B1182" t="inlineStr">
        <is>
          <t>Buffer</t>
        </is>
      </c>
      <c r="C1182" t="n">
        <v>1.1851186875</v>
      </c>
      <c r="D1182" t="n">
        <v>0.008473000000000001</v>
      </c>
      <c r="E1182" t="n">
        <v>0.06</v>
      </c>
      <c r="F1182" t="n">
        <v>0.05</v>
      </c>
      <c r="G1182" t="n">
        <v>0.132</v>
      </c>
      <c r="H1182" t="n">
        <v>0.109</v>
      </c>
      <c r="I1182">
        <f>((D1187) + (D1183 + D1184 + D1185 + D1186))</f>
        <v/>
      </c>
      <c r="J1182">
        <f>(((D1187) + (D1183 + D1184 + D1185 + D1186))*C1182)</f>
        <v/>
      </c>
    </row>
    <row r="1183">
      <c r="A1183" t="inlineStr">
        <is>
          <t>INT_L_X8Y47/NN2BEG0</t>
        </is>
      </c>
      <c r="B1183" t="inlineStr">
        <is>
          <t>Part of wire</t>
        </is>
      </c>
      <c r="C1183" t="n">
        <v>0</v>
      </c>
      <c r="D1183" t="n">
        <v>0</v>
      </c>
    </row>
    <row r="1184">
      <c r="A1184" t="inlineStr">
        <is>
          <t>INT_L_X8Y49/NN2END0</t>
        </is>
      </c>
      <c r="B1184" t="inlineStr">
        <is>
          <t>Part of wire</t>
        </is>
      </c>
      <c r="C1184" t="n">
        <v>0</v>
      </c>
      <c r="D1184" t="n">
        <v>0</v>
      </c>
    </row>
    <row r="1185">
      <c r="A1185" t="inlineStr">
        <is>
          <t>INT_L_X8Y48/NN2END_S2_0</t>
        </is>
      </c>
      <c r="B1185" t="inlineStr">
        <is>
          <t>Part of wire</t>
        </is>
      </c>
      <c r="C1185" t="n">
        <v>0</v>
      </c>
      <c r="D1185" t="n">
        <v>0</v>
      </c>
    </row>
    <row r="1186">
      <c r="A1186" t="inlineStr">
        <is>
          <t>INT_L_X8Y48/NN2A0</t>
        </is>
      </c>
      <c r="B1186" t="inlineStr">
        <is>
          <t>Part of wire</t>
        </is>
      </c>
      <c r="C1186" t="n">
        <v>0</v>
      </c>
      <c r="D1186" t="n">
        <v>0</v>
      </c>
      <c r="I1186">
        <f>(((D1183 + D1184 + D1185 + D1186)/2) + (D1187))</f>
        <v/>
      </c>
      <c r="J1186">
        <f>((C1183 + C1184 + C1185 + C1186)*(((D1183 + D1184 + D1185 + D1186)/2) + (D1187)))</f>
        <v/>
      </c>
    </row>
    <row r="1187">
      <c r="A1187" t="inlineStr">
        <is>
          <t>INT_L_X8Y49/INT_L.NN2END0-&gt;&gt;BYP_ALT0</t>
        </is>
      </c>
      <c r="B1187" t="inlineStr">
        <is>
          <t>Buffer</t>
        </is>
      </c>
      <c r="C1187" t="n">
        <v>0</v>
      </c>
      <c r="D1187" t="n">
        <v>0.00757</v>
      </c>
      <c r="E1187" t="n">
        <v>0</v>
      </c>
      <c r="F1187" t="n">
        <v>0</v>
      </c>
      <c r="G1187" t="n">
        <v>0</v>
      </c>
      <c r="H1187" t="n">
        <v>0</v>
      </c>
      <c r="I1187">
        <f>((D1189) + (D1188))</f>
        <v/>
      </c>
      <c r="J1187">
        <f>(((D1189) + (D1188))*C1187)</f>
        <v/>
      </c>
    </row>
    <row r="1188">
      <c r="A1188" t="inlineStr">
        <is>
          <t>INT_L_X8Y49/BYP_ALT0</t>
        </is>
      </c>
      <c r="B1188" t="inlineStr">
        <is>
          <t>Part of wire</t>
        </is>
      </c>
      <c r="C1188" t="n">
        <v>0</v>
      </c>
      <c r="D1188" t="n">
        <v>0</v>
      </c>
      <c r="I1188">
        <f>(((D1188)/2) + (D1189))</f>
        <v/>
      </c>
      <c r="J1188">
        <f>((C1188)*(((D1188)/2) + (D1189)))</f>
        <v/>
      </c>
    </row>
    <row r="1189">
      <c r="A1189" t="inlineStr">
        <is>
          <t>INT_L_X8Y49/INT_L.BYP_ALT0-&gt;&gt;BYP_L0</t>
        </is>
      </c>
      <c r="B1189" t="inlineStr">
        <is>
          <t>Buffer</t>
        </is>
      </c>
      <c r="C1189" t="n">
        <v>3.489880625</v>
      </c>
      <c r="D1189" t="n">
        <v>0</v>
      </c>
      <c r="E1189" t="n">
        <v>0.055</v>
      </c>
      <c r="F1189" t="n">
        <v>0.045</v>
      </c>
      <c r="G1189" t="n">
        <v>0.179</v>
      </c>
      <c r="H1189" t="n">
        <v>0.148</v>
      </c>
      <c r="I1189">
        <f>((((D1194) + (D1193))) + (D1190 + D1191))</f>
        <v/>
      </c>
      <c r="J1189">
        <f>(((((D1194) + (D1193))) + (D1190 + D1191))*C1189)</f>
        <v/>
      </c>
    </row>
    <row r="1190">
      <c r="A1190" t="inlineStr">
        <is>
          <t>INT_L_X8Y49/BYP_L0</t>
        </is>
      </c>
      <c r="B1190" t="inlineStr">
        <is>
          <t>Part of wire</t>
        </is>
      </c>
      <c r="C1190" t="n">
        <v>0</v>
      </c>
      <c r="D1190" t="n">
        <v>0</v>
      </c>
    </row>
    <row r="1191">
      <c r="A1191" t="inlineStr">
        <is>
          <t>CLBLM_L_X8Y49/CLBLM_BYP0</t>
        </is>
      </c>
      <c r="B1191" t="inlineStr">
        <is>
          <t>Part of wire</t>
        </is>
      </c>
      <c r="C1191" t="n">
        <v>0</v>
      </c>
      <c r="D1191" t="n">
        <v>0</v>
      </c>
      <c r="I1191">
        <f>(((D1190 + D1191)/2) + (((D1194) + (D1193))))</f>
        <v/>
      </c>
      <c r="J1191">
        <f>((C1190 + C1191)*(((D1190 + D1191)/2) + (((D1194) + (D1193)))))</f>
        <v/>
      </c>
    </row>
    <row r="1192">
      <c r="A1192" t="inlineStr">
        <is>
          <t>CLBLM_L_X8Y49/CLBLM_L.CLBLM_BYP0-&gt;CLBLM_L_AX</t>
        </is>
      </c>
      <c r="B1192" t="inlineStr">
        <is>
          <t>PassTransistor</t>
        </is>
      </c>
      <c r="C1192" t="n">
        <v>0</v>
      </c>
      <c r="E1192" t="n">
        <v>0</v>
      </c>
      <c r="F1192" t="n">
        <v>0</v>
      </c>
      <c r="G1192" t="n">
        <v>0</v>
      </c>
      <c r="H1192" t="n">
        <v>0</v>
      </c>
      <c r="I1192">
        <f>((D1194) + (D1193))</f>
        <v/>
      </c>
      <c r="J1192">
        <f>(((D1194) + (D1193))*C1192)</f>
        <v/>
      </c>
    </row>
    <row r="1193">
      <c r="A1193" t="inlineStr">
        <is>
          <t>CLBLM_L_X8Y49/CLBLM_L_AX</t>
        </is>
      </c>
      <c r="B1193" t="inlineStr">
        <is>
          <t>Part of wire</t>
        </is>
      </c>
      <c r="C1193" t="n">
        <v>0</v>
      </c>
      <c r="D1193" t="n">
        <v>0</v>
      </c>
      <c r="I1193">
        <f>(((D1193)/2) + (D1194))</f>
        <v/>
      </c>
      <c r="J1193">
        <f>((C1193)*(((D1193)/2) + (D1194)))</f>
        <v/>
      </c>
    </row>
    <row r="1194">
      <c r="A1194" t="inlineStr">
        <is>
          <t>masterReg/readData2_reg[15]_i_5/S</t>
        </is>
      </c>
      <c r="B1194" t="inlineStr">
        <is>
          <t>Inpin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t="inlineStr">
        <is>
          <t>sw_IBUF[1]: sw_IBUF[1]_inst/O to masterReg/readData2_reg[15]_i_5/S sum delays</t>
        </is>
      </c>
      <c r="E1195">
        <f>(E2 + E5 + E7 + E9 + E11 + E15 + E18 + E31 + E40 + E50 + E59 + E68 + E77 + E856 + E930 + E946 + E985 + E1054 + E1095 + E1146 + E1163 + E1179 + E1182 + E1187 + E1189 + E1192 + E1194)</f>
        <v/>
      </c>
      <c r="F1195">
        <f>(F2 + F5 + F7 + F9 + F11 + F15 + F18 + F31 + F40 + F50 + F59 + F68 + F77 + F856 + F930 + F946 + F985 + F1054 + F1095 + F1146 + F1163 + F1179 + F1182 + F1187 + F1189 + F1192 + F1194)</f>
        <v/>
      </c>
      <c r="G1195">
        <f>(G2 + G5 + G7 + G9 + G11 + G15 + G18 + G31 + G40 + G50 + G59 + G68 + G77 + G856 + G930 + G946 + G985 + G1054 + G1095 + G1146 + G1163 + G1179 + G1182 + G1187 + G1189 + G1192 + G1194)</f>
        <v/>
      </c>
      <c r="H1195">
        <f>(H2 + H5 + H7 + H9 + H11 + H15 + H18 + H31 + H40 + H50 + H59 + H68 + H77 + H856 + H930 + H946 + H985 + H1054 + H1095 + H1146 + H1163 + H1179 + H1182 + H1187 + H1189 + H1192 + H1194)</f>
        <v/>
      </c>
      <c r="J1195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J1182 + J1186 + J1187 + J1188 + J1189 + J1191 + J1192 + J1193 + J1194)</f>
        <v/>
      </c>
    </row>
    <row r="1196">
      <c r="A1196" t="inlineStr">
        <is>
          <t>sw_IBUF[1]: sw_IBUF[1]_inst/O to masterReg/readData2_reg[15]_i_5/Ssum delays + cap delay</t>
        </is>
      </c>
      <c r="E1196">
        <f>1000*(E1195 + J1195)</f>
        <v/>
      </c>
      <c r="F1196">
        <f>1000*(F1195 + J1195)</f>
        <v/>
      </c>
      <c r="G1196">
        <f>1000*(G1195 + J1195)</f>
        <v/>
      </c>
      <c r="H1196">
        <f>1000*(H1195 + J1195)</f>
        <v/>
      </c>
    </row>
    <row r="1198">
      <c r="A1198" t="inlineStr">
        <is>
          <t>sw_IBUF[1]: sw_IBUF[1]_inst/O to masterReg/readData2_reg[15]_i_5/STotal delay (from Vivado)</t>
        </is>
      </c>
      <c r="E1198" t="inlineStr">
        <is>
          <t>1864</t>
        </is>
      </c>
      <c r="F1198" t="inlineStr">
        <is>
          <t>1631</t>
        </is>
      </c>
      <c r="G1198" t="inlineStr">
        <is>
          <t>3052</t>
        </is>
      </c>
      <c r="H1198" t="inlineStr">
        <is>
          <t>2615</t>
        </is>
      </c>
    </row>
    <row r="1200">
      <c r="A1200" t="inlineStr">
        <is>
          <t>INT_L_X8Y47/INT_L.NR1END0-&gt;&gt;NW2BEG0</t>
        </is>
      </c>
      <c r="B1200" t="inlineStr">
        <is>
          <t>Buffer</t>
        </is>
      </c>
      <c r="C1200" t="n">
        <v>1.1851186875</v>
      </c>
      <c r="D1200" t="n">
        <v>0.008473000000000001</v>
      </c>
      <c r="E1200" t="n">
        <v>0.041</v>
      </c>
      <c r="F1200" t="n">
        <v>0.033</v>
      </c>
      <c r="G1200" t="n">
        <v>0.137</v>
      </c>
      <c r="H1200" t="n">
        <v>0.113</v>
      </c>
      <c r="I1200">
        <f>((D1207) + (D1201 + D1202 + D1203 + D1204 + D1205 + D1206))</f>
        <v/>
      </c>
      <c r="J1200">
        <f>(((D1207) + (D1201 + D1202 + D1203 + D1204 + D1205 + D1206))*C1200)</f>
        <v/>
      </c>
    </row>
    <row r="1201">
      <c r="A1201" t="inlineStr">
        <is>
          <t>INT_L_X8Y47/NW2BEG0</t>
        </is>
      </c>
      <c r="B1201" t="inlineStr">
        <is>
          <t>Part of wire</t>
        </is>
      </c>
      <c r="C1201" t="n">
        <v>0</v>
      </c>
      <c r="D1201" t="n">
        <v>0</v>
      </c>
    </row>
    <row r="1202">
      <c r="A1202" t="inlineStr">
        <is>
          <t>INT_R_X7Y48/NW2END0</t>
        </is>
      </c>
      <c r="B1202" t="inlineStr">
        <is>
          <t>Part of wire</t>
        </is>
      </c>
      <c r="C1202" t="n">
        <v>0</v>
      </c>
      <c r="D1202" t="n">
        <v>0</v>
      </c>
    </row>
    <row r="1203">
      <c r="A1203" t="inlineStr">
        <is>
          <t>INT_R_X7Y47/NW2END_S0_0</t>
        </is>
      </c>
      <c r="B1203" t="inlineStr">
        <is>
          <t>Part of wire</t>
        </is>
      </c>
      <c r="C1203" t="n">
        <v>0</v>
      </c>
      <c r="D1203" t="n">
        <v>0</v>
      </c>
    </row>
    <row r="1204">
      <c r="A1204" t="inlineStr">
        <is>
          <t>INT_L_X8Y48/NW2A0</t>
        </is>
      </c>
      <c r="B1204" t="inlineStr">
        <is>
          <t>Part of wire</t>
        </is>
      </c>
      <c r="C1204" t="n">
        <v>0</v>
      </c>
      <c r="D1204" t="n">
        <v>0</v>
      </c>
    </row>
    <row r="1205">
      <c r="A1205" t="inlineStr">
        <is>
          <t>CLBLM_L_X8Y48/CLBLM_NW2A0</t>
        </is>
      </c>
      <c r="B1205" t="inlineStr">
        <is>
          <t>Part of wire</t>
        </is>
      </c>
      <c r="C1205" t="n">
        <v>0.091532</v>
      </c>
      <c r="D1205" t="n">
        <v>0.005884</v>
      </c>
    </row>
    <row r="1206">
      <c r="A1206" t="inlineStr">
        <is>
          <t>CLBLM_R_X7Y48/CLBLM_NW2A0</t>
        </is>
      </c>
      <c r="B1206" t="inlineStr">
        <is>
          <t>Part of wire</t>
        </is>
      </c>
      <c r="C1206" t="n">
        <v>0.091532</v>
      </c>
      <c r="D1206" t="n">
        <v>0.005884</v>
      </c>
      <c r="I1206">
        <f>(((D1201 + D1202 + D1203 + D1204 + D1205 + D1206)/2) + (D1207))</f>
        <v/>
      </c>
      <c r="J1206">
        <f>((C1201 + C1202 + C1203 + C1204 + C1205 + C1206)*(((D1201 + D1202 + D1203 + D1204 + D1205 + D1206)/2) + (D1207)))</f>
        <v/>
      </c>
    </row>
    <row r="1207">
      <c r="A1207" t="inlineStr">
        <is>
          <t>INT_R_X7Y48/INT_R.NW2END0-&gt;&gt;BYP_ALT0</t>
        </is>
      </c>
      <c r="B1207" t="inlineStr">
        <is>
          <t>Buffer</t>
        </is>
      </c>
      <c r="C1207" t="n">
        <v>0</v>
      </c>
      <c r="D1207" t="n">
        <v>0.00757</v>
      </c>
      <c r="E1207" t="n">
        <v>0</v>
      </c>
      <c r="F1207" t="n">
        <v>0</v>
      </c>
      <c r="G1207" t="n">
        <v>0</v>
      </c>
      <c r="H1207" t="n">
        <v>0</v>
      </c>
      <c r="I1207">
        <f>((D1209) + (D1208))</f>
        <v/>
      </c>
      <c r="J1207">
        <f>(((D1209) + (D1208))*C1207)</f>
        <v/>
      </c>
    </row>
    <row r="1208">
      <c r="A1208" t="inlineStr">
        <is>
          <t>INT_R_X7Y48/BYP_ALT0</t>
        </is>
      </c>
      <c r="B1208" t="inlineStr">
        <is>
          <t>Part of wire</t>
        </is>
      </c>
      <c r="C1208" t="n">
        <v>0</v>
      </c>
      <c r="D1208" t="n">
        <v>0</v>
      </c>
      <c r="I1208">
        <f>(((D1208)/2) + (D1209))</f>
        <v/>
      </c>
      <c r="J1208">
        <f>((C1208)*(((D1208)/2) + (D1209)))</f>
        <v/>
      </c>
    </row>
    <row r="1209">
      <c r="A1209" t="inlineStr">
        <is>
          <t>INT_R_X7Y48/INT_R.BYP_ALT0-&gt;&gt;BYP0</t>
        </is>
      </c>
      <c r="B1209" t="inlineStr">
        <is>
          <t>Buffer</t>
        </is>
      </c>
      <c r="C1209" t="n">
        <v>3.489880625</v>
      </c>
      <c r="D1209" t="n">
        <v>0</v>
      </c>
      <c r="E1209" t="n">
        <v>0.055</v>
      </c>
      <c r="F1209" t="n">
        <v>0.045</v>
      </c>
      <c r="G1209" t="n">
        <v>0.179</v>
      </c>
      <c r="H1209" t="n">
        <v>0.148</v>
      </c>
      <c r="I1209">
        <f>((((D1214) + (D1213))) + (D1210 + D1211))</f>
        <v/>
      </c>
      <c r="J1209">
        <f>(((((D1214) + (D1213))) + (D1210 + D1211))*C1209)</f>
        <v/>
      </c>
    </row>
    <row r="1210">
      <c r="A1210" t="inlineStr">
        <is>
          <t>INT_R_X7Y48/BYP0</t>
        </is>
      </c>
      <c r="B1210" t="inlineStr">
        <is>
          <t>Part of wire</t>
        </is>
      </c>
      <c r="C1210" t="n">
        <v>0</v>
      </c>
      <c r="D1210" t="n">
        <v>0</v>
      </c>
    </row>
    <row r="1211">
      <c r="A1211" t="inlineStr">
        <is>
          <t>CLBLM_R_X7Y48/CLBLM_BYP0</t>
        </is>
      </c>
      <c r="B1211" t="inlineStr">
        <is>
          <t>Part of wire</t>
        </is>
      </c>
      <c r="C1211" t="n">
        <v>0</v>
      </c>
      <c r="D1211" t="n">
        <v>0</v>
      </c>
      <c r="I1211">
        <f>(((D1210 + D1211)/2) + (((D1214) + (D1213))))</f>
        <v/>
      </c>
      <c r="J1211">
        <f>((C1210 + C1211)*(((D1210 + D1211)/2) + (((D1214) + (D1213)))))</f>
        <v/>
      </c>
    </row>
    <row r="1212">
      <c r="A1212" t="inlineStr">
        <is>
          <t>CLBLM_R_X7Y48/CLBLM_R.CLBLM_BYP0-&gt;CLBLM_L_AX</t>
        </is>
      </c>
      <c r="B1212" t="inlineStr">
        <is>
          <t>PassTransistor</t>
        </is>
      </c>
      <c r="C1212" t="n">
        <v>0</v>
      </c>
      <c r="E1212" t="n">
        <v>0</v>
      </c>
      <c r="F1212" t="n">
        <v>0</v>
      </c>
      <c r="G1212" t="n">
        <v>0</v>
      </c>
      <c r="H1212" t="n">
        <v>0</v>
      </c>
      <c r="I1212">
        <f>((D1214) + (D1213))</f>
        <v/>
      </c>
      <c r="J1212">
        <f>(((D1214) + (D1213))*C1212)</f>
        <v/>
      </c>
    </row>
    <row r="1213">
      <c r="A1213" t="inlineStr">
        <is>
          <t>CLBLM_R_X7Y48/CLBLM_L_AX</t>
        </is>
      </c>
      <c r="B1213" t="inlineStr">
        <is>
          <t>Part of wire</t>
        </is>
      </c>
      <c r="C1213" t="n">
        <v>0</v>
      </c>
      <c r="D1213" t="n">
        <v>0</v>
      </c>
      <c r="I1213">
        <f>(((D1213)/2) + (D1214))</f>
        <v/>
      </c>
      <c r="J1213">
        <f>((C1213)*(((D1213)/2) + (D1214)))</f>
        <v/>
      </c>
    </row>
    <row r="1214">
      <c r="A1214" t="inlineStr">
        <is>
          <t>masterReg/readData2_reg[18]_i_5/S</t>
        </is>
      </c>
      <c r="B1214" t="inlineStr">
        <is>
          <t>Inpin</t>
        </is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t="inlineStr">
        <is>
          <t>sw_IBUF[1]: sw_IBUF[1]_inst/O to masterReg/readData2_reg[18]_i_5/S sum delays</t>
        </is>
      </c>
      <c r="E1215">
        <f>(E2 + E5 + E7 + E9 + E11 + E15 + E18 + E31 + E40 + E50 + E59 + E68 + E77 + E856 + E930 + E946 + E985 + E1054 + E1095 + E1146 + E1163 + E1179 + E1200 + E1207 + E1209 + E1212 + E1214)</f>
        <v/>
      </c>
      <c r="F1215">
        <f>(F2 + F5 + F7 + F9 + F11 + F15 + F18 + F31 + F40 + F50 + F59 + F68 + F77 + F856 + F930 + F946 + F985 + F1054 + F1095 + F1146 + F1163 + F1179 + F1200 + F1207 + F1209 + F1212 + F1214)</f>
        <v/>
      </c>
      <c r="G1215">
        <f>(G2 + G5 + G7 + G9 + G11 + G15 + G18 + G31 + G40 + G50 + G59 + G68 + G77 + G856 + G930 + G946 + G985 + G1054 + G1095 + G1146 + G1163 + G1179 + G1200 + G1207 + G1209 + G1212 + G1214)</f>
        <v/>
      </c>
      <c r="H1215">
        <f>(H2 + H5 + H7 + H9 + H11 + H15 + H18 + H31 + H40 + H50 + H59 + H68 + H77 + H856 + H930 + H946 + H985 + H1054 + H1095 + H1146 + H1163 + H1179 + H1200 + H1207 + H1209 + H1212 + H1214)</f>
        <v/>
      </c>
      <c r="J1215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J1200 + J1206 + J1207 + J1208 + J1209 + J1211 + J1212 + J1213 + J1214)</f>
        <v/>
      </c>
    </row>
    <row r="1216">
      <c r="A1216" t="inlineStr">
        <is>
          <t>sw_IBUF[1]: sw_IBUF[1]_inst/O to masterReg/readData2_reg[18]_i_5/Ssum delays + cap delay</t>
        </is>
      </c>
      <c r="E1216">
        <f>1000*(E1215 + J1215)</f>
        <v/>
      </c>
      <c r="F1216">
        <f>1000*(F1215 + J1215)</f>
        <v/>
      </c>
      <c r="G1216">
        <f>1000*(G1215 + J1215)</f>
        <v/>
      </c>
      <c r="H1216">
        <f>1000*(H1215 + J1215)</f>
        <v/>
      </c>
    </row>
    <row r="1218">
      <c r="A1218" t="inlineStr">
        <is>
          <t>sw_IBUF[1]: sw_IBUF[1]_inst/O to masterReg/readData2_reg[18]_i_5/STotal delay (from Vivado)</t>
        </is>
      </c>
      <c r="E1218" t="inlineStr">
        <is>
          <t>1863</t>
        </is>
      </c>
      <c r="F1218" t="inlineStr">
        <is>
          <t>1632</t>
        </is>
      </c>
      <c r="G1218" t="inlineStr">
        <is>
          <t>3070</t>
        </is>
      </c>
      <c r="H1218" t="inlineStr">
        <is>
          <t>2633</t>
        </is>
      </c>
    </row>
    <row r="1220">
      <c r="A1220" t="inlineStr">
        <is>
          <t>INT_L_X8Y47/INT_L.NR1END0-&gt;&gt;BYP_ALT0</t>
        </is>
      </c>
      <c r="B1220" t="inlineStr">
        <is>
          <t>Buffer</t>
        </is>
      </c>
      <c r="C1220" t="n">
        <v>0</v>
      </c>
      <c r="D1220" t="n">
        <v>0.00757</v>
      </c>
      <c r="E1220" t="n">
        <v>0</v>
      </c>
      <c r="F1220" t="n">
        <v>0</v>
      </c>
      <c r="G1220" t="n">
        <v>0</v>
      </c>
      <c r="H1220" t="n">
        <v>0</v>
      </c>
      <c r="I1220">
        <f>((D1222) + (D1221))</f>
        <v/>
      </c>
      <c r="J1220">
        <f>(((D1222) + (D1221))*C1220)</f>
        <v/>
      </c>
    </row>
    <row r="1221">
      <c r="A1221" t="inlineStr">
        <is>
          <t>INT_L_X8Y47/BYP_ALT0</t>
        </is>
      </c>
      <c r="B1221" t="inlineStr">
        <is>
          <t>Part of wire</t>
        </is>
      </c>
      <c r="C1221" t="n">
        <v>0</v>
      </c>
      <c r="D1221" t="n">
        <v>0</v>
      </c>
      <c r="I1221">
        <f>(((D1221)/2) + (D1222))</f>
        <v/>
      </c>
      <c r="J1221">
        <f>((C1221)*(((D1221)/2) + (D1222)))</f>
        <v/>
      </c>
    </row>
    <row r="1222">
      <c r="A1222" t="inlineStr">
        <is>
          <t>INT_L_X8Y47/INT_L.BYP_ALT0-&gt;&gt;BYP_L0</t>
        </is>
      </c>
      <c r="B1222" t="inlineStr">
        <is>
          <t>Buffer</t>
        </is>
      </c>
      <c r="C1222" t="n">
        <v>3.489880625</v>
      </c>
      <c r="D1222" t="n">
        <v>0</v>
      </c>
      <c r="E1222" t="n">
        <v>0.055</v>
      </c>
      <c r="F1222" t="n">
        <v>0.045</v>
      </c>
      <c r="G1222" t="n">
        <v>0.179</v>
      </c>
      <c r="H1222" t="n">
        <v>0.148</v>
      </c>
      <c r="I1222">
        <f>((((D1227) + (D1226))) + (D1223 + D1224))</f>
        <v/>
      </c>
      <c r="J1222">
        <f>(((((D1227) + (D1226))) + (D1223 + D1224))*C1222)</f>
        <v/>
      </c>
    </row>
    <row r="1223">
      <c r="A1223" t="inlineStr">
        <is>
          <t>INT_L_X8Y47/BYP_L0</t>
        </is>
      </c>
      <c r="B1223" t="inlineStr">
        <is>
          <t>Part of wire</t>
        </is>
      </c>
      <c r="C1223" t="n">
        <v>0</v>
      </c>
      <c r="D1223" t="n">
        <v>0</v>
      </c>
    </row>
    <row r="1224">
      <c r="A1224" t="inlineStr">
        <is>
          <t>CLBLM_L_X8Y47/CLBLM_BYP0</t>
        </is>
      </c>
      <c r="B1224" t="inlineStr">
        <is>
          <t>Part of wire</t>
        </is>
      </c>
      <c r="C1224" t="n">
        <v>0</v>
      </c>
      <c r="D1224" t="n">
        <v>0</v>
      </c>
      <c r="I1224">
        <f>(((D1223 + D1224)/2) + (((D1227) + (D1226))))</f>
        <v/>
      </c>
      <c r="J1224">
        <f>((C1223 + C1224)*(((D1223 + D1224)/2) + (((D1227) + (D1226)))))</f>
        <v/>
      </c>
    </row>
    <row r="1225">
      <c r="A1225" t="inlineStr">
        <is>
          <t>CLBLM_L_X8Y47/CLBLM_L.CLBLM_BYP0-&gt;CLBLM_L_AX</t>
        </is>
      </c>
      <c r="B1225" t="inlineStr">
        <is>
          <t>PassTransistor</t>
        </is>
      </c>
      <c r="C1225" t="n">
        <v>0</v>
      </c>
      <c r="E1225" t="n">
        <v>0</v>
      </c>
      <c r="F1225" t="n">
        <v>0</v>
      </c>
      <c r="G1225" t="n">
        <v>0</v>
      </c>
      <c r="H1225" t="n">
        <v>0</v>
      </c>
      <c r="I1225">
        <f>((D1227) + (D1226))</f>
        <v/>
      </c>
      <c r="J1225">
        <f>(((D1227) + (D1226))*C1225)</f>
        <v/>
      </c>
    </row>
    <row r="1226">
      <c r="A1226" t="inlineStr">
        <is>
          <t>CLBLM_L_X8Y47/CLBLM_L_AX</t>
        </is>
      </c>
      <c r="B1226" t="inlineStr">
        <is>
          <t>Part of wire</t>
        </is>
      </c>
      <c r="C1226" t="n">
        <v>0</v>
      </c>
      <c r="D1226" t="n">
        <v>0</v>
      </c>
      <c r="I1226">
        <f>(((D1226)/2) + (D1227))</f>
        <v/>
      </c>
      <c r="J1226">
        <f>((C1226)*(((D1226)/2) + (D1227)))</f>
        <v/>
      </c>
    </row>
    <row r="1227">
      <c r="A1227" t="inlineStr">
        <is>
          <t>masterReg/readData2_reg[11]_i_5/S</t>
        </is>
      </c>
      <c r="B1227" t="inlineStr">
        <is>
          <t>Inpin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t="inlineStr">
        <is>
          <t>sw_IBUF[1]: sw_IBUF[1]_inst/O to masterReg/readData2_reg[11]_i_5/S sum delays</t>
        </is>
      </c>
      <c r="E1228">
        <f>(E2 + E5 + E7 + E9 + E11 + E15 + E18 + E31 + E40 + E50 + E59 + E68 + E77 + E856 + E930 + E946 + E985 + E1054 + E1095 + E1146 + E1163 + E1179 + E1220 + E1222 + E1225 + E1227)</f>
        <v/>
      </c>
      <c r="F1228">
        <f>(F2 + F5 + F7 + F9 + F11 + F15 + F18 + F31 + F40 + F50 + F59 + F68 + F77 + F856 + F930 + F946 + F985 + F1054 + F1095 + F1146 + F1163 + F1179 + F1220 + F1222 + F1225 + F1227)</f>
        <v/>
      </c>
      <c r="G1228">
        <f>(G2 + G5 + G7 + G9 + G11 + G15 + G18 + G31 + G40 + G50 + G59 + G68 + G77 + G856 + G930 + G946 + G985 + G1054 + G1095 + G1146 + G1163 + G1179 + G1220 + G1222 + G1225 + G1227)</f>
        <v/>
      </c>
      <c r="H1228">
        <f>(H2 + H5 + H7 + H9 + H11 + H15 + H18 + H31 + H40 + H50 + H59 + H68 + H77 + H856 + H930 + H946 + H985 + H1054 + H1095 + H1146 + H1163 + H1179 + H1220 + H1222 + H1225 + H1227)</f>
        <v/>
      </c>
      <c r="J1228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J1220 + J1221 + J1222 + J1224 + J1225 + J1226 + J1227)</f>
        <v/>
      </c>
    </row>
    <row r="1229">
      <c r="A1229" t="inlineStr">
        <is>
          <t>sw_IBUF[1]: sw_IBUF[1]_inst/O to masterReg/readData2_reg[11]_i_5/Ssum delays + cap delay</t>
        </is>
      </c>
      <c r="E1229">
        <f>1000*(E1228 + J1228)</f>
        <v/>
      </c>
      <c r="F1229">
        <f>1000*(F1228 + J1228)</f>
        <v/>
      </c>
      <c r="G1229">
        <f>1000*(G1228 + J1228)</f>
        <v/>
      </c>
      <c r="H1229">
        <f>1000*(H1228 + J1228)</f>
        <v/>
      </c>
    </row>
    <row r="1231">
      <c r="A1231" t="inlineStr">
        <is>
          <t>sw_IBUF[1]: sw_IBUF[1]_inst/O to masterReg/readData2_reg[11]_i_5/STotal delay (from Vivado)</t>
        </is>
      </c>
      <c r="E1231" t="inlineStr">
        <is>
          <t>1796</t>
        </is>
      </c>
      <c r="F1231" t="inlineStr">
        <is>
          <t>1573</t>
        </is>
      </c>
      <c r="G1231" t="inlineStr">
        <is>
          <t>2933</t>
        </is>
      </c>
      <c r="H1231" t="inlineStr">
        <is>
          <t>2516</t>
        </is>
      </c>
    </row>
    <row r="1233">
      <c r="A1233" t="inlineStr">
        <is>
          <t>INT_L_X8Y47/INT_L.NR1END0-&gt;&gt;BYP_ALT1</t>
        </is>
      </c>
      <c r="B1233" t="inlineStr">
        <is>
          <t>Buffer</t>
        </is>
      </c>
      <c r="C1233" t="n">
        <v>0</v>
      </c>
      <c r="D1233" t="n">
        <v>0.00757</v>
      </c>
      <c r="E1233" t="n">
        <v>0</v>
      </c>
      <c r="F1233" t="n">
        <v>0</v>
      </c>
      <c r="G1233" t="n">
        <v>0</v>
      </c>
      <c r="H1233" t="n">
        <v>0</v>
      </c>
      <c r="I1233">
        <f>((D1235) + (D1234))</f>
        <v/>
      </c>
      <c r="J1233">
        <f>(((D1235) + (D1234))*C1233)</f>
        <v/>
      </c>
    </row>
    <row r="1234">
      <c r="A1234" t="inlineStr">
        <is>
          <t>INT_L_X8Y47/BYP_ALT1</t>
        </is>
      </c>
      <c r="B1234" t="inlineStr">
        <is>
          <t>Part of wire</t>
        </is>
      </c>
      <c r="C1234" t="n">
        <v>0</v>
      </c>
      <c r="D1234" t="n">
        <v>0</v>
      </c>
      <c r="I1234">
        <f>(((D1234)/2) + (D1235))</f>
        <v/>
      </c>
      <c r="J1234">
        <f>((C1234)*(((D1234)/2) + (D1235)))</f>
        <v/>
      </c>
    </row>
    <row r="1235">
      <c r="A1235" t="inlineStr">
        <is>
          <t>INT_L_X8Y47/INT_L.BYP_ALT1-&gt;&gt;BYP_L1</t>
        </is>
      </c>
      <c r="B1235" t="inlineStr">
        <is>
          <t>Buffer</t>
        </is>
      </c>
      <c r="C1235" t="n">
        <v>3.489880625</v>
      </c>
      <c r="D1235" t="n">
        <v>0</v>
      </c>
      <c r="E1235" t="n">
        <v>0.055</v>
      </c>
      <c r="F1235" t="n">
        <v>0.045</v>
      </c>
      <c r="G1235" t="n">
        <v>0.179</v>
      </c>
      <c r="H1235" t="n">
        <v>0.148</v>
      </c>
      <c r="I1235">
        <f>((((D1240) + (D1239))) + (D1236 + D1237))</f>
        <v/>
      </c>
      <c r="J1235">
        <f>(((((D1240) + (D1239))) + (D1236 + D1237))*C1235)</f>
        <v/>
      </c>
    </row>
    <row r="1236">
      <c r="A1236" t="inlineStr">
        <is>
          <t>INT_L_X8Y47/BYP_L1</t>
        </is>
      </c>
      <c r="B1236" t="inlineStr">
        <is>
          <t>Part of wire</t>
        </is>
      </c>
      <c r="C1236" t="n">
        <v>0</v>
      </c>
      <c r="D1236" t="n">
        <v>0</v>
      </c>
    </row>
    <row r="1237">
      <c r="A1237" t="inlineStr">
        <is>
          <t>CLBLM_L_X8Y47/CLBLM_BYP1</t>
        </is>
      </c>
      <c r="B1237" t="inlineStr">
        <is>
          <t>Part of wire</t>
        </is>
      </c>
      <c r="C1237" t="n">
        <v>0</v>
      </c>
      <c r="D1237" t="n">
        <v>0</v>
      </c>
      <c r="I1237">
        <f>(((D1236 + D1237)/2) + (((D1240) + (D1239))))</f>
        <v/>
      </c>
      <c r="J1237">
        <f>((C1236 + C1237)*(((D1236 + D1237)/2) + (((D1240) + (D1239)))))</f>
        <v/>
      </c>
    </row>
    <row r="1238">
      <c r="A1238" t="inlineStr">
        <is>
          <t>CLBLM_L_X8Y47/CLBLM_L.CLBLM_BYP1-&gt;CLBLM_M_AX</t>
        </is>
      </c>
      <c r="B1238" t="inlineStr">
        <is>
          <t>PassTransistor</t>
        </is>
      </c>
      <c r="C1238" t="n">
        <v>0</v>
      </c>
      <c r="E1238" t="n">
        <v>0</v>
      </c>
      <c r="F1238" t="n">
        <v>0</v>
      </c>
      <c r="G1238" t="n">
        <v>0</v>
      </c>
      <c r="H1238" t="n">
        <v>0</v>
      </c>
      <c r="I1238">
        <f>((D1240) + (D1239))</f>
        <v/>
      </c>
      <c r="J1238">
        <f>(((D1240) + (D1239))*C1238)</f>
        <v/>
      </c>
    </row>
    <row r="1239">
      <c r="A1239" t="inlineStr">
        <is>
          <t>CLBLM_L_X8Y47/CLBLM_M_AX</t>
        </is>
      </c>
      <c r="B1239" t="inlineStr">
        <is>
          <t>Part of wire</t>
        </is>
      </c>
      <c r="C1239" t="n">
        <v>0</v>
      </c>
      <c r="D1239" t="n">
        <v>0</v>
      </c>
      <c r="I1239">
        <f>(((D1239)/2) + (D1240))</f>
        <v/>
      </c>
      <c r="J1239">
        <f>((C1239)*(((D1239)/2) + (D1240)))</f>
        <v/>
      </c>
    </row>
    <row r="1240">
      <c r="A1240" t="inlineStr">
        <is>
          <t>masterReg/readData2_reg[7]_i_5/S</t>
        </is>
      </c>
      <c r="B1240" t="inlineStr">
        <is>
          <t>Inpin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t="inlineStr">
        <is>
          <t>sw_IBUF[1]: sw_IBUF[1]_inst/O to masterReg/readData2_reg[7]_i_5/S sum delays</t>
        </is>
      </c>
      <c r="E1241">
        <f>(E2 + E5 + E7 + E9 + E11 + E15 + E18 + E31 + E40 + E50 + E59 + E68 + E77 + E856 + E930 + E946 + E985 + E1054 + E1095 + E1146 + E1163 + E1179 + E1233 + E1235 + E1238 + E1240)</f>
        <v/>
      </c>
      <c r="F1241">
        <f>(F2 + F5 + F7 + F9 + F11 + F15 + F18 + F31 + F40 + F50 + F59 + F68 + F77 + F856 + F930 + F946 + F985 + F1054 + F1095 + F1146 + F1163 + F1179 + F1233 + F1235 + F1238 + F1240)</f>
        <v/>
      </c>
      <c r="G1241">
        <f>(G2 + G5 + G7 + G9 + G11 + G15 + G18 + G31 + G40 + G50 + G59 + G68 + G77 + G856 + G930 + G946 + G985 + G1054 + G1095 + G1146 + G1163 + G1179 + G1233 + G1235 + G1238 + G1240)</f>
        <v/>
      </c>
      <c r="H1241">
        <f>(H2 + H5 + H7 + H9 + H11 + H15 + H18 + H31 + H40 + H50 + H59 + H68 + H77 + H856 + H930 + H946 + H985 + H1054 + H1095 + H1146 + H1163 + H1179 + H1233 + H1235 + H1238 + H1240)</f>
        <v/>
      </c>
      <c r="J1241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J1233 + J1234 + J1235 + J1237 + J1238 + J1239 + J1240)</f>
        <v/>
      </c>
    </row>
    <row r="1242">
      <c r="A1242" t="inlineStr">
        <is>
          <t>sw_IBUF[1]: sw_IBUF[1]_inst/O to masterReg/readData2_reg[7]_i_5/Ssum delays + cap delay</t>
        </is>
      </c>
      <c r="E1242">
        <f>1000*(E1241 + J1241)</f>
        <v/>
      </c>
      <c r="F1242">
        <f>1000*(F1241 + J1241)</f>
        <v/>
      </c>
      <c r="G1242">
        <f>1000*(G1241 + J1241)</f>
        <v/>
      </c>
      <c r="H1242">
        <f>1000*(H1241 + J1241)</f>
        <v/>
      </c>
    </row>
    <row r="1244">
      <c r="A1244" t="inlineStr">
        <is>
          <t>sw_IBUF[1]: sw_IBUF[1]_inst/O to masterReg/readData2_reg[7]_i_5/STotal delay (from Vivado)</t>
        </is>
      </c>
      <c r="E1244" t="inlineStr">
        <is>
          <t>1796</t>
        </is>
      </c>
      <c r="F1244" t="inlineStr">
        <is>
          <t>1573</t>
        </is>
      </c>
      <c r="G1244" t="inlineStr">
        <is>
          <t>2933</t>
        </is>
      </c>
      <c r="H1244" t="inlineStr">
        <is>
          <t>2516</t>
        </is>
      </c>
    </row>
    <row r="1246">
      <c r="A1246" t="inlineStr">
        <is>
          <t>INT_L_X8Y47/INT_L.NR1END0-&gt;&gt;EE2BEG0</t>
        </is>
      </c>
      <c r="B1246" t="inlineStr">
        <is>
          <t>Buffer</t>
        </is>
      </c>
      <c r="C1246" t="n">
        <v>1.1851186875</v>
      </c>
      <c r="D1246" t="n">
        <v>0.008473000000000001</v>
      </c>
      <c r="E1246" t="n">
        <v>0.061</v>
      </c>
      <c r="F1246" t="n">
        <v>0.05</v>
      </c>
      <c r="G1246" t="n">
        <v>0.139</v>
      </c>
      <c r="H1246" t="n">
        <v>0.115</v>
      </c>
      <c r="I1246">
        <f>((D1254 + D1267 + D1303 + D1374) + (D1247 + D1248 + D1249 + D1250 + D1251 + D1252 + D1253))</f>
        <v/>
      </c>
      <c r="J1246">
        <f>(((D1254 + D1267 + D1303 + D1374) + (D1247 + D1248 + D1249 + D1250 + D1251 + D1252 + D1253))*C1246)</f>
        <v/>
      </c>
    </row>
    <row r="1247">
      <c r="A1247" t="inlineStr">
        <is>
          <t>INT_L_X8Y47/EE2BEG0</t>
        </is>
      </c>
      <c r="B1247" t="inlineStr">
        <is>
          <t>Part of wire</t>
        </is>
      </c>
      <c r="C1247" t="n">
        <v>0</v>
      </c>
      <c r="D1247" t="n">
        <v>0</v>
      </c>
    </row>
    <row r="1248">
      <c r="A1248" t="inlineStr">
        <is>
          <t>INT_L_X10Y47/EE2END0</t>
        </is>
      </c>
      <c r="B1248" t="inlineStr">
        <is>
          <t>Part of wire</t>
        </is>
      </c>
      <c r="C1248" t="n">
        <v>0</v>
      </c>
      <c r="D1248" t="n">
        <v>0</v>
      </c>
    </row>
    <row r="1249">
      <c r="A1249" t="inlineStr">
        <is>
          <t>INT_R_X9Y47/EE2A0</t>
        </is>
      </c>
      <c r="B1249" t="inlineStr">
        <is>
          <t>Part of wire</t>
        </is>
      </c>
      <c r="C1249" t="n">
        <v>0</v>
      </c>
      <c r="D1249" t="n">
        <v>0</v>
      </c>
    </row>
    <row r="1250">
      <c r="A1250" t="inlineStr">
        <is>
          <t>INT_INTERFACE_R_X9Y47/INT_INTERFACE_EE2A0</t>
        </is>
      </c>
      <c r="B1250" t="inlineStr">
        <is>
          <t>Part of wire</t>
        </is>
      </c>
      <c r="C1250" t="n">
        <v>0</v>
      </c>
      <c r="D1250" t="n">
        <v>0</v>
      </c>
    </row>
    <row r="1251">
      <c r="A1251" t="inlineStr">
        <is>
          <t>DSP_R_X9Y45/DSP_EE2A0_2</t>
        </is>
      </c>
      <c r="B1251" t="inlineStr">
        <is>
          <t>Part of wire</t>
        </is>
      </c>
      <c r="C1251" t="n">
        <v>0.04743</v>
      </c>
      <c r="D1251" t="n">
        <v>0.011</v>
      </c>
    </row>
    <row r="1252">
      <c r="A1252" t="inlineStr">
        <is>
          <t>VBRK_X29Y49/VBRK_EE2A0</t>
        </is>
      </c>
      <c r="B1252" t="inlineStr">
        <is>
          <t>Part of wire</t>
        </is>
      </c>
      <c r="C1252" t="n">
        <v>0.01211</v>
      </c>
      <c r="D1252" t="n">
        <v>0.00162</v>
      </c>
    </row>
    <row r="1253">
      <c r="A1253" t="inlineStr">
        <is>
          <t>CLBLM_L_X10Y47/CLBLM_EE2A0</t>
        </is>
      </c>
      <c r="B1253" t="inlineStr">
        <is>
          <t>Part of wire</t>
        </is>
      </c>
      <c r="C1253" t="n">
        <v>0</v>
      </c>
      <c r="D1253" t="n">
        <v>0</v>
      </c>
      <c r="I1253">
        <f>(((D1247 + D1248 + D1249 + D1250 + D1251 + D1252 + D1253)/2) + (D1254 + D1267 + D1303 + D1374))</f>
        <v/>
      </c>
      <c r="J1253">
        <f>((C1247 + C1248 + C1249 + C1250 + C1251 + C1252 + C1253)*(((D1247 + D1248 + D1249 + D1250 + D1251 + D1252 + D1253)/2) + (D1254 + D1267 + D1303 + D1374)))</f>
        <v/>
      </c>
    </row>
    <row r="1254">
      <c r="A1254" t="inlineStr">
        <is>
          <t>INT_L_X10Y47/INT_L.EE2END0-&gt;&gt;BYP_ALT1</t>
        </is>
      </c>
      <c r="B1254" t="inlineStr">
        <is>
          <t>Buffer</t>
        </is>
      </c>
      <c r="C1254" t="n">
        <v>0</v>
      </c>
      <c r="D1254" t="n">
        <v>0.00757</v>
      </c>
      <c r="E1254" t="n">
        <v>0</v>
      </c>
      <c r="F1254" t="n">
        <v>0</v>
      </c>
      <c r="G1254" t="n">
        <v>0</v>
      </c>
      <c r="H1254" t="n">
        <v>0</v>
      </c>
      <c r="I1254">
        <f>((D1256) + (D1255))</f>
        <v/>
      </c>
      <c r="J1254">
        <f>(((D1256) + (D1255))*C1254)</f>
        <v/>
      </c>
    </row>
    <row r="1255">
      <c r="A1255" t="inlineStr">
        <is>
          <t>INT_L_X10Y47/BYP_ALT1</t>
        </is>
      </c>
      <c r="B1255" t="inlineStr">
        <is>
          <t>Part of wire</t>
        </is>
      </c>
      <c r="C1255" t="n">
        <v>0</v>
      </c>
      <c r="D1255" t="n">
        <v>0</v>
      </c>
      <c r="I1255">
        <f>(((D1255)/2) + (D1256))</f>
        <v/>
      </c>
      <c r="J1255">
        <f>((C1255)*(((D1255)/2) + (D1256)))</f>
        <v/>
      </c>
    </row>
    <row r="1256">
      <c r="A1256" t="inlineStr">
        <is>
          <t>INT_L_X10Y47/INT_L.BYP_ALT1-&gt;&gt;BYP_L1</t>
        </is>
      </c>
      <c r="B1256" t="inlineStr">
        <is>
          <t>Buffer</t>
        </is>
      </c>
      <c r="C1256" t="n">
        <v>3.489880625</v>
      </c>
      <c r="D1256" t="n">
        <v>0</v>
      </c>
      <c r="E1256" t="n">
        <v>0.055</v>
      </c>
      <c r="F1256" t="n">
        <v>0.045</v>
      </c>
      <c r="G1256" t="n">
        <v>0.179</v>
      </c>
      <c r="H1256" t="n">
        <v>0.148</v>
      </c>
      <c r="I1256">
        <f>((((D1261) + (D1260))) + (D1257 + D1258))</f>
        <v/>
      </c>
      <c r="J1256">
        <f>(((((D1261) + (D1260))) + (D1257 + D1258))*C1256)</f>
        <v/>
      </c>
    </row>
    <row r="1257">
      <c r="A1257" t="inlineStr">
        <is>
          <t>INT_L_X10Y47/BYP_L1</t>
        </is>
      </c>
      <c r="B1257" t="inlineStr">
        <is>
          <t>Part of wire</t>
        </is>
      </c>
      <c r="C1257" t="n">
        <v>0</v>
      </c>
      <c r="D1257" t="n">
        <v>0</v>
      </c>
    </row>
    <row r="1258">
      <c r="A1258" t="inlineStr">
        <is>
          <t>CLBLM_L_X10Y47/CLBLM_BYP1</t>
        </is>
      </c>
      <c r="B1258" t="inlineStr">
        <is>
          <t>Part of wire</t>
        </is>
      </c>
      <c r="C1258" t="n">
        <v>0</v>
      </c>
      <c r="D1258" t="n">
        <v>0</v>
      </c>
      <c r="I1258">
        <f>(((D1257 + D1258)/2) + (((D1261) + (D1260))))</f>
        <v/>
      </c>
      <c r="J1258">
        <f>((C1257 + C1258)*(((D1257 + D1258)/2) + (((D1261) + (D1260)))))</f>
        <v/>
      </c>
    </row>
    <row r="1259">
      <c r="A1259" t="inlineStr">
        <is>
          <t>CLBLM_L_X10Y47/CLBLM_L.CLBLM_BYP1-&gt;CLBLM_M_AX</t>
        </is>
      </c>
      <c r="B1259" t="inlineStr">
        <is>
          <t>PassTransistor</t>
        </is>
      </c>
      <c r="C1259" t="n">
        <v>0</v>
      </c>
      <c r="E1259" t="n">
        <v>0</v>
      </c>
      <c r="F1259" t="n">
        <v>0</v>
      </c>
      <c r="G1259" t="n">
        <v>0</v>
      </c>
      <c r="H1259" t="n">
        <v>0</v>
      </c>
      <c r="I1259">
        <f>((D1261) + (D1260))</f>
        <v/>
      </c>
      <c r="J1259">
        <f>(((D1261) + (D1260))*C1259)</f>
        <v/>
      </c>
    </row>
    <row r="1260">
      <c r="A1260" t="inlineStr">
        <is>
          <t>CLBLM_L_X10Y47/CLBLM_M_AX</t>
        </is>
      </c>
      <c r="B1260" t="inlineStr">
        <is>
          <t>Part of wire</t>
        </is>
      </c>
      <c r="C1260" t="n">
        <v>0</v>
      </c>
      <c r="D1260" t="n">
        <v>0</v>
      </c>
      <c r="I1260">
        <f>(((D1260)/2) + (D1261))</f>
        <v/>
      </c>
      <c r="J1260">
        <f>((C1260)*(((D1260)/2) + (D1261)))</f>
        <v/>
      </c>
    </row>
    <row r="1261">
      <c r="A1261" t="inlineStr">
        <is>
          <t>masterReg/readData2_reg[10]_i_5/S</t>
        </is>
      </c>
      <c r="B1261" t="inlineStr">
        <is>
          <t>Inpin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t="inlineStr">
        <is>
          <t>sw_IBUF[1]: sw_IBUF[1]_inst/O to masterReg/readData2_reg[10]_i_5/S sum delays</t>
        </is>
      </c>
      <c r="E1262">
        <f>(E2 + E5 + E7 + E9 + E11 + E15 + E18 + E31 + E40 + E50 + E59 + E68 + E77 + E856 + E930 + E946 + E985 + E1054 + E1095 + E1146 + E1163 + E1179 + E1246 + E1254 + E1256 + E1259 + E1261)</f>
        <v/>
      </c>
      <c r="F1262">
        <f>(F2 + F5 + F7 + F9 + F11 + F15 + F18 + F31 + F40 + F50 + F59 + F68 + F77 + F856 + F930 + F946 + F985 + F1054 + F1095 + F1146 + F1163 + F1179 + F1246 + F1254 + F1256 + F1259 + F1261)</f>
        <v/>
      </c>
      <c r="G1262">
        <f>(G2 + G5 + G7 + G9 + G11 + G15 + G18 + G31 + G40 + G50 + G59 + G68 + G77 + G856 + G930 + G946 + G985 + G1054 + G1095 + G1146 + G1163 + G1179 + G1246 + G1254 + G1256 + G1259 + G1261)</f>
        <v/>
      </c>
      <c r="H1262">
        <f>(H2 + H5 + H7 + H9 + H11 + H15 + H18 + H31 + H40 + H50 + H59 + H68 + H77 + H856 + H930 + H946 + H985 + H1054 + H1095 + H1146 + H1163 + H1179 + H1246 + H1254 + H1256 + H1259 + H1261)</f>
        <v/>
      </c>
      <c r="J1262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J1254 + J1255 + J1256 + J1258 + J1259 + J1260 + J1261)</f>
        <v/>
      </c>
    </row>
    <row r="1263">
      <c r="A1263" t="inlineStr">
        <is>
          <t>sw_IBUF[1]: sw_IBUF[1]_inst/O to masterReg/readData2_reg[10]_i_5/Ssum delays + cap delay</t>
        </is>
      </c>
      <c r="E1263">
        <f>1000*(E1262 + J1262)</f>
        <v/>
      </c>
      <c r="F1263">
        <f>1000*(F1262 + J1262)</f>
        <v/>
      </c>
      <c r="G1263">
        <f>1000*(G1262 + J1262)</f>
        <v/>
      </c>
      <c r="H1263">
        <f>1000*(H1262 + J1262)</f>
        <v/>
      </c>
    </row>
    <row r="1265">
      <c r="A1265" t="inlineStr">
        <is>
          <t>sw_IBUF[1]: sw_IBUF[1]_inst/O to masterReg/readData2_reg[10]_i_5/STotal delay (from Vivado)</t>
        </is>
      </c>
      <c r="E1265" t="inlineStr">
        <is>
          <t>1908</t>
        </is>
      </c>
      <c r="F1265" t="inlineStr">
        <is>
          <t>1674</t>
        </is>
      </c>
      <c r="G1265" t="inlineStr">
        <is>
          <t>3094</t>
        </is>
      </c>
      <c r="H1265" t="inlineStr">
        <is>
          <t>2658</t>
        </is>
      </c>
    </row>
    <row r="1267">
      <c r="A1267" t="inlineStr">
        <is>
          <t>INT_L_X10Y47/INT_L.EE2END0-&gt;&gt;SL1BEG0</t>
        </is>
      </c>
      <c r="B1267" t="inlineStr">
        <is>
          <t>Buffer</t>
        </is>
      </c>
      <c r="C1267" t="n">
        <v>1.16220225</v>
      </c>
      <c r="D1267" t="n">
        <v>0.008429000000000001</v>
      </c>
      <c r="E1267" t="n">
        <v>0.054</v>
      </c>
      <c r="F1267" t="n">
        <v>0.044</v>
      </c>
      <c r="G1267" t="n">
        <v>0.131</v>
      </c>
      <c r="H1267" t="n">
        <v>0.108</v>
      </c>
      <c r="I1267">
        <f>((D1270 + D1281 + D1292) + (D1268 + D1269))</f>
        <v/>
      </c>
      <c r="J1267">
        <f>(((D1270 + D1281 + D1292) + (D1268 + D1269))*C1267)</f>
        <v/>
      </c>
    </row>
    <row r="1268">
      <c r="A1268" t="inlineStr">
        <is>
          <t>INT_L_X10Y47/SL1BEG0</t>
        </is>
      </c>
      <c r="B1268" t="inlineStr">
        <is>
          <t>Part of wire</t>
        </is>
      </c>
      <c r="C1268" t="n">
        <v>0</v>
      </c>
      <c r="D1268" t="n">
        <v>0</v>
      </c>
    </row>
    <row r="1269">
      <c r="A1269" t="inlineStr">
        <is>
          <t>INT_L_X10Y46/SL1END0</t>
        </is>
      </c>
      <c r="B1269" t="inlineStr">
        <is>
          <t>Part of wire</t>
        </is>
      </c>
      <c r="C1269" t="n">
        <v>0</v>
      </c>
      <c r="D1269" t="n">
        <v>0</v>
      </c>
      <c r="I1269">
        <f>(((D1268 + D1269)/2) + (D1270 + D1281 + D1292))</f>
        <v/>
      </c>
      <c r="J1269">
        <f>((C1268 + C1269)*(((D1268 + D1269)/2) + (D1270 + D1281 + D1292)))</f>
        <v/>
      </c>
    </row>
    <row r="1270">
      <c r="A1270" t="inlineStr">
        <is>
          <t>INT_L_X10Y46/INT_L.SL1END0-&gt;&gt;IMUX_L1</t>
        </is>
      </c>
      <c r="B1270" t="inlineStr">
        <is>
          <t>Buffer</t>
        </is>
      </c>
      <c r="C1270" t="n">
        <v>1.6107141875</v>
      </c>
      <c r="D1270" t="n">
        <v>0.007713</v>
      </c>
      <c r="E1270" t="n">
        <v>0.047</v>
      </c>
      <c r="F1270" t="n">
        <v>0.038</v>
      </c>
      <c r="G1270" t="n">
        <v>0.138</v>
      </c>
      <c r="H1270" t="n">
        <v>0.114</v>
      </c>
      <c r="I1270">
        <f>((((D1275) + (D1274))) + (D1271 + D1272))</f>
        <v/>
      </c>
      <c r="J1270">
        <f>(((((D1275) + (D1274))) + (D1271 + D1272))*C1270)</f>
        <v/>
      </c>
    </row>
    <row r="1271">
      <c r="A1271" t="inlineStr">
        <is>
          <t>INT_L_X10Y46/IMUX_L1</t>
        </is>
      </c>
      <c r="B1271" t="inlineStr">
        <is>
          <t>Part of wire</t>
        </is>
      </c>
      <c r="C1271" t="n">
        <v>0</v>
      </c>
      <c r="D1271" t="n">
        <v>0</v>
      </c>
    </row>
    <row r="1272">
      <c r="A1272" t="inlineStr">
        <is>
          <t>CLBLM_L_X10Y46/CLBLM_IMUX1</t>
        </is>
      </c>
      <c r="B1272" t="inlineStr">
        <is>
          <t>Part of wire</t>
        </is>
      </c>
      <c r="C1272" t="n">
        <v>0</v>
      </c>
      <c r="D1272" t="n">
        <v>0</v>
      </c>
      <c r="I1272">
        <f>(((D1271 + D1272)/2) + (((D1275) + (D1274))))</f>
        <v/>
      </c>
      <c r="J1272">
        <f>((C1271 + C1272)*(((D1271 + D1272)/2) + (((D1275) + (D1274)))))</f>
        <v/>
      </c>
    </row>
    <row r="1273">
      <c r="A1273" t="inlineStr">
        <is>
          <t>CLBLM_L_X10Y46/CLBLM_L.CLBLM_IMUX1-&gt;CLBLM_M_A3</t>
        </is>
      </c>
      <c r="B1273" t="inlineStr">
        <is>
          <t>PassTransistor</t>
        </is>
      </c>
      <c r="C1273" t="n">
        <v>0</v>
      </c>
      <c r="E1273" t="n">
        <v>0</v>
      </c>
      <c r="F1273" t="n">
        <v>0</v>
      </c>
      <c r="G1273" t="n">
        <v>0</v>
      </c>
      <c r="H1273" t="n">
        <v>0</v>
      </c>
      <c r="I1273">
        <f>((D1275) + (D1274))</f>
        <v/>
      </c>
      <c r="J1273">
        <f>(((D1275) + (D1274))*C1273)</f>
        <v/>
      </c>
    </row>
    <row r="1274">
      <c r="A1274" t="inlineStr">
        <is>
          <t>CLBLM_L_X10Y46/CLBLM_M_A3</t>
        </is>
      </c>
      <c r="B1274" t="inlineStr">
        <is>
          <t>Part of wire</t>
        </is>
      </c>
      <c r="C1274" t="n">
        <v>0</v>
      </c>
      <c r="D1274" t="n">
        <v>0</v>
      </c>
      <c r="I1274">
        <f>(((D1274)/2) + (D1275))</f>
        <v/>
      </c>
      <c r="J1274">
        <f>((C1274)*(((D1274)/2) + (D1275)))</f>
        <v/>
      </c>
    </row>
    <row r="1275">
      <c r="A1275" t="inlineStr">
        <is>
          <t>masterReg/readData2[9]_i_4/I0</t>
        </is>
      </c>
      <c r="B1275" t="inlineStr">
        <is>
          <t>Inpin</t>
        </is>
      </c>
      <c r="D1275" t="n">
        <v>0</v>
      </c>
      <c r="E1275" t="n">
        <v>0.141</v>
      </c>
      <c r="F1275" t="n">
        <v>0.114</v>
      </c>
      <c r="G1275" t="n">
        <v>0.372</v>
      </c>
      <c r="H1275" t="n">
        <v>0.3</v>
      </c>
    </row>
    <row r="1276">
      <c r="A1276" t="inlineStr">
        <is>
          <t>sw_IBUF[1]: sw_IBUF[1]_inst/O to masterReg/readData2[9]_i_4/I0 sum delays</t>
        </is>
      </c>
      <c r="E1276">
        <f>(E2 + E5 + E7 + E9 + E11 + E15 + E18 + E31 + E40 + E50 + E59 + E68 + E77 + E856 + E930 + E946 + E985 + E1054 + E1095 + E1146 + E1163 + E1179 + E1246 + E1267 + E1270 + E1273 + E1275)</f>
        <v/>
      </c>
      <c r="F1276">
        <f>(F2 + F5 + F7 + F9 + F11 + F15 + F18 + F31 + F40 + F50 + F59 + F68 + F77 + F856 + F930 + F946 + F985 + F1054 + F1095 + F1146 + F1163 + F1179 + F1246 + F1267 + F1270 + F1273 + F1275)</f>
        <v/>
      </c>
      <c r="G1276">
        <f>(G2 + G5 + G7 + G9 + G11 + G15 + G18 + G31 + G40 + G50 + G59 + G68 + G77 + G856 + G930 + G946 + G985 + G1054 + G1095 + G1146 + G1163 + G1179 + G1246 + G1267 + G1270 + G1273 + G1275)</f>
        <v/>
      </c>
      <c r="H1276">
        <f>(H2 + H5 + H7 + H9 + H11 + H15 + H18 + H31 + H40 + H50 + H59 + H68 + H77 + H856 + H930 + H946 + H985 + H1054 + H1095 + H1146 + H1163 + H1179 + H1246 + H1267 + H1270 + H1273 + H1275)</f>
        <v/>
      </c>
      <c r="J1276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J1267 + J1269 + J1270 + J1272 + J1273 + J1274 + J1275)</f>
        <v/>
      </c>
    </row>
    <row r="1277">
      <c r="A1277" t="inlineStr">
        <is>
          <t>sw_IBUF[1]: sw_IBUF[1]_inst/O to masterReg/readData2[9]_i_4/I0sum delays + cap delay</t>
        </is>
      </c>
      <c r="E1277">
        <f>1000*(E1276 + J1276)</f>
        <v/>
      </c>
      <c r="F1277">
        <f>1000*(F1276 + J1276)</f>
        <v/>
      </c>
      <c r="G1277">
        <f>1000*(G1276 + J1276)</f>
        <v/>
      </c>
      <c r="H1277">
        <f>1000*(H1276 + J1276)</f>
        <v/>
      </c>
    </row>
    <row r="1279">
      <c r="A1279" t="inlineStr">
        <is>
          <t>sw_IBUF[1]: sw_IBUF[1]_inst/O to masterReg/readData2[9]_i_4/I0Total delay (from Vivado)</t>
        </is>
      </c>
      <c r="E1279" t="inlineStr">
        <is>
          <t>2118</t>
        </is>
      </c>
      <c r="F1279" t="inlineStr">
        <is>
          <t>1848</t>
        </is>
      </c>
      <c r="G1279" t="inlineStr">
        <is>
          <t>3488</t>
        </is>
      </c>
      <c r="H1279" t="inlineStr">
        <is>
          <t>2980</t>
        </is>
      </c>
    </row>
    <row r="1281">
      <c r="A1281" t="inlineStr">
        <is>
          <t>INT_L_X10Y46/INT_L.SL1END0-&gt;&gt;IMUX_L17</t>
        </is>
      </c>
      <c r="B1281" t="inlineStr">
        <is>
          <t>Buffer</t>
        </is>
      </c>
      <c r="C1281" t="n">
        <v>1.6107141875</v>
      </c>
      <c r="D1281" t="n">
        <v>0.007713</v>
      </c>
      <c r="E1281" t="n">
        <v>0.047</v>
      </c>
      <c r="F1281" t="n">
        <v>0.038</v>
      </c>
      <c r="G1281" t="n">
        <v>0.138</v>
      </c>
      <c r="H1281" t="n">
        <v>0.114</v>
      </c>
      <c r="I1281">
        <f>((((D1286) + (D1285))) + (D1282 + D1283))</f>
        <v/>
      </c>
      <c r="J1281">
        <f>(((((D1286) + (D1285))) + (D1282 + D1283))*C1281)</f>
        <v/>
      </c>
    </row>
    <row r="1282">
      <c r="A1282" t="inlineStr">
        <is>
          <t>INT_L_X10Y46/IMUX_L17</t>
        </is>
      </c>
      <c r="B1282" t="inlineStr">
        <is>
          <t>Part of wire</t>
        </is>
      </c>
      <c r="C1282" t="n">
        <v>0</v>
      </c>
      <c r="D1282" t="n">
        <v>0</v>
      </c>
    </row>
    <row r="1283">
      <c r="A1283" t="inlineStr">
        <is>
          <t>CLBLM_L_X10Y46/CLBLM_IMUX17</t>
        </is>
      </c>
      <c r="B1283" t="inlineStr">
        <is>
          <t>Part of wire</t>
        </is>
      </c>
      <c r="C1283" t="n">
        <v>0</v>
      </c>
      <c r="D1283" t="n">
        <v>0</v>
      </c>
      <c r="I1283">
        <f>(((D1282 + D1283)/2) + (((D1286) + (D1285))))</f>
        <v/>
      </c>
      <c r="J1283">
        <f>((C1282 + C1283)*(((D1282 + D1283)/2) + (((D1286) + (D1285)))))</f>
        <v/>
      </c>
    </row>
    <row r="1284">
      <c r="A1284" t="inlineStr">
        <is>
          <t>CLBLM_L_X10Y46/CLBLM_L.CLBLM_IMUX17-&gt;CLBLM_M_B3</t>
        </is>
      </c>
      <c r="B1284" t="inlineStr">
        <is>
          <t>PassTransistor</t>
        </is>
      </c>
      <c r="C1284" t="n">
        <v>0</v>
      </c>
      <c r="E1284" t="n">
        <v>0</v>
      </c>
      <c r="F1284" t="n">
        <v>0</v>
      </c>
      <c r="G1284" t="n">
        <v>0</v>
      </c>
      <c r="H1284" t="n">
        <v>0</v>
      </c>
      <c r="I1284">
        <f>((D1286) + (D1285))</f>
        <v/>
      </c>
      <c r="J1284">
        <f>(((D1286) + (D1285))*C1284)</f>
        <v/>
      </c>
    </row>
    <row r="1285">
      <c r="A1285" t="inlineStr">
        <is>
          <t>CLBLM_L_X10Y46/CLBLM_M_B3</t>
        </is>
      </c>
      <c r="B1285" t="inlineStr">
        <is>
          <t>Part of wire</t>
        </is>
      </c>
      <c r="C1285" t="n">
        <v>0</v>
      </c>
      <c r="D1285" t="n">
        <v>0</v>
      </c>
      <c r="I1285">
        <f>(((D1285)/2) + (D1286))</f>
        <v/>
      </c>
      <c r="J1285">
        <f>((C1285)*(((D1285)/2) + (D1286)))</f>
        <v/>
      </c>
    </row>
    <row r="1286">
      <c r="A1286" t="inlineStr">
        <is>
          <t>ALU1/register_reg_r1_0_31_6_11_i_12/I4</t>
        </is>
      </c>
      <c r="B1286" t="inlineStr">
        <is>
          <t>Inpin</t>
        </is>
      </c>
      <c r="D1286" t="n">
        <v>0</v>
      </c>
      <c r="E1286" t="n">
        <v>0.141</v>
      </c>
      <c r="F1286" t="n">
        <v>0.114</v>
      </c>
      <c r="G1286" t="n">
        <v>0.37</v>
      </c>
      <c r="H1286" t="n">
        <v>0.298</v>
      </c>
    </row>
    <row r="1287">
      <c r="A1287" t="inlineStr">
        <is>
          <t>sw_IBUF[1]: sw_IBUF[1]_inst/O to ALU1/register_reg_r1_0_31_6_11_i_12/I4 sum delays</t>
        </is>
      </c>
      <c r="E1287">
        <f>(E2 + E5 + E7 + E9 + E11 + E15 + E18 + E31 + E40 + E50 + E59 + E68 + E77 + E856 + E930 + E946 + E985 + E1054 + E1095 + E1146 + E1163 + E1179 + E1246 + E1267 + E1281 + E1284 + E1286)</f>
        <v/>
      </c>
      <c r="F1287">
        <f>(F2 + F5 + F7 + F9 + F11 + F15 + F18 + F31 + F40 + F50 + F59 + F68 + F77 + F856 + F930 + F946 + F985 + F1054 + F1095 + F1146 + F1163 + F1179 + F1246 + F1267 + F1281 + F1284 + F1286)</f>
        <v/>
      </c>
      <c r="G1287">
        <f>(G2 + G5 + G7 + G9 + G11 + G15 + G18 + G31 + G40 + G50 + G59 + G68 + G77 + G856 + G930 + G946 + G985 + G1054 + G1095 + G1146 + G1163 + G1179 + G1246 + G1267 + G1281 + G1284 + G1286)</f>
        <v/>
      </c>
      <c r="H1287">
        <f>(H2 + H5 + H7 + H9 + H11 + H15 + H18 + H31 + H40 + H50 + H59 + H68 + H77 + H856 + H930 + H946 + H985 + H1054 + H1095 + H1146 + H1163 + H1179 + H1246 + H1267 + H1281 + H1284 + H1286)</f>
        <v/>
      </c>
      <c r="J1287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J1267 + J1269 + J1281 + J1283 + J1284 + J1285 + J1286)</f>
        <v/>
      </c>
    </row>
    <row r="1288">
      <c r="A1288" t="inlineStr">
        <is>
          <t>sw_IBUF[1]: sw_IBUF[1]_inst/O to ALU1/register_reg_r1_0_31_6_11_i_12/I4sum delays + cap delay</t>
        </is>
      </c>
      <c r="E1288">
        <f>1000*(E1287 + J1287)</f>
        <v/>
      </c>
      <c r="F1288">
        <f>1000*(F1287 + J1287)</f>
        <v/>
      </c>
      <c r="G1288">
        <f>1000*(G1287 + J1287)</f>
        <v/>
      </c>
      <c r="H1288">
        <f>1000*(H1287 + J1287)</f>
        <v/>
      </c>
    </row>
    <row r="1290">
      <c r="A1290" t="inlineStr">
        <is>
          <t>sw_IBUF[1]: sw_IBUF[1]_inst/O to ALU1/register_reg_r1_0_31_6_11_i_12/I4Total delay (from Vivado)</t>
        </is>
      </c>
      <c r="E1290" t="inlineStr">
        <is>
          <t>2118</t>
        </is>
      </c>
      <c r="F1290" t="inlineStr">
        <is>
          <t>1848</t>
        </is>
      </c>
      <c r="G1290" t="inlineStr">
        <is>
          <t>3489</t>
        </is>
      </c>
      <c r="H1290" t="inlineStr">
        <is>
          <t>2981</t>
        </is>
      </c>
    </row>
    <row r="1292">
      <c r="A1292" t="inlineStr">
        <is>
          <t>INT_L_X10Y46/INT_L.SL1END0-&gt;&gt;IMUX_L32</t>
        </is>
      </c>
      <c r="B1292" t="inlineStr">
        <is>
          <t>Buffer</t>
        </is>
      </c>
      <c r="C1292" t="n">
        <v>1.6107141875</v>
      </c>
      <c r="D1292" t="n">
        <v>0.007713</v>
      </c>
      <c r="E1292" t="n">
        <v>0.047</v>
      </c>
      <c r="F1292" t="n">
        <v>0.038</v>
      </c>
      <c r="G1292" t="n">
        <v>0.138</v>
      </c>
      <c r="H1292" t="n">
        <v>0.114</v>
      </c>
      <c r="I1292">
        <f>((((D1297) + (D1296))) + (D1293 + D1294))</f>
        <v/>
      </c>
      <c r="J1292">
        <f>(((((D1297) + (D1296))) + (D1293 + D1294))*C1292)</f>
        <v/>
      </c>
    </row>
    <row r="1293">
      <c r="A1293" t="inlineStr">
        <is>
          <t>INT_L_X10Y46/IMUX_L32</t>
        </is>
      </c>
      <c r="B1293" t="inlineStr">
        <is>
          <t>Part of wire</t>
        </is>
      </c>
      <c r="C1293" t="n">
        <v>0</v>
      </c>
      <c r="D1293" t="n">
        <v>0</v>
      </c>
    </row>
    <row r="1294">
      <c r="A1294" t="inlineStr">
        <is>
          <t>CLBLM_L_X10Y46/CLBLM_IMUX32</t>
        </is>
      </c>
      <c r="B1294" t="inlineStr">
        <is>
          <t>Part of wire</t>
        </is>
      </c>
      <c r="C1294" t="n">
        <v>0</v>
      </c>
      <c r="D1294" t="n">
        <v>0</v>
      </c>
      <c r="I1294">
        <f>(((D1293 + D1294)/2) + (((D1297) + (D1296))))</f>
        <v/>
      </c>
      <c r="J1294">
        <f>((C1293 + C1294)*(((D1293 + D1294)/2) + (((D1297) + (D1296)))))</f>
        <v/>
      </c>
    </row>
    <row r="1295">
      <c r="A1295" t="inlineStr">
        <is>
          <t>CLBLM_L_X10Y46/CLBLM_L.CLBLM_IMUX32-&gt;CLBLM_M_C1</t>
        </is>
      </c>
      <c r="B1295" t="inlineStr">
        <is>
          <t>PassTransistor</t>
        </is>
      </c>
      <c r="C1295" t="n">
        <v>0</v>
      </c>
      <c r="E1295" t="n">
        <v>0</v>
      </c>
      <c r="F1295" t="n">
        <v>0</v>
      </c>
      <c r="G1295" t="n">
        <v>0</v>
      </c>
      <c r="H1295" t="n">
        <v>0</v>
      </c>
      <c r="I1295">
        <f>((D1297) + (D1296))</f>
        <v/>
      </c>
      <c r="J1295">
        <f>(((D1297) + (D1296))*C1295)</f>
        <v/>
      </c>
    </row>
    <row r="1296">
      <c r="A1296" t="inlineStr">
        <is>
          <t>CLBLM_L_X10Y46/CLBLM_M_C1</t>
        </is>
      </c>
      <c r="B1296" t="inlineStr">
        <is>
          <t>Part of wire</t>
        </is>
      </c>
      <c r="C1296" t="n">
        <v>0</v>
      </c>
      <c r="D1296" t="n">
        <v>0</v>
      </c>
      <c r="I1296">
        <f>(((D1296)/2) + (D1297))</f>
        <v/>
      </c>
      <c r="J1296">
        <f>((C1296)*(((D1296)/2) + (D1297)))</f>
        <v/>
      </c>
    </row>
    <row r="1297">
      <c r="A1297" t="inlineStr">
        <is>
          <t>masterReg/register_reg_r1_0_31_6_11_i_11/I0</t>
        </is>
      </c>
      <c r="B1297" t="inlineStr">
        <is>
          <t>Inpin</t>
        </is>
      </c>
      <c r="D1297" t="n">
        <v>0</v>
      </c>
      <c r="E1297" t="n">
        <v>0.219</v>
      </c>
      <c r="F1297" t="n">
        <v>0.176</v>
      </c>
      <c r="G1297" t="n">
        <v>0.521</v>
      </c>
      <c r="H1297" t="n">
        <v>0.42</v>
      </c>
    </row>
    <row r="1298">
      <c r="A1298" t="inlineStr">
        <is>
          <t>sw_IBUF[1]: sw_IBUF[1]_inst/O to masterReg/register_reg_r1_0_31_6_11_i_11/I0 sum delays</t>
        </is>
      </c>
      <c r="E1298">
        <f>(E2 + E5 + E7 + E9 + E11 + E15 + E18 + E31 + E40 + E50 + E59 + E68 + E77 + E856 + E930 + E946 + E985 + E1054 + E1095 + E1146 + E1163 + E1179 + E1246 + E1267 + E1292 + E1295 + E1297)</f>
        <v/>
      </c>
      <c r="F1298">
        <f>(F2 + F5 + F7 + F9 + F11 + F15 + F18 + F31 + F40 + F50 + F59 + F68 + F77 + F856 + F930 + F946 + F985 + F1054 + F1095 + F1146 + F1163 + F1179 + F1246 + F1267 + F1292 + F1295 + F1297)</f>
        <v/>
      </c>
      <c r="G1298">
        <f>(G2 + G5 + G7 + G9 + G11 + G15 + G18 + G31 + G40 + G50 + G59 + G68 + G77 + G856 + G930 + G946 + G985 + G1054 + G1095 + G1146 + G1163 + G1179 + G1246 + G1267 + G1292 + G1295 + G1297)</f>
        <v/>
      </c>
      <c r="H1298">
        <f>(H2 + H5 + H7 + H9 + H11 + H15 + H18 + H31 + H40 + H50 + H59 + H68 + H77 + H856 + H930 + H946 + H985 + H1054 + H1095 + H1146 + H1163 + H1179 + H1246 + H1267 + H1292 + H1295 + H1297)</f>
        <v/>
      </c>
      <c r="J1298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J1267 + J1269 + J1292 + J1294 + J1295 + J1296 + J1297)</f>
        <v/>
      </c>
    </row>
    <row r="1299">
      <c r="A1299" t="inlineStr">
        <is>
          <t>sw_IBUF[1]: sw_IBUF[1]_inst/O to masterReg/register_reg_r1_0_31_6_11_i_11/I0sum delays + cap delay</t>
        </is>
      </c>
      <c r="E1299">
        <f>1000*(E1298 + J1298)</f>
        <v/>
      </c>
      <c r="F1299">
        <f>1000*(F1298 + J1298)</f>
        <v/>
      </c>
      <c r="G1299">
        <f>1000*(G1298 + J1298)</f>
        <v/>
      </c>
      <c r="H1299">
        <f>1000*(H1298 + J1298)</f>
        <v/>
      </c>
    </row>
    <row r="1301">
      <c r="A1301" t="inlineStr">
        <is>
          <t>sw_IBUF[1]: sw_IBUF[1]_inst/O to masterReg/register_reg_r1_0_31_6_11_i_11/I0Total delay (from Vivado)</t>
        </is>
      </c>
      <c r="E1301" t="inlineStr">
        <is>
          <t>2196</t>
        </is>
      </c>
      <c r="F1301" t="inlineStr">
        <is>
          <t>1910</t>
        </is>
      </c>
      <c r="G1301" t="inlineStr">
        <is>
          <t>3625</t>
        </is>
      </c>
      <c r="H1301" t="inlineStr">
        <is>
          <t>3090</t>
        </is>
      </c>
    </row>
    <row r="1303">
      <c r="A1303" t="inlineStr">
        <is>
          <t>INT_L_X10Y47/INT_L.EE2END0-&gt;&gt;NR1BEG0</t>
        </is>
      </c>
      <c r="B1303" t="inlineStr">
        <is>
          <t>Buffer</t>
        </is>
      </c>
      <c r="C1303" t="n">
        <v>1.16220225</v>
      </c>
      <c r="D1303" t="n">
        <v>0.008429000000000001</v>
      </c>
      <c r="E1303" t="n">
        <v>0.056</v>
      </c>
      <c r="F1303" t="n">
        <v>0.046</v>
      </c>
      <c r="G1303" t="n">
        <v>0.132</v>
      </c>
      <c r="H1303" t="n">
        <v>0.109</v>
      </c>
      <c r="I1303">
        <f>((D1306 + D1319 + D1330) + (D1304 + D1305))</f>
        <v/>
      </c>
      <c r="J1303">
        <f>(((D1306 + D1319 + D1330) + (D1304 + D1305))*C1303)</f>
        <v/>
      </c>
    </row>
    <row r="1304">
      <c r="A1304" t="inlineStr">
        <is>
          <t>INT_L_X10Y47/NR1BEG0</t>
        </is>
      </c>
      <c r="B1304" t="inlineStr">
        <is>
          <t>Part of wire</t>
        </is>
      </c>
      <c r="C1304" t="n">
        <v>0</v>
      </c>
      <c r="D1304" t="n">
        <v>0</v>
      </c>
    </row>
    <row r="1305">
      <c r="A1305" t="inlineStr">
        <is>
          <t>INT_L_X10Y48/NR1END0</t>
        </is>
      </c>
      <c r="B1305" t="inlineStr">
        <is>
          <t>Part of wire</t>
        </is>
      </c>
      <c r="C1305" t="n">
        <v>0</v>
      </c>
      <c r="D1305" t="n">
        <v>0</v>
      </c>
      <c r="I1305">
        <f>(((D1304 + D1305)/2) + (D1306 + D1319 + D1330))</f>
        <v/>
      </c>
      <c r="J1305">
        <f>((C1304 + C1305)*(((D1304 + D1305)/2) + (D1306 + D1319 + D1330)))</f>
        <v/>
      </c>
    </row>
    <row r="1306">
      <c r="A1306" t="inlineStr">
        <is>
          <t>INT_L_X10Y48/INT_L.NR1END0-&gt;&gt;BYP_ALT1</t>
        </is>
      </c>
      <c r="B1306" t="inlineStr">
        <is>
          <t>Buffer</t>
        </is>
      </c>
      <c r="C1306" t="n">
        <v>0</v>
      </c>
      <c r="D1306" t="n">
        <v>0.00757</v>
      </c>
      <c r="E1306" t="n">
        <v>0</v>
      </c>
      <c r="F1306" t="n">
        <v>0</v>
      </c>
      <c r="G1306" t="n">
        <v>0</v>
      </c>
      <c r="H1306" t="n">
        <v>0</v>
      </c>
      <c r="I1306">
        <f>((D1308) + (D1307))</f>
        <v/>
      </c>
      <c r="J1306">
        <f>(((D1308) + (D1307))*C1306)</f>
        <v/>
      </c>
    </row>
    <row r="1307">
      <c r="A1307" t="inlineStr">
        <is>
          <t>INT_L_X10Y48/BYP_ALT1</t>
        </is>
      </c>
      <c r="B1307" t="inlineStr">
        <is>
          <t>Part of wire</t>
        </is>
      </c>
      <c r="C1307" t="n">
        <v>0</v>
      </c>
      <c r="D1307" t="n">
        <v>0</v>
      </c>
      <c r="I1307">
        <f>(((D1307)/2) + (D1308))</f>
        <v/>
      </c>
      <c r="J1307">
        <f>((C1307)*(((D1307)/2) + (D1308)))</f>
        <v/>
      </c>
    </row>
    <row r="1308">
      <c r="A1308" t="inlineStr">
        <is>
          <t>INT_L_X10Y48/INT_L.BYP_ALT1-&gt;&gt;BYP_L1</t>
        </is>
      </c>
      <c r="B1308" t="inlineStr">
        <is>
          <t>Buffer</t>
        </is>
      </c>
      <c r="C1308" t="n">
        <v>3.489880625</v>
      </c>
      <c r="D1308" t="n">
        <v>0</v>
      </c>
      <c r="E1308" t="n">
        <v>0.055</v>
      </c>
      <c r="F1308" t="n">
        <v>0.045</v>
      </c>
      <c r="G1308" t="n">
        <v>0.179</v>
      </c>
      <c r="H1308" t="n">
        <v>0.148</v>
      </c>
      <c r="I1308">
        <f>((((D1313) + (D1312))) + (D1309 + D1310))</f>
        <v/>
      </c>
      <c r="J1308">
        <f>(((((D1313) + (D1312))) + (D1309 + D1310))*C1308)</f>
        <v/>
      </c>
    </row>
    <row r="1309">
      <c r="A1309" t="inlineStr">
        <is>
          <t>INT_L_X10Y48/BYP_L1</t>
        </is>
      </c>
      <c r="B1309" t="inlineStr">
        <is>
          <t>Part of wire</t>
        </is>
      </c>
      <c r="C1309" t="n">
        <v>0</v>
      </c>
      <c r="D1309" t="n">
        <v>0</v>
      </c>
    </row>
    <row r="1310">
      <c r="A1310" t="inlineStr">
        <is>
          <t>CLBLM_L_X10Y48/CLBLM_BYP1</t>
        </is>
      </c>
      <c r="B1310" t="inlineStr">
        <is>
          <t>Part of wire</t>
        </is>
      </c>
      <c r="C1310" t="n">
        <v>0</v>
      </c>
      <c r="D1310" t="n">
        <v>0</v>
      </c>
      <c r="I1310">
        <f>(((D1309 + D1310)/2) + (((D1313) + (D1312))))</f>
        <v/>
      </c>
      <c r="J1310">
        <f>((C1309 + C1310)*(((D1309 + D1310)/2) + (((D1313) + (D1312)))))</f>
        <v/>
      </c>
    </row>
    <row r="1311">
      <c r="A1311" t="inlineStr">
        <is>
          <t>CLBLM_L_X10Y48/CLBLM_L.CLBLM_BYP1-&gt;CLBLM_M_AX</t>
        </is>
      </c>
      <c r="B1311" t="inlineStr">
        <is>
          <t>PassTransistor</t>
        </is>
      </c>
      <c r="C1311" t="n">
        <v>0</v>
      </c>
      <c r="E1311" t="n">
        <v>0</v>
      </c>
      <c r="F1311" t="n">
        <v>0</v>
      </c>
      <c r="G1311" t="n">
        <v>0</v>
      </c>
      <c r="H1311" t="n">
        <v>0</v>
      </c>
      <c r="I1311">
        <f>((D1313) + (D1312))</f>
        <v/>
      </c>
      <c r="J1311">
        <f>(((D1313) + (D1312))*C1311)</f>
        <v/>
      </c>
    </row>
    <row r="1312">
      <c r="A1312" t="inlineStr">
        <is>
          <t>CLBLM_L_X10Y48/CLBLM_M_AX</t>
        </is>
      </c>
      <c r="B1312" t="inlineStr">
        <is>
          <t>Part of wire</t>
        </is>
      </c>
      <c r="C1312" t="n">
        <v>0</v>
      </c>
      <c r="D1312" t="n">
        <v>0</v>
      </c>
      <c r="I1312">
        <f>(((D1312)/2) + (D1313))</f>
        <v/>
      </c>
      <c r="J1312">
        <f>((C1312)*(((D1312)/2) + (D1313)))</f>
        <v/>
      </c>
    </row>
    <row r="1313">
      <c r="A1313" t="inlineStr">
        <is>
          <t>masterReg/readData2_reg[14]_i_5/S</t>
        </is>
      </c>
      <c r="B1313" t="inlineStr">
        <is>
          <t>Inpin</t>
        </is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t="inlineStr">
        <is>
          <t>sw_IBUF[1]: sw_IBUF[1]_inst/O to masterReg/readData2_reg[14]_i_5/S sum delays</t>
        </is>
      </c>
      <c r="E1314">
        <f>(E2 + E5 + E7 + E9 + E11 + E15 + E18 + E31 + E40 + E50 + E59 + E68 + E77 + E856 + E930 + E946 + E985 + E1054 + E1095 + E1146 + E1163 + E1179 + E1246 + E1303 + E1306 + E1308 + E1311 + E1313)</f>
        <v/>
      </c>
      <c r="F1314">
        <f>(F2 + F5 + F7 + F9 + F11 + F15 + F18 + F31 + F40 + F50 + F59 + F68 + F77 + F856 + F930 + F946 + F985 + F1054 + F1095 + F1146 + F1163 + F1179 + F1246 + F1303 + F1306 + F1308 + F1311 + F1313)</f>
        <v/>
      </c>
      <c r="G1314">
        <f>(G2 + G5 + G7 + G9 + G11 + G15 + G18 + G31 + G40 + G50 + G59 + G68 + G77 + G856 + G930 + G946 + G985 + G1054 + G1095 + G1146 + G1163 + G1179 + G1246 + G1303 + G1306 + G1308 + G1311 + G1313)</f>
        <v/>
      </c>
      <c r="H1314">
        <f>(H2 + H5 + H7 + H9 + H11 + H15 + H18 + H31 + H40 + H50 + H59 + H68 + H77 + H856 + H930 + H946 + H985 + H1054 + H1095 + H1146 + H1163 + H1179 + H1246 + H1303 + H1306 + H1308 + H1311 + H1313)</f>
        <v/>
      </c>
      <c r="J1314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J1303 + J1305 + J1306 + J1307 + J1308 + J1310 + J1311 + J1312 + J1313)</f>
        <v/>
      </c>
    </row>
    <row r="1315">
      <c r="A1315" t="inlineStr">
        <is>
          <t>sw_IBUF[1]: sw_IBUF[1]_inst/O to masterReg/readData2_reg[14]_i_5/Ssum delays + cap delay</t>
        </is>
      </c>
      <c r="E1315">
        <f>1000*(E1314 + J1314)</f>
        <v/>
      </c>
      <c r="F1315">
        <f>1000*(F1314 + J1314)</f>
        <v/>
      </c>
      <c r="G1315">
        <f>1000*(G1314 + J1314)</f>
        <v/>
      </c>
      <c r="H1315">
        <f>1000*(H1314 + J1314)</f>
        <v/>
      </c>
    </row>
    <row r="1317">
      <c r="A1317" t="inlineStr">
        <is>
          <t>sw_IBUF[1]: sw_IBUF[1]_inst/O to masterReg/readData2_reg[14]_i_5/STotal delay (from Vivado)</t>
        </is>
      </c>
      <c r="E1317" t="inlineStr">
        <is>
          <t>1988</t>
        </is>
      </c>
      <c r="F1317" t="inlineStr">
        <is>
          <t>1744</t>
        </is>
      </c>
      <c r="G1317" t="inlineStr">
        <is>
          <t>3221</t>
        </is>
      </c>
      <c r="H1317" t="inlineStr">
        <is>
          <t>2767</t>
        </is>
      </c>
    </row>
    <row r="1319">
      <c r="A1319" t="inlineStr">
        <is>
          <t>INT_L_X10Y48/INT_L.NR1END0-&gt;&gt;IMUX_L41</t>
        </is>
      </c>
      <c r="B1319" t="inlineStr">
        <is>
          <t>Buffer</t>
        </is>
      </c>
      <c r="C1319" t="n">
        <v>1.6107141875</v>
      </c>
      <c r="D1319" t="n">
        <v>0.007713</v>
      </c>
      <c r="E1319" t="n">
        <v>0.047</v>
      </c>
      <c r="F1319" t="n">
        <v>0.038</v>
      </c>
      <c r="G1319" t="n">
        <v>0.138</v>
      </c>
      <c r="H1319" t="n">
        <v>0.114</v>
      </c>
      <c r="I1319">
        <f>((((D1324) + (D1323))) + (D1320 + D1321))</f>
        <v/>
      </c>
      <c r="J1319">
        <f>(((((D1324) + (D1323))) + (D1320 + D1321))*C1319)</f>
        <v/>
      </c>
    </row>
    <row r="1320">
      <c r="A1320" t="inlineStr">
        <is>
          <t>INT_L_X10Y48/IMUX_L41</t>
        </is>
      </c>
      <c r="B1320" t="inlineStr">
        <is>
          <t>Part of wire</t>
        </is>
      </c>
      <c r="C1320" t="n">
        <v>0</v>
      </c>
      <c r="D1320" t="n">
        <v>0</v>
      </c>
    </row>
    <row r="1321">
      <c r="A1321" t="inlineStr">
        <is>
          <t>CLBLM_L_X10Y48/CLBLM_IMUX41</t>
        </is>
      </c>
      <c r="B1321" t="inlineStr">
        <is>
          <t>Part of wire</t>
        </is>
      </c>
      <c r="C1321" t="n">
        <v>0</v>
      </c>
      <c r="D1321" t="n">
        <v>0</v>
      </c>
      <c r="I1321">
        <f>(((D1320 + D1321)/2) + (((D1324) + (D1323))))</f>
        <v/>
      </c>
      <c r="J1321">
        <f>((C1320 + C1321)*(((D1320 + D1321)/2) + (((D1324) + (D1323)))))</f>
        <v/>
      </c>
    </row>
    <row r="1322">
      <c r="A1322" t="inlineStr">
        <is>
          <t>CLBLM_L_X10Y48/CLBLM_L.CLBLM_IMUX41-&gt;CLBLM_L_D1</t>
        </is>
      </c>
      <c r="B1322" t="inlineStr">
        <is>
          <t>PassTransistor</t>
        </is>
      </c>
      <c r="C1322" t="n">
        <v>0</v>
      </c>
      <c r="E1322" t="n">
        <v>0</v>
      </c>
      <c r="F1322" t="n">
        <v>0</v>
      </c>
      <c r="G1322" t="n">
        <v>0</v>
      </c>
      <c r="H1322" t="n">
        <v>0</v>
      </c>
      <c r="I1322">
        <f>((D1324) + (D1323))</f>
        <v/>
      </c>
      <c r="J1322">
        <f>(((D1324) + (D1323))*C1322)</f>
        <v/>
      </c>
    </row>
    <row r="1323">
      <c r="A1323" t="inlineStr">
        <is>
          <t>CLBLM_L_X10Y48/CLBLM_L_D1</t>
        </is>
      </c>
      <c r="B1323" t="inlineStr">
        <is>
          <t>Part of wire</t>
        </is>
      </c>
      <c r="C1323" t="n">
        <v>0</v>
      </c>
      <c r="D1323" t="n">
        <v>0</v>
      </c>
      <c r="I1323">
        <f>(((D1323)/2) + (D1324))</f>
        <v/>
      </c>
      <c r="J1323">
        <f>((C1323)*(((D1323)/2) + (D1324)))</f>
        <v/>
      </c>
    </row>
    <row r="1324">
      <c r="A1324" t="inlineStr">
        <is>
          <t>ALU1/register_reg_r1_0_31_12_17_i_14/I4</t>
        </is>
      </c>
      <c r="B1324" t="inlineStr">
        <is>
          <t>Inpin</t>
        </is>
      </c>
      <c r="D1324" t="n">
        <v>0</v>
      </c>
      <c r="E1324" t="n">
        <v>0.216</v>
      </c>
      <c r="F1324" t="n">
        <v>0.174</v>
      </c>
      <c r="G1324" t="n">
        <v>0.522</v>
      </c>
      <c r="H1324" t="n">
        <v>0.421</v>
      </c>
    </row>
    <row r="1325">
      <c r="A1325" t="inlineStr">
        <is>
          <t>sw_IBUF[1]: sw_IBUF[1]_inst/O to ALU1/register_reg_r1_0_31_12_17_i_14/I4 sum delays</t>
        </is>
      </c>
      <c r="E1325">
        <f>(E2 + E5 + E7 + E9 + E11 + E15 + E18 + E31 + E40 + E50 + E59 + E68 + E77 + E856 + E930 + E946 + E985 + E1054 + E1095 + E1146 + E1163 + E1179 + E1246 + E1303 + E1319 + E1322 + E1324)</f>
        <v/>
      </c>
      <c r="F1325">
        <f>(F2 + F5 + F7 + F9 + F11 + F15 + F18 + F31 + F40 + F50 + F59 + F68 + F77 + F856 + F930 + F946 + F985 + F1054 + F1095 + F1146 + F1163 + F1179 + F1246 + F1303 + F1319 + F1322 + F1324)</f>
        <v/>
      </c>
      <c r="G1325">
        <f>(G2 + G5 + G7 + G9 + G11 + G15 + G18 + G31 + G40 + G50 + G59 + G68 + G77 + G856 + G930 + G946 + G985 + G1054 + G1095 + G1146 + G1163 + G1179 + G1246 + G1303 + G1319 + G1322 + G1324)</f>
        <v/>
      </c>
      <c r="H1325">
        <f>(H2 + H5 + H7 + H9 + H11 + H15 + H18 + H31 + H40 + H50 + H59 + H68 + H77 + H856 + H930 + H946 + H985 + H1054 + H1095 + H1146 + H1163 + H1179 + H1246 + H1303 + H1319 + H1322 + H1324)</f>
        <v/>
      </c>
      <c r="J1325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J1303 + J1305 + J1319 + J1321 + J1322 + J1323 + J1324)</f>
        <v/>
      </c>
    </row>
    <row r="1326">
      <c r="A1326" t="inlineStr">
        <is>
          <t>sw_IBUF[1]: sw_IBUF[1]_inst/O to ALU1/register_reg_r1_0_31_12_17_i_14/I4sum delays + cap delay</t>
        </is>
      </c>
      <c r="E1326">
        <f>1000*(E1325 + J1325)</f>
        <v/>
      </c>
      <c r="F1326">
        <f>1000*(F1325 + J1325)</f>
        <v/>
      </c>
      <c r="G1326">
        <f>1000*(G1325 + J1325)</f>
        <v/>
      </c>
      <c r="H1326">
        <f>1000*(H1325 + J1325)</f>
        <v/>
      </c>
    </row>
    <row r="1328">
      <c r="A1328" t="inlineStr">
        <is>
          <t>sw_IBUF[1]: sw_IBUF[1]_inst/O to ALU1/register_reg_r1_0_31_12_17_i_14/I4Total delay (from Vivado)</t>
        </is>
      </c>
      <c r="E1328" t="inlineStr">
        <is>
          <t>2196</t>
        </is>
      </c>
      <c r="F1328" t="inlineStr">
        <is>
          <t>1911</t>
        </is>
      </c>
      <c r="G1328" t="inlineStr">
        <is>
          <t>3629</t>
        </is>
      </c>
      <c r="H1328" t="inlineStr">
        <is>
          <t>3094</t>
        </is>
      </c>
    </row>
    <row r="1330">
      <c r="A1330" t="inlineStr">
        <is>
          <t>INT_L_X10Y48/INT_L.NR1END0-&gt;&gt;NR1BEG0</t>
        </is>
      </c>
      <c r="B1330" t="inlineStr">
        <is>
          <t>Buffer</t>
        </is>
      </c>
      <c r="C1330" t="n">
        <v>1.16220225</v>
      </c>
      <c r="D1330" t="n">
        <v>0.008429000000000001</v>
      </c>
      <c r="E1330" t="n">
        <v>0.056</v>
      </c>
      <c r="F1330" t="n">
        <v>0.046</v>
      </c>
      <c r="G1330" t="n">
        <v>0.132</v>
      </c>
      <c r="H1330" t="n">
        <v>0.109</v>
      </c>
      <c r="I1330">
        <f>((D1333 + D1352 + D1363) + (D1331 + D1332))</f>
        <v/>
      </c>
      <c r="J1330">
        <f>(((D1333 + D1352 + D1363) + (D1331 + D1332))*C1330)</f>
        <v/>
      </c>
    </row>
    <row r="1331">
      <c r="A1331" t="inlineStr">
        <is>
          <t>INT_L_X10Y48/NR1BEG0</t>
        </is>
      </c>
      <c r="B1331" t="inlineStr">
        <is>
          <t>Part of wire</t>
        </is>
      </c>
      <c r="C1331" t="n">
        <v>0</v>
      </c>
      <c r="D1331" t="n">
        <v>0</v>
      </c>
    </row>
    <row r="1332">
      <c r="A1332" t="inlineStr">
        <is>
          <t>INT_L_X10Y49/NR1END0</t>
        </is>
      </c>
      <c r="B1332" t="inlineStr">
        <is>
          <t>Part of wire</t>
        </is>
      </c>
      <c r="C1332" t="n">
        <v>0</v>
      </c>
      <c r="D1332" t="n">
        <v>0</v>
      </c>
      <c r="I1332">
        <f>(((D1331 + D1332)/2) + (D1333 + D1352 + D1363))</f>
        <v/>
      </c>
      <c r="J1332">
        <f>((C1331 + C1332)*(((D1331 + D1332)/2) + (D1333 + D1352 + D1363)))</f>
        <v/>
      </c>
    </row>
    <row r="1333">
      <c r="A1333" t="inlineStr">
        <is>
          <t>INT_L_X10Y49/INT_L.NR1END0-&gt;&gt;NN2BEG0</t>
        </is>
      </c>
      <c r="B1333" t="inlineStr">
        <is>
          <t>Buffer</t>
        </is>
      </c>
      <c r="C1333" t="n">
        <v>1.1851186875</v>
      </c>
      <c r="D1333" t="n">
        <v>0.008473000000000001</v>
      </c>
      <c r="E1333" t="n">
        <v>0.06</v>
      </c>
      <c r="F1333" t="n">
        <v>0.05</v>
      </c>
      <c r="G1333" t="n">
        <v>0.132</v>
      </c>
      <c r="H1333" t="n">
        <v>0.109</v>
      </c>
      <c r="I1333">
        <f>((D1339) + (D1334 + D1335 + D1336 + D1337 + D1338))</f>
        <v/>
      </c>
      <c r="J1333">
        <f>(((D1339) + (D1334 + D1335 + D1336 + D1337 + D1338))*C1333)</f>
        <v/>
      </c>
    </row>
    <row r="1334">
      <c r="A1334" t="inlineStr">
        <is>
          <t>INT_L_X10Y49/NN2BEG0</t>
        </is>
      </c>
      <c r="B1334" t="inlineStr">
        <is>
          <t>Part of wire</t>
        </is>
      </c>
      <c r="C1334" t="n">
        <v>0</v>
      </c>
      <c r="D1334" t="n">
        <v>0</v>
      </c>
    </row>
    <row r="1335">
      <c r="A1335" t="inlineStr">
        <is>
          <t>INT_L_X10Y51/NN2END0</t>
        </is>
      </c>
      <c r="B1335" t="inlineStr">
        <is>
          <t>Part of wire</t>
        </is>
      </c>
      <c r="C1335" t="n">
        <v>0</v>
      </c>
      <c r="D1335" t="n">
        <v>0</v>
      </c>
    </row>
    <row r="1336">
      <c r="A1336" t="inlineStr">
        <is>
          <t>INT_L_X10Y50/NN2END_S2_0</t>
        </is>
      </c>
      <c r="B1336" t="inlineStr">
        <is>
          <t>Part of wire</t>
        </is>
      </c>
      <c r="C1336" t="n">
        <v>0</v>
      </c>
      <c r="D1336" t="n">
        <v>0</v>
      </c>
    </row>
    <row r="1337">
      <c r="A1337" t="inlineStr">
        <is>
          <t>BRKH_INT_X10Y49/BRKH_INT_NN2BEG0</t>
        </is>
      </c>
      <c r="B1337" t="inlineStr">
        <is>
          <t>Part of wire</t>
        </is>
      </c>
      <c r="C1337" t="n">
        <v>0.00523</v>
      </c>
      <c r="D1337" t="n">
        <v>0.001</v>
      </c>
    </row>
    <row r="1338">
      <c r="A1338" t="inlineStr">
        <is>
          <t>INT_L_X10Y50/NN2A0</t>
        </is>
      </c>
      <c r="B1338" t="inlineStr">
        <is>
          <t>Part of wire</t>
        </is>
      </c>
      <c r="C1338" t="n">
        <v>0</v>
      </c>
      <c r="D1338" t="n">
        <v>0</v>
      </c>
      <c r="I1338">
        <f>(((D1334 + D1335 + D1336 + D1337 + D1338)/2) + (D1339))</f>
        <v/>
      </c>
      <c r="J1338">
        <f>((C1334 + C1335 + C1336 + C1337 + C1338)*(((D1334 + D1335 + D1336 + D1337 + D1338)/2) + (D1339)))</f>
        <v/>
      </c>
    </row>
    <row r="1339">
      <c r="A1339" t="inlineStr">
        <is>
          <t>INT_L_X10Y51/INT_L.NN2END0-&gt;&gt;BYP_ALT0</t>
        </is>
      </c>
      <c r="B1339" t="inlineStr">
        <is>
          <t>Buffer</t>
        </is>
      </c>
      <c r="C1339" t="n">
        <v>0</v>
      </c>
      <c r="D1339" t="n">
        <v>0.00757</v>
      </c>
      <c r="E1339" t="n">
        <v>0</v>
      </c>
      <c r="F1339" t="n">
        <v>0</v>
      </c>
      <c r="G1339" t="n">
        <v>0</v>
      </c>
      <c r="H1339" t="n">
        <v>0</v>
      </c>
      <c r="I1339">
        <f>((D1341) + (D1340))</f>
        <v/>
      </c>
      <c r="J1339">
        <f>(((D1341) + (D1340))*C1339)</f>
        <v/>
      </c>
    </row>
    <row r="1340">
      <c r="A1340" t="inlineStr">
        <is>
          <t>INT_L_X10Y51/BYP_ALT0</t>
        </is>
      </c>
      <c r="B1340" t="inlineStr">
        <is>
          <t>Part of wire</t>
        </is>
      </c>
      <c r="C1340" t="n">
        <v>0</v>
      </c>
      <c r="D1340" t="n">
        <v>0</v>
      </c>
      <c r="I1340">
        <f>(((D1340)/2) + (D1341))</f>
        <v/>
      </c>
      <c r="J1340">
        <f>((C1340)*(((D1340)/2) + (D1341)))</f>
        <v/>
      </c>
    </row>
    <row r="1341">
      <c r="A1341" t="inlineStr">
        <is>
          <t>INT_L_X10Y51/INT_L.BYP_ALT0-&gt;&gt;BYP_L0</t>
        </is>
      </c>
      <c r="B1341" t="inlineStr">
        <is>
          <t>Buffer</t>
        </is>
      </c>
      <c r="C1341" t="n">
        <v>3.489880625</v>
      </c>
      <c r="D1341" t="n">
        <v>0</v>
      </c>
      <c r="E1341" t="n">
        <v>0.055</v>
      </c>
      <c r="F1341" t="n">
        <v>0.045</v>
      </c>
      <c r="G1341" t="n">
        <v>0.179</v>
      </c>
      <c r="H1341" t="n">
        <v>0.148</v>
      </c>
      <c r="I1341">
        <f>((((D1346) + (D1345))) + (D1342 + D1343))</f>
        <v/>
      </c>
      <c r="J1341">
        <f>(((((D1346) + (D1345))) + (D1342 + D1343))*C1341)</f>
        <v/>
      </c>
    </row>
    <row r="1342">
      <c r="A1342" t="inlineStr">
        <is>
          <t>INT_L_X10Y51/BYP_L0</t>
        </is>
      </c>
      <c r="B1342" t="inlineStr">
        <is>
          <t>Part of wire</t>
        </is>
      </c>
      <c r="C1342" t="n">
        <v>0</v>
      </c>
      <c r="D1342" t="n">
        <v>0</v>
      </c>
    </row>
    <row r="1343">
      <c r="A1343" t="inlineStr">
        <is>
          <t>CLBLM_L_X10Y51/CLBLM_BYP0</t>
        </is>
      </c>
      <c r="B1343" t="inlineStr">
        <is>
          <t>Part of wire</t>
        </is>
      </c>
      <c r="C1343" t="n">
        <v>0</v>
      </c>
      <c r="D1343" t="n">
        <v>0</v>
      </c>
      <c r="I1343">
        <f>(((D1342 + D1343)/2) + (((D1346) + (D1345))))</f>
        <v/>
      </c>
      <c r="J1343">
        <f>((C1342 + C1343)*(((D1342 + D1343)/2) + (((D1346) + (D1345)))))</f>
        <v/>
      </c>
    </row>
    <row r="1344">
      <c r="A1344" t="inlineStr">
        <is>
          <t>CLBLM_L_X10Y51/CLBLM_L.CLBLM_BYP0-&gt;CLBLM_L_AX</t>
        </is>
      </c>
      <c r="B1344" t="inlineStr">
        <is>
          <t>PassTransistor</t>
        </is>
      </c>
      <c r="C1344" t="n">
        <v>0</v>
      </c>
      <c r="E1344" t="n">
        <v>0</v>
      </c>
      <c r="F1344" t="n">
        <v>0</v>
      </c>
      <c r="G1344" t="n">
        <v>0</v>
      </c>
      <c r="H1344" t="n">
        <v>0</v>
      </c>
      <c r="I1344">
        <f>((D1346) + (D1345))</f>
        <v/>
      </c>
      <c r="J1344">
        <f>(((D1346) + (D1345))*C1344)</f>
        <v/>
      </c>
    </row>
    <row r="1345">
      <c r="A1345" t="inlineStr">
        <is>
          <t>CLBLM_L_X10Y51/CLBLM_L_AX</t>
        </is>
      </c>
      <c r="B1345" t="inlineStr">
        <is>
          <t>Part of wire</t>
        </is>
      </c>
      <c r="C1345" t="n">
        <v>0</v>
      </c>
      <c r="D1345" t="n">
        <v>0</v>
      </c>
      <c r="I1345">
        <f>(((D1345)/2) + (D1346))</f>
        <v/>
      </c>
      <c r="J1345">
        <f>((C1345)*(((D1345)/2) + (D1346)))</f>
        <v/>
      </c>
    </row>
    <row r="1346">
      <c r="A1346" t="inlineStr">
        <is>
          <t>masterReg/readData2_reg[27]_i_5/S</t>
        </is>
      </c>
      <c r="B1346" t="inlineStr">
        <is>
          <t>Inpin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t="inlineStr">
        <is>
          <t>sw_IBUF[1]: sw_IBUF[1]_inst/O to masterReg/readData2_reg[27]_i_5/S sum delays</t>
        </is>
      </c>
      <c r="E1347">
        <f>(E2 + E5 + E7 + E9 + E11 + E15 + E18 + E31 + E40 + E50 + E59 + E68 + E77 + E856 + E930 + E946 + E985 + E1054 + E1095 + E1146 + E1163 + E1179 + E1246 + E1303 + E1330 + E1333 + E1339 + E1341 + E1344 + E1346)</f>
        <v/>
      </c>
      <c r="F1347">
        <f>(F2 + F5 + F7 + F9 + F11 + F15 + F18 + F31 + F40 + F50 + F59 + F68 + F77 + F856 + F930 + F946 + F985 + F1054 + F1095 + F1146 + F1163 + F1179 + F1246 + F1303 + F1330 + F1333 + F1339 + F1341 + F1344 + F1346)</f>
        <v/>
      </c>
      <c r="G1347">
        <f>(G2 + G5 + G7 + G9 + G11 + G15 + G18 + G31 + G40 + G50 + G59 + G68 + G77 + G856 + G930 + G946 + G985 + G1054 + G1095 + G1146 + G1163 + G1179 + G1246 + G1303 + G1330 + G1333 + G1339 + G1341 + G1344 + G1346)</f>
        <v/>
      </c>
      <c r="H1347">
        <f>(H2 + H5 + H7 + H9 + H11 + H15 + H18 + H31 + H40 + H50 + H59 + H68 + H77 + H856 + H930 + H946 + H985 + H1054 + H1095 + H1146 + H1163 + H1179 + H1246 + H1303 + H1330 + H1333 + H1339 + H1341 + H1344 + H1346)</f>
        <v/>
      </c>
      <c r="J1347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J1303 + J1305 + J1330 + J1332 + J1333 + J1338 + J1339 + J1340 + J1341 + J1343 + J1344 + J1345 + J1346)</f>
        <v/>
      </c>
    </row>
    <row r="1348">
      <c r="A1348" t="inlineStr">
        <is>
          <t>sw_IBUF[1]: sw_IBUF[1]_inst/O to masterReg/readData2_reg[27]_i_5/Ssum delays + cap delay</t>
        </is>
      </c>
      <c r="E1348">
        <f>1000*(E1347 + J1347)</f>
        <v/>
      </c>
      <c r="F1348">
        <f>1000*(F1347 + J1347)</f>
        <v/>
      </c>
      <c r="G1348">
        <f>1000*(G1347 + J1347)</f>
        <v/>
      </c>
      <c r="H1348">
        <f>1000*(H1347 + J1347)</f>
        <v/>
      </c>
    </row>
    <row r="1350">
      <c r="A1350" t="inlineStr">
        <is>
          <t>sw_IBUF[1]: sw_IBUF[1]_inst/O to masterReg/readData2_reg[27]_i_5/STotal delay (from Vivado)</t>
        </is>
      </c>
      <c r="E1350" t="inlineStr">
        <is>
          <t>2138</t>
        </is>
      </c>
      <c r="F1350" t="inlineStr">
        <is>
          <t>1874</t>
        </is>
      </c>
      <c r="G1350" t="inlineStr">
        <is>
          <t>3469</t>
        </is>
      </c>
      <c r="H1350" t="inlineStr">
        <is>
          <t>2977</t>
        </is>
      </c>
    </row>
    <row r="1352">
      <c r="A1352" t="inlineStr">
        <is>
          <t>INT_L_X10Y49/INT_L.NR1END0-&gt;&gt;IMUX_L8</t>
        </is>
      </c>
      <c r="B1352" t="inlineStr">
        <is>
          <t>Buffer</t>
        </is>
      </c>
      <c r="C1352" t="n">
        <v>1.6107141875</v>
      </c>
      <c r="D1352" t="n">
        <v>0.007713</v>
      </c>
      <c r="E1352" t="n">
        <v>0.047</v>
      </c>
      <c r="F1352" t="n">
        <v>0.038</v>
      </c>
      <c r="G1352" t="n">
        <v>0.138</v>
      </c>
      <c r="H1352" t="n">
        <v>0.114</v>
      </c>
      <c r="I1352">
        <f>((((D1357) + (D1356))) + (D1353 + D1354))</f>
        <v/>
      </c>
      <c r="J1352">
        <f>(((((D1357) + (D1356))) + (D1353 + D1354))*C1352)</f>
        <v/>
      </c>
    </row>
    <row r="1353">
      <c r="A1353" t="inlineStr">
        <is>
          <t>INT_L_X10Y49/IMUX_L8</t>
        </is>
      </c>
      <c r="B1353" t="inlineStr">
        <is>
          <t>Part of wire</t>
        </is>
      </c>
      <c r="C1353" t="n">
        <v>0</v>
      </c>
      <c r="D1353" t="n">
        <v>0</v>
      </c>
    </row>
    <row r="1354">
      <c r="A1354" t="inlineStr">
        <is>
          <t>CLBLM_L_X10Y49/CLBLM_IMUX8</t>
        </is>
      </c>
      <c r="B1354" t="inlineStr">
        <is>
          <t>Part of wire</t>
        </is>
      </c>
      <c r="C1354" t="n">
        <v>0</v>
      </c>
      <c r="D1354" t="n">
        <v>0</v>
      </c>
      <c r="I1354">
        <f>(((D1353 + D1354)/2) + (((D1357) + (D1356))))</f>
        <v/>
      </c>
      <c r="J1354">
        <f>((C1353 + C1354)*(((D1353 + D1354)/2) + (((D1357) + (D1356)))))</f>
        <v/>
      </c>
    </row>
    <row r="1355">
      <c r="A1355" t="inlineStr">
        <is>
          <t>CLBLM_L_X10Y49/CLBLM_L.CLBLM_IMUX8-&gt;CLBLM_M_A5</t>
        </is>
      </c>
      <c r="B1355" t="inlineStr">
        <is>
          <t>PassTransistor</t>
        </is>
      </c>
      <c r="C1355" t="n">
        <v>0</v>
      </c>
      <c r="E1355" t="n">
        <v>0</v>
      </c>
      <c r="F1355" t="n">
        <v>0</v>
      </c>
      <c r="G1355" t="n">
        <v>0</v>
      </c>
      <c r="H1355" t="n">
        <v>0</v>
      </c>
      <c r="I1355">
        <f>((D1357) + (D1356))</f>
        <v/>
      </c>
      <c r="J1355">
        <f>(((D1357) + (D1356))*C1355)</f>
        <v/>
      </c>
    </row>
    <row r="1356">
      <c r="A1356" t="inlineStr">
        <is>
          <t>CLBLM_L_X10Y49/CLBLM_M_A5</t>
        </is>
      </c>
      <c r="B1356" t="inlineStr">
        <is>
          <t>Part of wire</t>
        </is>
      </c>
      <c r="C1356" t="n">
        <v>0</v>
      </c>
      <c r="D1356" t="n">
        <v>0</v>
      </c>
      <c r="I1356">
        <f>(((D1356)/2) + (D1357))</f>
        <v/>
      </c>
      <c r="J1356">
        <f>((C1356)*(((D1356)/2) + (D1357)))</f>
        <v/>
      </c>
    </row>
    <row r="1357">
      <c r="A1357" t="inlineStr">
        <is>
          <t>masterReg/readData2[15]_i_4/I0</t>
        </is>
      </c>
      <c r="B1357" t="inlineStr">
        <is>
          <t>Inpin</t>
        </is>
      </c>
      <c r="D1357" t="n">
        <v>0</v>
      </c>
      <c r="E1357" t="n">
        <v>0.048</v>
      </c>
      <c r="F1357" t="n">
        <v>0.038</v>
      </c>
      <c r="G1357" t="n">
        <v>0.126</v>
      </c>
      <c r="H1357" t="n">
        <v>0.102</v>
      </c>
    </row>
    <row r="1358">
      <c r="A1358" t="inlineStr">
        <is>
          <t>sw_IBUF[1]: sw_IBUF[1]_inst/O to masterReg/readData2[15]_i_4/I0 sum delays</t>
        </is>
      </c>
      <c r="E1358">
        <f>(E2 + E5 + E7 + E9 + E11 + E15 + E18 + E31 + E40 + E50 + E59 + E68 + E77 + E856 + E930 + E946 + E985 + E1054 + E1095 + E1146 + E1163 + E1179 + E1246 + E1303 + E1330 + E1352 + E1355 + E1357)</f>
        <v/>
      </c>
      <c r="F1358">
        <f>(F2 + F5 + F7 + F9 + F11 + F15 + F18 + F31 + F40 + F50 + F59 + F68 + F77 + F856 + F930 + F946 + F985 + F1054 + F1095 + F1146 + F1163 + F1179 + F1246 + F1303 + F1330 + F1352 + F1355 + F1357)</f>
        <v/>
      </c>
      <c r="G1358">
        <f>(G2 + G5 + G7 + G9 + G11 + G15 + G18 + G31 + G40 + G50 + G59 + G68 + G77 + G856 + G930 + G946 + G985 + G1054 + G1095 + G1146 + G1163 + G1179 + G1246 + G1303 + G1330 + G1352 + G1355 + G1357)</f>
        <v/>
      </c>
      <c r="H1358">
        <f>(H2 + H5 + H7 + H9 + H11 + H15 + H18 + H31 + H40 + H50 + H59 + H68 + H77 + H856 + H930 + H946 + H985 + H1054 + H1095 + H1146 + H1163 + H1179 + H1246 + H1303 + H1330 + H1352 + H1355 + H1357)</f>
        <v/>
      </c>
      <c r="J1358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J1303 + J1305 + J1330 + J1332 + J1352 + J1354 + J1355 + J1356 + J1357)</f>
        <v/>
      </c>
    </row>
    <row r="1359">
      <c r="A1359" t="inlineStr">
        <is>
          <t>sw_IBUF[1]: sw_IBUF[1]_inst/O to masterReg/readData2[15]_i_4/I0sum delays + cap delay</t>
        </is>
      </c>
      <c r="E1359">
        <f>1000*(E1358 + J1358)</f>
        <v/>
      </c>
      <c r="F1359">
        <f>1000*(F1358 + J1358)</f>
        <v/>
      </c>
      <c r="G1359">
        <f>1000*(G1358 + J1358)</f>
        <v/>
      </c>
      <c r="H1359">
        <f>1000*(H1358 + J1358)</f>
        <v/>
      </c>
    </row>
    <row r="1361">
      <c r="A1361" t="inlineStr">
        <is>
          <t>sw_IBUF[1]: sw_IBUF[1]_inst/O to masterReg/readData2[15]_i_4/I0Total delay (from Vivado)</t>
        </is>
      </c>
      <c r="E1361" t="inlineStr">
        <is>
          <t>2109</t>
        </is>
      </c>
      <c r="F1361" t="inlineStr">
        <is>
          <t>1846</t>
        </is>
      </c>
      <c r="G1361" t="inlineStr">
        <is>
          <t>3420</t>
        </is>
      </c>
      <c r="H1361" t="inlineStr">
        <is>
          <t>2934</t>
        </is>
      </c>
    </row>
    <row r="1363">
      <c r="A1363" t="inlineStr">
        <is>
          <t>INT_L_X10Y49/INT_L.NR1END0-&gt;&gt;IMUX_L16</t>
        </is>
      </c>
      <c r="B1363" t="inlineStr">
        <is>
          <t>Buffer</t>
        </is>
      </c>
      <c r="C1363" t="n">
        <v>1.6107141875</v>
      </c>
      <c r="D1363" t="n">
        <v>0.007713</v>
      </c>
      <c r="E1363" t="n">
        <v>0.047</v>
      </c>
      <c r="F1363" t="n">
        <v>0.038</v>
      </c>
      <c r="G1363" t="n">
        <v>0.138</v>
      </c>
      <c r="H1363" t="n">
        <v>0.114</v>
      </c>
      <c r="I1363">
        <f>((((D1368) + (D1367))) + (D1364 + D1365))</f>
        <v/>
      </c>
      <c r="J1363">
        <f>(((((D1368) + (D1367))) + (D1364 + D1365))*C1363)</f>
        <v/>
      </c>
    </row>
    <row r="1364">
      <c r="A1364" t="inlineStr">
        <is>
          <t>INT_L_X10Y49/IMUX_L16</t>
        </is>
      </c>
      <c r="B1364" t="inlineStr">
        <is>
          <t>Part of wire</t>
        </is>
      </c>
      <c r="C1364" t="n">
        <v>0</v>
      </c>
      <c r="D1364" t="n">
        <v>0</v>
      </c>
    </row>
    <row r="1365">
      <c r="A1365" t="inlineStr">
        <is>
          <t>CLBLM_L_X10Y49/CLBLM_IMUX16</t>
        </is>
      </c>
      <c r="B1365" t="inlineStr">
        <is>
          <t>Part of wire</t>
        </is>
      </c>
      <c r="C1365" t="n">
        <v>0</v>
      </c>
      <c r="D1365" t="n">
        <v>0</v>
      </c>
      <c r="I1365">
        <f>(((D1364 + D1365)/2) + (((D1368) + (D1367))))</f>
        <v/>
      </c>
      <c r="J1365">
        <f>((C1364 + C1365)*(((D1364 + D1365)/2) + (((D1368) + (D1367)))))</f>
        <v/>
      </c>
    </row>
    <row r="1366">
      <c r="A1366" t="inlineStr">
        <is>
          <t>CLBLM_L_X10Y49/CLBLM_L.CLBLM_IMUX16-&gt;CLBLM_L_B3</t>
        </is>
      </c>
      <c r="B1366" t="inlineStr">
        <is>
          <t>PassTransistor</t>
        </is>
      </c>
      <c r="C1366" t="n">
        <v>0</v>
      </c>
      <c r="E1366" t="n">
        <v>0</v>
      </c>
      <c r="F1366" t="n">
        <v>0</v>
      </c>
      <c r="G1366" t="n">
        <v>0</v>
      </c>
      <c r="H1366" t="n">
        <v>0</v>
      </c>
      <c r="I1366">
        <f>((D1368) + (D1367))</f>
        <v/>
      </c>
      <c r="J1366">
        <f>(((D1368) + (D1367))*C1366)</f>
        <v/>
      </c>
    </row>
    <row r="1367">
      <c r="A1367" t="inlineStr">
        <is>
          <t>CLBLM_L_X10Y49/CLBLM_L_B3</t>
        </is>
      </c>
      <c r="B1367" t="inlineStr">
        <is>
          <t>Part of wire</t>
        </is>
      </c>
      <c r="C1367" t="n">
        <v>0</v>
      </c>
      <c r="D1367" t="n">
        <v>0</v>
      </c>
      <c r="I1367">
        <f>(((D1367)/2) + (D1368))</f>
        <v/>
      </c>
      <c r="J1367">
        <f>((C1367)*(((D1367)/2) + (D1368)))</f>
        <v/>
      </c>
    </row>
    <row r="1368">
      <c r="A1368" t="inlineStr">
        <is>
          <t>ALU1/register_reg_r1_0_31_12_17_i_8/I4</t>
        </is>
      </c>
      <c r="B1368" t="inlineStr">
        <is>
          <t>Inpin</t>
        </is>
      </c>
      <c r="D1368" t="n">
        <v>0</v>
      </c>
      <c r="E1368" t="n">
        <v>0.136</v>
      </c>
      <c r="F1368" t="n">
        <v>0.109</v>
      </c>
      <c r="G1368" t="n">
        <v>0.349</v>
      </c>
      <c r="H1368" t="n">
        <v>0.281</v>
      </c>
    </row>
    <row r="1369">
      <c r="A1369" t="inlineStr">
        <is>
          <t>sw_IBUF[1]: sw_IBUF[1]_inst/O to ALU1/register_reg_r1_0_31_12_17_i_8/I4 sum delays</t>
        </is>
      </c>
      <c r="E1369">
        <f>(E2 + E5 + E7 + E9 + E11 + E15 + E18 + E31 + E40 + E50 + E59 + E68 + E77 + E856 + E930 + E946 + E985 + E1054 + E1095 + E1146 + E1163 + E1179 + E1246 + E1303 + E1330 + E1363 + E1366 + E1368)</f>
        <v/>
      </c>
      <c r="F1369">
        <f>(F2 + F5 + F7 + F9 + F11 + F15 + F18 + F31 + F40 + F50 + F59 + F68 + F77 + F856 + F930 + F946 + F985 + F1054 + F1095 + F1146 + F1163 + F1179 + F1246 + F1303 + F1330 + F1363 + F1366 + F1368)</f>
        <v/>
      </c>
      <c r="G1369">
        <f>(G2 + G5 + G7 + G9 + G11 + G15 + G18 + G31 + G40 + G50 + G59 + G68 + G77 + G856 + G930 + G946 + G985 + G1054 + G1095 + G1146 + G1163 + G1179 + G1246 + G1303 + G1330 + G1363 + G1366 + G1368)</f>
        <v/>
      </c>
      <c r="H1369">
        <f>(H2 + H5 + H7 + H9 + H11 + H15 + H18 + H31 + H40 + H50 + H59 + H68 + H77 + H856 + H930 + H946 + H985 + H1054 + H1095 + H1146 + H1163 + H1179 + H1246 + H1303 + H1330 + H1363 + H1366 + H1368)</f>
        <v/>
      </c>
      <c r="J1369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J1303 + J1305 + J1330 + J1332 + J1363 + J1365 + J1366 + J1367 + J1368)</f>
        <v/>
      </c>
    </row>
    <row r="1370">
      <c r="A1370" t="inlineStr">
        <is>
          <t>sw_IBUF[1]: sw_IBUF[1]_inst/O to ALU1/register_reg_r1_0_31_12_17_i_8/I4sum delays + cap delay</t>
        </is>
      </c>
      <c r="E1370">
        <f>1000*(E1369 + J1369)</f>
        <v/>
      </c>
      <c r="F1370">
        <f>1000*(F1369 + J1369)</f>
        <v/>
      </c>
      <c r="G1370">
        <f>1000*(G1369 + J1369)</f>
        <v/>
      </c>
      <c r="H1370">
        <f>1000*(H1369 + J1369)</f>
        <v/>
      </c>
    </row>
    <row r="1372">
      <c r="A1372" t="inlineStr">
        <is>
          <t>sw_IBUF[1]: sw_IBUF[1]_inst/O to ALU1/register_reg_r1_0_31_12_17_i_8/I4Total delay (from Vivado)</t>
        </is>
      </c>
      <c r="E1372" t="inlineStr">
        <is>
          <t>2197</t>
        </is>
      </c>
      <c r="F1372" t="inlineStr">
        <is>
          <t>1917</t>
        </is>
      </c>
      <c r="G1372" t="inlineStr">
        <is>
          <t>3604</t>
        </is>
      </c>
      <c r="H1372" t="inlineStr">
        <is>
          <t>3082</t>
        </is>
      </c>
    </row>
    <row r="1374">
      <c r="A1374" t="inlineStr">
        <is>
          <t>INT_L_X10Y47/INT_L.EE2END0-&gt;&gt;NE2BEG0</t>
        </is>
      </c>
      <c r="B1374" t="inlineStr">
        <is>
          <t>Buffer</t>
        </is>
      </c>
      <c r="C1374" t="n">
        <v>1.1851186875</v>
      </c>
      <c r="D1374" t="n">
        <v>0.008473000000000001</v>
      </c>
      <c r="E1374" t="n">
        <v>0.041</v>
      </c>
      <c r="F1374" t="n">
        <v>0.033</v>
      </c>
      <c r="G1374" t="n">
        <v>0.134</v>
      </c>
      <c r="H1374" t="n">
        <v>0.111</v>
      </c>
      <c r="I1374">
        <f>((D1379 + D1390 + D1401) + (D1375 + D1376 + D1377 + D1378))</f>
        <v/>
      </c>
      <c r="J1374">
        <f>(((D1379 + D1390 + D1401) + (D1375 + D1376 + D1377 + D1378))*C1374)</f>
        <v/>
      </c>
    </row>
    <row r="1375">
      <c r="A1375" t="inlineStr">
        <is>
          <t>INT_L_X10Y47/NE2BEG0</t>
        </is>
      </c>
      <c r="B1375" t="inlineStr">
        <is>
          <t>Part of wire</t>
        </is>
      </c>
      <c r="C1375" t="n">
        <v>0</v>
      </c>
      <c r="D1375" t="n">
        <v>0</v>
      </c>
    </row>
    <row r="1376">
      <c r="A1376" t="inlineStr">
        <is>
          <t>INT_R_X11Y48/NE2END0</t>
        </is>
      </c>
      <c r="B1376" t="inlineStr">
        <is>
          <t>Part of wire</t>
        </is>
      </c>
      <c r="C1376" t="n">
        <v>0</v>
      </c>
      <c r="D1376" t="n">
        <v>0</v>
      </c>
    </row>
    <row r="1377">
      <c r="A1377" t="inlineStr">
        <is>
          <t>INT_R_X11Y47/NE2END_S3_0</t>
        </is>
      </c>
      <c r="B1377" t="inlineStr">
        <is>
          <t>Part of wire</t>
        </is>
      </c>
      <c r="C1377" t="n">
        <v>0</v>
      </c>
      <c r="D1377" t="n">
        <v>0</v>
      </c>
    </row>
    <row r="1378">
      <c r="A1378" t="inlineStr">
        <is>
          <t>INT_L_X10Y48/NE2A0</t>
        </is>
      </c>
      <c r="B1378" t="inlineStr">
        <is>
          <t>Part of wire</t>
        </is>
      </c>
      <c r="C1378" t="n">
        <v>0</v>
      </c>
      <c r="D1378" t="n">
        <v>0</v>
      </c>
      <c r="I1378">
        <f>(((D1375 + D1376 + D1377 + D1378)/2) + (D1379 + D1390 + D1401))</f>
        <v/>
      </c>
      <c r="J1378">
        <f>((C1375 + C1376 + C1377 + C1378)*(((D1375 + D1376 + D1377 + D1378)/2) + (D1379 + D1390 + D1401)))</f>
        <v/>
      </c>
    </row>
    <row r="1379">
      <c r="A1379" t="inlineStr">
        <is>
          <t>INT_R_X11Y48/INT_R.NE2END0-&gt;&gt;IMUX1</t>
        </is>
      </c>
      <c r="B1379" t="inlineStr">
        <is>
          <t>Buffer</t>
        </is>
      </c>
      <c r="C1379" t="n">
        <v>1.6107141875</v>
      </c>
      <c r="D1379" t="n">
        <v>0.007713</v>
      </c>
      <c r="E1379" t="n">
        <v>0.047</v>
      </c>
      <c r="F1379" t="n">
        <v>0.038</v>
      </c>
      <c r="G1379" t="n">
        <v>0.138</v>
      </c>
      <c r="H1379" t="n">
        <v>0.114</v>
      </c>
      <c r="I1379">
        <f>((((D1384) + (D1383))) + (D1380 + D1381))</f>
        <v/>
      </c>
      <c r="J1379">
        <f>(((((D1384) + (D1383))) + (D1380 + D1381))*C1379)</f>
        <v/>
      </c>
    </row>
    <row r="1380">
      <c r="A1380" t="inlineStr">
        <is>
          <t>INT_R_X11Y48/IMUX1</t>
        </is>
      </c>
      <c r="B1380" t="inlineStr">
        <is>
          <t>Part of wire</t>
        </is>
      </c>
      <c r="C1380" t="n">
        <v>0</v>
      </c>
      <c r="D1380" t="n">
        <v>0</v>
      </c>
    </row>
    <row r="1381">
      <c r="A1381" t="inlineStr">
        <is>
          <t>CLBLM_R_X11Y48/CLBLM_IMUX1</t>
        </is>
      </c>
      <c r="B1381" t="inlineStr">
        <is>
          <t>Part of wire</t>
        </is>
      </c>
      <c r="C1381" t="n">
        <v>0</v>
      </c>
      <c r="D1381" t="n">
        <v>0</v>
      </c>
      <c r="I1381">
        <f>(((D1380 + D1381)/2) + (((D1384) + (D1383))))</f>
        <v/>
      </c>
      <c r="J1381">
        <f>((C1380 + C1381)*(((D1380 + D1381)/2) + (((D1384) + (D1383)))))</f>
        <v/>
      </c>
    </row>
    <row r="1382">
      <c r="A1382" t="inlineStr">
        <is>
          <t>CLBLM_R_X11Y48/CLBLM_R.CLBLM_IMUX1-&gt;CLBLM_M_A3</t>
        </is>
      </c>
      <c r="B1382" t="inlineStr">
        <is>
          <t>PassTransistor</t>
        </is>
      </c>
      <c r="C1382" t="n">
        <v>0</v>
      </c>
      <c r="E1382" t="n">
        <v>0</v>
      </c>
      <c r="F1382" t="n">
        <v>0</v>
      </c>
      <c r="G1382" t="n">
        <v>0</v>
      </c>
      <c r="H1382" t="n">
        <v>0</v>
      </c>
      <c r="I1382">
        <f>((D1384) + (D1383))</f>
        <v/>
      </c>
      <c r="J1382">
        <f>(((D1384) + (D1383))*C1382)</f>
        <v/>
      </c>
    </row>
    <row r="1383">
      <c r="A1383" t="inlineStr">
        <is>
          <t>CLBLM_R_X11Y48/CLBLM_M_A3</t>
        </is>
      </c>
      <c r="B1383" t="inlineStr">
        <is>
          <t>Part of wire</t>
        </is>
      </c>
      <c r="C1383" t="n">
        <v>0</v>
      </c>
      <c r="D1383" t="n">
        <v>0</v>
      </c>
      <c r="I1383">
        <f>(((D1383)/2) + (D1384))</f>
        <v/>
      </c>
      <c r="J1383">
        <f>((C1383)*(((D1383)/2) + (D1384)))</f>
        <v/>
      </c>
    </row>
    <row r="1384">
      <c r="A1384" t="inlineStr">
        <is>
          <t>masterReg/readData2[14]_i_4/I0</t>
        </is>
      </c>
      <c r="B1384" t="inlineStr">
        <is>
          <t>Inpin</t>
        </is>
      </c>
      <c r="D1384" t="n">
        <v>0</v>
      </c>
      <c r="E1384" t="n">
        <v>0.141</v>
      </c>
      <c r="F1384" t="n">
        <v>0.114</v>
      </c>
      <c r="G1384" t="n">
        <v>0.372</v>
      </c>
      <c r="H1384" t="n">
        <v>0.3</v>
      </c>
    </row>
    <row r="1385">
      <c r="A1385" t="inlineStr">
        <is>
          <t>sw_IBUF[1]: sw_IBUF[1]_inst/O to masterReg/readData2[14]_i_4/I0 sum delays</t>
        </is>
      </c>
      <c r="E1385">
        <f>(E2 + E5 + E7 + E9 + E11 + E15 + E18 + E31 + E40 + E50 + E59 + E68 + E77 + E856 + E930 + E946 + E985 + E1054 + E1095 + E1146 + E1163 + E1179 + E1246 + E1374 + E1379 + E1382 + E1384)</f>
        <v/>
      </c>
      <c r="F1385">
        <f>(F2 + F5 + F7 + F9 + F11 + F15 + F18 + F31 + F40 + F50 + F59 + F68 + F77 + F856 + F930 + F946 + F985 + F1054 + F1095 + F1146 + F1163 + F1179 + F1246 + F1374 + F1379 + F1382 + F1384)</f>
        <v/>
      </c>
      <c r="G1385">
        <f>(G2 + G5 + G7 + G9 + G11 + G15 + G18 + G31 + G40 + G50 + G59 + G68 + G77 + G856 + G930 + G946 + G985 + G1054 + G1095 + G1146 + G1163 + G1179 + G1246 + G1374 + G1379 + G1382 + G1384)</f>
        <v/>
      </c>
      <c r="H1385">
        <f>(H2 + H5 + H7 + H9 + H11 + H15 + H18 + H31 + H40 + H50 + H59 + H68 + H77 + H856 + H930 + H946 + H985 + H1054 + H1095 + H1146 + H1163 + H1179 + H1246 + H1374 + H1379 + H1382 + H1384)</f>
        <v/>
      </c>
      <c r="J1385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J1379 + J1381 + J1382 + J1383 + J1384)</f>
        <v/>
      </c>
    </row>
    <row r="1386">
      <c r="A1386" t="inlineStr">
        <is>
          <t>sw_IBUF[1]: sw_IBUF[1]_inst/O to masterReg/readData2[14]_i_4/I0sum delays + cap delay</t>
        </is>
      </c>
      <c r="E1386">
        <f>1000*(E1385 + J1385)</f>
        <v/>
      </c>
      <c r="F1386">
        <f>1000*(F1385 + J1385)</f>
        <v/>
      </c>
      <c r="G1386">
        <f>1000*(G1385 + J1385)</f>
        <v/>
      </c>
      <c r="H1386">
        <f>1000*(H1385 + J1385)</f>
        <v/>
      </c>
    </row>
    <row r="1388">
      <c r="A1388" t="inlineStr">
        <is>
          <t>sw_IBUF[1]: sw_IBUF[1]_inst/O to masterReg/readData2[14]_i_4/I0Total delay (from Vivado)</t>
        </is>
      </c>
      <c r="E1388" t="inlineStr">
        <is>
          <t>2107</t>
        </is>
      </c>
      <c r="F1388" t="inlineStr">
        <is>
          <t>1839</t>
        </is>
      </c>
      <c r="G1388" t="inlineStr">
        <is>
          <t>3500</t>
        </is>
      </c>
      <c r="H1388" t="inlineStr">
        <is>
          <t>2991</t>
        </is>
      </c>
    </row>
    <row r="1390">
      <c r="A1390" t="inlineStr">
        <is>
          <t>INT_R_X11Y48/INT_R.NE2END0-&gt;&gt;IMUX17</t>
        </is>
      </c>
      <c r="B1390" t="inlineStr">
        <is>
          <t>Buffer</t>
        </is>
      </c>
      <c r="C1390" t="n">
        <v>1.6107141875</v>
      </c>
      <c r="D1390" t="n">
        <v>0.007713</v>
      </c>
      <c r="E1390" t="n">
        <v>0.047</v>
      </c>
      <c r="F1390" t="n">
        <v>0.038</v>
      </c>
      <c r="G1390" t="n">
        <v>0.138</v>
      </c>
      <c r="H1390" t="n">
        <v>0.114</v>
      </c>
      <c r="I1390">
        <f>((((D1395) + (D1394))) + (D1391 + D1392))</f>
        <v/>
      </c>
      <c r="J1390">
        <f>(((((D1395) + (D1394))) + (D1391 + D1392))*C1390)</f>
        <v/>
      </c>
    </row>
    <row r="1391">
      <c r="A1391" t="inlineStr">
        <is>
          <t>INT_R_X11Y48/IMUX17</t>
        </is>
      </c>
      <c r="B1391" t="inlineStr">
        <is>
          <t>Part of wire</t>
        </is>
      </c>
      <c r="C1391" t="n">
        <v>0</v>
      </c>
      <c r="D1391" t="n">
        <v>0</v>
      </c>
    </row>
    <row r="1392">
      <c r="A1392" t="inlineStr">
        <is>
          <t>CLBLM_R_X11Y48/CLBLM_IMUX17</t>
        </is>
      </c>
      <c r="B1392" t="inlineStr">
        <is>
          <t>Part of wire</t>
        </is>
      </c>
      <c r="C1392" t="n">
        <v>0</v>
      </c>
      <c r="D1392" t="n">
        <v>0</v>
      </c>
      <c r="I1392">
        <f>(((D1391 + D1392)/2) + (((D1395) + (D1394))))</f>
        <v/>
      </c>
      <c r="J1392">
        <f>((C1391 + C1392)*(((D1391 + D1392)/2) + (((D1395) + (D1394)))))</f>
        <v/>
      </c>
    </row>
    <row r="1393">
      <c r="A1393" t="inlineStr">
        <is>
          <t>CLBLM_R_X11Y48/CLBLM_R.CLBLM_IMUX17-&gt;CLBLM_M_B3</t>
        </is>
      </c>
      <c r="B1393" t="inlineStr">
        <is>
          <t>PassTransistor</t>
        </is>
      </c>
      <c r="C1393" t="n">
        <v>0</v>
      </c>
      <c r="E1393" t="n">
        <v>0</v>
      </c>
      <c r="F1393" t="n">
        <v>0</v>
      </c>
      <c r="G1393" t="n">
        <v>0</v>
      </c>
      <c r="H1393" t="n">
        <v>0</v>
      </c>
      <c r="I1393">
        <f>((D1395) + (D1394))</f>
        <v/>
      </c>
      <c r="J1393">
        <f>(((D1395) + (D1394))*C1393)</f>
        <v/>
      </c>
    </row>
    <row r="1394">
      <c r="A1394" t="inlineStr">
        <is>
          <t>CLBLM_R_X11Y48/CLBLM_M_B3</t>
        </is>
      </c>
      <c r="B1394" t="inlineStr">
        <is>
          <t>Part of wire</t>
        </is>
      </c>
      <c r="C1394" t="n">
        <v>0</v>
      </c>
      <c r="D1394" t="n">
        <v>0</v>
      </c>
      <c r="I1394">
        <f>(((D1394)/2) + (D1395))</f>
        <v/>
      </c>
      <c r="J1394">
        <f>((C1394)*(((D1394)/2) + (D1395)))</f>
        <v/>
      </c>
    </row>
    <row r="1395">
      <c r="A1395" t="inlineStr">
        <is>
          <t>masterReg/register_reg_r1_0_31_12_17_i_13/I0</t>
        </is>
      </c>
      <c r="B1395" t="inlineStr">
        <is>
          <t>Inpin</t>
        </is>
      </c>
      <c r="D1395" t="n">
        <v>0</v>
      </c>
      <c r="E1395" t="n">
        <v>0.141</v>
      </c>
      <c r="F1395" t="n">
        <v>0.114</v>
      </c>
      <c r="G1395" t="n">
        <v>0.37</v>
      </c>
      <c r="H1395" t="n">
        <v>0.298</v>
      </c>
    </row>
    <row r="1396">
      <c r="A1396" t="inlineStr">
        <is>
          <t>sw_IBUF[1]: sw_IBUF[1]_inst/O to masterReg/register_reg_r1_0_31_12_17_i_13/I0 sum delays</t>
        </is>
      </c>
      <c r="E1396">
        <f>(E2 + E5 + E7 + E9 + E11 + E15 + E18 + E31 + E40 + E50 + E59 + E68 + E77 + E856 + E930 + E946 + E985 + E1054 + E1095 + E1146 + E1163 + E1179 + E1246 + E1374 + E1390 + E1393 + E1395)</f>
        <v/>
      </c>
      <c r="F1396">
        <f>(F2 + F5 + F7 + F9 + F11 + F15 + F18 + F31 + F40 + F50 + F59 + F68 + F77 + F856 + F930 + F946 + F985 + F1054 + F1095 + F1146 + F1163 + F1179 + F1246 + F1374 + F1390 + F1393 + F1395)</f>
        <v/>
      </c>
      <c r="G1396">
        <f>(G2 + G5 + G7 + G9 + G11 + G15 + G18 + G31 + G40 + G50 + G59 + G68 + G77 + G856 + G930 + G946 + G985 + G1054 + G1095 + G1146 + G1163 + G1179 + G1246 + G1374 + G1390 + G1393 + G1395)</f>
        <v/>
      </c>
      <c r="H1396">
        <f>(H2 + H5 + H7 + H9 + H11 + H15 + H18 + H31 + H40 + H50 + H59 + H68 + H77 + H856 + H930 + H946 + H985 + H1054 + H1095 + H1146 + H1163 + H1179 + H1246 + H1374 + H1390 + H1393 + H1395)</f>
        <v/>
      </c>
      <c r="J1396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J1390 + J1392 + J1393 + J1394 + J1395)</f>
        <v/>
      </c>
    </row>
    <row r="1397">
      <c r="A1397" t="inlineStr">
        <is>
          <t>sw_IBUF[1]: sw_IBUF[1]_inst/O to masterReg/register_reg_r1_0_31_12_17_i_13/I0sum delays + cap delay</t>
        </is>
      </c>
      <c r="E1397">
        <f>1000*(E1396 + J1396)</f>
        <v/>
      </c>
      <c r="F1397">
        <f>1000*(F1396 + J1396)</f>
        <v/>
      </c>
      <c r="G1397">
        <f>1000*(G1396 + J1396)</f>
        <v/>
      </c>
      <c r="H1397">
        <f>1000*(H1396 + J1396)</f>
        <v/>
      </c>
    </row>
    <row r="1399">
      <c r="A1399" t="inlineStr">
        <is>
          <t>sw_IBUF[1]: sw_IBUF[1]_inst/O to masterReg/register_reg_r1_0_31_12_17_i_13/I0Total delay (from Vivado)</t>
        </is>
      </c>
      <c r="E1399" t="inlineStr">
        <is>
          <t>2107</t>
        </is>
      </c>
      <c r="F1399" t="inlineStr">
        <is>
          <t>1839</t>
        </is>
      </c>
      <c r="G1399" t="inlineStr">
        <is>
          <t>3501</t>
        </is>
      </c>
      <c r="H1399" t="inlineStr">
        <is>
          <t>2992</t>
        </is>
      </c>
    </row>
    <row r="1401">
      <c r="A1401" t="inlineStr">
        <is>
          <t>INT_R_X11Y48/INT_R.NE2END0-&gt;&gt;NR1BEG0</t>
        </is>
      </c>
      <c r="B1401" t="inlineStr">
        <is>
          <t>Buffer</t>
        </is>
      </c>
      <c r="C1401" t="n">
        <v>1.16220225</v>
      </c>
      <c r="D1401" t="n">
        <v>0.008429000000000001</v>
      </c>
      <c r="E1401" t="n">
        <v>0.056</v>
      </c>
      <c r="F1401" t="n">
        <v>0.046</v>
      </c>
      <c r="G1401" t="n">
        <v>0.132</v>
      </c>
      <c r="H1401" t="n">
        <v>0.109</v>
      </c>
      <c r="I1401">
        <f>((D1404 + D1415 + D1426) + (D1402 + D1403))</f>
        <v/>
      </c>
      <c r="J1401">
        <f>(((D1404 + D1415 + D1426) + (D1402 + D1403))*C1401)</f>
        <v/>
      </c>
    </row>
    <row r="1402">
      <c r="A1402" t="inlineStr">
        <is>
          <t>INT_R_X11Y48/NR1BEG0</t>
        </is>
      </c>
      <c r="B1402" t="inlineStr">
        <is>
          <t>Part of wire</t>
        </is>
      </c>
      <c r="C1402" t="n">
        <v>0</v>
      </c>
      <c r="D1402" t="n">
        <v>0</v>
      </c>
    </row>
    <row r="1403">
      <c r="A1403" t="inlineStr">
        <is>
          <t>INT_R_X11Y49/NR1END0</t>
        </is>
      </c>
      <c r="B1403" t="inlineStr">
        <is>
          <t>Part of wire</t>
        </is>
      </c>
      <c r="C1403" t="n">
        <v>0</v>
      </c>
      <c r="D1403" t="n">
        <v>0</v>
      </c>
      <c r="I1403">
        <f>(((D1402 + D1403)/2) + (D1404 + D1415 + D1426))</f>
        <v/>
      </c>
      <c r="J1403">
        <f>((C1402 + C1403)*(((D1402 + D1403)/2) + (D1404 + D1415 + D1426)))</f>
        <v/>
      </c>
    </row>
    <row r="1404">
      <c r="A1404" t="inlineStr">
        <is>
          <t>INT_R_X11Y49/INT_R.NR1END0-&gt;&gt;IMUX1</t>
        </is>
      </c>
      <c r="B1404" t="inlineStr">
        <is>
          <t>Buffer</t>
        </is>
      </c>
      <c r="C1404" t="n">
        <v>1.6107141875</v>
      </c>
      <c r="D1404" t="n">
        <v>0.007713</v>
      </c>
      <c r="E1404" t="n">
        <v>0.047</v>
      </c>
      <c r="F1404" t="n">
        <v>0.038</v>
      </c>
      <c r="G1404" t="n">
        <v>0.138</v>
      </c>
      <c r="H1404" t="n">
        <v>0.114</v>
      </c>
      <c r="I1404">
        <f>((((D1409) + (D1408))) + (D1405 + D1406))</f>
        <v/>
      </c>
      <c r="J1404">
        <f>(((((D1409) + (D1408))) + (D1405 + D1406))*C1404)</f>
        <v/>
      </c>
    </row>
    <row r="1405">
      <c r="A1405" t="inlineStr">
        <is>
          <t>INT_R_X11Y49/IMUX1</t>
        </is>
      </c>
      <c r="B1405" t="inlineStr">
        <is>
          <t>Part of wire</t>
        </is>
      </c>
      <c r="C1405" t="n">
        <v>0</v>
      </c>
      <c r="D1405" t="n">
        <v>0</v>
      </c>
    </row>
    <row r="1406">
      <c r="A1406" t="inlineStr">
        <is>
          <t>CLBLM_R_X11Y49/CLBLM_IMUX1</t>
        </is>
      </c>
      <c r="B1406" t="inlineStr">
        <is>
          <t>Part of wire</t>
        </is>
      </c>
      <c r="C1406" t="n">
        <v>0</v>
      </c>
      <c r="D1406" t="n">
        <v>0</v>
      </c>
      <c r="I1406">
        <f>(((D1405 + D1406)/2) + (((D1409) + (D1408))))</f>
        <v/>
      </c>
      <c r="J1406">
        <f>((C1405 + C1406)*(((D1405 + D1406)/2) + (((D1409) + (D1408)))))</f>
        <v/>
      </c>
    </row>
    <row r="1407">
      <c r="A1407" t="inlineStr">
        <is>
          <t>CLBLM_R_X11Y49/CLBLM_R.CLBLM_IMUX1-&gt;CLBLM_M_A3</t>
        </is>
      </c>
      <c r="B1407" t="inlineStr">
        <is>
          <t>PassTransistor</t>
        </is>
      </c>
      <c r="C1407" t="n">
        <v>0</v>
      </c>
      <c r="E1407" t="n">
        <v>0</v>
      </c>
      <c r="F1407" t="n">
        <v>0</v>
      </c>
      <c r="G1407" t="n">
        <v>0</v>
      </c>
      <c r="H1407" t="n">
        <v>0</v>
      </c>
      <c r="I1407">
        <f>((D1409) + (D1408))</f>
        <v/>
      </c>
      <c r="J1407">
        <f>(((D1409) + (D1408))*C1407)</f>
        <v/>
      </c>
    </row>
    <row r="1408">
      <c r="A1408" t="inlineStr">
        <is>
          <t>CLBLM_R_X11Y49/CLBLM_M_A3</t>
        </is>
      </c>
      <c r="B1408" t="inlineStr">
        <is>
          <t>Part of wire</t>
        </is>
      </c>
      <c r="C1408" t="n">
        <v>0</v>
      </c>
      <c r="D1408" t="n">
        <v>0</v>
      </c>
      <c r="I1408">
        <f>(((D1408)/2) + (D1409))</f>
        <v/>
      </c>
      <c r="J1408">
        <f>((C1408)*(((D1408)/2) + (D1409)))</f>
        <v/>
      </c>
    </row>
    <row r="1409">
      <c r="A1409" t="inlineStr">
        <is>
          <t>masterReg/readData2[13]_i_4/I0</t>
        </is>
      </c>
      <c r="B1409" t="inlineStr">
        <is>
          <t>Inpin</t>
        </is>
      </c>
      <c r="D1409" t="n">
        <v>0</v>
      </c>
      <c r="E1409" t="n">
        <v>0.141</v>
      </c>
      <c r="F1409" t="n">
        <v>0.114</v>
      </c>
      <c r="G1409" t="n">
        <v>0.372</v>
      </c>
      <c r="H1409" t="n">
        <v>0.3</v>
      </c>
    </row>
    <row r="1410">
      <c r="A1410" t="inlineStr">
        <is>
          <t>sw_IBUF[1]: sw_IBUF[1]_inst/O to masterReg/readData2[13]_i_4/I0 sum delays</t>
        </is>
      </c>
      <c r="E1410">
        <f>(E2 + E5 + E7 + E9 + E11 + E15 + E18 + E31 + E40 + E50 + E59 + E68 + E77 + E856 + E930 + E946 + E985 + E1054 + E1095 + E1146 + E1163 + E1179 + E1246 + E1374 + E1401 + E1404 + E1407 + E1409)</f>
        <v/>
      </c>
      <c r="F1410">
        <f>(F2 + F5 + F7 + F9 + F11 + F15 + F18 + F31 + F40 + F50 + F59 + F68 + F77 + F856 + F930 + F946 + F985 + F1054 + F1095 + F1146 + F1163 + F1179 + F1246 + F1374 + F1401 + F1404 + F1407 + F1409)</f>
        <v/>
      </c>
      <c r="G1410">
        <f>(G2 + G5 + G7 + G9 + G11 + G15 + G18 + G31 + G40 + G50 + G59 + G68 + G77 + G856 + G930 + G946 + G985 + G1054 + G1095 + G1146 + G1163 + G1179 + G1246 + G1374 + G1401 + G1404 + G1407 + G1409)</f>
        <v/>
      </c>
      <c r="H1410">
        <f>(H2 + H5 + H7 + H9 + H11 + H15 + H18 + H31 + H40 + H50 + H59 + H68 + H77 + H856 + H930 + H946 + H985 + H1054 + H1095 + H1146 + H1163 + H1179 + H1246 + H1374 + H1401 + H1404 + H1407 + H1409)</f>
        <v/>
      </c>
      <c r="J1410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J1404 + J1406 + J1407 + J1408 + J1409)</f>
        <v/>
      </c>
    </row>
    <row r="1411">
      <c r="A1411" t="inlineStr">
        <is>
          <t>sw_IBUF[1]: sw_IBUF[1]_inst/O to masterReg/readData2[13]_i_4/I0sum delays + cap delay</t>
        </is>
      </c>
      <c r="E1411">
        <f>1000*(E1410 + J1410)</f>
        <v/>
      </c>
      <c r="F1411">
        <f>1000*(F1410 + J1410)</f>
        <v/>
      </c>
      <c r="G1411">
        <f>1000*(G1410 + J1410)</f>
        <v/>
      </c>
      <c r="H1411">
        <f>1000*(H1410 + J1410)</f>
        <v/>
      </c>
    </row>
    <row r="1413">
      <c r="A1413" t="inlineStr">
        <is>
          <t>sw_IBUF[1]: sw_IBUF[1]_inst/O to masterReg/readData2[13]_i_4/I0Total delay (from Vivado)</t>
        </is>
      </c>
      <c r="E1413" t="inlineStr">
        <is>
          <t>2188</t>
        </is>
      </c>
      <c r="F1413" t="inlineStr">
        <is>
          <t>1910</t>
        </is>
      </c>
      <c r="G1413" t="inlineStr">
        <is>
          <t>3628</t>
        </is>
      </c>
      <c r="H1413" t="inlineStr">
        <is>
          <t>3101</t>
        </is>
      </c>
    </row>
    <row r="1415">
      <c r="A1415" t="inlineStr">
        <is>
          <t>INT_R_X11Y49/INT_R.NR1END0-&gt;&gt;IMUX17</t>
        </is>
      </c>
      <c r="B1415" t="inlineStr">
        <is>
          <t>Buffer</t>
        </is>
      </c>
      <c r="C1415" t="n">
        <v>1.6107141875</v>
      </c>
      <c r="D1415" t="n">
        <v>0.007713</v>
      </c>
      <c r="E1415" t="n">
        <v>0.047</v>
      </c>
      <c r="F1415" t="n">
        <v>0.038</v>
      </c>
      <c r="G1415" t="n">
        <v>0.138</v>
      </c>
      <c r="H1415" t="n">
        <v>0.114</v>
      </c>
      <c r="I1415">
        <f>((((D1420) + (D1419))) + (D1416 + D1417))</f>
        <v/>
      </c>
      <c r="J1415">
        <f>(((((D1420) + (D1419))) + (D1416 + D1417))*C1415)</f>
        <v/>
      </c>
    </row>
    <row r="1416">
      <c r="A1416" t="inlineStr">
        <is>
          <t>INT_R_X11Y49/IMUX17</t>
        </is>
      </c>
      <c r="B1416" t="inlineStr">
        <is>
          <t>Part of wire</t>
        </is>
      </c>
      <c r="C1416" t="n">
        <v>0</v>
      </c>
      <c r="D1416" t="n">
        <v>0</v>
      </c>
    </row>
    <row r="1417">
      <c r="A1417" t="inlineStr">
        <is>
          <t>CLBLM_R_X11Y49/CLBLM_IMUX17</t>
        </is>
      </c>
      <c r="B1417" t="inlineStr">
        <is>
          <t>Part of wire</t>
        </is>
      </c>
      <c r="C1417" t="n">
        <v>0</v>
      </c>
      <c r="D1417" t="n">
        <v>0</v>
      </c>
      <c r="I1417">
        <f>(((D1416 + D1417)/2) + (((D1420) + (D1419))))</f>
        <v/>
      </c>
      <c r="J1417">
        <f>((C1416 + C1417)*(((D1416 + D1417)/2) + (((D1420) + (D1419)))))</f>
        <v/>
      </c>
    </row>
    <row r="1418">
      <c r="A1418" t="inlineStr">
        <is>
          <t>CLBLM_R_X11Y49/CLBLM_R.CLBLM_IMUX17-&gt;CLBLM_M_B3</t>
        </is>
      </c>
      <c r="B1418" t="inlineStr">
        <is>
          <t>PassTransistor</t>
        </is>
      </c>
      <c r="C1418" t="n">
        <v>0</v>
      </c>
      <c r="E1418" t="n">
        <v>0</v>
      </c>
      <c r="F1418" t="n">
        <v>0</v>
      </c>
      <c r="G1418" t="n">
        <v>0</v>
      </c>
      <c r="H1418" t="n">
        <v>0</v>
      </c>
      <c r="I1418">
        <f>((D1420) + (D1419))</f>
        <v/>
      </c>
      <c r="J1418">
        <f>(((D1420) + (D1419))*C1418)</f>
        <v/>
      </c>
    </row>
    <row r="1419">
      <c r="A1419" t="inlineStr">
        <is>
          <t>CLBLM_R_X11Y49/CLBLM_M_B3</t>
        </is>
      </c>
      <c r="B1419" t="inlineStr">
        <is>
          <t>Part of wire</t>
        </is>
      </c>
      <c r="C1419" t="n">
        <v>0</v>
      </c>
      <c r="D1419" t="n">
        <v>0</v>
      </c>
      <c r="I1419">
        <f>(((D1419)/2) + (D1420))</f>
        <v/>
      </c>
      <c r="J1419">
        <f>((C1419)*(((D1419)/2) + (D1420)))</f>
        <v/>
      </c>
    </row>
    <row r="1420">
      <c r="A1420" t="inlineStr">
        <is>
          <t>masterReg/register_reg_r1_0_31_12_17_i_7/I0</t>
        </is>
      </c>
      <c r="B1420" t="inlineStr">
        <is>
          <t>Inpin</t>
        </is>
      </c>
      <c r="D1420" t="n">
        <v>0</v>
      </c>
      <c r="E1420" t="n">
        <v>0.141</v>
      </c>
      <c r="F1420" t="n">
        <v>0.114</v>
      </c>
      <c r="G1420" t="n">
        <v>0.37</v>
      </c>
      <c r="H1420" t="n">
        <v>0.298</v>
      </c>
    </row>
    <row r="1421">
      <c r="A1421" t="inlineStr">
        <is>
          <t>sw_IBUF[1]: sw_IBUF[1]_inst/O to masterReg/register_reg_r1_0_31_12_17_i_7/I0 sum delays</t>
        </is>
      </c>
      <c r="E1421">
        <f>(E2 + E5 + E7 + E9 + E11 + E15 + E18 + E31 + E40 + E50 + E59 + E68 + E77 + E856 + E930 + E946 + E985 + E1054 + E1095 + E1146 + E1163 + E1179 + E1246 + E1374 + E1401 + E1415 + E1418 + E1420)</f>
        <v/>
      </c>
      <c r="F1421">
        <f>(F2 + F5 + F7 + F9 + F11 + F15 + F18 + F31 + F40 + F50 + F59 + F68 + F77 + F856 + F930 + F946 + F985 + F1054 + F1095 + F1146 + F1163 + F1179 + F1246 + F1374 + F1401 + F1415 + F1418 + F1420)</f>
        <v/>
      </c>
      <c r="G1421">
        <f>(G2 + G5 + G7 + G9 + G11 + G15 + G18 + G31 + G40 + G50 + G59 + G68 + G77 + G856 + G930 + G946 + G985 + G1054 + G1095 + G1146 + G1163 + G1179 + G1246 + G1374 + G1401 + G1415 + G1418 + G1420)</f>
        <v/>
      </c>
      <c r="H1421">
        <f>(H2 + H5 + H7 + H9 + H11 + H15 + H18 + H31 + H40 + H50 + H59 + H68 + H77 + H856 + H930 + H946 + H985 + H1054 + H1095 + H1146 + H1163 + H1179 + H1246 + H1374 + H1401 + H1415 + H1418 + H1420)</f>
        <v/>
      </c>
      <c r="J1421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J1415 + J1417 + J1418 + J1419 + J1420)</f>
        <v/>
      </c>
    </row>
    <row r="1422">
      <c r="A1422" t="inlineStr">
        <is>
          <t>sw_IBUF[1]: sw_IBUF[1]_inst/O to masterReg/register_reg_r1_0_31_12_17_i_7/I0sum delays + cap delay</t>
        </is>
      </c>
      <c r="E1422">
        <f>1000*(E1421 + J1421)</f>
        <v/>
      </c>
      <c r="F1422">
        <f>1000*(F1421 + J1421)</f>
        <v/>
      </c>
      <c r="G1422">
        <f>1000*(G1421 + J1421)</f>
        <v/>
      </c>
      <c r="H1422">
        <f>1000*(H1421 + J1421)</f>
        <v/>
      </c>
    </row>
    <row r="1424">
      <c r="A1424" t="inlineStr">
        <is>
          <t>sw_IBUF[1]: sw_IBUF[1]_inst/O to masterReg/register_reg_r1_0_31_12_17_i_7/I0Total delay (from Vivado)</t>
        </is>
      </c>
      <c r="E1424" t="inlineStr">
        <is>
          <t>2188</t>
        </is>
      </c>
      <c r="F1424" t="inlineStr">
        <is>
          <t>1910</t>
        </is>
      </c>
      <c r="G1424" t="inlineStr">
        <is>
          <t>3629</t>
        </is>
      </c>
      <c r="H1424" t="inlineStr">
        <is>
          <t>3102</t>
        </is>
      </c>
    </row>
    <row r="1426">
      <c r="A1426" t="inlineStr">
        <is>
          <t>INT_R_X11Y49/INT_R.NR1END0-&gt;&gt;NN2BEG0</t>
        </is>
      </c>
      <c r="B1426" t="inlineStr">
        <is>
          <t>Buffer</t>
        </is>
      </c>
      <c r="C1426" t="n">
        <v>1.1851186875</v>
      </c>
      <c r="D1426" t="n">
        <v>0.008473000000000001</v>
      </c>
      <c r="E1426" t="n">
        <v>0.06</v>
      </c>
      <c r="F1426" t="n">
        <v>0.05</v>
      </c>
      <c r="G1426" t="n">
        <v>0.132</v>
      </c>
      <c r="H1426" t="n">
        <v>0.109</v>
      </c>
      <c r="I1426">
        <f>((D1432 + D1443 + D1454 + D1518) + (D1427 + D1428 + D1429 + D1430 + D1431))</f>
        <v/>
      </c>
      <c r="J1426">
        <f>(((D1432 + D1443 + D1454 + D1518) + (D1427 + D1428 + D1429 + D1430 + D1431))*C1426)</f>
        <v/>
      </c>
    </row>
    <row r="1427">
      <c r="A1427" t="inlineStr">
        <is>
          <t>INT_R_X11Y49/NN2BEG0</t>
        </is>
      </c>
      <c r="B1427" t="inlineStr">
        <is>
          <t>Part of wire</t>
        </is>
      </c>
      <c r="C1427" t="n">
        <v>0</v>
      </c>
      <c r="D1427" t="n">
        <v>0</v>
      </c>
    </row>
    <row r="1428">
      <c r="A1428" t="inlineStr">
        <is>
          <t>INT_R_X11Y51/NN2END0</t>
        </is>
      </c>
      <c r="B1428" t="inlineStr">
        <is>
          <t>Part of wire</t>
        </is>
      </c>
      <c r="C1428" t="n">
        <v>0</v>
      </c>
      <c r="D1428" t="n">
        <v>0</v>
      </c>
    </row>
    <row r="1429">
      <c r="A1429" t="inlineStr">
        <is>
          <t>INT_R_X11Y50/NN2END_S2_0</t>
        </is>
      </c>
      <c r="B1429" t="inlineStr">
        <is>
          <t>Part of wire</t>
        </is>
      </c>
      <c r="C1429" t="n">
        <v>0</v>
      </c>
      <c r="D1429" t="n">
        <v>0</v>
      </c>
    </row>
    <row r="1430">
      <c r="A1430" t="inlineStr">
        <is>
          <t>BRKH_INT_X11Y49/BRKH_INT_NN2BEG0</t>
        </is>
      </c>
      <c r="B1430" t="inlineStr">
        <is>
          <t>Part of wire</t>
        </is>
      </c>
      <c r="C1430" t="n">
        <v>0.00523</v>
      </c>
      <c r="D1430" t="n">
        <v>0.001</v>
      </c>
    </row>
    <row r="1431">
      <c r="A1431" t="inlineStr">
        <is>
          <t>INT_R_X11Y50/NN2A0</t>
        </is>
      </c>
      <c r="B1431" t="inlineStr">
        <is>
          <t>Part of wire</t>
        </is>
      </c>
      <c r="C1431" t="n">
        <v>0</v>
      </c>
      <c r="D1431" t="n">
        <v>0</v>
      </c>
      <c r="I1431">
        <f>(((D1427 + D1428 + D1429 + D1430 + D1431)/2) + (D1432 + D1443 + D1454 + D1518))</f>
        <v/>
      </c>
      <c r="J1431">
        <f>((C1427 + C1428 + C1429 + C1430 + C1431)*(((D1427 + D1428 + D1429 + D1430 + D1431)/2) + (D1432 + D1443 + D1454 + D1518)))</f>
        <v/>
      </c>
    </row>
    <row r="1432">
      <c r="A1432" t="inlineStr">
        <is>
          <t>INT_R_X11Y51/INT_R.NN2END0-&gt;&gt;IMUX24</t>
        </is>
      </c>
      <c r="B1432" t="inlineStr">
        <is>
          <t>Buffer</t>
        </is>
      </c>
      <c r="C1432" t="n">
        <v>1.6107141875</v>
      </c>
      <c r="D1432" t="n">
        <v>0.007713</v>
      </c>
      <c r="E1432" t="n">
        <v>0.047</v>
      </c>
      <c r="F1432" t="n">
        <v>0.038</v>
      </c>
      <c r="G1432" t="n">
        <v>0.138</v>
      </c>
      <c r="H1432" t="n">
        <v>0.114</v>
      </c>
      <c r="I1432">
        <f>((((D1437) + (D1436))) + (D1433 + D1434))</f>
        <v/>
      </c>
      <c r="J1432">
        <f>(((((D1437) + (D1436))) + (D1433 + D1434))*C1432)</f>
        <v/>
      </c>
    </row>
    <row r="1433">
      <c r="A1433" t="inlineStr">
        <is>
          <t>INT_R_X11Y51/IMUX24</t>
        </is>
      </c>
      <c r="B1433" t="inlineStr">
        <is>
          <t>Part of wire</t>
        </is>
      </c>
      <c r="C1433" t="n">
        <v>0</v>
      </c>
      <c r="D1433" t="n">
        <v>0</v>
      </c>
    </row>
    <row r="1434">
      <c r="A1434" t="inlineStr">
        <is>
          <t>CLBLM_R_X11Y51/CLBLM_IMUX24</t>
        </is>
      </c>
      <c r="B1434" t="inlineStr">
        <is>
          <t>Part of wire</t>
        </is>
      </c>
      <c r="C1434" t="n">
        <v>0</v>
      </c>
      <c r="D1434" t="n">
        <v>0</v>
      </c>
      <c r="I1434">
        <f>(((D1433 + D1434)/2) + (((D1437) + (D1436))))</f>
        <v/>
      </c>
      <c r="J1434">
        <f>((C1433 + C1434)*(((D1433 + D1434)/2) + (((D1437) + (D1436)))))</f>
        <v/>
      </c>
    </row>
    <row r="1435">
      <c r="A1435" t="inlineStr">
        <is>
          <t>CLBLM_R_X11Y51/CLBLM_R.CLBLM_IMUX24-&gt;CLBLM_M_B5</t>
        </is>
      </c>
      <c r="B1435" t="inlineStr">
        <is>
          <t>PassTransistor</t>
        </is>
      </c>
      <c r="C1435" t="n">
        <v>0</v>
      </c>
      <c r="E1435" t="n">
        <v>0</v>
      </c>
      <c r="F1435" t="n">
        <v>0</v>
      </c>
      <c r="G1435" t="n">
        <v>0</v>
      </c>
      <c r="H1435" t="n">
        <v>0</v>
      </c>
      <c r="I1435">
        <f>((D1437) + (D1436))</f>
        <v/>
      </c>
      <c r="J1435">
        <f>(((D1437) + (D1436))*C1435)</f>
        <v/>
      </c>
    </row>
    <row r="1436">
      <c r="A1436" t="inlineStr">
        <is>
          <t>CLBLM_R_X11Y51/CLBLM_M_B5</t>
        </is>
      </c>
      <c r="B1436" t="inlineStr">
        <is>
          <t>Part of wire</t>
        </is>
      </c>
      <c r="C1436" t="n">
        <v>0</v>
      </c>
      <c r="D1436" t="n">
        <v>0</v>
      </c>
      <c r="I1436">
        <f>(((D1436)/2) + (D1437))</f>
        <v/>
      </c>
      <c r="J1436">
        <f>((C1436)*(((D1436)/2) + (D1437)))</f>
        <v/>
      </c>
    </row>
    <row r="1437">
      <c r="A1437" t="inlineStr">
        <is>
          <t>masterReg/readData2[25]_i_4/I0</t>
        </is>
      </c>
      <c r="B1437" t="inlineStr">
        <is>
          <t>Inpin</t>
        </is>
      </c>
      <c r="D1437" t="n">
        <v>0</v>
      </c>
      <c r="E1437" t="n">
        <v>0.052</v>
      </c>
      <c r="F1437" t="n">
        <v>0.042</v>
      </c>
      <c r="G1437" t="n">
        <v>0.137</v>
      </c>
      <c r="H1437" t="n">
        <v>0.111</v>
      </c>
    </row>
    <row r="1438">
      <c r="A1438" t="inlineStr">
        <is>
          <t>sw_IBUF[1]: sw_IBUF[1]_inst/O to masterReg/readData2[25]_i_4/I0 sum delays</t>
        </is>
      </c>
      <c r="E1438">
        <f>(E2 + E5 + E7 + E9 + E11 + E15 + E18 + E31 + E40 + E50 + E59 + E68 + E77 + E856 + E930 + E946 + E985 + E1054 + E1095 + E1146 + E1163 + E1179 + E1246 + E1374 + E1401 + E1426 + E1432 + E1435 + E1437)</f>
        <v/>
      </c>
      <c r="F1438">
        <f>(F2 + F5 + F7 + F9 + F11 + F15 + F18 + F31 + F40 + F50 + F59 + F68 + F77 + F856 + F930 + F946 + F985 + F1054 + F1095 + F1146 + F1163 + F1179 + F1246 + F1374 + F1401 + F1426 + F1432 + F1435 + F1437)</f>
        <v/>
      </c>
      <c r="G1438">
        <f>(G2 + G5 + G7 + G9 + G11 + G15 + G18 + G31 + G40 + G50 + G59 + G68 + G77 + G856 + G930 + G946 + G985 + G1054 + G1095 + G1146 + G1163 + G1179 + G1246 + G1374 + G1401 + G1426 + G1432 + G1435 + G1437)</f>
        <v/>
      </c>
      <c r="H1438">
        <f>(H2 + H5 + H7 + H9 + H11 + H15 + H18 + H31 + H40 + H50 + H59 + H68 + H77 + H856 + H930 + H946 + H985 + H1054 + H1095 + H1146 + H1163 + H1179 + H1246 + H1374 + H1401 + H1426 + H1432 + H1435 + H1437)</f>
        <v/>
      </c>
      <c r="J1438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J1432 + J1434 + J1435 + J1436 + J1437)</f>
        <v/>
      </c>
    </row>
    <row r="1439">
      <c r="A1439" t="inlineStr">
        <is>
          <t>sw_IBUF[1]: sw_IBUF[1]_inst/O to masterReg/readData2[25]_i_4/I0sum delays + cap delay</t>
        </is>
      </c>
      <c r="E1439">
        <f>1000*(E1438 + J1438)</f>
        <v/>
      </c>
      <c r="F1439">
        <f>1000*(F1438 + J1438)</f>
        <v/>
      </c>
      <c r="G1439">
        <f>1000*(G1438 + J1438)</f>
        <v/>
      </c>
      <c r="H1439">
        <f>1000*(H1438 + J1438)</f>
        <v/>
      </c>
    </row>
    <row r="1441">
      <c r="A1441" t="inlineStr">
        <is>
          <t>sw_IBUF[1]: sw_IBUF[1]_inst/O to masterReg/readData2[25]_i_4/I0Total delay (from Vivado)</t>
        </is>
      </c>
      <c r="E1441" t="inlineStr">
        <is>
          <t>2195</t>
        </is>
      </c>
      <c r="F1441" t="inlineStr">
        <is>
          <t>1924</t>
        </is>
      </c>
      <c r="G1441" t="inlineStr">
        <is>
          <t>3582</t>
        </is>
      </c>
      <c r="H1441" t="inlineStr">
        <is>
          <t>3074</t>
        </is>
      </c>
    </row>
    <row r="1443">
      <c r="A1443" t="inlineStr">
        <is>
          <t>INT_R_X11Y51/INT_R.NN2END0-&gt;&gt;IMUX32</t>
        </is>
      </c>
      <c r="B1443" t="inlineStr">
        <is>
          <t>Buffer</t>
        </is>
      </c>
      <c r="C1443" t="n">
        <v>1.6107141875</v>
      </c>
      <c r="D1443" t="n">
        <v>0.007713</v>
      </c>
      <c r="E1443" t="n">
        <v>0.047</v>
      </c>
      <c r="F1443" t="n">
        <v>0.038</v>
      </c>
      <c r="G1443" t="n">
        <v>0.138</v>
      </c>
      <c r="H1443" t="n">
        <v>0.114</v>
      </c>
      <c r="I1443">
        <f>((((D1448) + (D1447))) + (D1444 + D1445))</f>
        <v/>
      </c>
      <c r="J1443">
        <f>(((((D1448) + (D1447))) + (D1444 + D1445))*C1443)</f>
        <v/>
      </c>
    </row>
    <row r="1444">
      <c r="A1444" t="inlineStr">
        <is>
          <t>INT_R_X11Y51/IMUX32</t>
        </is>
      </c>
      <c r="B1444" t="inlineStr">
        <is>
          <t>Part of wire</t>
        </is>
      </c>
      <c r="C1444" t="n">
        <v>0</v>
      </c>
      <c r="D1444" t="n">
        <v>0</v>
      </c>
    </row>
    <row r="1445">
      <c r="A1445" t="inlineStr">
        <is>
          <t>CLBLM_R_X11Y51/CLBLM_IMUX32</t>
        </is>
      </c>
      <c r="B1445" t="inlineStr">
        <is>
          <t>Part of wire</t>
        </is>
      </c>
      <c r="C1445" t="n">
        <v>0</v>
      </c>
      <c r="D1445" t="n">
        <v>0</v>
      </c>
      <c r="I1445">
        <f>(((D1444 + D1445)/2) + (((D1448) + (D1447))))</f>
        <v/>
      </c>
      <c r="J1445">
        <f>((C1444 + C1445)*(((D1444 + D1445)/2) + (((D1448) + (D1447)))))</f>
        <v/>
      </c>
    </row>
    <row r="1446">
      <c r="A1446" t="inlineStr">
        <is>
          <t>CLBLM_R_X11Y51/CLBLM_R.CLBLM_IMUX32-&gt;CLBLM_M_C1</t>
        </is>
      </c>
      <c r="B1446" t="inlineStr">
        <is>
          <t>PassTransistor</t>
        </is>
      </c>
      <c r="C1446" t="n">
        <v>0</v>
      </c>
      <c r="E1446" t="n">
        <v>0</v>
      </c>
      <c r="F1446" t="n">
        <v>0</v>
      </c>
      <c r="G1446" t="n">
        <v>0</v>
      </c>
      <c r="H1446" t="n">
        <v>0</v>
      </c>
      <c r="I1446">
        <f>((D1448) + (D1447))</f>
        <v/>
      </c>
      <c r="J1446">
        <f>(((D1448) + (D1447))*C1446)</f>
        <v/>
      </c>
    </row>
    <row r="1447">
      <c r="A1447" t="inlineStr">
        <is>
          <t>CLBLM_R_X11Y51/CLBLM_M_C1</t>
        </is>
      </c>
      <c r="B1447" t="inlineStr">
        <is>
          <t>Part of wire</t>
        </is>
      </c>
      <c r="C1447" t="n">
        <v>0</v>
      </c>
      <c r="D1447" t="n">
        <v>0</v>
      </c>
      <c r="I1447">
        <f>(((D1447)/2) + (D1448))</f>
        <v/>
      </c>
      <c r="J1447">
        <f>((C1447)*(((D1447)/2) + (D1448)))</f>
        <v/>
      </c>
    </row>
    <row r="1448">
      <c r="A1448" t="inlineStr">
        <is>
          <t>ALU1/register_reg_r1_0_31_24_29_i_8/I4</t>
        </is>
      </c>
      <c r="B1448" t="inlineStr">
        <is>
          <t>Inpin</t>
        </is>
      </c>
      <c r="D1448" t="n">
        <v>0</v>
      </c>
      <c r="E1448" t="n">
        <v>0.219</v>
      </c>
      <c r="F1448" t="n">
        <v>0.176</v>
      </c>
      <c r="G1448" t="n">
        <v>0.521</v>
      </c>
      <c r="H1448" t="n">
        <v>0.42</v>
      </c>
    </row>
    <row r="1449">
      <c r="A1449" t="inlineStr">
        <is>
          <t>sw_IBUF[1]: sw_IBUF[1]_inst/O to ALU1/register_reg_r1_0_31_24_29_i_8/I4 sum delays</t>
        </is>
      </c>
      <c r="E1449">
        <f>(E2 + E5 + E7 + E9 + E11 + E15 + E18 + E31 + E40 + E50 + E59 + E68 + E77 + E856 + E930 + E946 + E985 + E1054 + E1095 + E1146 + E1163 + E1179 + E1246 + E1374 + E1401 + E1426 + E1443 + E1446 + E1448)</f>
        <v/>
      </c>
      <c r="F1449">
        <f>(F2 + F5 + F7 + F9 + F11 + F15 + F18 + F31 + F40 + F50 + F59 + F68 + F77 + F856 + F930 + F946 + F985 + F1054 + F1095 + F1146 + F1163 + F1179 + F1246 + F1374 + F1401 + F1426 + F1443 + F1446 + F1448)</f>
        <v/>
      </c>
      <c r="G1449">
        <f>(G2 + G5 + G7 + G9 + G11 + G15 + G18 + G31 + G40 + G50 + G59 + G68 + G77 + G856 + G930 + G946 + G985 + G1054 + G1095 + G1146 + G1163 + G1179 + G1246 + G1374 + G1401 + G1426 + G1443 + G1446 + G1448)</f>
        <v/>
      </c>
      <c r="H1449">
        <f>(H2 + H5 + H7 + H9 + H11 + H15 + H18 + H31 + H40 + H50 + H59 + H68 + H77 + H856 + H930 + H946 + H985 + H1054 + H1095 + H1146 + H1163 + H1179 + H1246 + H1374 + H1401 + H1426 + H1443 + H1446 + H1448)</f>
        <v/>
      </c>
      <c r="J1449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J1443 + J1445 + J1446 + J1447 + J1448)</f>
        <v/>
      </c>
    </row>
    <row r="1450">
      <c r="A1450" t="inlineStr">
        <is>
          <t>sw_IBUF[1]: sw_IBUF[1]_inst/O to ALU1/register_reg_r1_0_31_24_29_i_8/I4sum delays + cap delay</t>
        </is>
      </c>
      <c r="E1450">
        <f>1000*(E1449 + J1449)</f>
        <v/>
      </c>
      <c r="F1450">
        <f>1000*(F1449 + J1449)</f>
        <v/>
      </c>
      <c r="G1450">
        <f>1000*(G1449 + J1449)</f>
        <v/>
      </c>
      <c r="H1450">
        <f>1000*(H1449 + J1449)</f>
        <v/>
      </c>
    </row>
    <row r="1452">
      <c r="A1452" t="inlineStr">
        <is>
          <t>sw_IBUF[1]: sw_IBUF[1]_inst/O to ALU1/register_reg_r1_0_31_24_29_i_8/I4Total delay (from Vivado)</t>
        </is>
      </c>
      <c r="E1452" t="inlineStr">
        <is>
          <t>2362</t>
        </is>
      </c>
      <c r="F1452" t="inlineStr">
        <is>
          <t>2058</t>
        </is>
      </c>
      <c r="G1452" t="inlineStr">
        <is>
          <t>3912</t>
        </is>
      </c>
      <c r="H1452" t="inlineStr">
        <is>
          <t>3338</t>
        </is>
      </c>
    </row>
    <row r="1454">
      <c r="A1454" t="inlineStr">
        <is>
          <t>INT_R_X11Y51/INT_R.NN2END0-&gt;&gt;NR1BEG0</t>
        </is>
      </c>
      <c r="B1454" t="inlineStr">
        <is>
          <t>Buffer</t>
        </is>
      </c>
      <c r="C1454" t="n">
        <v>1.16220225</v>
      </c>
      <c r="D1454" t="n">
        <v>0.008429000000000001</v>
      </c>
      <c r="E1454" t="n">
        <v>0.056</v>
      </c>
      <c r="F1454" t="n">
        <v>0.046</v>
      </c>
      <c r="G1454" t="n">
        <v>0.132</v>
      </c>
      <c r="H1454" t="n">
        <v>0.109</v>
      </c>
      <c r="I1454">
        <f>((D1457 + D1468 + D1479) + (D1455 + D1456))</f>
        <v/>
      </c>
      <c r="J1454">
        <f>(((D1457 + D1468 + D1479) + (D1455 + D1456))*C1454)</f>
        <v/>
      </c>
    </row>
    <row r="1455">
      <c r="A1455" t="inlineStr">
        <is>
          <t>INT_R_X11Y51/NR1BEG0</t>
        </is>
      </c>
      <c r="B1455" t="inlineStr">
        <is>
          <t>Part of wire</t>
        </is>
      </c>
      <c r="C1455" t="n">
        <v>0</v>
      </c>
      <c r="D1455" t="n">
        <v>0</v>
      </c>
    </row>
    <row r="1456">
      <c r="A1456" t="inlineStr">
        <is>
          <t>INT_R_X11Y52/NR1END0</t>
        </is>
      </c>
      <c r="B1456" t="inlineStr">
        <is>
          <t>Part of wire</t>
        </is>
      </c>
      <c r="C1456" t="n">
        <v>0</v>
      </c>
      <c r="D1456" t="n">
        <v>0</v>
      </c>
      <c r="I1456">
        <f>(((D1455 + D1456)/2) + (D1457 + D1468 + D1479))</f>
        <v/>
      </c>
      <c r="J1456">
        <f>((C1455 + C1456)*(((D1455 + D1456)/2) + (D1457 + D1468 + D1479)))</f>
        <v/>
      </c>
    </row>
    <row r="1457">
      <c r="A1457" t="inlineStr">
        <is>
          <t>INT_R_X11Y52/INT_R.NR1END0-&gt;&gt;IMUX24</t>
        </is>
      </c>
      <c r="B1457" t="inlineStr">
        <is>
          <t>Buffer</t>
        </is>
      </c>
      <c r="C1457" t="n">
        <v>1.6107141875</v>
      </c>
      <c r="D1457" t="n">
        <v>0.007713</v>
      </c>
      <c r="E1457" t="n">
        <v>0.047</v>
      </c>
      <c r="F1457" t="n">
        <v>0.038</v>
      </c>
      <c r="G1457" t="n">
        <v>0.138</v>
      </c>
      <c r="H1457" t="n">
        <v>0.114</v>
      </c>
      <c r="I1457">
        <f>((((D1462) + (D1461))) + (D1458 + D1459))</f>
        <v/>
      </c>
      <c r="J1457">
        <f>(((((D1462) + (D1461))) + (D1458 + D1459))*C1457)</f>
        <v/>
      </c>
    </row>
    <row r="1458">
      <c r="A1458" t="inlineStr">
        <is>
          <t>INT_R_X11Y52/IMUX24</t>
        </is>
      </c>
      <c r="B1458" t="inlineStr">
        <is>
          <t>Part of wire</t>
        </is>
      </c>
      <c r="C1458" t="n">
        <v>0</v>
      </c>
      <c r="D1458" t="n">
        <v>0</v>
      </c>
    </row>
    <row r="1459">
      <c r="A1459" t="inlineStr">
        <is>
          <t>CLBLM_R_X11Y52/CLBLM_IMUX24</t>
        </is>
      </c>
      <c r="B1459" t="inlineStr">
        <is>
          <t>Part of wire</t>
        </is>
      </c>
      <c r="C1459" t="n">
        <v>0</v>
      </c>
      <c r="D1459" t="n">
        <v>0</v>
      </c>
      <c r="I1459">
        <f>(((D1458 + D1459)/2) + (((D1462) + (D1461))))</f>
        <v/>
      </c>
      <c r="J1459">
        <f>((C1458 + C1459)*(((D1458 + D1459)/2) + (((D1462) + (D1461)))))</f>
        <v/>
      </c>
    </row>
    <row r="1460">
      <c r="A1460" t="inlineStr">
        <is>
          <t>CLBLM_R_X11Y52/CLBLM_R.CLBLM_IMUX24-&gt;CLBLM_M_B5</t>
        </is>
      </c>
      <c r="B1460" t="inlineStr">
        <is>
          <t>PassTransistor</t>
        </is>
      </c>
      <c r="C1460" t="n">
        <v>0</v>
      </c>
      <c r="E1460" t="n">
        <v>0</v>
      </c>
      <c r="F1460" t="n">
        <v>0</v>
      </c>
      <c r="G1460" t="n">
        <v>0</v>
      </c>
      <c r="H1460" t="n">
        <v>0</v>
      </c>
      <c r="I1460">
        <f>((D1462) + (D1461))</f>
        <v/>
      </c>
      <c r="J1460">
        <f>(((D1462) + (D1461))*C1460)</f>
        <v/>
      </c>
    </row>
    <row r="1461">
      <c r="A1461" t="inlineStr">
        <is>
          <t>CLBLM_R_X11Y52/CLBLM_M_B5</t>
        </is>
      </c>
      <c r="B1461" t="inlineStr">
        <is>
          <t>Part of wire</t>
        </is>
      </c>
      <c r="C1461" t="n">
        <v>0</v>
      </c>
      <c r="D1461" t="n">
        <v>0</v>
      </c>
      <c r="I1461">
        <f>(((D1461)/2) + (D1462))</f>
        <v/>
      </c>
      <c r="J1461">
        <f>((C1461)*(((D1461)/2) + (D1462)))</f>
        <v/>
      </c>
    </row>
    <row r="1462">
      <c r="A1462" t="inlineStr">
        <is>
          <t>masterReg/readData2[27]_i_4/I0</t>
        </is>
      </c>
      <c r="B1462" t="inlineStr">
        <is>
          <t>Inpin</t>
        </is>
      </c>
      <c r="D1462" t="n">
        <v>0</v>
      </c>
      <c r="E1462" t="n">
        <v>0.052</v>
      </c>
      <c r="F1462" t="n">
        <v>0.042</v>
      </c>
      <c r="G1462" t="n">
        <v>0.137</v>
      </c>
      <c r="H1462" t="n">
        <v>0.111</v>
      </c>
    </row>
    <row r="1463">
      <c r="A1463" t="inlineStr">
        <is>
          <t>sw_IBUF[1]: sw_IBUF[1]_inst/O to masterReg/readData2[27]_i_4/I0 sum delays</t>
        </is>
      </c>
      <c r="E1463">
        <f>(E2 + E5 + E7 + E9 + E11 + E15 + E18 + E31 + E40 + E50 + E59 + E68 + E77 + E856 + E930 + E946 + E985 + E1054 + E1095 + E1146 + E1163 + E1179 + E1246 + E1374 + E1401 + E1426 + E1454 + E1457 + E1460 + E1462)</f>
        <v/>
      </c>
      <c r="F1463">
        <f>(F2 + F5 + F7 + F9 + F11 + F15 + F18 + F31 + F40 + F50 + F59 + F68 + F77 + F856 + F930 + F946 + F985 + F1054 + F1095 + F1146 + F1163 + F1179 + F1246 + F1374 + F1401 + F1426 + F1454 + F1457 + F1460 + F1462)</f>
        <v/>
      </c>
      <c r="G1463">
        <f>(G2 + G5 + G7 + G9 + G11 + G15 + G18 + G31 + G40 + G50 + G59 + G68 + G77 + G856 + G930 + G946 + G985 + G1054 + G1095 + G1146 + G1163 + G1179 + G1246 + G1374 + G1401 + G1426 + G1454 + G1457 + G1460 + G1462)</f>
        <v/>
      </c>
      <c r="H1463">
        <f>(H2 + H5 + H7 + H9 + H11 + H15 + H18 + H31 + H40 + H50 + H59 + H68 + H77 + H856 + H930 + H946 + H985 + H1054 + H1095 + H1146 + H1163 + H1179 + H1246 + H1374 + H1401 + H1426 + H1454 + H1457 + H1460 + H1462)</f>
        <v/>
      </c>
      <c r="J1463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J1454 + J1456 + J1457 + J1459 + J1460 + J1461 + J1462)</f>
        <v/>
      </c>
    </row>
    <row r="1464">
      <c r="A1464" t="inlineStr">
        <is>
          <t>sw_IBUF[1]: sw_IBUF[1]_inst/O to masterReg/readData2[27]_i_4/I0sum delays + cap delay</t>
        </is>
      </c>
      <c r="E1464">
        <f>1000*(E1463 + J1463)</f>
        <v/>
      </c>
      <c r="F1464">
        <f>1000*(F1463 + J1463)</f>
        <v/>
      </c>
      <c r="G1464">
        <f>1000*(G1463 + J1463)</f>
        <v/>
      </c>
      <c r="H1464">
        <f>1000*(H1463 + J1463)</f>
        <v/>
      </c>
    </row>
    <row r="1466">
      <c r="A1466" t="inlineStr">
        <is>
          <t>sw_IBUF[1]: sw_IBUF[1]_inst/O to masterReg/readData2[27]_i_4/I0Total delay (from Vivado)</t>
        </is>
      </c>
      <c r="E1466" t="inlineStr">
        <is>
          <t>2276</t>
        </is>
      </c>
      <c r="F1466" t="inlineStr">
        <is>
          <t>1995</t>
        </is>
      </c>
      <c r="G1466" t="inlineStr">
        <is>
          <t>3710</t>
        </is>
      </c>
      <c r="H1466" t="inlineStr">
        <is>
          <t>3184</t>
        </is>
      </c>
    </row>
    <row r="1468">
      <c r="A1468" t="inlineStr">
        <is>
          <t>INT_R_X11Y52/INT_R.NR1END0-&gt;&gt;IMUX32</t>
        </is>
      </c>
      <c r="B1468" t="inlineStr">
        <is>
          <t>Buffer</t>
        </is>
      </c>
      <c r="C1468" t="n">
        <v>1.6107141875</v>
      </c>
      <c r="D1468" t="n">
        <v>0.007713</v>
      </c>
      <c r="E1468" t="n">
        <v>0.047</v>
      </c>
      <c r="F1468" t="n">
        <v>0.038</v>
      </c>
      <c r="G1468" t="n">
        <v>0.138</v>
      </c>
      <c r="H1468" t="n">
        <v>0.114</v>
      </c>
      <c r="I1468">
        <f>((((D1473) + (D1472))) + (D1469 + D1470))</f>
        <v/>
      </c>
      <c r="J1468">
        <f>(((((D1473) + (D1472))) + (D1469 + D1470))*C1468)</f>
        <v/>
      </c>
    </row>
    <row r="1469">
      <c r="A1469" t="inlineStr">
        <is>
          <t>INT_R_X11Y52/IMUX32</t>
        </is>
      </c>
      <c r="B1469" t="inlineStr">
        <is>
          <t>Part of wire</t>
        </is>
      </c>
      <c r="C1469" t="n">
        <v>0</v>
      </c>
      <c r="D1469" t="n">
        <v>0</v>
      </c>
    </row>
    <row r="1470">
      <c r="A1470" t="inlineStr">
        <is>
          <t>CLBLM_R_X11Y52/CLBLM_IMUX32</t>
        </is>
      </c>
      <c r="B1470" t="inlineStr">
        <is>
          <t>Part of wire</t>
        </is>
      </c>
      <c r="C1470" t="n">
        <v>0</v>
      </c>
      <c r="D1470" t="n">
        <v>0</v>
      </c>
      <c r="I1470">
        <f>(((D1469 + D1470)/2) + (((D1473) + (D1472))))</f>
        <v/>
      </c>
      <c r="J1470">
        <f>((C1469 + C1470)*(((D1469 + D1470)/2) + (((D1473) + (D1472)))))</f>
        <v/>
      </c>
    </row>
    <row r="1471">
      <c r="A1471" t="inlineStr">
        <is>
          <t>CLBLM_R_X11Y52/CLBLM_R.CLBLM_IMUX32-&gt;CLBLM_M_C1</t>
        </is>
      </c>
      <c r="B1471" t="inlineStr">
        <is>
          <t>PassTransistor</t>
        </is>
      </c>
      <c r="C1471" t="n">
        <v>0</v>
      </c>
      <c r="E1471" t="n">
        <v>0</v>
      </c>
      <c r="F1471" t="n">
        <v>0</v>
      </c>
      <c r="G1471" t="n">
        <v>0</v>
      </c>
      <c r="H1471" t="n">
        <v>0</v>
      </c>
      <c r="I1471">
        <f>((D1473) + (D1472))</f>
        <v/>
      </c>
      <c r="J1471">
        <f>(((D1473) + (D1472))*C1471)</f>
        <v/>
      </c>
    </row>
    <row r="1472">
      <c r="A1472" t="inlineStr">
        <is>
          <t>CLBLM_R_X11Y52/CLBLM_M_C1</t>
        </is>
      </c>
      <c r="B1472" t="inlineStr">
        <is>
          <t>Part of wire</t>
        </is>
      </c>
      <c r="C1472" t="n">
        <v>0</v>
      </c>
      <c r="D1472" t="n">
        <v>0</v>
      </c>
      <c r="I1472">
        <f>(((D1472)/2) + (D1473))</f>
        <v/>
      </c>
      <c r="J1472">
        <f>((C1472)*(((D1472)/2) + (D1473)))</f>
        <v/>
      </c>
    </row>
    <row r="1473">
      <c r="A1473" t="inlineStr">
        <is>
          <t>ALU1/register_reg_r1_0_31_24_29_i_12/I4</t>
        </is>
      </c>
      <c r="B1473" t="inlineStr">
        <is>
          <t>Inpin</t>
        </is>
      </c>
      <c r="D1473" t="n">
        <v>0</v>
      </c>
      <c r="E1473" t="n">
        <v>0.219</v>
      </c>
      <c r="F1473" t="n">
        <v>0.176</v>
      </c>
      <c r="G1473" t="n">
        <v>0.521</v>
      </c>
      <c r="H1473" t="n">
        <v>0.42</v>
      </c>
    </row>
    <row r="1474">
      <c r="A1474" t="inlineStr">
        <is>
          <t>sw_IBUF[1]: sw_IBUF[1]_inst/O to ALU1/register_reg_r1_0_31_24_29_i_12/I4 sum delays</t>
        </is>
      </c>
      <c r="E1474">
        <f>(E2 + E5 + E7 + E9 + E11 + E15 + E18 + E31 + E40 + E50 + E59 + E68 + E77 + E856 + E930 + E946 + E985 + E1054 + E1095 + E1146 + E1163 + E1179 + E1246 + E1374 + E1401 + E1426 + E1454 + E1468 + E1471 + E1473)</f>
        <v/>
      </c>
      <c r="F1474">
        <f>(F2 + F5 + F7 + F9 + F11 + F15 + F18 + F31 + F40 + F50 + F59 + F68 + F77 + F856 + F930 + F946 + F985 + F1054 + F1095 + F1146 + F1163 + F1179 + F1246 + F1374 + F1401 + F1426 + F1454 + F1468 + F1471 + F1473)</f>
        <v/>
      </c>
      <c r="G1474">
        <f>(G2 + G5 + G7 + G9 + G11 + G15 + G18 + G31 + G40 + G50 + G59 + G68 + G77 + G856 + G930 + G946 + G985 + G1054 + G1095 + G1146 + G1163 + G1179 + G1246 + G1374 + G1401 + G1426 + G1454 + G1468 + G1471 + G1473)</f>
        <v/>
      </c>
      <c r="H1474">
        <f>(H2 + H5 + H7 + H9 + H11 + H15 + H18 + H31 + H40 + H50 + H59 + H68 + H77 + H856 + H930 + H946 + H985 + H1054 + H1095 + H1146 + H1163 + H1179 + H1246 + H1374 + H1401 + H1426 + H1454 + H1468 + H1471 + H1473)</f>
        <v/>
      </c>
      <c r="J1474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J1454 + J1456 + J1468 + J1470 + J1471 + J1472 + J1473)</f>
        <v/>
      </c>
    </row>
    <row r="1475">
      <c r="A1475" t="inlineStr">
        <is>
          <t>sw_IBUF[1]: sw_IBUF[1]_inst/O to ALU1/register_reg_r1_0_31_24_29_i_12/I4sum delays + cap delay</t>
        </is>
      </c>
      <c r="E1475">
        <f>1000*(E1474 + J1474)</f>
        <v/>
      </c>
      <c r="F1475">
        <f>1000*(F1474 + J1474)</f>
        <v/>
      </c>
      <c r="G1475">
        <f>1000*(G1474 + J1474)</f>
        <v/>
      </c>
      <c r="H1475">
        <f>1000*(H1474 + J1474)</f>
        <v/>
      </c>
    </row>
    <row r="1477">
      <c r="A1477" t="inlineStr">
        <is>
          <t>sw_IBUF[1]: sw_IBUF[1]_inst/O to ALU1/register_reg_r1_0_31_24_29_i_12/I4Total delay (from Vivado)</t>
        </is>
      </c>
      <c r="E1477" t="inlineStr">
        <is>
          <t>2443</t>
        </is>
      </c>
      <c r="F1477" t="inlineStr">
        <is>
          <t>2129</t>
        </is>
      </c>
      <c r="G1477" t="inlineStr">
        <is>
          <t>4040</t>
        </is>
      </c>
      <c r="H1477" t="inlineStr">
        <is>
          <t>3448</t>
        </is>
      </c>
    </row>
    <row r="1479">
      <c r="A1479" t="inlineStr">
        <is>
          <t>INT_R_X11Y52/INT_R.NR1END0-&gt;&gt;NR1BEG0</t>
        </is>
      </c>
      <c r="B1479" t="inlineStr">
        <is>
          <t>Buffer</t>
        </is>
      </c>
      <c r="C1479" t="n">
        <v>1.16220225</v>
      </c>
      <c r="D1479" t="n">
        <v>0.008429000000000001</v>
      </c>
      <c r="E1479" t="n">
        <v>0.056</v>
      </c>
      <c r="F1479" t="n">
        <v>0.046</v>
      </c>
      <c r="G1479" t="n">
        <v>0.132</v>
      </c>
      <c r="H1479" t="n">
        <v>0.109</v>
      </c>
      <c r="I1479">
        <f>((D1482 + D1493) + (D1480 + D1481))</f>
        <v/>
      </c>
      <c r="J1479">
        <f>(((D1482 + D1493) + (D1480 + D1481))*C1479)</f>
        <v/>
      </c>
    </row>
    <row r="1480">
      <c r="A1480" t="inlineStr">
        <is>
          <t>INT_R_X11Y52/NR1BEG0</t>
        </is>
      </c>
      <c r="B1480" t="inlineStr">
        <is>
          <t>Part of wire</t>
        </is>
      </c>
      <c r="C1480" t="n">
        <v>0</v>
      </c>
      <c r="D1480" t="n">
        <v>0</v>
      </c>
    </row>
    <row r="1481">
      <c r="A1481" t="inlineStr">
        <is>
          <t>INT_R_X11Y53/NR1END0</t>
        </is>
      </c>
      <c r="B1481" t="inlineStr">
        <is>
          <t>Part of wire</t>
        </is>
      </c>
      <c r="C1481" t="n">
        <v>0</v>
      </c>
      <c r="D1481" t="n">
        <v>0</v>
      </c>
      <c r="I1481">
        <f>(((D1480 + D1481)/2) + (D1482 + D1493))</f>
        <v/>
      </c>
      <c r="J1481">
        <f>((C1480 + C1481)*(((D1480 + D1481)/2) + (D1482 + D1493)))</f>
        <v/>
      </c>
    </row>
    <row r="1482">
      <c r="A1482" t="inlineStr">
        <is>
          <t>INT_R_X11Y53/INT_R.NR1END0-&gt;&gt;IMUX17</t>
        </is>
      </c>
      <c r="B1482" t="inlineStr">
        <is>
          <t>Buffer</t>
        </is>
      </c>
      <c r="C1482" t="n">
        <v>1.6107141875</v>
      </c>
      <c r="D1482" t="n">
        <v>0.007713</v>
      </c>
      <c r="E1482" t="n">
        <v>0.047</v>
      </c>
      <c r="F1482" t="n">
        <v>0.038</v>
      </c>
      <c r="G1482" t="n">
        <v>0.138</v>
      </c>
      <c r="H1482" t="n">
        <v>0.114</v>
      </c>
      <c r="I1482">
        <f>((((D1487) + (D1486))) + (D1483 + D1484))</f>
        <v/>
      </c>
      <c r="J1482">
        <f>(((((D1487) + (D1486))) + (D1483 + D1484))*C1482)</f>
        <v/>
      </c>
    </row>
    <row r="1483">
      <c r="A1483" t="inlineStr">
        <is>
          <t>INT_R_X11Y53/IMUX17</t>
        </is>
      </c>
      <c r="B1483" t="inlineStr">
        <is>
          <t>Part of wire</t>
        </is>
      </c>
      <c r="C1483" t="n">
        <v>0</v>
      </c>
      <c r="D1483" t="n">
        <v>0</v>
      </c>
    </row>
    <row r="1484">
      <c r="A1484" t="inlineStr">
        <is>
          <t>CLBLM_R_X11Y53/CLBLM_IMUX17</t>
        </is>
      </c>
      <c r="B1484" t="inlineStr">
        <is>
          <t>Part of wire</t>
        </is>
      </c>
      <c r="C1484" t="n">
        <v>0</v>
      </c>
      <c r="D1484" t="n">
        <v>0</v>
      </c>
      <c r="I1484">
        <f>(((D1483 + D1484)/2) + (((D1487) + (D1486))))</f>
        <v/>
      </c>
      <c r="J1484">
        <f>((C1483 + C1484)*(((D1483 + D1484)/2) + (((D1487) + (D1486)))))</f>
        <v/>
      </c>
    </row>
    <row r="1485">
      <c r="A1485" t="inlineStr">
        <is>
          <t>CLBLM_R_X11Y53/CLBLM_R.CLBLM_IMUX17-&gt;CLBLM_M_B3</t>
        </is>
      </c>
      <c r="B1485" t="inlineStr">
        <is>
          <t>PassTransistor</t>
        </is>
      </c>
      <c r="C1485" t="n">
        <v>0</v>
      </c>
      <c r="E1485" t="n">
        <v>0</v>
      </c>
      <c r="F1485" t="n">
        <v>0</v>
      </c>
      <c r="G1485" t="n">
        <v>0</v>
      </c>
      <c r="H1485" t="n">
        <v>0</v>
      </c>
      <c r="I1485">
        <f>((D1487) + (D1486))</f>
        <v/>
      </c>
      <c r="J1485">
        <f>(((D1487) + (D1486))*C1485)</f>
        <v/>
      </c>
    </row>
    <row r="1486">
      <c r="A1486" t="inlineStr">
        <is>
          <t>CLBLM_R_X11Y53/CLBLM_M_B3</t>
        </is>
      </c>
      <c r="B1486" t="inlineStr">
        <is>
          <t>Part of wire</t>
        </is>
      </c>
      <c r="C1486" t="n">
        <v>0</v>
      </c>
      <c r="D1486" t="n">
        <v>0</v>
      </c>
      <c r="I1486">
        <f>(((D1486)/2) + (D1487))</f>
        <v/>
      </c>
      <c r="J1486">
        <f>((C1486)*(((D1486)/2) + (D1487)))</f>
        <v/>
      </c>
    </row>
    <row r="1487">
      <c r="A1487" t="inlineStr">
        <is>
          <t>masterReg/register_reg_r1_0_31_24_29_i_7/I0</t>
        </is>
      </c>
      <c r="B1487" t="inlineStr">
        <is>
          <t>Inpin</t>
        </is>
      </c>
      <c r="D1487" t="n">
        <v>0</v>
      </c>
      <c r="E1487" t="n">
        <v>0.141</v>
      </c>
      <c r="F1487" t="n">
        <v>0.114</v>
      </c>
      <c r="G1487" t="n">
        <v>0.37</v>
      </c>
      <c r="H1487" t="n">
        <v>0.298</v>
      </c>
    </row>
    <row r="1488">
      <c r="A1488" t="inlineStr">
        <is>
          <t>sw_IBUF[1]: sw_IBUF[1]_inst/O to masterReg/register_reg_r1_0_31_24_29_i_7/I0 sum delays</t>
        </is>
      </c>
      <c r="E1488">
        <f>(E2 + E5 + E7 + E9 + E11 + E15 + E18 + E31 + E40 + E50 + E59 + E68 + E77 + E856 + E930 + E946 + E985 + E1054 + E1095 + E1146 + E1163 + E1179 + E1246 + E1374 + E1401 + E1426 + E1454 + E1479 + E1482 + E1485 + E1487)</f>
        <v/>
      </c>
      <c r="F1488">
        <f>(F2 + F5 + F7 + F9 + F11 + F15 + F18 + F31 + F40 + F50 + F59 + F68 + F77 + F856 + F930 + F946 + F985 + F1054 + F1095 + F1146 + F1163 + F1179 + F1246 + F1374 + F1401 + F1426 + F1454 + F1479 + F1482 + F1485 + F1487)</f>
        <v/>
      </c>
      <c r="G1488">
        <f>(G2 + G5 + G7 + G9 + G11 + G15 + G18 + G31 + G40 + G50 + G59 + G68 + G77 + G856 + G930 + G946 + G985 + G1054 + G1095 + G1146 + G1163 + G1179 + G1246 + G1374 + G1401 + G1426 + G1454 + G1479 + G1482 + G1485 + G1487)</f>
        <v/>
      </c>
      <c r="H1488">
        <f>(H2 + H5 + H7 + H9 + H11 + H15 + H18 + H31 + H40 + H50 + H59 + H68 + H77 + H856 + H930 + H946 + H985 + H1054 + H1095 + H1146 + H1163 + H1179 + H1246 + H1374 + H1401 + H1426 + H1454 + H1479 + H1482 + H1485 + H1487)</f>
        <v/>
      </c>
      <c r="J1488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J1454 + J1456 + J1479 + J1481 + J1482 + J1484 + J1485 + J1486 + J1487)</f>
        <v/>
      </c>
    </row>
    <row r="1489">
      <c r="A1489" t="inlineStr">
        <is>
          <t>sw_IBUF[1]: sw_IBUF[1]_inst/O to masterReg/register_reg_r1_0_31_24_29_i_7/I0sum delays + cap delay</t>
        </is>
      </c>
      <c r="E1489">
        <f>1000*(E1488 + J1488)</f>
        <v/>
      </c>
      <c r="F1489">
        <f>1000*(F1488 + J1488)</f>
        <v/>
      </c>
      <c r="G1489">
        <f>1000*(G1488 + J1488)</f>
        <v/>
      </c>
      <c r="H1489">
        <f>1000*(H1488 + J1488)</f>
        <v/>
      </c>
    </row>
    <row r="1491">
      <c r="A1491" t="inlineStr">
        <is>
          <t>sw_IBUF[1]: sw_IBUF[1]_inst/O to masterReg/register_reg_r1_0_31_24_29_i_7/I0Total delay (from Vivado)</t>
        </is>
      </c>
      <c r="E1491" t="inlineStr">
        <is>
          <t>2437</t>
        </is>
      </c>
      <c r="F1491" t="inlineStr">
        <is>
          <t>2129</t>
        </is>
      </c>
      <c r="G1491" t="inlineStr">
        <is>
          <t>4023</t>
        </is>
      </c>
      <c r="H1491" t="inlineStr">
        <is>
          <t>3440</t>
        </is>
      </c>
    </row>
    <row r="1493">
      <c r="A1493" t="inlineStr">
        <is>
          <t>INT_R_X11Y53/INT_R.NR1END0-&gt;&gt;NR1BEG0</t>
        </is>
      </c>
      <c r="B1493" t="inlineStr">
        <is>
          <t>Buffer</t>
        </is>
      </c>
      <c r="C1493" t="n">
        <v>1.16220225</v>
      </c>
      <c r="D1493" t="n">
        <v>0.008429000000000001</v>
      </c>
      <c r="E1493" t="n">
        <v>0.056</v>
      </c>
      <c r="F1493" t="n">
        <v>0.046</v>
      </c>
      <c r="G1493" t="n">
        <v>0.132</v>
      </c>
      <c r="H1493" t="n">
        <v>0.109</v>
      </c>
      <c r="I1493">
        <f>((D1496 + D1507) + (D1494 + D1495))</f>
        <v/>
      </c>
      <c r="J1493">
        <f>(((D1496 + D1507) + (D1494 + D1495))*C1493)</f>
        <v/>
      </c>
    </row>
    <row r="1494">
      <c r="A1494" t="inlineStr">
        <is>
          <t>INT_R_X11Y53/NR1BEG0</t>
        </is>
      </c>
      <c r="B1494" t="inlineStr">
        <is>
          <t>Part of wire</t>
        </is>
      </c>
      <c r="C1494" t="n">
        <v>0</v>
      </c>
      <c r="D1494" t="n">
        <v>0</v>
      </c>
    </row>
    <row r="1495">
      <c r="A1495" t="inlineStr">
        <is>
          <t>INT_R_X11Y54/NR1END0</t>
        </is>
      </c>
      <c r="B1495" t="inlineStr">
        <is>
          <t>Part of wire</t>
        </is>
      </c>
      <c r="C1495" t="n">
        <v>0</v>
      </c>
      <c r="D1495" t="n">
        <v>0</v>
      </c>
      <c r="I1495">
        <f>(((D1494 + D1495)/2) + (D1496 + D1507))</f>
        <v/>
      </c>
      <c r="J1495">
        <f>((C1494 + C1495)*(((D1494 + D1495)/2) + (D1496 + D1507)))</f>
        <v/>
      </c>
    </row>
    <row r="1496">
      <c r="A1496" t="inlineStr">
        <is>
          <t>INT_R_X11Y54/INT_R.NR1END0-&gt;&gt;IMUX17</t>
        </is>
      </c>
      <c r="B1496" t="inlineStr">
        <is>
          <t>Buffer</t>
        </is>
      </c>
      <c r="C1496" t="n">
        <v>1.6107141875</v>
      </c>
      <c r="D1496" t="n">
        <v>0.007713</v>
      </c>
      <c r="E1496" t="n">
        <v>0.047</v>
      </c>
      <c r="F1496" t="n">
        <v>0.038</v>
      </c>
      <c r="G1496" t="n">
        <v>0.138</v>
      </c>
      <c r="H1496" t="n">
        <v>0.114</v>
      </c>
      <c r="I1496">
        <f>((((D1501) + (D1500))) + (D1497 + D1498))</f>
        <v/>
      </c>
      <c r="J1496">
        <f>(((((D1501) + (D1500))) + (D1497 + D1498))*C1496)</f>
        <v/>
      </c>
    </row>
    <row r="1497">
      <c r="A1497" t="inlineStr">
        <is>
          <t>INT_R_X11Y54/IMUX17</t>
        </is>
      </c>
      <c r="B1497" t="inlineStr">
        <is>
          <t>Part of wire</t>
        </is>
      </c>
      <c r="C1497" t="n">
        <v>0</v>
      </c>
      <c r="D1497" t="n">
        <v>0</v>
      </c>
    </row>
    <row r="1498">
      <c r="A1498" t="inlineStr">
        <is>
          <t>CLBLM_R_X11Y54/CLBLM_IMUX17</t>
        </is>
      </c>
      <c r="B1498" t="inlineStr">
        <is>
          <t>Part of wire</t>
        </is>
      </c>
      <c r="C1498" t="n">
        <v>0</v>
      </c>
      <c r="D1498" t="n">
        <v>0</v>
      </c>
      <c r="I1498">
        <f>(((D1497 + D1498)/2) + (((D1501) + (D1500))))</f>
        <v/>
      </c>
      <c r="J1498">
        <f>((C1497 + C1498)*(((D1497 + D1498)/2) + (((D1501) + (D1500)))))</f>
        <v/>
      </c>
    </row>
    <row r="1499">
      <c r="A1499" t="inlineStr">
        <is>
          <t>CLBLM_R_X11Y54/CLBLM_R.CLBLM_IMUX17-&gt;CLBLM_M_B3</t>
        </is>
      </c>
      <c r="B1499" t="inlineStr">
        <is>
          <t>PassTransistor</t>
        </is>
      </c>
      <c r="C1499" t="n">
        <v>0</v>
      </c>
      <c r="E1499" t="n">
        <v>0</v>
      </c>
      <c r="F1499" t="n">
        <v>0</v>
      </c>
      <c r="G1499" t="n">
        <v>0</v>
      </c>
      <c r="H1499" t="n">
        <v>0</v>
      </c>
      <c r="I1499">
        <f>((D1501) + (D1500))</f>
        <v/>
      </c>
      <c r="J1499">
        <f>(((D1501) + (D1500))*C1499)</f>
        <v/>
      </c>
    </row>
    <row r="1500">
      <c r="A1500" t="inlineStr">
        <is>
          <t>CLBLM_R_X11Y54/CLBLM_M_B3</t>
        </is>
      </c>
      <c r="B1500" t="inlineStr">
        <is>
          <t>Part of wire</t>
        </is>
      </c>
      <c r="C1500" t="n">
        <v>0</v>
      </c>
      <c r="D1500" t="n">
        <v>0</v>
      </c>
      <c r="I1500">
        <f>(((D1500)/2) + (D1501))</f>
        <v/>
      </c>
      <c r="J1500">
        <f>((C1500)*(((D1500)/2) + (D1501)))</f>
        <v/>
      </c>
    </row>
    <row r="1501">
      <c r="A1501" t="inlineStr">
        <is>
          <t>masterReg/readData2[26]_i_4/I0</t>
        </is>
      </c>
      <c r="B1501" t="inlineStr">
        <is>
          <t>Inpin</t>
        </is>
      </c>
      <c r="D1501" t="n">
        <v>0</v>
      </c>
      <c r="E1501" t="n">
        <v>0.141</v>
      </c>
      <c r="F1501" t="n">
        <v>0.114</v>
      </c>
      <c r="G1501" t="n">
        <v>0.37</v>
      </c>
      <c r="H1501" t="n">
        <v>0.298</v>
      </c>
    </row>
    <row r="1502">
      <c r="A1502" t="inlineStr">
        <is>
          <t>sw_IBUF[1]: sw_IBUF[1]_inst/O to masterReg/readData2[26]_i_4/I0 sum delays</t>
        </is>
      </c>
      <c r="E1502">
        <f>(E2 + E5 + E7 + E9 + E11 + E15 + E18 + E31 + E40 + E50 + E59 + E68 + E77 + E856 + E930 + E946 + E985 + E1054 + E1095 + E1146 + E1163 + E1179 + E1246 + E1374 + E1401 + E1426 + E1454 + E1479 + E1493 + E1496 + E1499 + E1501)</f>
        <v/>
      </c>
      <c r="F1502">
        <f>(F2 + F5 + F7 + F9 + F11 + F15 + F18 + F31 + F40 + F50 + F59 + F68 + F77 + F856 + F930 + F946 + F985 + F1054 + F1095 + F1146 + F1163 + F1179 + F1246 + F1374 + F1401 + F1426 + F1454 + F1479 + F1493 + F1496 + F1499 + F1501)</f>
        <v/>
      </c>
      <c r="G1502">
        <f>(G2 + G5 + G7 + G9 + G11 + G15 + G18 + G31 + G40 + G50 + G59 + G68 + G77 + G856 + G930 + G946 + G985 + G1054 + G1095 + G1146 + G1163 + G1179 + G1246 + G1374 + G1401 + G1426 + G1454 + G1479 + G1493 + G1496 + G1499 + G1501)</f>
        <v/>
      </c>
      <c r="H1502">
        <f>(H2 + H5 + H7 + H9 + H11 + H15 + H18 + H31 + H40 + H50 + H59 + H68 + H77 + H856 + H930 + H946 + H985 + H1054 + H1095 + H1146 + H1163 + H1179 + H1246 + H1374 + H1401 + H1426 + H1454 + H1479 + H1493 + H1496 + H1499 + H1501)</f>
        <v/>
      </c>
      <c r="J1502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J1454 + J1456 + J1479 + J1481 + J1493 + J1495 + J1496 + J1498 + J1499 + J1500 + J1501)</f>
        <v/>
      </c>
    </row>
    <row r="1503">
      <c r="A1503" t="inlineStr">
        <is>
          <t>sw_IBUF[1]: sw_IBUF[1]_inst/O to masterReg/readData2[26]_i_4/I0sum delays + cap delay</t>
        </is>
      </c>
      <c r="E1503">
        <f>1000*(E1502 + J1502)</f>
        <v/>
      </c>
      <c r="F1503">
        <f>1000*(F1502 + J1502)</f>
        <v/>
      </c>
      <c r="G1503">
        <f>1000*(G1502 + J1502)</f>
        <v/>
      </c>
      <c r="H1503">
        <f>1000*(H1502 + J1502)</f>
        <v/>
      </c>
    </row>
    <row r="1505">
      <c r="A1505" t="inlineStr">
        <is>
          <t>sw_IBUF[1]: sw_IBUF[1]_inst/O to masterReg/readData2[26]_i_4/I0Total delay (from Vivado)</t>
        </is>
      </c>
      <c r="E1505" t="inlineStr">
        <is>
          <t>2509</t>
        </is>
      </c>
      <c r="F1505" t="inlineStr">
        <is>
          <t>2191</t>
        </is>
      </c>
      <c r="G1505" t="inlineStr">
        <is>
          <t>4142</t>
        </is>
      </c>
      <c r="H1505" t="inlineStr">
        <is>
          <t>3541</t>
        </is>
      </c>
    </row>
    <row r="1507">
      <c r="A1507" t="inlineStr">
        <is>
          <t>INT_R_X11Y54/INT_R.NR1END0-&gt;&gt;IMUX32</t>
        </is>
      </c>
      <c r="B1507" t="inlineStr">
        <is>
          <t>Buffer</t>
        </is>
      </c>
      <c r="C1507" t="n">
        <v>1.6107141875</v>
      </c>
      <c r="D1507" t="n">
        <v>0.007713</v>
      </c>
      <c r="E1507" t="n">
        <v>0.047</v>
      </c>
      <c r="F1507" t="n">
        <v>0.038</v>
      </c>
      <c r="G1507" t="n">
        <v>0.138</v>
      </c>
      <c r="H1507" t="n">
        <v>0.114</v>
      </c>
      <c r="I1507">
        <f>((((D1512) + (D1511))) + (D1508 + D1509))</f>
        <v/>
      </c>
      <c r="J1507">
        <f>(((((D1512) + (D1511))) + (D1508 + D1509))*C1507)</f>
        <v/>
      </c>
    </row>
    <row r="1508">
      <c r="A1508" t="inlineStr">
        <is>
          <t>INT_R_X11Y54/IMUX32</t>
        </is>
      </c>
      <c r="B1508" t="inlineStr">
        <is>
          <t>Part of wire</t>
        </is>
      </c>
      <c r="C1508" t="n">
        <v>0</v>
      </c>
      <c r="D1508" t="n">
        <v>0</v>
      </c>
    </row>
    <row r="1509">
      <c r="A1509" t="inlineStr">
        <is>
          <t>CLBLM_R_X11Y54/CLBLM_IMUX32</t>
        </is>
      </c>
      <c r="B1509" t="inlineStr">
        <is>
          <t>Part of wire</t>
        </is>
      </c>
      <c r="C1509" t="n">
        <v>0</v>
      </c>
      <c r="D1509" t="n">
        <v>0</v>
      </c>
      <c r="I1509">
        <f>(((D1508 + D1509)/2) + (((D1512) + (D1511))))</f>
        <v/>
      </c>
      <c r="J1509">
        <f>((C1508 + C1509)*(((D1508 + D1509)/2) + (((D1512) + (D1511)))))</f>
        <v/>
      </c>
    </row>
    <row r="1510">
      <c r="A1510" t="inlineStr">
        <is>
          <t>CLBLM_R_X11Y54/CLBLM_R.CLBLM_IMUX32-&gt;CLBLM_M_C1</t>
        </is>
      </c>
      <c r="B1510" t="inlineStr">
        <is>
          <t>PassTransistor</t>
        </is>
      </c>
      <c r="C1510" t="n">
        <v>0</v>
      </c>
      <c r="E1510" t="n">
        <v>0</v>
      </c>
      <c r="F1510" t="n">
        <v>0</v>
      </c>
      <c r="G1510" t="n">
        <v>0</v>
      </c>
      <c r="H1510" t="n">
        <v>0</v>
      </c>
      <c r="I1510">
        <f>((D1512) + (D1511))</f>
        <v/>
      </c>
      <c r="J1510">
        <f>(((D1512) + (D1511))*C1510)</f>
        <v/>
      </c>
    </row>
    <row r="1511">
      <c r="A1511" t="inlineStr">
        <is>
          <t>CLBLM_R_X11Y54/CLBLM_M_C1</t>
        </is>
      </c>
      <c r="B1511" t="inlineStr">
        <is>
          <t>Part of wire</t>
        </is>
      </c>
      <c r="C1511" t="n">
        <v>0</v>
      </c>
      <c r="D1511" t="n">
        <v>0</v>
      </c>
      <c r="I1511">
        <f>(((D1511)/2) + (D1512))</f>
        <v/>
      </c>
      <c r="J1511">
        <f>((C1511)*(((D1511)/2) + (D1512)))</f>
        <v/>
      </c>
    </row>
    <row r="1512">
      <c r="A1512" t="inlineStr">
        <is>
          <t>ALU1/register_reg_r1_0_31_24_29_i_14/I4</t>
        </is>
      </c>
      <c r="B1512" t="inlineStr">
        <is>
          <t>Inpin</t>
        </is>
      </c>
      <c r="D1512" t="n">
        <v>0</v>
      </c>
      <c r="E1512" t="n">
        <v>0.219</v>
      </c>
      <c r="F1512" t="n">
        <v>0.176</v>
      </c>
      <c r="G1512" t="n">
        <v>0.521</v>
      </c>
      <c r="H1512" t="n">
        <v>0.42</v>
      </c>
    </row>
    <row r="1513">
      <c r="A1513" t="inlineStr">
        <is>
          <t>sw_IBUF[1]: sw_IBUF[1]_inst/O to ALU1/register_reg_r1_0_31_24_29_i_14/I4 sum delays</t>
        </is>
      </c>
      <c r="E1513">
        <f>(E2 + E5 + E7 + E9 + E11 + E15 + E18 + E31 + E40 + E50 + E59 + E68 + E77 + E856 + E930 + E946 + E985 + E1054 + E1095 + E1146 + E1163 + E1179 + E1246 + E1374 + E1401 + E1426 + E1454 + E1479 + E1493 + E1507 + E1510 + E1512)</f>
        <v/>
      </c>
      <c r="F1513">
        <f>(F2 + F5 + F7 + F9 + F11 + F15 + F18 + F31 + F40 + F50 + F59 + F68 + F77 + F856 + F930 + F946 + F985 + F1054 + F1095 + F1146 + F1163 + F1179 + F1246 + F1374 + F1401 + F1426 + F1454 + F1479 + F1493 + F1507 + F1510 + F1512)</f>
        <v/>
      </c>
      <c r="G1513">
        <f>(G2 + G5 + G7 + G9 + G11 + G15 + G18 + G31 + G40 + G50 + G59 + G68 + G77 + G856 + G930 + G946 + G985 + G1054 + G1095 + G1146 + G1163 + G1179 + G1246 + G1374 + G1401 + G1426 + G1454 + G1479 + G1493 + G1507 + G1510 + G1512)</f>
        <v/>
      </c>
      <c r="H1513">
        <f>(H2 + H5 + H7 + H9 + H11 + H15 + H18 + H31 + H40 + H50 + H59 + H68 + H77 + H856 + H930 + H946 + H985 + H1054 + H1095 + H1146 + H1163 + H1179 + H1246 + H1374 + H1401 + H1426 + H1454 + H1479 + H1493 + H1507 + H1510 + H1512)</f>
        <v/>
      </c>
      <c r="J1513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J1454 + J1456 + J1479 + J1481 + J1493 + J1495 + J1507 + J1509 + J1510 + J1511 + J1512)</f>
        <v/>
      </c>
    </row>
    <row r="1514">
      <c r="A1514" t="inlineStr">
        <is>
          <t>sw_IBUF[1]: sw_IBUF[1]_inst/O to ALU1/register_reg_r1_0_31_24_29_i_14/I4sum delays + cap delay</t>
        </is>
      </c>
      <c r="E1514">
        <f>1000*(E1513 + J1513)</f>
        <v/>
      </c>
      <c r="F1514">
        <f>1000*(F1513 + J1513)</f>
        <v/>
      </c>
      <c r="G1514">
        <f>1000*(G1513 + J1513)</f>
        <v/>
      </c>
      <c r="H1514">
        <f>1000*(H1513 + J1513)</f>
        <v/>
      </c>
    </row>
    <row r="1516">
      <c r="A1516" t="inlineStr">
        <is>
          <t>sw_IBUF[1]: sw_IBUF[1]_inst/O to ALU1/register_reg_r1_0_31_24_29_i_14/I4Total delay (from Vivado)</t>
        </is>
      </c>
      <c r="E1516" t="inlineStr">
        <is>
          <t>2587</t>
        </is>
      </c>
      <c r="F1516" t="inlineStr">
        <is>
          <t>2253</t>
        </is>
      </c>
      <c r="G1516" t="inlineStr">
        <is>
          <t>4278</t>
        </is>
      </c>
      <c r="H1516" t="inlineStr">
        <is>
          <t>3650</t>
        </is>
      </c>
    </row>
    <row r="1518">
      <c r="A1518" t="inlineStr">
        <is>
          <t>INT_R_X11Y51/INT_R.NN2END0-&gt;&gt;NW2BEG0</t>
        </is>
      </c>
      <c r="B1518" t="inlineStr">
        <is>
          <t>Buffer</t>
        </is>
      </c>
      <c r="C1518" t="n">
        <v>1.1851186875</v>
      </c>
      <c r="D1518" t="n">
        <v>0.008473000000000001</v>
      </c>
      <c r="E1518" t="n">
        <v>0.041</v>
      </c>
      <c r="F1518" t="n">
        <v>0.033</v>
      </c>
      <c r="G1518" t="n">
        <v>0.137</v>
      </c>
      <c r="H1518" t="n">
        <v>0.113</v>
      </c>
      <c r="I1518">
        <f>((D1523 + D1549 + D1601) + (D1519 + D1520 + D1521 + D1522))</f>
        <v/>
      </c>
      <c r="J1518">
        <f>(((D1523 + D1549 + D1601) + (D1519 + D1520 + D1521 + D1522))*C1518)</f>
        <v/>
      </c>
    </row>
    <row r="1519">
      <c r="A1519" t="inlineStr">
        <is>
          <t>INT_R_X11Y51/NW2BEG0</t>
        </is>
      </c>
      <c r="B1519" t="inlineStr">
        <is>
          <t>Part of wire</t>
        </is>
      </c>
      <c r="C1519" t="n">
        <v>0</v>
      </c>
      <c r="D1519" t="n">
        <v>0</v>
      </c>
    </row>
    <row r="1520">
      <c r="A1520" t="inlineStr">
        <is>
          <t>INT_L_X10Y52/NW2END0</t>
        </is>
      </c>
      <c r="B1520" t="inlineStr">
        <is>
          <t>Part of wire</t>
        </is>
      </c>
      <c r="C1520" t="n">
        <v>0</v>
      </c>
      <c r="D1520" t="n">
        <v>0</v>
      </c>
    </row>
    <row r="1521">
      <c r="A1521" t="inlineStr">
        <is>
          <t>INT_L_X10Y51/NW2END_S0_0</t>
        </is>
      </c>
      <c r="B1521" t="inlineStr">
        <is>
          <t>Part of wire</t>
        </is>
      </c>
      <c r="C1521" t="n">
        <v>0</v>
      </c>
      <c r="D1521" t="n">
        <v>0</v>
      </c>
    </row>
    <row r="1522">
      <c r="A1522" t="inlineStr">
        <is>
          <t>INT_R_X11Y52/NW2A0</t>
        </is>
      </c>
      <c r="B1522" t="inlineStr">
        <is>
          <t>Part of wire</t>
        </is>
      </c>
      <c r="C1522" t="n">
        <v>0</v>
      </c>
      <c r="D1522" t="n">
        <v>0</v>
      </c>
      <c r="I1522">
        <f>(((D1519 + D1520 + D1521 + D1522)/2) + (D1523 + D1549 + D1601))</f>
        <v/>
      </c>
      <c r="J1522">
        <f>((C1519 + C1520 + C1521 + C1522)*(((D1519 + D1520 + D1521 + D1522)/2) + (D1523 + D1549 + D1601)))</f>
        <v/>
      </c>
    </row>
    <row r="1523">
      <c r="A1523" t="inlineStr">
        <is>
          <t>INT_L_X10Y52/INT_L.NW2END0-&gt;&gt;WR1BEG1</t>
        </is>
      </c>
      <c r="B1523" t="inlineStr">
        <is>
          <t>Buffer</t>
        </is>
      </c>
      <c r="C1523" t="n">
        <v>1.16220225</v>
      </c>
      <c r="D1523" t="n">
        <v>0.008429000000000001</v>
      </c>
      <c r="E1523" t="n">
        <v>0.043</v>
      </c>
      <c r="F1523" t="n">
        <v>0.035</v>
      </c>
      <c r="G1523" t="n">
        <v>0.124</v>
      </c>
      <c r="H1523" t="n">
        <v>0.103</v>
      </c>
      <c r="I1523">
        <f>((D1530) + (D1524 + D1525 + D1526 + D1527 + D1528 + D1529))</f>
        <v/>
      </c>
      <c r="J1523">
        <f>(((D1530) + (D1524 + D1525 + D1526 + D1527 + D1528 + D1529))*C1523)</f>
        <v/>
      </c>
    </row>
    <row r="1524">
      <c r="A1524" t="inlineStr">
        <is>
          <t>INT_L_X10Y52/WR1BEG1</t>
        </is>
      </c>
      <c r="B1524" t="inlineStr">
        <is>
          <t>Part of wire</t>
        </is>
      </c>
      <c r="C1524" t="n">
        <v>0</v>
      </c>
      <c r="D1524" t="n">
        <v>0</v>
      </c>
    </row>
    <row r="1525">
      <c r="A1525" t="inlineStr">
        <is>
          <t>INT_R_X9Y52/WR1END1</t>
        </is>
      </c>
      <c r="B1525" t="inlineStr">
        <is>
          <t>Part of wire</t>
        </is>
      </c>
      <c r="C1525" t="n">
        <v>0</v>
      </c>
      <c r="D1525" t="n">
        <v>0</v>
      </c>
    </row>
    <row r="1526">
      <c r="A1526" t="inlineStr">
        <is>
          <t>CLBLM_L_X10Y52/CLBLM_WR1END1</t>
        </is>
      </c>
      <c r="B1526" t="inlineStr">
        <is>
          <t>Part of wire</t>
        </is>
      </c>
      <c r="C1526" t="n">
        <v>0.09451000000000001</v>
      </c>
      <c r="D1526" t="n">
        <v>0.005801</v>
      </c>
    </row>
    <row r="1527">
      <c r="A1527" t="inlineStr">
        <is>
          <t>VBRK_X29Y55/VBRK_WR1END1</t>
        </is>
      </c>
      <c r="B1527" t="inlineStr">
        <is>
          <t>Part of wire</t>
        </is>
      </c>
      <c r="C1527" t="n">
        <v>0.01211</v>
      </c>
      <c r="D1527" t="n">
        <v>0.00162</v>
      </c>
    </row>
    <row r="1528">
      <c r="A1528" t="inlineStr">
        <is>
          <t>DSP_R_X9Y50/DSP_WR1END1_2</t>
        </is>
      </c>
      <c r="B1528" t="inlineStr">
        <is>
          <t>Part of wire</t>
        </is>
      </c>
      <c r="C1528" t="n">
        <v>0.04743</v>
      </c>
      <c r="D1528" t="n">
        <v>0.0119</v>
      </c>
    </row>
    <row r="1529">
      <c r="A1529" t="inlineStr">
        <is>
          <t>INT_INTERFACE_R_X9Y52/INT_INTERFACE_WR1END1</t>
        </is>
      </c>
      <c r="B1529" t="inlineStr">
        <is>
          <t>Part of wire</t>
        </is>
      </c>
      <c r="C1529" t="n">
        <v>0</v>
      </c>
      <c r="D1529" t="n">
        <v>0</v>
      </c>
      <c r="I1529">
        <f>(((D1524 + D1525 + D1526 + D1527 + D1528 + D1529)/2) + (D1530))</f>
        <v/>
      </c>
      <c r="J1529">
        <f>((C1524 + C1525 + C1526 + C1527 + C1528 + C1529)*(((D1524 + D1525 + D1526 + D1527 + D1528 + D1529)/2) + (D1530)))</f>
        <v/>
      </c>
    </row>
    <row r="1530">
      <c r="A1530" t="inlineStr">
        <is>
          <t>INT_R_X9Y52/INT_R.WR1END1-&gt;&gt;WW2BEG0</t>
        </is>
      </c>
      <c r="B1530" t="inlineStr">
        <is>
          <t>Buffer</t>
        </is>
      </c>
      <c r="C1530" t="n">
        <v>1.1851186875</v>
      </c>
      <c r="D1530" t="n">
        <v>0.008473000000000001</v>
      </c>
      <c r="E1530" t="n">
        <v>0.063</v>
      </c>
      <c r="F1530" t="n">
        <v>0.052</v>
      </c>
      <c r="G1530" t="n">
        <v>0.143</v>
      </c>
      <c r="H1530" t="n">
        <v>0.118</v>
      </c>
      <c r="I1530">
        <f>((D1536) + (D1531 + D1532 + D1533 + D1534 + D1535))</f>
        <v/>
      </c>
      <c r="J1530">
        <f>(((D1536) + (D1531 + D1532 + D1533 + D1534 + D1535))*C1530)</f>
        <v/>
      </c>
    </row>
    <row r="1531">
      <c r="A1531" t="inlineStr">
        <is>
          <t>INT_R_X9Y52/WW2BEG0</t>
        </is>
      </c>
      <c r="B1531" t="inlineStr">
        <is>
          <t>Part of wire</t>
        </is>
      </c>
      <c r="C1531" t="n">
        <v>0</v>
      </c>
      <c r="D1531" t="n">
        <v>0</v>
      </c>
    </row>
    <row r="1532">
      <c r="A1532" t="inlineStr">
        <is>
          <t>INT_R_X7Y52/WW2END0</t>
        </is>
      </c>
      <c r="B1532" t="inlineStr">
        <is>
          <t>Part of wire</t>
        </is>
      </c>
      <c r="C1532" t="n">
        <v>0</v>
      </c>
      <c r="D1532" t="n">
        <v>0</v>
      </c>
    </row>
    <row r="1533">
      <c r="A1533" t="inlineStr">
        <is>
          <t>INT_L_X8Y52/WW2A0</t>
        </is>
      </c>
      <c r="B1533" t="inlineStr">
        <is>
          <t>Part of wire</t>
        </is>
      </c>
      <c r="C1533" t="n">
        <v>0</v>
      </c>
      <c r="D1533" t="n">
        <v>0</v>
      </c>
    </row>
    <row r="1534">
      <c r="A1534" t="inlineStr">
        <is>
          <t>CLBLM_L_X8Y52/CLBLM_WW2END0</t>
        </is>
      </c>
      <c r="B1534" t="inlineStr">
        <is>
          <t>Part of wire</t>
        </is>
      </c>
      <c r="C1534" t="n">
        <v>0</v>
      </c>
      <c r="D1534" t="n">
        <v>0</v>
      </c>
    </row>
    <row r="1535">
      <c r="A1535" t="inlineStr">
        <is>
          <t>CLBLM_R_X7Y52/CLBLM_WW2END0</t>
        </is>
      </c>
      <c r="B1535" t="inlineStr">
        <is>
          <t>Part of wire</t>
        </is>
      </c>
      <c r="C1535" t="n">
        <v>0</v>
      </c>
      <c r="D1535" t="n">
        <v>0</v>
      </c>
      <c r="I1535">
        <f>(((D1531 + D1532 + D1533 + D1534 + D1535)/2) + (D1536))</f>
        <v/>
      </c>
      <c r="J1535">
        <f>((C1531 + C1532 + C1533 + C1534 + C1535)*(((D1531 + D1532 + D1533 + D1534 + D1535)/2) + (D1536)))</f>
        <v/>
      </c>
    </row>
    <row r="1536">
      <c r="A1536" t="inlineStr">
        <is>
          <t>INT_R_X7Y52/INT_R.WW2END0-&gt;&gt;BYP_ALT1</t>
        </is>
      </c>
      <c r="B1536" t="inlineStr">
        <is>
          <t>Buffer</t>
        </is>
      </c>
      <c r="C1536" t="n">
        <v>0</v>
      </c>
      <c r="D1536" t="n">
        <v>0.00757</v>
      </c>
      <c r="E1536" t="n">
        <v>0</v>
      </c>
      <c r="F1536" t="n">
        <v>0</v>
      </c>
      <c r="G1536" t="n">
        <v>0</v>
      </c>
      <c r="H1536" t="n">
        <v>0</v>
      </c>
      <c r="I1536">
        <f>((D1538) + (D1537))</f>
        <v/>
      </c>
      <c r="J1536">
        <f>(((D1538) + (D1537))*C1536)</f>
        <v/>
      </c>
    </row>
    <row r="1537">
      <c r="A1537" t="inlineStr">
        <is>
          <t>INT_R_X7Y52/BYP_ALT1</t>
        </is>
      </c>
      <c r="B1537" t="inlineStr">
        <is>
          <t>Part of wire</t>
        </is>
      </c>
      <c r="C1537" t="n">
        <v>0</v>
      </c>
      <c r="D1537" t="n">
        <v>0</v>
      </c>
      <c r="I1537">
        <f>(((D1537)/2) + (D1538))</f>
        <v/>
      </c>
      <c r="J1537">
        <f>((C1537)*(((D1537)/2) + (D1538)))</f>
        <v/>
      </c>
    </row>
    <row r="1538">
      <c r="A1538" t="inlineStr">
        <is>
          <t>INT_R_X7Y52/INT_R.BYP_ALT1-&gt;&gt;BYP1</t>
        </is>
      </c>
      <c r="B1538" t="inlineStr">
        <is>
          <t>Buffer</t>
        </is>
      </c>
      <c r="C1538" t="n">
        <v>3.489880625</v>
      </c>
      <c r="D1538" t="n">
        <v>0</v>
      </c>
      <c r="E1538" t="n">
        <v>0.055</v>
      </c>
      <c r="F1538" t="n">
        <v>0.045</v>
      </c>
      <c r="G1538" t="n">
        <v>0.179</v>
      </c>
      <c r="H1538" t="n">
        <v>0.148</v>
      </c>
      <c r="I1538">
        <f>((((D1543) + (D1542))) + (D1539 + D1540))</f>
        <v/>
      </c>
      <c r="J1538">
        <f>(((((D1543) + (D1542))) + (D1539 + D1540))*C1538)</f>
        <v/>
      </c>
    </row>
    <row r="1539">
      <c r="A1539" t="inlineStr">
        <is>
          <t>INT_R_X7Y52/BYP1</t>
        </is>
      </c>
      <c r="B1539" t="inlineStr">
        <is>
          <t>Part of wire</t>
        </is>
      </c>
      <c r="C1539" t="n">
        <v>0</v>
      </c>
      <c r="D1539" t="n">
        <v>0</v>
      </c>
    </row>
    <row r="1540">
      <c r="A1540" t="inlineStr">
        <is>
          <t>CLBLM_R_X7Y52/CLBLM_BYP1</t>
        </is>
      </c>
      <c r="B1540" t="inlineStr">
        <is>
          <t>Part of wire</t>
        </is>
      </c>
      <c r="C1540" t="n">
        <v>0</v>
      </c>
      <c r="D1540" t="n">
        <v>0</v>
      </c>
      <c r="I1540">
        <f>(((D1539 + D1540)/2) + (((D1543) + (D1542))))</f>
        <v/>
      </c>
      <c r="J1540">
        <f>((C1539 + C1540)*(((D1539 + D1540)/2) + (((D1543) + (D1542)))))</f>
        <v/>
      </c>
    </row>
    <row r="1541">
      <c r="A1541" t="inlineStr">
        <is>
          <t>CLBLM_R_X7Y52/CLBLM_R.CLBLM_BYP1-&gt;CLBLM_M_AX</t>
        </is>
      </c>
      <c r="B1541" t="inlineStr">
        <is>
          <t>PassTransistor</t>
        </is>
      </c>
      <c r="C1541" t="n">
        <v>0</v>
      </c>
      <c r="E1541" t="n">
        <v>0</v>
      </c>
      <c r="F1541" t="n">
        <v>0</v>
      </c>
      <c r="G1541" t="n">
        <v>0</v>
      </c>
      <c r="H1541" t="n">
        <v>0</v>
      </c>
      <c r="I1541">
        <f>((D1543) + (D1542))</f>
        <v/>
      </c>
      <c r="J1541">
        <f>(((D1543) + (D1542))*C1541)</f>
        <v/>
      </c>
    </row>
    <row r="1542">
      <c r="A1542" t="inlineStr">
        <is>
          <t>CLBLM_R_X7Y52/CLBLM_M_AX</t>
        </is>
      </c>
      <c r="B1542" t="inlineStr">
        <is>
          <t>Part of wire</t>
        </is>
      </c>
      <c r="C1542" t="n">
        <v>0</v>
      </c>
      <c r="D1542" t="n">
        <v>0</v>
      </c>
      <c r="I1542">
        <f>(((D1542)/2) + (D1543))</f>
        <v/>
      </c>
      <c r="J1542">
        <f>((C1542)*(((D1542)/2) + (D1543)))</f>
        <v/>
      </c>
    </row>
    <row r="1543">
      <c r="A1543" t="inlineStr">
        <is>
          <t>masterReg/readData2_reg[29]_i_5/S</t>
        </is>
      </c>
      <c r="B1543" t="inlineStr">
        <is>
          <t>Inpin</t>
        </is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t="inlineStr">
        <is>
          <t>sw_IBUF[1]: sw_IBUF[1]_inst/O to masterReg/readData2_reg[29]_i_5/S sum delays</t>
        </is>
      </c>
      <c r="E1544">
        <f>(E2 + E5 + E7 + E9 + E11 + E15 + E18 + E31 + E40 + E50 + E59 + E68 + E77 + E856 + E930 + E946 + E985 + E1054 + E1095 + E1146 + E1163 + E1179 + E1246 + E1374 + E1401 + E1426 + E1518 + E1523 + E1530 + E1536 + E1538 + E1541 + E1543)</f>
        <v/>
      </c>
      <c r="F1544">
        <f>(F2 + F5 + F7 + F9 + F11 + F15 + F18 + F31 + F40 + F50 + F59 + F68 + F77 + F856 + F930 + F946 + F985 + F1054 + F1095 + F1146 + F1163 + F1179 + F1246 + F1374 + F1401 + F1426 + F1518 + F1523 + F1530 + F1536 + F1538 + F1541 + F1543)</f>
        <v/>
      </c>
      <c r="G1544">
        <f>(G2 + G5 + G7 + G9 + G11 + G15 + G18 + G31 + G40 + G50 + G59 + G68 + G77 + G856 + G930 + G946 + G985 + G1054 + G1095 + G1146 + G1163 + G1179 + G1246 + G1374 + G1401 + G1426 + G1518 + G1523 + G1530 + G1536 + G1538 + G1541 + G1543)</f>
        <v/>
      </c>
      <c r="H1544">
        <f>(H2 + H5 + H7 + H9 + H11 + H15 + H18 + H31 + H40 + H50 + H59 + H68 + H77 + H856 + H930 + H946 + H985 + H1054 + H1095 + H1146 + H1163 + H1179 + H1246 + H1374 + H1401 + H1426 + H1518 + H1523 + H1530 + H1536 + H1538 + H1541 + H1543)</f>
        <v/>
      </c>
      <c r="J1544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J1518 + J1522 + J1523 + J1529 + J1530 + J1535 + J1536 + J1537 + J1538 + J1540 + J1541 + J1542 + J1543)</f>
        <v/>
      </c>
    </row>
    <row r="1545">
      <c r="A1545" t="inlineStr">
        <is>
          <t>sw_IBUF[1]: sw_IBUF[1]_inst/O to masterReg/readData2_reg[29]_i_5/Ssum delays + cap delay</t>
        </is>
      </c>
      <c r="E1545">
        <f>1000*(E1544 + J1544)</f>
        <v/>
      </c>
      <c r="F1545">
        <f>1000*(F1544 + J1544)</f>
        <v/>
      </c>
      <c r="G1545">
        <f>1000*(G1544 + J1544)</f>
        <v/>
      </c>
      <c r="H1545">
        <f>1000*(H1544 + J1544)</f>
        <v/>
      </c>
    </row>
    <row r="1547">
      <c r="A1547" t="inlineStr">
        <is>
          <t>sw_IBUF[1]: sw_IBUF[1]_inst/O to masterReg/readData2_reg[29]_i_5/STotal delay (from Vivado)</t>
        </is>
      </c>
      <c r="E1547" t="inlineStr">
        <is>
          <t>2365</t>
        </is>
      </c>
      <c r="F1547" t="inlineStr">
        <is>
          <t>2076</t>
        </is>
      </c>
      <c r="G1547" t="inlineStr">
        <is>
          <t>3899</t>
        </is>
      </c>
      <c r="H1547" t="inlineStr">
        <is>
          <t>3348</t>
        </is>
      </c>
    </row>
    <row r="1549">
      <c r="A1549" t="inlineStr">
        <is>
          <t>INT_L_X10Y52/INT_L.NW2END0-&gt;&gt;BYP_ALT0</t>
        </is>
      </c>
      <c r="B1549" t="inlineStr">
        <is>
          <t>Buffer</t>
        </is>
      </c>
      <c r="C1549" t="n">
        <v>0</v>
      </c>
      <c r="D1549" t="n">
        <v>0.00757</v>
      </c>
      <c r="E1549" t="n">
        <v>0</v>
      </c>
      <c r="F1549" t="n">
        <v>0</v>
      </c>
      <c r="G1549" t="n">
        <v>0</v>
      </c>
      <c r="H1549" t="n">
        <v>0</v>
      </c>
      <c r="I1549">
        <f>((D1551 + D1562) + (D1550))</f>
        <v/>
      </c>
      <c r="J1549">
        <f>(((D1551 + D1562) + (D1550))*C1549)</f>
        <v/>
      </c>
    </row>
    <row r="1550">
      <c r="A1550" t="inlineStr">
        <is>
          <t>INT_L_X10Y52/BYP_ALT0</t>
        </is>
      </c>
      <c r="B1550" t="inlineStr">
        <is>
          <t>Part of wire</t>
        </is>
      </c>
      <c r="C1550" t="n">
        <v>0</v>
      </c>
      <c r="D1550" t="n">
        <v>0</v>
      </c>
      <c r="I1550">
        <f>(((D1550)/2) + (D1551 + D1562))</f>
        <v/>
      </c>
      <c r="J1550">
        <f>((C1550)*(((D1550)/2) + (D1551 + D1562)))</f>
        <v/>
      </c>
    </row>
    <row r="1551">
      <c r="A1551" t="inlineStr">
        <is>
          <t>INT_L_X10Y52/INT_L.BYP_ALT0-&gt;&gt;BYP_L0</t>
        </is>
      </c>
      <c r="B1551" t="inlineStr">
        <is>
          <t>Buffer</t>
        </is>
      </c>
      <c r="C1551" t="n">
        <v>3.489880625</v>
      </c>
      <c r="D1551" t="n">
        <v>0</v>
      </c>
      <c r="E1551" t="n">
        <v>0.055</v>
      </c>
      <c r="F1551" t="n">
        <v>0.045</v>
      </c>
      <c r="G1551" t="n">
        <v>0.179</v>
      </c>
      <c r="H1551" t="n">
        <v>0.148</v>
      </c>
      <c r="I1551">
        <f>((((D1556) + (D1555))) + (D1552 + D1553))</f>
        <v/>
      </c>
      <c r="J1551">
        <f>(((((D1556) + (D1555))) + (D1552 + D1553))*C1551)</f>
        <v/>
      </c>
    </row>
    <row r="1552">
      <c r="A1552" t="inlineStr">
        <is>
          <t>INT_L_X10Y52/BYP_L0</t>
        </is>
      </c>
      <c r="B1552" t="inlineStr">
        <is>
          <t>Part of wire</t>
        </is>
      </c>
      <c r="C1552" t="n">
        <v>0</v>
      </c>
      <c r="D1552" t="n">
        <v>0</v>
      </c>
    </row>
    <row r="1553">
      <c r="A1553" t="inlineStr">
        <is>
          <t>CLBLM_L_X10Y52/CLBLM_BYP0</t>
        </is>
      </c>
      <c r="B1553" t="inlineStr">
        <is>
          <t>Part of wire</t>
        </is>
      </c>
      <c r="C1553" t="n">
        <v>0</v>
      </c>
      <c r="D1553" t="n">
        <v>0</v>
      </c>
      <c r="I1553">
        <f>(((D1552 + D1553)/2) + (((D1556) + (D1555))))</f>
        <v/>
      </c>
      <c r="J1553">
        <f>((C1552 + C1553)*(((D1552 + D1553)/2) + (((D1556) + (D1555)))))</f>
        <v/>
      </c>
    </row>
    <row r="1554">
      <c r="A1554" t="inlineStr">
        <is>
          <t>CLBLM_L_X10Y52/CLBLM_L.CLBLM_BYP0-&gt;CLBLM_L_AX</t>
        </is>
      </c>
      <c r="B1554" t="inlineStr">
        <is>
          <t>PassTransistor</t>
        </is>
      </c>
      <c r="C1554" t="n">
        <v>0</v>
      </c>
      <c r="E1554" t="n">
        <v>0</v>
      </c>
      <c r="F1554" t="n">
        <v>0</v>
      </c>
      <c r="G1554" t="n">
        <v>0</v>
      </c>
      <c r="H1554" t="n">
        <v>0</v>
      </c>
      <c r="I1554">
        <f>((D1556) + (D1555))</f>
        <v/>
      </c>
      <c r="J1554">
        <f>(((D1556) + (D1555))*C1554)</f>
        <v/>
      </c>
    </row>
    <row r="1555">
      <c r="A1555" t="inlineStr">
        <is>
          <t>CLBLM_L_X10Y52/CLBLM_L_AX</t>
        </is>
      </c>
      <c r="B1555" t="inlineStr">
        <is>
          <t>Part of wire</t>
        </is>
      </c>
      <c r="C1555" t="n">
        <v>0</v>
      </c>
      <c r="D1555" t="n">
        <v>0</v>
      </c>
      <c r="I1555">
        <f>(((D1555)/2) + (D1556))</f>
        <v/>
      </c>
      <c r="J1555">
        <f>((C1555)*(((D1555)/2) + (D1556)))</f>
        <v/>
      </c>
    </row>
    <row r="1556">
      <c r="A1556" t="inlineStr">
        <is>
          <t>masterReg/readData2_reg[30]_i_5/S</t>
        </is>
      </c>
      <c r="B1556" t="inlineStr">
        <is>
          <t>Inpin</t>
        </is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t="inlineStr">
        <is>
          <t>sw_IBUF[1]: sw_IBUF[1]_inst/O to masterReg/readData2_reg[30]_i_5/S sum delays</t>
        </is>
      </c>
      <c r="E1557">
        <f>(E2 + E5 + E7 + E9 + E11 + E15 + E18 + E31 + E40 + E50 + E59 + E68 + E77 + E856 + E930 + E946 + E985 + E1054 + E1095 + E1146 + E1163 + E1179 + E1246 + E1374 + E1401 + E1426 + E1518 + E1549 + E1551 + E1554 + E1556)</f>
        <v/>
      </c>
      <c r="F1557">
        <f>(F2 + F5 + F7 + F9 + F11 + F15 + F18 + F31 + F40 + F50 + F59 + F68 + F77 + F856 + F930 + F946 + F985 + F1054 + F1095 + F1146 + F1163 + F1179 + F1246 + F1374 + F1401 + F1426 + F1518 + F1549 + F1551 + F1554 + F1556)</f>
        <v/>
      </c>
      <c r="G1557">
        <f>(G2 + G5 + G7 + G9 + G11 + G15 + G18 + G31 + G40 + G50 + G59 + G68 + G77 + G856 + G930 + G946 + G985 + G1054 + G1095 + G1146 + G1163 + G1179 + G1246 + G1374 + G1401 + G1426 + G1518 + G1549 + G1551 + G1554 + G1556)</f>
        <v/>
      </c>
      <c r="H1557">
        <f>(H2 + H5 + H7 + H9 + H11 + H15 + H18 + H31 + H40 + H50 + H59 + H68 + H77 + H856 + H930 + H946 + H985 + H1054 + H1095 + H1146 + H1163 + H1179 + H1246 + H1374 + H1401 + H1426 + H1518 + H1549 + H1551 + H1554 + H1556)</f>
        <v/>
      </c>
      <c r="J1557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J1518 + J1522 + J1549 + J1550 + J1551 + J1553 + J1554 + J1555 + J1556)</f>
        <v/>
      </c>
    </row>
    <row r="1558">
      <c r="A1558" t="inlineStr">
        <is>
          <t>sw_IBUF[1]: sw_IBUF[1]_inst/O to masterReg/readData2_reg[30]_i_5/Ssum delays + cap delay</t>
        </is>
      </c>
      <c r="E1558">
        <f>1000*(E1557 + J1557)</f>
        <v/>
      </c>
      <c r="F1558">
        <f>1000*(F1557 + J1557)</f>
        <v/>
      </c>
      <c r="G1558">
        <f>1000*(G1557 + J1557)</f>
        <v/>
      </c>
      <c r="H1558">
        <f>1000*(H1557 + J1557)</f>
        <v/>
      </c>
    </row>
    <row r="1560">
      <c r="A1560" t="inlineStr">
        <is>
          <t>sw_IBUF[1]: sw_IBUF[1]_inst/O to masterReg/readData2_reg[30]_i_5/STotal delay (from Vivado)</t>
        </is>
      </c>
      <c r="E1560" t="inlineStr">
        <is>
          <t>2218</t>
        </is>
      </c>
      <c r="F1560" t="inlineStr">
        <is>
          <t>1948</t>
        </is>
      </c>
      <c r="G1560" t="inlineStr">
        <is>
          <t>3641</t>
        </is>
      </c>
      <c r="H1560" t="inlineStr">
        <is>
          <t>3128</t>
        </is>
      </c>
    </row>
    <row r="1562">
      <c r="A1562" t="inlineStr">
        <is>
          <t>INT_L_X10Y52/INT_L.BYP_ALT0-&gt;&gt;BYP_BOUNCE0</t>
        </is>
      </c>
      <c r="B1562" t="inlineStr">
        <is>
          <t>Buffer</t>
        </is>
      </c>
      <c r="C1562" t="n">
        <v>1.4764880625</v>
      </c>
      <c r="D1562" t="n">
        <v>0</v>
      </c>
      <c r="E1562" t="n">
        <v>0.059</v>
      </c>
      <c r="F1562" t="n">
        <v>0.049</v>
      </c>
      <c r="G1562" t="n">
        <v>0.178</v>
      </c>
      <c r="H1562" t="n">
        <v>0.147</v>
      </c>
      <c r="I1562">
        <f>((D1564 + D1590) + (D1563))</f>
        <v/>
      </c>
      <c r="J1562">
        <f>(((D1564 + D1590) + (D1563))*C1562)</f>
        <v/>
      </c>
    </row>
    <row r="1563">
      <c r="A1563" t="inlineStr">
        <is>
          <t>INT_L_X10Y52/BYP_BOUNCE0</t>
        </is>
      </c>
      <c r="B1563" t="inlineStr">
        <is>
          <t>Part of wire</t>
        </is>
      </c>
      <c r="C1563" t="n">
        <v>0</v>
      </c>
      <c r="D1563" t="n">
        <v>0</v>
      </c>
      <c r="I1563">
        <f>(((D1563)/2) + (D1564 + D1590))</f>
        <v/>
      </c>
      <c r="J1563">
        <f>((C1563)*(((D1563)/2) + (D1564 + D1590)))</f>
        <v/>
      </c>
    </row>
    <row r="1564">
      <c r="A1564" t="inlineStr">
        <is>
          <t>INT_L_X10Y52/INT_L.BYP_BOUNCE0-&gt;&gt;BYP_ALT1</t>
        </is>
      </c>
      <c r="B1564" t="inlineStr">
        <is>
          <t>Buffer</t>
        </is>
      </c>
      <c r="C1564" t="n">
        <v>0</v>
      </c>
      <c r="D1564" t="n">
        <v>0.00757</v>
      </c>
      <c r="E1564" t="n">
        <v>0</v>
      </c>
      <c r="F1564" t="n">
        <v>0</v>
      </c>
      <c r="G1564" t="n">
        <v>0</v>
      </c>
      <c r="H1564" t="n">
        <v>0</v>
      </c>
      <c r="I1564">
        <f>((D1566 + D1577) + (D1565))</f>
        <v/>
      </c>
      <c r="J1564">
        <f>(((D1566 + D1577) + (D1565))*C1564)</f>
        <v/>
      </c>
    </row>
    <row r="1565">
      <c r="A1565" t="inlineStr">
        <is>
          <t>INT_L_X10Y52/BYP_ALT1</t>
        </is>
      </c>
      <c r="B1565" t="inlineStr">
        <is>
          <t>Part of wire</t>
        </is>
      </c>
      <c r="C1565" t="n">
        <v>0</v>
      </c>
      <c r="D1565" t="n">
        <v>0</v>
      </c>
      <c r="I1565">
        <f>(((D1565)/2) + (D1566 + D1577))</f>
        <v/>
      </c>
      <c r="J1565">
        <f>((C1565)*(((D1565)/2) + (D1566 + D1577)))</f>
        <v/>
      </c>
    </row>
    <row r="1566">
      <c r="A1566" t="inlineStr">
        <is>
          <t>INT_L_X10Y52/INT_L.BYP_ALT1-&gt;&gt;BYP_L1</t>
        </is>
      </c>
      <c r="B1566" t="inlineStr">
        <is>
          <t>Buffer</t>
        </is>
      </c>
      <c r="C1566" t="n">
        <v>3.489880625</v>
      </c>
      <c r="D1566" t="n">
        <v>0</v>
      </c>
      <c r="E1566" t="n">
        <v>0.055</v>
      </c>
      <c r="F1566" t="n">
        <v>0.045</v>
      </c>
      <c r="G1566" t="n">
        <v>0.179</v>
      </c>
      <c r="H1566" t="n">
        <v>0.148</v>
      </c>
      <c r="I1566">
        <f>((((D1571) + (D1570))) + (D1567 + D1568))</f>
        <v/>
      </c>
      <c r="J1566">
        <f>(((((D1571) + (D1570))) + (D1567 + D1568))*C1566)</f>
        <v/>
      </c>
    </row>
    <row r="1567">
      <c r="A1567" t="inlineStr">
        <is>
          <t>INT_L_X10Y52/BYP_L1</t>
        </is>
      </c>
      <c r="B1567" t="inlineStr">
        <is>
          <t>Part of wire</t>
        </is>
      </c>
      <c r="C1567" t="n">
        <v>0</v>
      </c>
      <c r="D1567" t="n">
        <v>0</v>
      </c>
    </row>
    <row r="1568">
      <c r="A1568" t="inlineStr">
        <is>
          <t>CLBLM_L_X10Y52/CLBLM_BYP1</t>
        </is>
      </c>
      <c r="B1568" t="inlineStr">
        <is>
          <t>Part of wire</t>
        </is>
      </c>
      <c r="C1568" t="n">
        <v>0</v>
      </c>
      <c r="D1568" t="n">
        <v>0</v>
      </c>
      <c r="I1568">
        <f>(((D1567 + D1568)/2) + (((D1571) + (D1570))))</f>
        <v/>
      </c>
      <c r="J1568">
        <f>((C1567 + C1568)*(((D1567 + D1568)/2) + (((D1571) + (D1570)))))</f>
        <v/>
      </c>
    </row>
    <row r="1569">
      <c r="A1569" t="inlineStr">
        <is>
          <t>CLBLM_L_X10Y52/CLBLM_L.CLBLM_BYP1-&gt;CLBLM_M_AX</t>
        </is>
      </c>
      <c r="B1569" t="inlineStr">
        <is>
          <t>PassTransistor</t>
        </is>
      </c>
      <c r="C1569" t="n">
        <v>0</v>
      </c>
      <c r="E1569" t="n">
        <v>0</v>
      </c>
      <c r="F1569" t="n">
        <v>0</v>
      </c>
      <c r="G1569" t="n">
        <v>0</v>
      </c>
      <c r="H1569" t="n">
        <v>0</v>
      </c>
      <c r="I1569">
        <f>((D1571) + (D1570))</f>
        <v/>
      </c>
      <c r="J1569">
        <f>(((D1571) + (D1570))*C1569)</f>
        <v/>
      </c>
    </row>
    <row r="1570">
      <c r="A1570" t="inlineStr">
        <is>
          <t>CLBLM_L_X10Y52/CLBLM_M_AX</t>
        </is>
      </c>
      <c r="B1570" t="inlineStr">
        <is>
          <t>Part of wire</t>
        </is>
      </c>
      <c r="C1570" t="n">
        <v>0</v>
      </c>
      <c r="D1570" t="n">
        <v>0</v>
      </c>
      <c r="I1570">
        <f>(((D1570)/2) + (D1571))</f>
        <v/>
      </c>
      <c r="J1570">
        <f>((C1570)*(((D1570)/2) + (D1571)))</f>
        <v/>
      </c>
    </row>
    <row r="1571">
      <c r="A1571" t="inlineStr">
        <is>
          <t>masterReg/readData2_reg[26]_i_5/S</t>
        </is>
      </c>
      <c r="B1571" t="inlineStr">
        <is>
          <t>Inpin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t="inlineStr">
        <is>
          <t>sw_IBUF[1]: sw_IBUF[1]_inst/O to masterReg/readData2_reg[26]_i_5/S sum delays</t>
        </is>
      </c>
      <c r="E1572">
        <f>(E2 + E5 + E7 + E9 + E11 + E15 + E18 + E31 + E40 + E50 + E59 + E68 + E77 + E856 + E930 + E946 + E985 + E1054 + E1095 + E1146 + E1163 + E1179 + E1246 + E1374 + E1401 + E1426 + E1518 + E1549 + E1562 + E1564 + E1566 + E1569 + E1571)</f>
        <v/>
      </c>
      <c r="F1572">
        <f>(F2 + F5 + F7 + F9 + F11 + F15 + F18 + F31 + F40 + F50 + F59 + F68 + F77 + F856 + F930 + F946 + F985 + F1054 + F1095 + F1146 + F1163 + F1179 + F1246 + F1374 + F1401 + F1426 + F1518 + F1549 + F1562 + F1564 + F1566 + F1569 + F1571)</f>
        <v/>
      </c>
      <c r="G1572">
        <f>(G2 + G5 + G7 + G9 + G11 + G15 + G18 + G31 + G40 + G50 + G59 + G68 + G77 + G856 + G930 + G946 + G985 + G1054 + G1095 + G1146 + G1163 + G1179 + G1246 + G1374 + G1401 + G1426 + G1518 + G1549 + G1562 + G1564 + G1566 + G1569 + G1571)</f>
        <v/>
      </c>
      <c r="H1572">
        <f>(H2 + H5 + H7 + H9 + H11 + H15 + H18 + H31 + H40 + H50 + H59 + H68 + H77 + H856 + H930 + H946 + H985 + H1054 + H1095 + H1146 + H1163 + H1179 + H1246 + H1374 + H1401 + H1426 + H1518 + H1549 + H1562 + H1564 + H1566 + H1569 + H1571)</f>
        <v/>
      </c>
      <c r="J1572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J1518 + J1522 + J1549 + J1550 + J1562 + J1563 + J1564 + J1565 + J1566 + J1568 + J1569 + J1570 + J1571)</f>
        <v/>
      </c>
    </row>
    <row r="1573">
      <c r="A1573" t="inlineStr">
        <is>
          <t>sw_IBUF[1]: sw_IBUF[1]_inst/O to masterReg/readData2_reg[26]_i_5/Ssum delays + cap delay</t>
        </is>
      </c>
      <c r="E1573">
        <f>1000*(E1572 + J1572)</f>
        <v/>
      </c>
      <c r="F1573">
        <f>1000*(F1572 + J1572)</f>
        <v/>
      </c>
      <c r="G1573">
        <f>1000*(G1572 + J1572)</f>
        <v/>
      </c>
      <c r="H1573">
        <f>1000*(H1572 + J1572)</f>
        <v/>
      </c>
    </row>
    <row r="1575">
      <c r="A1575" t="inlineStr">
        <is>
          <t>sw_IBUF[1]: sw_IBUF[1]_inst/O to masterReg/readData2_reg[26]_i_5/STotal delay (from Vivado)</t>
        </is>
      </c>
      <c r="E1575" t="inlineStr">
        <is>
          <t>2296</t>
        </is>
      </c>
      <c r="F1575" t="inlineStr">
        <is>
          <t>2016</t>
        </is>
      </c>
      <c r="G1575" t="inlineStr">
        <is>
          <t>3793</t>
        </is>
      </c>
      <c r="H1575" t="inlineStr">
        <is>
          <t>3256</t>
        </is>
      </c>
    </row>
    <row r="1577">
      <c r="A1577" t="inlineStr">
        <is>
          <t>INT_L_X10Y52/INT_L.BYP_ALT1-&gt;&gt;BYP_BOUNCE1</t>
        </is>
      </c>
      <c r="B1577" t="inlineStr">
        <is>
          <t>Buffer</t>
        </is>
      </c>
      <c r="C1577" t="n">
        <v>1.4764880625</v>
      </c>
      <c r="D1577" t="n">
        <v>0</v>
      </c>
      <c r="E1577" t="n">
        <v>0.059</v>
      </c>
      <c r="F1577" t="n">
        <v>0.049</v>
      </c>
      <c r="G1577" t="n">
        <v>0.178</v>
      </c>
      <c r="H1577" t="n">
        <v>0.147</v>
      </c>
      <c r="I1577">
        <f>((D1579) + (D1578))</f>
        <v/>
      </c>
      <c r="J1577">
        <f>(((D1579) + (D1578))*C1577)</f>
        <v/>
      </c>
    </row>
    <row r="1578">
      <c r="A1578" t="inlineStr">
        <is>
          <t>INT_L_X10Y52/BYP_BOUNCE1</t>
        </is>
      </c>
      <c r="B1578" t="inlineStr">
        <is>
          <t>Part of wire</t>
        </is>
      </c>
      <c r="C1578" t="n">
        <v>0</v>
      </c>
      <c r="D1578" t="n">
        <v>0</v>
      </c>
      <c r="I1578">
        <f>(((D1578)/2) + (D1579))</f>
        <v/>
      </c>
      <c r="J1578">
        <f>((C1578)*(((D1578)/2) + (D1579)))</f>
        <v/>
      </c>
    </row>
    <row r="1579">
      <c r="A1579" t="inlineStr">
        <is>
          <t>INT_L_X10Y52/INT_L.BYP_BOUNCE1-&gt;&gt;IMUX_L21</t>
        </is>
      </c>
      <c r="B1579" t="inlineStr">
        <is>
          <t>Buffer</t>
        </is>
      </c>
      <c r="C1579" t="n">
        <v>1.6107141875</v>
      </c>
      <c r="D1579" t="n">
        <v>0.007713</v>
      </c>
      <c r="E1579" t="n">
        <v>0.047</v>
      </c>
      <c r="F1579" t="n">
        <v>0.038</v>
      </c>
      <c r="G1579" t="n">
        <v>0.138</v>
      </c>
      <c r="H1579" t="n">
        <v>0.114</v>
      </c>
      <c r="I1579">
        <f>((((D1584) + (D1583))) + (D1580 + D1581))</f>
        <v/>
      </c>
      <c r="J1579">
        <f>(((((D1584) + (D1583))) + (D1580 + D1581))*C1579)</f>
        <v/>
      </c>
    </row>
    <row r="1580">
      <c r="A1580" t="inlineStr">
        <is>
          <t>INT_L_X10Y52/IMUX_L21</t>
        </is>
      </c>
      <c r="B1580" t="inlineStr">
        <is>
          <t>Part of wire</t>
        </is>
      </c>
      <c r="C1580" t="n">
        <v>0</v>
      </c>
      <c r="D1580" t="n">
        <v>0</v>
      </c>
    </row>
    <row r="1581">
      <c r="A1581" t="inlineStr">
        <is>
          <t>CLBLM_L_X10Y52/CLBLM_IMUX21</t>
        </is>
      </c>
      <c r="B1581" t="inlineStr">
        <is>
          <t>Part of wire</t>
        </is>
      </c>
      <c r="C1581" t="n">
        <v>0</v>
      </c>
      <c r="D1581" t="n">
        <v>0</v>
      </c>
      <c r="I1581">
        <f>(((D1580 + D1581)/2) + (((D1584) + (D1583))))</f>
        <v/>
      </c>
      <c r="J1581">
        <f>((C1580 + C1581)*(((D1580 + D1581)/2) + (((D1584) + (D1583)))))</f>
        <v/>
      </c>
    </row>
    <row r="1582">
      <c r="A1582" t="inlineStr">
        <is>
          <t>CLBLM_L_X10Y52/CLBLM_L.CLBLM_IMUX21-&gt;CLBLM_L_C4</t>
        </is>
      </c>
      <c r="B1582" t="inlineStr">
        <is>
          <t>PassTransistor</t>
        </is>
      </c>
      <c r="C1582" t="n">
        <v>0</v>
      </c>
      <c r="E1582" t="n">
        <v>0</v>
      </c>
      <c r="F1582" t="n">
        <v>0</v>
      </c>
      <c r="G1582" t="n">
        <v>0</v>
      </c>
      <c r="H1582" t="n">
        <v>0</v>
      </c>
      <c r="I1582">
        <f>((D1584) + (D1583))</f>
        <v/>
      </c>
      <c r="J1582">
        <f>(((D1584) + (D1583))*C1582)</f>
        <v/>
      </c>
    </row>
    <row r="1583">
      <c r="A1583" t="inlineStr">
        <is>
          <t>CLBLM_L_X10Y52/CLBLM_L_C4</t>
        </is>
      </c>
      <c r="B1583" t="inlineStr">
        <is>
          <t>Part of wire</t>
        </is>
      </c>
      <c r="C1583" t="n">
        <v>0</v>
      </c>
      <c r="D1583" t="n">
        <v>0</v>
      </c>
      <c r="I1583">
        <f>(((D1583)/2) + (D1584))</f>
        <v/>
      </c>
      <c r="J1583">
        <f>((C1583)*(((D1583)/2) + (D1584)))</f>
        <v/>
      </c>
    </row>
    <row r="1584">
      <c r="A1584" t="inlineStr">
        <is>
          <t>masterReg/register_reg_r1_0_31_24_29_i_13/I0</t>
        </is>
      </c>
      <c r="B1584" t="inlineStr">
        <is>
          <t>Inpin</t>
        </is>
      </c>
      <c r="D1584" t="n">
        <v>0</v>
      </c>
      <c r="E1584" t="n">
        <v>0.108</v>
      </c>
      <c r="F1584" t="n">
        <v>0.08699999999999999</v>
      </c>
      <c r="G1584" t="n">
        <v>0.281</v>
      </c>
      <c r="H1584" t="n">
        <v>0.227</v>
      </c>
    </row>
    <row r="1585">
      <c r="A1585" t="inlineStr">
        <is>
          <t>sw_IBUF[1]: sw_IBUF[1]_inst/O to masterReg/register_reg_r1_0_31_24_29_i_13/I0 sum delays</t>
        </is>
      </c>
      <c r="E1585">
        <f>(E2 + E5 + E7 + E9 + E11 + E15 + E18 + E31 + E40 + E50 + E59 + E68 + E77 + E856 + E930 + E946 + E985 + E1054 + E1095 + E1146 + E1163 + E1179 + E1246 + E1374 + E1401 + E1426 + E1518 + E1549 + E1562 + E1564 + E1577 + E1579 + E1582 + E1584)</f>
        <v/>
      </c>
      <c r="F1585">
        <f>(F2 + F5 + F7 + F9 + F11 + F15 + F18 + F31 + F40 + F50 + F59 + F68 + F77 + F856 + F930 + F946 + F985 + F1054 + F1095 + F1146 + F1163 + F1179 + F1246 + F1374 + F1401 + F1426 + F1518 + F1549 + F1562 + F1564 + F1577 + F1579 + F1582 + F1584)</f>
        <v/>
      </c>
      <c r="G1585">
        <f>(G2 + G5 + G7 + G9 + G11 + G15 + G18 + G31 + G40 + G50 + G59 + G68 + G77 + G856 + G930 + G946 + G985 + G1054 + G1095 + G1146 + G1163 + G1179 + G1246 + G1374 + G1401 + G1426 + G1518 + G1549 + G1562 + G1564 + G1577 + G1579 + G1582 + G1584)</f>
        <v/>
      </c>
      <c r="H1585">
        <f>(H2 + H5 + H7 + H9 + H11 + H15 + H18 + H31 + H40 + H50 + H59 + H68 + H77 + H856 + H930 + H946 + H985 + H1054 + H1095 + H1146 + H1163 + H1179 + H1246 + H1374 + H1401 + H1426 + H1518 + H1549 + H1562 + H1564 + H1577 + H1579 + H1582 + H1584)</f>
        <v/>
      </c>
      <c r="J1585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J1518 + J1522 + J1549 + J1550 + J1562 + J1563 + J1564 + J1565 + J1577 + J1578 + J1579 + J1581 + J1582 + J1583 + J1584)</f>
        <v/>
      </c>
    </row>
    <row r="1586">
      <c r="A1586" t="inlineStr">
        <is>
          <t>sw_IBUF[1]: sw_IBUF[1]_inst/O to masterReg/register_reg_r1_0_31_24_29_i_13/I0sum delays + cap delay</t>
        </is>
      </c>
      <c r="E1586">
        <f>1000*(E1585 + J1585)</f>
        <v/>
      </c>
      <c r="F1586">
        <f>1000*(F1585 + J1585)</f>
        <v/>
      </c>
      <c r="G1586">
        <f>1000*(G1585 + J1585)</f>
        <v/>
      </c>
      <c r="H1586">
        <f>1000*(H1585 + J1585)</f>
        <v/>
      </c>
    </row>
    <row r="1588">
      <c r="A1588" t="inlineStr">
        <is>
          <t>sw_IBUF[1]: sw_IBUF[1]_inst/O to masterReg/register_reg_r1_0_31_24_29_i_13/I0Total delay (from Vivado)</t>
        </is>
      </c>
      <c r="E1588" t="inlineStr">
        <is>
          <t>2465</t>
        </is>
      </c>
      <c r="F1588" t="inlineStr">
        <is>
          <t>2155</t>
        </is>
      </c>
      <c r="G1588" t="inlineStr">
        <is>
          <t>4134</t>
        </is>
      </c>
      <c r="H1588" t="inlineStr">
        <is>
          <t>3534</t>
        </is>
      </c>
    </row>
    <row r="1590">
      <c r="A1590" t="inlineStr">
        <is>
          <t>INT_L_X10Y52/INT_L.BYP_BOUNCE0-&gt;&gt;IMUX_L42</t>
        </is>
      </c>
      <c r="B1590" t="inlineStr">
        <is>
          <t>Buffer</t>
        </is>
      </c>
      <c r="C1590" t="n">
        <v>1.6107141875</v>
      </c>
      <c r="D1590" t="n">
        <v>0.007713</v>
      </c>
      <c r="E1590" t="n">
        <v>0.047</v>
      </c>
      <c r="F1590" t="n">
        <v>0.038</v>
      </c>
      <c r="G1590" t="n">
        <v>0.138</v>
      </c>
      <c r="H1590" t="n">
        <v>0.114</v>
      </c>
      <c r="I1590">
        <f>((((D1595) + (D1594))) + (D1591 + D1592))</f>
        <v/>
      </c>
      <c r="J1590">
        <f>(((((D1595) + (D1594))) + (D1591 + D1592))*C1590)</f>
        <v/>
      </c>
    </row>
    <row r="1591">
      <c r="A1591" t="inlineStr">
        <is>
          <t>INT_L_X10Y52/IMUX_L42</t>
        </is>
      </c>
      <c r="B1591" t="inlineStr">
        <is>
          <t>Part of wire</t>
        </is>
      </c>
      <c r="C1591" t="n">
        <v>0</v>
      </c>
      <c r="D1591" t="n">
        <v>0</v>
      </c>
    </row>
    <row r="1592">
      <c r="A1592" t="inlineStr">
        <is>
          <t>CLBLM_L_X10Y52/CLBLM_IMUX42</t>
        </is>
      </c>
      <c r="B1592" t="inlineStr">
        <is>
          <t>Part of wire</t>
        </is>
      </c>
      <c r="C1592" t="n">
        <v>0</v>
      </c>
      <c r="D1592" t="n">
        <v>0</v>
      </c>
      <c r="I1592">
        <f>(((D1591 + D1592)/2) + (((D1595) + (D1594))))</f>
        <v/>
      </c>
      <c r="J1592">
        <f>((C1591 + C1592)*(((D1591 + D1592)/2) + (((D1595) + (D1594)))))</f>
        <v/>
      </c>
    </row>
    <row r="1593">
      <c r="A1593" t="inlineStr">
        <is>
          <t>CLBLM_L_X10Y52/CLBLM_L.CLBLM_IMUX42-&gt;CLBLM_L_D6</t>
        </is>
      </c>
      <c r="B1593" t="inlineStr">
        <is>
          <t>PassTransistor</t>
        </is>
      </c>
      <c r="C1593" t="n">
        <v>0</v>
      </c>
      <c r="E1593" t="n">
        <v>0</v>
      </c>
      <c r="F1593" t="n">
        <v>0</v>
      </c>
      <c r="G1593" t="n">
        <v>0</v>
      </c>
      <c r="H1593" t="n">
        <v>0</v>
      </c>
      <c r="I1593">
        <f>((D1595) + (D1594))</f>
        <v/>
      </c>
      <c r="J1593">
        <f>(((D1595) + (D1594))*C1593)</f>
        <v/>
      </c>
    </row>
    <row r="1594">
      <c r="A1594" t="inlineStr">
        <is>
          <t>CLBLM_L_X10Y52/CLBLM_L_D6</t>
        </is>
      </c>
      <c r="B1594" t="inlineStr">
        <is>
          <t>Part of wire</t>
        </is>
      </c>
      <c r="C1594" t="n">
        <v>0</v>
      </c>
      <c r="D1594" t="n">
        <v>0</v>
      </c>
      <c r="I1594">
        <f>(((D1594)/2) + (D1595))</f>
        <v/>
      </c>
      <c r="J1594">
        <f>((C1594)*(((D1594)/2) + (D1595)))</f>
        <v/>
      </c>
    </row>
    <row r="1595">
      <c r="A1595" t="inlineStr">
        <is>
          <t>masterReg/register_reg_r1_0_31_30_31_i_2/I0</t>
        </is>
      </c>
      <c r="B1595" t="inlineStr">
        <is>
          <t>Inpin</t>
        </is>
      </c>
      <c r="D1595" t="n">
        <v>0</v>
      </c>
      <c r="E1595" t="n">
        <v>0.003</v>
      </c>
      <c r="F1595" t="n">
        <v>0.003</v>
      </c>
      <c r="G1595" t="n">
        <v>0.005</v>
      </c>
      <c r="H1595" t="n">
        <v>0.004</v>
      </c>
    </row>
    <row r="1596">
      <c r="A1596" t="inlineStr">
        <is>
          <t>sw_IBUF[1]: sw_IBUF[1]_inst/O to masterReg/register_reg_r1_0_31_30_31_i_2/I0 sum delays</t>
        </is>
      </c>
      <c r="E1596">
        <f>(E2 + E5 + E7 + E9 + E11 + E15 + E18 + E31 + E40 + E50 + E59 + E68 + E77 + E856 + E930 + E946 + E985 + E1054 + E1095 + E1146 + E1163 + E1179 + E1246 + E1374 + E1401 + E1426 + E1518 + E1549 + E1562 + E1590 + E1593 + E1595)</f>
        <v/>
      </c>
      <c r="F1596">
        <f>(F2 + F5 + F7 + F9 + F11 + F15 + F18 + F31 + F40 + F50 + F59 + F68 + F77 + F856 + F930 + F946 + F985 + F1054 + F1095 + F1146 + F1163 + F1179 + F1246 + F1374 + F1401 + F1426 + F1518 + F1549 + F1562 + F1590 + F1593 + F1595)</f>
        <v/>
      </c>
      <c r="G1596">
        <f>(G2 + G5 + G7 + G9 + G11 + G15 + G18 + G31 + G40 + G50 + G59 + G68 + G77 + G856 + G930 + G946 + G985 + G1054 + G1095 + G1146 + G1163 + G1179 + G1246 + G1374 + G1401 + G1426 + G1518 + G1549 + G1562 + G1590 + G1593 + G1595)</f>
        <v/>
      </c>
      <c r="H1596">
        <f>(H2 + H5 + H7 + H9 + H11 + H15 + H18 + H31 + H40 + H50 + H59 + H68 + H77 + H856 + H930 + H946 + H985 + H1054 + H1095 + H1146 + H1163 + H1179 + H1246 + H1374 + H1401 + H1426 + H1518 + H1549 + H1562 + H1590 + H1593 + H1595)</f>
        <v/>
      </c>
      <c r="J1596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J1518 + J1522 + J1549 + J1550 + J1562 + J1563 + J1590 + J1592 + J1593 + J1594 + J1595)</f>
        <v/>
      </c>
    </row>
    <row r="1597">
      <c r="A1597" t="inlineStr">
        <is>
          <t>sw_IBUF[1]: sw_IBUF[1]_inst/O to masterReg/register_reg_r1_0_31_30_31_i_2/I0sum delays + cap delay</t>
        </is>
      </c>
      <c r="E1597">
        <f>1000*(E1596 + J1596)</f>
        <v/>
      </c>
      <c r="F1597">
        <f>1000*(F1596 + J1596)</f>
        <v/>
      </c>
      <c r="G1597">
        <f>1000*(G1596 + J1596)</f>
        <v/>
      </c>
      <c r="H1597">
        <f>1000*(H1596 + J1596)</f>
        <v/>
      </c>
    </row>
    <row r="1599">
      <c r="A1599" t="inlineStr">
        <is>
          <t>sw_IBUF[1]: sw_IBUF[1]_inst/O to masterReg/register_reg_r1_0_31_30_31_i_2/I0Total delay (from Vivado)</t>
        </is>
      </c>
      <c r="E1599" t="inlineStr">
        <is>
          <t>2291</t>
        </is>
      </c>
      <c r="F1599" t="inlineStr">
        <is>
          <t>2012</t>
        </is>
      </c>
      <c r="G1599" t="inlineStr">
        <is>
          <t>3765</t>
        </is>
      </c>
      <c r="H1599" t="inlineStr">
        <is>
          <t>3233</t>
        </is>
      </c>
    </row>
    <row r="1601">
      <c r="A1601" t="inlineStr">
        <is>
          <t>INT_L_X10Y52/INT_L.NW2END0-&gt;&gt;EL1BEG_N3</t>
        </is>
      </c>
      <c r="B1601" t="inlineStr">
        <is>
          <t>Buffer</t>
        </is>
      </c>
      <c r="C1601" t="n">
        <v>1.16220225</v>
      </c>
      <c r="D1601" t="n">
        <v>0.008429000000000001</v>
      </c>
      <c r="E1601" t="n">
        <v>0.043</v>
      </c>
      <c r="F1601" t="n">
        <v>0.035</v>
      </c>
      <c r="G1601" t="n">
        <v>0.123</v>
      </c>
      <c r="H1601" t="n">
        <v>0.102</v>
      </c>
      <c r="I1601">
        <f>((D1605 + D1616) + (D1602 + D1603 + D1604))</f>
        <v/>
      </c>
      <c r="J1601">
        <f>(((D1605 + D1616) + (D1602 + D1603 + D1604))*C1601)</f>
        <v/>
      </c>
    </row>
    <row r="1602">
      <c r="A1602" t="inlineStr">
        <is>
          <t>INT_L_X10Y52/EL1BEG_N3</t>
        </is>
      </c>
      <c r="B1602" t="inlineStr">
        <is>
          <t>Part of wire</t>
        </is>
      </c>
      <c r="C1602" t="n">
        <v>0</v>
      </c>
      <c r="D1602" t="n">
        <v>0</v>
      </c>
    </row>
    <row r="1603">
      <c r="A1603" t="inlineStr">
        <is>
          <t>INT_R_X11Y51/EL1END3</t>
        </is>
      </c>
      <c r="B1603" t="inlineStr">
        <is>
          <t>Part of wire</t>
        </is>
      </c>
      <c r="C1603" t="n">
        <v>0</v>
      </c>
      <c r="D1603" t="n">
        <v>0</v>
      </c>
    </row>
    <row r="1604">
      <c r="A1604" t="inlineStr">
        <is>
          <t>INT_L_X10Y51/EL1BEG3</t>
        </is>
      </c>
      <c r="B1604" t="inlineStr">
        <is>
          <t>Part of wire</t>
        </is>
      </c>
      <c r="C1604" t="n">
        <v>0</v>
      </c>
      <c r="D1604" t="n">
        <v>0</v>
      </c>
      <c r="I1604">
        <f>(((D1602 + D1603 + D1604)/2) + (D1605 + D1616))</f>
        <v/>
      </c>
      <c r="J1604">
        <f>((C1602 + C1603 + C1604)*(((D1602 + D1603 + D1604)/2) + (D1605 + D1616)))</f>
        <v/>
      </c>
    </row>
    <row r="1605">
      <c r="A1605" t="inlineStr">
        <is>
          <t>INT_R_X11Y51/INT_R.EL1END3-&gt;&gt;IMUX38</t>
        </is>
      </c>
      <c r="B1605" t="inlineStr">
        <is>
          <t>Buffer</t>
        </is>
      </c>
      <c r="C1605" t="n">
        <v>1.6107141875</v>
      </c>
      <c r="D1605" t="n">
        <v>0.007713</v>
      </c>
      <c r="E1605" t="n">
        <v>0.047</v>
      </c>
      <c r="F1605" t="n">
        <v>0.038</v>
      </c>
      <c r="G1605" t="n">
        <v>0.138</v>
      </c>
      <c r="H1605" t="n">
        <v>0.114</v>
      </c>
      <c r="I1605">
        <f>((((D1610) + (D1609))) + (D1606 + D1607))</f>
        <v/>
      </c>
      <c r="J1605">
        <f>(((((D1610) + (D1609))) + (D1606 + D1607))*C1605)</f>
        <v/>
      </c>
    </row>
    <row r="1606">
      <c r="A1606" t="inlineStr">
        <is>
          <t>INT_R_X11Y51/IMUX38</t>
        </is>
      </c>
      <c r="B1606" t="inlineStr">
        <is>
          <t>Part of wire</t>
        </is>
      </c>
      <c r="C1606" t="n">
        <v>0</v>
      </c>
      <c r="D1606" t="n">
        <v>0</v>
      </c>
    </row>
    <row r="1607">
      <c r="A1607" t="inlineStr">
        <is>
          <t>CLBLM_R_X11Y51/CLBLM_IMUX38</t>
        </is>
      </c>
      <c r="B1607" t="inlineStr">
        <is>
          <t>Part of wire</t>
        </is>
      </c>
      <c r="C1607" t="n">
        <v>0</v>
      </c>
      <c r="D1607" t="n">
        <v>0</v>
      </c>
      <c r="I1607">
        <f>(((D1606 + D1607)/2) + (((D1610) + (D1609))))</f>
        <v/>
      </c>
      <c r="J1607">
        <f>((C1606 + C1607)*(((D1606 + D1607)/2) + (((D1610) + (D1609)))))</f>
        <v/>
      </c>
    </row>
    <row r="1608">
      <c r="A1608" t="inlineStr">
        <is>
          <t>CLBLM_R_X11Y51/CLBLM_R.CLBLM_IMUX38-&gt;CLBLM_M_D3</t>
        </is>
      </c>
      <c r="B1608" t="inlineStr">
        <is>
          <t>PassTransistor</t>
        </is>
      </c>
      <c r="C1608" t="n">
        <v>0</v>
      </c>
      <c r="E1608" t="n">
        <v>0</v>
      </c>
      <c r="F1608" t="n">
        <v>0</v>
      </c>
      <c r="G1608" t="n">
        <v>0</v>
      </c>
      <c r="H1608" t="n">
        <v>0</v>
      </c>
      <c r="I1608">
        <f>((D1610) + (D1609))</f>
        <v/>
      </c>
      <c r="J1608">
        <f>(((D1610) + (D1609))*C1608)</f>
        <v/>
      </c>
    </row>
    <row r="1609">
      <c r="A1609" t="inlineStr">
        <is>
          <t>CLBLM_R_X11Y51/CLBLM_M_D3</t>
        </is>
      </c>
      <c r="B1609" t="inlineStr">
        <is>
          <t>Part of wire</t>
        </is>
      </c>
      <c r="C1609" t="n">
        <v>0</v>
      </c>
      <c r="D1609" t="n">
        <v>0</v>
      </c>
      <c r="I1609">
        <f>(((D1609)/2) + (D1610))</f>
        <v/>
      </c>
      <c r="J1609">
        <f>((C1609)*(((D1609)/2) + (D1610)))</f>
        <v/>
      </c>
    </row>
    <row r="1610">
      <c r="A1610" t="inlineStr">
        <is>
          <t>masterReg/register_reg_r1_0_31_24_29_i_11/I0</t>
        </is>
      </c>
      <c r="B1610" t="inlineStr">
        <is>
          <t>Inpin</t>
        </is>
      </c>
      <c r="D1610" t="n">
        <v>0</v>
      </c>
      <c r="E1610" t="n">
        <v>0.144</v>
      </c>
      <c r="F1610" t="n">
        <v>0.08799999999999999</v>
      </c>
      <c r="G1610" t="n">
        <v>0.377</v>
      </c>
      <c r="H1610" t="n">
        <v>0.209</v>
      </c>
    </row>
    <row r="1611">
      <c r="A1611" t="inlineStr">
        <is>
          <t>sw_IBUF[1]: sw_IBUF[1]_inst/O to masterReg/register_reg_r1_0_31_24_29_i_11/I0 sum delays</t>
        </is>
      </c>
      <c r="E1611">
        <f>(E2 + E5 + E7 + E9 + E11 + E15 + E18 + E31 + E40 + E50 + E59 + E68 + E77 + E856 + E930 + E946 + E985 + E1054 + E1095 + E1146 + E1163 + E1179 + E1246 + E1374 + E1401 + E1426 + E1518 + E1601 + E1605 + E1608 + E1610)</f>
        <v/>
      </c>
      <c r="F1611">
        <f>(F2 + F5 + F7 + F9 + F11 + F15 + F18 + F31 + F40 + F50 + F59 + F68 + F77 + F856 + F930 + F946 + F985 + F1054 + F1095 + F1146 + F1163 + F1179 + F1246 + F1374 + F1401 + F1426 + F1518 + F1601 + F1605 + F1608 + F1610)</f>
        <v/>
      </c>
      <c r="G1611">
        <f>(G2 + G5 + G7 + G9 + G11 + G15 + G18 + G31 + G40 + G50 + G59 + G68 + G77 + G856 + G930 + G946 + G985 + G1054 + G1095 + G1146 + G1163 + G1179 + G1246 + G1374 + G1401 + G1426 + G1518 + G1601 + G1605 + G1608 + G1610)</f>
        <v/>
      </c>
      <c r="H1611">
        <f>(H2 + H5 + H7 + H9 + H11 + H15 + H18 + H31 + H40 + H50 + H59 + H68 + H77 + H856 + H930 + H946 + H985 + H1054 + H1095 + H1146 + H1163 + H1179 + H1246 + H1374 + H1401 + H1426 + H1518 + H1601 + H1605 + H1608 + H1610)</f>
        <v/>
      </c>
      <c r="J1611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J1518 + J1522 + J1601 + J1604 + J1605 + J1607 + J1608 + J1609 + J1610)</f>
        <v/>
      </c>
    </row>
    <row r="1612">
      <c r="A1612" t="inlineStr">
        <is>
          <t>sw_IBUF[1]: sw_IBUF[1]_inst/O to masterReg/register_reg_r1_0_31_24_29_i_11/I0sum delays + cap delay</t>
        </is>
      </c>
      <c r="E1612">
        <f>1000*(E1611 + J1611)</f>
        <v/>
      </c>
      <c r="F1612">
        <f>1000*(F1611 + J1611)</f>
        <v/>
      </c>
      <c r="G1612">
        <f>1000*(G1611 + J1611)</f>
        <v/>
      </c>
      <c r="H1612">
        <f>1000*(H1611 + J1611)</f>
        <v/>
      </c>
    </row>
    <row r="1614">
      <c r="A1614" t="inlineStr">
        <is>
          <t>sw_IBUF[1]: sw_IBUF[1]_inst/O to masterReg/register_reg_r1_0_31_24_29_i_11/I0Total delay (from Vivado)</t>
        </is>
      </c>
      <c r="E1614" t="inlineStr">
        <is>
          <t>2414</t>
        </is>
      </c>
      <c r="F1614" t="inlineStr">
        <is>
          <t>2081</t>
        </is>
      </c>
      <c r="G1614" t="inlineStr">
        <is>
          <t>4038</t>
        </is>
      </c>
      <c r="H1614" t="inlineStr">
        <is>
          <t>3373</t>
        </is>
      </c>
    </row>
    <row r="1616">
      <c r="A1616" t="inlineStr">
        <is>
          <t>INT_R_X11Y51/INT_R.EL1END3-&gt;&gt;SL1BEG3</t>
        </is>
      </c>
      <c r="B1616" t="inlineStr">
        <is>
          <t>Buffer</t>
        </is>
      </c>
      <c r="C1616" t="n">
        <v>1.16220225</v>
      </c>
      <c r="D1616" t="n">
        <v>0.008429000000000001</v>
      </c>
      <c r="E1616" t="n">
        <v>0.054</v>
      </c>
      <c r="F1616" t="n">
        <v>0.044</v>
      </c>
      <c r="G1616" t="n">
        <v>0.131</v>
      </c>
      <c r="H1616" t="n">
        <v>0.108</v>
      </c>
      <c r="I1616">
        <f>((D1619) + (D1617 + D1618))</f>
        <v/>
      </c>
      <c r="J1616">
        <f>(((D1619) + (D1617 + D1618))*C1616)</f>
        <v/>
      </c>
    </row>
    <row r="1617">
      <c r="A1617" t="inlineStr">
        <is>
          <t>INT_R_X11Y51/SL1BEG3</t>
        </is>
      </c>
      <c r="B1617" t="inlineStr">
        <is>
          <t>Part of wire</t>
        </is>
      </c>
      <c r="C1617" t="n">
        <v>0</v>
      </c>
      <c r="D1617" t="n">
        <v>0</v>
      </c>
    </row>
    <row r="1618">
      <c r="A1618" t="inlineStr">
        <is>
          <t>INT_R_X11Y50/SL1END3</t>
        </is>
      </c>
      <c r="B1618" t="inlineStr">
        <is>
          <t>Part of wire</t>
        </is>
      </c>
      <c r="C1618" t="n">
        <v>0</v>
      </c>
      <c r="D1618" t="n">
        <v>0</v>
      </c>
      <c r="I1618">
        <f>(((D1617 + D1618)/2) + (D1619))</f>
        <v/>
      </c>
      <c r="J1618">
        <f>((C1617 + C1618)*(((D1617 + D1618)/2) + (D1619)))</f>
        <v/>
      </c>
    </row>
    <row r="1619">
      <c r="A1619" t="inlineStr">
        <is>
          <t>INT_R_X11Y50/INT_R.SL1END3-&gt;&gt;SW2BEG3</t>
        </is>
      </c>
      <c r="B1619" t="inlineStr">
        <is>
          <t>Buffer</t>
        </is>
      </c>
      <c r="C1619" t="n">
        <v>1.1851186875</v>
      </c>
      <c r="D1619" t="n">
        <v>0.008473000000000001</v>
      </c>
      <c r="E1619" t="n">
        <v>0.041</v>
      </c>
      <c r="F1619" t="n">
        <v>0.033</v>
      </c>
      <c r="G1619" t="n">
        <v>0.137</v>
      </c>
      <c r="H1619" t="n">
        <v>0.113</v>
      </c>
      <c r="I1619">
        <f>((D1626 + D1637) + (D1620 + D1621 + D1622 + D1623 + D1624 + D1625))</f>
        <v/>
      </c>
      <c r="J1619">
        <f>(((D1626 + D1637) + (D1620 + D1621 + D1622 + D1623 + D1624 + D1625))*C1619)</f>
        <v/>
      </c>
    </row>
    <row r="1620">
      <c r="A1620" t="inlineStr">
        <is>
          <t>INT_R_X11Y50/SW2BEG3</t>
        </is>
      </c>
      <c r="B1620" t="inlineStr">
        <is>
          <t>Part of wire</t>
        </is>
      </c>
      <c r="C1620" t="n">
        <v>0</v>
      </c>
      <c r="D1620" t="n">
        <v>0</v>
      </c>
    </row>
    <row r="1621">
      <c r="A1621" t="inlineStr">
        <is>
          <t>INT_L_X10Y49/SW2END3</t>
        </is>
      </c>
      <c r="B1621" t="inlineStr">
        <is>
          <t>Part of wire</t>
        </is>
      </c>
      <c r="C1621" t="n">
        <v>0</v>
      </c>
      <c r="D1621" t="n">
        <v>0</v>
      </c>
    </row>
    <row r="1622">
      <c r="A1622" t="inlineStr">
        <is>
          <t>INT_L_X10Y50/SW2END_N0_3</t>
        </is>
      </c>
      <c r="B1622" t="inlineStr">
        <is>
          <t>Part of wire</t>
        </is>
      </c>
      <c r="C1622" t="n">
        <v>0</v>
      </c>
      <c r="D1622" t="n">
        <v>0</v>
      </c>
    </row>
    <row r="1623">
      <c r="A1623" t="inlineStr">
        <is>
          <t>BRKH_INT_X11Y49/BRKH_INT_SW2A3</t>
        </is>
      </c>
      <c r="B1623" t="inlineStr">
        <is>
          <t>Part of wire</t>
        </is>
      </c>
      <c r="C1623" t="n">
        <v>0.00523</v>
      </c>
      <c r="D1623" t="n">
        <v>0.001</v>
      </c>
    </row>
    <row r="1624">
      <c r="A1624" t="inlineStr">
        <is>
          <t>INT_R_X11Y49/SW2A3</t>
        </is>
      </c>
      <c r="B1624" t="inlineStr">
        <is>
          <t>Part of wire</t>
        </is>
      </c>
      <c r="C1624" t="n">
        <v>0</v>
      </c>
      <c r="D1624" t="n">
        <v>0</v>
      </c>
    </row>
    <row r="1625">
      <c r="A1625" t="inlineStr">
        <is>
          <t>BRKH_INT_X10Y49/BRKH_INT_SW2END3</t>
        </is>
      </c>
      <c r="B1625" t="inlineStr">
        <is>
          <t>Part of wire</t>
        </is>
      </c>
      <c r="C1625" t="n">
        <v>0.00523</v>
      </c>
      <c r="D1625" t="n">
        <v>0.001</v>
      </c>
      <c r="I1625">
        <f>(((D1620 + D1621 + D1622 + D1623 + D1624 + D1625)/2) + (D1626 + D1637))</f>
        <v/>
      </c>
      <c r="J1625">
        <f>((C1620 + C1621 + C1622 + C1623 + C1624 + C1625)*(((D1620 + D1621 + D1622 + D1623 + D1624 + D1625)/2) + (D1626 + D1637)))</f>
        <v/>
      </c>
    </row>
    <row r="1626">
      <c r="A1626" t="inlineStr">
        <is>
          <t>INT_L_X10Y49/INT_L.SW2END3-&gt;&gt;IMUX_L15</t>
        </is>
      </c>
      <c r="B1626" t="inlineStr">
        <is>
          <t>Buffer</t>
        </is>
      </c>
      <c r="C1626" t="n">
        <v>1.6107141875</v>
      </c>
      <c r="D1626" t="n">
        <v>0.007713</v>
      </c>
      <c r="E1626" t="n">
        <v>0.047</v>
      </c>
      <c r="F1626" t="n">
        <v>0.038</v>
      </c>
      <c r="G1626" t="n">
        <v>0.138</v>
      </c>
      <c r="H1626" t="n">
        <v>0.114</v>
      </c>
      <c r="I1626">
        <f>((((D1631) + (D1630))) + (D1627 + D1628))</f>
        <v/>
      </c>
      <c r="J1626">
        <f>(((((D1631) + (D1630))) + (D1627 + D1628))*C1626)</f>
        <v/>
      </c>
    </row>
    <row r="1627">
      <c r="A1627" t="inlineStr">
        <is>
          <t>INT_L_X10Y49/IMUX_L15</t>
        </is>
      </c>
      <c r="B1627" t="inlineStr">
        <is>
          <t>Part of wire</t>
        </is>
      </c>
      <c r="C1627" t="n">
        <v>0</v>
      </c>
      <c r="D1627" t="n">
        <v>0</v>
      </c>
    </row>
    <row r="1628">
      <c r="A1628" t="inlineStr">
        <is>
          <t>CLBLM_L_X10Y49/CLBLM_IMUX15</t>
        </is>
      </c>
      <c r="B1628" t="inlineStr">
        <is>
          <t>Part of wire</t>
        </is>
      </c>
      <c r="C1628" t="n">
        <v>0</v>
      </c>
      <c r="D1628" t="n">
        <v>0</v>
      </c>
      <c r="I1628">
        <f>(((D1627 + D1628)/2) + (((D1631) + (D1630))))</f>
        <v/>
      </c>
      <c r="J1628">
        <f>((C1627 + C1628)*(((D1627 + D1628)/2) + (((D1631) + (D1630)))))</f>
        <v/>
      </c>
    </row>
    <row r="1629">
      <c r="A1629" t="inlineStr">
        <is>
          <t>CLBLM_L_X10Y49/CLBLM_L.CLBLM_IMUX15-&gt;CLBLM_M_B1</t>
        </is>
      </c>
      <c r="B1629" t="inlineStr">
        <is>
          <t>PassTransistor</t>
        </is>
      </c>
      <c r="C1629" t="n">
        <v>0</v>
      </c>
      <c r="E1629" t="n">
        <v>0</v>
      </c>
      <c r="F1629" t="n">
        <v>0</v>
      </c>
      <c r="G1629" t="n">
        <v>0</v>
      </c>
      <c r="H1629" t="n">
        <v>0</v>
      </c>
      <c r="I1629">
        <f>((D1631) + (D1630))</f>
        <v/>
      </c>
      <c r="J1629">
        <f>(((D1631) + (D1630))*C1629)</f>
        <v/>
      </c>
    </row>
    <row r="1630">
      <c r="A1630" t="inlineStr">
        <is>
          <t>CLBLM_L_X10Y49/CLBLM_M_B1</t>
        </is>
      </c>
      <c r="B1630" t="inlineStr">
        <is>
          <t>Part of wire</t>
        </is>
      </c>
      <c r="C1630" t="n">
        <v>0</v>
      </c>
      <c r="D1630" t="n">
        <v>0</v>
      </c>
      <c r="I1630">
        <f>(((D1630)/2) + (D1631))</f>
        <v/>
      </c>
      <c r="J1630">
        <f>((C1630)*(((D1630)/2) + (D1631)))</f>
        <v/>
      </c>
    </row>
    <row r="1631">
      <c r="A1631" t="inlineStr">
        <is>
          <t>ALU1/register_reg_r1_0_31_12_17_i_12/I4</t>
        </is>
      </c>
      <c r="B1631" t="inlineStr">
        <is>
          <t>Inpin</t>
        </is>
      </c>
      <c r="D1631" t="n">
        <v>0</v>
      </c>
      <c r="E1631" t="n">
        <v>0.218</v>
      </c>
      <c r="F1631" t="n">
        <v>0.175</v>
      </c>
      <c r="G1631" t="n">
        <v>0.521</v>
      </c>
      <c r="H1631" t="n">
        <v>0.42</v>
      </c>
    </row>
    <row r="1632">
      <c r="A1632" t="inlineStr">
        <is>
          <t>sw_IBUF[1]: sw_IBUF[1]_inst/O to ALU1/register_reg_r1_0_31_12_17_i_12/I4 sum delays</t>
        </is>
      </c>
      <c r="E1632">
        <f>(E2 + E5 + E7 + E9 + E11 + E15 + E18 + E31 + E40 + E50 + E59 + E68 + E77 + E856 + E930 + E946 + E985 + E1054 + E1095 + E1146 + E1163 + E1179 + E1246 + E1374 + E1401 + E1426 + E1518 + E1601 + E1616 + E1619 + E1626 + E1629 + E1631)</f>
        <v/>
      </c>
      <c r="F1632">
        <f>(F2 + F5 + F7 + F9 + F11 + F15 + F18 + F31 + F40 + F50 + F59 + F68 + F77 + F856 + F930 + F946 + F985 + F1054 + F1095 + F1146 + F1163 + F1179 + F1246 + F1374 + F1401 + F1426 + F1518 + F1601 + F1616 + F1619 + F1626 + F1629 + F1631)</f>
        <v/>
      </c>
      <c r="G1632">
        <f>(G2 + G5 + G7 + G9 + G11 + G15 + G18 + G31 + G40 + G50 + G59 + G68 + G77 + G856 + G930 + G946 + G985 + G1054 + G1095 + G1146 + G1163 + G1179 + G1246 + G1374 + G1401 + G1426 + G1518 + G1601 + G1616 + G1619 + G1626 + G1629 + G1631)</f>
        <v/>
      </c>
      <c r="H1632">
        <f>(H2 + H5 + H7 + H9 + H11 + H15 + H18 + H31 + H40 + H50 + H59 + H68 + H77 + H856 + H930 + H946 + H985 + H1054 + H1095 + H1146 + H1163 + H1179 + H1246 + H1374 + H1401 + H1426 + H1518 + H1601 + H1616 + H1619 + H1626 + H1629 + H1631)</f>
        <v/>
      </c>
      <c r="J1632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J1518 + J1522 + J1601 + J1604 + J1616 + J1618 + J1619 + J1625 + J1626 + J1628 + J1629 + J1630 + J1631)</f>
        <v/>
      </c>
    </row>
    <row r="1633">
      <c r="A1633" t="inlineStr">
        <is>
          <t>sw_IBUF[1]: sw_IBUF[1]_inst/O to ALU1/register_reg_r1_0_31_12_17_i_12/I4sum delays + cap delay</t>
        </is>
      </c>
      <c r="E1633">
        <f>1000*(E1632 + J1632)</f>
        <v/>
      </c>
      <c r="F1633">
        <f>1000*(F1632 + J1632)</f>
        <v/>
      </c>
      <c r="G1633">
        <f>1000*(G1632 + J1632)</f>
        <v/>
      </c>
      <c r="H1633">
        <f>1000*(H1632 + J1632)</f>
        <v/>
      </c>
    </row>
    <row r="1635">
      <c r="A1635" t="inlineStr">
        <is>
          <t>sw_IBUF[1]: sw_IBUF[1]_inst/O to ALU1/register_reg_r1_0_31_12_17_i_12/I4Total delay (from Vivado)</t>
        </is>
      </c>
      <c r="E1635" t="inlineStr">
        <is>
          <t>2610</t>
        </is>
      </c>
      <c r="F1635" t="inlineStr">
        <is>
          <t>2272</t>
        </is>
      </c>
      <c r="G1635" t="inlineStr">
        <is>
          <t>4406</t>
        </is>
      </c>
      <c r="H1635" t="inlineStr">
        <is>
          <t>3756</t>
        </is>
      </c>
    </row>
    <row r="1637">
      <c r="A1637" t="inlineStr">
        <is>
          <t>INT_L_X10Y49/INT_L.SW2END3-&gt;&gt;IMUX_L31</t>
        </is>
      </c>
      <c r="B1637" t="inlineStr">
        <is>
          <t>Buffer</t>
        </is>
      </c>
      <c r="C1637" t="n">
        <v>1.6107141875</v>
      </c>
      <c r="D1637" t="n">
        <v>0.007713</v>
      </c>
      <c r="E1637" t="n">
        <v>0.047</v>
      </c>
      <c r="F1637" t="n">
        <v>0.038</v>
      </c>
      <c r="G1637" t="n">
        <v>0.138</v>
      </c>
      <c r="H1637" t="n">
        <v>0.114</v>
      </c>
      <c r="I1637">
        <f>((((D1642) + (D1641))) + (D1638 + D1639))</f>
        <v/>
      </c>
      <c r="J1637">
        <f>(((((D1642) + (D1641))) + (D1638 + D1639))*C1637)</f>
        <v/>
      </c>
    </row>
    <row r="1638">
      <c r="A1638" t="inlineStr">
        <is>
          <t>INT_L_X10Y49/IMUX_L31</t>
        </is>
      </c>
      <c r="B1638" t="inlineStr">
        <is>
          <t>Part of wire</t>
        </is>
      </c>
      <c r="C1638" t="n">
        <v>0</v>
      </c>
      <c r="D1638" t="n">
        <v>0</v>
      </c>
    </row>
    <row r="1639">
      <c r="A1639" t="inlineStr">
        <is>
          <t>CLBLM_L_X10Y49/CLBLM_IMUX31</t>
        </is>
      </c>
      <c r="B1639" t="inlineStr">
        <is>
          <t>Part of wire</t>
        </is>
      </c>
      <c r="C1639" t="n">
        <v>0</v>
      </c>
      <c r="D1639" t="n">
        <v>0</v>
      </c>
      <c r="I1639">
        <f>(((D1638 + D1639)/2) + (((D1642) + (D1641))))</f>
        <v/>
      </c>
      <c r="J1639">
        <f>((C1638 + C1639)*(((D1638 + D1639)/2) + (((D1642) + (D1641)))))</f>
        <v/>
      </c>
    </row>
    <row r="1640">
      <c r="A1640" t="inlineStr">
        <is>
          <t>CLBLM_L_X10Y49/CLBLM_L.CLBLM_IMUX31-&gt;CLBLM_M_C5</t>
        </is>
      </c>
      <c r="B1640" t="inlineStr">
        <is>
          <t>PassTransistor</t>
        </is>
      </c>
      <c r="C1640" t="n">
        <v>0</v>
      </c>
      <c r="E1640" t="n">
        <v>0</v>
      </c>
      <c r="F1640" t="n">
        <v>0</v>
      </c>
      <c r="G1640" t="n">
        <v>0</v>
      </c>
      <c r="H1640" t="n">
        <v>0</v>
      </c>
      <c r="I1640">
        <f>((D1642) + (D1641))</f>
        <v/>
      </c>
      <c r="J1640">
        <f>(((D1642) + (D1641))*C1640)</f>
        <v/>
      </c>
    </row>
    <row r="1641">
      <c r="A1641" t="inlineStr">
        <is>
          <t>CLBLM_L_X10Y49/CLBLM_M_C5</t>
        </is>
      </c>
      <c r="B1641" t="inlineStr">
        <is>
          <t>Part of wire</t>
        </is>
      </c>
      <c r="C1641" t="n">
        <v>0</v>
      </c>
      <c r="D1641" t="n">
        <v>0</v>
      </c>
      <c r="I1641">
        <f>(((D1641)/2) + (D1642))</f>
        <v/>
      </c>
      <c r="J1641">
        <f>((C1641)*(((D1641)/2) + (D1642)))</f>
        <v/>
      </c>
    </row>
    <row r="1642">
      <c r="A1642" t="inlineStr">
        <is>
          <t>masterReg/register_reg_r1_0_31_12_17_i_11/I0</t>
        </is>
      </c>
      <c r="B1642" t="inlineStr">
        <is>
          <t>Inpin</t>
        </is>
      </c>
      <c r="D1642" t="n">
        <v>0</v>
      </c>
      <c r="E1642" t="n">
        <v>0.05</v>
      </c>
      <c r="F1642" t="n">
        <v>0.04</v>
      </c>
      <c r="G1642" t="n">
        <v>0.133</v>
      </c>
      <c r="H1642" t="n">
        <v>0.107</v>
      </c>
    </row>
    <row r="1643">
      <c r="A1643" t="inlineStr">
        <is>
          <t>sw_IBUF[1]: sw_IBUF[1]_inst/O to masterReg/register_reg_r1_0_31_12_17_i_11/I0 sum delays</t>
        </is>
      </c>
      <c r="E1643">
        <f>(E2 + E5 + E7 + E9 + E11 + E15 + E18 + E31 + E40 + E50 + E59 + E68 + E77 + E856 + E930 + E946 + E985 + E1054 + E1095 + E1146 + E1163 + E1179 + E1246 + E1374 + E1401 + E1426 + E1518 + E1601 + E1616 + E1619 + E1637 + E1640 + E1642)</f>
        <v/>
      </c>
      <c r="F1643">
        <f>(F2 + F5 + F7 + F9 + F11 + F15 + F18 + F31 + F40 + F50 + F59 + F68 + F77 + F856 + F930 + F946 + F985 + F1054 + F1095 + F1146 + F1163 + F1179 + F1246 + F1374 + F1401 + F1426 + F1518 + F1601 + F1616 + F1619 + F1637 + F1640 + F1642)</f>
        <v/>
      </c>
      <c r="G1643">
        <f>(G2 + G5 + G7 + G9 + G11 + G15 + G18 + G31 + G40 + G50 + G59 + G68 + G77 + G856 + G930 + G946 + G985 + G1054 + G1095 + G1146 + G1163 + G1179 + G1246 + G1374 + G1401 + G1426 + G1518 + G1601 + G1616 + G1619 + G1637 + G1640 + G1642)</f>
        <v/>
      </c>
      <c r="H1643">
        <f>(H2 + H5 + H7 + H9 + H11 + H15 + H18 + H31 + H40 + H50 + H59 + H68 + H77 + H856 + H930 + H946 + H985 + H1054 + H1095 + H1146 + H1163 + H1179 + H1246 + H1374 + H1401 + H1426 + H1518 + H1601 + H1616 + H1619 + H1637 + H1640 + H1642)</f>
        <v/>
      </c>
      <c r="J1643">
        <f>(J2 + J4 + J5 + J6 + J7 + J8 + J9 + J10 + J11 + J14 + J15 + J17 + J18 + J30 + J31 + J39 + J40 + J49 + J50 + J58 + J59 + J67 + J68 + J76 + J77 + J79 + J856 + J861 + J930 + J932 + J946 + J948 + J985 + J988 + J1054 + J1061 + J1095 + J1097 + J1146 + J1151 + J1163 + J1165 + J1179 + J1181 + J1246 + J1253 + J1374 + J1378 + J1401 + J1403 + J1426 + J1431 + J1518 + J1522 + J1601 + J1604 + J1616 + J1618 + J1619 + J1625 + J1637 + J1639 + J1640 + J1641 + J1642)</f>
        <v/>
      </c>
    </row>
    <row r="1644">
      <c r="A1644" t="inlineStr">
        <is>
          <t>sw_IBUF[1]: sw_IBUF[1]_inst/O to masterReg/register_reg_r1_0_31_12_17_i_11/I0sum delays + cap delay</t>
        </is>
      </c>
      <c r="E1644">
        <f>1000*(E1643 + J1643)</f>
        <v/>
      </c>
      <c r="F1644">
        <f>1000*(F1643 + J1643)</f>
        <v/>
      </c>
      <c r="G1644">
        <f>1000*(G1643 + J1643)</f>
        <v/>
      </c>
      <c r="H1644">
        <f>1000*(H1643 + J1643)</f>
        <v/>
      </c>
    </row>
    <row r="1646">
      <c r="A1646" t="inlineStr">
        <is>
          <t>sw_IBUF[1]: sw_IBUF[1]_inst/O to masterReg/register_reg_r1_0_31_12_17_i_11/I0Total delay (from Vivado)</t>
        </is>
      </c>
      <c r="E1646" t="inlineStr">
        <is>
          <t>2442</t>
        </is>
      </c>
      <c r="F1646" t="inlineStr">
        <is>
          <t>2137</t>
        </is>
      </c>
      <c r="G1646" t="inlineStr">
        <is>
          <t>4075</t>
        </is>
      </c>
      <c r="H1646" t="inlineStr">
        <is>
          <t>3491</t>
        </is>
      </c>
    </row>
    <row r="1648">
      <c r="A1648" t="inlineStr">
        <is>
          <t>INT_L_X8Y45/INT_L.EL1END0-&gt;&gt;EE2BEG0</t>
        </is>
      </c>
      <c r="B1648" t="inlineStr">
        <is>
          <t>Buffer</t>
        </is>
      </c>
      <c r="C1648" t="n">
        <v>1.1851186875</v>
      </c>
      <c r="D1648" t="n">
        <v>0.008473000000000001</v>
      </c>
      <c r="E1648" t="n">
        <v>0.061</v>
      </c>
      <c r="F1648" t="n">
        <v>0.05</v>
      </c>
      <c r="G1648" t="n">
        <v>0.139</v>
      </c>
      <c r="H1648" t="n">
        <v>0.115</v>
      </c>
      <c r="I1648">
        <f>((D1656 + D1667 + D1678) + (D1649 + D1650 + D1651 + D1652 + D1653 + D1654 + D1655))</f>
        <v/>
      </c>
      <c r="J1648">
        <f>(((D1656 + D1667 + D1678) + (D1649 + D1650 + D1651 + D1652 + D1653 + D1654 + D1655))*C1648)</f>
        <v/>
      </c>
    </row>
    <row r="1649">
      <c r="A1649" t="inlineStr">
        <is>
          <t>INT_L_X8Y45/EE2BEG0</t>
        </is>
      </c>
      <c r="B1649" t="inlineStr">
        <is>
          <t>Part of wire</t>
        </is>
      </c>
      <c r="C1649" t="n">
        <v>0</v>
      </c>
      <c r="D1649" t="n">
        <v>0</v>
      </c>
    </row>
    <row r="1650">
      <c r="A1650" t="inlineStr">
        <is>
          <t>INT_L_X10Y45/EE2END0</t>
        </is>
      </c>
      <c r="B1650" t="inlineStr">
        <is>
          <t>Part of wire</t>
        </is>
      </c>
      <c r="C1650" t="n">
        <v>0</v>
      </c>
      <c r="D1650" t="n">
        <v>0</v>
      </c>
    </row>
    <row r="1651">
      <c r="A1651" t="inlineStr">
        <is>
          <t>INT_R_X9Y45/EE2A0</t>
        </is>
      </c>
      <c r="B1651" t="inlineStr">
        <is>
          <t>Part of wire</t>
        </is>
      </c>
      <c r="C1651" t="n">
        <v>0</v>
      </c>
      <c r="D1651" t="n">
        <v>0</v>
      </c>
    </row>
    <row r="1652">
      <c r="A1652" t="inlineStr">
        <is>
          <t>INT_INTERFACE_R_X9Y45/INT_INTERFACE_EE2A0</t>
        </is>
      </c>
      <c r="B1652" t="inlineStr">
        <is>
          <t>Part of wire</t>
        </is>
      </c>
      <c r="C1652" t="n">
        <v>0</v>
      </c>
      <c r="D1652" t="n">
        <v>0</v>
      </c>
    </row>
    <row r="1653">
      <c r="A1653" t="inlineStr">
        <is>
          <t>DSP_R_X9Y45/DSP_EE2A0_0</t>
        </is>
      </c>
      <c r="B1653" t="inlineStr">
        <is>
          <t>Part of wire</t>
        </is>
      </c>
      <c r="C1653" t="n">
        <v>0.04743</v>
      </c>
      <c r="D1653" t="n">
        <v>0.011</v>
      </c>
    </row>
    <row r="1654">
      <c r="A1654" t="inlineStr">
        <is>
          <t>VBRK_X29Y47/VBRK_EE2A0</t>
        </is>
      </c>
      <c r="B1654" t="inlineStr">
        <is>
          <t>Part of wire</t>
        </is>
      </c>
      <c r="C1654" t="n">
        <v>0.01211</v>
      </c>
      <c r="D1654" t="n">
        <v>0.00162</v>
      </c>
    </row>
    <row r="1655">
      <c r="A1655" t="inlineStr">
        <is>
          <t>CLBLM_L_X10Y45/CLBLM_EE2A0</t>
        </is>
      </c>
      <c r="B1655" t="inlineStr">
        <is>
          <t>Part of wire</t>
        </is>
      </c>
      <c r="C1655" t="n">
        <v>0</v>
      </c>
      <c r="D1655" t="n">
        <v>0</v>
      </c>
      <c r="I1655">
        <f>(((D1649 + D1650 + D1651 + D1652 + D1653 + D1654 + D1655)/2) + (D1656 + D1667 + D1678))</f>
        <v/>
      </c>
      <c r="J1655">
        <f>((C1649 + C1650 + C1651 + C1652 + C1653 + C1654 + C1655)*(((D1649 + D1650 + D1651 + D1652 + D1653 + D1654 + D1655)/2) + (D1656 + D1667 + D1678)))</f>
        <v/>
      </c>
    </row>
    <row r="1656">
      <c r="A1656" t="inlineStr">
        <is>
          <t>INT_L_X10Y45/INT_L.EE2END0-&gt;&gt;IMUX_L0</t>
        </is>
      </c>
      <c r="B1656" t="inlineStr">
        <is>
          <t>Buffer</t>
        </is>
      </c>
      <c r="C1656" t="n">
        <v>1.6107141875</v>
      </c>
      <c r="D1656" t="n">
        <v>0.007713</v>
      </c>
      <c r="E1656" t="n">
        <v>0.047</v>
      </c>
      <c r="F1656" t="n">
        <v>0.038</v>
      </c>
      <c r="G1656" t="n">
        <v>0.138</v>
      </c>
      <c r="H1656" t="n">
        <v>0.114</v>
      </c>
      <c r="I1656">
        <f>((((D1661) + (D1660))) + (D1657 + D1658))</f>
        <v/>
      </c>
      <c r="J1656">
        <f>(((((D1661) + (D1660))) + (D1657 + D1658))*C1656)</f>
        <v/>
      </c>
    </row>
    <row r="1657">
      <c r="A1657" t="inlineStr">
        <is>
          <t>INT_L_X10Y45/IMUX_L0</t>
        </is>
      </c>
      <c r="B1657" t="inlineStr">
        <is>
          <t>Part of wire</t>
        </is>
      </c>
      <c r="C1657" t="n">
        <v>0</v>
      </c>
      <c r="D1657" t="n">
        <v>0</v>
      </c>
    </row>
    <row r="1658">
      <c r="A1658" t="inlineStr">
        <is>
          <t>CLBLM_L_X10Y45/CLBLM_IMUX0</t>
        </is>
      </c>
      <c r="B1658" t="inlineStr">
        <is>
          <t>Part of wire</t>
        </is>
      </c>
      <c r="C1658" t="n">
        <v>0</v>
      </c>
      <c r="D1658" t="n">
        <v>0</v>
      </c>
      <c r="I1658">
        <f>(((D1657 + D1658)/2) + (((D1661) + (D1660))))</f>
        <v/>
      </c>
      <c r="J1658">
        <f>((C1657 + C1658)*(((D1657 + D1658)/2) + (((D1661) + (D1660)))))</f>
        <v/>
      </c>
    </row>
    <row r="1659">
      <c r="A1659" t="inlineStr">
        <is>
          <t>CLBLM_L_X10Y45/CLBLM_L.CLBLM_IMUX0-&gt;CLBLM_L_A3</t>
        </is>
      </c>
      <c r="B1659" t="inlineStr">
        <is>
          <t>PassTransistor</t>
        </is>
      </c>
      <c r="C1659" t="n">
        <v>0</v>
      </c>
      <c r="E1659" t="n">
        <v>0</v>
      </c>
      <c r="F1659" t="n">
        <v>0</v>
      </c>
      <c r="G1659" t="n">
        <v>0</v>
      </c>
      <c r="H1659" t="n">
        <v>0</v>
      </c>
      <c r="I1659">
        <f>((D1661) + (D1660))</f>
        <v/>
      </c>
      <c r="J1659">
        <f>(((D1661) + (D1660))*C1659)</f>
        <v/>
      </c>
    </row>
    <row r="1660">
      <c r="A1660" t="inlineStr">
        <is>
          <t>CLBLM_L_X10Y45/CLBLM_L_A3</t>
        </is>
      </c>
      <c r="B1660" t="inlineStr">
        <is>
          <t>Part of wire</t>
        </is>
      </c>
      <c r="C1660" t="n">
        <v>0</v>
      </c>
      <c r="D1660" t="n">
        <v>0</v>
      </c>
      <c r="I1660">
        <f>(((D1660)/2) + (D1661))</f>
        <v/>
      </c>
      <c r="J1660">
        <f>((C1660)*(((D1660)/2) + (D1661)))</f>
        <v/>
      </c>
    </row>
    <row r="1661">
      <c r="A1661" t="inlineStr">
        <is>
          <t>ALU1/register_reg_r1_0_31_6_11_i_16/I4</t>
        </is>
      </c>
      <c r="B1661" t="inlineStr">
        <is>
          <t>Inpin</t>
        </is>
      </c>
      <c r="D1661" t="n">
        <v>0</v>
      </c>
      <c r="E1661" t="n">
        <v>0.133</v>
      </c>
      <c r="F1661" t="n">
        <v>0.107</v>
      </c>
      <c r="G1661" t="n">
        <v>0.344</v>
      </c>
      <c r="H1661" t="n">
        <v>0.278</v>
      </c>
    </row>
    <row r="1662">
      <c r="A1662" t="inlineStr">
        <is>
          <t>sw_IBUF[1]: sw_IBUF[1]_inst/O to ALU1/register_reg_r1_0_31_6_11_i_16/I4 sum delays</t>
        </is>
      </c>
      <c r="E1662">
        <f>(E2 + E5 + E7 + E9 + E11 + E15 + E18 + E31 + E40 + E50 + E59 + E68 + E77 + E856 + E930 + E946 + E985 + E1054 + E1095 + E1146 + E1648 + E1656 + E1659 + E1661)</f>
        <v/>
      </c>
      <c r="F1662">
        <f>(F2 + F5 + F7 + F9 + F11 + F15 + F18 + F31 + F40 + F50 + F59 + F68 + F77 + F856 + F930 + F946 + F985 + F1054 + F1095 + F1146 + F1648 + F1656 + F1659 + F1661)</f>
        <v/>
      </c>
      <c r="G1662">
        <f>(G2 + G5 + G7 + G9 + G11 + G15 + G18 + G31 + G40 + G50 + G59 + G68 + G77 + G856 + G930 + G946 + G985 + G1054 + G1095 + G1146 + G1648 + G1656 + G1659 + G1661)</f>
        <v/>
      </c>
      <c r="H1662">
        <f>(H2 + H5 + H7 + H9 + H11 + H15 + H18 + H31 + H40 + H50 + H59 + H68 + H77 + H856 + H930 + H946 + H985 + H1054 + H1095 + H1146 + H1648 + H1656 + H1659 + H1661)</f>
        <v/>
      </c>
      <c r="J1662">
        <f>(J2 + J4 + J5 + J6 + J7 + J8 + J9 + J10 + J11 + J14 + J15 + J17 + J18 + J30 + J31 + J39 + J40 + J49 + J50 + J58 + J59 + J67 + J68 + J76 + J77 + J79 + J856 + J861 + J930 + J932 + J946 + J948 + J985 + J988 + J1054 + J1061 + J1095 + J1097 + J1146 + J1151 + J1648 + J1655 + J1656 + J1658 + J1659 + J1660 + J1661)</f>
        <v/>
      </c>
    </row>
    <row r="1663">
      <c r="A1663" t="inlineStr">
        <is>
          <t>sw_IBUF[1]: sw_IBUF[1]_inst/O to ALU1/register_reg_r1_0_31_6_11_i_16/I4sum delays + cap delay</t>
        </is>
      </c>
      <c r="E1663">
        <f>1000*(E1662 + J1662)</f>
        <v/>
      </c>
      <c r="F1663">
        <f>1000*(F1662 + J1662)</f>
        <v/>
      </c>
      <c r="G1663">
        <f>1000*(G1662 + J1662)</f>
        <v/>
      </c>
      <c r="H1663">
        <f>1000*(H1662 + J1662)</f>
        <v/>
      </c>
    </row>
    <row r="1665">
      <c r="A1665" t="inlineStr">
        <is>
          <t>sw_IBUF[1]: sw_IBUF[1]_inst/O to ALU1/register_reg_r1_0_31_6_11_i_16/I4Total delay (from Vivado)</t>
        </is>
      </c>
      <c r="E1665" t="inlineStr">
        <is>
          <t>1850</t>
        </is>
      </c>
      <c r="F1665" t="inlineStr">
        <is>
          <t>1611</t>
        </is>
      </c>
      <c r="G1665" t="inlineStr">
        <is>
          <t>3068</t>
        </is>
      </c>
      <c r="H1665" t="inlineStr">
        <is>
          <t>2618</t>
        </is>
      </c>
    </row>
    <row r="1667">
      <c r="A1667" t="inlineStr">
        <is>
          <t>INT_L_X10Y45/INT_L.EE2END0-&gt;&gt;IMUX_L1</t>
        </is>
      </c>
      <c r="B1667" t="inlineStr">
        <is>
          <t>Buffer</t>
        </is>
      </c>
      <c r="C1667" t="n">
        <v>1.6107141875</v>
      </c>
      <c r="D1667" t="n">
        <v>0.007713</v>
      </c>
      <c r="E1667" t="n">
        <v>0.047</v>
      </c>
      <c r="F1667" t="n">
        <v>0.038</v>
      </c>
      <c r="G1667" t="n">
        <v>0.138</v>
      </c>
      <c r="H1667" t="n">
        <v>0.114</v>
      </c>
      <c r="I1667">
        <f>((((D1672) + (D1671))) + (D1668 + D1669))</f>
        <v/>
      </c>
      <c r="J1667">
        <f>(((((D1672) + (D1671))) + (D1668 + D1669))*C1667)</f>
        <v/>
      </c>
    </row>
    <row r="1668">
      <c r="A1668" t="inlineStr">
        <is>
          <t>INT_L_X10Y45/IMUX_L1</t>
        </is>
      </c>
      <c r="B1668" t="inlineStr">
        <is>
          <t>Part of wire</t>
        </is>
      </c>
      <c r="C1668" t="n">
        <v>0</v>
      </c>
      <c r="D1668" t="n">
        <v>0</v>
      </c>
    </row>
    <row r="1669">
      <c r="A1669" t="inlineStr">
        <is>
          <t>CLBLM_L_X10Y45/CLBLM_IMUX1</t>
        </is>
      </c>
      <c r="B1669" t="inlineStr">
        <is>
          <t>Part of wire</t>
        </is>
      </c>
      <c r="C1669" t="n">
        <v>0</v>
      </c>
      <c r="D1669" t="n">
        <v>0</v>
      </c>
      <c r="I1669">
        <f>(((D1668 + D1669)/2) + (((D1672) + (D1671))))</f>
        <v/>
      </c>
      <c r="J1669">
        <f>((C1668 + C1669)*(((D1668 + D1669)/2) + (((D1672) + (D1671)))))</f>
        <v/>
      </c>
    </row>
    <row r="1670">
      <c r="A1670" t="inlineStr">
        <is>
          <t>CLBLM_L_X10Y45/CLBLM_L.CLBLM_IMUX1-&gt;CLBLM_M_A3</t>
        </is>
      </c>
      <c r="B1670" t="inlineStr">
        <is>
          <t>PassTransistor</t>
        </is>
      </c>
      <c r="C1670" t="n">
        <v>0</v>
      </c>
      <c r="E1670" t="n">
        <v>0</v>
      </c>
      <c r="F1670" t="n">
        <v>0</v>
      </c>
      <c r="G1670" t="n">
        <v>0</v>
      </c>
      <c r="H1670" t="n">
        <v>0</v>
      </c>
      <c r="I1670">
        <f>((D1672) + (D1671))</f>
        <v/>
      </c>
      <c r="J1670">
        <f>(((D1672) + (D1671))*C1670)</f>
        <v/>
      </c>
    </row>
    <row r="1671">
      <c r="A1671" t="inlineStr">
        <is>
          <t>CLBLM_L_X10Y45/CLBLM_M_A3</t>
        </is>
      </c>
      <c r="B1671" t="inlineStr">
        <is>
          <t>Part of wire</t>
        </is>
      </c>
      <c r="C1671" t="n">
        <v>0</v>
      </c>
      <c r="D1671" t="n">
        <v>0</v>
      </c>
      <c r="I1671">
        <f>(((D1671)/2) + (D1672))</f>
        <v/>
      </c>
      <c r="J1671">
        <f>((C1671)*(((D1671)/2) + (D1672)))</f>
        <v/>
      </c>
    </row>
    <row r="1672">
      <c r="A1672" t="inlineStr">
        <is>
          <t>masterReg/readData2[11]_i_4/I0</t>
        </is>
      </c>
      <c r="B1672" t="inlineStr">
        <is>
          <t>Inpin</t>
        </is>
      </c>
      <c r="D1672" t="n">
        <v>0</v>
      </c>
      <c r="E1672" t="n">
        <v>0.141</v>
      </c>
      <c r="F1672" t="n">
        <v>0.114</v>
      </c>
      <c r="G1672" t="n">
        <v>0.372</v>
      </c>
      <c r="H1672" t="n">
        <v>0.3</v>
      </c>
    </row>
    <row r="1673">
      <c r="A1673" t="inlineStr">
        <is>
          <t>sw_IBUF[1]: sw_IBUF[1]_inst/O to masterReg/readData2[11]_i_4/I0 sum delays</t>
        </is>
      </c>
      <c r="E1673">
        <f>(E2 + E5 + E7 + E9 + E11 + E15 + E18 + E31 + E40 + E50 + E59 + E68 + E77 + E856 + E930 + E946 + E985 + E1054 + E1095 + E1146 + E1648 + E1667 + E1670 + E1672)</f>
        <v/>
      </c>
      <c r="F1673">
        <f>(F2 + F5 + F7 + F9 + F11 + F15 + F18 + F31 + F40 + F50 + F59 + F68 + F77 + F856 + F930 + F946 + F985 + F1054 + F1095 + F1146 + F1648 + F1667 + F1670 + F1672)</f>
        <v/>
      </c>
      <c r="G1673">
        <f>(G2 + G5 + G7 + G9 + G11 + G15 + G18 + G31 + G40 + G50 + G59 + G68 + G77 + G856 + G930 + G946 + G985 + G1054 + G1095 + G1146 + G1648 + G1667 + G1670 + G1672)</f>
        <v/>
      </c>
      <c r="H1673">
        <f>(H2 + H5 + H7 + H9 + H11 + H15 + H18 + H31 + H40 + H50 + H59 + H68 + H77 + H856 + H930 + H946 + H985 + H1054 + H1095 + H1146 + H1648 + H1667 + H1670 + H1672)</f>
        <v/>
      </c>
      <c r="J1673">
        <f>(J2 + J4 + J5 + J6 + J7 + J8 + J9 + J10 + J11 + J14 + J15 + J17 + J18 + J30 + J31 + J39 + J40 + J49 + J50 + J58 + J59 + J67 + J68 + J76 + J77 + J79 + J856 + J861 + J930 + J932 + J946 + J948 + J985 + J988 + J1054 + J1061 + J1095 + J1097 + J1146 + J1151 + J1648 + J1655 + J1667 + J1669 + J1670 + J1671 + J1672)</f>
        <v/>
      </c>
    </row>
    <row r="1674">
      <c r="A1674" t="inlineStr">
        <is>
          <t>sw_IBUF[1]: sw_IBUF[1]_inst/O to masterReg/readData2[11]_i_4/I0sum delays + cap delay</t>
        </is>
      </c>
      <c r="E1674">
        <f>1000*(E1673 + J1673)</f>
        <v/>
      </c>
      <c r="F1674">
        <f>1000*(F1673 + J1673)</f>
        <v/>
      </c>
      <c r="G1674">
        <f>1000*(G1673 + J1673)</f>
        <v/>
      </c>
      <c r="H1674">
        <f>1000*(H1673 + J1673)</f>
        <v/>
      </c>
    </row>
    <row r="1676">
      <c r="A1676" t="inlineStr">
        <is>
          <t>sw_IBUF[1]: sw_IBUF[1]_inst/O to masterReg/readData2[11]_i_4/I0Total delay (from Vivado)</t>
        </is>
      </c>
      <c r="E1676" t="inlineStr">
        <is>
          <t>1858</t>
        </is>
      </c>
      <c r="F1676" t="inlineStr">
        <is>
          <t>1618</t>
        </is>
      </c>
      <c r="G1676" t="inlineStr">
        <is>
          <t>3088</t>
        </is>
      </c>
      <c r="H1676" t="inlineStr">
        <is>
          <t>2634</t>
        </is>
      </c>
    </row>
    <row r="1678">
      <c r="A1678" t="inlineStr">
        <is>
          <t>INT_L_X10Y45/INT_L.EE2END0-&gt;&gt;IMUX_L24</t>
        </is>
      </c>
      <c r="B1678" t="inlineStr">
        <is>
          <t>Buffer</t>
        </is>
      </c>
      <c r="C1678" t="n">
        <v>1.6107141875</v>
      </c>
      <c r="D1678" t="n">
        <v>0.007713</v>
      </c>
      <c r="E1678" t="n">
        <v>0.047</v>
      </c>
      <c r="F1678" t="n">
        <v>0.038</v>
      </c>
      <c r="G1678" t="n">
        <v>0.138</v>
      </c>
      <c r="H1678" t="n">
        <v>0.114</v>
      </c>
      <c r="I1678">
        <f>((((D1683) + (D1682))) + (D1679 + D1680))</f>
        <v/>
      </c>
      <c r="J1678">
        <f>(((((D1683) + (D1682))) + (D1679 + D1680))*C1678)</f>
        <v/>
      </c>
    </row>
    <row r="1679">
      <c r="A1679" t="inlineStr">
        <is>
          <t>INT_L_X10Y45/IMUX_L24</t>
        </is>
      </c>
      <c r="B1679" t="inlineStr">
        <is>
          <t>Part of wire</t>
        </is>
      </c>
      <c r="C1679" t="n">
        <v>0</v>
      </c>
      <c r="D1679" t="n">
        <v>0</v>
      </c>
    </row>
    <row r="1680">
      <c r="A1680" t="inlineStr">
        <is>
          <t>CLBLM_L_X10Y45/CLBLM_IMUX24</t>
        </is>
      </c>
      <c r="B1680" t="inlineStr">
        <is>
          <t>Part of wire</t>
        </is>
      </c>
      <c r="C1680" t="n">
        <v>0</v>
      </c>
      <c r="D1680" t="n">
        <v>0</v>
      </c>
      <c r="I1680">
        <f>(((D1679 + D1680)/2) + (((D1683) + (D1682))))</f>
        <v/>
      </c>
      <c r="J1680">
        <f>((C1679 + C1680)*(((D1679 + D1680)/2) + (((D1683) + (D1682)))))</f>
        <v/>
      </c>
    </row>
    <row r="1681">
      <c r="A1681" t="inlineStr">
        <is>
          <t>CLBLM_L_X10Y45/CLBLM_L.CLBLM_IMUX24-&gt;CLBLM_M_B5</t>
        </is>
      </c>
      <c r="B1681" t="inlineStr">
        <is>
          <t>PassTransistor</t>
        </is>
      </c>
      <c r="C1681" t="n">
        <v>0</v>
      </c>
      <c r="E1681" t="n">
        <v>0</v>
      </c>
      <c r="F1681" t="n">
        <v>0</v>
      </c>
      <c r="G1681" t="n">
        <v>0</v>
      </c>
      <c r="H1681" t="n">
        <v>0</v>
      </c>
      <c r="I1681">
        <f>((D1683) + (D1682))</f>
        <v/>
      </c>
      <c r="J1681">
        <f>(((D1683) + (D1682))*C1681)</f>
        <v/>
      </c>
    </row>
    <row r="1682">
      <c r="A1682" t="inlineStr">
        <is>
          <t>CLBLM_L_X10Y45/CLBLM_M_B5</t>
        </is>
      </c>
      <c r="B1682" t="inlineStr">
        <is>
          <t>Part of wire</t>
        </is>
      </c>
      <c r="C1682" t="n">
        <v>0</v>
      </c>
      <c r="D1682" t="n">
        <v>0</v>
      </c>
      <c r="I1682">
        <f>(((D1682)/2) + (D1683))</f>
        <v/>
      </c>
      <c r="J1682">
        <f>((C1682)*(((D1682)/2) + (D1683)))</f>
        <v/>
      </c>
    </row>
    <row r="1683">
      <c r="A1683" t="inlineStr">
        <is>
          <t>masterReg/register_reg_r1_0_31_6_11_i_15/I0</t>
        </is>
      </c>
      <c r="B1683" t="inlineStr">
        <is>
          <t>Inpin</t>
        </is>
      </c>
      <c r="D1683" t="n">
        <v>0</v>
      </c>
      <c r="E1683" t="n">
        <v>0.052</v>
      </c>
      <c r="F1683" t="n">
        <v>0.042</v>
      </c>
      <c r="G1683" t="n">
        <v>0.137</v>
      </c>
      <c r="H1683" t="n">
        <v>0.111</v>
      </c>
    </row>
    <row r="1684">
      <c r="A1684" t="inlineStr">
        <is>
          <t>sw_IBUF[1]: sw_IBUF[1]_inst/O to masterReg/register_reg_r1_0_31_6_11_i_15/I0 sum delays</t>
        </is>
      </c>
      <c r="E1684">
        <f>(E2 + E5 + E7 + E9 + E11 + E15 + E18 + E31 + E40 + E50 + E59 + E68 + E77 + E856 + E930 + E946 + E985 + E1054 + E1095 + E1146 + E1648 + E1678 + E1681 + E1683)</f>
        <v/>
      </c>
      <c r="F1684">
        <f>(F2 + F5 + F7 + F9 + F11 + F15 + F18 + F31 + F40 + F50 + F59 + F68 + F77 + F856 + F930 + F946 + F985 + F1054 + F1095 + F1146 + F1648 + F1678 + F1681 + F1683)</f>
        <v/>
      </c>
      <c r="G1684">
        <f>(G2 + G5 + G7 + G9 + G11 + G15 + G18 + G31 + G40 + G50 + G59 + G68 + G77 + G856 + G930 + G946 + G985 + G1054 + G1095 + G1146 + G1648 + G1678 + G1681 + G1683)</f>
        <v/>
      </c>
      <c r="H1684">
        <f>(H2 + H5 + H7 + H9 + H11 + H15 + H18 + H31 + H40 + H50 + H59 + H68 + H77 + H856 + H930 + H946 + H985 + H1054 + H1095 + H1146 + H1648 + H1678 + H1681 + H1683)</f>
        <v/>
      </c>
      <c r="J1684">
        <f>(J2 + J4 + J5 + J6 + J7 + J8 + J9 + J10 + J11 + J14 + J15 + J17 + J18 + J30 + J31 + J39 + J40 + J49 + J50 + J58 + J59 + J67 + J68 + J76 + J77 + J79 + J856 + J861 + J930 + J932 + J946 + J948 + J985 + J988 + J1054 + J1061 + J1095 + J1097 + J1146 + J1151 + J1648 + J1655 + J1678 + J1680 + J1681 + J1682 + J1683)</f>
        <v/>
      </c>
    </row>
    <row r="1685">
      <c r="A1685" t="inlineStr">
        <is>
          <t>sw_IBUF[1]: sw_IBUF[1]_inst/O to masterReg/register_reg_r1_0_31_6_11_i_15/I0sum delays + cap delay</t>
        </is>
      </c>
      <c r="E1685">
        <f>1000*(E1684 + J1684)</f>
        <v/>
      </c>
      <c r="F1685">
        <f>1000*(F1684 + J1684)</f>
        <v/>
      </c>
      <c r="G1685">
        <f>1000*(G1684 + J1684)</f>
        <v/>
      </c>
      <c r="H1685">
        <f>1000*(H1684 + J1684)</f>
        <v/>
      </c>
    </row>
    <row r="1687">
      <c r="A1687" t="inlineStr">
        <is>
          <t>sw_IBUF[1]: sw_IBUF[1]_inst/O to masterReg/register_reg_r1_0_31_6_11_i_15/I0Total delay (from Vivado)</t>
        </is>
      </c>
      <c r="E1687" t="inlineStr">
        <is>
          <t>1769</t>
        </is>
      </c>
      <c r="F1687" t="inlineStr">
        <is>
          <t>1546</t>
        </is>
      </c>
      <c r="G1687" t="inlineStr">
        <is>
          <t>2895</t>
        </is>
      </c>
      <c r="H1687" t="inlineStr">
        <is>
          <t>2480</t>
        </is>
      </c>
    </row>
    <row r="1689">
      <c r="A1689" t="inlineStr">
        <is>
          <t>INT_R_X7Y45/INT_R.NR1END1-&gt;&gt;NL1BEG0</t>
        </is>
      </c>
      <c r="B1689" t="inlineStr">
        <is>
          <t>Buffer</t>
        </is>
      </c>
      <c r="C1689" t="n">
        <v>1.16220225</v>
      </c>
      <c r="D1689" t="n">
        <v>0.008429000000000001</v>
      </c>
      <c r="E1689" t="n">
        <v>0.053</v>
      </c>
      <c r="F1689" t="n">
        <v>0.044</v>
      </c>
      <c r="G1689" t="n">
        <v>0.13</v>
      </c>
      <c r="H1689" t="n">
        <v>0.107</v>
      </c>
      <c r="I1689">
        <f>((D1693 + D1706 + D1717 + D1728) + (D1690 + D1691 + D1692))</f>
        <v/>
      </c>
      <c r="J1689">
        <f>(((D1693 + D1706 + D1717 + D1728) + (D1690 + D1691 + D1692))*C1689)</f>
        <v/>
      </c>
    </row>
    <row r="1690">
      <c r="A1690" t="inlineStr">
        <is>
          <t>INT_R_X7Y45/NL1BEG0</t>
        </is>
      </c>
      <c r="B1690" t="inlineStr">
        <is>
          <t>Part of wire</t>
        </is>
      </c>
      <c r="C1690" t="n">
        <v>0</v>
      </c>
      <c r="D1690" t="n">
        <v>0</v>
      </c>
    </row>
    <row r="1691">
      <c r="A1691" t="inlineStr">
        <is>
          <t>INT_R_X7Y46/NL1END0</t>
        </is>
      </c>
      <c r="B1691" t="inlineStr">
        <is>
          <t>Part of wire</t>
        </is>
      </c>
      <c r="C1691" t="n">
        <v>0</v>
      </c>
      <c r="D1691" t="n">
        <v>0</v>
      </c>
    </row>
    <row r="1692">
      <c r="A1692" t="inlineStr">
        <is>
          <t>INT_R_X7Y45/NL1END_S3_0</t>
        </is>
      </c>
      <c r="B1692" t="inlineStr">
        <is>
          <t>Part of wire</t>
        </is>
      </c>
      <c r="C1692" t="n">
        <v>0</v>
      </c>
      <c r="D1692" t="n">
        <v>0</v>
      </c>
      <c r="I1692">
        <f>(((D1690 + D1691 + D1692)/2) + (D1693 + D1706 + D1717 + D1728))</f>
        <v/>
      </c>
      <c r="J1692">
        <f>((C1690 + C1691 + C1692)*(((D1690 + D1691 + D1692)/2) + (D1693 + D1706 + D1717 + D1728)))</f>
        <v/>
      </c>
    </row>
    <row r="1693">
      <c r="A1693" t="inlineStr">
        <is>
          <t>INT_R_X7Y46/INT_R.NL1END0-&gt;&gt;BYP_ALT0</t>
        </is>
      </c>
      <c r="B1693" t="inlineStr">
        <is>
          <t>Buffer</t>
        </is>
      </c>
      <c r="C1693" t="n">
        <v>0</v>
      </c>
      <c r="D1693" t="n">
        <v>0.00757</v>
      </c>
      <c r="E1693" t="n">
        <v>0</v>
      </c>
      <c r="F1693" t="n">
        <v>0</v>
      </c>
      <c r="G1693" t="n">
        <v>0</v>
      </c>
      <c r="H1693" t="n">
        <v>0</v>
      </c>
      <c r="I1693">
        <f>((D1695) + (D1694))</f>
        <v/>
      </c>
      <c r="J1693">
        <f>(((D1695) + (D1694))*C1693)</f>
        <v/>
      </c>
    </row>
    <row r="1694">
      <c r="A1694" t="inlineStr">
        <is>
          <t>INT_R_X7Y46/BYP_ALT0</t>
        </is>
      </c>
      <c r="B1694" t="inlineStr">
        <is>
          <t>Part of wire</t>
        </is>
      </c>
      <c r="C1694" t="n">
        <v>0</v>
      </c>
      <c r="D1694" t="n">
        <v>0</v>
      </c>
      <c r="I1694">
        <f>(((D1694)/2) + (D1695))</f>
        <v/>
      </c>
      <c r="J1694">
        <f>((C1694)*(((D1694)/2) + (D1695)))</f>
        <v/>
      </c>
    </row>
    <row r="1695">
      <c r="A1695" t="inlineStr">
        <is>
          <t>INT_R_X7Y46/INT_R.BYP_ALT0-&gt;&gt;BYP0</t>
        </is>
      </c>
      <c r="B1695" t="inlineStr">
        <is>
          <t>Buffer</t>
        </is>
      </c>
      <c r="C1695" t="n">
        <v>3.489880625</v>
      </c>
      <c r="D1695" t="n">
        <v>0</v>
      </c>
      <c r="E1695" t="n">
        <v>0.055</v>
      </c>
      <c r="F1695" t="n">
        <v>0.045</v>
      </c>
      <c r="G1695" t="n">
        <v>0.179</v>
      </c>
      <c r="H1695" t="n">
        <v>0.148</v>
      </c>
      <c r="I1695">
        <f>((((D1700) + (D1699))) + (D1696 + D1697))</f>
        <v/>
      </c>
      <c r="J1695">
        <f>(((((D1700) + (D1699))) + (D1696 + D1697))*C1695)</f>
        <v/>
      </c>
    </row>
    <row r="1696">
      <c r="A1696" t="inlineStr">
        <is>
          <t>INT_R_X7Y46/BYP0</t>
        </is>
      </c>
      <c r="B1696" t="inlineStr">
        <is>
          <t>Part of wire</t>
        </is>
      </c>
      <c r="C1696" t="n">
        <v>0</v>
      </c>
      <c r="D1696" t="n">
        <v>0</v>
      </c>
    </row>
    <row r="1697">
      <c r="A1697" t="inlineStr">
        <is>
          <t>CLBLM_R_X7Y46/CLBLM_BYP0</t>
        </is>
      </c>
      <c r="B1697" t="inlineStr">
        <is>
          <t>Part of wire</t>
        </is>
      </c>
      <c r="C1697" t="n">
        <v>0</v>
      </c>
      <c r="D1697" t="n">
        <v>0</v>
      </c>
      <c r="I1697">
        <f>(((D1696 + D1697)/2) + (((D1700) + (D1699))))</f>
        <v/>
      </c>
      <c r="J1697">
        <f>((C1696 + C1697)*(((D1696 + D1697)/2) + (((D1700) + (D1699)))))</f>
        <v/>
      </c>
    </row>
    <row r="1698">
      <c r="A1698" t="inlineStr">
        <is>
          <t>CLBLM_R_X7Y46/CLBLM_R.CLBLM_BYP0-&gt;CLBLM_L_AX</t>
        </is>
      </c>
      <c r="B1698" t="inlineStr">
        <is>
          <t>PassTransistor</t>
        </is>
      </c>
      <c r="C1698" t="n">
        <v>0</v>
      </c>
      <c r="E1698" t="n">
        <v>0</v>
      </c>
      <c r="F1698" t="n">
        <v>0</v>
      </c>
      <c r="G1698" t="n">
        <v>0</v>
      </c>
      <c r="H1698" t="n">
        <v>0</v>
      </c>
      <c r="I1698">
        <f>((D1700) + (D1699))</f>
        <v/>
      </c>
      <c r="J1698">
        <f>(((D1700) + (D1699))*C1698)</f>
        <v/>
      </c>
    </row>
    <row r="1699">
      <c r="A1699" t="inlineStr">
        <is>
          <t>CLBLM_R_X7Y46/CLBLM_L_AX</t>
        </is>
      </c>
      <c r="B1699" t="inlineStr">
        <is>
          <t>Part of wire</t>
        </is>
      </c>
      <c r="C1699" t="n">
        <v>0</v>
      </c>
      <c r="D1699" t="n">
        <v>0</v>
      </c>
      <c r="I1699">
        <f>(((D1699)/2) + (D1700))</f>
        <v/>
      </c>
      <c r="J1699">
        <f>((C1699)*(((D1699)/2) + (D1700)))</f>
        <v/>
      </c>
    </row>
    <row r="1700">
      <c r="A1700" t="inlineStr">
        <is>
          <t>masterReg/readData2_reg[6]_i_5/S</t>
        </is>
      </c>
      <c r="B1700" t="inlineStr">
        <is>
          <t>Inpin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t="inlineStr">
        <is>
          <t>sw_IBUF[1]: sw_IBUF[1]_inst/O to masterReg/readData2_reg[6]_i_5/S sum delays</t>
        </is>
      </c>
      <c r="E1701">
        <f>(E2 + E5 + E7 + E9 + E11 + E15 + E18 + E31 + E40 + E50 + E59 + E68 + E77 + E856 + E930 + E946 + E985 + E1054 + E1095 + E1689 + E1693 + E1695 + E1698 + E1700)</f>
        <v/>
      </c>
      <c r="F1701">
        <f>(F2 + F5 + F7 + F9 + F11 + F15 + F18 + F31 + F40 + F50 + F59 + F68 + F77 + F856 + F930 + F946 + F985 + F1054 + F1095 + F1689 + F1693 + F1695 + F1698 + F1700)</f>
        <v/>
      </c>
      <c r="G1701">
        <f>(G2 + G5 + G7 + G9 + G11 + G15 + G18 + G31 + G40 + G50 + G59 + G68 + G77 + G856 + G930 + G946 + G985 + G1054 + G1095 + G1689 + G1693 + G1695 + G1698 + G1700)</f>
        <v/>
      </c>
      <c r="H1701">
        <f>(H2 + H5 + H7 + H9 + H11 + H15 + H18 + H31 + H40 + H50 + H59 + H68 + H77 + H856 + H930 + H946 + H985 + H1054 + H1095 + H1689 + H1693 + H1695 + H1698 + H1700)</f>
        <v/>
      </c>
      <c r="J1701">
        <f>(J2 + J4 + J5 + J6 + J7 + J8 + J9 + J10 + J11 + J14 + J15 + J17 + J18 + J30 + J31 + J39 + J40 + J49 + J50 + J58 + J59 + J67 + J68 + J76 + J77 + J79 + J856 + J861 + J930 + J932 + J946 + J948 + J985 + J988 + J1054 + J1061 + J1095 + J1097 + J1689 + J1692 + J1693 + J1694 + J1695 + J1697 + J1698 + J1699 + J1700)</f>
        <v/>
      </c>
    </row>
    <row r="1702">
      <c r="A1702" t="inlineStr">
        <is>
          <t>sw_IBUF[1]: sw_IBUF[1]_inst/O to masterReg/readData2_reg[6]_i_5/Ssum delays + cap delay</t>
        </is>
      </c>
      <c r="E1702">
        <f>1000*(E1701 + J1701)</f>
        <v/>
      </c>
      <c r="F1702">
        <f>1000*(F1701 + J1701)</f>
        <v/>
      </c>
      <c r="G1702">
        <f>1000*(G1701 + J1701)</f>
        <v/>
      </c>
      <c r="H1702">
        <f>1000*(H1701 + J1701)</f>
        <v/>
      </c>
    </row>
    <row r="1704">
      <c r="A1704" t="inlineStr">
        <is>
          <t>sw_IBUF[1]: sw_IBUF[1]_inst/O to masterReg/readData2_reg[6]_i_5/STotal delay (from Vivado)</t>
        </is>
      </c>
      <c r="E1704" t="inlineStr">
        <is>
          <t>1626</t>
        </is>
      </c>
      <c r="F1704" t="inlineStr">
        <is>
          <t>1422</t>
        </is>
      </c>
      <c r="G1704" t="inlineStr">
        <is>
          <t>2655</t>
        </is>
      </c>
      <c r="H1704" t="inlineStr">
        <is>
          <t>2274</t>
        </is>
      </c>
    </row>
    <row r="1706">
      <c r="A1706" t="inlineStr">
        <is>
          <t>INT_R_X7Y46/INT_R.NL1END0-&gt;&gt;IMUX8</t>
        </is>
      </c>
      <c r="B1706" t="inlineStr">
        <is>
          <t>Buffer</t>
        </is>
      </c>
      <c r="C1706" t="n">
        <v>1.6107141875</v>
      </c>
      <c r="D1706" t="n">
        <v>0.007713</v>
      </c>
      <c r="E1706" t="n">
        <v>0.047</v>
      </c>
      <c r="F1706" t="n">
        <v>0.038</v>
      </c>
      <c r="G1706" t="n">
        <v>0.138</v>
      </c>
      <c r="H1706" t="n">
        <v>0.114</v>
      </c>
      <c r="I1706">
        <f>((((D1711) + (D1710))) + (D1707 + D1708))</f>
        <v/>
      </c>
      <c r="J1706">
        <f>(((((D1711) + (D1710))) + (D1707 + D1708))*C1706)</f>
        <v/>
      </c>
    </row>
    <row r="1707">
      <c r="A1707" t="inlineStr">
        <is>
          <t>INT_R_X7Y46/IMUX8</t>
        </is>
      </c>
      <c r="B1707" t="inlineStr">
        <is>
          <t>Part of wire</t>
        </is>
      </c>
      <c r="C1707" t="n">
        <v>0</v>
      </c>
      <c r="D1707" t="n">
        <v>0</v>
      </c>
    </row>
    <row r="1708">
      <c r="A1708" t="inlineStr">
        <is>
          <t>CLBLM_R_X7Y46/CLBLM_IMUX8</t>
        </is>
      </c>
      <c r="B1708" t="inlineStr">
        <is>
          <t>Part of wire</t>
        </is>
      </c>
      <c r="C1708" t="n">
        <v>0</v>
      </c>
      <c r="D1708" t="n">
        <v>0</v>
      </c>
      <c r="I1708">
        <f>(((D1707 + D1708)/2) + (((D1711) + (D1710))))</f>
        <v/>
      </c>
      <c r="J1708">
        <f>((C1707 + C1708)*(((D1707 + D1708)/2) + (((D1711) + (D1710)))))</f>
        <v/>
      </c>
    </row>
    <row r="1709">
      <c r="A1709" t="inlineStr">
        <is>
          <t>CLBLM_R_X7Y46/CLBLM_R.CLBLM_IMUX8-&gt;CLBLM_M_A5</t>
        </is>
      </c>
      <c r="B1709" t="inlineStr">
        <is>
          <t>PassTransistor</t>
        </is>
      </c>
      <c r="C1709" t="n">
        <v>0</v>
      </c>
      <c r="E1709" t="n">
        <v>0</v>
      </c>
      <c r="F1709" t="n">
        <v>0</v>
      </c>
      <c r="G1709" t="n">
        <v>0</v>
      </c>
      <c r="H1709" t="n">
        <v>0</v>
      </c>
      <c r="I1709">
        <f>((D1711) + (D1710))</f>
        <v/>
      </c>
      <c r="J1709">
        <f>(((D1711) + (D1710))*C1709)</f>
        <v/>
      </c>
    </row>
    <row r="1710">
      <c r="A1710" t="inlineStr">
        <is>
          <t>CLBLM_R_X7Y46/CLBLM_M_A5</t>
        </is>
      </c>
      <c r="B1710" t="inlineStr">
        <is>
          <t>Part of wire</t>
        </is>
      </c>
      <c r="C1710" t="n">
        <v>0</v>
      </c>
      <c r="D1710" t="n">
        <v>0</v>
      </c>
      <c r="I1710">
        <f>(((D1710)/2) + (D1711))</f>
        <v/>
      </c>
      <c r="J1710">
        <f>((C1710)*(((D1710)/2) + (D1711)))</f>
        <v/>
      </c>
    </row>
    <row r="1711">
      <c r="A1711" t="inlineStr">
        <is>
          <t>masterReg/readData2[12]_i_4/I0</t>
        </is>
      </c>
      <c r="B1711" t="inlineStr">
        <is>
          <t>Inpin</t>
        </is>
      </c>
      <c r="D1711" t="n">
        <v>0</v>
      </c>
      <c r="E1711" t="n">
        <v>0.048</v>
      </c>
      <c r="F1711" t="n">
        <v>0.038</v>
      </c>
      <c r="G1711" t="n">
        <v>0.126</v>
      </c>
      <c r="H1711" t="n">
        <v>0.102</v>
      </c>
    </row>
    <row r="1712">
      <c r="A1712" t="inlineStr">
        <is>
          <t>sw_IBUF[1]: sw_IBUF[1]_inst/O to masterReg/readData2[12]_i_4/I0 sum delays</t>
        </is>
      </c>
      <c r="E1712">
        <f>(E2 + E5 + E7 + E9 + E11 + E15 + E18 + E31 + E40 + E50 + E59 + E68 + E77 + E856 + E930 + E946 + E985 + E1054 + E1095 + E1689 + E1706 + E1709 + E1711)</f>
        <v/>
      </c>
      <c r="F1712">
        <f>(F2 + F5 + F7 + F9 + F11 + F15 + F18 + F31 + F40 + F50 + F59 + F68 + F77 + F856 + F930 + F946 + F985 + F1054 + F1095 + F1689 + F1706 + F1709 + F1711)</f>
        <v/>
      </c>
      <c r="G1712">
        <f>(G2 + G5 + G7 + G9 + G11 + G15 + G18 + G31 + G40 + G50 + G59 + G68 + G77 + G856 + G930 + G946 + G985 + G1054 + G1095 + G1689 + G1706 + G1709 + G1711)</f>
        <v/>
      </c>
      <c r="H1712">
        <f>(H2 + H5 + H7 + H9 + H11 + H15 + H18 + H31 + H40 + H50 + H59 + H68 + H77 + H856 + H930 + H946 + H985 + H1054 + H1095 + H1689 + H1706 + H1709 + H1711)</f>
        <v/>
      </c>
      <c r="J1712">
        <f>(J2 + J4 + J5 + J6 + J7 + J8 + J9 + J10 + J11 + J14 + J15 + J17 + J18 + J30 + J31 + J39 + J40 + J49 + J50 + J58 + J59 + J67 + J68 + J76 + J77 + J79 + J856 + J861 + J930 + J932 + J946 + J948 + J985 + J988 + J1054 + J1061 + J1095 + J1097 + J1689 + J1692 + J1706 + J1708 + J1709 + J1710 + J1711)</f>
        <v/>
      </c>
    </row>
    <row r="1713">
      <c r="A1713" t="inlineStr">
        <is>
          <t>sw_IBUF[1]: sw_IBUF[1]_inst/O to masterReg/readData2[12]_i_4/I0sum delays + cap delay</t>
        </is>
      </c>
      <c r="E1713">
        <f>1000*(E1712 + J1712)</f>
        <v/>
      </c>
      <c r="F1713">
        <f>1000*(F1712 + J1712)</f>
        <v/>
      </c>
      <c r="G1713">
        <f>1000*(G1712 + J1712)</f>
        <v/>
      </c>
      <c r="H1713">
        <f>1000*(H1712 + J1712)</f>
        <v/>
      </c>
    </row>
    <row r="1715">
      <c r="A1715" t="inlineStr">
        <is>
          <t>sw_IBUF[1]: sw_IBUF[1]_inst/O to masterReg/readData2[12]_i_4/I0Total delay (from Vivado)</t>
        </is>
      </c>
      <c r="E1715" t="inlineStr">
        <is>
          <t>1666</t>
        </is>
      </c>
      <c r="F1715" t="inlineStr">
        <is>
          <t>1453</t>
        </is>
      </c>
      <c r="G1715" t="inlineStr">
        <is>
          <t>2726</t>
        </is>
      </c>
      <c r="H1715" t="inlineStr">
        <is>
          <t>2331</t>
        </is>
      </c>
    </row>
    <row r="1717">
      <c r="A1717" t="inlineStr">
        <is>
          <t>INT_R_X7Y46/INT_R.NL1END0-&gt;&gt;IMUX32</t>
        </is>
      </c>
      <c r="B1717" t="inlineStr">
        <is>
          <t>Buffer</t>
        </is>
      </c>
      <c r="C1717" t="n">
        <v>1.6107141875</v>
      </c>
      <c r="D1717" t="n">
        <v>0.007713</v>
      </c>
      <c r="E1717" t="n">
        <v>0.047</v>
      </c>
      <c r="F1717" t="n">
        <v>0.038</v>
      </c>
      <c r="G1717" t="n">
        <v>0.138</v>
      </c>
      <c r="H1717" t="n">
        <v>0.114</v>
      </c>
      <c r="I1717">
        <f>((((D1722) + (D1721))) + (D1718 + D1719))</f>
        <v/>
      </c>
      <c r="J1717">
        <f>(((((D1722) + (D1721))) + (D1718 + D1719))*C1717)</f>
        <v/>
      </c>
    </row>
    <row r="1718">
      <c r="A1718" t="inlineStr">
        <is>
          <t>INT_R_X7Y46/IMUX32</t>
        </is>
      </c>
      <c r="B1718" t="inlineStr">
        <is>
          <t>Part of wire</t>
        </is>
      </c>
      <c r="C1718" t="n">
        <v>0</v>
      </c>
      <c r="D1718" t="n">
        <v>0</v>
      </c>
    </row>
    <row r="1719">
      <c r="A1719" t="inlineStr">
        <is>
          <t>CLBLM_R_X7Y46/CLBLM_IMUX32</t>
        </is>
      </c>
      <c r="B1719" t="inlineStr">
        <is>
          <t>Part of wire</t>
        </is>
      </c>
      <c r="C1719" t="n">
        <v>0</v>
      </c>
      <c r="D1719" t="n">
        <v>0</v>
      </c>
      <c r="I1719">
        <f>(((D1718 + D1719)/2) + (((D1722) + (D1721))))</f>
        <v/>
      </c>
      <c r="J1719">
        <f>((C1718 + C1719)*(((D1718 + D1719)/2) + (((D1722) + (D1721)))))</f>
        <v/>
      </c>
    </row>
    <row r="1720">
      <c r="A1720" t="inlineStr">
        <is>
          <t>CLBLM_R_X7Y46/CLBLM_R.CLBLM_IMUX32-&gt;CLBLM_M_C1</t>
        </is>
      </c>
      <c r="B1720" t="inlineStr">
        <is>
          <t>PassTransistor</t>
        </is>
      </c>
      <c r="C1720" t="n">
        <v>0</v>
      </c>
      <c r="E1720" t="n">
        <v>0</v>
      </c>
      <c r="F1720" t="n">
        <v>0</v>
      </c>
      <c r="G1720" t="n">
        <v>0</v>
      </c>
      <c r="H1720" t="n">
        <v>0</v>
      </c>
      <c r="I1720">
        <f>((D1722) + (D1721))</f>
        <v/>
      </c>
      <c r="J1720">
        <f>(((D1722) + (D1721))*C1720)</f>
        <v/>
      </c>
    </row>
    <row r="1721">
      <c r="A1721" t="inlineStr">
        <is>
          <t>CLBLM_R_X7Y46/CLBLM_M_C1</t>
        </is>
      </c>
      <c r="B1721" t="inlineStr">
        <is>
          <t>Part of wire</t>
        </is>
      </c>
      <c r="C1721" t="n">
        <v>0</v>
      </c>
      <c r="D1721" t="n">
        <v>0</v>
      </c>
      <c r="I1721">
        <f>(((D1721)/2) + (D1722))</f>
        <v/>
      </c>
      <c r="J1721">
        <f>((C1721)*(((D1721)/2) + (D1722)))</f>
        <v/>
      </c>
    </row>
    <row r="1722">
      <c r="A1722" t="inlineStr">
        <is>
          <t>ALU1/register_reg_r1_0_31_12_17_i_10/I4</t>
        </is>
      </c>
      <c r="B1722" t="inlineStr">
        <is>
          <t>Inpin</t>
        </is>
      </c>
      <c r="D1722" t="n">
        <v>0</v>
      </c>
      <c r="E1722" t="n">
        <v>0.219</v>
      </c>
      <c r="F1722" t="n">
        <v>0.176</v>
      </c>
      <c r="G1722" t="n">
        <v>0.521</v>
      </c>
      <c r="H1722" t="n">
        <v>0.42</v>
      </c>
    </row>
    <row r="1723">
      <c r="A1723" t="inlineStr">
        <is>
          <t>sw_IBUF[1]: sw_IBUF[1]_inst/O to ALU1/register_reg_r1_0_31_12_17_i_10/I4 sum delays</t>
        </is>
      </c>
      <c r="E1723">
        <f>(E2 + E5 + E7 + E9 + E11 + E15 + E18 + E31 + E40 + E50 + E59 + E68 + E77 + E856 + E930 + E946 + E985 + E1054 + E1095 + E1689 + E1717 + E1720 + E1722)</f>
        <v/>
      </c>
      <c r="F1723">
        <f>(F2 + F5 + F7 + F9 + F11 + F15 + F18 + F31 + F40 + F50 + F59 + F68 + F77 + F856 + F930 + F946 + F985 + F1054 + F1095 + F1689 + F1717 + F1720 + F1722)</f>
        <v/>
      </c>
      <c r="G1723">
        <f>(G2 + G5 + G7 + G9 + G11 + G15 + G18 + G31 + G40 + G50 + G59 + G68 + G77 + G856 + G930 + G946 + G985 + G1054 + G1095 + G1689 + G1717 + G1720 + G1722)</f>
        <v/>
      </c>
      <c r="H1723">
        <f>(H2 + H5 + H7 + H9 + H11 + H15 + H18 + H31 + H40 + H50 + H59 + H68 + H77 + H856 + H930 + H946 + H985 + H1054 + H1095 + H1689 + H1717 + H1720 + H1722)</f>
        <v/>
      </c>
      <c r="J1723">
        <f>(J2 + J4 + J5 + J6 + J7 + J8 + J9 + J10 + J11 + J14 + J15 + J17 + J18 + J30 + J31 + J39 + J40 + J49 + J50 + J58 + J59 + J67 + J68 + J76 + J77 + J79 + J856 + J861 + J930 + J932 + J946 + J948 + J985 + J988 + J1054 + J1061 + J1095 + J1097 + J1689 + J1692 + J1717 + J1719 + J1720 + J1721 + J1722)</f>
        <v/>
      </c>
    </row>
    <row r="1724">
      <c r="A1724" t="inlineStr">
        <is>
          <t>sw_IBUF[1]: sw_IBUF[1]_inst/O to ALU1/register_reg_r1_0_31_12_17_i_10/I4sum delays + cap delay</t>
        </is>
      </c>
      <c r="E1724">
        <f>1000*(E1723 + J1723)</f>
        <v/>
      </c>
      <c r="F1724">
        <f>1000*(F1723 + J1723)</f>
        <v/>
      </c>
      <c r="G1724">
        <f>1000*(G1723 + J1723)</f>
        <v/>
      </c>
      <c r="H1724">
        <f>1000*(H1723 + J1723)</f>
        <v/>
      </c>
    </row>
    <row r="1726">
      <c r="A1726" t="inlineStr">
        <is>
          <t>sw_IBUF[1]: sw_IBUF[1]_inst/O to ALU1/register_reg_r1_0_31_12_17_i_10/I4Total delay (from Vivado)</t>
        </is>
      </c>
      <c r="E1726" t="inlineStr">
        <is>
          <t>1837</t>
        </is>
      </c>
      <c r="F1726" t="inlineStr">
        <is>
          <t>1591</t>
        </is>
      </c>
      <c r="G1726" t="inlineStr">
        <is>
          <t>3063</t>
        </is>
      </c>
      <c r="H1726" t="inlineStr">
        <is>
          <t>2601</t>
        </is>
      </c>
    </row>
    <row r="1728">
      <c r="A1728" t="inlineStr">
        <is>
          <t>INT_R_X7Y46/INT_R.NL1END0-&gt;&gt;IMUX40</t>
        </is>
      </c>
      <c r="B1728" t="inlineStr">
        <is>
          <t>Buffer</t>
        </is>
      </c>
      <c r="C1728" t="n">
        <v>1.6107141875</v>
      </c>
      <c r="D1728" t="n">
        <v>0.007713</v>
      </c>
      <c r="E1728" t="n">
        <v>0.047</v>
      </c>
      <c r="F1728" t="n">
        <v>0.038</v>
      </c>
      <c r="G1728" t="n">
        <v>0.138</v>
      </c>
      <c r="H1728" t="n">
        <v>0.114</v>
      </c>
      <c r="I1728">
        <f>((((D1733) + (D1732))) + (D1729 + D1730))</f>
        <v/>
      </c>
      <c r="J1728">
        <f>(((((D1733) + (D1732))) + (D1729 + D1730))*C1728)</f>
        <v/>
      </c>
    </row>
    <row r="1729">
      <c r="A1729" t="inlineStr">
        <is>
          <t>INT_R_X7Y46/IMUX40</t>
        </is>
      </c>
      <c r="B1729" t="inlineStr">
        <is>
          <t>Part of wire</t>
        </is>
      </c>
      <c r="C1729" t="n">
        <v>0</v>
      </c>
      <c r="D1729" t="n">
        <v>0</v>
      </c>
    </row>
    <row r="1730">
      <c r="A1730" t="inlineStr">
        <is>
          <t>CLBLM_R_X7Y46/CLBLM_IMUX40</t>
        </is>
      </c>
      <c r="B1730" t="inlineStr">
        <is>
          <t>Part of wire</t>
        </is>
      </c>
      <c r="C1730" t="n">
        <v>0</v>
      </c>
      <c r="D1730" t="n">
        <v>0</v>
      </c>
      <c r="I1730">
        <f>(((D1729 + D1730)/2) + (((D1733) + (D1732))))</f>
        <v/>
      </c>
      <c r="J1730">
        <f>((C1729 + C1730)*(((D1729 + D1730)/2) + (((D1733) + (D1732)))))</f>
        <v/>
      </c>
    </row>
    <row r="1731">
      <c r="A1731" t="inlineStr">
        <is>
          <t>CLBLM_R_X7Y46/CLBLM_R.CLBLM_IMUX40-&gt;CLBLM_M_D1</t>
        </is>
      </c>
      <c r="B1731" t="inlineStr">
        <is>
          <t>PassTransistor</t>
        </is>
      </c>
      <c r="C1731" t="n">
        <v>0</v>
      </c>
      <c r="E1731" t="n">
        <v>0</v>
      </c>
      <c r="F1731" t="n">
        <v>0</v>
      </c>
      <c r="G1731" t="n">
        <v>0</v>
      </c>
      <c r="H1731" t="n">
        <v>0</v>
      </c>
      <c r="I1731">
        <f>((D1733) + (D1732))</f>
        <v/>
      </c>
      <c r="J1731">
        <f>(((D1733) + (D1732))*C1731)</f>
        <v/>
      </c>
    </row>
    <row r="1732">
      <c r="A1732" t="inlineStr">
        <is>
          <t>CLBLM_R_X7Y46/CLBLM_M_D1</t>
        </is>
      </c>
      <c r="B1732" t="inlineStr">
        <is>
          <t>Part of wire</t>
        </is>
      </c>
      <c r="C1732" t="n">
        <v>0</v>
      </c>
      <c r="D1732" t="n">
        <v>0</v>
      </c>
      <c r="I1732">
        <f>(((D1732)/2) + (D1733))</f>
        <v/>
      </c>
      <c r="J1732">
        <f>((C1732)*(((D1732)/2) + (D1733)))</f>
        <v/>
      </c>
    </row>
    <row r="1733">
      <c r="A1733" t="inlineStr">
        <is>
          <t>masterReg/register_reg_r1_0_31_12_17_i_9/I0</t>
        </is>
      </c>
      <c r="B1733" t="inlineStr">
        <is>
          <t>Inpin</t>
        </is>
      </c>
      <c r="D1733" t="n">
        <v>0</v>
      </c>
      <c r="E1733" t="n">
        <v>0.226</v>
      </c>
      <c r="F1733" t="n">
        <v>0.145</v>
      </c>
      <c r="G1733" t="n">
        <v>0.54</v>
      </c>
      <c r="H1733" t="n">
        <v>0.305</v>
      </c>
    </row>
    <row r="1734">
      <c r="A1734" t="inlineStr">
        <is>
          <t>sw_IBUF[1]: sw_IBUF[1]_inst/O to masterReg/register_reg_r1_0_31_12_17_i_9/I0 sum delays</t>
        </is>
      </c>
      <c r="E1734">
        <f>(E2 + E5 + E7 + E9 + E11 + E15 + E18 + E31 + E40 + E50 + E59 + E68 + E77 + E856 + E930 + E946 + E985 + E1054 + E1095 + E1689 + E1728 + E1731 + E1733)</f>
        <v/>
      </c>
      <c r="F1734">
        <f>(F2 + F5 + F7 + F9 + F11 + F15 + F18 + F31 + F40 + F50 + F59 + F68 + F77 + F856 + F930 + F946 + F985 + F1054 + F1095 + F1689 + F1728 + F1731 + F1733)</f>
        <v/>
      </c>
      <c r="G1734">
        <f>(G2 + G5 + G7 + G9 + G11 + G15 + G18 + G31 + G40 + G50 + G59 + G68 + G77 + G856 + G930 + G946 + G985 + G1054 + G1095 + G1689 + G1728 + G1731 + G1733)</f>
        <v/>
      </c>
      <c r="H1734">
        <f>(H2 + H5 + H7 + H9 + H11 + H15 + H18 + H31 + H40 + H50 + H59 + H68 + H77 + H856 + H930 + H946 + H985 + H1054 + H1095 + H1689 + H1728 + H1731 + H1733)</f>
        <v/>
      </c>
      <c r="J1734">
        <f>(J2 + J4 + J5 + J6 + J7 + J8 + J9 + J10 + J11 + J14 + J15 + J17 + J18 + J30 + J31 + J39 + J40 + J49 + J50 + J58 + J59 + J67 + J68 + J76 + J77 + J79 + J856 + J861 + J930 + J932 + J946 + J948 + J985 + J988 + J1054 + J1061 + J1095 + J1097 + J1689 + J1692 + J1728 + J1730 + J1731 + J1732 + J1733)</f>
        <v/>
      </c>
    </row>
    <row r="1735">
      <c r="A1735" t="inlineStr">
        <is>
          <t>sw_IBUF[1]: sw_IBUF[1]_inst/O to masterReg/register_reg_r1_0_31_12_17_i_9/I0sum delays + cap delay</t>
        </is>
      </c>
      <c r="E1735">
        <f>1000*(E1734 + J1734)</f>
        <v/>
      </c>
      <c r="F1735">
        <f>1000*(F1734 + J1734)</f>
        <v/>
      </c>
      <c r="G1735">
        <f>1000*(G1734 + J1734)</f>
        <v/>
      </c>
      <c r="H1735">
        <f>1000*(H1734 + J1734)</f>
        <v/>
      </c>
    </row>
    <row r="1737">
      <c r="A1737" t="inlineStr">
        <is>
          <t>sw_IBUF[1]: sw_IBUF[1]_inst/O to masterReg/register_reg_r1_0_31_12_17_i_9/I0Total delay (from Vivado)</t>
        </is>
      </c>
      <c r="E1737" t="inlineStr">
        <is>
          <t>1844</t>
        </is>
      </c>
      <c r="F1737" t="inlineStr">
        <is>
          <t>1560</t>
        </is>
      </c>
      <c r="G1737" t="inlineStr">
        <is>
          <t>3077</t>
        </is>
      </c>
      <c r="H1737" t="inlineStr">
        <is>
          <t>2507</t>
        </is>
      </c>
    </row>
    <row r="1739">
      <c r="A1739" t="inlineStr">
        <is>
          <t>INT_R_X7Y44/INT_R.EE2END1-&gt;&gt;EL1BEG0</t>
        </is>
      </c>
      <c r="B1739" t="inlineStr">
        <is>
          <t>Buffer</t>
        </is>
      </c>
      <c r="C1739" t="n">
        <v>1.16220225</v>
      </c>
      <c r="D1739" t="n">
        <v>0.008429000000000001</v>
      </c>
      <c r="E1739" t="n">
        <v>0.043</v>
      </c>
      <c r="F1739" t="n">
        <v>0.035</v>
      </c>
      <c r="G1739" t="n">
        <v>0.124</v>
      </c>
      <c r="H1739" t="n">
        <v>0.103</v>
      </c>
      <c r="I1739">
        <f>((D1745 + D1756) + (D1740 + D1741 + D1742 + D1743 + D1744))</f>
        <v/>
      </c>
      <c r="J1739">
        <f>(((D1745 + D1756) + (D1740 + D1741 + D1742 + D1743 + D1744))*C1739)</f>
        <v/>
      </c>
    </row>
    <row r="1740">
      <c r="A1740" t="inlineStr">
        <is>
          <t>INT_R_X7Y44/EL1BEG0</t>
        </is>
      </c>
      <c r="B1740" t="inlineStr">
        <is>
          <t>Part of wire</t>
        </is>
      </c>
      <c r="C1740" t="n">
        <v>0</v>
      </c>
      <c r="D1740" t="n">
        <v>0</v>
      </c>
    </row>
    <row r="1741">
      <c r="A1741" t="inlineStr">
        <is>
          <t>INT_L_X8Y44/EL1END0</t>
        </is>
      </c>
      <c r="B1741" t="inlineStr">
        <is>
          <t>Part of wire</t>
        </is>
      </c>
      <c r="C1741" t="n">
        <v>0</v>
      </c>
      <c r="D1741" t="n">
        <v>0</v>
      </c>
    </row>
    <row r="1742">
      <c r="A1742" t="inlineStr">
        <is>
          <t>INT_L_X8Y43/EL1END_S3_0</t>
        </is>
      </c>
      <c r="B1742" t="inlineStr">
        <is>
          <t>Part of wire</t>
        </is>
      </c>
      <c r="C1742" t="n">
        <v>0</v>
      </c>
      <c r="D1742" t="n">
        <v>0</v>
      </c>
    </row>
    <row r="1743">
      <c r="A1743" t="inlineStr">
        <is>
          <t>CLBLM_R_X7Y44/CLBLM_EL1BEG0</t>
        </is>
      </c>
      <c r="B1743" t="inlineStr">
        <is>
          <t>Part of wire</t>
        </is>
      </c>
      <c r="C1743" t="n">
        <v>0.052151</v>
      </c>
      <c r="D1743" t="n">
        <v>0.004690000000000001</v>
      </c>
    </row>
    <row r="1744">
      <c r="A1744" t="inlineStr">
        <is>
          <t>CLBLM_L_X8Y44/CLBLM_EL1BEG0</t>
        </is>
      </c>
      <c r="B1744" t="inlineStr">
        <is>
          <t>Part of wire</t>
        </is>
      </c>
      <c r="C1744" t="n">
        <v>0.052151</v>
      </c>
      <c r="D1744" t="n">
        <v>0.004690000000000001</v>
      </c>
      <c r="I1744">
        <f>(((D1740 + D1741 + D1742 + D1743 + D1744)/2) + (D1745 + D1756))</f>
        <v/>
      </c>
      <c r="J1744">
        <f>((C1740 + C1741 + C1742 + C1743 + C1744)*(((D1740 + D1741 + D1742 + D1743 + D1744)/2) + (D1745 + D1756)))</f>
        <v/>
      </c>
    </row>
    <row r="1745">
      <c r="A1745" t="inlineStr">
        <is>
          <t>INT_L_X8Y44/INT_L.EL1END0-&gt;&gt;IMUX_L9</t>
        </is>
      </c>
      <c r="B1745" t="inlineStr">
        <is>
          <t>Buffer</t>
        </is>
      </c>
      <c r="C1745" t="n">
        <v>1.6107141875</v>
      </c>
      <c r="D1745" t="n">
        <v>0.007713</v>
      </c>
      <c r="E1745" t="n">
        <v>0.047</v>
      </c>
      <c r="F1745" t="n">
        <v>0.038</v>
      </c>
      <c r="G1745" t="n">
        <v>0.138</v>
      </c>
      <c r="H1745" t="n">
        <v>0.114</v>
      </c>
      <c r="I1745">
        <f>((((D1750) + (D1749))) + (D1746 + D1747))</f>
        <v/>
      </c>
      <c r="J1745">
        <f>(((((D1750) + (D1749))) + (D1746 + D1747))*C1745)</f>
        <v/>
      </c>
    </row>
    <row r="1746">
      <c r="A1746" t="inlineStr">
        <is>
          <t>INT_L_X8Y44/IMUX_L9</t>
        </is>
      </c>
      <c r="B1746" t="inlineStr">
        <is>
          <t>Part of wire</t>
        </is>
      </c>
      <c r="C1746" t="n">
        <v>0</v>
      </c>
      <c r="D1746" t="n">
        <v>0</v>
      </c>
    </row>
    <row r="1747">
      <c r="A1747" t="inlineStr">
        <is>
          <t>CLBLM_L_X8Y44/CLBLM_IMUX9</t>
        </is>
      </c>
      <c r="B1747" t="inlineStr">
        <is>
          <t>Part of wire</t>
        </is>
      </c>
      <c r="C1747" t="n">
        <v>0</v>
      </c>
      <c r="D1747" t="n">
        <v>0</v>
      </c>
      <c r="I1747">
        <f>(((D1746 + D1747)/2) + (((D1750) + (D1749))))</f>
        <v/>
      </c>
      <c r="J1747">
        <f>((C1746 + C1747)*(((D1746 + D1747)/2) + (((D1750) + (D1749)))))</f>
        <v/>
      </c>
    </row>
    <row r="1748">
      <c r="A1748" t="inlineStr">
        <is>
          <t>CLBLM_L_X8Y44/CLBLM_L.CLBLM_IMUX9-&gt;CLBLM_L_A5</t>
        </is>
      </c>
      <c r="B1748" t="inlineStr">
        <is>
          <t>PassTransistor</t>
        </is>
      </c>
      <c r="C1748" t="n">
        <v>0</v>
      </c>
      <c r="E1748" t="n">
        <v>0</v>
      </c>
      <c r="F1748" t="n">
        <v>0</v>
      </c>
      <c r="G1748" t="n">
        <v>0</v>
      </c>
      <c r="H1748" t="n">
        <v>0</v>
      </c>
      <c r="I1748">
        <f>((D1750) + (D1749))</f>
        <v/>
      </c>
      <c r="J1748">
        <f>(((D1750) + (D1749))*C1748)</f>
        <v/>
      </c>
    </row>
    <row r="1749">
      <c r="A1749" t="inlineStr">
        <is>
          <t>CLBLM_L_X8Y44/CLBLM_L_A5</t>
        </is>
      </c>
      <c r="B1749" t="inlineStr">
        <is>
          <t>Part of wire</t>
        </is>
      </c>
      <c r="C1749" t="n">
        <v>0</v>
      </c>
      <c r="D1749" t="n">
        <v>0</v>
      </c>
      <c r="I1749">
        <f>(((D1749)/2) + (D1750))</f>
        <v/>
      </c>
      <c r="J1749">
        <f>((C1749)*(((D1749)/2) + (D1750)))</f>
        <v/>
      </c>
    </row>
    <row r="1750">
      <c r="A1750" t="inlineStr">
        <is>
          <t>masterReg/readData2[10]_i_4/I0</t>
        </is>
      </c>
      <c r="B1750" t="inlineStr">
        <is>
          <t>Inpin</t>
        </is>
      </c>
      <c r="D1750" t="n">
        <v>0</v>
      </c>
      <c r="E1750" t="n">
        <v>0.042</v>
      </c>
      <c r="F1750" t="n">
        <v>0.033</v>
      </c>
      <c r="G1750" t="n">
        <v>0.112</v>
      </c>
      <c r="H1750" t="n">
        <v>0.091</v>
      </c>
    </row>
    <row r="1751">
      <c r="A1751" t="inlineStr">
        <is>
          <t>sw_IBUF[1]: sw_IBUF[1]_inst/O to masterReg/readData2[10]_i_4/I0 sum delays</t>
        </is>
      </c>
      <c r="E1751">
        <f>(E2 + E5 + E7 + E9 + E11 + E15 + E18 + E31 + E40 + E50 + E59 + E68 + E77 + E856 + E930 + E946 + E985 + E1054 + E1739 + E1745 + E1748 + E1750)</f>
        <v/>
      </c>
      <c r="F1751">
        <f>(F2 + F5 + F7 + F9 + F11 + F15 + F18 + F31 + F40 + F50 + F59 + F68 + F77 + F856 + F930 + F946 + F985 + F1054 + F1739 + F1745 + F1748 + F1750)</f>
        <v/>
      </c>
      <c r="G1751">
        <f>(G2 + G5 + G7 + G9 + G11 + G15 + G18 + G31 + G40 + G50 + G59 + G68 + G77 + G856 + G930 + G946 + G985 + G1054 + G1739 + G1745 + G1748 + G1750)</f>
        <v/>
      </c>
      <c r="H1751">
        <f>(H2 + H5 + H7 + H9 + H11 + H15 + H18 + H31 + H40 + H50 + H59 + H68 + H77 + H856 + H930 + H946 + H985 + H1054 + H1739 + H1745 + H1748 + H1750)</f>
        <v/>
      </c>
      <c r="J1751">
        <f>(J2 + J4 + J5 + J6 + J7 + J8 + J9 + J10 + J11 + J14 + J15 + J17 + J18 + J30 + J31 + J39 + J40 + J49 + J50 + J58 + J59 + J67 + J68 + J76 + J77 + J79 + J856 + J861 + J930 + J932 + J946 + J948 + J985 + J988 + J1054 + J1061 + J1739 + J1744 + J1745 + J1747 + J1748 + J1749 + J1750)</f>
        <v/>
      </c>
    </row>
    <row r="1752">
      <c r="A1752" t="inlineStr">
        <is>
          <t>sw_IBUF[1]: sw_IBUF[1]_inst/O to masterReg/readData2[10]_i_4/I0sum delays + cap delay</t>
        </is>
      </c>
      <c r="E1752">
        <f>1000*(E1751 + J1751)</f>
        <v/>
      </c>
      <c r="F1752">
        <f>1000*(F1751 + J1751)</f>
        <v/>
      </c>
      <c r="G1752">
        <f>1000*(G1751 + J1751)</f>
        <v/>
      </c>
      <c r="H1752">
        <f>1000*(H1751 + J1751)</f>
        <v/>
      </c>
    </row>
    <row r="1754">
      <c r="A1754" t="inlineStr">
        <is>
          <t>sw_IBUF[1]: sw_IBUF[1]_inst/O to masterReg/readData2[10]_i_4/I0Total delay (from Vivado)</t>
        </is>
      </c>
      <c r="E1754" t="inlineStr">
        <is>
          <t>1567</t>
        </is>
      </c>
      <c r="F1754" t="inlineStr">
        <is>
          <t>1366</t>
        </is>
      </c>
      <c r="G1754" t="inlineStr">
        <is>
          <t>2587</t>
        </is>
      </c>
      <c r="H1754" t="inlineStr">
        <is>
          <t>2213</t>
        </is>
      </c>
    </row>
    <row r="1756">
      <c r="A1756" t="inlineStr">
        <is>
          <t>INT_L_X8Y44/INT_L.EL1END0-&gt;&gt;IMUX_L16</t>
        </is>
      </c>
      <c r="B1756" t="inlineStr">
        <is>
          <t>Buffer</t>
        </is>
      </c>
      <c r="C1756" t="n">
        <v>1.6107141875</v>
      </c>
      <c r="D1756" t="n">
        <v>0.007713</v>
      </c>
      <c r="E1756" t="n">
        <v>0.047</v>
      </c>
      <c r="F1756" t="n">
        <v>0.038</v>
      </c>
      <c r="G1756" t="n">
        <v>0.138</v>
      </c>
      <c r="H1756" t="n">
        <v>0.114</v>
      </c>
      <c r="I1756">
        <f>((((D1761) + (D1760))) + (D1757 + D1758))</f>
        <v/>
      </c>
      <c r="J1756">
        <f>(((((D1761) + (D1760))) + (D1757 + D1758))*C1756)</f>
        <v/>
      </c>
    </row>
    <row r="1757">
      <c r="A1757" t="inlineStr">
        <is>
          <t>INT_L_X8Y44/IMUX_L16</t>
        </is>
      </c>
      <c r="B1757" t="inlineStr">
        <is>
          <t>Part of wire</t>
        </is>
      </c>
      <c r="C1757" t="n">
        <v>0</v>
      </c>
      <c r="D1757" t="n">
        <v>0</v>
      </c>
    </row>
    <row r="1758">
      <c r="A1758" t="inlineStr">
        <is>
          <t>CLBLM_L_X8Y44/CLBLM_IMUX16</t>
        </is>
      </c>
      <c r="B1758" t="inlineStr">
        <is>
          <t>Part of wire</t>
        </is>
      </c>
      <c r="C1758" t="n">
        <v>0</v>
      </c>
      <c r="D1758" t="n">
        <v>0</v>
      </c>
      <c r="I1758">
        <f>(((D1757 + D1758)/2) + (((D1761) + (D1760))))</f>
        <v/>
      </c>
      <c r="J1758">
        <f>((C1757 + C1758)*(((D1757 + D1758)/2) + (((D1761) + (D1760)))))</f>
        <v/>
      </c>
    </row>
    <row r="1759">
      <c r="A1759" t="inlineStr">
        <is>
          <t>CLBLM_L_X8Y44/CLBLM_L.CLBLM_IMUX16-&gt;CLBLM_L_B3</t>
        </is>
      </c>
      <c r="B1759" t="inlineStr">
        <is>
          <t>PassTransistor</t>
        </is>
      </c>
      <c r="C1759" t="n">
        <v>0</v>
      </c>
      <c r="E1759" t="n">
        <v>0</v>
      </c>
      <c r="F1759" t="n">
        <v>0</v>
      </c>
      <c r="G1759" t="n">
        <v>0</v>
      </c>
      <c r="H1759" t="n">
        <v>0</v>
      </c>
      <c r="I1759">
        <f>((D1761) + (D1760))</f>
        <v/>
      </c>
      <c r="J1759">
        <f>(((D1761) + (D1760))*C1759)</f>
        <v/>
      </c>
    </row>
    <row r="1760">
      <c r="A1760" t="inlineStr">
        <is>
          <t>CLBLM_L_X8Y44/CLBLM_L_B3</t>
        </is>
      </c>
      <c r="B1760" t="inlineStr">
        <is>
          <t>Part of wire</t>
        </is>
      </c>
      <c r="C1760" t="n">
        <v>0</v>
      </c>
      <c r="D1760" t="n">
        <v>0</v>
      </c>
      <c r="I1760">
        <f>(((D1760)/2) + (D1761))</f>
        <v/>
      </c>
      <c r="J1760">
        <f>((C1760)*(((D1760)/2) + (D1761)))</f>
        <v/>
      </c>
    </row>
    <row r="1761">
      <c r="A1761" t="inlineStr">
        <is>
          <t>ALU1/register_reg_r1_0_31_6_11_i_18/I4</t>
        </is>
      </c>
      <c r="B1761" t="inlineStr">
        <is>
          <t>Inpin</t>
        </is>
      </c>
      <c r="D1761" t="n">
        <v>0</v>
      </c>
      <c r="E1761" t="n">
        <v>0.136</v>
      </c>
      <c r="F1761" t="n">
        <v>0.109</v>
      </c>
      <c r="G1761" t="n">
        <v>0.349</v>
      </c>
      <c r="H1761" t="n">
        <v>0.281</v>
      </c>
    </row>
    <row r="1762">
      <c r="A1762" t="inlineStr">
        <is>
          <t>sw_IBUF[1]: sw_IBUF[1]_inst/O to ALU1/register_reg_r1_0_31_6_11_i_18/I4 sum delays</t>
        </is>
      </c>
      <c r="E1762">
        <f>(E2 + E5 + E7 + E9 + E11 + E15 + E18 + E31 + E40 + E50 + E59 + E68 + E77 + E856 + E930 + E946 + E985 + E1054 + E1739 + E1756 + E1759 + E1761)</f>
        <v/>
      </c>
      <c r="F1762">
        <f>(F2 + F5 + F7 + F9 + F11 + F15 + F18 + F31 + F40 + F50 + F59 + F68 + F77 + F856 + F930 + F946 + F985 + F1054 + F1739 + F1756 + F1759 + F1761)</f>
        <v/>
      </c>
      <c r="G1762">
        <f>(G2 + G5 + G7 + G9 + G11 + G15 + G18 + G31 + G40 + G50 + G59 + G68 + G77 + G856 + G930 + G946 + G985 + G1054 + G1739 + G1756 + G1759 + G1761)</f>
        <v/>
      </c>
      <c r="H1762">
        <f>(H2 + H5 + H7 + H9 + H11 + H15 + H18 + H31 + H40 + H50 + H59 + H68 + H77 + H856 + H930 + H946 + H985 + H1054 + H1739 + H1756 + H1759 + H1761)</f>
        <v/>
      </c>
      <c r="J1762">
        <f>(J2 + J4 + J5 + J6 + J7 + J8 + J9 + J10 + J11 + J14 + J15 + J17 + J18 + J30 + J31 + J39 + J40 + J49 + J50 + J58 + J59 + J67 + J68 + J76 + J77 + J79 + J856 + J861 + J930 + J932 + J946 + J948 + J985 + J988 + J1054 + J1061 + J1739 + J1744 + J1756 + J1758 + J1759 + J1760 + J1761)</f>
        <v/>
      </c>
    </row>
    <row r="1763">
      <c r="A1763" t="inlineStr">
        <is>
          <t>sw_IBUF[1]: sw_IBUF[1]_inst/O to ALU1/register_reg_r1_0_31_6_11_i_18/I4sum delays + cap delay</t>
        </is>
      </c>
      <c r="E1763">
        <f>1000*(E1762 + J1762)</f>
        <v/>
      </c>
      <c r="F1763">
        <f>1000*(F1762 + J1762)</f>
        <v/>
      </c>
      <c r="G1763">
        <f>1000*(G1762 + J1762)</f>
        <v/>
      </c>
      <c r="H1763">
        <f>1000*(H1762 + J1762)</f>
        <v/>
      </c>
    </row>
    <row r="1765">
      <c r="A1765" t="inlineStr">
        <is>
          <t>sw_IBUF[1]: sw_IBUF[1]_inst/O to ALU1/register_reg_r1_0_31_6_11_i_18/I4Total delay (from Vivado)</t>
        </is>
      </c>
      <c r="E1765" t="inlineStr">
        <is>
          <t>1661</t>
        </is>
      </c>
      <c r="F1765" t="inlineStr">
        <is>
          <t>1442</t>
        </is>
      </c>
      <c r="G1765" t="inlineStr">
        <is>
          <t>2784</t>
        </is>
      </c>
      <c r="H1765" t="inlineStr">
        <is>
          <t>2371</t>
        </is>
      </c>
    </row>
    <row r="1767">
      <c r="A1767" t="inlineStr">
        <is>
          <t>INT_L_X2Y45/INT_L.NN6END_S1_0-&gt;&gt;SR1BEG_S0</t>
        </is>
      </c>
      <c r="B1767" t="inlineStr">
        <is>
          <t>Buffer</t>
        </is>
      </c>
      <c r="C1767" t="n">
        <v>1.16220225</v>
      </c>
      <c r="D1767" t="n">
        <v>0.008429000000000001</v>
      </c>
      <c r="E1767" t="n">
        <v>0.056</v>
      </c>
      <c r="F1767" t="n">
        <v>0.046</v>
      </c>
      <c r="G1767" t="n">
        <v>0.132</v>
      </c>
      <c r="H1767" t="n">
        <v>0.109</v>
      </c>
      <c r="I1767">
        <f>((D1769 + D1992) + (D1768))</f>
        <v/>
      </c>
      <c r="J1767">
        <f>(((D1769 + D1992) + (D1768))*C1767)</f>
        <v/>
      </c>
    </row>
    <row r="1768">
      <c r="A1768" t="inlineStr">
        <is>
          <t>INT_L_X2Y45/SR1BEG_S0</t>
        </is>
      </c>
      <c r="B1768" t="inlineStr">
        <is>
          <t>Part of wire</t>
        </is>
      </c>
      <c r="C1768" t="n">
        <v>0</v>
      </c>
      <c r="D1768" t="n">
        <v>0</v>
      </c>
      <c r="I1768">
        <f>(((D1768)/2) + (D1769 + D1992))</f>
        <v/>
      </c>
      <c r="J1768">
        <f>((C1768)*(((D1768)/2) + (D1769 + D1992)))</f>
        <v/>
      </c>
    </row>
    <row r="1769">
      <c r="A1769" t="inlineStr">
        <is>
          <t>INT_L_X2Y45/INT_L.SR1BEG_S0-&gt;&gt;SE2BEG0</t>
        </is>
      </c>
      <c r="B1769" t="inlineStr">
        <is>
          <t>Buffer</t>
        </is>
      </c>
      <c r="C1769" t="n">
        <v>1.1851186875</v>
      </c>
      <c r="D1769" t="n">
        <v>0.008473000000000001</v>
      </c>
      <c r="E1769" t="n">
        <v>0.041</v>
      </c>
      <c r="F1769" t="n">
        <v>0.033</v>
      </c>
      <c r="G1769" t="n">
        <v>0.138</v>
      </c>
      <c r="H1769" t="n">
        <v>0.114</v>
      </c>
      <c r="I1769">
        <f>((D1773 + D1800 + D1819 + D1830 + D1841 + D1852 + D1863 + D1874 + D1938) + (D1770 + D1771 + D1772))</f>
        <v/>
      </c>
      <c r="J1769">
        <f>(((D1773 + D1800 + D1819 + D1830 + D1841 + D1852 + D1863 + D1874 + D1938) + (D1770 + D1771 + D1772))*C1769)</f>
        <v/>
      </c>
    </row>
    <row r="1770">
      <c r="A1770" t="inlineStr">
        <is>
          <t>INT_L_X2Y45/SE2BEG0</t>
        </is>
      </c>
      <c r="B1770" t="inlineStr">
        <is>
          <t>Part of wire</t>
        </is>
      </c>
      <c r="C1770" t="n">
        <v>0</v>
      </c>
      <c r="D1770" t="n">
        <v>0</v>
      </c>
    </row>
    <row r="1771">
      <c r="A1771" t="inlineStr">
        <is>
          <t>INT_R_X3Y44/SE2END0</t>
        </is>
      </c>
      <c r="B1771" t="inlineStr">
        <is>
          <t>Part of wire</t>
        </is>
      </c>
      <c r="C1771" t="n">
        <v>0</v>
      </c>
      <c r="D1771" t="n">
        <v>0</v>
      </c>
    </row>
    <row r="1772">
      <c r="A1772" t="inlineStr">
        <is>
          <t>INT_L_X2Y44/SE2A0</t>
        </is>
      </c>
      <c r="B1772" t="inlineStr">
        <is>
          <t>Part of wire</t>
        </is>
      </c>
      <c r="C1772" t="n">
        <v>0</v>
      </c>
      <c r="D1772" t="n">
        <v>0</v>
      </c>
      <c r="I1772">
        <f>(((D1770 + D1771 + D1772)/2) + (D1773 + D1800 + D1819 + D1830 + D1841 + D1852 + D1863 + D1874 + D1938))</f>
        <v/>
      </c>
      <c r="J1772">
        <f>((C1770 + C1771 + C1772)*(((D1770 + D1771 + D1772)/2) + (D1773 + D1800 + D1819 + D1830 + D1841 + D1852 + D1863 + D1874 + D1938)))</f>
        <v/>
      </c>
    </row>
    <row r="1773">
      <c r="A1773" t="inlineStr">
        <is>
          <t>INT_R_X3Y44/INT_R.SE2END0-&gt;&gt;NN6BEG0</t>
        </is>
      </c>
      <c r="B1773" t="inlineStr">
        <is>
          <t>Buffer</t>
        </is>
      </c>
      <c r="C1773" t="n">
        <v>1.5845231875</v>
      </c>
      <c r="D1773" t="n">
        <v>0.009979</v>
      </c>
      <c r="E1773" t="n">
        <v>0.081</v>
      </c>
      <c r="F1773" t="n">
        <v>0.067</v>
      </c>
      <c r="G1773" t="n">
        <v>0.18</v>
      </c>
      <c r="H1773" t="n">
        <v>0.149</v>
      </c>
      <c r="I1773">
        <f>((D1784) + (D1774 + D1775 + D1776 + D1777 + D1778 + D1779 + D1780 + D1781 + D1782 + D1783))</f>
        <v/>
      </c>
      <c r="J1773">
        <f>(((D1784) + (D1774 + D1775 + D1776 + D1777 + D1778 + D1779 + D1780 + D1781 + D1782 + D1783))*C1773)</f>
        <v/>
      </c>
    </row>
    <row r="1774">
      <c r="A1774" t="inlineStr">
        <is>
          <t>INT_R_X3Y44/NN6BEG0</t>
        </is>
      </c>
      <c r="B1774" t="inlineStr">
        <is>
          <t>Part of wire</t>
        </is>
      </c>
      <c r="C1774" t="n">
        <v>0</v>
      </c>
      <c r="D1774" t="n">
        <v>0</v>
      </c>
    </row>
    <row r="1775">
      <c r="A1775" t="inlineStr">
        <is>
          <t>INT_R_X3Y50/NN6END0</t>
        </is>
      </c>
      <c r="B1775" t="inlineStr">
        <is>
          <t>Part of wire</t>
        </is>
      </c>
      <c r="C1775" t="n">
        <v>0</v>
      </c>
      <c r="D1775" t="n">
        <v>0</v>
      </c>
    </row>
    <row r="1776">
      <c r="A1776" t="inlineStr">
        <is>
          <t>INT_R_X3Y49/NN6END_S1_0</t>
        </is>
      </c>
      <c r="B1776" t="inlineStr">
        <is>
          <t>Part of wire</t>
        </is>
      </c>
      <c r="C1776" t="n">
        <v>0</v>
      </c>
      <c r="D1776" t="n">
        <v>0</v>
      </c>
    </row>
    <row r="1777">
      <c r="A1777" t="inlineStr">
        <is>
          <t>INT_R_X3Y45/NN6A0</t>
        </is>
      </c>
      <c r="B1777" t="inlineStr">
        <is>
          <t>Part of wire</t>
        </is>
      </c>
      <c r="C1777" t="n">
        <v>0</v>
      </c>
      <c r="D1777" t="n">
        <v>0</v>
      </c>
    </row>
    <row r="1778">
      <c r="A1778" t="inlineStr">
        <is>
          <t>INT_R_X3Y46/NN6B0</t>
        </is>
      </c>
      <c r="B1778" t="inlineStr">
        <is>
          <t>Part of wire</t>
        </is>
      </c>
      <c r="C1778" t="n">
        <v>0</v>
      </c>
      <c r="D1778" t="n">
        <v>0</v>
      </c>
    </row>
    <row r="1779">
      <c r="A1779" t="inlineStr">
        <is>
          <t>INT_R_X3Y47/NN6C0</t>
        </is>
      </c>
      <c r="B1779" t="inlineStr">
        <is>
          <t>Part of wire</t>
        </is>
      </c>
      <c r="C1779" t="n">
        <v>0</v>
      </c>
      <c r="D1779" t="n">
        <v>0</v>
      </c>
    </row>
    <row r="1780">
      <c r="A1780" t="inlineStr">
        <is>
          <t>INT_R_X3Y48/NN6D0</t>
        </is>
      </c>
      <c r="B1780" t="inlineStr">
        <is>
          <t>Part of wire</t>
        </is>
      </c>
      <c r="C1780" t="n">
        <v>0</v>
      </c>
      <c r="D1780" t="n">
        <v>0</v>
      </c>
    </row>
    <row r="1781">
      <c r="A1781" t="inlineStr">
        <is>
          <t>INT_R_X3Y49/NN6E0</t>
        </is>
      </c>
      <c r="B1781" t="inlineStr">
        <is>
          <t>Part of wire</t>
        </is>
      </c>
      <c r="C1781" t="n">
        <v>0</v>
      </c>
      <c r="D1781" t="n">
        <v>0</v>
      </c>
    </row>
    <row r="1782">
      <c r="A1782" t="inlineStr">
        <is>
          <t>BRKH_INT_X3Y49/BRKH_INT_NN6E0</t>
        </is>
      </c>
      <c r="B1782" t="inlineStr">
        <is>
          <t>Part of wire</t>
        </is>
      </c>
      <c r="C1782" t="n">
        <v>0.00523</v>
      </c>
      <c r="D1782" t="n">
        <v>0.001</v>
      </c>
    </row>
    <row r="1783">
      <c r="A1783" t="inlineStr">
        <is>
          <t>BRKH_INT_X3Y49/BRKH_INT_NN6END_S1_0</t>
        </is>
      </c>
      <c r="B1783" t="inlineStr">
        <is>
          <t>Part of wire</t>
        </is>
      </c>
      <c r="C1783" t="n">
        <v>0.00523</v>
      </c>
      <c r="D1783" t="n">
        <v>0.001</v>
      </c>
      <c r="I1783">
        <f>(((D1774 + D1775 + D1776 + D1777 + D1778 + D1779 + D1780 + D1781 + D1782 + D1783)/2) + (D1784))</f>
        <v/>
      </c>
      <c r="J1783">
        <f>((C1774 + C1775 + C1776 + C1777 + C1778 + C1779 + C1780 + C1781 + C1782 + C1783)*(((D1774 + D1775 + D1776 + D1777 + D1778 + D1779 + D1780 + D1781 + D1782 + D1783)/2) + (D1784)))</f>
        <v/>
      </c>
    </row>
    <row r="1784">
      <c r="A1784" t="inlineStr">
        <is>
          <t>INT_R_X3Y50/INT_R.NN6END0-&gt;&gt;NR1BEG0</t>
        </is>
      </c>
      <c r="B1784" t="inlineStr">
        <is>
          <t>Buffer</t>
        </is>
      </c>
      <c r="C1784" t="n">
        <v>1.16220225</v>
      </c>
      <c r="D1784" t="n">
        <v>0.008429000000000001</v>
      </c>
      <c r="E1784" t="n">
        <v>0.056</v>
      </c>
      <c r="F1784" t="n">
        <v>0.046</v>
      </c>
      <c r="G1784" t="n">
        <v>0.132</v>
      </c>
      <c r="H1784" t="n">
        <v>0.109</v>
      </c>
      <c r="I1784">
        <f>((D1787) + (D1785 + D1786))</f>
        <v/>
      </c>
      <c r="J1784">
        <f>(((D1787) + (D1785 + D1786))*C1784)</f>
        <v/>
      </c>
    </row>
    <row r="1785">
      <c r="A1785" t="inlineStr">
        <is>
          <t>INT_R_X3Y50/NR1BEG0</t>
        </is>
      </c>
      <c r="B1785" t="inlineStr">
        <is>
          <t>Part of wire</t>
        </is>
      </c>
      <c r="C1785" t="n">
        <v>0</v>
      </c>
      <c r="D1785" t="n">
        <v>0</v>
      </c>
    </row>
    <row r="1786">
      <c r="A1786" t="inlineStr">
        <is>
          <t>INT_R_X3Y51/NR1END0</t>
        </is>
      </c>
      <c r="B1786" t="inlineStr">
        <is>
          <t>Part of wire</t>
        </is>
      </c>
      <c r="C1786" t="n">
        <v>0</v>
      </c>
      <c r="D1786" t="n">
        <v>0</v>
      </c>
      <c r="I1786">
        <f>(((D1785 + D1786)/2) + (D1787))</f>
        <v/>
      </c>
      <c r="J1786">
        <f>((C1785 + C1786)*(((D1785 + D1786)/2) + (D1787)))</f>
        <v/>
      </c>
    </row>
    <row r="1787">
      <c r="A1787" t="inlineStr">
        <is>
          <t>INT_R_X3Y51/INT_R.NR1END0-&gt;&gt;BYP_ALT1</t>
        </is>
      </c>
      <c r="B1787" t="inlineStr">
        <is>
          <t>Buffer</t>
        </is>
      </c>
      <c r="C1787" t="n">
        <v>0</v>
      </c>
      <c r="D1787" t="n">
        <v>0.00757</v>
      </c>
      <c r="E1787" t="n">
        <v>0</v>
      </c>
      <c r="F1787" t="n">
        <v>0</v>
      </c>
      <c r="G1787" t="n">
        <v>0</v>
      </c>
      <c r="H1787" t="n">
        <v>0</v>
      </c>
      <c r="I1787">
        <f>((D1789) + (D1788))</f>
        <v/>
      </c>
      <c r="J1787">
        <f>(((D1789) + (D1788))*C1787)</f>
        <v/>
      </c>
    </row>
    <row r="1788">
      <c r="A1788" t="inlineStr">
        <is>
          <t>INT_R_X3Y51/BYP_ALT1</t>
        </is>
      </c>
      <c r="B1788" t="inlineStr">
        <is>
          <t>Part of wire</t>
        </is>
      </c>
      <c r="C1788" t="n">
        <v>0</v>
      </c>
      <c r="D1788" t="n">
        <v>0</v>
      </c>
      <c r="I1788">
        <f>(((D1788)/2) + (D1789))</f>
        <v/>
      </c>
      <c r="J1788">
        <f>((C1788)*(((D1788)/2) + (D1789)))</f>
        <v/>
      </c>
    </row>
    <row r="1789">
      <c r="A1789" t="inlineStr">
        <is>
          <t>INT_R_X3Y51/INT_R.BYP_ALT1-&gt;&gt;BYP1</t>
        </is>
      </c>
      <c r="B1789" t="inlineStr">
        <is>
          <t>Buffer</t>
        </is>
      </c>
      <c r="C1789" t="n">
        <v>3.489880625</v>
      </c>
      <c r="D1789" t="n">
        <v>0</v>
      </c>
      <c r="E1789" t="n">
        <v>0.055</v>
      </c>
      <c r="F1789" t="n">
        <v>0.045</v>
      </c>
      <c r="G1789" t="n">
        <v>0.179</v>
      </c>
      <c r="H1789" t="n">
        <v>0.148</v>
      </c>
      <c r="I1789">
        <f>((((D1794) + (D1793))) + (D1790 + D1791))</f>
        <v/>
      </c>
      <c r="J1789">
        <f>(((((D1794) + (D1793))) + (D1790 + D1791))*C1789)</f>
        <v/>
      </c>
    </row>
    <row r="1790">
      <c r="A1790" t="inlineStr">
        <is>
          <t>INT_R_X3Y51/BYP1</t>
        </is>
      </c>
      <c r="B1790" t="inlineStr">
        <is>
          <t>Part of wire</t>
        </is>
      </c>
      <c r="C1790" t="n">
        <v>0</v>
      </c>
      <c r="D1790" t="n">
        <v>0</v>
      </c>
    </row>
    <row r="1791">
      <c r="A1791" t="inlineStr">
        <is>
          <t>CLBLM_R_X3Y51/CLBLM_BYP1</t>
        </is>
      </c>
      <c r="B1791" t="inlineStr">
        <is>
          <t>Part of wire</t>
        </is>
      </c>
      <c r="C1791" t="n">
        <v>0</v>
      </c>
      <c r="D1791" t="n">
        <v>0</v>
      </c>
      <c r="I1791">
        <f>(((D1790 + D1791)/2) + (((D1794) + (D1793))))</f>
        <v/>
      </c>
      <c r="J1791">
        <f>((C1790 + C1791)*(((D1790 + D1791)/2) + (((D1794) + (D1793)))))</f>
        <v/>
      </c>
    </row>
    <row r="1792">
      <c r="A1792" t="inlineStr">
        <is>
          <t>CLBLM_R_X3Y51/CLBLM_R.CLBLM_BYP1-&gt;CLBLM_M_AX</t>
        </is>
      </c>
      <c r="B1792" t="inlineStr">
        <is>
          <t>PassTransistor</t>
        </is>
      </c>
      <c r="C1792" t="n">
        <v>0</v>
      </c>
      <c r="E1792" t="n">
        <v>0</v>
      </c>
      <c r="F1792" t="n">
        <v>0</v>
      </c>
      <c r="G1792" t="n">
        <v>0</v>
      </c>
      <c r="H1792" t="n">
        <v>0</v>
      </c>
      <c r="I1792">
        <f>((D1794) + (D1793))</f>
        <v/>
      </c>
      <c r="J1792">
        <f>(((D1794) + (D1793))*C1792)</f>
        <v/>
      </c>
    </row>
    <row r="1793">
      <c r="A1793" t="inlineStr">
        <is>
          <t>CLBLM_R_X3Y51/CLBLM_M_AX</t>
        </is>
      </c>
      <c r="B1793" t="inlineStr">
        <is>
          <t>Part of wire</t>
        </is>
      </c>
      <c r="C1793" t="n">
        <v>0</v>
      </c>
      <c r="D1793" t="n">
        <v>0</v>
      </c>
      <c r="I1793">
        <f>(((D1793)/2) + (D1794))</f>
        <v/>
      </c>
      <c r="J1793">
        <f>((C1793)*(((D1793)/2) + (D1794)))</f>
        <v/>
      </c>
    </row>
    <row r="1794">
      <c r="A1794" t="inlineStr">
        <is>
          <t>masterReg/readData2_reg[20]_i_5/S</t>
        </is>
      </c>
      <c r="B1794" t="inlineStr">
        <is>
          <t>Inpin</t>
        </is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t="inlineStr">
        <is>
          <t>sw_IBUF[1]: sw_IBUF[1]_inst/O to masterReg/readData2_reg[20]_i_5/S sum delays</t>
        </is>
      </c>
      <c r="E1795">
        <f>(E2 + E5 + E7 + E9 + E11 + E15 + E18 + E31 + E40 + E50 + E59 + E68 + E1767 + E1769 + E1773 + E1784 + E1787 + E1789 + E1792 + E1794)</f>
        <v/>
      </c>
      <c r="F1795">
        <f>(F2 + F5 + F7 + F9 + F11 + F15 + F18 + F31 + F40 + F50 + F59 + F68 + F1767 + F1769 + F1773 + F1784 + F1787 + F1789 + F1792 + F1794)</f>
        <v/>
      </c>
      <c r="G1795">
        <f>(G2 + G5 + G7 + G9 + G11 + G15 + G18 + G31 + G40 + G50 + G59 + G68 + G1767 + G1769 + G1773 + G1784 + G1787 + G1789 + G1792 + G1794)</f>
        <v/>
      </c>
      <c r="H1795">
        <f>(H2 + H5 + H7 + H9 + H11 + H15 + H18 + H31 + H40 + H50 + H59 + H68 + H1767 + H1769 + H1773 + H1784 + H1787 + H1789 + H1792 + H1794)</f>
        <v/>
      </c>
      <c r="J1795">
        <f>(J2 + J4 + J5 + J6 + J7 + J8 + J9 + J10 + J11 + J14 + J15 + J17 + J18 + J30 + J31 + J39 + J40 + J49 + J50 + J58 + J59 + J67 + J68 + J76 + J1767 + J1768 + J1769 + J1772 + J1773 + J1783 + J1784 + J1786 + J1787 + J1788 + J1789 + J1791 + J1792 + J1793 + J1794)</f>
        <v/>
      </c>
    </row>
    <row r="1796">
      <c r="A1796" t="inlineStr">
        <is>
          <t>sw_IBUF[1]: sw_IBUF[1]_inst/O to masterReg/readData2_reg[20]_i_5/Ssum delays + cap delay</t>
        </is>
      </c>
      <c r="E1796">
        <f>1000*(E1795 + J1795)</f>
        <v/>
      </c>
      <c r="F1796">
        <f>1000*(F1795 + J1795)</f>
        <v/>
      </c>
      <c r="G1796">
        <f>1000*(G1795 + J1795)</f>
        <v/>
      </c>
      <c r="H1796">
        <f>1000*(H1795 + J1795)</f>
        <v/>
      </c>
    </row>
    <row r="1798">
      <c r="A1798" t="inlineStr">
        <is>
          <t>sw_IBUF[1]: sw_IBUF[1]_inst/O to masterReg/readData2_reg[20]_i_5/STotal delay (from Vivado)</t>
        </is>
      </c>
      <c r="E1798" t="inlineStr">
        <is>
          <t>1239</t>
        </is>
      </c>
      <c r="F1798" t="inlineStr">
        <is>
          <t>1072</t>
        </is>
      </c>
      <c r="G1798" t="inlineStr">
        <is>
          <t>2100</t>
        </is>
      </c>
      <c r="H1798" t="inlineStr">
        <is>
          <t>1784</t>
        </is>
      </c>
    </row>
    <row r="1800">
      <c r="A1800" t="inlineStr">
        <is>
          <t>INT_R_X3Y44/INT_R.SE2END0-&gt;&gt;NR1BEG0</t>
        </is>
      </c>
      <c r="B1800" t="inlineStr">
        <is>
          <t>Buffer</t>
        </is>
      </c>
      <c r="C1800" t="n">
        <v>1.16220225</v>
      </c>
      <c r="D1800" t="n">
        <v>0.008429000000000001</v>
      </c>
      <c r="E1800" t="n">
        <v>0.056</v>
      </c>
      <c r="F1800" t="n">
        <v>0.046</v>
      </c>
      <c r="G1800" t="n">
        <v>0.132</v>
      </c>
      <c r="H1800" t="n">
        <v>0.109</v>
      </c>
      <c r="I1800">
        <f>((D1803) + (D1801 + D1802))</f>
        <v/>
      </c>
      <c r="J1800">
        <f>(((D1803) + (D1801 + D1802))*C1800)</f>
        <v/>
      </c>
    </row>
    <row r="1801">
      <c r="A1801" t="inlineStr">
        <is>
          <t>INT_R_X3Y44/NR1BEG0</t>
        </is>
      </c>
      <c r="B1801" t="inlineStr">
        <is>
          <t>Part of wire</t>
        </is>
      </c>
      <c r="C1801" t="n">
        <v>0</v>
      </c>
      <c r="D1801" t="n">
        <v>0</v>
      </c>
    </row>
    <row r="1802">
      <c r="A1802" t="inlineStr">
        <is>
          <t>INT_R_X3Y45/NR1END0</t>
        </is>
      </c>
      <c r="B1802" t="inlineStr">
        <is>
          <t>Part of wire</t>
        </is>
      </c>
      <c r="C1802" t="n">
        <v>0</v>
      </c>
      <c r="D1802" t="n">
        <v>0</v>
      </c>
      <c r="I1802">
        <f>(((D1801 + D1802)/2) + (D1803))</f>
        <v/>
      </c>
      <c r="J1802">
        <f>((C1801 + C1802)*(((D1801 + D1802)/2) + (D1803)))</f>
        <v/>
      </c>
    </row>
    <row r="1803">
      <c r="A1803" t="inlineStr">
        <is>
          <t>INT_R_X3Y45/INT_R.NR1END0-&gt;&gt;NR1BEG0</t>
        </is>
      </c>
      <c r="B1803" t="inlineStr">
        <is>
          <t>Buffer</t>
        </is>
      </c>
      <c r="C1803" t="n">
        <v>1.16220225</v>
      </c>
      <c r="D1803" t="n">
        <v>0.008429000000000001</v>
      </c>
      <c r="E1803" t="n">
        <v>0.056</v>
      </c>
      <c r="F1803" t="n">
        <v>0.046</v>
      </c>
      <c r="G1803" t="n">
        <v>0.132</v>
      </c>
      <c r="H1803" t="n">
        <v>0.109</v>
      </c>
      <c r="I1803">
        <f>((D1806) + (D1804 + D1805))</f>
        <v/>
      </c>
      <c r="J1803">
        <f>(((D1806) + (D1804 + D1805))*C1803)</f>
        <v/>
      </c>
    </row>
    <row r="1804">
      <c r="A1804" t="inlineStr">
        <is>
          <t>INT_R_X3Y45/NR1BEG0</t>
        </is>
      </c>
      <c r="B1804" t="inlineStr">
        <is>
          <t>Part of wire</t>
        </is>
      </c>
      <c r="C1804" t="n">
        <v>0</v>
      </c>
      <c r="D1804" t="n">
        <v>0</v>
      </c>
    </row>
    <row r="1805">
      <c r="A1805" t="inlineStr">
        <is>
          <t>INT_R_X3Y46/NR1END0</t>
        </is>
      </c>
      <c r="B1805" t="inlineStr">
        <is>
          <t>Part of wire</t>
        </is>
      </c>
      <c r="C1805" t="n">
        <v>0</v>
      </c>
      <c r="D1805" t="n">
        <v>0</v>
      </c>
      <c r="I1805">
        <f>(((D1804 + D1805)/2) + (D1806))</f>
        <v/>
      </c>
      <c r="J1805">
        <f>((C1804 + C1805)*(((D1804 + D1805)/2) + (D1806)))</f>
        <v/>
      </c>
    </row>
    <row r="1806">
      <c r="A1806" t="inlineStr">
        <is>
          <t>INT_R_X3Y46/INT_R.NR1END0-&gt;&gt;BYP_ALT1</t>
        </is>
      </c>
      <c r="B1806" t="inlineStr">
        <is>
          <t>Buffer</t>
        </is>
      </c>
      <c r="C1806" t="n">
        <v>0</v>
      </c>
      <c r="D1806" t="n">
        <v>0.00757</v>
      </c>
      <c r="E1806" t="n">
        <v>0</v>
      </c>
      <c r="F1806" t="n">
        <v>0</v>
      </c>
      <c r="G1806" t="n">
        <v>0</v>
      </c>
      <c r="H1806" t="n">
        <v>0</v>
      </c>
      <c r="I1806">
        <f>((D1808) + (D1807))</f>
        <v/>
      </c>
      <c r="J1806">
        <f>(((D1808) + (D1807))*C1806)</f>
        <v/>
      </c>
    </row>
    <row r="1807">
      <c r="A1807" t="inlineStr">
        <is>
          <t>INT_R_X3Y46/BYP_ALT1</t>
        </is>
      </c>
      <c r="B1807" t="inlineStr">
        <is>
          <t>Part of wire</t>
        </is>
      </c>
      <c r="C1807" t="n">
        <v>0</v>
      </c>
      <c r="D1807" t="n">
        <v>0</v>
      </c>
      <c r="I1807">
        <f>(((D1807)/2) + (D1808))</f>
        <v/>
      </c>
      <c r="J1807">
        <f>((C1807)*(((D1807)/2) + (D1808)))</f>
        <v/>
      </c>
    </row>
    <row r="1808">
      <c r="A1808" t="inlineStr">
        <is>
          <t>INT_R_X3Y46/INT_R.BYP_ALT1-&gt;&gt;BYP1</t>
        </is>
      </c>
      <c r="B1808" t="inlineStr">
        <is>
          <t>Buffer</t>
        </is>
      </c>
      <c r="C1808" t="n">
        <v>3.489880625</v>
      </c>
      <c r="D1808" t="n">
        <v>0</v>
      </c>
      <c r="E1808" t="n">
        <v>0.055</v>
      </c>
      <c r="F1808" t="n">
        <v>0.045</v>
      </c>
      <c r="G1808" t="n">
        <v>0.179</v>
      </c>
      <c r="H1808" t="n">
        <v>0.148</v>
      </c>
      <c r="I1808">
        <f>((((D1813) + (D1812))) + (D1809 + D1810))</f>
        <v/>
      </c>
      <c r="J1808">
        <f>(((((D1813) + (D1812))) + (D1809 + D1810))*C1808)</f>
        <v/>
      </c>
    </row>
    <row r="1809">
      <c r="A1809" t="inlineStr">
        <is>
          <t>INT_R_X3Y46/BYP1</t>
        </is>
      </c>
      <c r="B1809" t="inlineStr">
        <is>
          <t>Part of wire</t>
        </is>
      </c>
      <c r="C1809" t="n">
        <v>0</v>
      </c>
      <c r="D1809" t="n">
        <v>0</v>
      </c>
    </row>
    <row r="1810">
      <c r="A1810" t="inlineStr">
        <is>
          <t>CLBLM_R_X3Y46/CLBLM_BYP1</t>
        </is>
      </c>
      <c r="B1810" t="inlineStr">
        <is>
          <t>Part of wire</t>
        </is>
      </c>
      <c r="C1810" t="n">
        <v>0</v>
      </c>
      <c r="D1810" t="n">
        <v>0</v>
      </c>
      <c r="I1810">
        <f>(((D1809 + D1810)/2) + (((D1813) + (D1812))))</f>
        <v/>
      </c>
      <c r="J1810">
        <f>((C1809 + C1810)*(((D1809 + D1810)/2) + (((D1813) + (D1812)))))</f>
        <v/>
      </c>
    </row>
    <row r="1811">
      <c r="A1811" t="inlineStr">
        <is>
          <t>CLBLM_R_X3Y46/CLBLM_R.CLBLM_BYP1-&gt;CLBLM_M_AX</t>
        </is>
      </c>
      <c r="B1811" t="inlineStr">
        <is>
          <t>PassTransistor</t>
        </is>
      </c>
      <c r="C1811" t="n">
        <v>0</v>
      </c>
      <c r="E1811" t="n">
        <v>0</v>
      </c>
      <c r="F1811" t="n">
        <v>0</v>
      </c>
      <c r="G1811" t="n">
        <v>0</v>
      </c>
      <c r="H1811" t="n">
        <v>0</v>
      </c>
      <c r="I1811">
        <f>((D1813) + (D1812))</f>
        <v/>
      </c>
      <c r="J1811">
        <f>(((D1813) + (D1812))*C1811)</f>
        <v/>
      </c>
    </row>
    <row r="1812">
      <c r="A1812" t="inlineStr">
        <is>
          <t>CLBLM_R_X3Y46/CLBLM_M_AX</t>
        </is>
      </c>
      <c r="B1812" t="inlineStr">
        <is>
          <t>Part of wire</t>
        </is>
      </c>
      <c r="C1812" t="n">
        <v>0</v>
      </c>
      <c r="D1812" t="n">
        <v>0</v>
      </c>
      <c r="I1812">
        <f>(((D1812)/2) + (D1813))</f>
        <v/>
      </c>
      <c r="J1812">
        <f>((C1812)*(((D1812)/2) + (D1813)))</f>
        <v/>
      </c>
    </row>
    <row r="1813">
      <c r="A1813" t="inlineStr">
        <is>
          <t>masterReg/readData2_reg[8]_i_5/S</t>
        </is>
      </c>
      <c r="B1813" t="inlineStr">
        <is>
          <t>Inpin</t>
        </is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t="inlineStr">
        <is>
          <t>sw_IBUF[1]: sw_IBUF[1]_inst/O to masterReg/readData2_reg[8]_i_5/S sum delays</t>
        </is>
      </c>
      <c r="E1814">
        <f>(E2 + E5 + E7 + E9 + E11 + E15 + E18 + E31 + E40 + E50 + E59 + E68 + E1767 + E1769 + E1800 + E1803 + E1806 + E1808 + E1811 + E1813)</f>
        <v/>
      </c>
      <c r="F1814">
        <f>(F2 + F5 + F7 + F9 + F11 + F15 + F18 + F31 + F40 + F50 + F59 + F68 + F1767 + F1769 + F1800 + F1803 + F1806 + F1808 + F1811 + F1813)</f>
        <v/>
      </c>
      <c r="G1814">
        <f>(G2 + G5 + G7 + G9 + G11 + G15 + G18 + G31 + G40 + G50 + G59 + G68 + G1767 + G1769 + G1800 + G1803 + G1806 + G1808 + G1811 + G1813)</f>
        <v/>
      </c>
      <c r="H1814">
        <f>(H2 + H5 + H7 + H9 + H11 + H15 + H18 + H31 + H40 + H50 + H59 + H68 + H1767 + H1769 + H1800 + H1803 + H1806 + H1808 + H1811 + H1813)</f>
        <v/>
      </c>
      <c r="J1814">
        <f>(J2 + J4 + J5 + J6 + J7 + J8 + J9 + J10 + J11 + J14 + J15 + J17 + J18 + J30 + J31 + J39 + J40 + J49 + J50 + J58 + J59 + J67 + J68 + J76 + J1767 + J1768 + J1769 + J1772 + J1800 + J1802 + J1803 + J1805 + J1806 + J1807 + J1808 + J1810 + J1811 + J1812 + J1813)</f>
        <v/>
      </c>
    </row>
    <row r="1815">
      <c r="A1815" t="inlineStr">
        <is>
          <t>sw_IBUF[1]: sw_IBUF[1]_inst/O to masterReg/readData2_reg[8]_i_5/Ssum delays + cap delay</t>
        </is>
      </c>
      <c r="E1815">
        <f>1000*(E1814 + J1814)</f>
        <v/>
      </c>
      <c r="F1815">
        <f>1000*(F1814 + J1814)</f>
        <v/>
      </c>
      <c r="G1815">
        <f>1000*(G1814 + J1814)</f>
        <v/>
      </c>
      <c r="H1815">
        <f>1000*(H1814 + J1814)</f>
        <v/>
      </c>
    </row>
    <row r="1817">
      <c r="A1817" t="inlineStr">
        <is>
          <t>sw_IBUF[1]: sw_IBUF[1]_inst/O to masterReg/readData2_reg[8]_i_5/STotal delay (from Vivado)</t>
        </is>
      </c>
      <c r="E1817" t="inlineStr">
        <is>
          <t>1207</t>
        </is>
      </c>
      <c r="F1817" t="inlineStr">
        <is>
          <t>1044</t>
        </is>
      </c>
      <c r="G1817" t="inlineStr">
        <is>
          <t>2046</t>
        </is>
      </c>
      <c r="H1817" t="inlineStr">
        <is>
          <t>1739</t>
        </is>
      </c>
    </row>
    <row r="1819">
      <c r="A1819" t="inlineStr">
        <is>
          <t>INT_R_X3Y44/INT_R.SE2END0-&gt;&gt;IMUX9</t>
        </is>
      </c>
      <c r="B1819" t="inlineStr">
        <is>
          <t>Buffer</t>
        </is>
      </c>
      <c r="C1819" t="n">
        <v>1.6107141875</v>
      </c>
      <c r="D1819" t="n">
        <v>0.007713</v>
      </c>
      <c r="E1819" t="n">
        <v>0.047</v>
      </c>
      <c r="F1819" t="n">
        <v>0.038</v>
      </c>
      <c r="G1819" t="n">
        <v>0.138</v>
      </c>
      <c r="H1819" t="n">
        <v>0.114</v>
      </c>
      <c r="I1819">
        <f>((((D1824) + (D1823))) + (D1820 + D1821))</f>
        <v/>
      </c>
      <c r="J1819">
        <f>(((((D1824) + (D1823))) + (D1820 + D1821))*C1819)</f>
        <v/>
      </c>
    </row>
    <row r="1820">
      <c r="A1820" t="inlineStr">
        <is>
          <t>INT_R_X3Y44/IMUX9</t>
        </is>
      </c>
      <c r="B1820" t="inlineStr">
        <is>
          <t>Part of wire</t>
        </is>
      </c>
      <c r="C1820" t="n">
        <v>0</v>
      </c>
      <c r="D1820" t="n">
        <v>0</v>
      </c>
    </row>
    <row r="1821">
      <c r="A1821" t="inlineStr">
        <is>
          <t>CLBLM_R_X3Y44/CLBLM_IMUX9</t>
        </is>
      </c>
      <c r="B1821" t="inlineStr">
        <is>
          <t>Part of wire</t>
        </is>
      </c>
      <c r="C1821" t="n">
        <v>0</v>
      </c>
      <c r="D1821" t="n">
        <v>0</v>
      </c>
      <c r="I1821">
        <f>(((D1820 + D1821)/2) + (((D1824) + (D1823))))</f>
        <v/>
      </c>
      <c r="J1821">
        <f>((C1820 + C1821)*(((D1820 + D1821)/2) + (((D1824) + (D1823)))))</f>
        <v/>
      </c>
    </row>
    <row r="1822">
      <c r="A1822" t="inlineStr">
        <is>
          <t>CLBLM_R_X3Y44/CLBLM_R.CLBLM_IMUX9-&gt;CLBLM_L_A5</t>
        </is>
      </c>
      <c r="B1822" t="inlineStr">
        <is>
          <t>PassTransistor</t>
        </is>
      </c>
      <c r="C1822" t="n">
        <v>0</v>
      </c>
      <c r="E1822" t="n">
        <v>0</v>
      </c>
      <c r="F1822" t="n">
        <v>0</v>
      </c>
      <c r="G1822" t="n">
        <v>0</v>
      </c>
      <c r="H1822" t="n">
        <v>0</v>
      </c>
      <c r="I1822">
        <f>((D1824) + (D1823))</f>
        <v/>
      </c>
      <c r="J1822">
        <f>(((D1824) + (D1823))*C1822)</f>
        <v/>
      </c>
    </row>
    <row r="1823">
      <c r="A1823" t="inlineStr">
        <is>
          <t>CLBLM_R_X3Y44/CLBLM_L_A5</t>
        </is>
      </c>
      <c r="B1823" t="inlineStr">
        <is>
          <t>Part of wire</t>
        </is>
      </c>
      <c r="C1823" t="n">
        <v>0</v>
      </c>
      <c r="D1823" t="n">
        <v>0</v>
      </c>
      <c r="I1823">
        <f>(((D1823)/2) + (D1824))</f>
        <v/>
      </c>
      <c r="J1823">
        <f>((C1823)*(((D1823)/2) + (D1824)))</f>
        <v/>
      </c>
    </row>
    <row r="1824">
      <c r="A1824" t="inlineStr">
        <is>
          <t>masterReg/readData2[4]_i_4/I0</t>
        </is>
      </c>
      <c r="B1824" t="inlineStr">
        <is>
          <t>Inpin</t>
        </is>
      </c>
      <c r="D1824" t="n">
        <v>0</v>
      </c>
      <c r="E1824" t="n">
        <v>0.042</v>
      </c>
      <c r="F1824" t="n">
        <v>0.033</v>
      </c>
      <c r="G1824" t="n">
        <v>0.112</v>
      </c>
      <c r="H1824" t="n">
        <v>0.091</v>
      </c>
    </row>
    <row r="1825">
      <c r="A1825" t="inlineStr">
        <is>
          <t>sw_IBUF[1]: sw_IBUF[1]_inst/O to masterReg/readData2[4]_i_4/I0 sum delays</t>
        </is>
      </c>
      <c r="E1825">
        <f>(E2 + E5 + E7 + E9 + E11 + E15 + E18 + E31 + E40 + E50 + E59 + E68 + E1767 + E1769 + E1819 + E1822 + E1824)</f>
        <v/>
      </c>
      <c r="F1825">
        <f>(F2 + F5 + F7 + F9 + F11 + F15 + F18 + F31 + F40 + F50 + F59 + F68 + F1767 + F1769 + F1819 + F1822 + F1824)</f>
        <v/>
      </c>
      <c r="G1825">
        <f>(G2 + G5 + G7 + G9 + G11 + G15 + G18 + G31 + G40 + G50 + G59 + G68 + G1767 + G1769 + G1819 + G1822 + G1824)</f>
        <v/>
      </c>
      <c r="H1825">
        <f>(H2 + H5 + H7 + H9 + H11 + H15 + H18 + H31 + H40 + H50 + H59 + H68 + H1767 + H1769 + H1819 + H1822 + H1824)</f>
        <v/>
      </c>
      <c r="J1825">
        <f>(J2 + J4 + J5 + J6 + J7 + J8 + J9 + J10 + J11 + J14 + J15 + J17 + J18 + J30 + J31 + J39 + J40 + J49 + J50 + J58 + J59 + J67 + J68 + J76 + J1767 + J1768 + J1769 + J1772 + J1819 + J1821 + J1822 + J1823 + J1824)</f>
        <v/>
      </c>
    </row>
    <row r="1826">
      <c r="A1826" t="inlineStr">
        <is>
          <t>sw_IBUF[1]: sw_IBUF[1]_inst/O to masterReg/readData2[4]_i_4/I0sum delays + cap delay</t>
        </is>
      </c>
      <c r="E1826">
        <f>1000*(E1825 + J1825)</f>
        <v/>
      </c>
      <c r="F1826">
        <f>1000*(F1825 + J1825)</f>
        <v/>
      </c>
      <c r="G1826">
        <f>1000*(G1825 + J1825)</f>
        <v/>
      </c>
      <c r="H1826">
        <f>1000*(H1825 + J1825)</f>
        <v/>
      </c>
    </row>
    <row r="1828">
      <c r="A1828" t="inlineStr">
        <is>
          <t>sw_IBUF[1]: sw_IBUF[1]_inst/O to masterReg/readData2[4]_i_4/I0Total delay (from Vivado)</t>
        </is>
      </c>
      <c r="E1828" t="inlineStr">
        <is>
          <t>1112</t>
        </is>
      </c>
      <c r="F1828" t="inlineStr">
        <is>
          <t>961</t>
        </is>
      </c>
      <c r="G1828" t="inlineStr">
        <is>
          <t>1881</t>
        </is>
      </c>
      <c r="H1828" t="inlineStr">
        <is>
          <t>1599</t>
        </is>
      </c>
    </row>
    <row r="1830">
      <c r="A1830" t="inlineStr">
        <is>
          <t>INT_R_X3Y44/INT_R.SE2END0-&gt;&gt;IMUX8</t>
        </is>
      </c>
      <c r="B1830" t="inlineStr">
        <is>
          <t>Buffer</t>
        </is>
      </c>
      <c r="C1830" t="n">
        <v>1.6107141875</v>
      </c>
      <c r="D1830" t="n">
        <v>0.007713</v>
      </c>
      <c r="E1830" t="n">
        <v>0.047</v>
      </c>
      <c r="F1830" t="n">
        <v>0.038</v>
      </c>
      <c r="G1830" t="n">
        <v>0.138</v>
      </c>
      <c r="H1830" t="n">
        <v>0.114</v>
      </c>
      <c r="I1830">
        <f>((((D1835) + (D1834))) + (D1831 + D1832))</f>
        <v/>
      </c>
      <c r="J1830">
        <f>(((((D1835) + (D1834))) + (D1831 + D1832))*C1830)</f>
        <v/>
      </c>
    </row>
    <row r="1831">
      <c r="A1831" t="inlineStr">
        <is>
          <t>INT_R_X3Y44/IMUX8</t>
        </is>
      </c>
      <c r="B1831" t="inlineStr">
        <is>
          <t>Part of wire</t>
        </is>
      </c>
      <c r="C1831" t="n">
        <v>0</v>
      </c>
      <c r="D1831" t="n">
        <v>0</v>
      </c>
    </row>
    <row r="1832">
      <c r="A1832" t="inlineStr">
        <is>
          <t>CLBLM_R_X3Y44/CLBLM_IMUX8</t>
        </is>
      </c>
      <c r="B1832" t="inlineStr">
        <is>
          <t>Part of wire</t>
        </is>
      </c>
      <c r="C1832" t="n">
        <v>0</v>
      </c>
      <c r="D1832" t="n">
        <v>0</v>
      </c>
      <c r="I1832">
        <f>(((D1831 + D1832)/2) + (((D1835) + (D1834))))</f>
        <v/>
      </c>
      <c r="J1832">
        <f>((C1831 + C1832)*(((D1831 + D1832)/2) + (((D1835) + (D1834)))))</f>
        <v/>
      </c>
    </row>
    <row r="1833">
      <c r="A1833" t="inlineStr">
        <is>
          <t>CLBLM_R_X3Y44/CLBLM_R.CLBLM_IMUX8-&gt;CLBLM_M_A5</t>
        </is>
      </c>
      <c r="B1833" t="inlineStr">
        <is>
          <t>PassTransistor</t>
        </is>
      </c>
      <c r="C1833" t="n">
        <v>0</v>
      </c>
      <c r="E1833" t="n">
        <v>0</v>
      </c>
      <c r="F1833" t="n">
        <v>0</v>
      </c>
      <c r="G1833" t="n">
        <v>0</v>
      </c>
      <c r="H1833" t="n">
        <v>0</v>
      </c>
      <c r="I1833">
        <f>((D1835) + (D1834))</f>
        <v/>
      </c>
      <c r="J1833">
        <f>(((D1835) + (D1834))*C1833)</f>
        <v/>
      </c>
    </row>
    <row r="1834">
      <c r="A1834" t="inlineStr">
        <is>
          <t>CLBLM_R_X3Y44/CLBLM_M_A5</t>
        </is>
      </c>
      <c r="B1834" t="inlineStr">
        <is>
          <t>Part of wire</t>
        </is>
      </c>
      <c r="C1834" t="n">
        <v>0</v>
      </c>
      <c r="D1834" t="n">
        <v>0</v>
      </c>
      <c r="I1834">
        <f>(((D1834)/2) + (D1835))</f>
        <v/>
      </c>
      <c r="J1834">
        <f>((C1834)*(((D1834)/2) + (D1835)))</f>
        <v/>
      </c>
    </row>
    <row r="1835">
      <c r="A1835" t="inlineStr">
        <is>
          <t>masterReg/readData2[0]_i_4/I0</t>
        </is>
      </c>
      <c r="B1835" t="inlineStr">
        <is>
          <t>Inpin</t>
        </is>
      </c>
      <c r="D1835" t="n">
        <v>0</v>
      </c>
      <c r="E1835" t="n">
        <v>0.048</v>
      </c>
      <c r="F1835" t="n">
        <v>0.038</v>
      </c>
      <c r="G1835" t="n">
        <v>0.126</v>
      </c>
      <c r="H1835" t="n">
        <v>0.102</v>
      </c>
    </row>
    <row r="1836">
      <c r="A1836" t="inlineStr">
        <is>
          <t>sw_IBUF[1]: sw_IBUF[1]_inst/O to masterReg/readData2[0]_i_4/I0 sum delays</t>
        </is>
      </c>
      <c r="E1836">
        <f>(E2 + E5 + E7 + E9 + E11 + E15 + E18 + E31 + E40 + E50 + E59 + E68 + E1767 + E1769 + E1830 + E1833 + E1835)</f>
        <v/>
      </c>
      <c r="F1836">
        <f>(F2 + F5 + F7 + F9 + F11 + F15 + F18 + F31 + F40 + F50 + F59 + F68 + F1767 + F1769 + F1830 + F1833 + F1835)</f>
        <v/>
      </c>
      <c r="G1836">
        <f>(G2 + G5 + G7 + G9 + G11 + G15 + G18 + G31 + G40 + G50 + G59 + G68 + G1767 + G1769 + G1830 + G1833 + G1835)</f>
        <v/>
      </c>
      <c r="H1836">
        <f>(H2 + H5 + H7 + H9 + H11 + H15 + H18 + H31 + H40 + H50 + H59 + H68 + H1767 + H1769 + H1830 + H1833 + H1835)</f>
        <v/>
      </c>
      <c r="J1836">
        <f>(J2 + J4 + J5 + J6 + J7 + J8 + J9 + J10 + J11 + J14 + J15 + J17 + J18 + J30 + J31 + J39 + J40 + J49 + J50 + J58 + J59 + J67 + J68 + J76 + J1767 + J1768 + J1769 + J1772 + J1830 + J1832 + J1833 + J1834 + J1835)</f>
        <v/>
      </c>
    </row>
    <row r="1837">
      <c r="A1837" t="inlineStr">
        <is>
          <t>sw_IBUF[1]: sw_IBUF[1]_inst/O to masterReg/readData2[0]_i_4/I0sum delays + cap delay</t>
        </is>
      </c>
      <c r="E1837">
        <f>1000*(E1836 + J1836)</f>
        <v/>
      </c>
      <c r="F1837">
        <f>1000*(F1836 + J1836)</f>
        <v/>
      </c>
      <c r="G1837">
        <f>1000*(G1836 + J1836)</f>
        <v/>
      </c>
      <c r="H1837">
        <f>1000*(H1836 + J1836)</f>
        <v/>
      </c>
    </row>
    <row r="1839">
      <c r="A1839" t="inlineStr">
        <is>
          <t>sw_IBUF[1]: sw_IBUF[1]_inst/O to masterReg/readData2[0]_i_4/I0Total delay (from Vivado)</t>
        </is>
      </c>
      <c r="E1839" t="inlineStr">
        <is>
          <t>1118</t>
        </is>
      </c>
      <c r="F1839" t="inlineStr">
        <is>
          <t>966</t>
        </is>
      </c>
      <c r="G1839" t="inlineStr">
        <is>
          <t>1894</t>
        </is>
      </c>
      <c r="H1839" t="inlineStr">
        <is>
          <t>1609</t>
        </is>
      </c>
    </row>
    <row r="1841">
      <c r="A1841" t="inlineStr">
        <is>
          <t>INT_R_X3Y44/INT_R.SE2END0-&gt;&gt;IMUX17</t>
        </is>
      </c>
      <c r="B1841" t="inlineStr">
        <is>
          <t>Buffer</t>
        </is>
      </c>
      <c r="C1841" t="n">
        <v>1.6107141875</v>
      </c>
      <c r="D1841" t="n">
        <v>0.007713</v>
      </c>
      <c r="E1841" t="n">
        <v>0.047</v>
      </c>
      <c r="F1841" t="n">
        <v>0.038</v>
      </c>
      <c r="G1841" t="n">
        <v>0.138</v>
      </c>
      <c r="H1841" t="n">
        <v>0.114</v>
      </c>
      <c r="I1841">
        <f>((((D1846) + (D1845))) + (D1842 + D1843))</f>
        <v/>
      </c>
      <c r="J1841">
        <f>(((((D1846) + (D1845))) + (D1842 + D1843))*C1841)</f>
        <v/>
      </c>
    </row>
    <row r="1842">
      <c r="A1842" t="inlineStr">
        <is>
          <t>INT_R_X3Y44/IMUX17</t>
        </is>
      </c>
      <c r="B1842" t="inlineStr">
        <is>
          <t>Part of wire</t>
        </is>
      </c>
      <c r="C1842" t="n">
        <v>0</v>
      </c>
      <c r="D1842" t="n">
        <v>0</v>
      </c>
    </row>
    <row r="1843">
      <c r="A1843" t="inlineStr">
        <is>
          <t>CLBLM_R_X3Y44/CLBLM_IMUX17</t>
        </is>
      </c>
      <c r="B1843" t="inlineStr">
        <is>
          <t>Part of wire</t>
        </is>
      </c>
      <c r="C1843" t="n">
        <v>0</v>
      </c>
      <c r="D1843" t="n">
        <v>0</v>
      </c>
      <c r="I1843">
        <f>(((D1842 + D1843)/2) + (((D1846) + (D1845))))</f>
        <v/>
      </c>
      <c r="J1843">
        <f>((C1842 + C1843)*(((D1842 + D1843)/2) + (((D1846) + (D1845)))))</f>
        <v/>
      </c>
    </row>
    <row r="1844">
      <c r="A1844" t="inlineStr">
        <is>
          <t>CLBLM_R_X3Y44/CLBLM_R.CLBLM_IMUX17-&gt;CLBLM_M_B3</t>
        </is>
      </c>
      <c r="B1844" t="inlineStr">
        <is>
          <t>PassTransistor</t>
        </is>
      </c>
      <c r="C1844" t="n">
        <v>0</v>
      </c>
      <c r="E1844" t="n">
        <v>0</v>
      </c>
      <c r="F1844" t="n">
        <v>0</v>
      </c>
      <c r="G1844" t="n">
        <v>0</v>
      </c>
      <c r="H1844" t="n">
        <v>0</v>
      </c>
      <c r="I1844">
        <f>((D1846) + (D1845))</f>
        <v/>
      </c>
      <c r="J1844">
        <f>(((D1846) + (D1845))*C1844)</f>
        <v/>
      </c>
    </row>
    <row r="1845">
      <c r="A1845" t="inlineStr">
        <is>
          <t>CLBLM_R_X3Y44/CLBLM_M_B3</t>
        </is>
      </c>
      <c r="B1845" t="inlineStr">
        <is>
          <t>Part of wire</t>
        </is>
      </c>
      <c r="C1845" t="n">
        <v>0</v>
      </c>
      <c r="D1845" t="n">
        <v>0</v>
      </c>
      <c r="I1845">
        <f>(((D1845)/2) + (D1846))</f>
        <v/>
      </c>
      <c r="J1845">
        <f>((C1845)*(((D1845)/2) + (D1846)))</f>
        <v/>
      </c>
    </row>
    <row r="1846">
      <c r="A1846" t="inlineStr">
        <is>
          <t>masterReg/register_reg_r1_0_31_0_5_i_11/I0</t>
        </is>
      </c>
      <c r="B1846" t="inlineStr">
        <is>
          <t>Inpin</t>
        </is>
      </c>
      <c r="D1846" t="n">
        <v>0</v>
      </c>
      <c r="E1846" t="n">
        <v>0.141</v>
      </c>
      <c r="F1846" t="n">
        <v>0.114</v>
      </c>
      <c r="G1846" t="n">
        <v>0.37</v>
      </c>
      <c r="H1846" t="n">
        <v>0.298</v>
      </c>
    </row>
    <row r="1847">
      <c r="A1847" t="inlineStr">
        <is>
          <t>sw_IBUF[1]: sw_IBUF[1]_inst/O to masterReg/register_reg_r1_0_31_0_5_i_11/I0 sum delays</t>
        </is>
      </c>
      <c r="E1847">
        <f>(E2 + E5 + E7 + E9 + E11 + E15 + E18 + E31 + E40 + E50 + E59 + E68 + E1767 + E1769 + E1841 + E1844 + E1846)</f>
        <v/>
      </c>
      <c r="F1847">
        <f>(F2 + F5 + F7 + F9 + F11 + F15 + F18 + F31 + F40 + F50 + F59 + F68 + F1767 + F1769 + F1841 + F1844 + F1846)</f>
        <v/>
      </c>
      <c r="G1847">
        <f>(G2 + G5 + G7 + G9 + G11 + G15 + G18 + G31 + G40 + G50 + G59 + G68 + G1767 + G1769 + G1841 + G1844 + G1846)</f>
        <v/>
      </c>
      <c r="H1847">
        <f>(H2 + H5 + H7 + H9 + H11 + H15 + H18 + H31 + H40 + H50 + H59 + H68 + H1767 + H1769 + H1841 + H1844 + H1846)</f>
        <v/>
      </c>
      <c r="J1847">
        <f>(J2 + J4 + J5 + J6 + J7 + J8 + J9 + J10 + J11 + J14 + J15 + J17 + J18 + J30 + J31 + J39 + J40 + J49 + J50 + J58 + J59 + J67 + J68 + J76 + J1767 + J1768 + J1769 + J1772 + J1841 + J1843 + J1844 + J1845 + J1846)</f>
        <v/>
      </c>
    </row>
    <row r="1848">
      <c r="A1848" t="inlineStr">
        <is>
          <t>sw_IBUF[1]: sw_IBUF[1]_inst/O to masterReg/register_reg_r1_0_31_0_5_i_11/I0sum delays + cap delay</t>
        </is>
      </c>
      <c r="E1848">
        <f>1000*(E1847 + J1847)</f>
        <v/>
      </c>
      <c r="F1848">
        <f>1000*(F1847 + J1847)</f>
        <v/>
      </c>
      <c r="G1848">
        <f>1000*(G1847 + J1847)</f>
        <v/>
      </c>
      <c r="H1848">
        <f>1000*(H1847 + J1847)</f>
        <v/>
      </c>
    </row>
    <row r="1850">
      <c r="A1850" t="inlineStr">
        <is>
          <t>sw_IBUF[1]: sw_IBUF[1]_inst/O to masterReg/register_reg_r1_0_31_0_5_i_11/I0Total delay (from Vivado)</t>
        </is>
      </c>
      <c r="E1850" t="inlineStr">
        <is>
          <t>1211</t>
        </is>
      </c>
      <c r="F1850" t="inlineStr">
        <is>
          <t>1042</t>
        </is>
      </c>
      <c r="G1850" t="inlineStr">
        <is>
          <t>2095</t>
        </is>
      </c>
      <c r="H1850" t="inlineStr">
        <is>
          <t>1770</t>
        </is>
      </c>
    </row>
    <row r="1852">
      <c r="A1852" t="inlineStr">
        <is>
          <t>INT_R_X3Y44/INT_R.SE2END0-&gt;&gt;IMUX16</t>
        </is>
      </c>
      <c r="B1852" t="inlineStr">
        <is>
          <t>Buffer</t>
        </is>
      </c>
      <c r="C1852" t="n">
        <v>1.6107141875</v>
      </c>
      <c r="D1852" t="n">
        <v>0.007713</v>
      </c>
      <c r="E1852" t="n">
        <v>0.047</v>
      </c>
      <c r="F1852" t="n">
        <v>0.038</v>
      </c>
      <c r="G1852" t="n">
        <v>0.138</v>
      </c>
      <c r="H1852" t="n">
        <v>0.114</v>
      </c>
      <c r="I1852">
        <f>((((D1857) + (D1856))) + (D1853 + D1854))</f>
        <v/>
      </c>
      <c r="J1852">
        <f>(((((D1857) + (D1856))) + (D1853 + D1854))*C1852)</f>
        <v/>
      </c>
    </row>
    <row r="1853">
      <c r="A1853" t="inlineStr">
        <is>
          <t>INT_R_X3Y44/IMUX16</t>
        </is>
      </c>
      <c r="B1853" t="inlineStr">
        <is>
          <t>Part of wire</t>
        </is>
      </c>
      <c r="C1853" t="n">
        <v>0</v>
      </c>
      <c r="D1853" t="n">
        <v>0</v>
      </c>
    </row>
    <row r="1854">
      <c r="A1854" t="inlineStr">
        <is>
          <t>CLBLM_R_X3Y44/CLBLM_IMUX16</t>
        </is>
      </c>
      <c r="B1854" t="inlineStr">
        <is>
          <t>Part of wire</t>
        </is>
      </c>
      <c r="C1854" t="n">
        <v>0</v>
      </c>
      <c r="D1854" t="n">
        <v>0</v>
      </c>
      <c r="I1854">
        <f>(((D1853 + D1854)/2) + (((D1857) + (D1856))))</f>
        <v/>
      </c>
      <c r="J1854">
        <f>((C1853 + C1854)*(((D1853 + D1854)/2) + (((D1857) + (D1856)))))</f>
        <v/>
      </c>
    </row>
    <row r="1855">
      <c r="A1855" t="inlineStr">
        <is>
          <t>CLBLM_R_X3Y44/CLBLM_R.CLBLM_IMUX16-&gt;CLBLM_L_B3</t>
        </is>
      </c>
      <c r="B1855" t="inlineStr">
        <is>
          <t>PassTransistor</t>
        </is>
      </c>
      <c r="C1855" t="n">
        <v>0</v>
      </c>
      <c r="E1855" t="n">
        <v>0</v>
      </c>
      <c r="F1855" t="n">
        <v>0</v>
      </c>
      <c r="G1855" t="n">
        <v>0</v>
      </c>
      <c r="H1855" t="n">
        <v>0</v>
      </c>
      <c r="I1855">
        <f>((D1857) + (D1856))</f>
        <v/>
      </c>
      <c r="J1855">
        <f>(((D1857) + (D1856))*C1855)</f>
        <v/>
      </c>
    </row>
    <row r="1856">
      <c r="A1856" t="inlineStr">
        <is>
          <t>CLBLM_R_X3Y44/CLBLM_L_B3</t>
        </is>
      </c>
      <c r="B1856" t="inlineStr">
        <is>
          <t>Part of wire</t>
        </is>
      </c>
      <c r="C1856" t="n">
        <v>0</v>
      </c>
      <c r="D1856" t="n">
        <v>0</v>
      </c>
      <c r="I1856">
        <f>(((D1856)/2) + (D1857))</f>
        <v/>
      </c>
      <c r="J1856">
        <f>((C1856)*(((D1856)/2) + (D1857)))</f>
        <v/>
      </c>
    </row>
    <row r="1857">
      <c r="A1857" t="inlineStr">
        <is>
          <t>ALU1/register_reg_r1_0_31_0_5_i_22/I4</t>
        </is>
      </c>
      <c r="B1857" t="inlineStr">
        <is>
          <t>Inpin</t>
        </is>
      </c>
      <c r="D1857" t="n">
        <v>0</v>
      </c>
      <c r="E1857" t="n">
        <v>0.136</v>
      </c>
      <c r="F1857" t="n">
        <v>0.109</v>
      </c>
      <c r="G1857" t="n">
        <v>0.349</v>
      </c>
      <c r="H1857" t="n">
        <v>0.281</v>
      </c>
    </row>
    <row r="1858">
      <c r="A1858" t="inlineStr">
        <is>
          <t>sw_IBUF[1]: sw_IBUF[1]_inst/O to ALU1/register_reg_r1_0_31_0_5_i_22/I4 sum delays</t>
        </is>
      </c>
      <c r="E1858">
        <f>(E2 + E5 + E7 + E9 + E11 + E15 + E18 + E31 + E40 + E50 + E59 + E68 + E1767 + E1769 + E1852 + E1855 + E1857)</f>
        <v/>
      </c>
      <c r="F1858">
        <f>(F2 + F5 + F7 + F9 + F11 + F15 + F18 + F31 + F40 + F50 + F59 + F68 + F1767 + F1769 + F1852 + F1855 + F1857)</f>
        <v/>
      </c>
      <c r="G1858">
        <f>(G2 + G5 + G7 + G9 + G11 + G15 + G18 + G31 + G40 + G50 + G59 + G68 + G1767 + G1769 + G1852 + G1855 + G1857)</f>
        <v/>
      </c>
      <c r="H1858">
        <f>(H2 + H5 + H7 + H9 + H11 + H15 + H18 + H31 + H40 + H50 + H59 + H68 + H1767 + H1769 + H1852 + H1855 + H1857)</f>
        <v/>
      </c>
      <c r="J1858">
        <f>(J2 + J4 + J5 + J6 + J7 + J8 + J9 + J10 + J11 + J14 + J15 + J17 + J18 + J30 + J31 + J39 + J40 + J49 + J50 + J58 + J59 + J67 + J68 + J76 + J1767 + J1768 + J1769 + J1772 + J1852 + J1854 + J1855 + J1856 + J1857)</f>
        <v/>
      </c>
    </row>
    <row r="1859">
      <c r="A1859" t="inlineStr">
        <is>
          <t>sw_IBUF[1]: sw_IBUF[1]_inst/O to ALU1/register_reg_r1_0_31_0_5_i_22/I4sum delays + cap delay</t>
        </is>
      </c>
      <c r="E1859">
        <f>1000*(E1858 + J1858)</f>
        <v/>
      </c>
      <c r="F1859">
        <f>1000*(F1858 + J1858)</f>
        <v/>
      </c>
      <c r="G1859">
        <f>1000*(G1858 + J1858)</f>
        <v/>
      </c>
      <c r="H1859">
        <f>1000*(H1858 + J1858)</f>
        <v/>
      </c>
    </row>
    <row r="1861">
      <c r="A1861" t="inlineStr">
        <is>
          <t>sw_IBUF[1]: sw_IBUF[1]_inst/O to ALU1/register_reg_r1_0_31_0_5_i_22/I4Total delay (from Vivado)</t>
        </is>
      </c>
      <c r="E1861" t="inlineStr">
        <is>
          <t>1206</t>
        </is>
      </c>
      <c r="F1861" t="inlineStr">
        <is>
          <t>1037</t>
        </is>
      </c>
      <c r="G1861" t="inlineStr">
        <is>
          <t>2078</t>
        </is>
      </c>
      <c r="H1861" t="inlineStr">
        <is>
          <t>1757</t>
        </is>
      </c>
    </row>
    <row r="1863">
      <c r="A1863" t="inlineStr">
        <is>
          <t>INT_R_X3Y44/INT_R.SE2END0-&gt;&gt;IMUX33</t>
        </is>
      </c>
      <c r="B1863" t="inlineStr">
        <is>
          <t>Buffer</t>
        </is>
      </c>
      <c r="C1863" t="n">
        <v>1.6107141875</v>
      </c>
      <c r="D1863" t="n">
        <v>0.007713</v>
      </c>
      <c r="E1863" t="n">
        <v>0.047</v>
      </c>
      <c r="F1863" t="n">
        <v>0.038</v>
      </c>
      <c r="G1863" t="n">
        <v>0.138</v>
      </c>
      <c r="H1863" t="n">
        <v>0.114</v>
      </c>
      <c r="I1863">
        <f>((((D1868) + (D1867))) + (D1864 + D1865))</f>
        <v/>
      </c>
      <c r="J1863">
        <f>(((((D1868) + (D1867))) + (D1864 + D1865))*C1863)</f>
        <v/>
      </c>
    </row>
    <row r="1864">
      <c r="A1864" t="inlineStr">
        <is>
          <t>INT_R_X3Y44/IMUX33</t>
        </is>
      </c>
      <c r="B1864" t="inlineStr">
        <is>
          <t>Part of wire</t>
        </is>
      </c>
      <c r="C1864" t="n">
        <v>0</v>
      </c>
      <c r="D1864" t="n">
        <v>0</v>
      </c>
    </row>
    <row r="1865">
      <c r="A1865" t="inlineStr">
        <is>
          <t>CLBLM_R_X3Y44/CLBLM_IMUX33</t>
        </is>
      </c>
      <c r="B1865" t="inlineStr">
        <is>
          <t>Part of wire</t>
        </is>
      </c>
      <c r="C1865" t="n">
        <v>0</v>
      </c>
      <c r="D1865" t="n">
        <v>0</v>
      </c>
      <c r="I1865">
        <f>(((D1864 + D1865)/2) + (((D1868) + (D1867))))</f>
        <v/>
      </c>
      <c r="J1865">
        <f>((C1864 + C1865)*(((D1864 + D1865)/2) + (((D1868) + (D1867)))))</f>
        <v/>
      </c>
    </row>
    <row r="1866">
      <c r="A1866" t="inlineStr">
        <is>
          <t>CLBLM_R_X3Y44/CLBLM_R.CLBLM_IMUX33-&gt;CLBLM_L_C1</t>
        </is>
      </c>
      <c r="B1866" t="inlineStr">
        <is>
          <t>PassTransistor</t>
        </is>
      </c>
      <c r="C1866" t="n">
        <v>0</v>
      </c>
      <c r="E1866" t="n">
        <v>0</v>
      </c>
      <c r="F1866" t="n">
        <v>0</v>
      </c>
      <c r="G1866" t="n">
        <v>0</v>
      </c>
      <c r="H1866" t="n">
        <v>0</v>
      </c>
      <c r="I1866">
        <f>((D1868) + (D1867))</f>
        <v/>
      </c>
      <c r="J1866">
        <f>(((D1868) + (D1867))*C1866)</f>
        <v/>
      </c>
    </row>
    <row r="1867">
      <c r="A1867" t="inlineStr">
        <is>
          <t>CLBLM_R_X3Y44/CLBLM_L_C1</t>
        </is>
      </c>
      <c r="B1867" t="inlineStr">
        <is>
          <t>Part of wire</t>
        </is>
      </c>
      <c r="C1867" t="n">
        <v>0</v>
      </c>
      <c r="D1867" t="n">
        <v>0</v>
      </c>
      <c r="I1867">
        <f>(((D1867)/2) + (D1868))</f>
        <v/>
      </c>
      <c r="J1867">
        <f>((C1867)*(((D1867)/2) + (D1868)))</f>
        <v/>
      </c>
    </row>
    <row r="1868">
      <c r="A1868" t="inlineStr">
        <is>
          <t>masterReg/register_reg_r1_0_31_0_5_i_21/I0</t>
        </is>
      </c>
      <c r="B1868" t="inlineStr">
        <is>
          <t>Inpin</t>
        </is>
      </c>
      <c r="D1868" t="n">
        <v>0</v>
      </c>
      <c r="E1868" t="n">
        <v>0.215</v>
      </c>
      <c r="F1868" t="n">
        <v>0.173</v>
      </c>
      <c r="G1868" t="n">
        <v>0.517</v>
      </c>
      <c r="H1868" t="n">
        <v>0.417</v>
      </c>
    </row>
    <row r="1869">
      <c r="A1869" t="inlineStr">
        <is>
          <t>sw_IBUF[1]: sw_IBUF[1]_inst/O to masterReg/register_reg_r1_0_31_0_5_i_21/I0 sum delays</t>
        </is>
      </c>
      <c r="E1869">
        <f>(E2 + E5 + E7 + E9 + E11 + E15 + E18 + E31 + E40 + E50 + E59 + E68 + E1767 + E1769 + E1863 + E1866 + E1868)</f>
        <v/>
      </c>
      <c r="F1869">
        <f>(F2 + F5 + F7 + F9 + F11 + F15 + F18 + F31 + F40 + F50 + F59 + F68 + F1767 + F1769 + F1863 + F1866 + F1868)</f>
        <v/>
      </c>
      <c r="G1869">
        <f>(G2 + G5 + G7 + G9 + G11 + G15 + G18 + G31 + G40 + G50 + G59 + G68 + G1767 + G1769 + G1863 + G1866 + G1868)</f>
        <v/>
      </c>
      <c r="H1869">
        <f>(H2 + H5 + H7 + H9 + H11 + H15 + H18 + H31 + H40 + H50 + H59 + H68 + H1767 + H1769 + H1863 + H1866 + H1868)</f>
        <v/>
      </c>
      <c r="J1869">
        <f>(J2 + J4 + J5 + J6 + J7 + J8 + J9 + J10 + J11 + J14 + J15 + J17 + J18 + J30 + J31 + J39 + J40 + J49 + J50 + J58 + J59 + J67 + J68 + J76 + J1767 + J1768 + J1769 + J1772 + J1863 + J1865 + J1866 + J1867 + J1868)</f>
        <v/>
      </c>
    </row>
    <row r="1870">
      <c r="A1870" t="inlineStr">
        <is>
          <t>sw_IBUF[1]: sw_IBUF[1]_inst/O to masterReg/register_reg_r1_0_31_0_5_i_21/I0sum delays + cap delay</t>
        </is>
      </c>
      <c r="E1870">
        <f>1000*(E1869 + J1869)</f>
        <v/>
      </c>
      <c r="F1870">
        <f>1000*(F1869 + J1869)</f>
        <v/>
      </c>
      <c r="G1870">
        <f>1000*(G1869 + J1869)</f>
        <v/>
      </c>
      <c r="H1870">
        <f>1000*(H1869 + J1869)</f>
        <v/>
      </c>
    </row>
    <row r="1872">
      <c r="A1872" t="inlineStr">
        <is>
          <t>sw_IBUF[1]: sw_IBUF[1]_inst/O to masterReg/register_reg_r1_0_31_0_5_i_21/I0Total delay (from Vivado)</t>
        </is>
      </c>
      <c r="E1872" t="inlineStr">
        <is>
          <t>1285</t>
        </is>
      </c>
      <c r="F1872" t="inlineStr">
        <is>
          <t>1101</t>
        </is>
      </c>
      <c r="G1872" t="inlineStr">
        <is>
          <t>2227</t>
        </is>
      </c>
      <c r="H1872" t="inlineStr">
        <is>
          <t>1876</t>
        </is>
      </c>
    </row>
    <row r="1874">
      <c r="A1874" t="inlineStr">
        <is>
          <t>INT_R_X3Y44/INT_R.SE2END0-&gt;&gt;ER1BEG1</t>
        </is>
      </c>
      <c r="B1874" t="inlineStr">
        <is>
          <t>Buffer</t>
        </is>
      </c>
      <c r="C1874" t="n">
        <v>1.16220225</v>
      </c>
      <c r="D1874" t="n">
        <v>0.008429000000000001</v>
      </c>
      <c r="E1874" t="n">
        <v>0.044</v>
      </c>
      <c r="F1874" t="n">
        <v>0.036</v>
      </c>
      <c r="G1874" t="n">
        <v>0.124</v>
      </c>
      <c r="H1874" t="n">
        <v>0.103</v>
      </c>
      <c r="I1874">
        <f>((D1879 + D1890 + D1901 + D1912 + D1927) + (D1875 + D1876 + D1877 + D1878))</f>
        <v/>
      </c>
      <c r="J1874">
        <f>(((D1879 + D1890 + D1901 + D1912 + D1927) + (D1875 + D1876 + D1877 + D1878))*C1874)</f>
        <v/>
      </c>
    </row>
    <row r="1875">
      <c r="A1875" t="inlineStr">
        <is>
          <t>INT_R_X3Y44/ER1BEG1</t>
        </is>
      </c>
      <c r="B1875" t="inlineStr">
        <is>
          <t>Part of wire</t>
        </is>
      </c>
      <c r="C1875" t="n">
        <v>0</v>
      </c>
      <c r="D1875" t="n">
        <v>0</v>
      </c>
    </row>
    <row r="1876">
      <c r="A1876" t="inlineStr">
        <is>
          <t>INT_L_X4Y44/ER1END1</t>
        </is>
      </c>
      <c r="B1876" t="inlineStr">
        <is>
          <t>Part of wire</t>
        </is>
      </c>
      <c r="C1876" t="n">
        <v>0</v>
      </c>
      <c r="D1876" t="n">
        <v>0</v>
      </c>
    </row>
    <row r="1877">
      <c r="A1877" t="inlineStr">
        <is>
          <t>CLBLM_R_X3Y44/CLBLM_ER1BEG1</t>
        </is>
      </c>
      <c r="B1877" t="inlineStr">
        <is>
          <t>Part of wire</t>
        </is>
      </c>
      <c r="C1877" t="n">
        <v>0.09049599999999999</v>
      </c>
      <c r="D1877" t="n">
        <v>0.005564</v>
      </c>
    </row>
    <row r="1878">
      <c r="A1878" t="inlineStr">
        <is>
          <t>CLBLL_L_X4Y44/CLBLL_ER1BEG1</t>
        </is>
      </c>
      <c r="B1878" t="inlineStr">
        <is>
          <t>Part of wire</t>
        </is>
      </c>
      <c r="C1878" t="n">
        <v>0.079184</v>
      </c>
      <c r="D1878" t="n">
        <v>0.005564</v>
      </c>
      <c r="I1878">
        <f>(((D1875 + D1876 + D1877 + D1878)/2) + (D1879 + D1890 + D1901 + D1912 + D1927))</f>
        <v/>
      </c>
      <c r="J1878">
        <f>((C1875 + C1876 + C1877 + C1878)*(((D1875 + D1876 + D1877 + D1878)/2) + (D1879 + D1890 + D1901 + D1912 + D1927)))</f>
        <v/>
      </c>
    </row>
    <row r="1879">
      <c r="A1879" t="inlineStr">
        <is>
          <t>INT_L_X4Y44/INT_L.ER1END1-&gt;&gt;IMUX_L3</t>
        </is>
      </c>
      <c r="B1879" t="inlineStr">
        <is>
          <t>Buffer</t>
        </is>
      </c>
      <c r="C1879" t="n">
        <v>1.6107141875</v>
      </c>
      <c r="D1879" t="n">
        <v>0.007713</v>
      </c>
      <c r="E1879" t="n">
        <v>0.047</v>
      </c>
      <c r="F1879" t="n">
        <v>0.038</v>
      </c>
      <c r="G1879" t="n">
        <v>0.138</v>
      </c>
      <c r="H1879" t="n">
        <v>0.114</v>
      </c>
      <c r="I1879">
        <f>((((D1884) + (D1883))) + (D1880 + D1881))</f>
        <v/>
      </c>
      <c r="J1879">
        <f>(((((D1884) + (D1883))) + (D1880 + D1881))*C1879)</f>
        <v/>
      </c>
    </row>
    <row r="1880">
      <c r="A1880" t="inlineStr">
        <is>
          <t>INT_L_X4Y44/IMUX_L3</t>
        </is>
      </c>
      <c r="B1880" t="inlineStr">
        <is>
          <t>Part of wire</t>
        </is>
      </c>
      <c r="C1880" t="n">
        <v>0</v>
      </c>
      <c r="D1880" t="n">
        <v>0</v>
      </c>
    </row>
    <row r="1881">
      <c r="A1881" t="inlineStr">
        <is>
          <t>CLBLL_L_X4Y44/CLBLL_IMUX3</t>
        </is>
      </c>
      <c r="B1881" t="inlineStr">
        <is>
          <t>Part of wire</t>
        </is>
      </c>
      <c r="C1881" t="n">
        <v>0</v>
      </c>
      <c r="D1881" t="n">
        <v>0</v>
      </c>
      <c r="I1881">
        <f>(((D1880 + D1881)/2) + (((D1884) + (D1883))))</f>
        <v/>
      </c>
      <c r="J1881">
        <f>((C1880 + C1881)*(((D1880 + D1881)/2) + (((D1884) + (D1883)))))</f>
        <v/>
      </c>
    </row>
    <row r="1882">
      <c r="A1882" t="inlineStr">
        <is>
          <t>CLBLL_L_X4Y44/CLBLL_L.CLBLL_IMUX3-&gt;CLBLL_L_A2</t>
        </is>
      </c>
      <c r="B1882" t="inlineStr">
        <is>
          <t>PassTransistor</t>
        </is>
      </c>
      <c r="C1882" t="n">
        <v>0</v>
      </c>
      <c r="E1882" t="n">
        <v>0</v>
      </c>
      <c r="F1882" t="n">
        <v>0</v>
      </c>
      <c r="G1882" t="n">
        <v>0</v>
      </c>
      <c r="H1882" t="n">
        <v>0</v>
      </c>
      <c r="I1882">
        <f>((D1884) + (D1883))</f>
        <v/>
      </c>
      <c r="J1882">
        <f>(((D1884) + (D1883))*C1882)</f>
        <v/>
      </c>
    </row>
    <row r="1883">
      <c r="A1883" t="inlineStr">
        <is>
          <t>CLBLL_L_X4Y44/CLBLL_L_A2</t>
        </is>
      </c>
      <c r="B1883" t="inlineStr">
        <is>
          <t>Part of wire</t>
        </is>
      </c>
      <c r="C1883" t="n">
        <v>0</v>
      </c>
      <c r="D1883" t="n">
        <v>0</v>
      </c>
      <c r="I1883">
        <f>(((D1883)/2) + (D1884))</f>
        <v/>
      </c>
      <c r="J1883">
        <f>((C1883)*(((D1883)/2) + (D1884)))</f>
        <v/>
      </c>
    </row>
    <row r="1884">
      <c r="A1884" t="inlineStr">
        <is>
          <t>masterReg/readData2[5]_i_4/I0</t>
        </is>
      </c>
      <c r="B1884" t="inlineStr">
        <is>
          <t>Inpin</t>
        </is>
      </c>
      <c r="D1884" t="n">
        <v>0</v>
      </c>
      <c r="E1884" t="n">
        <v>0.212</v>
      </c>
      <c r="F1884" t="n">
        <v>0.17</v>
      </c>
      <c r="G1884" t="n">
        <v>0.507</v>
      </c>
      <c r="H1884" t="n">
        <v>0.409</v>
      </c>
    </row>
    <row r="1885">
      <c r="A1885" t="inlineStr">
        <is>
          <t>sw_IBUF[1]: sw_IBUF[1]_inst/O to masterReg/readData2[5]_i_4/I0 sum delays</t>
        </is>
      </c>
      <c r="E1885">
        <f>(E2 + E5 + E7 + E9 + E11 + E15 + E18 + E31 + E40 + E50 + E59 + E68 + E1767 + E1769 + E1874 + E1879 + E1882 + E1884)</f>
        <v/>
      </c>
      <c r="F1885">
        <f>(F2 + F5 + F7 + F9 + F11 + F15 + F18 + F31 + F40 + F50 + F59 + F68 + F1767 + F1769 + F1874 + F1879 + F1882 + F1884)</f>
        <v/>
      </c>
      <c r="G1885">
        <f>(G2 + G5 + G7 + G9 + G11 + G15 + G18 + G31 + G40 + G50 + G59 + G68 + G1767 + G1769 + G1874 + G1879 + G1882 + G1884)</f>
        <v/>
      </c>
      <c r="H1885">
        <f>(H2 + H5 + H7 + H9 + H11 + H15 + H18 + H31 + H40 + H50 + H59 + H68 + H1767 + H1769 + H1874 + H1879 + H1882 + H1884)</f>
        <v/>
      </c>
      <c r="J1885">
        <f>(J2 + J4 + J5 + J6 + J7 + J8 + J9 + J10 + J11 + J14 + J15 + J17 + J18 + J30 + J31 + J39 + J40 + J49 + J50 + J58 + J59 + J67 + J68 + J76 + J1767 + J1768 + J1769 + J1772 + J1874 + J1878 + J1879 + J1881 + J1882 + J1883 + J1884)</f>
        <v/>
      </c>
    </row>
    <row r="1886">
      <c r="A1886" t="inlineStr">
        <is>
          <t>sw_IBUF[1]: sw_IBUF[1]_inst/O to masterReg/readData2[5]_i_4/I0sum delays + cap delay</t>
        </is>
      </c>
      <c r="E1886">
        <f>1000*(E1885 + J1885)</f>
        <v/>
      </c>
      <c r="F1886">
        <f>1000*(F1885 + J1885)</f>
        <v/>
      </c>
      <c r="G1886">
        <f>1000*(G1885 + J1885)</f>
        <v/>
      </c>
      <c r="H1886">
        <f>1000*(H1885 + J1885)</f>
        <v/>
      </c>
    </row>
    <row r="1888">
      <c r="A1888" t="inlineStr">
        <is>
          <t>sw_IBUF[1]: sw_IBUF[1]_inst/O to masterReg/readData2[5]_i_4/I0Total delay (from Vivado)</t>
        </is>
      </c>
      <c r="E1888" t="inlineStr">
        <is>
          <t>1387</t>
        </is>
      </c>
      <c r="F1888" t="inlineStr">
        <is>
          <t>1195</t>
        </is>
      </c>
      <c r="G1888" t="inlineStr">
        <is>
          <t>2383</t>
        </is>
      </c>
      <c r="H1888" t="inlineStr">
        <is>
          <t>2016</t>
        </is>
      </c>
    </row>
    <row r="1890">
      <c r="A1890" t="inlineStr">
        <is>
          <t>INT_L_X4Y44/INT_L.ER1END1-&gt;&gt;IMUX_L19</t>
        </is>
      </c>
      <c r="B1890" t="inlineStr">
        <is>
          <t>Buffer</t>
        </is>
      </c>
      <c r="C1890" t="n">
        <v>1.6107141875</v>
      </c>
      <c r="D1890" t="n">
        <v>0.007713</v>
      </c>
      <c r="E1890" t="n">
        <v>0.047</v>
      </c>
      <c r="F1890" t="n">
        <v>0.038</v>
      </c>
      <c r="G1890" t="n">
        <v>0.138</v>
      </c>
      <c r="H1890" t="n">
        <v>0.114</v>
      </c>
      <c r="I1890">
        <f>((((D1895) + (D1894))) + (D1891 + D1892))</f>
        <v/>
      </c>
      <c r="J1890">
        <f>(((((D1895) + (D1894))) + (D1891 + D1892))*C1890)</f>
        <v/>
      </c>
    </row>
    <row r="1891">
      <c r="A1891" t="inlineStr">
        <is>
          <t>INT_L_X4Y44/IMUX_L19</t>
        </is>
      </c>
      <c r="B1891" t="inlineStr">
        <is>
          <t>Part of wire</t>
        </is>
      </c>
      <c r="C1891" t="n">
        <v>0</v>
      </c>
      <c r="D1891" t="n">
        <v>0</v>
      </c>
    </row>
    <row r="1892">
      <c r="A1892" t="inlineStr">
        <is>
          <t>CLBLL_L_X4Y44/CLBLL_IMUX19</t>
        </is>
      </c>
      <c r="B1892" t="inlineStr">
        <is>
          <t>Part of wire</t>
        </is>
      </c>
      <c r="C1892" t="n">
        <v>0</v>
      </c>
      <c r="D1892" t="n">
        <v>0</v>
      </c>
      <c r="I1892">
        <f>(((D1891 + D1892)/2) + (((D1895) + (D1894))))</f>
        <v/>
      </c>
      <c r="J1892">
        <f>((C1891 + C1892)*(((D1891 + D1892)/2) + (((D1895) + (D1894)))))</f>
        <v/>
      </c>
    </row>
    <row r="1893">
      <c r="A1893" t="inlineStr">
        <is>
          <t>CLBLL_L_X4Y44/CLBLL_L.CLBLL_IMUX19-&gt;CLBLL_L_B2</t>
        </is>
      </c>
      <c r="B1893" t="inlineStr">
        <is>
          <t>PassTransistor</t>
        </is>
      </c>
      <c r="C1893" t="n">
        <v>0</v>
      </c>
      <c r="E1893" t="n">
        <v>0</v>
      </c>
      <c r="F1893" t="n">
        <v>0</v>
      </c>
      <c r="G1893" t="n">
        <v>0</v>
      </c>
      <c r="H1893" t="n">
        <v>0</v>
      </c>
      <c r="I1893">
        <f>((D1895) + (D1894))</f>
        <v/>
      </c>
      <c r="J1893">
        <f>(((D1895) + (D1894))*C1893)</f>
        <v/>
      </c>
    </row>
    <row r="1894">
      <c r="A1894" t="inlineStr">
        <is>
          <t>CLBLL_L_X4Y44/CLBLL_L_B2</t>
        </is>
      </c>
      <c r="B1894" t="inlineStr">
        <is>
          <t>Part of wire</t>
        </is>
      </c>
      <c r="C1894" t="n">
        <v>0</v>
      </c>
      <c r="D1894" t="n">
        <v>0</v>
      </c>
      <c r="I1894">
        <f>(((D1894)/2) + (D1895))</f>
        <v/>
      </c>
      <c r="J1894">
        <f>((C1894)*(((D1894)/2) + (D1895)))</f>
        <v/>
      </c>
    </row>
    <row r="1895">
      <c r="A1895" t="inlineStr">
        <is>
          <t>ALU1/register_reg_r1_0_31_0_5_i_20/I4</t>
        </is>
      </c>
      <c r="B1895" t="inlineStr">
        <is>
          <t>Inpin</t>
        </is>
      </c>
      <c r="D1895" t="n">
        <v>0</v>
      </c>
      <c r="E1895" t="n">
        <v>0.212</v>
      </c>
      <c r="F1895" t="n">
        <v>0.17</v>
      </c>
      <c r="G1895" t="n">
        <v>0.506</v>
      </c>
      <c r="H1895" t="n">
        <v>0.408</v>
      </c>
    </row>
    <row r="1896">
      <c r="A1896" t="inlineStr">
        <is>
          <t>sw_IBUF[1]: sw_IBUF[1]_inst/O to ALU1/register_reg_r1_0_31_0_5_i_20/I4 sum delays</t>
        </is>
      </c>
      <c r="E1896">
        <f>(E2 + E5 + E7 + E9 + E11 + E15 + E18 + E31 + E40 + E50 + E59 + E68 + E1767 + E1769 + E1874 + E1890 + E1893 + E1895)</f>
        <v/>
      </c>
      <c r="F1896">
        <f>(F2 + F5 + F7 + F9 + F11 + F15 + F18 + F31 + F40 + F50 + F59 + F68 + F1767 + F1769 + F1874 + F1890 + F1893 + F1895)</f>
        <v/>
      </c>
      <c r="G1896">
        <f>(G2 + G5 + G7 + G9 + G11 + G15 + G18 + G31 + G40 + G50 + G59 + G68 + G1767 + G1769 + G1874 + G1890 + G1893 + G1895)</f>
        <v/>
      </c>
      <c r="H1896">
        <f>(H2 + H5 + H7 + H9 + H11 + H15 + H18 + H31 + H40 + H50 + H59 + H68 + H1767 + H1769 + H1874 + H1890 + H1893 + H1895)</f>
        <v/>
      </c>
      <c r="J1896">
        <f>(J2 + J4 + J5 + J6 + J7 + J8 + J9 + J10 + J11 + J14 + J15 + J17 + J18 + J30 + J31 + J39 + J40 + J49 + J50 + J58 + J59 + J67 + J68 + J76 + J1767 + J1768 + J1769 + J1772 + J1874 + J1878 + J1890 + J1892 + J1893 + J1894 + J1895)</f>
        <v/>
      </c>
    </row>
    <row r="1897">
      <c r="A1897" t="inlineStr">
        <is>
          <t>sw_IBUF[1]: sw_IBUF[1]_inst/O to ALU1/register_reg_r1_0_31_0_5_i_20/I4sum delays + cap delay</t>
        </is>
      </c>
      <c r="E1897">
        <f>1000*(E1896 + J1896)</f>
        <v/>
      </c>
      <c r="F1897">
        <f>1000*(F1896 + J1896)</f>
        <v/>
      </c>
      <c r="G1897">
        <f>1000*(G1896 + J1896)</f>
        <v/>
      </c>
      <c r="H1897">
        <f>1000*(H1896 + J1896)</f>
        <v/>
      </c>
    </row>
    <row r="1899">
      <c r="A1899" t="inlineStr">
        <is>
          <t>sw_IBUF[1]: sw_IBUF[1]_inst/O to ALU1/register_reg_r1_0_31_0_5_i_20/I4Total delay (from Vivado)</t>
        </is>
      </c>
      <c r="E1899" t="inlineStr">
        <is>
          <t>1387</t>
        </is>
      </c>
      <c r="F1899" t="inlineStr">
        <is>
          <t>1195</t>
        </is>
      </c>
      <c r="G1899" t="inlineStr">
        <is>
          <t>2383</t>
        </is>
      </c>
      <c r="H1899" t="inlineStr">
        <is>
          <t>2016</t>
        </is>
      </c>
    </row>
    <row r="1901">
      <c r="A1901" t="inlineStr">
        <is>
          <t>INT_L_X4Y44/INT_L.ER1END1-&gt;&gt;IMUX_L20</t>
        </is>
      </c>
      <c r="B1901" t="inlineStr">
        <is>
          <t>Buffer</t>
        </is>
      </c>
      <c r="C1901" t="n">
        <v>1.6107141875</v>
      </c>
      <c r="D1901" t="n">
        <v>0.007713</v>
      </c>
      <c r="E1901" t="n">
        <v>0.047</v>
      </c>
      <c r="F1901" t="n">
        <v>0.038</v>
      </c>
      <c r="G1901" t="n">
        <v>0.138</v>
      </c>
      <c r="H1901" t="n">
        <v>0.114</v>
      </c>
      <c r="I1901">
        <f>((((D1906) + (D1905))) + (D1902 + D1903))</f>
        <v/>
      </c>
      <c r="J1901">
        <f>(((((D1906) + (D1905))) + (D1902 + D1903))*C1901)</f>
        <v/>
      </c>
    </row>
    <row r="1902">
      <c r="A1902" t="inlineStr">
        <is>
          <t>INT_L_X4Y44/IMUX_L20</t>
        </is>
      </c>
      <c r="B1902" t="inlineStr">
        <is>
          <t>Part of wire</t>
        </is>
      </c>
      <c r="C1902" t="n">
        <v>0</v>
      </c>
      <c r="D1902" t="n">
        <v>0</v>
      </c>
    </row>
    <row r="1903">
      <c r="A1903" t="inlineStr">
        <is>
          <t>CLBLL_L_X4Y44/CLBLL_IMUX20</t>
        </is>
      </c>
      <c r="B1903" t="inlineStr">
        <is>
          <t>Part of wire</t>
        </is>
      </c>
      <c r="C1903" t="n">
        <v>0</v>
      </c>
      <c r="D1903" t="n">
        <v>0</v>
      </c>
      <c r="I1903">
        <f>(((D1902 + D1903)/2) + (((D1906) + (D1905))))</f>
        <v/>
      </c>
      <c r="J1903">
        <f>((C1902 + C1903)*(((D1902 + D1903)/2) + (((D1906) + (D1905)))))</f>
        <v/>
      </c>
    </row>
    <row r="1904">
      <c r="A1904" t="inlineStr">
        <is>
          <t>CLBLL_L_X4Y44/CLBLL_L.CLBLL_IMUX20-&gt;CLBLL_L_C2</t>
        </is>
      </c>
      <c r="B1904" t="inlineStr">
        <is>
          <t>PassTransistor</t>
        </is>
      </c>
      <c r="C1904" t="n">
        <v>0</v>
      </c>
      <c r="E1904" t="n">
        <v>0</v>
      </c>
      <c r="F1904" t="n">
        <v>0</v>
      </c>
      <c r="G1904" t="n">
        <v>0</v>
      </c>
      <c r="H1904" t="n">
        <v>0</v>
      </c>
      <c r="I1904">
        <f>((D1906) + (D1905))</f>
        <v/>
      </c>
      <c r="J1904">
        <f>(((D1906) + (D1905))*C1904)</f>
        <v/>
      </c>
    </row>
    <row r="1905">
      <c r="A1905" t="inlineStr">
        <is>
          <t>CLBLL_L_X4Y44/CLBLL_L_C2</t>
        </is>
      </c>
      <c r="B1905" t="inlineStr">
        <is>
          <t>Part of wire</t>
        </is>
      </c>
      <c r="C1905" t="n">
        <v>0</v>
      </c>
      <c r="D1905" t="n">
        <v>0</v>
      </c>
      <c r="I1905">
        <f>(((D1905)/2) + (D1906))</f>
        <v/>
      </c>
      <c r="J1905">
        <f>((C1905)*(((D1905)/2) + (D1906)))</f>
        <v/>
      </c>
    </row>
    <row r="1906">
      <c r="A1906" t="inlineStr">
        <is>
          <t>masterReg/register_reg_r1_0_31_0_5_i_19/I0</t>
        </is>
      </c>
      <c r="B1906" t="inlineStr">
        <is>
          <t>Inpin</t>
        </is>
      </c>
      <c r="D1906" t="n">
        <v>0</v>
      </c>
      <c r="E1906" t="n">
        <v>0.213</v>
      </c>
      <c r="F1906" t="n">
        <v>0.171</v>
      </c>
      <c r="G1906" t="n">
        <v>0.507</v>
      </c>
      <c r="H1906" t="n">
        <v>0.409</v>
      </c>
    </row>
    <row r="1907">
      <c r="A1907" t="inlineStr">
        <is>
          <t>sw_IBUF[1]: sw_IBUF[1]_inst/O to masterReg/register_reg_r1_0_31_0_5_i_19/I0 sum delays</t>
        </is>
      </c>
      <c r="E1907">
        <f>(E2 + E5 + E7 + E9 + E11 + E15 + E18 + E31 + E40 + E50 + E59 + E68 + E1767 + E1769 + E1874 + E1901 + E1904 + E1906)</f>
        <v/>
      </c>
      <c r="F1907">
        <f>(F2 + F5 + F7 + F9 + F11 + F15 + F18 + F31 + F40 + F50 + F59 + F68 + F1767 + F1769 + F1874 + F1901 + F1904 + F1906)</f>
        <v/>
      </c>
      <c r="G1907">
        <f>(G2 + G5 + G7 + G9 + G11 + G15 + G18 + G31 + G40 + G50 + G59 + G68 + G1767 + G1769 + G1874 + G1901 + G1904 + G1906)</f>
        <v/>
      </c>
      <c r="H1907">
        <f>(H2 + H5 + H7 + H9 + H11 + H15 + H18 + H31 + H40 + H50 + H59 + H68 + H1767 + H1769 + H1874 + H1901 + H1904 + H1906)</f>
        <v/>
      </c>
      <c r="J1907">
        <f>(J2 + J4 + J5 + J6 + J7 + J8 + J9 + J10 + J11 + J14 + J15 + J17 + J18 + J30 + J31 + J39 + J40 + J49 + J50 + J58 + J59 + J67 + J68 + J76 + J1767 + J1768 + J1769 + J1772 + J1874 + J1878 + J1901 + J1903 + J1904 + J1905 + J1906)</f>
        <v/>
      </c>
    </row>
    <row r="1908">
      <c r="A1908" t="inlineStr">
        <is>
          <t>sw_IBUF[1]: sw_IBUF[1]_inst/O to masterReg/register_reg_r1_0_31_0_5_i_19/I0sum delays + cap delay</t>
        </is>
      </c>
      <c r="E1908">
        <f>1000*(E1907 + J1907)</f>
        <v/>
      </c>
      <c r="F1908">
        <f>1000*(F1907 + J1907)</f>
        <v/>
      </c>
      <c r="G1908">
        <f>1000*(G1907 + J1907)</f>
        <v/>
      </c>
      <c r="H1908">
        <f>1000*(H1907 + J1907)</f>
        <v/>
      </c>
    </row>
    <row r="1910">
      <c r="A1910" t="inlineStr">
        <is>
          <t>sw_IBUF[1]: sw_IBUF[1]_inst/O to masterReg/register_reg_r1_0_31_0_5_i_19/I0Total delay (from Vivado)</t>
        </is>
      </c>
      <c r="E1910" t="inlineStr">
        <is>
          <t>1388</t>
        </is>
      </c>
      <c r="F1910" t="inlineStr">
        <is>
          <t>1196</t>
        </is>
      </c>
      <c r="G1910" t="inlineStr">
        <is>
          <t>2385</t>
        </is>
      </c>
      <c r="H1910" t="inlineStr">
        <is>
          <t>2017</t>
        </is>
      </c>
    </row>
    <row r="1912">
      <c r="A1912" t="inlineStr">
        <is>
          <t>INT_L_X4Y44/INT_L.ER1END1-&gt;&gt;EL1BEG0</t>
        </is>
      </c>
      <c r="B1912" t="inlineStr">
        <is>
          <t>Buffer</t>
        </is>
      </c>
      <c r="C1912" t="n">
        <v>1.16220225</v>
      </c>
      <c r="D1912" t="n">
        <v>0.008429000000000001</v>
      </c>
      <c r="E1912" t="n">
        <v>0.043</v>
      </c>
      <c r="F1912" t="n">
        <v>0.035</v>
      </c>
      <c r="G1912" t="n">
        <v>0.124</v>
      </c>
      <c r="H1912" t="n">
        <v>0.103</v>
      </c>
      <c r="I1912">
        <f>((D1916) + (D1913 + D1914 + D1915))</f>
        <v/>
      </c>
      <c r="J1912">
        <f>(((D1916) + (D1913 + D1914 + D1915))*C1912)</f>
        <v/>
      </c>
    </row>
    <row r="1913">
      <c r="A1913" t="inlineStr">
        <is>
          <t>INT_L_X4Y44/EL1BEG0</t>
        </is>
      </c>
      <c r="B1913" t="inlineStr">
        <is>
          <t>Part of wire</t>
        </is>
      </c>
      <c r="C1913" t="n">
        <v>0</v>
      </c>
      <c r="D1913" t="n">
        <v>0</v>
      </c>
    </row>
    <row r="1914">
      <c r="A1914" t="inlineStr">
        <is>
          <t>INT_R_X5Y44/EL1END0</t>
        </is>
      </c>
      <c r="B1914" t="inlineStr">
        <is>
          <t>Part of wire</t>
        </is>
      </c>
      <c r="C1914" t="n">
        <v>0</v>
      </c>
      <c r="D1914" t="n">
        <v>0</v>
      </c>
    </row>
    <row r="1915">
      <c r="A1915" t="inlineStr">
        <is>
          <t>INT_R_X5Y43/EL1END_S3_0</t>
        </is>
      </c>
      <c r="B1915" t="inlineStr">
        <is>
          <t>Part of wire</t>
        </is>
      </c>
      <c r="C1915" t="n">
        <v>0</v>
      </c>
      <c r="D1915" t="n">
        <v>0</v>
      </c>
      <c r="I1915">
        <f>(((D1913 + D1914 + D1915)/2) + (D1916))</f>
        <v/>
      </c>
      <c r="J1915">
        <f>((C1913 + C1914 + C1915)*(((D1913 + D1914 + D1915)/2) + (D1916)))</f>
        <v/>
      </c>
    </row>
    <row r="1916">
      <c r="A1916" t="inlineStr">
        <is>
          <t>INT_R_X5Y44/INT_R.EL1END0-&gt;&gt;IMUX16</t>
        </is>
      </c>
      <c r="B1916" t="inlineStr">
        <is>
          <t>Buffer</t>
        </is>
      </c>
      <c r="C1916" t="n">
        <v>1.6107141875</v>
      </c>
      <c r="D1916" t="n">
        <v>0.007713</v>
      </c>
      <c r="E1916" t="n">
        <v>0.047</v>
      </c>
      <c r="F1916" t="n">
        <v>0.038</v>
      </c>
      <c r="G1916" t="n">
        <v>0.138</v>
      </c>
      <c r="H1916" t="n">
        <v>0.114</v>
      </c>
      <c r="I1916">
        <f>((((D1921) + (D1920))) + (D1917 + D1918))</f>
        <v/>
      </c>
      <c r="J1916">
        <f>(((((D1921) + (D1920))) + (D1917 + D1918))*C1916)</f>
        <v/>
      </c>
    </row>
    <row r="1917">
      <c r="A1917" t="inlineStr">
        <is>
          <t>INT_R_X5Y44/IMUX16</t>
        </is>
      </c>
      <c r="B1917" t="inlineStr">
        <is>
          <t>Part of wire</t>
        </is>
      </c>
      <c r="C1917" t="n">
        <v>0</v>
      </c>
      <c r="D1917" t="n">
        <v>0</v>
      </c>
    </row>
    <row r="1918">
      <c r="A1918" t="inlineStr">
        <is>
          <t>CLBLM_R_X5Y44/CLBLM_IMUX16</t>
        </is>
      </c>
      <c r="B1918" t="inlineStr">
        <is>
          <t>Part of wire</t>
        </is>
      </c>
      <c r="C1918" t="n">
        <v>0</v>
      </c>
      <c r="D1918" t="n">
        <v>0</v>
      </c>
      <c r="I1918">
        <f>(((D1917 + D1918)/2) + (((D1921) + (D1920))))</f>
        <v/>
      </c>
      <c r="J1918">
        <f>((C1917 + C1918)*(((D1917 + D1918)/2) + (((D1921) + (D1920)))))</f>
        <v/>
      </c>
    </row>
    <row r="1919">
      <c r="A1919" t="inlineStr">
        <is>
          <t>CLBLM_R_X5Y44/CLBLM_R.CLBLM_IMUX16-&gt;CLBLM_L_B3</t>
        </is>
      </c>
      <c r="B1919" t="inlineStr">
        <is>
          <t>PassTransistor</t>
        </is>
      </c>
      <c r="C1919" t="n">
        <v>0</v>
      </c>
      <c r="E1919" t="n">
        <v>0</v>
      </c>
      <c r="F1919" t="n">
        <v>0</v>
      </c>
      <c r="G1919" t="n">
        <v>0</v>
      </c>
      <c r="H1919" t="n">
        <v>0</v>
      </c>
      <c r="I1919">
        <f>((D1921) + (D1920))</f>
        <v/>
      </c>
      <c r="J1919">
        <f>(((D1921) + (D1920))*C1919)</f>
        <v/>
      </c>
    </row>
    <row r="1920">
      <c r="A1920" t="inlineStr">
        <is>
          <t>CLBLM_R_X5Y44/CLBLM_L_B3</t>
        </is>
      </c>
      <c r="B1920" t="inlineStr">
        <is>
          <t>Part of wire</t>
        </is>
      </c>
      <c r="C1920" t="n">
        <v>0</v>
      </c>
      <c r="D1920" t="n">
        <v>0</v>
      </c>
      <c r="I1920">
        <f>(((D1920)/2) + (D1921))</f>
        <v/>
      </c>
      <c r="J1920">
        <f>((C1920)*(((D1920)/2) + (D1921)))</f>
        <v/>
      </c>
    </row>
    <row r="1921">
      <c r="A1921" t="inlineStr">
        <is>
          <t>ALU1/register_reg_r1_0_31_6_11_i_8/I4</t>
        </is>
      </c>
      <c r="B1921" t="inlineStr">
        <is>
          <t>Inpin</t>
        </is>
      </c>
      <c r="D1921" t="n">
        <v>0</v>
      </c>
      <c r="E1921" t="n">
        <v>0.136</v>
      </c>
      <c r="F1921" t="n">
        <v>0.109</v>
      </c>
      <c r="G1921" t="n">
        <v>0.349</v>
      </c>
      <c r="H1921" t="n">
        <v>0.281</v>
      </c>
    </row>
    <row r="1922">
      <c r="A1922" t="inlineStr">
        <is>
          <t>sw_IBUF[1]: sw_IBUF[1]_inst/O to ALU1/register_reg_r1_0_31_6_11_i_8/I4 sum delays</t>
        </is>
      </c>
      <c r="E1922">
        <f>(E2 + E5 + E7 + E9 + E11 + E15 + E18 + E31 + E40 + E50 + E59 + E68 + E1767 + E1769 + E1874 + E1912 + E1916 + E1919 + E1921)</f>
        <v/>
      </c>
      <c r="F1922">
        <f>(F2 + F5 + F7 + F9 + F11 + F15 + F18 + F31 + F40 + F50 + F59 + F68 + F1767 + F1769 + F1874 + F1912 + F1916 + F1919 + F1921)</f>
        <v/>
      </c>
      <c r="G1922">
        <f>(G2 + G5 + G7 + G9 + G11 + G15 + G18 + G31 + G40 + G50 + G59 + G68 + G1767 + G1769 + G1874 + G1912 + G1916 + G1919 + G1921)</f>
        <v/>
      </c>
      <c r="H1922">
        <f>(H2 + H5 + H7 + H9 + H11 + H15 + H18 + H31 + H40 + H50 + H59 + H68 + H1767 + H1769 + H1874 + H1912 + H1916 + H1919 + H1921)</f>
        <v/>
      </c>
      <c r="J1922">
        <f>(J2 + J4 + J5 + J6 + J7 + J8 + J9 + J10 + J11 + J14 + J15 + J17 + J18 + J30 + J31 + J39 + J40 + J49 + J50 + J58 + J59 + J67 + J68 + J76 + J1767 + J1768 + J1769 + J1772 + J1874 + J1878 + J1912 + J1915 + J1916 + J1918 + J1919 + J1920 + J1921)</f>
        <v/>
      </c>
    </row>
    <row r="1923">
      <c r="A1923" t="inlineStr">
        <is>
          <t>sw_IBUF[1]: sw_IBUF[1]_inst/O to ALU1/register_reg_r1_0_31_6_11_i_8/I4sum delays + cap delay</t>
        </is>
      </c>
      <c r="E1923">
        <f>1000*(E1922 + J1922)</f>
        <v/>
      </c>
      <c r="F1923">
        <f>1000*(F1922 + J1922)</f>
        <v/>
      </c>
      <c r="G1923">
        <f>1000*(G1922 + J1922)</f>
        <v/>
      </c>
      <c r="H1923">
        <f>1000*(H1922 + J1922)</f>
        <v/>
      </c>
    </row>
    <row r="1925">
      <c r="A1925" t="inlineStr">
        <is>
          <t>sw_IBUF[1]: sw_IBUF[1]_inst/O to ALU1/register_reg_r1_0_31_6_11_i_8/I4Total delay (from Vivado)</t>
        </is>
      </c>
      <c r="E1925" t="inlineStr">
        <is>
          <t>1362</t>
        </is>
      </c>
      <c r="F1925" t="inlineStr">
        <is>
          <t>1177</t>
        </is>
      </c>
      <c r="G1925" t="inlineStr">
        <is>
          <t>2353</t>
        </is>
      </c>
      <c r="H1925" t="inlineStr">
        <is>
          <t>1996</t>
        </is>
      </c>
    </row>
    <row r="1927">
      <c r="A1927" t="inlineStr">
        <is>
          <t>INT_L_X4Y44/INT_L.ER1END1-&gt;&gt;IMUX_L43</t>
        </is>
      </c>
      <c r="B1927" t="inlineStr">
        <is>
          <t>Buffer</t>
        </is>
      </c>
      <c r="C1927" t="n">
        <v>1.6107141875</v>
      </c>
      <c r="D1927" t="n">
        <v>0.007713</v>
      </c>
      <c r="E1927" t="n">
        <v>0.047</v>
      </c>
      <c r="F1927" t="n">
        <v>0.038</v>
      </c>
      <c r="G1927" t="n">
        <v>0.138</v>
      </c>
      <c r="H1927" t="n">
        <v>0.114</v>
      </c>
      <c r="I1927">
        <f>((((D1932) + (D1931))) + (D1928 + D1929))</f>
        <v/>
      </c>
      <c r="J1927">
        <f>(((((D1932) + (D1931))) + (D1928 + D1929))*C1927)</f>
        <v/>
      </c>
    </row>
    <row r="1928">
      <c r="A1928" t="inlineStr">
        <is>
          <t>INT_L_X4Y44/IMUX_L43</t>
        </is>
      </c>
      <c r="B1928" t="inlineStr">
        <is>
          <t>Part of wire</t>
        </is>
      </c>
      <c r="C1928" t="n">
        <v>0</v>
      </c>
      <c r="D1928" t="n">
        <v>0</v>
      </c>
    </row>
    <row r="1929">
      <c r="A1929" t="inlineStr">
        <is>
          <t>CLBLL_L_X4Y44/CLBLL_IMUX43</t>
        </is>
      </c>
      <c r="B1929" t="inlineStr">
        <is>
          <t>Part of wire</t>
        </is>
      </c>
      <c r="C1929" t="n">
        <v>0</v>
      </c>
      <c r="D1929" t="n">
        <v>0</v>
      </c>
      <c r="I1929">
        <f>(((D1928 + D1929)/2) + (((D1932) + (D1931))))</f>
        <v/>
      </c>
      <c r="J1929">
        <f>((C1928 + C1929)*(((D1928 + D1929)/2) + (((D1932) + (D1931)))))</f>
        <v/>
      </c>
    </row>
    <row r="1930">
      <c r="A1930" t="inlineStr">
        <is>
          <t>CLBLL_L_X4Y44/CLBLL_L.CLBLL_IMUX43-&gt;CLBLL_LL_D6</t>
        </is>
      </c>
      <c r="B1930" t="inlineStr">
        <is>
          <t>PassTransistor</t>
        </is>
      </c>
      <c r="C1930" t="n">
        <v>0</v>
      </c>
      <c r="E1930" t="n">
        <v>0</v>
      </c>
      <c r="F1930" t="n">
        <v>0</v>
      </c>
      <c r="G1930" t="n">
        <v>0</v>
      </c>
      <c r="H1930" t="n">
        <v>0</v>
      </c>
      <c r="I1930">
        <f>((D1932) + (D1931))</f>
        <v/>
      </c>
      <c r="J1930">
        <f>(((D1932) + (D1931))*C1930)</f>
        <v/>
      </c>
    </row>
    <row r="1931">
      <c r="A1931" t="inlineStr">
        <is>
          <t>CLBLL_L_X4Y44/CLBLL_LL_D6</t>
        </is>
      </c>
      <c r="B1931" t="inlineStr">
        <is>
          <t>Part of wire</t>
        </is>
      </c>
      <c r="C1931" t="n">
        <v>0</v>
      </c>
      <c r="D1931" t="n">
        <v>0.004545</v>
      </c>
      <c r="I1931">
        <f>(((D1931)/2) + (D1932))</f>
        <v/>
      </c>
      <c r="J1931">
        <f>((C1931)*(((D1931)/2) + (D1932)))</f>
        <v/>
      </c>
    </row>
    <row r="1932">
      <c r="A1932" t="inlineStr">
        <is>
          <t>masterReg/register_reg_r1_0_31_0_5_i_9/I0</t>
        </is>
      </c>
      <c r="B1932" t="inlineStr">
        <is>
          <t>Inpin</t>
        </is>
      </c>
      <c r="D1932" t="n">
        <v>0</v>
      </c>
      <c r="E1932" t="n">
        <v>0.003</v>
      </c>
      <c r="F1932" t="n">
        <v>0.003</v>
      </c>
      <c r="G1932" t="n">
        <v>0.005</v>
      </c>
      <c r="H1932" t="n">
        <v>0.004</v>
      </c>
    </row>
    <row r="1933">
      <c r="A1933" t="inlineStr">
        <is>
          <t>sw_IBUF[1]: sw_IBUF[1]_inst/O to masterReg/register_reg_r1_0_31_0_5_i_9/I0 sum delays</t>
        </is>
      </c>
      <c r="E1933">
        <f>(E2 + E5 + E7 + E9 + E11 + E15 + E18 + E31 + E40 + E50 + E59 + E68 + E1767 + E1769 + E1874 + E1927 + E1930 + E1932)</f>
        <v/>
      </c>
      <c r="F1933">
        <f>(F2 + F5 + F7 + F9 + F11 + F15 + F18 + F31 + F40 + F50 + F59 + F68 + F1767 + F1769 + F1874 + F1927 + F1930 + F1932)</f>
        <v/>
      </c>
      <c r="G1933">
        <f>(G2 + G5 + G7 + G9 + G11 + G15 + G18 + G31 + G40 + G50 + G59 + G68 + G1767 + G1769 + G1874 + G1927 + G1930 + G1932)</f>
        <v/>
      </c>
      <c r="H1933">
        <f>(H2 + H5 + H7 + H9 + H11 + H15 + H18 + H31 + H40 + H50 + H59 + H68 + H1767 + H1769 + H1874 + H1927 + H1930 + H1932)</f>
        <v/>
      </c>
      <c r="J1933">
        <f>(J2 + J4 + J5 + J6 + J7 + J8 + J9 + J10 + J11 + J14 + J15 + J17 + J18 + J30 + J31 + J39 + J40 + J49 + J50 + J58 + J59 + J67 + J68 + J76 + J1767 + J1768 + J1769 + J1772 + J1874 + J1878 + J1927 + J1929 + J1930 + J1931 + J1932)</f>
        <v/>
      </c>
    </row>
    <row r="1934">
      <c r="A1934" t="inlineStr">
        <is>
          <t>sw_IBUF[1]: sw_IBUF[1]_inst/O to masterReg/register_reg_r1_0_31_0_5_i_9/I0sum delays + cap delay</t>
        </is>
      </c>
      <c r="E1934">
        <f>1000*(E1933 + J1933)</f>
        <v/>
      </c>
      <c r="F1934">
        <f>1000*(F1933 + J1933)</f>
        <v/>
      </c>
      <c r="G1934">
        <f>1000*(G1933 + J1933)</f>
        <v/>
      </c>
      <c r="H1934">
        <f>1000*(H1933 + J1933)</f>
        <v/>
      </c>
    </row>
    <row r="1936">
      <c r="A1936" t="inlineStr">
        <is>
          <t>sw_IBUF[1]: sw_IBUF[1]_inst/O to masterReg/register_reg_r1_0_31_0_5_i_9/I0Total delay (from Vivado)</t>
        </is>
      </c>
      <c r="E1936" t="inlineStr">
        <is>
          <t>1187</t>
        </is>
      </c>
      <c r="F1936" t="inlineStr">
        <is>
          <t>1037</t>
        </is>
      </c>
      <c r="G1936" t="inlineStr">
        <is>
          <t>1968</t>
        </is>
      </c>
      <c r="H1936" t="inlineStr">
        <is>
          <t>1684</t>
        </is>
      </c>
    </row>
    <row r="1938">
      <c r="A1938" t="inlineStr">
        <is>
          <t>INT_R_X3Y44/INT_R.SE2END0-&gt;&gt;EL1BEG_N3</t>
        </is>
      </c>
      <c r="B1938" t="inlineStr">
        <is>
          <t>Buffer</t>
        </is>
      </c>
      <c r="C1938" t="n">
        <v>1.16220225</v>
      </c>
      <c r="D1938" t="n">
        <v>0.008429000000000001</v>
      </c>
      <c r="E1938" t="n">
        <v>0.043</v>
      </c>
      <c r="F1938" t="n">
        <v>0.035</v>
      </c>
      <c r="G1938" t="n">
        <v>0.123</v>
      </c>
      <c r="H1938" t="n">
        <v>0.102</v>
      </c>
      <c r="I1938">
        <f>((D1944 + D1955 + D1966) + (D1939 + D1940 + D1941 + D1942 + D1943))</f>
        <v/>
      </c>
      <c r="J1938">
        <f>(((D1944 + D1955 + D1966) + (D1939 + D1940 + D1941 + D1942 + D1943))*C1938)</f>
        <v/>
      </c>
    </row>
    <row r="1939">
      <c r="A1939" t="inlineStr">
        <is>
          <t>INT_R_X3Y44/EL1BEG_N3</t>
        </is>
      </c>
      <c r="B1939" t="inlineStr">
        <is>
          <t>Part of wire</t>
        </is>
      </c>
      <c r="C1939" t="n">
        <v>0</v>
      </c>
      <c r="D1939" t="n">
        <v>0</v>
      </c>
    </row>
    <row r="1940">
      <c r="A1940" t="inlineStr">
        <is>
          <t>INT_L_X4Y43/EL1END3</t>
        </is>
      </c>
      <c r="B1940" t="inlineStr">
        <is>
          <t>Part of wire</t>
        </is>
      </c>
      <c r="C1940" t="n">
        <v>0</v>
      </c>
      <c r="D1940" t="n">
        <v>0</v>
      </c>
    </row>
    <row r="1941">
      <c r="A1941" t="inlineStr">
        <is>
          <t>INT_R_X3Y43/EL1BEG3</t>
        </is>
      </c>
      <c r="B1941" t="inlineStr">
        <is>
          <t>Part of wire</t>
        </is>
      </c>
      <c r="C1941" t="n">
        <v>0</v>
      </c>
      <c r="D1941" t="n">
        <v>0</v>
      </c>
    </row>
    <row r="1942">
      <c r="A1942" t="inlineStr">
        <is>
          <t>CLBLM_R_X3Y43/CLBLM_EL1BEG3</t>
        </is>
      </c>
      <c r="B1942" t="inlineStr">
        <is>
          <t>Part of wire</t>
        </is>
      </c>
      <c r="C1942" t="n">
        <v>0.052151</v>
      </c>
      <c r="D1942" t="n">
        <v>0.004690000000000001</v>
      </c>
    </row>
    <row r="1943">
      <c r="A1943" t="inlineStr">
        <is>
          <t>CLBLL_L_X4Y43/CLBLL_EL1BEG3</t>
        </is>
      </c>
      <c r="B1943" t="inlineStr">
        <is>
          <t>Part of wire</t>
        </is>
      </c>
      <c r="C1943" t="n">
        <v>0.045632</v>
      </c>
      <c r="D1943" t="n">
        <v>0.004690000000000001</v>
      </c>
      <c r="I1943">
        <f>(((D1939 + D1940 + D1941 + D1942 + D1943)/2) + (D1944 + D1955 + D1966))</f>
        <v/>
      </c>
      <c r="J1943">
        <f>((C1939 + C1940 + C1941 + C1942 + C1943)*(((D1939 + D1940 + D1941 + D1942 + D1943)/2) + (D1944 + D1955 + D1966)))</f>
        <v/>
      </c>
    </row>
    <row r="1944">
      <c r="A1944" t="inlineStr">
        <is>
          <t>INT_L_X4Y43/INT_L.EL1END3-&gt;&gt;IMUX_L29</t>
        </is>
      </c>
      <c r="B1944" t="inlineStr">
        <is>
          <t>Buffer</t>
        </is>
      </c>
      <c r="C1944" t="n">
        <v>1.6107141875</v>
      </c>
      <c r="D1944" t="n">
        <v>0.007713</v>
      </c>
      <c r="E1944" t="n">
        <v>0.047</v>
      </c>
      <c r="F1944" t="n">
        <v>0.038</v>
      </c>
      <c r="G1944" t="n">
        <v>0.138</v>
      </c>
      <c r="H1944" t="n">
        <v>0.114</v>
      </c>
      <c r="I1944">
        <f>((((D1949) + (D1948))) + (D1945 + D1946))</f>
        <v/>
      </c>
      <c r="J1944">
        <f>(((((D1949) + (D1948))) + (D1945 + D1946))*C1944)</f>
        <v/>
      </c>
    </row>
    <row r="1945">
      <c r="A1945" t="inlineStr">
        <is>
          <t>INT_L_X4Y43/IMUX_L29</t>
        </is>
      </c>
      <c r="B1945" t="inlineStr">
        <is>
          <t>Part of wire</t>
        </is>
      </c>
      <c r="C1945" t="n">
        <v>0</v>
      </c>
      <c r="D1945" t="n">
        <v>0</v>
      </c>
    </row>
    <row r="1946">
      <c r="A1946" t="inlineStr">
        <is>
          <t>CLBLL_L_X4Y43/CLBLL_IMUX29</t>
        </is>
      </c>
      <c r="B1946" t="inlineStr">
        <is>
          <t>Part of wire</t>
        </is>
      </c>
      <c r="C1946" t="n">
        <v>0</v>
      </c>
      <c r="D1946" t="n">
        <v>0</v>
      </c>
      <c r="I1946">
        <f>(((D1945 + D1946)/2) + (((D1949) + (D1948))))</f>
        <v/>
      </c>
      <c r="J1946">
        <f>((C1945 + C1946)*(((D1945 + D1946)/2) + (((D1949) + (D1948)))))</f>
        <v/>
      </c>
    </row>
    <row r="1947">
      <c r="A1947" t="inlineStr">
        <is>
          <t>CLBLL_L_X4Y43/CLBLL_L.CLBLL_IMUX29-&gt;CLBLL_LL_C2</t>
        </is>
      </c>
      <c r="B1947" t="inlineStr">
        <is>
          <t>PassTransistor</t>
        </is>
      </c>
      <c r="C1947" t="n">
        <v>0</v>
      </c>
      <c r="E1947" t="n">
        <v>0</v>
      </c>
      <c r="F1947" t="n">
        <v>0</v>
      </c>
      <c r="G1947" t="n">
        <v>0</v>
      </c>
      <c r="H1947" t="n">
        <v>0</v>
      </c>
      <c r="I1947">
        <f>((D1949) + (D1948))</f>
        <v/>
      </c>
      <c r="J1947">
        <f>(((D1949) + (D1948))*C1947)</f>
        <v/>
      </c>
    </row>
    <row r="1948">
      <c r="A1948" t="inlineStr">
        <is>
          <t>CLBLL_L_X4Y43/CLBLL_LL_C2</t>
        </is>
      </c>
      <c r="B1948" t="inlineStr">
        <is>
          <t>Part of wire</t>
        </is>
      </c>
      <c r="C1948" t="n">
        <v>0</v>
      </c>
      <c r="D1948" t="n">
        <v>0.004545</v>
      </c>
      <c r="I1948">
        <f>(((D1948)/2) + (D1949))</f>
        <v/>
      </c>
      <c r="J1948">
        <f>((C1948)*(((D1948)/2) + (D1949)))</f>
        <v/>
      </c>
    </row>
    <row r="1949">
      <c r="A1949" t="inlineStr">
        <is>
          <t>masterReg/register_reg_r1_0_31_0_5_i_2/I2</t>
        </is>
      </c>
      <c r="B1949" t="inlineStr">
        <is>
          <t>Inpin</t>
        </is>
      </c>
      <c r="D1949" t="n">
        <v>0</v>
      </c>
      <c r="E1949" t="n">
        <v>0.213</v>
      </c>
      <c r="F1949" t="n">
        <v>0.171</v>
      </c>
      <c r="G1949" t="n">
        <v>0.507</v>
      </c>
      <c r="H1949" t="n">
        <v>0.409</v>
      </c>
    </row>
    <row r="1950">
      <c r="A1950" t="inlineStr">
        <is>
          <t>sw_IBUF[1]: sw_IBUF[1]_inst/O to masterReg/register_reg_r1_0_31_0_5_i_2/I2 sum delays</t>
        </is>
      </c>
      <c r="E1950">
        <f>(E2 + E5 + E7 + E9 + E11 + E15 + E18 + E31 + E40 + E50 + E59 + E68 + E1767 + E1769 + E1938 + E1944 + E1947 + E1949)</f>
        <v/>
      </c>
      <c r="F1950">
        <f>(F2 + F5 + F7 + F9 + F11 + F15 + F18 + F31 + F40 + F50 + F59 + F68 + F1767 + F1769 + F1938 + F1944 + F1947 + F1949)</f>
        <v/>
      </c>
      <c r="G1950">
        <f>(G2 + G5 + G7 + G9 + G11 + G15 + G18 + G31 + G40 + G50 + G59 + G68 + G1767 + G1769 + G1938 + G1944 + G1947 + G1949)</f>
        <v/>
      </c>
      <c r="H1950">
        <f>(H2 + H5 + H7 + H9 + H11 + H15 + H18 + H31 + H40 + H50 + H59 + H68 + H1767 + H1769 + H1938 + H1944 + H1947 + H1949)</f>
        <v/>
      </c>
      <c r="J1950">
        <f>(J2 + J4 + J5 + J6 + J7 + J8 + J9 + J10 + J11 + J14 + J15 + J17 + J18 + J30 + J31 + J39 + J40 + J49 + J50 + J58 + J59 + J67 + J68 + J76 + J1767 + J1768 + J1769 + J1772 + J1938 + J1943 + J1944 + J1946 + J1947 + J1948 + J1949)</f>
        <v/>
      </c>
    </row>
    <row r="1951">
      <c r="A1951" t="inlineStr">
        <is>
          <t>sw_IBUF[1]: sw_IBUF[1]_inst/O to masterReg/register_reg_r1_0_31_0_5_i_2/I2sum delays + cap delay</t>
        </is>
      </c>
      <c r="E1951">
        <f>1000*(E1950 + J1950)</f>
        <v/>
      </c>
      <c r="F1951">
        <f>1000*(F1950 + J1950)</f>
        <v/>
      </c>
      <c r="G1951">
        <f>1000*(G1950 + J1950)</f>
        <v/>
      </c>
      <c r="H1951">
        <f>1000*(H1950 + J1950)</f>
        <v/>
      </c>
    </row>
    <row r="1953">
      <c r="A1953" t="inlineStr">
        <is>
          <t>sw_IBUF[1]: sw_IBUF[1]_inst/O to masterReg/register_reg_r1_0_31_0_5_i_2/I2Total delay (from Vivado)</t>
        </is>
      </c>
      <c r="E1953" t="inlineStr">
        <is>
          <t>1371</t>
        </is>
      </c>
      <c r="F1953" t="inlineStr">
        <is>
          <t>1179</t>
        </is>
      </c>
      <c r="G1953" t="inlineStr">
        <is>
          <t>2368</t>
        </is>
      </c>
      <c r="H1953" t="inlineStr">
        <is>
          <t>2000</t>
        </is>
      </c>
    </row>
    <row r="1955">
      <c r="A1955" t="inlineStr">
        <is>
          <t>INT_L_X4Y43/INT_L.EL1END3-&gt;&gt;IMUX_L45</t>
        </is>
      </c>
      <c r="B1955" t="inlineStr">
        <is>
          <t>Buffer</t>
        </is>
      </c>
      <c r="C1955" t="n">
        <v>1.6107141875</v>
      </c>
      <c r="D1955" t="n">
        <v>0.007713</v>
      </c>
      <c r="E1955" t="n">
        <v>0.047</v>
      </c>
      <c r="F1955" t="n">
        <v>0.038</v>
      </c>
      <c r="G1955" t="n">
        <v>0.138</v>
      </c>
      <c r="H1955" t="n">
        <v>0.114</v>
      </c>
      <c r="I1955">
        <f>((((D1960) + (D1959))) + (D1956 + D1957))</f>
        <v/>
      </c>
      <c r="J1955">
        <f>(((((D1960) + (D1959))) + (D1956 + D1957))*C1955)</f>
        <v/>
      </c>
    </row>
    <row r="1956">
      <c r="A1956" t="inlineStr">
        <is>
          <t>INT_L_X4Y43/IMUX_L45</t>
        </is>
      </c>
      <c r="B1956" t="inlineStr">
        <is>
          <t>Part of wire</t>
        </is>
      </c>
      <c r="C1956" t="n">
        <v>0</v>
      </c>
      <c r="D1956" t="n">
        <v>0</v>
      </c>
    </row>
    <row r="1957">
      <c r="A1957" t="inlineStr">
        <is>
          <t>CLBLL_L_X4Y43/CLBLL_IMUX45</t>
        </is>
      </c>
      <c r="B1957" t="inlineStr">
        <is>
          <t>Part of wire</t>
        </is>
      </c>
      <c r="C1957" t="n">
        <v>0</v>
      </c>
      <c r="D1957" t="n">
        <v>0</v>
      </c>
      <c r="I1957">
        <f>(((D1956 + D1957)/2) + (((D1960) + (D1959))))</f>
        <v/>
      </c>
      <c r="J1957">
        <f>((C1956 + C1957)*(((D1956 + D1957)/2) + (((D1960) + (D1959)))))</f>
        <v/>
      </c>
    </row>
    <row r="1958">
      <c r="A1958" t="inlineStr">
        <is>
          <t>CLBLL_L_X4Y43/CLBLL_L.CLBLL_IMUX45-&gt;CLBLL_LL_D2</t>
        </is>
      </c>
      <c r="B1958" t="inlineStr">
        <is>
          <t>PassTransistor</t>
        </is>
      </c>
      <c r="C1958" t="n">
        <v>0</v>
      </c>
      <c r="E1958" t="n">
        <v>0</v>
      </c>
      <c r="F1958" t="n">
        <v>0</v>
      </c>
      <c r="G1958" t="n">
        <v>0</v>
      </c>
      <c r="H1958" t="n">
        <v>0</v>
      </c>
      <c r="I1958">
        <f>((D1960) + (D1959))</f>
        <v/>
      </c>
      <c r="J1958">
        <f>(((D1960) + (D1959))*C1958)</f>
        <v/>
      </c>
    </row>
    <row r="1959">
      <c r="A1959" t="inlineStr">
        <is>
          <t>CLBLL_L_X4Y43/CLBLL_LL_D2</t>
        </is>
      </c>
      <c r="B1959" t="inlineStr">
        <is>
          <t>Part of wire</t>
        </is>
      </c>
      <c r="C1959" t="n">
        <v>0</v>
      </c>
      <c r="D1959" t="n">
        <v>0</v>
      </c>
      <c r="I1959">
        <f>(((D1959)/2) + (D1960))</f>
        <v/>
      </c>
      <c r="J1959">
        <f>((C1959)*(((D1959)/2) + (D1960)))</f>
        <v/>
      </c>
    </row>
    <row r="1960">
      <c r="A1960" t="inlineStr">
        <is>
          <t>ALU1/register_reg_r1_0_31_0_5_i_10/I4</t>
        </is>
      </c>
      <c r="B1960" t="inlineStr">
        <is>
          <t>Inpin</t>
        </is>
      </c>
      <c r="D1960" t="n">
        <v>0</v>
      </c>
      <c r="E1960" t="n">
        <v>0.213</v>
      </c>
      <c r="F1960" t="n">
        <v>0.171</v>
      </c>
      <c r="G1960" t="n">
        <v>0.509</v>
      </c>
      <c r="H1960" t="n">
        <v>0.41</v>
      </c>
    </row>
    <row r="1961">
      <c r="A1961" t="inlineStr">
        <is>
          <t>sw_IBUF[1]: sw_IBUF[1]_inst/O to ALU1/register_reg_r1_0_31_0_5_i_10/I4 sum delays</t>
        </is>
      </c>
      <c r="E1961">
        <f>(E2 + E5 + E7 + E9 + E11 + E15 + E18 + E31 + E40 + E50 + E59 + E68 + E1767 + E1769 + E1938 + E1955 + E1958 + E1960)</f>
        <v/>
      </c>
      <c r="F1961">
        <f>(F2 + F5 + F7 + F9 + F11 + F15 + F18 + F31 + F40 + F50 + F59 + F68 + F1767 + F1769 + F1938 + F1955 + F1958 + F1960)</f>
        <v/>
      </c>
      <c r="G1961">
        <f>(G2 + G5 + G7 + G9 + G11 + G15 + G18 + G31 + G40 + G50 + G59 + G68 + G1767 + G1769 + G1938 + G1955 + G1958 + G1960)</f>
        <v/>
      </c>
      <c r="H1961">
        <f>(H2 + H5 + H7 + H9 + H11 + H15 + H18 + H31 + H40 + H50 + H59 + H68 + H1767 + H1769 + H1938 + H1955 + H1958 + H1960)</f>
        <v/>
      </c>
      <c r="J1961">
        <f>(J2 + J4 + J5 + J6 + J7 + J8 + J9 + J10 + J11 + J14 + J15 + J17 + J18 + J30 + J31 + J39 + J40 + J49 + J50 + J58 + J59 + J67 + J68 + J76 + J1767 + J1768 + J1769 + J1772 + J1938 + J1943 + J1955 + J1957 + J1958 + J1959 + J1960)</f>
        <v/>
      </c>
    </row>
    <row r="1962">
      <c r="A1962" t="inlineStr">
        <is>
          <t>sw_IBUF[1]: sw_IBUF[1]_inst/O to ALU1/register_reg_r1_0_31_0_5_i_10/I4sum delays + cap delay</t>
        </is>
      </c>
      <c r="E1962">
        <f>1000*(E1961 + J1961)</f>
        <v/>
      </c>
      <c r="F1962">
        <f>1000*(F1961 + J1961)</f>
        <v/>
      </c>
      <c r="G1962">
        <f>1000*(G1961 + J1961)</f>
        <v/>
      </c>
      <c r="H1962">
        <f>1000*(H1961 + J1961)</f>
        <v/>
      </c>
    </row>
    <row r="1964">
      <c r="A1964" t="inlineStr">
        <is>
          <t>sw_IBUF[1]: sw_IBUF[1]_inst/O to ALU1/register_reg_r1_0_31_0_5_i_10/I4Total delay (from Vivado)</t>
        </is>
      </c>
      <c r="E1964" t="inlineStr">
        <is>
          <t>1366</t>
        </is>
      </c>
      <c r="F1964" t="inlineStr">
        <is>
          <t>1174</t>
        </is>
      </c>
      <c r="G1964" t="inlineStr">
        <is>
          <t>2365</t>
        </is>
      </c>
      <c r="H1964" t="inlineStr">
        <is>
          <t>1997</t>
        </is>
      </c>
    </row>
    <row r="1966">
      <c r="A1966" t="inlineStr">
        <is>
          <t>INT_L_X4Y43/INT_L.EL1END3-&gt;&gt;NE2BEG3</t>
        </is>
      </c>
      <c r="B1966" t="inlineStr">
        <is>
          <t>Buffer</t>
        </is>
      </c>
      <c r="C1966" t="n">
        <v>1.1851186875</v>
      </c>
      <c r="D1966" t="n">
        <v>0.008473000000000001</v>
      </c>
      <c r="E1966" t="n">
        <v>0.042</v>
      </c>
      <c r="F1966" t="n">
        <v>0.034</v>
      </c>
      <c r="G1966" t="n">
        <v>0.139</v>
      </c>
      <c r="H1966" t="n">
        <v>0.115</v>
      </c>
      <c r="I1966">
        <f>((D1970 + D1981) + (D1967 + D1968 + D1969))</f>
        <v/>
      </c>
      <c r="J1966">
        <f>(((D1970 + D1981) + (D1967 + D1968 + D1969))*C1966)</f>
        <v/>
      </c>
    </row>
    <row r="1967">
      <c r="A1967" t="inlineStr">
        <is>
          <t>INT_L_X4Y43/NE2BEG3</t>
        </is>
      </c>
      <c r="B1967" t="inlineStr">
        <is>
          <t>Part of wire</t>
        </is>
      </c>
      <c r="C1967" t="n">
        <v>0</v>
      </c>
      <c r="D1967" t="n">
        <v>0</v>
      </c>
    </row>
    <row r="1968">
      <c r="A1968" t="inlineStr">
        <is>
          <t>INT_R_X5Y44/NE2END3</t>
        </is>
      </c>
      <c r="B1968" t="inlineStr">
        <is>
          <t>Part of wire</t>
        </is>
      </c>
      <c r="C1968" t="n">
        <v>0</v>
      </c>
      <c r="D1968" t="n">
        <v>0</v>
      </c>
    </row>
    <row r="1969">
      <c r="A1969" t="inlineStr">
        <is>
          <t>INT_L_X4Y44/NE2A3</t>
        </is>
      </c>
      <c r="B1969" t="inlineStr">
        <is>
          <t>Part of wire</t>
        </is>
      </c>
      <c r="C1969" t="n">
        <v>0</v>
      </c>
      <c r="D1969" t="n">
        <v>0</v>
      </c>
      <c r="I1969">
        <f>(((D1967 + D1968 + D1969)/2) + (D1970 + D1981))</f>
        <v/>
      </c>
      <c r="J1969">
        <f>((C1967 + C1968 + C1969)*(((D1967 + D1968 + D1969)/2) + (D1970 + D1981)))</f>
        <v/>
      </c>
    </row>
    <row r="1970">
      <c r="A1970" t="inlineStr">
        <is>
          <t>INT_R_X5Y44/INT_R.NE2END3-&gt;&gt;IMUX6</t>
        </is>
      </c>
      <c r="B1970" t="inlineStr">
        <is>
          <t>Buffer</t>
        </is>
      </c>
      <c r="C1970" t="n">
        <v>1.6107141875</v>
      </c>
      <c r="D1970" t="n">
        <v>0.007713</v>
      </c>
      <c r="E1970" t="n">
        <v>0.047</v>
      </c>
      <c r="F1970" t="n">
        <v>0.038</v>
      </c>
      <c r="G1970" t="n">
        <v>0.138</v>
      </c>
      <c r="H1970" t="n">
        <v>0.114</v>
      </c>
      <c r="I1970">
        <f>((((D1975) + (D1974))) + (D1971 + D1972))</f>
        <v/>
      </c>
      <c r="J1970">
        <f>(((((D1975) + (D1974))) + (D1971 + D1972))*C1970)</f>
        <v/>
      </c>
    </row>
    <row r="1971">
      <c r="A1971" t="inlineStr">
        <is>
          <t>INT_R_X5Y44/IMUX6</t>
        </is>
      </c>
      <c r="B1971" t="inlineStr">
        <is>
          <t>Part of wire</t>
        </is>
      </c>
      <c r="C1971" t="n">
        <v>0</v>
      </c>
      <c r="D1971" t="n">
        <v>0</v>
      </c>
    </row>
    <row r="1972">
      <c r="A1972" t="inlineStr">
        <is>
          <t>CLBLM_R_X5Y44/CLBLM_IMUX6</t>
        </is>
      </c>
      <c r="B1972" t="inlineStr">
        <is>
          <t>Part of wire</t>
        </is>
      </c>
      <c r="C1972" t="n">
        <v>0</v>
      </c>
      <c r="D1972" t="n">
        <v>0</v>
      </c>
      <c r="I1972">
        <f>(((D1971 + D1972)/2) + (((D1975) + (D1974))))</f>
        <v/>
      </c>
      <c r="J1972">
        <f>((C1971 + C1972)*(((D1971 + D1972)/2) + (((D1975) + (D1974)))))</f>
        <v/>
      </c>
    </row>
    <row r="1973">
      <c r="A1973" t="inlineStr">
        <is>
          <t>CLBLM_R_X5Y44/CLBLM_R.CLBLM_IMUX6-&gt;CLBLM_L_A1</t>
        </is>
      </c>
      <c r="B1973" t="inlineStr">
        <is>
          <t>PassTransistor</t>
        </is>
      </c>
      <c r="C1973" t="n">
        <v>0</v>
      </c>
      <c r="E1973" t="n">
        <v>0</v>
      </c>
      <c r="F1973" t="n">
        <v>0</v>
      </c>
      <c r="G1973" t="n">
        <v>0</v>
      </c>
      <c r="H1973" t="n">
        <v>0</v>
      </c>
      <c r="I1973">
        <f>((D1975) + (D1974))</f>
        <v/>
      </c>
      <c r="J1973">
        <f>(((D1975) + (D1974))*C1973)</f>
        <v/>
      </c>
    </row>
    <row r="1974">
      <c r="A1974" t="inlineStr">
        <is>
          <t>CLBLM_R_X5Y44/CLBLM_L_A1</t>
        </is>
      </c>
      <c r="B1974" t="inlineStr">
        <is>
          <t>Part of wire</t>
        </is>
      </c>
      <c r="C1974" t="n">
        <v>0</v>
      </c>
      <c r="D1974" t="n">
        <v>0</v>
      </c>
      <c r="I1974">
        <f>(((D1974)/2) + (D1975))</f>
        <v/>
      </c>
      <c r="J1974">
        <f>((C1974)*(((D1974)/2) + (D1975)))</f>
        <v/>
      </c>
    </row>
    <row r="1975">
      <c r="A1975" t="inlineStr">
        <is>
          <t>masterReg/readData2[7]_i_4/I0</t>
        </is>
      </c>
      <c r="B1975" t="inlineStr">
        <is>
          <t>Inpin</t>
        </is>
      </c>
      <c r="D1975" t="n">
        <v>0</v>
      </c>
      <c r="E1975" t="n">
        <v>0.214</v>
      </c>
      <c r="F1975" t="n">
        <v>0.172</v>
      </c>
      <c r="G1975" t="n">
        <v>0.516</v>
      </c>
      <c r="H1975" t="n">
        <v>0.416</v>
      </c>
    </row>
    <row r="1976">
      <c r="A1976" t="inlineStr">
        <is>
          <t>sw_IBUF[1]: sw_IBUF[1]_inst/O to masterReg/readData2[7]_i_4/I0 sum delays</t>
        </is>
      </c>
      <c r="E1976">
        <f>(E2 + E5 + E7 + E9 + E11 + E15 + E18 + E31 + E40 + E50 + E59 + E68 + E1767 + E1769 + E1938 + E1966 + E1970 + E1973 + E1975)</f>
        <v/>
      </c>
      <c r="F1976">
        <f>(F2 + F5 + F7 + F9 + F11 + F15 + F18 + F31 + F40 + F50 + F59 + F68 + F1767 + F1769 + F1938 + F1966 + F1970 + F1973 + F1975)</f>
        <v/>
      </c>
      <c r="G1976">
        <f>(G2 + G5 + G7 + G9 + G11 + G15 + G18 + G31 + G40 + G50 + G59 + G68 + G1767 + G1769 + G1938 + G1966 + G1970 + G1973 + G1975)</f>
        <v/>
      </c>
      <c r="H1976">
        <f>(H2 + H5 + H7 + H9 + H11 + H15 + H18 + H31 + H40 + H50 + H59 + H68 + H1767 + H1769 + H1938 + H1966 + H1970 + H1973 + H1975)</f>
        <v/>
      </c>
      <c r="J1976">
        <f>(J2 + J4 + J5 + J6 + J7 + J8 + J9 + J10 + J11 + J14 + J15 + J17 + J18 + J30 + J31 + J39 + J40 + J49 + J50 + J58 + J59 + J67 + J68 + J76 + J1767 + J1768 + J1769 + J1772 + J1938 + J1943 + J1966 + J1969 + J1970 + J1972 + J1973 + J1974 + J1975)</f>
        <v/>
      </c>
    </row>
    <row r="1977">
      <c r="A1977" t="inlineStr">
        <is>
          <t>sw_IBUF[1]: sw_IBUF[1]_inst/O to masterReg/readData2[7]_i_4/I0sum delays + cap delay</t>
        </is>
      </c>
      <c r="E1977">
        <f>1000*(E1976 + J1976)</f>
        <v/>
      </c>
      <c r="F1977">
        <f>1000*(F1976 + J1976)</f>
        <v/>
      </c>
      <c r="G1977">
        <f>1000*(G1976 + J1976)</f>
        <v/>
      </c>
      <c r="H1977">
        <f>1000*(H1976 + J1976)</f>
        <v/>
      </c>
    </row>
    <row r="1979">
      <c r="A1979" t="inlineStr">
        <is>
          <t>sw_IBUF[1]: sw_IBUF[1]_inst/O to masterReg/readData2[7]_i_4/I0Total delay (from Vivado)</t>
        </is>
      </c>
      <c r="E1979" t="inlineStr">
        <is>
          <t>1425</t>
        </is>
      </c>
      <c r="F1979" t="inlineStr">
        <is>
          <t>1225</t>
        </is>
      </c>
      <c r="G1979" t="inlineStr">
        <is>
          <t>2497</t>
        </is>
      </c>
      <c r="H1979" t="inlineStr">
        <is>
          <t>2108</t>
        </is>
      </c>
    </row>
    <row r="1981">
      <c r="A1981" t="inlineStr">
        <is>
          <t>INT_R_X5Y44/INT_R.NE2END3-&gt;&gt;IMUX23</t>
        </is>
      </c>
      <c r="B1981" t="inlineStr">
        <is>
          <t>Buffer</t>
        </is>
      </c>
      <c r="C1981" t="n">
        <v>1.6107141875</v>
      </c>
      <c r="D1981" t="n">
        <v>0.007713</v>
      </c>
      <c r="E1981" t="n">
        <v>0.047</v>
      </c>
      <c r="F1981" t="n">
        <v>0.038</v>
      </c>
      <c r="G1981" t="n">
        <v>0.138</v>
      </c>
      <c r="H1981" t="n">
        <v>0.114</v>
      </c>
      <c r="I1981">
        <f>((((D1986) + (D1985))) + (D1982 + D1983))</f>
        <v/>
      </c>
      <c r="J1981">
        <f>(((((D1986) + (D1985))) + (D1982 + D1983))*C1981)</f>
        <v/>
      </c>
    </row>
    <row r="1982">
      <c r="A1982" t="inlineStr">
        <is>
          <t>INT_R_X5Y44/IMUX23</t>
        </is>
      </c>
      <c r="B1982" t="inlineStr">
        <is>
          <t>Part of wire</t>
        </is>
      </c>
      <c r="C1982" t="n">
        <v>0</v>
      </c>
      <c r="D1982" t="n">
        <v>0</v>
      </c>
    </row>
    <row r="1983">
      <c r="A1983" t="inlineStr">
        <is>
          <t>CLBLM_R_X5Y44/CLBLM_IMUX23</t>
        </is>
      </c>
      <c r="B1983" t="inlineStr">
        <is>
          <t>Part of wire</t>
        </is>
      </c>
      <c r="C1983" t="n">
        <v>0</v>
      </c>
      <c r="D1983" t="n">
        <v>0</v>
      </c>
      <c r="I1983">
        <f>(((D1982 + D1983)/2) + (((D1986) + (D1985))))</f>
        <v/>
      </c>
      <c r="J1983">
        <f>((C1982 + C1983)*(((D1982 + D1983)/2) + (((D1986) + (D1985)))))</f>
        <v/>
      </c>
    </row>
    <row r="1984">
      <c r="A1984" t="inlineStr">
        <is>
          <t>CLBLM_R_X5Y44/CLBLM_R.CLBLM_IMUX23-&gt;CLBLM_L_C3</t>
        </is>
      </c>
      <c r="B1984" t="inlineStr">
        <is>
          <t>PassTransistor</t>
        </is>
      </c>
      <c r="C1984" t="n">
        <v>0</v>
      </c>
      <c r="E1984" t="n">
        <v>0</v>
      </c>
      <c r="F1984" t="n">
        <v>0</v>
      </c>
      <c r="G1984" t="n">
        <v>0</v>
      </c>
      <c r="H1984" t="n">
        <v>0</v>
      </c>
      <c r="I1984">
        <f>((D1986) + (D1985))</f>
        <v/>
      </c>
      <c r="J1984">
        <f>(((D1986) + (D1985))*C1984)</f>
        <v/>
      </c>
    </row>
    <row r="1985">
      <c r="A1985" t="inlineStr">
        <is>
          <t>CLBLM_R_X5Y44/CLBLM_L_C3</t>
        </is>
      </c>
      <c r="B1985" t="inlineStr">
        <is>
          <t>Part of wire</t>
        </is>
      </c>
      <c r="C1985" t="n">
        <v>0</v>
      </c>
      <c r="D1985" t="n">
        <v>0</v>
      </c>
      <c r="I1985">
        <f>(((D1985)/2) + (D1986))</f>
        <v/>
      </c>
      <c r="J1985">
        <f>((C1985)*(((D1985)/2) + (D1986)))</f>
        <v/>
      </c>
    </row>
    <row r="1986">
      <c r="A1986" t="inlineStr">
        <is>
          <t>masterReg/register_reg_r1_0_31_6_11_i_7/I0</t>
        </is>
      </c>
      <c r="B1986" t="inlineStr">
        <is>
          <t>Inpin</t>
        </is>
      </c>
      <c r="D1986" t="n">
        <v>0</v>
      </c>
      <c r="E1986" t="n">
        <v>0.137</v>
      </c>
      <c r="F1986" t="n">
        <v>0.11</v>
      </c>
      <c r="G1986" t="n">
        <v>0.351</v>
      </c>
      <c r="H1986" t="n">
        <v>0.283</v>
      </c>
    </row>
    <row r="1987">
      <c r="A1987" t="inlineStr">
        <is>
          <t>sw_IBUF[1]: sw_IBUF[1]_inst/O to masterReg/register_reg_r1_0_31_6_11_i_7/I0 sum delays</t>
        </is>
      </c>
      <c r="E1987">
        <f>(E2 + E5 + E7 + E9 + E11 + E15 + E18 + E31 + E40 + E50 + E59 + E68 + E1767 + E1769 + E1938 + E1966 + E1981 + E1984 + E1986)</f>
        <v/>
      </c>
      <c r="F1987">
        <f>(F2 + F5 + F7 + F9 + F11 + F15 + F18 + F31 + F40 + F50 + F59 + F68 + F1767 + F1769 + F1938 + F1966 + F1981 + F1984 + F1986)</f>
        <v/>
      </c>
      <c r="G1987">
        <f>(G2 + G5 + G7 + G9 + G11 + G15 + G18 + G31 + G40 + G50 + G59 + G68 + G1767 + G1769 + G1938 + G1966 + G1981 + G1984 + G1986)</f>
        <v/>
      </c>
      <c r="H1987">
        <f>(H2 + H5 + H7 + H9 + H11 + H15 + H18 + H31 + H40 + H50 + H59 + H68 + H1767 + H1769 + H1938 + H1966 + H1981 + H1984 + H1986)</f>
        <v/>
      </c>
      <c r="J1987">
        <f>(J2 + J4 + J5 + J6 + J7 + J8 + J9 + J10 + J11 + J14 + J15 + J17 + J18 + J30 + J31 + J39 + J40 + J49 + J50 + J58 + J59 + J67 + J68 + J76 + J1767 + J1768 + J1769 + J1772 + J1938 + J1943 + J1966 + J1969 + J1981 + J1983 + J1984 + J1985 + J1986)</f>
        <v/>
      </c>
    </row>
    <row r="1988">
      <c r="A1988" t="inlineStr">
        <is>
          <t>sw_IBUF[1]: sw_IBUF[1]_inst/O to masterReg/register_reg_r1_0_31_6_11_i_7/I0sum delays + cap delay</t>
        </is>
      </c>
      <c r="E1988">
        <f>1000*(E1987 + J1987)</f>
        <v/>
      </c>
      <c r="F1988">
        <f>1000*(F1987 + J1987)</f>
        <v/>
      </c>
      <c r="G1988">
        <f>1000*(G1987 + J1987)</f>
        <v/>
      </c>
      <c r="H1988">
        <f>1000*(H1987 + J1987)</f>
        <v/>
      </c>
    </row>
    <row r="1990">
      <c r="A1990" t="inlineStr">
        <is>
          <t>sw_IBUF[1]: sw_IBUF[1]_inst/O to masterReg/register_reg_r1_0_31_6_11_i_7/I0Total delay (from Vivado)</t>
        </is>
      </c>
      <c r="E1990" t="inlineStr">
        <is>
          <t>1348</t>
        </is>
      </c>
      <c r="F1990" t="inlineStr">
        <is>
          <t>1163</t>
        </is>
      </c>
      <c r="G1990" t="inlineStr">
        <is>
          <t>2349</t>
        </is>
      </c>
      <c r="H1990" t="inlineStr">
        <is>
          <t>1990</t>
        </is>
      </c>
    </row>
    <row r="1992">
      <c r="A1992" t="inlineStr">
        <is>
          <t>INT_L_X2Y45/INT_L.SR1BEG_S0-&gt;&gt;ER1BEG1</t>
        </is>
      </c>
      <c r="B1992" t="inlineStr">
        <is>
          <t>Buffer</t>
        </is>
      </c>
      <c r="C1992" t="n">
        <v>1.16220225</v>
      </c>
      <c r="D1992" t="n">
        <v>0.008429000000000001</v>
      </c>
      <c r="E1992" t="n">
        <v>0.044</v>
      </c>
      <c r="F1992" t="n">
        <v>0.036</v>
      </c>
      <c r="G1992" t="n">
        <v>0.124</v>
      </c>
      <c r="H1992" t="n">
        <v>0.103</v>
      </c>
      <c r="I1992">
        <f>((D1995) + (D1993 + D1994))</f>
        <v/>
      </c>
      <c r="J1992">
        <f>(((D1995) + (D1993 + D1994))*C1992)</f>
        <v/>
      </c>
    </row>
    <row r="1993">
      <c r="A1993" t="inlineStr">
        <is>
          <t>INT_L_X2Y45/ER1BEG1</t>
        </is>
      </c>
      <c r="B1993" t="inlineStr">
        <is>
          <t>Part of wire</t>
        </is>
      </c>
      <c r="C1993" t="n">
        <v>0</v>
      </c>
      <c r="D1993" t="n">
        <v>0</v>
      </c>
    </row>
    <row r="1994">
      <c r="A1994" t="inlineStr">
        <is>
          <t>INT_R_X3Y45/ER1END1</t>
        </is>
      </c>
      <c r="B1994" t="inlineStr">
        <is>
          <t>Part of wire</t>
        </is>
      </c>
      <c r="C1994" t="n">
        <v>0</v>
      </c>
      <c r="D1994" t="n">
        <v>0</v>
      </c>
      <c r="I1994">
        <f>(((D1993 + D1994)/2) + (D1995))</f>
        <v/>
      </c>
      <c r="J1994">
        <f>((C1993 + C1994)*(((D1993 + D1994)/2) + (D1995)))</f>
        <v/>
      </c>
    </row>
    <row r="1995">
      <c r="A1995" t="inlineStr">
        <is>
          <t>INT_R_X3Y45/INT_R.ER1END1-&gt;&gt;EL1BEG0</t>
        </is>
      </c>
      <c r="B1995" t="inlineStr">
        <is>
          <t>Buffer</t>
        </is>
      </c>
      <c r="C1995" t="n">
        <v>1.16220225</v>
      </c>
      <c r="D1995" t="n">
        <v>0.008429000000000001</v>
      </c>
      <c r="E1995" t="n">
        <v>0.043</v>
      </c>
      <c r="F1995" t="n">
        <v>0.035</v>
      </c>
      <c r="G1995" t="n">
        <v>0.124</v>
      </c>
      <c r="H1995" t="n">
        <v>0.103</v>
      </c>
      <c r="I1995">
        <f>((D2001 + D2014) + (D1996 + D1997 + D1998 + D1999 + D2000))</f>
        <v/>
      </c>
      <c r="J1995">
        <f>(((D2001 + D2014) + (D1996 + D1997 + D1998 + D1999 + D2000))*C1995)</f>
        <v/>
      </c>
    </row>
    <row r="1996">
      <c r="A1996" t="inlineStr">
        <is>
          <t>INT_R_X3Y45/EL1BEG0</t>
        </is>
      </c>
      <c r="B1996" t="inlineStr">
        <is>
          <t>Part of wire</t>
        </is>
      </c>
      <c r="C1996" t="n">
        <v>0</v>
      </c>
      <c r="D1996" t="n">
        <v>0</v>
      </c>
    </row>
    <row r="1997">
      <c r="A1997" t="inlineStr">
        <is>
          <t>INT_L_X4Y45/EL1END0</t>
        </is>
      </c>
      <c r="B1997" t="inlineStr">
        <is>
          <t>Part of wire</t>
        </is>
      </c>
      <c r="C1997" t="n">
        <v>0</v>
      </c>
      <c r="D1997" t="n">
        <v>0</v>
      </c>
    </row>
    <row r="1998">
      <c r="A1998" t="inlineStr">
        <is>
          <t>INT_L_X4Y44/EL1END_S3_0</t>
        </is>
      </c>
      <c r="B1998" t="inlineStr">
        <is>
          <t>Part of wire</t>
        </is>
      </c>
      <c r="C1998" t="n">
        <v>0</v>
      </c>
      <c r="D1998" t="n">
        <v>0</v>
      </c>
    </row>
    <row r="1999">
      <c r="A1999" t="inlineStr">
        <is>
          <t>CLBLM_R_X3Y45/CLBLM_EL1BEG0</t>
        </is>
      </c>
      <c r="B1999" t="inlineStr">
        <is>
          <t>Part of wire</t>
        </is>
      </c>
      <c r="C1999" t="n">
        <v>0.052151</v>
      </c>
      <c r="D1999" t="n">
        <v>0.004690000000000001</v>
      </c>
    </row>
    <row r="2000">
      <c r="A2000" t="inlineStr">
        <is>
          <t>CLBLL_L_X4Y45/CLBLL_EL1BEG0</t>
        </is>
      </c>
      <c r="B2000" t="inlineStr">
        <is>
          <t>Part of wire</t>
        </is>
      </c>
      <c r="C2000" t="n">
        <v>0.045632</v>
      </c>
      <c r="D2000" t="n">
        <v>0.004690000000000001</v>
      </c>
      <c r="I2000">
        <f>(((D1996 + D1997 + D1998 + D1999 + D2000)/2) + (D2001 + D2014))</f>
        <v/>
      </c>
      <c r="J2000">
        <f>((C1996 + C1997 + C1998 + C1999 + C2000)*(((D1996 + D1997 + D1998 + D1999 + D2000)/2) + (D2001 + D2014)))</f>
        <v/>
      </c>
    </row>
    <row r="2001">
      <c r="A2001" t="inlineStr">
        <is>
          <t>INT_L_X4Y45/INT_L.EL1END0-&gt;&gt;BYP_ALT0</t>
        </is>
      </c>
      <c r="B2001" t="inlineStr">
        <is>
          <t>Buffer</t>
        </is>
      </c>
      <c r="C2001" t="n">
        <v>0</v>
      </c>
      <c r="D2001" t="n">
        <v>0.00757</v>
      </c>
      <c r="E2001" t="n">
        <v>0</v>
      </c>
      <c r="F2001" t="n">
        <v>0</v>
      </c>
      <c r="G2001" t="n">
        <v>0</v>
      </c>
      <c r="H2001" t="n">
        <v>0</v>
      </c>
      <c r="I2001">
        <f>((D2003) + (D2002))</f>
        <v/>
      </c>
      <c r="J2001">
        <f>(((D2003) + (D2002))*C2001)</f>
        <v/>
      </c>
    </row>
    <row r="2002">
      <c r="A2002" t="inlineStr">
        <is>
          <t>INT_L_X4Y45/BYP_ALT0</t>
        </is>
      </c>
      <c r="B2002" t="inlineStr">
        <is>
          <t>Part of wire</t>
        </is>
      </c>
      <c r="C2002" t="n">
        <v>0</v>
      </c>
      <c r="D2002" t="n">
        <v>0</v>
      </c>
      <c r="I2002">
        <f>(((D2002)/2) + (D2003))</f>
        <v/>
      </c>
      <c r="J2002">
        <f>((C2002)*(((D2002)/2) + (D2003)))</f>
        <v/>
      </c>
    </row>
    <row r="2003">
      <c r="A2003" t="inlineStr">
        <is>
          <t>INT_L_X4Y45/INT_L.BYP_ALT0-&gt;&gt;BYP_L0</t>
        </is>
      </c>
      <c r="B2003" t="inlineStr">
        <is>
          <t>Buffer</t>
        </is>
      </c>
      <c r="C2003" t="n">
        <v>3.489880625</v>
      </c>
      <c r="D2003" t="n">
        <v>0</v>
      </c>
      <c r="E2003" t="n">
        <v>0.055</v>
      </c>
      <c r="F2003" t="n">
        <v>0.045</v>
      </c>
      <c r="G2003" t="n">
        <v>0.179</v>
      </c>
      <c r="H2003" t="n">
        <v>0.148</v>
      </c>
      <c r="I2003">
        <f>((((D2008) + (D2007))) + (D2004 + D2005))</f>
        <v/>
      </c>
      <c r="J2003">
        <f>(((((D2008) + (D2007))) + (D2004 + D2005))*C2003)</f>
        <v/>
      </c>
    </row>
    <row r="2004">
      <c r="A2004" t="inlineStr">
        <is>
          <t>INT_L_X4Y45/BYP_L0</t>
        </is>
      </c>
      <c r="B2004" t="inlineStr">
        <is>
          <t>Part of wire</t>
        </is>
      </c>
      <c r="C2004" t="n">
        <v>0</v>
      </c>
      <c r="D2004" t="n">
        <v>0</v>
      </c>
    </row>
    <row r="2005">
      <c r="A2005" t="inlineStr">
        <is>
          <t>CLBLL_L_X4Y45/CLBLL_BYP0</t>
        </is>
      </c>
      <c r="B2005" t="inlineStr">
        <is>
          <t>Part of wire</t>
        </is>
      </c>
      <c r="C2005" t="n">
        <v>0</v>
      </c>
      <c r="D2005" t="n">
        <v>0</v>
      </c>
      <c r="I2005">
        <f>(((D2004 + D2005)/2) + (((D2008) + (D2007))))</f>
        <v/>
      </c>
      <c r="J2005">
        <f>((C2004 + C2005)*(((D2004 + D2005)/2) + (((D2008) + (D2007)))))</f>
        <v/>
      </c>
    </row>
    <row r="2006">
      <c r="A2006" t="inlineStr">
        <is>
          <t>CLBLL_L_X4Y45/CLBLL_L.CLBLL_BYP0-&gt;CLBLL_L_AX</t>
        </is>
      </c>
      <c r="B2006" t="inlineStr">
        <is>
          <t>PassTransistor</t>
        </is>
      </c>
      <c r="C2006" t="n">
        <v>0</v>
      </c>
      <c r="E2006" t="n">
        <v>0</v>
      </c>
      <c r="F2006" t="n">
        <v>0</v>
      </c>
      <c r="G2006" t="n">
        <v>0</v>
      </c>
      <c r="H2006" t="n">
        <v>0</v>
      </c>
      <c r="I2006">
        <f>((D2008) + (D2007))</f>
        <v/>
      </c>
      <c r="J2006">
        <f>(((D2008) + (D2007))*C2006)</f>
        <v/>
      </c>
    </row>
    <row r="2007">
      <c r="A2007" t="inlineStr">
        <is>
          <t>CLBLL_L_X4Y45/CLBLL_L_AX</t>
        </is>
      </c>
      <c r="B2007" t="inlineStr">
        <is>
          <t>Part of wire</t>
        </is>
      </c>
      <c r="C2007" t="n">
        <v>0</v>
      </c>
      <c r="D2007" t="n">
        <v>0</v>
      </c>
      <c r="I2007">
        <f>(((D2007)/2) + (D2008))</f>
        <v/>
      </c>
      <c r="J2007">
        <f>((C2007)*(((D2007)/2) + (D2008)))</f>
        <v/>
      </c>
    </row>
    <row r="2008">
      <c r="A2008" t="inlineStr">
        <is>
          <t>masterReg/register_reg_r1_0_31_0_5_i_24/S</t>
        </is>
      </c>
      <c r="B2008" t="inlineStr">
        <is>
          <t>Inpin</t>
        </is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t="inlineStr">
        <is>
          <t>sw_IBUF[1]: sw_IBUF[1]_inst/O to masterReg/register_reg_r1_0_31_0_5_i_24/S sum delays</t>
        </is>
      </c>
      <c r="E2009">
        <f>(E2 + E5 + E7 + E9 + E11 + E15 + E18 + E31 + E40 + E50 + E59 + E68 + E1767 + E1992 + E1995 + E2001 + E2003 + E2006 + E2008)</f>
        <v/>
      </c>
      <c r="F2009">
        <f>(F2 + F5 + F7 + F9 + F11 + F15 + F18 + F31 + F40 + F50 + F59 + F68 + F1767 + F1992 + F1995 + F2001 + F2003 + F2006 + F2008)</f>
        <v/>
      </c>
      <c r="G2009">
        <f>(G2 + G5 + G7 + G9 + G11 + G15 + G18 + G31 + G40 + G50 + G59 + G68 + G1767 + G1992 + G1995 + G2001 + G2003 + G2006 + G2008)</f>
        <v/>
      </c>
      <c r="H2009">
        <f>(H2 + H5 + H7 + H9 + H11 + H15 + H18 + H31 + H40 + H50 + H59 + H68 + H1767 + H1992 + H1995 + H2001 + H2003 + H2006 + H2008)</f>
        <v/>
      </c>
      <c r="J2009">
        <f>(J2 + J4 + J5 + J6 + J7 + J8 + J9 + J10 + J11 + J14 + J15 + J17 + J18 + J30 + J31 + J39 + J40 + J49 + J50 + J58 + J59 + J67 + J68 + J76 + J1767 + J1768 + J1992 + J1994 + J1995 + J2000 + J2001 + J2002 + J2003 + J2005 + J2006 + J2007 + J2008)</f>
        <v/>
      </c>
    </row>
    <row r="2010">
      <c r="A2010" t="inlineStr">
        <is>
          <t>sw_IBUF[1]: sw_IBUF[1]_inst/O to masterReg/register_reg_r1_0_31_0_5_i_24/Ssum delays + cap delay</t>
        </is>
      </c>
      <c r="E2010">
        <f>1000*(E2009 + J2009)</f>
        <v/>
      </c>
      <c r="F2010">
        <f>1000*(F2009 + J2009)</f>
        <v/>
      </c>
      <c r="G2010">
        <f>1000*(G2009 + J2009)</f>
        <v/>
      </c>
      <c r="H2010">
        <f>1000*(H2009 + J2009)</f>
        <v/>
      </c>
    </row>
    <row r="2012">
      <c r="A2012" t="inlineStr">
        <is>
          <t>sw_IBUF[1]: sw_IBUF[1]_inst/O to masterReg/register_reg_r1_0_31_0_5_i_24/STotal delay (from Vivado)</t>
        </is>
      </c>
      <c r="E2012" t="inlineStr">
        <is>
          <t>1084</t>
        </is>
      </c>
      <c r="F2012" t="inlineStr">
        <is>
          <t>933</t>
        </is>
      </c>
      <c r="G2012" t="inlineStr">
        <is>
          <t>1877</t>
        </is>
      </c>
      <c r="H2012" t="inlineStr">
        <is>
          <t>1590</t>
        </is>
      </c>
    </row>
    <row r="2014">
      <c r="A2014" t="inlineStr">
        <is>
          <t>INT_L_X4Y45/INT_L.EL1END0-&gt;&gt;IMUX_L1</t>
        </is>
      </c>
      <c r="B2014" t="inlineStr">
        <is>
          <t>Buffer</t>
        </is>
      </c>
      <c r="C2014" t="n">
        <v>1.6107141875</v>
      </c>
      <c r="D2014" t="n">
        <v>0.007713</v>
      </c>
      <c r="E2014" t="n">
        <v>0.047</v>
      </c>
      <c r="F2014" t="n">
        <v>0.038</v>
      </c>
      <c r="G2014" t="n">
        <v>0.138</v>
      </c>
      <c r="H2014" t="n">
        <v>0.114</v>
      </c>
      <c r="I2014">
        <f>((((D2019) + (D2018))) + (D2015 + D2016))</f>
        <v/>
      </c>
      <c r="J2014">
        <f>(((((D2019) + (D2018))) + (D2015 + D2016))*C2014)</f>
        <v/>
      </c>
    </row>
    <row r="2015">
      <c r="A2015" t="inlineStr">
        <is>
          <t>INT_L_X4Y45/IMUX_L1</t>
        </is>
      </c>
      <c r="B2015" t="inlineStr">
        <is>
          <t>Part of wire</t>
        </is>
      </c>
      <c r="C2015" t="n">
        <v>0</v>
      </c>
      <c r="D2015" t="n">
        <v>0</v>
      </c>
    </row>
    <row r="2016">
      <c r="A2016" t="inlineStr">
        <is>
          <t>CLBLL_L_X4Y45/CLBLL_IMUX1</t>
        </is>
      </c>
      <c r="B2016" t="inlineStr">
        <is>
          <t>Part of wire</t>
        </is>
      </c>
      <c r="C2016" t="n">
        <v>0</v>
      </c>
      <c r="D2016" t="n">
        <v>0</v>
      </c>
      <c r="I2016">
        <f>(((D2015 + D2016)/2) + (((D2019) + (D2018))))</f>
        <v/>
      </c>
      <c r="J2016">
        <f>((C2015 + C2016)*(((D2015 + D2016)/2) + (((D2019) + (D2018)))))</f>
        <v/>
      </c>
    </row>
    <row r="2017">
      <c r="A2017" t="inlineStr">
        <is>
          <t>CLBLL_L_X4Y45/CLBLL_L.CLBLL_IMUX1-&gt;CLBLL_LL_A3</t>
        </is>
      </c>
      <c r="B2017" t="inlineStr">
        <is>
          <t>PassTransistor</t>
        </is>
      </c>
      <c r="C2017" t="n">
        <v>0</v>
      </c>
      <c r="E2017" t="n">
        <v>0</v>
      </c>
      <c r="F2017" t="n">
        <v>0</v>
      </c>
      <c r="G2017" t="n">
        <v>0</v>
      </c>
      <c r="H2017" t="n">
        <v>0</v>
      </c>
      <c r="I2017">
        <f>((D2019) + (D2018))</f>
        <v/>
      </c>
      <c r="J2017">
        <f>(((D2019) + (D2018))*C2017)</f>
        <v/>
      </c>
    </row>
    <row r="2018">
      <c r="A2018" t="inlineStr">
        <is>
          <t>CLBLL_L_X4Y45/CLBLL_LL_A3</t>
        </is>
      </c>
      <c r="B2018" t="inlineStr">
        <is>
          <t>Part of wire</t>
        </is>
      </c>
      <c r="C2018" t="n">
        <v>0</v>
      </c>
      <c r="D2018" t="n">
        <v>0.007955</v>
      </c>
      <c r="I2018">
        <f>(((D2018)/2) + (D2019))</f>
        <v/>
      </c>
      <c r="J2018">
        <f>((C2018)*(((D2018)/2) + (D2019)))</f>
        <v/>
      </c>
    </row>
    <row r="2019">
      <c r="A2019" t="inlineStr">
        <is>
          <t>ALU1/readData2[0]_i_6/I3</t>
        </is>
      </c>
      <c r="B2019" t="inlineStr">
        <is>
          <t>Inpin</t>
        </is>
      </c>
      <c r="D2019" t="n">
        <v>0</v>
      </c>
      <c r="E2019" t="n">
        <v>0.133</v>
      </c>
      <c r="F2019" t="n">
        <v>0.107</v>
      </c>
      <c r="G2019" t="n">
        <v>0.344</v>
      </c>
      <c r="H2019" t="n">
        <v>0.278</v>
      </c>
    </row>
    <row r="2020">
      <c r="A2020" t="inlineStr">
        <is>
          <t>sw_IBUF[1]: sw_IBUF[1]_inst/O to ALU1/readData2[0]_i_6/I3 sum delays</t>
        </is>
      </c>
      <c r="E2020">
        <f>(E2 + E5 + E7 + E9 + E11 + E15 + E18 + E31 + E40 + E50 + E59 + E68 + E1767 + E1992 + E1995 + E2014 + E2017 + E2019)</f>
        <v/>
      </c>
      <c r="F2020">
        <f>(F2 + F5 + F7 + F9 + F11 + F15 + F18 + F31 + F40 + F50 + F59 + F68 + F1767 + F1992 + F1995 + F2014 + F2017 + F2019)</f>
        <v/>
      </c>
      <c r="G2020">
        <f>(G2 + G5 + G7 + G9 + G11 + G15 + G18 + G31 + G40 + G50 + G59 + G68 + G1767 + G1992 + G1995 + G2014 + G2017 + G2019)</f>
        <v/>
      </c>
      <c r="H2020">
        <f>(H2 + H5 + H7 + H9 + H11 + H15 + H18 + H31 + H40 + H50 + H59 + H68 + H1767 + H1992 + H1995 + H2014 + H2017 + H2019)</f>
        <v/>
      </c>
      <c r="J2020">
        <f>(J2 + J4 + J5 + J6 + J7 + J8 + J9 + J10 + J11 + J14 + J15 + J17 + J18 + J30 + J31 + J39 + J40 + J49 + J50 + J58 + J59 + J67 + J68 + J76 + J1767 + J1768 + J1992 + J1994 + J1995 + J2000 + J2014 + J2016 + J2017 + J2018 + J2019)</f>
        <v/>
      </c>
    </row>
    <row r="2021">
      <c r="A2021" t="inlineStr">
        <is>
          <t>sw_IBUF[1]: sw_IBUF[1]_inst/O to ALU1/readData2[0]_i_6/I3sum delays + cap delay</t>
        </is>
      </c>
      <c r="E2021">
        <f>1000*(E2020 + J2020)</f>
        <v/>
      </c>
      <c r="F2021">
        <f>1000*(F2020 + J2020)</f>
        <v/>
      </c>
      <c r="G2021">
        <f>1000*(G2020 + J2020)</f>
        <v/>
      </c>
      <c r="H2021">
        <f>1000*(H2020 + J2020)</f>
        <v/>
      </c>
    </row>
    <row r="2023">
      <c r="A2023" t="inlineStr">
        <is>
          <t>sw_IBUF[1]: sw_IBUF[1]_inst/O to ALU1/readData2[0]_i_6/I3Total delay (from Vivado)</t>
        </is>
      </c>
      <c r="E2023" t="inlineStr">
        <is>
          <t>1216</t>
        </is>
      </c>
      <c r="F2023" t="inlineStr">
        <is>
          <t>1040</t>
        </is>
      </c>
      <c r="G2023" t="inlineStr">
        <is>
          <t>2135</t>
        </is>
      </c>
      <c r="H2023" t="inlineStr">
        <is>
          <t>1798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1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LIOB33_X0Y9/IOB_IBUF0 LIOI3_X0Y9/LIOI_IBUF0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LIOB33_X0Y9/IOB_IBUF0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LIOI3_X0Y9/LIOI_IBUF0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LIOI3_X0Y9/LIOI3.LIOI_IBUF0-&gt;LIOI_I0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LIOI3_X0Y9/LIOI_I0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LIOI3_X0Y9/LIOI3.LIOI_I0-&gt;LIOI_ILOGIC0_D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LIOI3_X0Y9/LIOI_ILOGIC0_D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LIOI3_X0Y9/LIOI3.LIOI_ILOGIC0_D-&gt;&gt;IOI_ILOGIC0_O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LIOI3_X0Y9/IOI_ILOGIC0_O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LIOI3_X0Y9/LIOI3.IOI_ILOGIC0_O-&gt;&gt;IOI_LOGIC_OUTS18_1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LIOI3_X0Y9/IOI_LOGIC_OUTS18_1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IO_INT_INTERFACE_L_X0Y10/INT_INTERFACE_LOGIC_OUTS_L_B18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L_TERM_INT_X2Y11/TERM_INT_LOGIC_OUTS_L_B18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IO_INT_INTERFACE_L_X0Y10/IO_INT_INTERFACE_L.INT_INTERFACE_LOGIC_OUTS_L_B18-&gt;&gt;INT_INTERFACE_LOGIC_OUTS_L18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IO_INT_INTERFACE_L_X0Y10/INT_INTERFACE_LOGIC_OUTS_L18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INT_L_X0Y10/LOGIC_OUTS_L18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INT_L_X0Y10/INT_L.LOGIC_OUTS_L18-&gt;&gt;NE6BEG0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0.076</v>
      </c>
      <c r="F18" t="n">
        <v>0.062</v>
      </c>
      <c r="G18" t="n">
        <v>0.176</v>
      </c>
      <c r="H18" t="n">
        <v>0.145</v>
      </c>
      <c r="I18">
        <f>((D31) + (D19 + D20 + D21 + D22 + D23 + D24 + D25 + D26 + D27 + D28 + D29 + D30))</f>
        <v/>
      </c>
      <c r="J18">
        <f>(((D31) + (D19 + D20 + D21 + D22 + D23 + D24 + D25 + D26 + D27 + D28 + D29 + D30))*C18)</f>
        <v/>
      </c>
    </row>
    <row r="19">
      <c r="A19" t="inlineStr">
        <is>
          <t>INT_L_X0Y10/NE6BEG0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INT_L_X2Y14/NE6END0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INT_R_X1Y10/NE6A0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INT_R_X1Y11/NE6B0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INT_R_X1Y12/NE6C0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INT_R_X1Y13/NE6D0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INT_R_X1Y14/NE6E0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INT_INTERFACE_R_X1Y14/INT_INTERFACE_NE4C0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CMT_FIFO_R_X7Y20/CMT_FIFO_NE4C0_1</t>
        </is>
      </c>
      <c r="B27" t="inlineStr">
        <is>
          <t>Part of wire</t>
        </is>
      </c>
      <c r="C27" t="n">
        <v>0.31751</v>
      </c>
      <c r="D27" t="n">
        <v>0.018</v>
      </c>
    </row>
    <row r="28">
      <c r="A28" t="inlineStr">
        <is>
          <t>CMT_TOP_R_LOWER_B_X8Y9/CMT_TOP_NE4C0_14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VBRK_X9Y15/VBRK_NE4C0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CLBLL_L_X2Y14/CLBLL_NE4C0</t>
        </is>
      </c>
      <c r="B30" t="inlineStr">
        <is>
          <t>Part of wire</t>
        </is>
      </c>
      <c r="C30" t="n">
        <v>0</v>
      </c>
      <c r="D30" t="n">
        <v>0</v>
      </c>
      <c r="I30">
        <f>(((D19 + D20 + D21 + D22 + D23 + D24 + D25 + D26 + D27 + D28 + D29 + D30)/2) + (D31))</f>
        <v/>
      </c>
      <c r="J30">
        <f>((C19 + C20 + C21 + C22 + C23 + C24 + C25 + C26 + C27 + C28 + C29 + C30)*(((D19 + D20 + D21 + D22 + D23 + D24 + D25 + D26 + D27 + D28 + D29 + D30)/2) + (D31)))</f>
        <v/>
      </c>
    </row>
    <row r="31">
      <c r="A31" t="inlineStr">
        <is>
          <t>INT_L_X2Y14/INT_L.NE6END0-&gt;&gt;NE6BEG0</t>
        </is>
      </c>
      <c r="B31" t="inlineStr">
        <is>
          <t>Buffer</t>
        </is>
      </c>
      <c r="C31" t="n">
        <v>1.5845231875</v>
      </c>
      <c r="D31" t="n">
        <v>0.009979</v>
      </c>
      <c r="E31" t="n">
        <v>0.076</v>
      </c>
      <c r="F31" t="n">
        <v>0.062</v>
      </c>
      <c r="G31" t="n">
        <v>0.176</v>
      </c>
      <c r="H31" t="n">
        <v>0.145</v>
      </c>
      <c r="I31">
        <f>((D41) + (D32 + D33 + D34 + D35 + D36 + D37 + D38 + D39 + D40))</f>
        <v/>
      </c>
      <c r="J31">
        <f>(((D41) + (D32 + D33 + D34 + D35 + D36 + D37 + D38 + D39 + D40))*C31)</f>
        <v/>
      </c>
    </row>
    <row r="32">
      <c r="A32" t="inlineStr">
        <is>
          <t>INT_L_X2Y14/NE6BEG0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INT_L_X4Y18/NE6END0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INT_R_X3Y14/NE6A0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INT_R_X3Y15/NE6B0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INT_R_X3Y16/NE6C0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INT_R_X3Y17/NE6D0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INT_R_X3Y18/NE6E0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CLBLM_R_X3Y18/CLBLM_NE4C0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CLBLL_L_X4Y18/CLBLL_NE4C0</t>
        </is>
      </c>
      <c r="B40" t="inlineStr">
        <is>
          <t>Part of wire</t>
        </is>
      </c>
      <c r="C40" t="n">
        <v>0</v>
      </c>
      <c r="D40" t="n">
        <v>0</v>
      </c>
      <c r="I40">
        <f>(((D32 + D33 + D34 + D35 + D36 + D37 + D38 + D39 + D40)/2) + (D41))</f>
        <v/>
      </c>
      <c r="J40">
        <f>((C32 + C33 + C34 + C35 + C36 + C37 + C38 + C39 + C40)*(((D32 + D33 + D34 + D35 + D36 + D37 + D38 + D39 + D40)/2) + (D41)))</f>
        <v/>
      </c>
    </row>
    <row r="41">
      <c r="A41" t="inlineStr">
        <is>
          <t>INT_L_X4Y18/INT_L.NE6END0-&gt;&gt;NN6BEG0</t>
        </is>
      </c>
      <c r="B41" t="inlineStr">
        <is>
          <t>Buffer</t>
        </is>
      </c>
      <c r="C41" t="n">
        <v>1.5845231875</v>
      </c>
      <c r="D41" t="n">
        <v>0.009979</v>
      </c>
      <c r="E41" t="n">
        <v>0.081</v>
      </c>
      <c r="F41" t="n">
        <v>0.067</v>
      </c>
      <c r="G41" t="n">
        <v>0.18</v>
      </c>
      <c r="H41" t="n">
        <v>0.149</v>
      </c>
      <c r="I41">
        <f>((D50) + (D42 + D43 + D44 + D45 + D46 + D47 + D48 + D49))</f>
        <v/>
      </c>
      <c r="J41">
        <f>(((D50) + (D42 + D43 + D44 + D45 + D46 + D47 + D48 + D49))*C41)</f>
        <v/>
      </c>
    </row>
    <row r="42">
      <c r="A42" t="inlineStr">
        <is>
          <t>INT_L_X4Y18/NN6BEG0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INT_L_X4Y24/NN6END0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INT_L_X4Y23/NN6END_S1_0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INT_L_X4Y19/NN6A0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INT_L_X4Y20/NN6B0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INT_L_X4Y21/NN6C0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INT_L_X4Y22/NN6D0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INT_L_X4Y23/NN6E0</t>
        </is>
      </c>
      <c r="B49" t="inlineStr">
        <is>
          <t>Part of wire</t>
        </is>
      </c>
      <c r="C49" t="n">
        <v>0</v>
      </c>
      <c r="D49" t="n">
        <v>0</v>
      </c>
      <c r="I49">
        <f>(((D42 + D43 + D44 + D45 + D46 + D47 + D48 + D49)/2) + (D50))</f>
        <v/>
      </c>
      <c r="J49">
        <f>((C42 + C43 + C44 + C45 + C46 + C47 + C48 + C49)*(((D42 + D43 + D44 + D45 + D46 + D47 + D48 + D49)/2) + (D50)))</f>
        <v/>
      </c>
    </row>
    <row r="50">
      <c r="A50" t="inlineStr">
        <is>
          <t>INT_L_X4Y24/INT_L.NN6END0-&gt;&gt;NN6BEG0</t>
        </is>
      </c>
      <c r="B50" t="inlineStr">
        <is>
          <t>Buffer</t>
        </is>
      </c>
      <c r="C50" t="n">
        <v>1.5845231875</v>
      </c>
      <c r="D50" t="n">
        <v>0.009979</v>
      </c>
      <c r="E50" t="n">
        <v>0.081</v>
      </c>
      <c r="F50" t="n">
        <v>0.067</v>
      </c>
      <c r="G50" t="n">
        <v>0.18</v>
      </c>
      <c r="H50" t="n">
        <v>0.149</v>
      </c>
      <c r="I50">
        <f>((D60) + (D51 + D52 + D53 + D54 + D55 + D56 + D57 + D58 + D59))</f>
        <v/>
      </c>
      <c r="J50">
        <f>(((D60) + (D51 + D52 + D53 + D54 + D55 + D56 + D57 + D58 + D59))*C50)</f>
        <v/>
      </c>
    </row>
    <row r="51">
      <c r="A51" t="inlineStr">
        <is>
          <t>INT_L_X4Y24/NN6BEG0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INT_L_X4Y30/NN6END0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INT_L_X4Y29/NN6END_S1_0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HCLK_L_X15Y26/HCLK_NN6BEG0</t>
        </is>
      </c>
      <c r="B54" t="inlineStr">
        <is>
          <t>Part of wire</t>
        </is>
      </c>
      <c r="C54" t="n">
        <v>0.15496</v>
      </c>
      <c r="D54" t="n">
        <v>0.01666</v>
      </c>
    </row>
    <row r="55">
      <c r="A55" t="inlineStr">
        <is>
          <t>INT_L_X4Y25/NN6A0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INT_L_X4Y26/NN6B0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INT_L_X4Y27/NN6C0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INT_L_X4Y28/NN6D0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INT_L_X4Y29/NN6E0</t>
        </is>
      </c>
      <c r="B59" t="inlineStr">
        <is>
          <t>Part of wire</t>
        </is>
      </c>
      <c r="C59" t="n">
        <v>0</v>
      </c>
      <c r="D59" t="n">
        <v>0</v>
      </c>
      <c r="I59">
        <f>(((D51 + D52 + D53 + D54 + D55 + D56 + D57 + D58 + D59)/2) + (D60))</f>
        <v/>
      </c>
      <c r="J59">
        <f>((C51 + C52 + C53 + C54 + C55 + C56 + C57 + C58 + C59)*(((D51 + D52 + D53 + D54 + D55 + D56 + D57 + D58 + D59)/2) + (D60)))</f>
        <v/>
      </c>
    </row>
    <row r="60">
      <c r="A60" t="inlineStr">
        <is>
          <t>INT_L_X4Y30/INT_L.NN6END0-&gt;&gt;NN6BEG0</t>
        </is>
      </c>
      <c r="B60" t="inlineStr">
        <is>
          <t>Buffer</t>
        </is>
      </c>
      <c r="C60" t="n">
        <v>1.5845231875</v>
      </c>
      <c r="D60" t="n">
        <v>0.009979</v>
      </c>
      <c r="E60" t="n">
        <v>0.081</v>
      </c>
      <c r="F60" t="n">
        <v>0.067</v>
      </c>
      <c r="G60" t="n">
        <v>0.18</v>
      </c>
      <c r="H60" t="n">
        <v>0.149</v>
      </c>
      <c r="I60">
        <f>((D69) + (D61 + D62 + D63 + D64 + D65 + D66 + D67 + D68))</f>
        <v/>
      </c>
      <c r="J60">
        <f>(((D69) + (D61 + D62 + D63 + D64 + D65 + D66 + D67 + D68))*C60)</f>
        <v/>
      </c>
    </row>
    <row r="61">
      <c r="A61" t="inlineStr">
        <is>
          <t>INT_L_X4Y30/NN6BEG0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INT_L_X4Y36/NN6END0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INT_L_X4Y35/NN6END_S1_0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INT_L_X4Y31/NN6A0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INT_L_X4Y32/NN6B0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INT_L_X4Y33/NN6C0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INT_L_X4Y34/NN6D0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INT_L_X4Y35/NN6E0</t>
        </is>
      </c>
      <c r="B68" t="inlineStr">
        <is>
          <t>Part of wire</t>
        </is>
      </c>
      <c r="C68" t="n">
        <v>0</v>
      </c>
      <c r="D68" t="n">
        <v>0</v>
      </c>
      <c r="I68">
        <f>(((D61 + D62 + D63 + D64 + D65 + D66 + D67 + D68)/2) + (D69))</f>
        <v/>
      </c>
      <c r="J68">
        <f>((C61 + C62 + C63 + C64 + C65 + C66 + C67 + C68)*(((D61 + D62 + D63 + D64 + D65 + D66 + D67 + D68)/2) + (D69)))</f>
        <v/>
      </c>
    </row>
    <row r="69">
      <c r="A69" t="inlineStr">
        <is>
          <t>INT_L_X4Y36/INT_L.NN6END0-&gt;&gt;NN6BEG0</t>
        </is>
      </c>
      <c r="B69" t="inlineStr">
        <is>
          <t>Buffer</t>
        </is>
      </c>
      <c r="C69" t="n">
        <v>1.5845231875</v>
      </c>
      <c r="D69" t="n">
        <v>0.009979</v>
      </c>
      <c r="E69" t="n">
        <v>0.081</v>
      </c>
      <c r="F69" t="n">
        <v>0.067</v>
      </c>
      <c r="G69" t="n">
        <v>0.18</v>
      </c>
      <c r="H69" t="n">
        <v>0.149</v>
      </c>
      <c r="I69">
        <f>((D78 + D201) + (D70 + D71 + D72 + D73 + D74 + D75 + D76 + D77))</f>
        <v/>
      </c>
      <c r="J69">
        <f>(((D78 + D201) + (D70 + D71 + D72 + D73 + D74 + D75 + D76 + D77))*C69)</f>
        <v/>
      </c>
    </row>
    <row r="70">
      <c r="A70" t="inlineStr">
        <is>
          <t>INT_L_X4Y36/NN6BEG0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INT_L_X4Y42/NN6END0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INT_L_X4Y41/NN6END_S1_0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INT_L_X4Y37/NN6A0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INT_L_X4Y38/NN6B0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INT_L_X4Y39/NN6C0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INT_L_X4Y40/NN6D0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INT_L_X4Y41/NN6E0</t>
        </is>
      </c>
      <c r="B77" t="inlineStr">
        <is>
          <t>Part of wire</t>
        </is>
      </c>
      <c r="C77" t="n">
        <v>0</v>
      </c>
      <c r="D77" t="n">
        <v>0</v>
      </c>
      <c r="I77">
        <f>(((D70 + D71 + D72 + D73 + D74 + D75 + D76 + D77)/2) + (D78 + D201))</f>
        <v/>
      </c>
      <c r="J77">
        <f>((C70 + C71 + C72 + C73 + C74 + C75 + C76 + C77)*(((D70 + D71 + D72 + D73 + D74 + D75 + D76 + D77)/2) + (D78 + D201)))</f>
        <v/>
      </c>
    </row>
    <row r="78">
      <c r="A78" t="inlineStr">
        <is>
          <t>INT_L_X4Y42/INT_L.NN6END0-&gt;&gt;NR1BEG0</t>
        </is>
      </c>
      <c r="B78" t="inlineStr">
        <is>
          <t>Buffer</t>
        </is>
      </c>
      <c r="C78" t="n">
        <v>1.16220225</v>
      </c>
      <c r="D78" t="n">
        <v>0.008429000000000001</v>
      </c>
      <c r="E78" t="n">
        <v>0.056</v>
      </c>
      <c r="F78" t="n">
        <v>0.046</v>
      </c>
      <c r="G78" t="n">
        <v>0.132</v>
      </c>
      <c r="H78" t="n">
        <v>0.109</v>
      </c>
      <c r="I78">
        <f>((D81 + D96 + D107) + (D79 + D80))</f>
        <v/>
      </c>
      <c r="J78">
        <f>(((D81 + D96 + D107) + (D79 + D80))*C78)</f>
        <v/>
      </c>
    </row>
    <row r="79">
      <c r="A79" t="inlineStr">
        <is>
          <t>INT_L_X4Y42/NR1BEG0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INT_L_X4Y43/NR1END0</t>
        </is>
      </c>
      <c r="B80" t="inlineStr">
        <is>
          <t>Part of wire</t>
        </is>
      </c>
      <c r="C80" t="n">
        <v>0</v>
      </c>
      <c r="D80" t="n">
        <v>0</v>
      </c>
      <c r="I80">
        <f>(((D79 + D80)/2) + (D81 + D96 + D107))</f>
        <v/>
      </c>
      <c r="J80">
        <f>((C79 + C80)*(((D79 + D80)/2) + (D81 + D96 + D107)))</f>
        <v/>
      </c>
    </row>
    <row r="81">
      <c r="A81" t="inlineStr">
        <is>
          <t>INT_L_X4Y43/INT_L.NR1END0-&gt;&gt;BYP_ALT0</t>
        </is>
      </c>
      <c r="B81" t="inlineStr">
        <is>
          <t>Buffer</t>
        </is>
      </c>
      <c r="C81" t="n">
        <v>0</v>
      </c>
      <c r="D81" t="n">
        <v>0.00757</v>
      </c>
      <c r="E81" t="n">
        <v>0</v>
      </c>
      <c r="F81" t="n">
        <v>0</v>
      </c>
      <c r="G81" t="n">
        <v>0</v>
      </c>
      <c r="H81" t="n">
        <v>0</v>
      </c>
      <c r="I81">
        <f>((D83) + (D82))</f>
        <v/>
      </c>
      <c r="J81">
        <f>(((D83) + (D82))*C81)</f>
        <v/>
      </c>
    </row>
    <row r="82">
      <c r="A82" t="inlineStr">
        <is>
          <t>INT_L_X4Y43/BYP_ALT0</t>
        </is>
      </c>
      <c r="B82" t="inlineStr">
        <is>
          <t>Part of wire</t>
        </is>
      </c>
      <c r="C82" t="n">
        <v>0</v>
      </c>
      <c r="D82" t="n">
        <v>0</v>
      </c>
      <c r="I82">
        <f>(((D82)/2) + (D83))</f>
        <v/>
      </c>
      <c r="J82">
        <f>((C82)*(((D82)/2) + (D83)))</f>
        <v/>
      </c>
    </row>
    <row r="83">
      <c r="A83" t="inlineStr">
        <is>
          <t>INT_L_X4Y43/INT_L.BYP_ALT0-&gt;&gt;BYP_BOUNCE0</t>
        </is>
      </c>
      <c r="B83" t="inlineStr">
        <is>
          <t>Buffer</t>
        </is>
      </c>
      <c r="C83" t="n">
        <v>1.4764880625</v>
      </c>
      <c r="D83" t="n">
        <v>0</v>
      </c>
      <c r="E83" t="n">
        <v>0.059</v>
      </c>
      <c r="F83" t="n">
        <v>0.049</v>
      </c>
      <c r="G83" t="n">
        <v>0.178</v>
      </c>
      <c r="H83" t="n">
        <v>0.147</v>
      </c>
      <c r="I83">
        <f>((D85) + (D84))</f>
        <v/>
      </c>
      <c r="J83">
        <f>(((D85) + (D84))*C83)</f>
        <v/>
      </c>
    </row>
    <row r="84">
      <c r="A84" t="inlineStr">
        <is>
          <t>INT_L_X4Y43/BYP_BOUNCE0</t>
        </is>
      </c>
      <c r="B84" t="inlineStr">
        <is>
          <t>Part of wire</t>
        </is>
      </c>
      <c r="C84" t="n">
        <v>0</v>
      </c>
      <c r="D84" t="n">
        <v>0</v>
      </c>
      <c r="I84">
        <f>(((D84)/2) + (D85))</f>
        <v/>
      </c>
      <c r="J84">
        <f>((C84)*(((D84)/2) + (D85)))</f>
        <v/>
      </c>
    </row>
    <row r="85">
      <c r="A85" t="inlineStr">
        <is>
          <t>INT_L_X4Y43/INT_L.BYP_BOUNCE0-&gt;&gt;IMUX_L34</t>
        </is>
      </c>
      <c r="B85" t="inlineStr">
        <is>
          <t>Buffer</t>
        </is>
      </c>
      <c r="C85" t="n">
        <v>1.6107141875</v>
      </c>
      <c r="D85" t="n">
        <v>0.007713</v>
      </c>
      <c r="E85" t="n">
        <v>0.047</v>
      </c>
      <c r="F85" t="n">
        <v>0.038</v>
      </c>
      <c r="G85" t="n">
        <v>0.138</v>
      </c>
      <c r="H85" t="n">
        <v>0.114</v>
      </c>
      <c r="I85">
        <f>((((D90) + (D89))) + (D86 + D87))</f>
        <v/>
      </c>
      <c r="J85">
        <f>(((((D90) + (D89))) + (D86 + D87))*C85)</f>
        <v/>
      </c>
    </row>
    <row r="86">
      <c r="A86" t="inlineStr">
        <is>
          <t>INT_L_X4Y43/IMUX_L34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CLBLL_L_X4Y43/CLBLL_IMUX34</t>
        </is>
      </c>
      <c r="B87" t="inlineStr">
        <is>
          <t>Part of wire</t>
        </is>
      </c>
      <c r="C87" t="n">
        <v>0</v>
      </c>
      <c r="D87" t="n">
        <v>0</v>
      </c>
      <c r="I87">
        <f>(((D86 + D87)/2) + (((D90) + (D89))))</f>
        <v/>
      </c>
      <c r="J87">
        <f>((C86 + C87)*(((D86 + D87)/2) + (((D90) + (D89)))))</f>
        <v/>
      </c>
    </row>
    <row r="88">
      <c r="A88" t="inlineStr">
        <is>
          <t>CLBLL_L_X4Y43/CLBLL_L.CLBLL_IMUX34-&gt;CLBLL_L_C6</t>
        </is>
      </c>
      <c r="B88" t="inlineStr">
        <is>
          <t>PassTransistor</t>
        </is>
      </c>
      <c r="C88" t="n">
        <v>0</v>
      </c>
      <c r="E88" t="n">
        <v>0</v>
      </c>
      <c r="F88" t="n">
        <v>0</v>
      </c>
      <c r="G88" t="n">
        <v>0</v>
      </c>
      <c r="H88" t="n">
        <v>0</v>
      </c>
      <c r="I88">
        <f>((D90) + (D89))</f>
        <v/>
      </c>
      <c r="J88">
        <f>(((D90) + (D89))*C88)</f>
        <v/>
      </c>
    </row>
    <row r="89">
      <c r="A89" t="inlineStr">
        <is>
          <t>CLBLL_L_X4Y43/CLBLL_L_C6</t>
        </is>
      </c>
      <c r="B89" t="inlineStr">
        <is>
          <t>Part of wire</t>
        </is>
      </c>
      <c r="C89" t="n">
        <v>0</v>
      </c>
      <c r="D89" t="n">
        <v>0</v>
      </c>
      <c r="I89">
        <f>(((D89)/2) + (D90))</f>
        <v/>
      </c>
      <c r="J89">
        <f>((C89)*(((D89)/2) + (D90)))</f>
        <v/>
      </c>
    </row>
    <row r="90">
      <c r="A90" t="inlineStr">
        <is>
          <t>masterReg/readData2[5]_i_2/I3</t>
        </is>
      </c>
      <c r="B90" t="inlineStr">
        <is>
          <t>Inpin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t="inlineStr">
        <is>
          <t>sw_IBUF[2]: sw_IBUF[2]_inst/O to masterReg/readData2[5]_i_2/I3 sum delays</t>
        </is>
      </c>
      <c r="E91">
        <f>(E2 + E5 + E7 + E9 + E11 + E15 + E18 + E31 + E41 + E50 + E60 + E69 + E78 + E81 + E83 + E85 + E88 + E90)</f>
        <v/>
      </c>
      <c r="F91">
        <f>(F2 + F5 + F7 + F9 + F11 + F15 + F18 + F31 + F41 + F50 + F60 + F69 + F78 + F81 + F83 + F85 + F88 + F90)</f>
        <v/>
      </c>
      <c r="G91">
        <f>(G2 + G5 + G7 + G9 + G11 + G15 + G18 + G31 + G41 + G50 + G60 + G69 + G78 + G81 + G83 + G85 + G88 + G90)</f>
        <v/>
      </c>
      <c r="H91">
        <f>(H2 + H5 + H7 + H9 + H11 + H15 + H18 + H31 + H41 + H50 + H60 + H69 + H78 + H81 + H83 + H85 + H88 + H90)</f>
        <v/>
      </c>
      <c r="J91">
        <f>(J2 + J4 + J5 + J6 + J7 + J8 + J9 + J10 + J11 + J14 + J15 + J17 + J18 + J30 + J31 + J40 + J41 + J49 + J50 + J59 + J60 + J68 + J69 + J77 + J78 + J80 + J81 + J82 + J83 + J84 + J85 + J87 + J88 + J89 + J90)</f>
        <v/>
      </c>
    </row>
    <row r="92">
      <c r="A92" t="inlineStr">
        <is>
          <t>sw_IBUF[2]: sw_IBUF[2]_inst/O to masterReg/readData2[5]_i_2/I3sum delays + cap delay</t>
        </is>
      </c>
      <c r="E92">
        <f>1000*(E91 + J91)</f>
        <v/>
      </c>
      <c r="F92">
        <f>1000*(F91 + J91)</f>
        <v/>
      </c>
      <c r="G92">
        <f>1000*(G91 + J91)</f>
        <v/>
      </c>
      <c r="H92">
        <f>1000*(H91 + J91)</f>
        <v/>
      </c>
    </row>
    <row r="94">
      <c r="A94" t="inlineStr">
        <is>
          <t>sw_IBUF[2]: sw_IBUF[2]_inst/O to masterReg/readData2[5]_i_2/I3Total delay (from Vivado)</t>
        </is>
      </c>
      <c r="E94" t="inlineStr">
        <is>
          <t>1021</t>
        </is>
      </c>
      <c r="F94" t="inlineStr">
        <is>
          <t>877</t>
        </is>
      </c>
      <c r="G94" t="inlineStr">
        <is>
          <t>1744</t>
        </is>
      </c>
      <c r="H94" t="inlineStr">
        <is>
          <t>1476</t>
        </is>
      </c>
    </row>
    <row r="96">
      <c r="A96" t="inlineStr">
        <is>
          <t>INT_L_X4Y43/INT_L.NR1END0-&gt;&gt;IMUX_L40</t>
        </is>
      </c>
      <c r="B96" t="inlineStr">
        <is>
          <t>Buffer</t>
        </is>
      </c>
      <c r="C96" t="n">
        <v>1.6107141875</v>
      </c>
      <c r="D96" t="n">
        <v>0.007713</v>
      </c>
      <c r="E96" t="n">
        <v>0.047</v>
      </c>
      <c r="F96" t="n">
        <v>0.038</v>
      </c>
      <c r="G96" t="n">
        <v>0.138</v>
      </c>
      <c r="H96" t="n">
        <v>0.114</v>
      </c>
      <c r="I96">
        <f>((((D101) + (D100))) + (D97 + D98))</f>
        <v/>
      </c>
      <c r="J96">
        <f>(((((D101) + (D100))) + (D97 + D98))*C96)</f>
        <v/>
      </c>
    </row>
    <row r="97">
      <c r="A97" t="inlineStr">
        <is>
          <t>INT_L_X4Y43/IMUX_L40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CLBLL_L_X4Y43/CLBLL_IMUX40</t>
        </is>
      </c>
      <c r="B98" t="inlineStr">
        <is>
          <t>Part of wire</t>
        </is>
      </c>
      <c r="C98" t="n">
        <v>0</v>
      </c>
      <c r="D98" t="n">
        <v>0</v>
      </c>
      <c r="I98">
        <f>(((D97 + D98)/2) + (((D101) + (D100))))</f>
        <v/>
      </c>
      <c r="J98">
        <f>((C97 + C98)*(((D97 + D98)/2) + (((D101) + (D100)))))</f>
        <v/>
      </c>
    </row>
    <row r="99">
      <c r="A99" t="inlineStr">
        <is>
          <t>CLBLL_L_X4Y43/CLBLL_L.CLBLL_IMUX40-&gt;CLBLL_LL_D1</t>
        </is>
      </c>
      <c r="B99" t="inlineStr">
        <is>
          <t>PassTransistor</t>
        </is>
      </c>
      <c r="C99" t="n">
        <v>0</v>
      </c>
      <c r="E99" t="n">
        <v>0</v>
      </c>
      <c r="F99" t="n">
        <v>0</v>
      </c>
      <c r="G99" t="n">
        <v>0</v>
      </c>
      <c r="H99" t="n">
        <v>0</v>
      </c>
      <c r="I99">
        <f>((D101) + (D100))</f>
        <v/>
      </c>
      <c r="J99">
        <f>(((D101) + (D100))*C99)</f>
        <v/>
      </c>
    </row>
    <row r="100">
      <c r="A100" t="inlineStr">
        <is>
          <t>CLBLL_L_X4Y43/CLBLL_LL_D1</t>
        </is>
      </c>
      <c r="B100" t="inlineStr">
        <is>
          <t>Part of wire</t>
        </is>
      </c>
      <c r="C100" t="n">
        <v>0</v>
      </c>
      <c r="D100" t="n">
        <v>0</v>
      </c>
      <c r="I100">
        <f>(((D100)/2) + (D101))</f>
        <v/>
      </c>
      <c r="J100">
        <f>((C100)*(((D100)/2) + (D101)))</f>
        <v/>
      </c>
    </row>
    <row r="101">
      <c r="A101" t="inlineStr">
        <is>
          <t>ALU1/register_reg_r1_0_31_0_5_i_10/I2</t>
        </is>
      </c>
      <c r="B101" t="inlineStr">
        <is>
          <t>Inpin</t>
        </is>
      </c>
      <c r="D101" t="n">
        <v>0</v>
      </c>
      <c r="E101" t="n">
        <v>0.216</v>
      </c>
      <c r="F101" t="n">
        <v>0.174</v>
      </c>
      <c r="G101" t="n">
        <v>0.522</v>
      </c>
      <c r="H101" t="n">
        <v>0.421</v>
      </c>
    </row>
    <row r="102">
      <c r="A102" t="inlineStr">
        <is>
          <t>sw_IBUF[2]: sw_IBUF[2]_inst/O to ALU1/register_reg_r1_0_31_0_5_i_10/I2 sum delays</t>
        </is>
      </c>
      <c r="E102">
        <f>(E2 + E5 + E7 + E9 + E11 + E15 + E18 + E31 + E41 + E50 + E60 + E69 + E78 + E96 + E99 + E101)</f>
        <v/>
      </c>
      <c r="F102">
        <f>(F2 + F5 + F7 + F9 + F11 + F15 + F18 + F31 + F41 + F50 + F60 + F69 + F78 + F96 + F99 + F101)</f>
        <v/>
      </c>
      <c r="G102">
        <f>(G2 + G5 + G7 + G9 + G11 + G15 + G18 + G31 + G41 + G50 + G60 + G69 + G78 + G96 + G99 + G101)</f>
        <v/>
      </c>
      <c r="H102">
        <f>(H2 + H5 + H7 + H9 + H11 + H15 + H18 + H31 + H41 + H50 + H60 + H69 + H78 + H96 + H99 + H101)</f>
        <v/>
      </c>
      <c r="J102">
        <f>(J2 + J4 + J5 + J6 + J7 + J8 + J9 + J10 + J11 + J14 + J15 + J17 + J18 + J30 + J31 + J40 + J41 + J49 + J50 + J59 + J60 + J68 + J69 + J77 + J78 + J80 + J96 + J98 + J99 + J100 + J101)</f>
        <v/>
      </c>
    </row>
    <row r="103">
      <c r="A103" t="inlineStr">
        <is>
          <t>sw_IBUF[2]: sw_IBUF[2]_inst/O to ALU1/register_reg_r1_0_31_0_5_i_10/I2sum delays + cap delay</t>
        </is>
      </c>
      <c r="E103">
        <f>1000*(E102 + J102)</f>
        <v/>
      </c>
      <c r="F103">
        <f>1000*(F102 + J102)</f>
        <v/>
      </c>
      <c r="G103">
        <f>1000*(G102 + J102)</f>
        <v/>
      </c>
      <c r="H103">
        <f>1000*(H102 + J102)</f>
        <v/>
      </c>
    </row>
    <row r="105">
      <c r="A105" t="inlineStr">
        <is>
          <t>sw_IBUF[2]: sw_IBUF[2]_inst/O to ALU1/register_reg_r1_0_31_0_5_i_10/I2Total delay (from Vivado)</t>
        </is>
      </c>
      <c r="E105" t="inlineStr">
        <is>
          <t>1168</t>
        </is>
      </c>
      <c r="F105" t="inlineStr">
        <is>
          <t>992</t>
        </is>
      </c>
      <c r="G105" t="inlineStr">
        <is>
          <t>2041</t>
        </is>
      </c>
      <c r="H105" t="inlineStr">
        <is>
          <t>1710</t>
        </is>
      </c>
    </row>
    <row r="107">
      <c r="A107" t="inlineStr">
        <is>
          <t>INT_L_X4Y43/INT_L.NR1END0-&gt;&gt;EL1BEG_N3</t>
        </is>
      </c>
      <c r="B107" t="inlineStr">
        <is>
          <t>Buffer</t>
        </is>
      </c>
      <c r="C107" t="n">
        <v>1.16220225</v>
      </c>
      <c r="D107" t="n">
        <v>0.008429000000000001</v>
      </c>
      <c r="E107" t="n">
        <v>0.043</v>
      </c>
      <c r="F107" t="n">
        <v>0.035</v>
      </c>
      <c r="G107" t="n">
        <v>0.123</v>
      </c>
      <c r="H107" t="n">
        <v>0.102</v>
      </c>
      <c r="I107">
        <f>((D111 + D122) + (D108 + D109 + D110))</f>
        <v/>
      </c>
      <c r="J107">
        <f>(((D111 + D122) + (D108 + D109 + D110))*C107)</f>
        <v/>
      </c>
    </row>
    <row r="108">
      <c r="A108" t="inlineStr">
        <is>
          <t>INT_L_X4Y43/EL1BEG_N3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INT_R_X5Y42/EL1END3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INT_L_X4Y42/EL1BEG3</t>
        </is>
      </c>
      <c r="B110" t="inlineStr">
        <is>
          <t>Part of wire</t>
        </is>
      </c>
      <c r="C110" t="n">
        <v>0</v>
      </c>
      <c r="D110" t="n">
        <v>0</v>
      </c>
      <c r="I110">
        <f>(((D108 + D109 + D110)/2) + (D111 + D122))</f>
        <v/>
      </c>
      <c r="J110">
        <f>((C108 + C109 + C110)*(((D108 + D109 + D110)/2) + (D111 + D122)))</f>
        <v/>
      </c>
    </row>
    <row r="111">
      <c r="A111" t="inlineStr">
        <is>
          <t>INT_R_X5Y42/INT_R.EL1END3-&gt;&gt;IMUX6</t>
        </is>
      </c>
      <c r="B111" t="inlineStr">
        <is>
          <t>Buffer</t>
        </is>
      </c>
      <c r="C111" t="n">
        <v>1.6107141875</v>
      </c>
      <c r="D111" t="n">
        <v>0.007713</v>
      </c>
      <c r="E111" t="n">
        <v>0.047</v>
      </c>
      <c r="F111" t="n">
        <v>0.038</v>
      </c>
      <c r="G111" t="n">
        <v>0.138</v>
      </c>
      <c r="H111" t="n">
        <v>0.114</v>
      </c>
      <c r="I111">
        <f>((((D116) + (D115))) + (D112 + D113))</f>
        <v/>
      </c>
      <c r="J111">
        <f>(((((D116) + (D115))) + (D112 + D113))*C111)</f>
        <v/>
      </c>
    </row>
    <row r="112">
      <c r="A112" t="inlineStr">
        <is>
          <t>INT_R_X5Y42/IMUX6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CLBLM_R_X5Y42/CLBLM_IMUX6</t>
        </is>
      </c>
      <c r="B113" t="inlineStr">
        <is>
          <t>Part of wire</t>
        </is>
      </c>
      <c r="C113" t="n">
        <v>0</v>
      </c>
      <c r="D113" t="n">
        <v>0</v>
      </c>
      <c r="I113">
        <f>(((D112 + D113)/2) + (((D116) + (D115))))</f>
        <v/>
      </c>
      <c r="J113">
        <f>((C112 + C113)*(((D112 + D113)/2) + (((D116) + (D115)))))</f>
        <v/>
      </c>
    </row>
    <row r="114">
      <c r="A114" t="inlineStr">
        <is>
          <t>CLBLM_R_X5Y42/CLBLM_R.CLBLM_IMUX6-&gt;CLBLM_L_A1</t>
        </is>
      </c>
      <c r="B114" t="inlineStr">
        <is>
          <t>PassTransistor</t>
        </is>
      </c>
      <c r="C114" t="n">
        <v>0</v>
      </c>
      <c r="E114" t="n">
        <v>0</v>
      </c>
      <c r="F114" t="n">
        <v>0</v>
      </c>
      <c r="G114" t="n">
        <v>0</v>
      </c>
      <c r="H114" t="n">
        <v>0</v>
      </c>
      <c r="I114">
        <f>((D116) + (D115))</f>
        <v/>
      </c>
      <c r="J114">
        <f>(((D116) + (D115))*C114)</f>
        <v/>
      </c>
    </row>
    <row r="115">
      <c r="A115" t="inlineStr">
        <is>
          <t>CLBLM_R_X5Y42/CLBLM_L_A1</t>
        </is>
      </c>
      <c r="B115" t="inlineStr">
        <is>
          <t>Part of wire</t>
        </is>
      </c>
      <c r="C115" t="n">
        <v>0</v>
      </c>
      <c r="D115" t="n">
        <v>0</v>
      </c>
      <c r="I115">
        <f>(((D115)/2) + (D116))</f>
        <v/>
      </c>
      <c r="J115">
        <f>((C115)*(((D115)/2) + (D116)))</f>
        <v/>
      </c>
    </row>
    <row r="116">
      <c r="A116" t="inlineStr">
        <is>
          <t>masterReg/readData2[7]_i_2/I3</t>
        </is>
      </c>
      <c r="B116" t="inlineStr">
        <is>
          <t>Inpin</t>
        </is>
      </c>
      <c r="D116" t="n">
        <v>0</v>
      </c>
      <c r="E116" t="n">
        <v>0.214</v>
      </c>
      <c r="F116" t="n">
        <v>0.172</v>
      </c>
      <c r="G116" t="n">
        <v>0.516</v>
      </c>
      <c r="H116" t="n">
        <v>0.416</v>
      </c>
    </row>
    <row r="117">
      <c r="A117" t="inlineStr">
        <is>
          <t>sw_IBUF[2]: sw_IBUF[2]_inst/O to masterReg/readData2[7]_i_2/I3 sum delays</t>
        </is>
      </c>
      <c r="E117">
        <f>(E2 + E5 + E7 + E9 + E11 + E15 + E18 + E31 + E41 + E50 + E60 + E69 + E78 + E107 + E111 + E114 + E116)</f>
        <v/>
      </c>
      <c r="F117">
        <f>(F2 + F5 + F7 + F9 + F11 + F15 + F18 + F31 + F41 + F50 + F60 + F69 + F78 + F107 + F111 + F114 + F116)</f>
        <v/>
      </c>
      <c r="G117">
        <f>(G2 + G5 + G7 + G9 + G11 + G15 + G18 + G31 + G41 + G50 + G60 + G69 + G78 + G107 + G111 + G114 + G116)</f>
        <v/>
      </c>
      <c r="H117">
        <f>(H2 + H5 + H7 + H9 + H11 + H15 + H18 + H31 + H41 + H50 + H60 + H69 + H78 + H107 + H111 + H114 + H116)</f>
        <v/>
      </c>
      <c r="J117">
        <f>(J2 + J4 + J5 + J6 + J7 + J8 + J9 + J10 + J11 + J14 + J15 + J17 + J18 + J30 + J31 + J40 + J41 + J49 + J50 + J59 + J60 + J68 + J69 + J77 + J78 + J80 + J107 + J110 + J111 + J113 + J114 + J115 + J116)</f>
        <v/>
      </c>
    </row>
    <row r="118">
      <c r="A118" t="inlineStr">
        <is>
          <t>sw_IBUF[2]: sw_IBUF[2]_inst/O to masterReg/readData2[7]_i_2/I3sum delays + cap delay</t>
        </is>
      </c>
      <c r="E118">
        <f>1000*(E117 + J117)</f>
        <v/>
      </c>
      <c r="F118">
        <f>1000*(F117 + J117)</f>
        <v/>
      </c>
      <c r="G118">
        <f>1000*(G117 + J117)</f>
        <v/>
      </c>
      <c r="H118">
        <f>1000*(H117 + J117)</f>
        <v/>
      </c>
    </row>
    <row r="120">
      <c r="A120" t="inlineStr">
        <is>
          <t>sw_IBUF[2]: sw_IBUF[2]_inst/O to masterReg/readData2[7]_i_2/I3Total delay (from Vivado)</t>
        </is>
      </c>
      <c r="E120" t="inlineStr">
        <is>
          <t>1226</t>
        </is>
      </c>
      <c r="F120" t="inlineStr">
        <is>
          <t>1042</t>
        </is>
      </c>
      <c r="G120" t="inlineStr">
        <is>
          <t>2155</t>
        </is>
      </c>
      <c r="H120" t="inlineStr">
        <is>
          <t>1807</t>
        </is>
      </c>
    </row>
    <row r="122">
      <c r="A122" t="inlineStr">
        <is>
          <t>INT_R_X5Y42/INT_R.EL1END3-&gt;&gt;NR1BEG3</t>
        </is>
      </c>
      <c r="B122" t="inlineStr">
        <is>
          <t>Buffer</t>
        </is>
      </c>
      <c r="C122" t="n">
        <v>1.16220225</v>
      </c>
      <c r="D122" t="n">
        <v>0.008429000000000001</v>
      </c>
      <c r="E122" t="n">
        <v>0.056</v>
      </c>
      <c r="F122" t="n">
        <v>0.046</v>
      </c>
      <c r="G122" t="n">
        <v>0.131</v>
      </c>
      <c r="H122" t="n">
        <v>0.108</v>
      </c>
      <c r="I122">
        <f>((D125 + D136 + D147 + D158) + (D123 + D124))</f>
        <v/>
      </c>
      <c r="J122">
        <f>(((D125 + D136 + D147 + D158) + (D123 + D124))*C122)</f>
        <v/>
      </c>
    </row>
    <row r="123">
      <c r="A123" t="inlineStr">
        <is>
          <t>INT_R_X5Y42/NR1BEG3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INT_R_X5Y43/NR1END3</t>
        </is>
      </c>
      <c r="B124" t="inlineStr">
        <is>
          <t>Part of wire</t>
        </is>
      </c>
      <c r="C124" t="n">
        <v>0</v>
      </c>
      <c r="D124" t="n">
        <v>0</v>
      </c>
      <c r="I124">
        <f>(((D123 + D124)/2) + (D125 + D136 + D147 + D158))</f>
        <v/>
      </c>
      <c r="J124">
        <f>((C123 + C124)*(((D123 + D124)/2) + (D125 + D136 + D147 + D158)))</f>
        <v/>
      </c>
    </row>
    <row r="125">
      <c r="A125" t="inlineStr">
        <is>
          <t>INT_R_X5Y43/INT_R.NR1END3-&gt;&gt;IMUX14</t>
        </is>
      </c>
      <c r="B125" t="inlineStr">
        <is>
          <t>Buffer</t>
        </is>
      </c>
      <c r="C125" t="n">
        <v>1.6107141875</v>
      </c>
      <c r="D125" t="n">
        <v>0.007713</v>
      </c>
      <c r="E125" t="n">
        <v>0.047</v>
      </c>
      <c r="F125" t="n">
        <v>0.038</v>
      </c>
      <c r="G125" t="n">
        <v>0.138</v>
      </c>
      <c r="H125" t="n">
        <v>0.114</v>
      </c>
      <c r="I125">
        <f>((((D130) + (D129))) + (D126 + D127))</f>
        <v/>
      </c>
      <c r="J125">
        <f>(((((D130) + (D129))) + (D126 + D127))*C125)</f>
        <v/>
      </c>
    </row>
    <row r="126">
      <c r="A126" t="inlineStr">
        <is>
          <t>INT_R_X5Y43/IMUX14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CLBLM_R_X5Y43/CLBLM_IMUX14</t>
        </is>
      </c>
      <c r="B127" t="inlineStr">
        <is>
          <t>Part of wire</t>
        </is>
      </c>
      <c r="C127" t="n">
        <v>0</v>
      </c>
      <c r="D127" t="n">
        <v>0</v>
      </c>
      <c r="I127">
        <f>(((D126 + D127)/2) + (((D130) + (D129))))</f>
        <v/>
      </c>
      <c r="J127">
        <f>((C126 + C127)*(((D126 + D127)/2) + (((D130) + (D129)))))</f>
        <v/>
      </c>
    </row>
    <row r="128">
      <c r="A128" t="inlineStr">
        <is>
          <t>CLBLM_R_X5Y43/CLBLM_R.CLBLM_IMUX14-&gt;CLBLM_L_B1</t>
        </is>
      </c>
      <c r="B128" t="inlineStr">
        <is>
          <t>PassTransistor</t>
        </is>
      </c>
      <c r="C128" t="n">
        <v>0</v>
      </c>
      <c r="E128" t="n">
        <v>0</v>
      </c>
      <c r="F128" t="n">
        <v>0</v>
      </c>
      <c r="G128" t="n">
        <v>0</v>
      </c>
      <c r="H128" t="n">
        <v>0</v>
      </c>
      <c r="I128">
        <f>((D130) + (D129))</f>
        <v/>
      </c>
      <c r="J128">
        <f>(((D130) + (D129))*C128)</f>
        <v/>
      </c>
    </row>
    <row r="129">
      <c r="A129" t="inlineStr">
        <is>
          <t>CLBLM_R_X5Y43/CLBLM_L_B1</t>
        </is>
      </c>
      <c r="B129" t="inlineStr">
        <is>
          <t>Part of wire</t>
        </is>
      </c>
      <c r="C129" t="n">
        <v>0</v>
      </c>
      <c r="D129" t="n">
        <v>0</v>
      </c>
      <c r="I129">
        <f>(((D129)/2) + (D130))</f>
        <v/>
      </c>
      <c r="J129">
        <f>((C129)*(((D129)/2) + (D130)))</f>
        <v/>
      </c>
    </row>
    <row r="130">
      <c r="A130" t="inlineStr">
        <is>
          <t>ALU1/register_reg_r1_0_31_0_5_i_18/I2</t>
        </is>
      </c>
      <c r="B130" t="inlineStr">
        <is>
          <t>Inpin</t>
        </is>
      </c>
      <c r="D130" t="n">
        <v>0</v>
      </c>
      <c r="E130" t="n">
        <v>0.213</v>
      </c>
      <c r="F130" t="n">
        <v>0.171</v>
      </c>
      <c r="G130" t="n">
        <v>0.518</v>
      </c>
      <c r="H130" t="n">
        <v>0.417</v>
      </c>
    </row>
    <row r="131">
      <c r="A131" t="inlineStr">
        <is>
          <t>sw_IBUF[2]: sw_IBUF[2]_inst/O to ALU1/register_reg_r1_0_31_0_5_i_18/I2 sum delays</t>
        </is>
      </c>
      <c r="E131">
        <f>(E2 + E5 + E7 + E9 + E11 + E15 + E18 + E31 + E41 + E50 + E60 + E69 + E78 + E107 + E122 + E125 + E128 + E130)</f>
        <v/>
      </c>
      <c r="F131">
        <f>(F2 + F5 + F7 + F9 + F11 + F15 + F18 + F31 + F41 + F50 + F60 + F69 + F78 + F107 + F122 + F125 + F128 + F130)</f>
        <v/>
      </c>
      <c r="G131">
        <f>(G2 + G5 + G7 + G9 + G11 + G15 + G18 + G31 + G41 + G50 + G60 + G69 + G78 + G107 + G122 + G125 + G128 + G130)</f>
        <v/>
      </c>
      <c r="H131">
        <f>(H2 + H5 + H7 + H9 + H11 + H15 + H18 + H31 + H41 + H50 + H60 + H69 + H78 + H107 + H122 + H125 + H128 + H130)</f>
        <v/>
      </c>
      <c r="J131">
        <f>(J2 + J4 + J5 + J6 + J7 + J8 + J9 + J10 + J11 + J14 + J15 + J17 + J18 + J30 + J31 + J40 + J41 + J49 + J50 + J59 + J60 + J68 + J69 + J77 + J78 + J80 + J107 + J110 + J122 + J124 + J125 + J127 + J128 + J129 + J130)</f>
        <v/>
      </c>
    </row>
    <row r="132">
      <c r="A132" t="inlineStr">
        <is>
          <t>sw_IBUF[2]: sw_IBUF[2]_inst/O to ALU1/register_reg_r1_0_31_0_5_i_18/I2sum delays + cap delay</t>
        </is>
      </c>
      <c r="E132">
        <f>1000*(E131 + J131)</f>
        <v/>
      </c>
      <c r="F132">
        <f>1000*(F131 + J131)</f>
        <v/>
      </c>
      <c r="G132">
        <f>1000*(G131 + J131)</f>
        <v/>
      </c>
      <c r="H132">
        <f>1000*(H131 + J131)</f>
        <v/>
      </c>
    </row>
    <row r="134">
      <c r="A134" t="inlineStr">
        <is>
          <t>sw_IBUF[2]: sw_IBUF[2]_inst/O to ALU1/register_reg_r1_0_31_0_5_i_18/I2Total delay (from Vivado)</t>
        </is>
      </c>
      <c r="E134" t="inlineStr">
        <is>
          <t>1314</t>
        </is>
      </c>
      <c r="F134" t="inlineStr">
        <is>
          <t>1120</t>
        </is>
      </c>
      <c r="G134" t="inlineStr">
        <is>
          <t>2290</t>
        </is>
      </c>
      <c r="H134" t="inlineStr">
        <is>
          <t>1924</t>
        </is>
      </c>
    </row>
    <row r="136">
      <c r="A136" t="inlineStr">
        <is>
          <t>INT_R_X5Y43/INT_R.NR1END3-&gt;&gt;IMUX23</t>
        </is>
      </c>
      <c r="B136" t="inlineStr">
        <is>
          <t>Buffer</t>
        </is>
      </c>
      <c r="C136" t="n">
        <v>1.6107141875</v>
      </c>
      <c r="D136" t="n">
        <v>0.007713</v>
      </c>
      <c r="E136" t="n">
        <v>0.047</v>
      </c>
      <c r="F136" t="n">
        <v>0.038</v>
      </c>
      <c r="G136" t="n">
        <v>0.138</v>
      </c>
      <c r="H136" t="n">
        <v>0.114</v>
      </c>
      <c r="I136">
        <f>((((D141) + (D140))) + (D137 + D138))</f>
        <v/>
      </c>
      <c r="J136">
        <f>(((((D141) + (D140))) + (D137 + D138))*C136)</f>
        <v/>
      </c>
    </row>
    <row r="137">
      <c r="A137" t="inlineStr">
        <is>
          <t>INT_R_X5Y43/IMUX23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CLBLM_R_X5Y43/CLBLM_IMUX23</t>
        </is>
      </c>
      <c r="B138" t="inlineStr">
        <is>
          <t>Part of wire</t>
        </is>
      </c>
      <c r="C138" t="n">
        <v>0</v>
      </c>
      <c r="D138" t="n">
        <v>0</v>
      </c>
      <c r="I138">
        <f>(((D137 + D138)/2) + (((D141) + (D140))))</f>
        <v/>
      </c>
      <c r="J138">
        <f>((C137 + C138)*(((D137 + D138)/2) + (((D141) + (D140)))))</f>
        <v/>
      </c>
    </row>
    <row r="139">
      <c r="A139" t="inlineStr">
        <is>
          <t>CLBLM_R_X5Y43/CLBLM_R.CLBLM_IMUX23-&gt;CLBLM_L_C3</t>
        </is>
      </c>
      <c r="B139" t="inlineStr">
        <is>
          <t>PassTransistor</t>
        </is>
      </c>
      <c r="C139" t="n">
        <v>0</v>
      </c>
      <c r="E139" t="n">
        <v>0</v>
      </c>
      <c r="F139" t="n">
        <v>0</v>
      </c>
      <c r="G139" t="n">
        <v>0</v>
      </c>
      <c r="H139" t="n">
        <v>0</v>
      </c>
      <c r="I139">
        <f>((D141) + (D140))</f>
        <v/>
      </c>
      <c r="J139">
        <f>(((D141) + (D140))*C139)</f>
        <v/>
      </c>
    </row>
    <row r="140">
      <c r="A140" t="inlineStr">
        <is>
          <t>CLBLM_R_X5Y43/CLBLM_L_C3</t>
        </is>
      </c>
      <c r="B140" t="inlineStr">
        <is>
          <t>Part of wire</t>
        </is>
      </c>
      <c r="C140" t="n">
        <v>0</v>
      </c>
      <c r="D140" t="n">
        <v>0</v>
      </c>
      <c r="I140">
        <f>(((D140)/2) + (D141))</f>
        <v/>
      </c>
      <c r="J140">
        <f>((C140)*(((D140)/2) + (D141)))</f>
        <v/>
      </c>
    </row>
    <row r="141">
      <c r="A141" t="inlineStr">
        <is>
          <t>masterReg/register_reg_r1_0_31_0_5_i_5/I3</t>
        </is>
      </c>
      <c r="B141" t="inlineStr">
        <is>
          <t>Inpin</t>
        </is>
      </c>
      <c r="D141" t="n">
        <v>0</v>
      </c>
      <c r="E141" t="n">
        <v>0.137</v>
      </c>
      <c r="F141" t="n">
        <v>0.11</v>
      </c>
      <c r="G141" t="n">
        <v>0.351</v>
      </c>
      <c r="H141" t="n">
        <v>0.283</v>
      </c>
    </row>
    <row r="142">
      <c r="A142" t="inlineStr">
        <is>
          <t>sw_IBUF[2]: sw_IBUF[2]_inst/O to masterReg/register_reg_r1_0_31_0_5_i_5/I3 sum delays</t>
        </is>
      </c>
      <c r="E142">
        <f>(E2 + E5 + E7 + E9 + E11 + E15 + E18 + E31 + E41 + E50 + E60 + E69 + E78 + E107 + E122 + E136 + E139 + E141)</f>
        <v/>
      </c>
      <c r="F142">
        <f>(F2 + F5 + F7 + F9 + F11 + F15 + F18 + F31 + F41 + F50 + F60 + F69 + F78 + F107 + F122 + F136 + F139 + F141)</f>
        <v/>
      </c>
      <c r="G142">
        <f>(G2 + G5 + G7 + G9 + G11 + G15 + G18 + G31 + G41 + G50 + G60 + G69 + G78 + G107 + G122 + G136 + G139 + G141)</f>
        <v/>
      </c>
      <c r="H142">
        <f>(H2 + H5 + H7 + H9 + H11 + H15 + H18 + H31 + H41 + H50 + H60 + H69 + H78 + H107 + H122 + H136 + H139 + H141)</f>
        <v/>
      </c>
      <c r="J142">
        <f>(J2 + J4 + J5 + J6 + J7 + J8 + J9 + J10 + J11 + J14 + J15 + J17 + J18 + J30 + J31 + J40 + J41 + J49 + J50 + J59 + J60 + J68 + J69 + J77 + J78 + J80 + J107 + J110 + J122 + J124 + J136 + J138 + J139 + J140 + J141)</f>
        <v/>
      </c>
    </row>
    <row r="143">
      <c r="A143" t="inlineStr">
        <is>
          <t>sw_IBUF[2]: sw_IBUF[2]_inst/O to masterReg/register_reg_r1_0_31_0_5_i_5/I3sum delays + cap delay</t>
        </is>
      </c>
      <c r="E143">
        <f>1000*(E142 + J142)</f>
        <v/>
      </c>
      <c r="F143">
        <f>1000*(F142 + J142)</f>
        <v/>
      </c>
      <c r="G143">
        <f>1000*(G142 + J142)</f>
        <v/>
      </c>
      <c r="H143">
        <f>1000*(H142 + J142)</f>
        <v/>
      </c>
    </row>
    <row r="145">
      <c r="A145" t="inlineStr">
        <is>
          <t>sw_IBUF[2]: sw_IBUF[2]_inst/O to masterReg/register_reg_r1_0_31_0_5_i_5/I3Total delay (from Vivado)</t>
        </is>
      </c>
      <c r="E145" t="inlineStr">
        <is>
          <t>1238</t>
        </is>
      </c>
      <c r="F145" t="inlineStr">
        <is>
          <t>1059</t>
        </is>
      </c>
      <c r="G145" t="inlineStr">
        <is>
          <t>2142</t>
        </is>
      </c>
      <c r="H145" t="inlineStr">
        <is>
          <t>1806</t>
        </is>
      </c>
    </row>
    <row r="147">
      <c r="A147" t="inlineStr">
        <is>
          <t>INT_R_X5Y43/INT_R.NR1END3-&gt;&gt;IMUX22</t>
        </is>
      </c>
      <c r="B147" t="inlineStr">
        <is>
          <t>Buffer</t>
        </is>
      </c>
      <c r="C147" t="n">
        <v>1.6107141875</v>
      </c>
      <c r="D147" t="n">
        <v>0.007713</v>
      </c>
      <c r="E147" t="n">
        <v>0.047</v>
      </c>
      <c r="F147" t="n">
        <v>0.038</v>
      </c>
      <c r="G147" t="n">
        <v>0.138</v>
      </c>
      <c r="H147" t="n">
        <v>0.114</v>
      </c>
      <c r="I147">
        <f>((((D152) + (D151))) + (D148 + D149))</f>
        <v/>
      </c>
      <c r="J147">
        <f>(((((D152) + (D151))) + (D148 + D149))*C147)</f>
        <v/>
      </c>
    </row>
    <row r="148">
      <c r="A148" t="inlineStr">
        <is>
          <t>INT_R_X5Y43/IMUX22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CLBLM_R_X5Y43/CLBLM_IMUX22</t>
        </is>
      </c>
      <c r="B149" t="inlineStr">
        <is>
          <t>Part of wire</t>
        </is>
      </c>
      <c r="C149" t="n">
        <v>0</v>
      </c>
      <c r="D149" t="n">
        <v>0</v>
      </c>
      <c r="I149">
        <f>(((D148 + D149)/2) + (((D152) + (D151))))</f>
        <v/>
      </c>
      <c r="J149">
        <f>((C148 + C149)*(((D148 + D149)/2) + (((D152) + (D151)))))</f>
        <v/>
      </c>
    </row>
    <row r="150">
      <c r="A150" t="inlineStr">
        <is>
          <t>CLBLM_R_X5Y43/CLBLM_R.CLBLM_IMUX22-&gt;CLBLM_M_C3</t>
        </is>
      </c>
      <c r="B150" t="inlineStr">
        <is>
          <t>PassTransistor</t>
        </is>
      </c>
      <c r="C150" t="n">
        <v>0</v>
      </c>
      <c r="E150" t="n">
        <v>0</v>
      </c>
      <c r="F150" t="n">
        <v>0</v>
      </c>
      <c r="G150" t="n">
        <v>0</v>
      </c>
      <c r="H150" t="n">
        <v>0</v>
      </c>
      <c r="I150">
        <f>((D152) + (D151))</f>
        <v/>
      </c>
      <c r="J150">
        <f>(((D152) + (D151))*C150)</f>
        <v/>
      </c>
    </row>
    <row r="151">
      <c r="A151" t="inlineStr">
        <is>
          <t>CLBLM_R_X5Y43/CLBLM_M_C3</t>
        </is>
      </c>
      <c r="B151" t="inlineStr">
        <is>
          <t>Part of wire</t>
        </is>
      </c>
      <c r="C151" t="n">
        <v>0</v>
      </c>
      <c r="D151" t="n">
        <v>0</v>
      </c>
      <c r="I151">
        <f>(((D151)/2) + (D152))</f>
        <v/>
      </c>
      <c r="J151">
        <f>((C151)*(((D151)/2) + (D152)))</f>
        <v/>
      </c>
    </row>
    <row r="152">
      <c r="A152" t="inlineStr">
        <is>
          <t>ALU1/register_reg_r1_0_31_0_5_i_15/I2</t>
        </is>
      </c>
      <c r="B152" t="inlineStr">
        <is>
          <t>Inpin</t>
        </is>
      </c>
      <c r="D152" t="n">
        <v>0</v>
      </c>
      <c r="E152" t="n">
        <v>0.14</v>
      </c>
      <c r="F152" t="n">
        <v>0.113</v>
      </c>
      <c r="G152" t="n">
        <v>0.368</v>
      </c>
      <c r="H152" t="n">
        <v>0.297</v>
      </c>
    </row>
    <row r="153">
      <c r="A153" t="inlineStr">
        <is>
          <t>sw_IBUF[2]: sw_IBUF[2]_inst/O to ALU1/register_reg_r1_0_31_0_5_i_15/I2 sum delays</t>
        </is>
      </c>
      <c r="E153">
        <f>(E2 + E5 + E7 + E9 + E11 + E15 + E18 + E31 + E41 + E50 + E60 + E69 + E78 + E107 + E122 + E147 + E150 + E152)</f>
        <v/>
      </c>
      <c r="F153">
        <f>(F2 + F5 + F7 + F9 + F11 + F15 + F18 + F31 + F41 + F50 + F60 + F69 + F78 + F107 + F122 + F147 + F150 + F152)</f>
        <v/>
      </c>
      <c r="G153">
        <f>(G2 + G5 + G7 + G9 + G11 + G15 + G18 + G31 + G41 + G50 + G60 + G69 + G78 + G107 + G122 + G147 + G150 + G152)</f>
        <v/>
      </c>
      <c r="H153">
        <f>(H2 + H5 + H7 + H9 + H11 + H15 + H18 + H31 + H41 + H50 + H60 + H69 + H78 + H107 + H122 + H147 + H150 + H152)</f>
        <v/>
      </c>
      <c r="J153">
        <f>(J2 + J4 + J5 + J6 + J7 + J8 + J9 + J10 + J11 + J14 + J15 + J17 + J18 + J30 + J31 + J40 + J41 + J49 + J50 + J59 + J60 + J68 + J69 + J77 + J78 + J80 + J107 + J110 + J122 + J124 + J147 + J149 + J150 + J151 + J152)</f>
        <v/>
      </c>
    </row>
    <row r="154">
      <c r="A154" t="inlineStr">
        <is>
          <t>sw_IBUF[2]: sw_IBUF[2]_inst/O to ALU1/register_reg_r1_0_31_0_5_i_15/I2sum delays + cap delay</t>
        </is>
      </c>
      <c r="E154">
        <f>1000*(E153 + J153)</f>
        <v/>
      </c>
      <c r="F154">
        <f>1000*(F153 + J153)</f>
        <v/>
      </c>
      <c r="G154">
        <f>1000*(G153 + J153)</f>
        <v/>
      </c>
      <c r="H154">
        <f>1000*(H153 + J153)</f>
        <v/>
      </c>
    </row>
    <row r="156">
      <c r="A156" t="inlineStr">
        <is>
          <t>sw_IBUF[2]: sw_IBUF[2]_inst/O to ALU1/register_reg_r1_0_31_0_5_i_15/I2Total delay (from Vivado)</t>
        </is>
      </c>
      <c r="E156" t="inlineStr">
        <is>
          <t>1241</t>
        </is>
      </c>
      <c r="F156" t="inlineStr">
        <is>
          <t>1062</t>
        </is>
      </c>
      <c r="G156" t="inlineStr">
        <is>
          <t>2157</t>
        </is>
      </c>
      <c r="H156" t="inlineStr">
        <is>
          <t>1817</t>
        </is>
      </c>
    </row>
    <row r="158">
      <c r="A158" t="inlineStr">
        <is>
          <t>INT_R_X5Y43/INT_R.NR1END3-&gt;&gt;NL1BEG2</t>
        </is>
      </c>
      <c r="B158" t="inlineStr">
        <is>
          <t>Buffer</t>
        </is>
      </c>
      <c r="C158" t="n">
        <v>1.16220225</v>
      </c>
      <c r="D158" t="n">
        <v>0.008429000000000001</v>
      </c>
      <c r="E158" t="n">
        <v>0.054</v>
      </c>
      <c r="F158" t="n">
        <v>0.044</v>
      </c>
      <c r="G158" t="n">
        <v>0.131</v>
      </c>
      <c r="H158" t="n">
        <v>0.108</v>
      </c>
      <c r="I158">
        <f>((D161 + D179 + D190) + (D159 + D160))</f>
        <v/>
      </c>
      <c r="J158">
        <f>(((D161 + D179 + D190) + (D159 + D160))*C158)</f>
        <v/>
      </c>
    </row>
    <row r="159">
      <c r="A159" t="inlineStr">
        <is>
          <t>INT_R_X5Y43/NL1BEG2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INT_R_X5Y44/NL1END2</t>
        </is>
      </c>
      <c r="B160" t="inlineStr">
        <is>
          <t>Part of wire</t>
        </is>
      </c>
      <c r="C160" t="n">
        <v>0</v>
      </c>
      <c r="D160" t="n">
        <v>0</v>
      </c>
      <c r="I160">
        <f>(((D159 + D160)/2) + (D161 + D179 + D190))</f>
        <v/>
      </c>
      <c r="J160">
        <f>((C159 + C160)*(((D159 + D160)/2) + (D161 + D179 + D190)))</f>
        <v/>
      </c>
    </row>
    <row r="161">
      <c r="A161" t="inlineStr">
        <is>
          <t>INT_R_X5Y44/INT_R.NL1END2-&gt;&gt;BYP_ALT2</t>
        </is>
      </c>
      <c r="B161" t="inlineStr">
        <is>
          <t>Buffer</t>
        </is>
      </c>
      <c r="C161" t="n">
        <v>0</v>
      </c>
      <c r="D161" t="n">
        <v>0.00757</v>
      </c>
      <c r="E161" t="n">
        <v>0</v>
      </c>
      <c r="F161" t="n">
        <v>0</v>
      </c>
      <c r="G161" t="n">
        <v>0</v>
      </c>
      <c r="H161" t="n">
        <v>0</v>
      </c>
      <c r="I161">
        <f>((D163) + (D162))</f>
        <v/>
      </c>
      <c r="J161">
        <f>(((D163) + (D162))*C161)</f>
        <v/>
      </c>
    </row>
    <row r="162">
      <c r="A162" t="inlineStr">
        <is>
          <t>INT_R_X5Y44/BYP_ALT2</t>
        </is>
      </c>
      <c r="B162" t="inlineStr">
        <is>
          <t>Part of wire</t>
        </is>
      </c>
      <c r="C162" t="n">
        <v>0</v>
      </c>
      <c r="D162" t="n">
        <v>0</v>
      </c>
      <c r="I162">
        <f>(((D162)/2) + (D163))</f>
        <v/>
      </c>
      <c r="J162">
        <f>((C162)*(((D162)/2) + (D163)))</f>
        <v/>
      </c>
    </row>
    <row r="163">
      <c r="A163" t="inlineStr">
        <is>
          <t>INT_R_X5Y44/INT_R.BYP_ALT2-&gt;&gt;BYP_BOUNCE2</t>
        </is>
      </c>
      <c r="B163" t="inlineStr">
        <is>
          <t>Buffer</t>
        </is>
      </c>
      <c r="C163" t="n">
        <v>1.4764880625</v>
      </c>
      <c r="D163" t="n">
        <v>0</v>
      </c>
      <c r="E163" t="n">
        <v>0.059</v>
      </c>
      <c r="F163" t="n">
        <v>0.049</v>
      </c>
      <c r="G163" t="n">
        <v>0.178</v>
      </c>
      <c r="H163" t="n">
        <v>0.147</v>
      </c>
      <c r="I163">
        <f>((D166) + (D164 + D165))</f>
        <v/>
      </c>
      <c r="J163">
        <f>(((D166) + (D164 + D165))*C163)</f>
        <v/>
      </c>
    </row>
    <row r="164">
      <c r="A164" t="inlineStr">
        <is>
          <t>INT_R_X5Y44/BYP_BOUNCE2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INT_R_X5Y45/BYP_BOUNCE_N3_2</t>
        </is>
      </c>
      <c r="B165" t="inlineStr">
        <is>
          <t>Part of wire</t>
        </is>
      </c>
      <c r="C165" t="n">
        <v>0</v>
      </c>
      <c r="D165" t="n">
        <v>0</v>
      </c>
      <c r="I165">
        <f>(((D164 + D165)/2) + (D166))</f>
        <v/>
      </c>
      <c r="J165">
        <f>((C164 + C165)*(((D164 + D165)/2) + (D166)))</f>
        <v/>
      </c>
    </row>
    <row r="166">
      <c r="A166" t="inlineStr">
        <is>
          <t>INT_R_X5Y44/INT_R.BYP_BOUNCE2-&gt;&gt;BYP_ALT3</t>
        </is>
      </c>
      <c r="B166" t="inlineStr">
        <is>
          <t>Buffer</t>
        </is>
      </c>
      <c r="C166" t="n">
        <v>0</v>
      </c>
      <c r="D166" t="n">
        <v>0.00757</v>
      </c>
      <c r="E166" t="n">
        <v>0</v>
      </c>
      <c r="F166" t="n">
        <v>0</v>
      </c>
      <c r="G166" t="n">
        <v>0</v>
      </c>
      <c r="H166" t="n">
        <v>0</v>
      </c>
      <c r="I166">
        <f>((D168) + (D167))</f>
        <v/>
      </c>
      <c r="J166">
        <f>(((D168) + (D167))*C166)</f>
        <v/>
      </c>
    </row>
    <row r="167">
      <c r="A167" t="inlineStr">
        <is>
          <t>INT_R_X5Y44/BYP_ALT3</t>
        </is>
      </c>
      <c r="B167" t="inlineStr">
        <is>
          <t>Part of wire</t>
        </is>
      </c>
      <c r="C167" t="n">
        <v>0</v>
      </c>
      <c r="D167" t="n">
        <v>0</v>
      </c>
      <c r="I167">
        <f>(((D167)/2) + (D168))</f>
        <v/>
      </c>
      <c r="J167">
        <f>((C167)*(((D167)/2) + (D168)))</f>
        <v/>
      </c>
    </row>
    <row r="168">
      <c r="A168" t="inlineStr">
        <is>
          <t>INT_R_X5Y44/INT_R.BYP_ALT3-&gt;&gt;BYP3</t>
        </is>
      </c>
      <c r="B168" t="inlineStr">
        <is>
          <t>Buffer</t>
        </is>
      </c>
      <c r="C168" t="n">
        <v>3.489880625</v>
      </c>
      <c r="D168" t="n">
        <v>0</v>
      </c>
      <c r="E168" t="n">
        <v>0.055</v>
      </c>
      <c r="F168" t="n">
        <v>0.045</v>
      </c>
      <c r="G168" t="n">
        <v>0.179</v>
      </c>
      <c r="H168" t="n">
        <v>0.148</v>
      </c>
      <c r="I168">
        <f>((((D173) + (D172))) + (D169 + D170))</f>
        <v/>
      </c>
      <c r="J168">
        <f>(((((D173) + (D172))) + (D169 + D170))*C168)</f>
        <v/>
      </c>
    </row>
    <row r="169">
      <c r="A169" t="inlineStr">
        <is>
          <t>INT_R_X5Y44/BYP3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CLBLM_R_X5Y44/CLBLM_BYP3</t>
        </is>
      </c>
      <c r="B170" t="inlineStr">
        <is>
          <t>Part of wire</t>
        </is>
      </c>
      <c r="C170" t="n">
        <v>0</v>
      </c>
      <c r="D170" t="n">
        <v>0</v>
      </c>
      <c r="I170">
        <f>(((D169 + D170)/2) + (((D173) + (D172))))</f>
        <v/>
      </c>
      <c r="J170">
        <f>((C169 + C170)*(((D169 + D170)/2) + (((D173) + (D172)))))</f>
        <v/>
      </c>
    </row>
    <row r="171">
      <c r="A171" t="inlineStr">
        <is>
          <t>CLBLM_R_X5Y44/CLBLM_R.CLBLM_BYP3-&gt;CLBLM_M_CX</t>
        </is>
      </c>
      <c r="B171" t="inlineStr">
        <is>
          <t>PassTransistor</t>
        </is>
      </c>
      <c r="C171" t="n">
        <v>0</v>
      </c>
      <c r="E171" t="n">
        <v>0</v>
      </c>
      <c r="F171" t="n">
        <v>0</v>
      </c>
      <c r="G171" t="n">
        <v>0</v>
      </c>
      <c r="H171" t="n">
        <v>0</v>
      </c>
      <c r="I171">
        <f>((D173) + (D172))</f>
        <v/>
      </c>
      <c r="J171">
        <f>(((D173) + (D172))*C171)</f>
        <v/>
      </c>
    </row>
    <row r="172">
      <c r="A172" t="inlineStr">
        <is>
          <t>CLBLM_R_X5Y44/CLBLM_M_CX</t>
        </is>
      </c>
      <c r="B172" t="inlineStr">
        <is>
          <t>Part of wire</t>
        </is>
      </c>
      <c r="C172" t="n">
        <v>0</v>
      </c>
      <c r="D172" t="n">
        <v>0</v>
      </c>
      <c r="I172">
        <f>(((D172)/2) + (D173))</f>
        <v/>
      </c>
      <c r="J172">
        <f>((C172)*(((D172)/2) + (D173)))</f>
        <v/>
      </c>
    </row>
    <row r="173">
      <c r="A173" t="inlineStr">
        <is>
          <t>Address_register_reg[2]/D</t>
        </is>
      </c>
      <c r="B173" t="inlineStr">
        <is>
          <t>Inpin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t="inlineStr">
        <is>
          <t>sw_IBUF[2]: sw_IBUF[2]_inst/O to Address_register_reg[2]/D sum delays</t>
        </is>
      </c>
      <c r="E174">
        <f>(E2 + E5 + E7 + E9 + E11 + E15 + E18 + E31 + E41 + E50 + E60 + E69 + E78 + E107 + E122 + E158 + E161 + E163 + E166 + E168 + E171 + E173)</f>
        <v/>
      </c>
      <c r="F174">
        <f>(F2 + F5 + F7 + F9 + F11 + F15 + F18 + F31 + F41 + F50 + F60 + F69 + F78 + F107 + F122 + F158 + F161 + F163 + F166 + F168 + F171 + F173)</f>
        <v/>
      </c>
      <c r="G174">
        <f>(G2 + G5 + G7 + G9 + G11 + G15 + G18 + G31 + G41 + G50 + G60 + G69 + G78 + G107 + G122 + G158 + G161 + G163 + G166 + G168 + G171 + G173)</f>
        <v/>
      </c>
      <c r="H174">
        <f>(H2 + H5 + H7 + H9 + H11 + H15 + H18 + H31 + H41 + H50 + H60 + H69 + H78 + H107 + H122 + H158 + H161 + H163 + H166 + H168 + H171 + H173)</f>
        <v/>
      </c>
      <c r="J174">
        <f>(J2 + J4 + J5 + J6 + J7 + J8 + J9 + J10 + J11 + J14 + J15 + J17 + J18 + J30 + J31 + J40 + J41 + J49 + J50 + J59 + J60 + J68 + J69 + J77 + J78 + J80 + J107 + J110 + J122 + J124 + J158 + J160 + J161 + J162 + J163 + J165 + J166 + J167 + J168 + J170 + J171 + J172 + J173)</f>
        <v/>
      </c>
    </row>
    <row r="175">
      <c r="A175" t="inlineStr">
        <is>
          <t>sw_IBUF[2]: sw_IBUF[2]_inst/O to Address_register_reg[2]/Dsum delays + cap delay</t>
        </is>
      </c>
      <c r="E175">
        <f>1000*(E174 + J174)</f>
        <v/>
      </c>
      <c r="F175">
        <f>1000*(F174 + J174)</f>
        <v/>
      </c>
      <c r="G175">
        <f>1000*(G174 + J174)</f>
        <v/>
      </c>
      <c r="H175">
        <f>1000*(H174 + J174)</f>
        <v/>
      </c>
    </row>
    <row r="177">
      <c r="A177" t="inlineStr">
        <is>
          <t>sw_IBUF[2]: sw_IBUF[2]_inst/O to Address_register_reg[2]/DTotal delay (from Vivado)</t>
        </is>
      </c>
      <c r="E177" t="inlineStr">
        <is>
          <t>1255</t>
        </is>
      </c>
      <c r="F177" t="inlineStr">
        <is>
          <t>1082</t>
        </is>
      </c>
      <c r="G177" t="inlineStr">
        <is>
          <t>2154</t>
        </is>
      </c>
      <c r="H177" t="inlineStr">
        <is>
          <t>1826</t>
        </is>
      </c>
    </row>
    <row r="179">
      <c r="A179" t="inlineStr">
        <is>
          <t>INT_R_X5Y44/INT_R.NL1END2-&gt;&gt;IMUX19</t>
        </is>
      </c>
      <c r="B179" t="inlineStr">
        <is>
          <t>Buffer</t>
        </is>
      </c>
      <c r="C179" t="n">
        <v>1.6107141875</v>
      </c>
      <c r="D179" t="n">
        <v>0.007713</v>
      </c>
      <c r="E179" t="n">
        <v>0.047</v>
      </c>
      <c r="F179" t="n">
        <v>0.038</v>
      </c>
      <c r="G179" t="n">
        <v>0.138</v>
      </c>
      <c r="H179" t="n">
        <v>0.114</v>
      </c>
      <c r="I179">
        <f>((((D184) + (D183))) + (D180 + D181))</f>
        <v/>
      </c>
      <c r="J179">
        <f>(((((D184) + (D183))) + (D180 + D181))*C179)</f>
        <v/>
      </c>
    </row>
    <row r="180">
      <c r="A180" t="inlineStr">
        <is>
          <t>INT_R_X5Y44/IMUX19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CLBLM_R_X5Y44/CLBLM_IMUX19</t>
        </is>
      </c>
      <c r="B181" t="inlineStr">
        <is>
          <t>Part of wire</t>
        </is>
      </c>
      <c r="C181" t="n">
        <v>0</v>
      </c>
      <c r="D181" t="n">
        <v>0</v>
      </c>
      <c r="I181">
        <f>(((D180 + D181)/2) + (((D184) + (D183))))</f>
        <v/>
      </c>
      <c r="J181">
        <f>((C180 + C181)*(((D180 + D181)/2) + (((D184) + (D183)))))</f>
        <v/>
      </c>
    </row>
    <row r="182">
      <c r="A182" t="inlineStr">
        <is>
          <t>CLBLM_R_X5Y44/CLBLM_R.CLBLM_IMUX19-&gt;CLBLM_L_B2</t>
        </is>
      </c>
      <c r="B182" t="inlineStr">
        <is>
          <t>PassTransistor</t>
        </is>
      </c>
      <c r="C182" t="n">
        <v>0</v>
      </c>
      <c r="E182" t="n">
        <v>0</v>
      </c>
      <c r="F182" t="n">
        <v>0</v>
      </c>
      <c r="G182" t="n">
        <v>0</v>
      </c>
      <c r="H182" t="n">
        <v>0</v>
      </c>
      <c r="I182">
        <f>((D184) + (D183))</f>
        <v/>
      </c>
      <c r="J182">
        <f>(((D184) + (D183))*C182)</f>
        <v/>
      </c>
    </row>
    <row r="183">
      <c r="A183" t="inlineStr">
        <is>
          <t>CLBLM_R_X5Y44/CLBLM_L_B2</t>
        </is>
      </c>
      <c r="B183" t="inlineStr">
        <is>
          <t>Part of wire</t>
        </is>
      </c>
      <c r="C183" t="n">
        <v>0</v>
      </c>
      <c r="D183" t="n">
        <v>0</v>
      </c>
      <c r="I183">
        <f>(((D183)/2) + (D184))</f>
        <v/>
      </c>
      <c r="J183">
        <f>((C183)*(((D183)/2) + (D184)))</f>
        <v/>
      </c>
    </row>
    <row r="184">
      <c r="A184" t="inlineStr">
        <is>
          <t>ALU1/register_reg_r1_0_31_6_11_i_8/I2</t>
        </is>
      </c>
      <c r="B184" t="inlineStr">
        <is>
          <t>Inpin</t>
        </is>
      </c>
      <c r="D184" t="n">
        <v>0</v>
      </c>
      <c r="E184" t="n">
        <v>0.212</v>
      </c>
      <c r="F184" t="n">
        <v>0.17</v>
      </c>
      <c r="G184" t="n">
        <v>0.506</v>
      </c>
      <c r="H184" t="n">
        <v>0.408</v>
      </c>
    </row>
    <row r="185">
      <c r="A185" t="inlineStr">
        <is>
          <t>sw_IBUF[2]: sw_IBUF[2]_inst/O to ALU1/register_reg_r1_0_31_6_11_i_8/I2 sum delays</t>
        </is>
      </c>
      <c r="E185">
        <f>(E2 + E5 + E7 + E9 + E11 + E15 + E18 + E31 + E41 + E50 + E60 + E69 + E78 + E107 + E122 + E158 + E179 + E182 + E184)</f>
        <v/>
      </c>
      <c r="F185">
        <f>(F2 + F5 + F7 + F9 + F11 + F15 + F18 + F31 + F41 + F50 + F60 + F69 + F78 + F107 + F122 + F158 + F179 + F182 + F184)</f>
        <v/>
      </c>
      <c r="G185">
        <f>(G2 + G5 + G7 + G9 + G11 + G15 + G18 + G31 + G41 + G50 + G60 + G69 + G78 + G107 + G122 + G158 + G179 + G182 + G184)</f>
        <v/>
      </c>
      <c r="H185">
        <f>(H2 + H5 + H7 + H9 + H11 + H15 + H18 + H31 + H41 + H50 + H60 + H69 + H78 + H107 + H122 + H158 + H179 + H182 + H184)</f>
        <v/>
      </c>
      <c r="J185">
        <f>(J2 + J4 + J5 + J6 + J7 + J8 + J9 + J10 + J11 + J14 + J15 + J17 + J18 + J30 + J31 + J40 + J41 + J49 + J50 + J59 + J60 + J68 + J69 + J77 + J78 + J80 + J107 + J110 + J122 + J124 + J158 + J160 + J179 + J181 + J182 + J183 + J184)</f>
        <v/>
      </c>
    </row>
    <row r="186">
      <c r="A186" t="inlineStr">
        <is>
          <t>sw_IBUF[2]: sw_IBUF[2]_inst/O to ALU1/register_reg_r1_0_31_6_11_i_8/I2sum delays + cap delay</t>
        </is>
      </c>
      <c r="E186">
        <f>1000*(E185 + J185)</f>
        <v/>
      </c>
      <c r="F186">
        <f>1000*(F185 + J185)</f>
        <v/>
      </c>
      <c r="G186">
        <f>1000*(G185 + J185)</f>
        <v/>
      </c>
      <c r="H186">
        <f>1000*(H185 + J185)</f>
        <v/>
      </c>
    </row>
    <row r="188">
      <c r="A188" t="inlineStr">
        <is>
          <t>sw_IBUF[2]: sw_IBUF[2]_inst/O to ALU1/register_reg_r1_0_31_6_11_i_8/I2Total delay (from Vivado)</t>
        </is>
      </c>
      <c r="E188" t="inlineStr">
        <is>
          <t>1391</t>
        </is>
      </c>
      <c r="F188" t="inlineStr">
        <is>
          <t>1187</t>
        </is>
      </c>
      <c r="G188" t="inlineStr">
        <is>
          <t>2408</t>
        </is>
      </c>
      <c r="H188" t="inlineStr">
        <is>
          <t>2026</t>
        </is>
      </c>
    </row>
    <row r="190">
      <c r="A190" t="inlineStr">
        <is>
          <t>INT_R_X5Y44/INT_R.NL1END2-&gt;&gt;IMUX20</t>
        </is>
      </c>
      <c r="B190" t="inlineStr">
        <is>
          <t>Buffer</t>
        </is>
      </c>
      <c r="C190" t="n">
        <v>1.6107141875</v>
      </c>
      <c r="D190" t="n">
        <v>0.007713</v>
      </c>
      <c r="E190" t="n">
        <v>0.047</v>
      </c>
      <c r="F190" t="n">
        <v>0.038</v>
      </c>
      <c r="G190" t="n">
        <v>0.138</v>
      </c>
      <c r="H190" t="n">
        <v>0.114</v>
      </c>
      <c r="I190">
        <f>((((D195) + (D194))) + (D191 + D192))</f>
        <v/>
      </c>
      <c r="J190">
        <f>(((((D195) + (D194))) + (D191 + D192))*C190)</f>
        <v/>
      </c>
    </row>
    <row r="191">
      <c r="A191" t="inlineStr">
        <is>
          <t>INT_R_X5Y44/IMUX20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CLBLM_R_X5Y44/CLBLM_IMUX20</t>
        </is>
      </c>
      <c r="B192" t="inlineStr">
        <is>
          <t>Part of wire</t>
        </is>
      </c>
      <c r="C192" t="n">
        <v>0</v>
      </c>
      <c r="D192" t="n">
        <v>0</v>
      </c>
      <c r="I192">
        <f>(((D191 + D192)/2) + (((D195) + (D194))))</f>
        <v/>
      </c>
      <c r="J192">
        <f>((C191 + C192)*(((D191 + D192)/2) + (((D195) + (D194)))))</f>
        <v/>
      </c>
    </row>
    <row r="193">
      <c r="A193" t="inlineStr">
        <is>
          <t>CLBLM_R_X5Y44/CLBLM_R.CLBLM_IMUX20-&gt;CLBLM_L_C2</t>
        </is>
      </c>
      <c r="B193" t="inlineStr">
        <is>
          <t>PassTransistor</t>
        </is>
      </c>
      <c r="C193" t="n">
        <v>0</v>
      </c>
      <c r="E193" t="n">
        <v>0</v>
      </c>
      <c r="F193" t="n">
        <v>0</v>
      </c>
      <c r="G193" t="n">
        <v>0</v>
      </c>
      <c r="H193" t="n">
        <v>0</v>
      </c>
      <c r="I193">
        <f>((D195) + (D194))</f>
        <v/>
      </c>
      <c r="J193">
        <f>(((D195) + (D194))*C193)</f>
        <v/>
      </c>
    </row>
    <row r="194">
      <c r="A194" t="inlineStr">
        <is>
          <t>CLBLM_R_X5Y44/CLBLM_L_C2</t>
        </is>
      </c>
      <c r="B194" t="inlineStr">
        <is>
          <t>Part of wire</t>
        </is>
      </c>
      <c r="C194" t="n">
        <v>0</v>
      </c>
      <c r="D194" t="n">
        <v>0</v>
      </c>
      <c r="I194">
        <f>(((D194)/2) + (D195))</f>
        <v/>
      </c>
      <c r="J194">
        <f>((C194)*(((D194)/2) + (D195)))</f>
        <v/>
      </c>
    </row>
    <row r="195">
      <c r="A195" t="inlineStr">
        <is>
          <t>masterReg/register_reg_r1_0_31_6_11_i_7/I4</t>
        </is>
      </c>
      <c r="B195" t="inlineStr">
        <is>
          <t>Inpin</t>
        </is>
      </c>
      <c r="D195" t="n">
        <v>0</v>
      </c>
      <c r="E195" t="n">
        <v>0.213</v>
      </c>
      <c r="F195" t="n">
        <v>0.171</v>
      </c>
      <c r="G195" t="n">
        <v>0.507</v>
      </c>
      <c r="H195" t="n">
        <v>0.409</v>
      </c>
    </row>
    <row r="196">
      <c r="A196" t="inlineStr">
        <is>
          <t>sw_IBUF[2]: sw_IBUF[2]_inst/O to masterReg/register_reg_r1_0_31_6_11_i_7/I4 sum delays</t>
        </is>
      </c>
      <c r="E196">
        <f>(E2 + E5 + E7 + E9 + E11 + E15 + E18 + E31 + E41 + E50 + E60 + E69 + E78 + E107 + E122 + E158 + E190 + E193 + E195)</f>
        <v/>
      </c>
      <c r="F196">
        <f>(F2 + F5 + F7 + F9 + F11 + F15 + F18 + F31 + F41 + F50 + F60 + F69 + F78 + F107 + F122 + F158 + F190 + F193 + F195)</f>
        <v/>
      </c>
      <c r="G196">
        <f>(G2 + G5 + G7 + G9 + G11 + G15 + G18 + G31 + G41 + G50 + G60 + G69 + G78 + G107 + G122 + G158 + G190 + G193 + G195)</f>
        <v/>
      </c>
      <c r="H196">
        <f>(H2 + H5 + H7 + H9 + H11 + H15 + H18 + H31 + H41 + H50 + H60 + H69 + H78 + H107 + H122 + H158 + H190 + H193 + H195)</f>
        <v/>
      </c>
      <c r="J196">
        <f>(J2 + J4 + J5 + J6 + J7 + J8 + J9 + J10 + J11 + J14 + J15 + J17 + J18 + J30 + J31 + J40 + J41 + J49 + J50 + J59 + J60 + J68 + J69 + J77 + J78 + J80 + J107 + J110 + J122 + J124 + J158 + J160 + J190 + J192 + J193 + J194 + J195)</f>
        <v/>
      </c>
    </row>
    <row r="197">
      <c r="A197" t="inlineStr">
        <is>
          <t>sw_IBUF[2]: sw_IBUF[2]_inst/O to masterReg/register_reg_r1_0_31_6_11_i_7/I4sum delays + cap delay</t>
        </is>
      </c>
      <c r="E197">
        <f>1000*(E196 + J196)</f>
        <v/>
      </c>
      <c r="F197">
        <f>1000*(F196 + J196)</f>
        <v/>
      </c>
      <c r="G197">
        <f>1000*(G196 + J196)</f>
        <v/>
      </c>
      <c r="H197">
        <f>1000*(H196 + J196)</f>
        <v/>
      </c>
    </row>
    <row r="199">
      <c r="A199" t="inlineStr">
        <is>
          <t>sw_IBUF[2]: sw_IBUF[2]_inst/O to masterReg/register_reg_r1_0_31_6_11_i_7/I4Total delay (from Vivado)</t>
        </is>
      </c>
      <c r="E199" t="inlineStr">
        <is>
          <t>1392</t>
        </is>
      </c>
      <c r="F199" t="inlineStr">
        <is>
          <t>1188</t>
        </is>
      </c>
      <c r="G199" t="inlineStr">
        <is>
          <t>2410</t>
        </is>
      </c>
      <c r="H199" t="inlineStr">
        <is>
          <t>2027</t>
        </is>
      </c>
    </row>
    <row r="201">
      <c r="A201" t="inlineStr">
        <is>
          <t>INT_L_X4Y42/INT_L.NN6END0-&gt;&gt;NN2BEG0</t>
        </is>
      </c>
      <c r="B201" t="inlineStr">
        <is>
          <t>Buffer</t>
        </is>
      </c>
      <c r="C201" t="n">
        <v>1.1851186875</v>
      </c>
      <c r="D201" t="n">
        <v>0.008473000000000001</v>
      </c>
      <c r="E201" t="n">
        <v>0.06</v>
      </c>
      <c r="F201" t="n">
        <v>0.05</v>
      </c>
      <c r="G201" t="n">
        <v>0.132</v>
      </c>
      <c r="H201" t="n">
        <v>0.109</v>
      </c>
      <c r="I201">
        <f>((D206 + D217 + D232 + D243 + D258 + D347) + (D202 + D203 + D204 + D205))</f>
        <v/>
      </c>
      <c r="J201">
        <f>(((D206 + D217 + D232 + D243 + D258 + D347) + (D202 + D203 + D204 + D205))*C201)</f>
        <v/>
      </c>
    </row>
    <row r="202">
      <c r="A202" t="inlineStr">
        <is>
          <t>INT_L_X4Y42/NN2BEG0</t>
        </is>
      </c>
      <c r="B202" t="inlineStr">
        <is>
          <t>Part of wire</t>
        </is>
      </c>
      <c r="C202" t="n">
        <v>0</v>
      </c>
      <c r="D202" t="n">
        <v>0</v>
      </c>
    </row>
    <row r="203">
      <c r="A203" t="inlineStr">
        <is>
          <t>INT_L_X4Y44/NN2END0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INT_L_X4Y43/NN2END_S2_0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INT_L_X4Y43/NN2A0</t>
        </is>
      </c>
      <c r="B205" t="inlineStr">
        <is>
          <t>Part of wire</t>
        </is>
      </c>
      <c r="C205" t="n">
        <v>0</v>
      </c>
      <c r="D205" t="n">
        <v>0</v>
      </c>
      <c r="I205">
        <f>(((D202 + D203 + D204 + D205)/2) + (D206 + D217 + D232 + D243 + D258 + D347))</f>
        <v/>
      </c>
      <c r="J205">
        <f>((C202 + C203 + C204 + C205)*(((D202 + D203 + D204 + D205)/2) + (D206 + D217 + D232 + D243 + D258 + D347)))</f>
        <v/>
      </c>
    </row>
    <row r="206">
      <c r="A206" t="inlineStr">
        <is>
          <t>INT_L_X4Y44/INT_L.NN2END0-&gt;&gt;IMUX_L16</t>
        </is>
      </c>
      <c r="B206" t="inlineStr">
        <is>
          <t>Buffer</t>
        </is>
      </c>
      <c r="C206" t="n">
        <v>1.6107141875</v>
      </c>
      <c r="D206" t="n">
        <v>0.007713</v>
      </c>
      <c r="E206" t="n">
        <v>0.047</v>
      </c>
      <c r="F206" t="n">
        <v>0.038</v>
      </c>
      <c r="G206" t="n">
        <v>0.138</v>
      </c>
      <c r="H206" t="n">
        <v>0.114</v>
      </c>
      <c r="I206">
        <f>((((D211) + (D210))) + (D207 + D208))</f>
        <v/>
      </c>
      <c r="J206">
        <f>(((((D211) + (D210))) + (D207 + D208))*C206)</f>
        <v/>
      </c>
    </row>
    <row r="207">
      <c r="A207" t="inlineStr">
        <is>
          <t>INT_L_X4Y44/IMUX_L16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CLBLL_L_X4Y44/CLBLL_IMUX16</t>
        </is>
      </c>
      <c r="B208" t="inlineStr">
        <is>
          <t>Part of wire</t>
        </is>
      </c>
      <c r="C208" t="n">
        <v>0</v>
      </c>
      <c r="D208" t="n">
        <v>0</v>
      </c>
      <c r="I208">
        <f>(((D207 + D208)/2) + (((D211) + (D210))))</f>
        <v/>
      </c>
      <c r="J208">
        <f>((C207 + C208)*(((D207 + D208)/2) + (((D211) + (D210)))))</f>
        <v/>
      </c>
    </row>
    <row r="209">
      <c r="A209" t="inlineStr">
        <is>
          <t>CLBLL_L_X4Y44/CLBLL_L.CLBLL_IMUX16-&gt;CLBLL_L_B3</t>
        </is>
      </c>
      <c r="B209" t="inlineStr">
        <is>
          <t>PassTransistor</t>
        </is>
      </c>
      <c r="C209" t="n">
        <v>0</v>
      </c>
      <c r="E209" t="n">
        <v>0</v>
      </c>
      <c r="F209" t="n">
        <v>0</v>
      </c>
      <c r="G209" t="n">
        <v>0</v>
      </c>
      <c r="H209" t="n">
        <v>0</v>
      </c>
      <c r="I209">
        <f>((D211) + (D210))</f>
        <v/>
      </c>
      <c r="J209">
        <f>(((D211) + (D210))*C209)</f>
        <v/>
      </c>
    </row>
    <row r="210">
      <c r="A210" t="inlineStr">
        <is>
          <t>CLBLL_L_X4Y44/CLBLL_L_B3</t>
        </is>
      </c>
      <c r="B210" t="inlineStr">
        <is>
          <t>Part of wire</t>
        </is>
      </c>
      <c r="C210" t="n">
        <v>0</v>
      </c>
      <c r="D210" t="n">
        <v>0</v>
      </c>
      <c r="I210">
        <f>(((D210)/2) + (D211))</f>
        <v/>
      </c>
      <c r="J210">
        <f>((C210)*(((D210)/2) + (D211)))</f>
        <v/>
      </c>
    </row>
    <row r="211">
      <c r="A211" t="inlineStr">
        <is>
          <t>ALU1/register_reg_r1_0_31_0_5_i_20/I2</t>
        </is>
      </c>
      <c r="B211" t="inlineStr">
        <is>
          <t>Inpin</t>
        </is>
      </c>
      <c r="D211" t="n">
        <v>0</v>
      </c>
      <c r="E211" t="n">
        <v>0.136</v>
      </c>
      <c r="F211" t="n">
        <v>0.109</v>
      </c>
      <c r="G211" t="n">
        <v>0.349</v>
      </c>
      <c r="H211" t="n">
        <v>0.281</v>
      </c>
    </row>
    <row r="212">
      <c r="A212" t="inlineStr">
        <is>
          <t>sw_IBUF[2]: sw_IBUF[2]_inst/O to ALU1/register_reg_r1_0_31_0_5_i_20/I2 sum delays</t>
        </is>
      </c>
      <c r="E212">
        <f>(E2 + E5 + E7 + E9 + E11 + E15 + E18 + E31 + E41 + E50 + E60 + E69 + E201 + E206 + E209 + E211)</f>
        <v/>
      </c>
      <c r="F212">
        <f>(F2 + F5 + F7 + F9 + F11 + F15 + F18 + F31 + F41 + F50 + F60 + F69 + F201 + F206 + F209 + F211)</f>
        <v/>
      </c>
      <c r="G212">
        <f>(G2 + G5 + G7 + G9 + G11 + G15 + G18 + G31 + G41 + G50 + G60 + G69 + G201 + G206 + G209 + G211)</f>
        <v/>
      </c>
      <c r="H212">
        <f>(H2 + H5 + H7 + H9 + H11 + H15 + H18 + H31 + H41 + H50 + H60 + H69 + H201 + H206 + H209 + H211)</f>
        <v/>
      </c>
      <c r="J212">
        <f>(J2 + J4 + J5 + J6 + J7 + J8 + J9 + J10 + J11 + J14 + J15 + J17 + J18 + J30 + J31 + J40 + J41 + J49 + J50 + J59 + J60 + J68 + J69 + J77 + J201 + J205 + J206 + J208 + J209 + J210 + J211)</f>
        <v/>
      </c>
    </row>
    <row r="213">
      <c r="A213" t="inlineStr">
        <is>
          <t>sw_IBUF[2]: sw_IBUF[2]_inst/O to ALU1/register_reg_r1_0_31_0_5_i_20/I2sum delays + cap delay</t>
        </is>
      </c>
      <c r="E213">
        <f>1000*(E212 + J212)</f>
        <v/>
      </c>
      <c r="F213">
        <f>1000*(F212 + J212)</f>
        <v/>
      </c>
      <c r="G213">
        <f>1000*(G212 + J212)</f>
        <v/>
      </c>
      <c r="H213">
        <f>1000*(H212 + J212)</f>
        <v/>
      </c>
    </row>
    <row r="215">
      <c r="A215" t="inlineStr">
        <is>
          <t>sw_IBUF[2]: sw_IBUF[2]_inst/O to ALU1/register_reg_r1_0_31_0_5_i_20/I2Total delay (from Vivado)</t>
        </is>
      </c>
      <c r="E215" t="inlineStr">
        <is>
          <t>1119</t>
        </is>
      </c>
      <c r="F215" t="inlineStr">
        <is>
          <t>958</t>
        </is>
      </c>
      <c r="G215" t="inlineStr">
        <is>
          <t>1923</t>
        </is>
      </c>
      <c r="H215" t="inlineStr">
        <is>
          <t>1621</t>
        </is>
      </c>
    </row>
    <row r="217">
      <c r="A217" t="inlineStr">
        <is>
          <t>INT_L_X4Y44/INT_L.NN2END0-&gt;&gt;BYP_ALT0</t>
        </is>
      </c>
      <c r="B217" t="inlineStr">
        <is>
          <t>Buffer</t>
        </is>
      </c>
      <c r="C217" t="n">
        <v>0</v>
      </c>
      <c r="D217" t="n">
        <v>0.00757</v>
      </c>
      <c r="E217" t="n">
        <v>0</v>
      </c>
      <c r="F217" t="n">
        <v>0</v>
      </c>
      <c r="G217" t="n">
        <v>0</v>
      </c>
      <c r="H217" t="n">
        <v>0</v>
      </c>
      <c r="I217">
        <f>((D219) + (D218))</f>
        <v/>
      </c>
      <c r="J217">
        <f>(((D219) + (D218))*C217)</f>
        <v/>
      </c>
    </row>
    <row r="218">
      <c r="A218" t="inlineStr">
        <is>
          <t>INT_L_X4Y44/BYP_ALT0</t>
        </is>
      </c>
      <c r="B218" t="inlineStr">
        <is>
          <t>Part of wire</t>
        </is>
      </c>
      <c r="C218" t="n">
        <v>0</v>
      </c>
      <c r="D218" t="n">
        <v>0</v>
      </c>
      <c r="I218">
        <f>(((D218)/2) + (D219))</f>
        <v/>
      </c>
      <c r="J218">
        <f>((C218)*(((D218)/2) + (D219)))</f>
        <v/>
      </c>
    </row>
    <row r="219">
      <c r="A219" t="inlineStr">
        <is>
          <t>INT_L_X4Y44/INT_L.BYP_ALT0-&gt;&gt;BYP_BOUNCE0</t>
        </is>
      </c>
      <c r="B219" t="inlineStr">
        <is>
          <t>Buffer</t>
        </is>
      </c>
      <c r="C219" t="n">
        <v>1.4764880625</v>
      </c>
      <c r="D219" t="n">
        <v>0</v>
      </c>
      <c r="E219" t="n">
        <v>0.059</v>
      </c>
      <c r="F219" t="n">
        <v>0.049</v>
      </c>
      <c r="G219" t="n">
        <v>0.178</v>
      </c>
      <c r="H219" t="n">
        <v>0.147</v>
      </c>
      <c r="I219">
        <f>((D221) + (D220))</f>
        <v/>
      </c>
      <c r="J219">
        <f>(((D221) + (D220))*C219)</f>
        <v/>
      </c>
    </row>
    <row r="220">
      <c r="A220" t="inlineStr">
        <is>
          <t>INT_L_X4Y44/BYP_BOUNCE0</t>
        </is>
      </c>
      <c r="B220" t="inlineStr">
        <is>
          <t>Part of wire</t>
        </is>
      </c>
      <c r="C220" t="n">
        <v>0</v>
      </c>
      <c r="D220" t="n">
        <v>0</v>
      </c>
      <c r="I220">
        <f>(((D220)/2) + (D221))</f>
        <v/>
      </c>
      <c r="J220">
        <f>((C220)*(((D220)/2) + (D221)))</f>
        <v/>
      </c>
    </row>
    <row r="221">
      <c r="A221" t="inlineStr">
        <is>
          <t>INT_L_X4Y44/INT_L.BYP_BOUNCE0-&gt;&gt;IMUX_L34</t>
        </is>
      </c>
      <c r="B221" t="inlineStr">
        <is>
          <t>Buffer</t>
        </is>
      </c>
      <c r="C221" t="n">
        <v>1.6107141875</v>
      </c>
      <c r="D221" t="n">
        <v>0.007713</v>
      </c>
      <c r="E221" t="n">
        <v>0.047</v>
      </c>
      <c r="F221" t="n">
        <v>0.038</v>
      </c>
      <c r="G221" t="n">
        <v>0.138</v>
      </c>
      <c r="H221" t="n">
        <v>0.114</v>
      </c>
      <c r="I221">
        <f>((((D226) + (D225))) + (D222 + D223))</f>
        <v/>
      </c>
      <c r="J221">
        <f>(((((D226) + (D225))) + (D222 + D223))*C221)</f>
        <v/>
      </c>
    </row>
    <row r="222">
      <c r="A222" t="inlineStr">
        <is>
          <t>INT_L_X4Y44/IMUX_L34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CLBLL_L_X4Y44/CLBLL_IMUX34</t>
        </is>
      </c>
      <c r="B223" t="inlineStr">
        <is>
          <t>Part of wire</t>
        </is>
      </c>
      <c r="C223" t="n">
        <v>0</v>
      </c>
      <c r="D223" t="n">
        <v>0</v>
      </c>
      <c r="I223">
        <f>(((D222 + D223)/2) + (((D226) + (D225))))</f>
        <v/>
      </c>
      <c r="J223">
        <f>((C222 + C223)*(((D222 + D223)/2) + (((D226) + (D225)))))</f>
        <v/>
      </c>
    </row>
    <row r="224">
      <c r="A224" t="inlineStr">
        <is>
          <t>CLBLL_L_X4Y44/CLBLL_L.CLBLL_IMUX34-&gt;CLBLL_L_C6</t>
        </is>
      </c>
      <c r="B224" t="inlineStr">
        <is>
          <t>PassTransistor</t>
        </is>
      </c>
      <c r="C224" t="n">
        <v>0</v>
      </c>
      <c r="E224" t="n">
        <v>0</v>
      </c>
      <c r="F224" t="n">
        <v>0</v>
      </c>
      <c r="G224" t="n">
        <v>0</v>
      </c>
      <c r="H224" t="n">
        <v>0</v>
      </c>
      <c r="I224">
        <f>((D226) + (D225))</f>
        <v/>
      </c>
      <c r="J224">
        <f>(((D226) + (D225))*C224)</f>
        <v/>
      </c>
    </row>
    <row r="225">
      <c r="A225" t="inlineStr">
        <is>
          <t>CLBLL_L_X4Y44/CLBLL_L_C6</t>
        </is>
      </c>
      <c r="B225" t="inlineStr">
        <is>
          <t>Part of wire</t>
        </is>
      </c>
      <c r="C225" t="n">
        <v>0</v>
      </c>
      <c r="D225" t="n">
        <v>0</v>
      </c>
      <c r="I225">
        <f>(((D225)/2) + (D226))</f>
        <v/>
      </c>
      <c r="J225">
        <f>((C225)*(((D225)/2) + (D226)))</f>
        <v/>
      </c>
    </row>
    <row r="226">
      <c r="A226" t="inlineStr">
        <is>
          <t>masterReg/register_reg_r1_0_31_0_5_i_19/I4</t>
        </is>
      </c>
      <c r="B226" t="inlineStr">
        <is>
          <t>Inpin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t="inlineStr">
        <is>
          <t>sw_IBUF[2]: sw_IBUF[2]_inst/O to masterReg/register_reg_r1_0_31_0_5_i_19/I4 sum delays</t>
        </is>
      </c>
      <c r="E227">
        <f>(E2 + E5 + E7 + E9 + E11 + E15 + E18 + E31 + E41 + E50 + E60 + E69 + E201 + E217 + E219 + E221 + E224 + E226)</f>
        <v/>
      </c>
      <c r="F227">
        <f>(F2 + F5 + F7 + F9 + F11 + F15 + F18 + F31 + F41 + F50 + F60 + F69 + F201 + F217 + F219 + F221 + F224 + F226)</f>
        <v/>
      </c>
      <c r="G227">
        <f>(G2 + G5 + G7 + G9 + G11 + G15 + G18 + G31 + G41 + G50 + G60 + G69 + G201 + G217 + G219 + G221 + G224 + G226)</f>
        <v/>
      </c>
      <c r="H227">
        <f>(H2 + H5 + H7 + H9 + H11 + H15 + H18 + H31 + H41 + H50 + H60 + H69 + H201 + H217 + H219 + H221 + H224 + H226)</f>
        <v/>
      </c>
      <c r="J227">
        <f>(J2 + J4 + J5 + J6 + J7 + J8 + J9 + J10 + J11 + J14 + J15 + J17 + J18 + J30 + J31 + J40 + J41 + J49 + J50 + J59 + J60 + J68 + J69 + J77 + J201 + J205 + J217 + J218 + J219 + J220 + J221 + J223 + J224 + J225 + J226)</f>
        <v/>
      </c>
    </row>
    <row r="228">
      <c r="A228" t="inlineStr">
        <is>
          <t>sw_IBUF[2]: sw_IBUF[2]_inst/O to masterReg/register_reg_r1_0_31_0_5_i_19/I4sum delays + cap delay</t>
        </is>
      </c>
      <c r="E228">
        <f>1000*(E227 + J227)</f>
        <v/>
      </c>
      <c r="F228">
        <f>1000*(F227 + J227)</f>
        <v/>
      </c>
      <c r="G228">
        <f>1000*(G227 + J227)</f>
        <v/>
      </c>
      <c r="H228">
        <f>1000*(H227 + J227)</f>
        <v/>
      </c>
    </row>
    <row r="230">
      <c r="A230" t="inlineStr">
        <is>
          <t>sw_IBUF[2]: sw_IBUF[2]_inst/O to masterReg/register_reg_r1_0_31_0_5_i_19/I4Total delay (from Vivado)</t>
        </is>
      </c>
      <c r="E230" t="inlineStr">
        <is>
          <t>1052</t>
        </is>
      </c>
      <c r="F230" t="inlineStr">
        <is>
          <t>908</t>
        </is>
      </c>
      <c r="G230" t="inlineStr">
        <is>
          <t>1779</t>
        </is>
      </c>
      <c r="H230" t="inlineStr">
        <is>
          <t>1509</t>
        </is>
      </c>
    </row>
    <row r="232">
      <c r="A232" t="inlineStr">
        <is>
          <t>INT_L_X4Y44/INT_L.NN2END0-&gt;&gt;IMUX_L40</t>
        </is>
      </c>
      <c r="B232" t="inlineStr">
        <is>
          <t>Buffer</t>
        </is>
      </c>
      <c r="C232" t="n">
        <v>1.6107141875</v>
      </c>
      <c r="D232" t="n">
        <v>0.007713</v>
      </c>
      <c r="E232" t="n">
        <v>0.047</v>
      </c>
      <c r="F232" t="n">
        <v>0.038</v>
      </c>
      <c r="G232" t="n">
        <v>0.138</v>
      </c>
      <c r="H232" t="n">
        <v>0.114</v>
      </c>
      <c r="I232">
        <f>((((D237) + (D236))) + (D233 + D234))</f>
        <v/>
      </c>
      <c r="J232">
        <f>(((((D237) + (D236))) + (D233 + D234))*C232)</f>
        <v/>
      </c>
    </row>
    <row r="233">
      <c r="A233" t="inlineStr">
        <is>
          <t>INT_L_X4Y44/IMUX_L40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CLBLL_L_X4Y44/CLBLL_IMUX40</t>
        </is>
      </c>
      <c r="B234" t="inlineStr">
        <is>
          <t>Part of wire</t>
        </is>
      </c>
      <c r="C234" t="n">
        <v>0</v>
      </c>
      <c r="D234" t="n">
        <v>0</v>
      </c>
      <c r="I234">
        <f>(((D233 + D234)/2) + (((D237) + (D236))))</f>
        <v/>
      </c>
      <c r="J234">
        <f>((C233 + C234)*(((D233 + D234)/2) + (((D237) + (D236)))))</f>
        <v/>
      </c>
    </row>
    <row r="235">
      <c r="A235" t="inlineStr">
        <is>
          <t>CLBLL_L_X4Y44/CLBLL_L.CLBLL_IMUX40-&gt;CLBLL_LL_D1</t>
        </is>
      </c>
      <c r="B235" t="inlineStr">
        <is>
          <t>PassTransistor</t>
        </is>
      </c>
      <c r="C235" t="n">
        <v>0</v>
      </c>
      <c r="E235" t="n">
        <v>0</v>
      </c>
      <c r="F235" t="n">
        <v>0</v>
      </c>
      <c r="G235" t="n">
        <v>0</v>
      </c>
      <c r="H235" t="n">
        <v>0</v>
      </c>
      <c r="I235">
        <f>((D237) + (D236))</f>
        <v/>
      </c>
      <c r="J235">
        <f>(((D237) + (D236))*C235)</f>
        <v/>
      </c>
    </row>
    <row r="236">
      <c r="A236" t="inlineStr">
        <is>
          <t>CLBLL_L_X4Y44/CLBLL_LL_D1</t>
        </is>
      </c>
      <c r="B236" t="inlineStr">
        <is>
          <t>Part of wire</t>
        </is>
      </c>
      <c r="C236" t="n">
        <v>0</v>
      </c>
      <c r="D236" t="n">
        <v>0</v>
      </c>
      <c r="I236">
        <f>(((D236)/2) + (D237))</f>
        <v/>
      </c>
      <c r="J236">
        <f>((C236)*(((D236)/2) + (D237)))</f>
        <v/>
      </c>
    </row>
    <row r="237">
      <c r="A237" t="inlineStr">
        <is>
          <t>masterReg/register_reg_r1_0_31_0_5_i_9/I4</t>
        </is>
      </c>
      <c r="B237" t="inlineStr">
        <is>
          <t>Inpin</t>
        </is>
      </c>
      <c r="D237" t="n">
        <v>0</v>
      </c>
      <c r="E237" t="n">
        <v>0.216</v>
      </c>
      <c r="F237" t="n">
        <v>0.174</v>
      </c>
      <c r="G237" t="n">
        <v>0.522</v>
      </c>
      <c r="H237" t="n">
        <v>0.421</v>
      </c>
    </row>
    <row r="238">
      <c r="A238" t="inlineStr">
        <is>
          <t>sw_IBUF[2]: sw_IBUF[2]_inst/O to masterReg/register_reg_r1_0_31_0_5_i_9/I4 sum delays</t>
        </is>
      </c>
      <c r="E238">
        <f>(E2 + E5 + E7 + E9 + E11 + E15 + E18 + E31 + E41 + E50 + E60 + E69 + E201 + E232 + E235 + E237)</f>
        <v/>
      </c>
      <c r="F238">
        <f>(F2 + F5 + F7 + F9 + F11 + F15 + F18 + F31 + F41 + F50 + F60 + F69 + F201 + F232 + F235 + F237)</f>
        <v/>
      </c>
      <c r="G238">
        <f>(G2 + G5 + G7 + G9 + G11 + G15 + G18 + G31 + G41 + G50 + G60 + G69 + G201 + G232 + G235 + G237)</f>
        <v/>
      </c>
      <c r="H238">
        <f>(H2 + H5 + H7 + H9 + H11 + H15 + H18 + H31 + H41 + H50 + H60 + H69 + H201 + H232 + H235 + H237)</f>
        <v/>
      </c>
      <c r="J238">
        <f>(J2 + J4 + J5 + J6 + J7 + J8 + J9 + J10 + J11 + J14 + J15 + J17 + J18 + J30 + J31 + J40 + J41 + J49 + J50 + J59 + J60 + J68 + J69 + J77 + J201 + J205 + J232 + J234 + J235 + J236 + J237)</f>
        <v/>
      </c>
    </row>
    <row r="239">
      <c r="A239" t="inlineStr">
        <is>
          <t>sw_IBUF[2]: sw_IBUF[2]_inst/O to masterReg/register_reg_r1_0_31_0_5_i_9/I4sum delays + cap delay</t>
        </is>
      </c>
      <c r="E239">
        <f>1000*(E238 + J238)</f>
        <v/>
      </c>
      <c r="F239">
        <f>1000*(F238 + J238)</f>
        <v/>
      </c>
      <c r="G239">
        <f>1000*(G238 + J238)</f>
        <v/>
      </c>
      <c r="H239">
        <f>1000*(H238 + J238)</f>
        <v/>
      </c>
    </row>
    <row r="241">
      <c r="A241" t="inlineStr">
        <is>
          <t>sw_IBUF[2]: sw_IBUF[2]_inst/O to masterReg/register_reg_r1_0_31_0_5_i_9/I4Total delay (from Vivado)</t>
        </is>
      </c>
      <c r="E241" t="inlineStr">
        <is>
          <t>1199</t>
        </is>
      </c>
      <c r="F241" t="inlineStr">
        <is>
          <t>1023</t>
        </is>
      </c>
      <c r="G241" t="inlineStr">
        <is>
          <t>2076</t>
        </is>
      </c>
      <c r="H241" t="inlineStr">
        <is>
          <t>1743</t>
        </is>
      </c>
    </row>
    <row r="243">
      <c r="A243" t="inlineStr">
        <is>
          <t>INT_L_X4Y44/INT_L.NN2END0-&gt;&gt;EL1BEG_N3</t>
        </is>
      </c>
      <c r="B243" t="inlineStr">
        <is>
          <t>Buffer</t>
        </is>
      </c>
      <c r="C243" t="n">
        <v>1.16220225</v>
      </c>
      <c r="D243" t="n">
        <v>0.008429000000000001</v>
      </c>
      <c r="E243" t="n">
        <v>0.043</v>
      </c>
      <c r="F243" t="n">
        <v>0.035</v>
      </c>
      <c r="G243" t="n">
        <v>0.123</v>
      </c>
      <c r="H243" t="n">
        <v>0.102</v>
      </c>
      <c r="I243">
        <f>((D247) + (D244 + D245 + D246))</f>
        <v/>
      </c>
      <c r="J243">
        <f>(((D247) + (D244 + D245 + D246))*C243)</f>
        <v/>
      </c>
    </row>
    <row r="244">
      <c r="A244" t="inlineStr">
        <is>
          <t>INT_L_X4Y44/EL1BEG_N3</t>
        </is>
      </c>
      <c r="B244" t="inlineStr">
        <is>
          <t>Part of wire</t>
        </is>
      </c>
      <c r="C244" t="n">
        <v>0</v>
      </c>
      <c r="D244" t="n">
        <v>0</v>
      </c>
    </row>
    <row r="245">
      <c r="A245" t="inlineStr">
        <is>
          <t>INT_R_X5Y43/EL1END3</t>
        </is>
      </c>
      <c r="B245" t="inlineStr">
        <is>
          <t>Part of wire</t>
        </is>
      </c>
      <c r="C245" t="n">
        <v>0</v>
      </c>
      <c r="D245" t="n">
        <v>0</v>
      </c>
    </row>
    <row r="246">
      <c r="A246" t="inlineStr">
        <is>
          <t>INT_L_X4Y43/EL1BEG3</t>
        </is>
      </c>
      <c r="B246" t="inlineStr">
        <is>
          <t>Part of wire</t>
        </is>
      </c>
      <c r="C246" t="n">
        <v>0</v>
      </c>
      <c r="D246" t="n">
        <v>0</v>
      </c>
      <c r="I246">
        <f>(((D244 + D245 + D246)/2) + (D247))</f>
        <v/>
      </c>
      <c r="J246">
        <f>((C244 + C245 + C246)*(((D244 + D245 + D246)/2) + (D247)))</f>
        <v/>
      </c>
    </row>
    <row r="247">
      <c r="A247" t="inlineStr">
        <is>
          <t>INT_R_X5Y43/INT_R.EL1END3-&gt;&gt;IMUX45</t>
        </is>
      </c>
      <c r="B247" t="inlineStr">
        <is>
          <t>Buffer</t>
        </is>
      </c>
      <c r="C247" t="n">
        <v>1.6107141875</v>
      </c>
      <c r="D247" t="n">
        <v>0.007713</v>
      </c>
      <c r="E247" t="n">
        <v>0.047</v>
      </c>
      <c r="F247" t="n">
        <v>0.038</v>
      </c>
      <c r="G247" t="n">
        <v>0.138</v>
      </c>
      <c r="H247" t="n">
        <v>0.114</v>
      </c>
      <c r="I247">
        <f>((((D252) + (D251))) + (D248 + D249))</f>
        <v/>
      </c>
      <c r="J247">
        <f>(((((D252) + (D251))) + (D248 + D249))*C247)</f>
        <v/>
      </c>
    </row>
    <row r="248">
      <c r="A248" t="inlineStr">
        <is>
          <t>INT_R_X5Y43/IMUX45</t>
        </is>
      </c>
      <c r="B248" t="inlineStr">
        <is>
          <t>Part of wire</t>
        </is>
      </c>
      <c r="C248" t="n">
        <v>0</v>
      </c>
      <c r="D248" t="n">
        <v>0</v>
      </c>
    </row>
    <row r="249">
      <c r="A249" t="inlineStr">
        <is>
          <t>CLBLM_R_X5Y43/CLBLM_IMUX45</t>
        </is>
      </c>
      <c r="B249" t="inlineStr">
        <is>
          <t>Part of wire</t>
        </is>
      </c>
      <c r="C249" t="n">
        <v>0</v>
      </c>
      <c r="D249" t="n">
        <v>0</v>
      </c>
      <c r="I249">
        <f>(((D248 + D249)/2) + (((D252) + (D251))))</f>
        <v/>
      </c>
      <c r="J249">
        <f>((C248 + C249)*(((D248 + D249)/2) + (((D252) + (D251)))))</f>
        <v/>
      </c>
    </row>
    <row r="250">
      <c r="A250" t="inlineStr">
        <is>
          <t>CLBLM_R_X5Y43/CLBLM_R.CLBLM_IMUX45-&gt;CLBLM_M_D2</t>
        </is>
      </c>
      <c r="B250" t="inlineStr">
        <is>
          <t>PassTransistor</t>
        </is>
      </c>
      <c r="C250" t="n">
        <v>0</v>
      </c>
      <c r="E250" t="n">
        <v>0</v>
      </c>
      <c r="F250" t="n">
        <v>0</v>
      </c>
      <c r="G250" t="n">
        <v>0</v>
      </c>
      <c r="H250" t="n">
        <v>0</v>
      </c>
      <c r="I250">
        <f>((D252) + (D251))</f>
        <v/>
      </c>
      <c r="J250">
        <f>(((D252) + (D251))*C250)</f>
        <v/>
      </c>
    </row>
    <row r="251">
      <c r="A251" t="inlineStr">
        <is>
          <t>CLBLM_R_X5Y43/CLBLM_M_D2</t>
        </is>
      </c>
      <c r="B251" t="inlineStr">
        <is>
          <t>Part of wire</t>
        </is>
      </c>
      <c r="C251" t="n">
        <v>0</v>
      </c>
      <c r="D251" t="n">
        <v>0</v>
      </c>
      <c r="I251">
        <f>(((D251)/2) + (D252))</f>
        <v/>
      </c>
      <c r="J251">
        <f>((C251)*(((D251)/2) + (D252)))</f>
        <v/>
      </c>
    </row>
    <row r="252">
      <c r="A252" t="inlineStr">
        <is>
          <t>masterReg/register_reg_r1_0_31_0_5_i_4/I1</t>
        </is>
      </c>
      <c r="B252" t="inlineStr">
        <is>
          <t>Inpin</t>
        </is>
      </c>
      <c r="D252" t="n">
        <v>0</v>
      </c>
      <c r="E252" t="n">
        <v>0.219</v>
      </c>
      <c r="F252" t="n">
        <v>0.141</v>
      </c>
      <c r="G252" t="n">
        <v>0.52</v>
      </c>
      <c r="H252" t="n">
        <v>0.293</v>
      </c>
    </row>
    <row r="253">
      <c r="A253" t="inlineStr">
        <is>
          <t>sw_IBUF[2]: sw_IBUF[2]_inst/O to masterReg/register_reg_r1_0_31_0_5_i_4/I1 sum delays</t>
        </is>
      </c>
      <c r="E253">
        <f>(E2 + E5 + E7 + E9 + E11 + E15 + E18 + E31 + E41 + E50 + E60 + E69 + E201 + E243 + E247 + E250 + E252)</f>
        <v/>
      </c>
      <c r="F253">
        <f>(F2 + F5 + F7 + F9 + F11 + F15 + F18 + F31 + F41 + F50 + F60 + F69 + F201 + F243 + F247 + F250 + F252)</f>
        <v/>
      </c>
      <c r="G253">
        <f>(G2 + G5 + G7 + G9 + G11 + G15 + G18 + G31 + G41 + G50 + G60 + G69 + G201 + G243 + G247 + G250 + G252)</f>
        <v/>
      </c>
      <c r="H253">
        <f>(H2 + H5 + H7 + H9 + H11 + H15 + H18 + H31 + H41 + H50 + H60 + H69 + H201 + H243 + H247 + H250 + H252)</f>
        <v/>
      </c>
      <c r="J253">
        <f>(J2 + J4 + J5 + J6 + J7 + J8 + J9 + J10 + J11 + J14 + J15 + J17 + J18 + J30 + J31 + J40 + J41 + J49 + J50 + J59 + J60 + J68 + J69 + J77 + J201 + J205 + J243 + J246 + J247 + J249 + J250 + J251 + J252)</f>
        <v/>
      </c>
    </row>
    <row r="254">
      <c r="A254" t="inlineStr">
        <is>
          <t>sw_IBUF[2]: sw_IBUF[2]_inst/O to masterReg/register_reg_r1_0_31_0_5_i_4/I1sum delays + cap delay</t>
        </is>
      </c>
      <c r="E254">
        <f>1000*(E253 + J253)</f>
        <v/>
      </c>
      <c r="F254">
        <f>1000*(F253 + J253)</f>
        <v/>
      </c>
      <c r="G254">
        <f>1000*(G253 + J253)</f>
        <v/>
      </c>
      <c r="H254">
        <f>1000*(H253 + J253)</f>
        <v/>
      </c>
    </row>
    <row r="256">
      <c r="A256" t="inlineStr">
        <is>
          <t>sw_IBUF[2]: sw_IBUF[2]_inst/O to masterReg/register_reg_r1_0_31_0_5_i_4/I1Total delay (from Vivado)</t>
        </is>
      </c>
      <c r="E256" t="inlineStr">
        <is>
          <t>1253</t>
        </is>
      </c>
      <c r="F256" t="inlineStr">
        <is>
          <t>1033</t>
        </is>
      </c>
      <c r="G256" t="inlineStr">
        <is>
          <t>2187</t>
        </is>
      </c>
      <c r="H256" t="inlineStr">
        <is>
          <t>1732</t>
        </is>
      </c>
    </row>
    <row r="258">
      <c r="A258" t="inlineStr">
        <is>
          <t>INT_L_X4Y44/INT_L.NN2END0-&gt;&gt;NE2BEG0</t>
        </is>
      </c>
      <c r="B258" t="inlineStr">
        <is>
          <t>Buffer</t>
        </is>
      </c>
      <c r="C258" t="n">
        <v>1.1851186875</v>
      </c>
      <c r="D258" t="n">
        <v>0.008473000000000001</v>
      </c>
      <c r="E258" t="n">
        <v>0.041</v>
      </c>
      <c r="F258" t="n">
        <v>0.033</v>
      </c>
      <c r="G258" t="n">
        <v>0.134</v>
      </c>
      <c r="H258" t="n">
        <v>0.111</v>
      </c>
      <c r="I258">
        <f>((D263) + (D259 + D260 + D261 + D262))</f>
        <v/>
      </c>
      <c r="J258">
        <f>(((D263) + (D259 + D260 + D261 + D262))*C258)</f>
        <v/>
      </c>
    </row>
    <row r="259">
      <c r="A259" t="inlineStr">
        <is>
          <t>INT_L_X4Y44/NE2BEG0</t>
        </is>
      </c>
      <c r="B259" t="inlineStr">
        <is>
          <t>Part of wire</t>
        </is>
      </c>
      <c r="C259" t="n">
        <v>0</v>
      </c>
      <c r="D259" t="n">
        <v>0</v>
      </c>
    </row>
    <row r="260">
      <c r="A260" t="inlineStr">
        <is>
          <t>INT_R_X5Y45/NE2END0</t>
        </is>
      </c>
      <c r="B260" t="inlineStr">
        <is>
          <t>Part of wire</t>
        </is>
      </c>
      <c r="C260" t="n">
        <v>0</v>
      </c>
      <c r="D260" t="n">
        <v>0</v>
      </c>
    </row>
    <row r="261">
      <c r="A261" t="inlineStr">
        <is>
          <t>INT_R_X5Y44/NE2END_S3_0</t>
        </is>
      </c>
      <c r="B261" t="inlineStr">
        <is>
          <t>Part of wire</t>
        </is>
      </c>
      <c r="C261" t="n">
        <v>0</v>
      </c>
      <c r="D261" t="n">
        <v>0</v>
      </c>
    </row>
    <row r="262">
      <c r="A262" t="inlineStr">
        <is>
          <t>INT_L_X4Y45/NE2A0</t>
        </is>
      </c>
      <c r="B262" t="inlineStr">
        <is>
          <t>Part of wire</t>
        </is>
      </c>
      <c r="C262" t="n">
        <v>0</v>
      </c>
      <c r="D262" t="n">
        <v>0</v>
      </c>
      <c r="I262">
        <f>(((D259 + D260 + D261 + D262)/2) + (D263))</f>
        <v/>
      </c>
      <c r="J262">
        <f>((C259 + C260 + C261 + C262)*(((D259 + D260 + D261 + D262)/2) + (D263)))</f>
        <v/>
      </c>
    </row>
    <row r="263">
      <c r="A263" t="inlineStr">
        <is>
          <t>INT_R_X5Y45/INT_R.NE2END0-&gt;&gt;WR1BEG1</t>
        </is>
      </c>
      <c r="B263" t="inlineStr">
        <is>
          <t>Buffer</t>
        </is>
      </c>
      <c r="C263" t="n">
        <v>1.16220225</v>
      </c>
      <c r="D263" t="n">
        <v>0.008429000000000001</v>
      </c>
      <c r="E263" t="n">
        <v>0.043</v>
      </c>
      <c r="F263" t="n">
        <v>0.035</v>
      </c>
      <c r="G263" t="n">
        <v>0.124</v>
      </c>
      <c r="H263" t="n">
        <v>0.103</v>
      </c>
      <c r="I263">
        <f>((D266 + D279 + D319) + (D264 + D265))</f>
        <v/>
      </c>
      <c r="J263">
        <f>(((D266 + D279 + D319) + (D264 + D265))*C263)</f>
        <v/>
      </c>
    </row>
    <row r="264">
      <c r="A264" t="inlineStr">
        <is>
          <t>INT_R_X5Y45/WR1BEG1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INT_L_X4Y45/WR1END1</t>
        </is>
      </c>
      <c r="B265" t="inlineStr">
        <is>
          <t>Part of wire</t>
        </is>
      </c>
      <c r="C265" t="n">
        <v>0</v>
      </c>
      <c r="D265" t="n">
        <v>0</v>
      </c>
      <c r="I265">
        <f>(((D264 + D265)/2) + (D266 + D279 + D319))</f>
        <v/>
      </c>
      <c r="J265">
        <f>((C264 + C265)*(((D264 + D265)/2) + (D266 + D279 + D319)))</f>
        <v/>
      </c>
    </row>
    <row r="266">
      <c r="A266" t="inlineStr">
        <is>
          <t>INT_L_X4Y45/INT_L.WR1END1-&gt;&gt;BYP_ALT1</t>
        </is>
      </c>
      <c r="B266" t="inlineStr">
        <is>
          <t>Buffer</t>
        </is>
      </c>
      <c r="C266" t="n">
        <v>0</v>
      </c>
      <c r="D266" t="n">
        <v>0.00757</v>
      </c>
      <c r="E266" t="n">
        <v>0</v>
      </c>
      <c r="F266" t="n">
        <v>0</v>
      </c>
      <c r="G266" t="n">
        <v>0</v>
      </c>
      <c r="H266" t="n">
        <v>0</v>
      </c>
      <c r="I266">
        <f>((D268) + (D267))</f>
        <v/>
      </c>
      <c r="J266">
        <f>(((D268) + (D267))*C266)</f>
        <v/>
      </c>
    </row>
    <row r="267">
      <c r="A267" t="inlineStr">
        <is>
          <t>INT_L_X4Y45/BYP_ALT1</t>
        </is>
      </c>
      <c r="B267" t="inlineStr">
        <is>
          <t>Part of wire</t>
        </is>
      </c>
      <c r="C267" t="n">
        <v>0</v>
      </c>
      <c r="D267" t="n">
        <v>0</v>
      </c>
      <c r="I267">
        <f>(((D267)/2) + (D268))</f>
        <v/>
      </c>
      <c r="J267">
        <f>((C267)*(((D267)/2) + (D268)))</f>
        <v/>
      </c>
    </row>
    <row r="268">
      <c r="A268" t="inlineStr">
        <is>
          <t>INT_L_X4Y45/INT_L.BYP_ALT1-&gt;&gt;BYP_L1</t>
        </is>
      </c>
      <c r="B268" t="inlineStr">
        <is>
          <t>Buffer</t>
        </is>
      </c>
      <c r="C268" t="n">
        <v>3.489880625</v>
      </c>
      <c r="D268" t="n">
        <v>0</v>
      </c>
      <c r="E268" t="n">
        <v>0.055</v>
      </c>
      <c r="F268" t="n">
        <v>0.045</v>
      </c>
      <c r="G268" t="n">
        <v>0.179</v>
      </c>
      <c r="H268" t="n">
        <v>0.148</v>
      </c>
      <c r="I268">
        <f>((((D273) + (D272))) + (D269 + D270))</f>
        <v/>
      </c>
      <c r="J268">
        <f>(((((D273) + (D272))) + (D269 + D270))*C268)</f>
        <v/>
      </c>
    </row>
    <row r="269">
      <c r="A269" t="inlineStr">
        <is>
          <t>INT_L_X4Y45/BYP_L1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CLBLL_L_X4Y45/CLBLL_BYP1</t>
        </is>
      </c>
      <c r="B270" t="inlineStr">
        <is>
          <t>Part of wire</t>
        </is>
      </c>
      <c r="C270" t="n">
        <v>0</v>
      </c>
      <c r="D270" t="n">
        <v>0</v>
      </c>
      <c r="I270">
        <f>(((D269 + D270)/2) + (((D273) + (D272))))</f>
        <v/>
      </c>
      <c r="J270">
        <f>((C269 + C270)*(((D269 + D270)/2) + (((D273) + (D272)))))</f>
        <v/>
      </c>
    </row>
    <row r="271">
      <c r="A271" t="inlineStr">
        <is>
          <t>CLBLL_L_X4Y45/CLBLL_L.CLBLL_BYP1-&gt;CLBLL_LL_AX</t>
        </is>
      </c>
      <c r="B271" t="inlineStr">
        <is>
          <t>PassTransistor</t>
        </is>
      </c>
      <c r="C271" t="n">
        <v>0</v>
      </c>
      <c r="E271" t="n">
        <v>0</v>
      </c>
      <c r="F271" t="n">
        <v>0</v>
      </c>
      <c r="G271" t="n">
        <v>0</v>
      </c>
      <c r="H271" t="n">
        <v>0</v>
      </c>
      <c r="I271">
        <f>((D273) + (D272))</f>
        <v/>
      </c>
      <c r="J271">
        <f>(((D273) + (D272))*C271)</f>
        <v/>
      </c>
    </row>
    <row r="272">
      <c r="A272" t="inlineStr">
        <is>
          <t>CLBLL_L_X4Y45/CLBLL_LL_AX</t>
        </is>
      </c>
      <c r="B272" t="inlineStr">
        <is>
          <t>Part of wire</t>
        </is>
      </c>
      <c r="C272" t="n">
        <v>0</v>
      </c>
      <c r="D272" t="n">
        <v>0.001665</v>
      </c>
      <c r="I272">
        <f>(((D272)/2) + (D273))</f>
        <v/>
      </c>
      <c r="J272">
        <f>((C272)*(((D272)/2) + (D273)))</f>
        <v/>
      </c>
    </row>
    <row r="273">
      <c r="A273" t="inlineStr">
        <is>
          <t>masterReg/register_reg_r1_0_31_0_5_i_12/S</t>
        </is>
      </c>
      <c r="B273" t="inlineStr">
        <is>
          <t>Inpin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t="inlineStr">
        <is>
          <t>sw_IBUF[2]: sw_IBUF[2]_inst/O to masterReg/register_reg_r1_0_31_0_5_i_12/S sum delays</t>
        </is>
      </c>
      <c r="E274">
        <f>(E2 + E5 + E7 + E9 + E11 + E15 + E18 + E31 + E41 + E50 + E60 + E69 + E201 + E258 + E263 + E266 + E268 + E271 + E273)</f>
        <v/>
      </c>
      <c r="F274">
        <f>(F2 + F5 + F7 + F9 + F11 + F15 + F18 + F31 + F41 + F50 + F60 + F69 + F201 + F258 + F263 + F266 + F268 + F271 + F273)</f>
        <v/>
      </c>
      <c r="G274">
        <f>(G2 + G5 + G7 + G9 + G11 + G15 + G18 + G31 + G41 + G50 + G60 + G69 + G201 + G258 + G263 + G266 + G268 + G271 + G273)</f>
        <v/>
      </c>
      <c r="H274">
        <f>(H2 + H5 + H7 + H9 + H11 + H15 + H18 + H31 + H41 + H50 + H60 + H69 + H201 + H258 + H263 + H266 + H268 + H271 + H273)</f>
        <v/>
      </c>
      <c r="J274">
        <f>(J2 + J4 + J5 + J6 + J7 + J8 + J9 + J10 + J11 + J14 + J15 + J17 + J18 + J30 + J31 + J40 + J41 + J49 + J50 + J59 + J60 + J68 + J69 + J77 + J201 + J205 + J258 + J262 + J263 + J265 + J266 + J267 + J268 + J270 + J271 + J272 + J273)</f>
        <v/>
      </c>
    </row>
    <row r="275">
      <c r="A275" t="inlineStr">
        <is>
          <t>sw_IBUF[2]: sw_IBUF[2]_inst/O to masterReg/register_reg_r1_0_31_0_5_i_12/Ssum delays + cap delay</t>
        </is>
      </c>
      <c r="E275">
        <f>1000*(E274 + J274)</f>
        <v/>
      </c>
      <c r="F275">
        <f>1000*(F274 + J274)</f>
        <v/>
      </c>
      <c r="G275">
        <f>1000*(G274 + J274)</f>
        <v/>
      </c>
      <c r="H275">
        <f>1000*(H274 + J274)</f>
        <v/>
      </c>
    </row>
    <row r="277">
      <c r="A277" t="inlineStr">
        <is>
          <t>sw_IBUF[2]: sw_IBUF[2]_inst/O to masterReg/register_reg_r1_0_31_0_5_i_12/STotal delay (from Vivado)</t>
        </is>
      </c>
      <c r="E277" t="inlineStr">
        <is>
          <t>1115</t>
        </is>
      </c>
      <c r="F277" t="inlineStr">
        <is>
          <t>964</t>
        </is>
      </c>
      <c r="G277" t="inlineStr">
        <is>
          <t>1921</t>
        </is>
      </c>
      <c r="H277" t="inlineStr">
        <is>
          <t>1632</t>
        </is>
      </c>
    </row>
    <row r="279">
      <c r="A279" t="inlineStr">
        <is>
          <t>INT_L_X4Y45/INT_L.WR1END1-&gt;&gt;WL1BEG_N3</t>
        </is>
      </c>
      <c r="B279" t="inlineStr">
        <is>
          <t>Buffer</t>
        </is>
      </c>
      <c r="C279" t="n">
        <v>1.16220225</v>
      </c>
      <c r="D279" t="n">
        <v>0.008429000000000001</v>
      </c>
      <c r="E279" t="n">
        <v>0.042</v>
      </c>
      <c r="F279" t="n">
        <v>0.034</v>
      </c>
      <c r="G279" t="n">
        <v>0.124</v>
      </c>
      <c r="H279" t="n">
        <v>0.103</v>
      </c>
      <c r="I279">
        <f>((D286 + D297 + D308) + (D280 + D281 + D282 + D283 + D284 + D285))</f>
        <v/>
      </c>
      <c r="J279">
        <f>(((D286 + D297 + D308) + (D280 + D281 + D282 + D283 + D284 + D285))*C279)</f>
        <v/>
      </c>
    </row>
    <row r="280">
      <c r="A280" t="inlineStr">
        <is>
          <t>INT_L_X4Y45/WL1BEG_N3</t>
        </is>
      </c>
      <c r="B280" t="inlineStr">
        <is>
          <t>Part of wire</t>
        </is>
      </c>
      <c r="C280" t="n">
        <v>0</v>
      </c>
      <c r="D280" t="n">
        <v>0</v>
      </c>
    </row>
    <row r="281">
      <c r="A281" t="inlineStr">
        <is>
          <t>INT_R_X3Y44/WL1END3</t>
        </is>
      </c>
      <c r="B281" t="inlineStr">
        <is>
          <t>Part of wire</t>
        </is>
      </c>
      <c r="C281" t="n">
        <v>0</v>
      </c>
      <c r="D281" t="n">
        <v>0</v>
      </c>
    </row>
    <row r="282">
      <c r="A282" t="inlineStr">
        <is>
          <t>INT_R_X3Y45/WL1END_N1_3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INT_L_X4Y44/WL1BEG3</t>
        </is>
      </c>
      <c r="B283" t="inlineStr">
        <is>
          <t>Part of wire</t>
        </is>
      </c>
      <c r="C283" t="n">
        <v>0</v>
      </c>
      <c r="D283" t="n">
        <v>0</v>
      </c>
    </row>
    <row r="284">
      <c r="A284" t="inlineStr">
        <is>
          <t>CLBLL_L_X4Y44/CLBLL_WL1END3</t>
        </is>
      </c>
      <c r="B284" t="inlineStr">
        <is>
          <t>Part of wire</t>
        </is>
      </c>
      <c r="C284" t="n">
        <v>0.051272</v>
      </c>
      <c r="D284" t="n">
        <v>0.006105</v>
      </c>
    </row>
    <row r="285">
      <c r="A285" t="inlineStr">
        <is>
          <t>CLBLM_R_X3Y44/CLBLM_WL1END3</t>
        </is>
      </c>
      <c r="B285" t="inlineStr">
        <is>
          <t>Part of wire</t>
        </is>
      </c>
      <c r="C285" t="n">
        <v>0.058596</v>
      </c>
      <c r="D285" t="n">
        <v>0.006105</v>
      </c>
      <c r="I285">
        <f>(((D280 + D281 + D282 + D283 + D284 + D285)/2) + (D286 + D297 + D308))</f>
        <v/>
      </c>
      <c r="J285">
        <f>((C280 + C281 + C282 + C283 + C284 + C285)*(((D280 + D281 + D282 + D283 + D284 + D285)/2) + (D286 + D297 + D308)))</f>
        <v/>
      </c>
    </row>
    <row r="286">
      <c r="A286" t="inlineStr">
        <is>
          <t>INT_R_X3Y44/INT_R.WL1END3-&gt;&gt;IMUX15</t>
        </is>
      </c>
      <c r="B286" t="inlineStr">
        <is>
          <t>Buffer</t>
        </is>
      </c>
      <c r="C286" t="n">
        <v>1.6107141875</v>
      </c>
      <c r="D286" t="n">
        <v>0.007713</v>
      </c>
      <c r="E286" t="n">
        <v>0.047</v>
      </c>
      <c r="F286" t="n">
        <v>0.038</v>
      </c>
      <c r="G286" t="n">
        <v>0.138</v>
      </c>
      <c r="H286" t="n">
        <v>0.114</v>
      </c>
      <c r="I286">
        <f>((((D291) + (D290))) + (D287 + D288))</f>
        <v/>
      </c>
      <c r="J286">
        <f>(((((D291) + (D290))) + (D287 + D288))*C286)</f>
        <v/>
      </c>
    </row>
    <row r="287">
      <c r="A287" t="inlineStr">
        <is>
          <t>INT_R_X3Y44/IMUX15</t>
        </is>
      </c>
      <c r="B287" t="inlineStr">
        <is>
          <t>Part of wire</t>
        </is>
      </c>
      <c r="C287" t="n">
        <v>0</v>
      </c>
      <c r="D287" t="n">
        <v>0</v>
      </c>
    </row>
    <row r="288">
      <c r="A288" t="inlineStr">
        <is>
          <t>CLBLM_R_X3Y44/CLBLM_IMUX15</t>
        </is>
      </c>
      <c r="B288" t="inlineStr">
        <is>
          <t>Part of wire</t>
        </is>
      </c>
      <c r="C288" t="n">
        <v>0</v>
      </c>
      <c r="D288" t="n">
        <v>0</v>
      </c>
      <c r="I288">
        <f>(((D287 + D288)/2) + (((D291) + (D290))))</f>
        <v/>
      </c>
      <c r="J288">
        <f>((C287 + C288)*(((D287 + D288)/2) + (((D291) + (D290)))))</f>
        <v/>
      </c>
    </row>
    <row r="289">
      <c r="A289" t="inlineStr">
        <is>
          <t>CLBLM_R_X3Y44/CLBLM_R.CLBLM_IMUX15-&gt;CLBLM_M_B1</t>
        </is>
      </c>
      <c r="B289" t="inlineStr">
        <is>
          <t>PassTransistor</t>
        </is>
      </c>
      <c r="C289" t="n">
        <v>0</v>
      </c>
      <c r="E289" t="n">
        <v>0</v>
      </c>
      <c r="F289" t="n">
        <v>0</v>
      </c>
      <c r="G289" t="n">
        <v>0</v>
      </c>
      <c r="H289" t="n">
        <v>0</v>
      </c>
      <c r="I289">
        <f>((D291) + (D290))</f>
        <v/>
      </c>
      <c r="J289">
        <f>(((D291) + (D290))*C289)</f>
        <v/>
      </c>
    </row>
    <row r="290">
      <c r="A290" t="inlineStr">
        <is>
          <t>CLBLM_R_X3Y44/CLBLM_M_B1</t>
        </is>
      </c>
      <c r="B290" t="inlineStr">
        <is>
          <t>Part of wire</t>
        </is>
      </c>
      <c r="C290" t="n">
        <v>0</v>
      </c>
      <c r="D290" t="n">
        <v>0</v>
      </c>
      <c r="I290">
        <f>(((D290)/2) + (D291))</f>
        <v/>
      </c>
      <c r="J290">
        <f>((C290)*(((D290)/2) + (D291)))</f>
        <v/>
      </c>
    </row>
    <row r="291">
      <c r="A291" t="inlineStr">
        <is>
          <t>masterReg/register_reg_r1_0_31_0_5_i_11/I4</t>
        </is>
      </c>
      <c r="B291" t="inlineStr">
        <is>
          <t>Inpin</t>
        </is>
      </c>
      <c r="D291" t="n">
        <v>0</v>
      </c>
      <c r="E291" t="n">
        <v>0.218</v>
      </c>
      <c r="F291" t="n">
        <v>0.175</v>
      </c>
      <c r="G291" t="n">
        <v>0.521</v>
      </c>
      <c r="H291" t="n">
        <v>0.42</v>
      </c>
    </row>
    <row r="292">
      <c r="A292" t="inlineStr">
        <is>
          <t>sw_IBUF[2]: sw_IBUF[2]_inst/O to masterReg/register_reg_r1_0_31_0_5_i_11/I4 sum delays</t>
        </is>
      </c>
      <c r="E292">
        <f>(E2 + E5 + E7 + E9 + E11 + E15 + E18 + E31 + E41 + E50 + E60 + E69 + E201 + E258 + E263 + E279 + E286 + E289 + E291)</f>
        <v/>
      </c>
      <c r="F292">
        <f>(F2 + F5 + F7 + F9 + F11 + F15 + F18 + F31 + F41 + F50 + F60 + F69 + F201 + F258 + F263 + F279 + F286 + F289 + F291)</f>
        <v/>
      </c>
      <c r="G292">
        <f>(G2 + G5 + G7 + G9 + G11 + G15 + G18 + G31 + G41 + G50 + G60 + G69 + G201 + G258 + G263 + G279 + G286 + G289 + G291)</f>
        <v/>
      </c>
      <c r="H292">
        <f>(H2 + H5 + H7 + H9 + H11 + H15 + H18 + H31 + H41 + H50 + H60 + H69 + H201 + H258 + H263 + H279 + H286 + H289 + H291)</f>
        <v/>
      </c>
      <c r="J292">
        <f>(J2 + J4 + J5 + J6 + J7 + J8 + J9 + J10 + J11 + J14 + J15 + J17 + J18 + J30 + J31 + J40 + J41 + J49 + J50 + J59 + J60 + J68 + J69 + J77 + J201 + J205 + J258 + J262 + J263 + J265 + J279 + J285 + J286 + J288 + J289 + J290 + J291)</f>
        <v/>
      </c>
    </row>
    <row r="293">
      <c r="A293" t="inlineStr">
        <is>
          <t>sw_IBUF[2]: sw_IBUF[2]_inst/O to masterReg/register_reg_r1_0_31_0_5_i_11/I4sum delays + cap delay</t>
        </is>
      </c>
      <c r="E293">
        <f>1000*(E292 + J292)</f>
        <v/>
      </c>
      <c r="F293">
        <f>1000*(F292 + J292)</f>
        <v/>
      </c>
      <c r="G293">
        <f>1000*(G292 + J292)</f>
        <v/>
      </c>
      <c r="H293">
        <f>1000*(H292 + J292)</f>
        <v/>
      </c>
    </row>
    <row r="295">
      <c r="A295" t="inlineStr">
        <is>
          <t>sw_IBUF[2]: sw_IBUF[2]_inst/O to masterReg/register_reg_r1_0_31_0_5_i_11/I4Total delay (from Vivado)</t>
        </is>
      </c>
      <c r="E295" t="inlineStr">
        <is>
          <t>1404</t>
        </is>
      </c>
      <c r="F295" t="inlineStr">
        <is>
          <t>1203</t>
        </is>
      </c>
      <c r="G295" t="inlineStr">
        <is>
          <t>2466</t>
        </is>
      </c>
      <c r="H295" t="inlineStr">
        <is>
          <t>2078</t>
        </is>
      </c>
    </row>
    <row r="297">
      <c r="A297" t="inlineStr">
        <is>
          <t>INT_R_X3Y44/INT_R.WL1END3-&gt;&gt;IMUX23</t>
        </is>
      </c>
      <c r="B297" t="inlineStr">
        <is>
          <t>Buffer</t>
        </is>
      </c>
      <c r="C297" t="n">
        <v>1.6107141875</v>
      </c>
      <c r="D297" t="n">
        <v>0.007713</v>
      </c>
      <c r="E297" t="n">
        <v>0.047</v>
      </c>
      <c r="F297" t="n">
        <v>0.038</v>
      </c>
      <c r="G297" t="n">
        <v>0.138</v>
      </c>
      <c r="H297" t="n">
        <v>0.114</v>
      </c>
      <c r="I297">
        <f>((((D302) + (D301))) + (D298 + D299))</f>
        <v/>
      </c>
      <c r="J297">
        <f>(((((D302) + (D301))) + (D298 + D299))*C297)</f>
        <v/>
      </c>
    </row>
    <row r="298">
      <c r="A298" t="inlineStr">
        <is>
          <t>INT_R_X3Y44/IMUX23</t>
        </is>
      </c>
      <c r="B298" t="inlineStr">
        <is>
          <t>Part of wire</t>
        </is>
      </c>
      <c r="C298" t="n">
        <v>0</v>
      </c>
      <c r="D298" t="n">
        <v>0</v>
      </c>
    </row>
    <row r="299">
      <c r="A299" t="inlineStr">
        <is>
          <t>CLBLM_R_X3Y44/CLBLM_IMUX23</t>
        </is>
      </c>
      <c r="B299" t="inlineStr">
        <is>
          <t>Part of wire</t>
        </is>
      </c>
      <c r="C299" t="n">
        <v>0</v>
      </c>
      <c r="D299" t="n">
        <v>0</v>
      </c>
      <c r="I299">
        <f>(((D298 + D299)/2) + (((D302) + (D301))))</f>
        <v/>
      </c>
      <c r="J299">
        <f>((C298 + C299)*(((D298 + D299)/2) + (((D302) + (D301)))))</f>
        <v/>
      </c>
    </row>
    <row r="300">
      <c r="A300" t="inlineStr">
        <is>
          <t>CLBLM_R_X3Y44/CLBLM_R.CLBLM_IMUX23-&gt;CLBLM_L_C3</t>
        </is>
      </c>
      <c r="B300" t="inlineStr">
        <is>
          <t>PassTransistor</t>
        </is>
      </c>
      <c r="C300" t="n">
        <v>0</v>
      </c>
      <c r="E300" t="n">
        <v>0</v>
      </c>
      <c r="F300" t="n">
        <v>0</v>
      </c>
      <c r="G300" t="n">
        <v>0</v>
      </c>
      <c r="H300" t="n">
        <v>0</v>
      </c>
      <c r="I300">
        <f>((D302) + (D301))</f>
        <v/>
      </c>
      <c r="J300">
        <f>(((D302) + (D301))*C300)</f>
        <v/>
      </c>
    </row>
    <row r="301">
      <c r="A301" t="inlineStr">
        <is>
          <t>CLBLM_R_X3Y44/CLBLM_L_C3</t>
        </is>
      </c>
      <c r="B301" t="inlineStr">
        <is>
          <t>Part of wire</t>
        </is>
      </c>
      <c r="C301" t="n">
        <v>0</v>
      </c>
      <c r="D301" t="n">
        <v>0</v>
      </c>
      <c r="I301">
        <f>(((D301)/2) + (D302))</f>
        <v/>
      </c>
      <c r="J301">
        <f>((C301)*(((D301)/2) + (D302)))</f>
        <v/>
      </c>
    </row>
    <row r="302">
      <c r="A302" t="inlineStr">
        <is>
          <t>masterReg/register_reg_r1_0_31_0_5_i_21/I4</t>
        </is>
      </c>
      <c r="B302" t="inlineStr">
        <is>
          <t>Inpin</t>
        </is>
      </c>
      <c r="D302" t="n">
        <v>0</v>
      </c>
      <c r="E302" t="n">
        <v>0.137</v>
      </c>
      <c r="F302" t="n">
        <v>0.11</v>
      </c>
      <c r="G302" t="n">
        <v>0.351</v>
      </c>
      <c r="H302" t="n">
        <v>0.283</v>
      </c>
    </row>
    <row r="303">
      <c r="A303" t="inlineStr">
        <is>
          <t>sw_IBUF[2]: sw_IBUF[2]_inst/O to masterReg/register_reg_r1_0_31_0_5_i_21/I4 sum delays</t>
        </is>
      </c>
      <c r="E303">
        <f>(E2 + E5 + E7 + E9 + E11 + E15 + E18 + E31 + E41 + E50 + E60 + E69 + E201 + E258 + E263 + E279 + E297 + E300 + E302)</f>
        <v/>
      </c>
      <c r="F303">
        <f>(F2 + F5 + F7 + F9 + F11 + F15 + F18 + F31 + F41 + F50 + F60 + F69 + F201 + F258 + F263 + F279 + F297 + F300 + F302)</f>
        <v/>
      </c>
      <c r="G303">
        <f>(G2 + G5 + G7 + G9 + G11 + G15 + G18 + G31 + G41 + G50 + G60 + G69 + G201 + G258 + G263 + G279 + G297 + G300 + G302)</f>
        <v/>
      </c>
      <c r="H303">
        <f>(H2 + H5 + H7 + H9 + H11 + H15 + H18 + H31 + H41 + H50 + H60 + H69 + H201 + H258 + H263 + H279 + H297 + H300 + H302)</f>
        <v/>
      </c>
      <c r="J303">
        <f>(J2 + J4 + J5 + J6 + J7 + J8 + J9 + J10 + J11 + J14 + J15 + J17 + J18 + J30 + J31 + J40 + J41 + J49 + J50 + J59 + J60 + J68 + J69 + J77 + J201 + J205 + J258 + J262 + J263 + J265 + J279 + J285 + J297 + J299 + J300 + J301 + J302)</f>
        <v/>
      </c>
    </row>
    <row r="304">
      <c r="A304" t="inlineStr">
        <is>
          <t>sw_IBUF[2]: sw_IBUF[2]_inst/O to masterReg/register_reg_r1_0_31_0_5_i_21/I4sum delays + cap delay</t>
        </is>
      </c>
      <c r="E304">
        <f>1000*(E303 + J303)</f>
        <v/>
      </c>
      <c r="F304">
        <f>1000*(F303 + J303)</f>
        <v/>
      </c>
      <c r="G304">
        <f>1000*(G303 + J303)</f>
        <v/>
      </c>
      <c r="H304">
        <f>1000*(H303 + J303)</f>
        <v/>
      </c>
    </row>
    <row r="306">
      <c r="A306" t="inlineStr">
        <is>
          <t>sw_IBUF[2]: sw_IBUF[2]_inst/O to masterReg/register_reg_r1_0_31_0_5_i_21/I4Total delay (from Vivado)</t>
        </is>
      </c>
      <c r="E306" t="inlineStr">
        <is>
          <t>1323</t>
        </is>
      </c>
      <c r="F306" t="inlineStr">
        <is>
          <t>1138</t>
        </is>
      </c>
      <c r="G306" t="inlineStr">
        <is>
          <t>2314</t>
        </is>
      </c>
      <c r="H306" t="inlineStr">
        <is>
          <t>1957</t>
        </is>
      </c>
    </row>
    <row r="308">
      <c r="A308" t="inlineStr">
        <is>
          <t>INT_R_X3Y44/INT_R.WL1END3-&gt;&gt;IMUX46</t>
        </is>
      </c>
      <c r="B308" t="inlineStr">
        <is>
          <t>Buffer</t>
        </is>
      </c>
      <c r="C308" t="n">
        <v>1.6107141875</v>
      </c>
      <c r="D308" t="n">
        <v>0.007713</v>
      </c>
      <c r="E308" t="n">
        <v>0.047</v>
      </c>
      <c r="F308" t="n">
        <v>0.038</v>
      </c>
      <c r="G308" t="n">
        <v>0.138</v>
      </c>
      <c r="H308" t="n">
        <v>0.114</v>
      </c>
      <c r="I308">
        <f>((((D313) + (D312))) + (D309 + D310))</f>
        <v/>
      </c>
      <c r="J308">
        <f>(((((D313) + (D312))) + (D309 + D310))*C308)</f>
        <v/>
      </c>
    </row>
    <row r="309">
      <c r="A309" t="inlineStr">
        <is>
          <t>INT_R_X3Y44/IMUX46</t>
        </is>
      </c>
      <c r="B309" t="inlineStr">
        <is>
          <t>Part of wire</t>
        </is>
      </c>
      <c r="C309" t="n">
        <v>0</v>
      </c>
      <c r="D309" t="n">
        <v>0</v>
      </c>
    </row>
    <row r="310">
      <c r="A310" t="inlineStr">
        <is>
          <t>CLBLM_R_X3Y44/CLBLM_IMUX46</t>
        </is>
      </c>
      <c r="B310" t="inlineStr">
        <is>
          <t>Part of wire</t>
        </is>
      </c>
      <c r="C310" t="n">
        <v>0</v>
      </c>
      <c r="D310" t="n">
        <v>0</v>
      </c>
      <c r="I310">
        <f>(((D309 + D310)/2) + (((D313) + (D312))))</f>
        <v/>
      </c>
      <c r="J310">
        <f>((C309 + C310)*(((D309 + D310)/2) + (((D313) + (D312)))))</f>
        <v/>
      </c>
    </row>
    <row r="311">
      <c r="A311" t="inlineStr">
        <is>
          <t>CLBLM_R_X3Y44/CLBLM_R.CLBLM_IMUX46-&gt;CLBLM_L_D5</t>
        </is>
      </c>
      <c r="B311" t="inlineStr">
        <is>
          <t>PassTransistor</t>
        </is>
      </c>
      <c r="C311" t="n">
        <v>0</v>
      </c>
      <c r="E311" t="n">
        <v>0</v>
      </c>
      <c r="F311" t="n">
        <v>0</v>
      </c>
      <c r="G311" t="n">
        <v>0</v>
      </c>
      <c r="H311" t="n">
        <v>0</v>
      </c>
      <c r="I311">
        <f>((D313) + (D312))</f>
        <v/>
      </c>
      <c r="J311">
        <f>(((D313) + (D312))*C311)</f>
        <v/>
      </c>
    </row>
    <row r="312">
      <c r="A312" t="inlineStr">
        <is>
          <t>CLBLM_R_X3Y44/CLBLM_L_D5</t>
        </is>
      </c>
      <c r="B312" t="inlineStr">
        <is>
          <t>Part of wire</t>
        </is>
      </c>
      <c r="C312" t="n">
        <v>0</v>
      </c>
      <c r="D312" t="n">
        <v>0</v>
      </c>
      <c r="I312">
        <f>(((D312)/2) + (D313))</f>
        <v/>
      </c>
      <c r="J312">
        <f>((C312)*(((D312)/2) + (D313)))</f>
        <v/>
      </c>
    </row>
    <row r="313">
      <c r="A313" t="inlineStr">
        <is>
          <t>masterReg/readData2[4]_i_2/I3</t>
        </is>
      </c>
      <c r="B313" t="inlineStr">
        <is>
          <t>Inpin</t>
        </is>
      </c>
      <c r="D313" t="n">
        <v>0</v>
      </c>
      <c r="E313" t="n">
        <v>0.042</v>
      </c>
      <c r="F313" t="n">
        <v>0.033</v>
      </c>
      <c r="G313" t="n">
        <v>0.113</v>
      </c>
      <c r="H313" t="n">
        <v>0.091</v>
      </c>
    </row>
    <row r="314">
      <c r="A314" t="inlineStr">
        <is>
          <t>sw_IBUF[2]: sw_IBUF[2]_inst/O to masterReg/readData2[4]_i_2/I3 sum delays</t>
        </is>
      </c>
      <c r="E314">
        <f>(E2 + E5 + E7 + E9 + E11 + E15 + E18 + E31 + E41 + E50 + E60 + E69 + E201 + E258 + E263 + E279 + E308 + E311 + E313)</f>
        <v/>
      </c>
      <c r="F314">
        <f>(F2 + F5 + F7 + F9 + F11 + F15 + F18 + F31 + F41 + F50 + F60 + F69 + F201 + F258 + F263 + F279 + F308 + F311 + F313)</f>
        <v/>
      </c>
      <c r="G314">
        <f>(G2 + G5 + G7 + G9 + G11 + G15 + G18 + G31 + G41 + G50 + G60 + G69 + G201 + G258 + G263 + G279 + G308 + G311 + G313)</f>
        <v/>
      </c>
      <c r="H314">
        <f>(H2 + H5 + H7 + H9 + H11 + H15 + H18 + H31 + H41 + H50 + H60 + H69 + H201 + H258 + H263 + H279 + H308 + H311 + H313)</f>
        <v/>
      </c>
      <c r="J314">
        <f>(J2 + J4 + J5 + J6 + J7 + J8 + J9 + J10 + J11 + J14 + J15 + J17 + J18 + J30 + J31 + J40 + J41 + J49 + J50 + J59 + J60 + J68 + J69 + J77 + J201 + J205 + J258 + J262 + J263 + J265 + J279 + J285 + J308 + J310 + J311 + J312 + J313)</f>
        <v/>
      </c>
    </row>
    <row r="315">
      <c r="A315" t="inlineStr">
        <is>
          <t>sw_IBUF[2]: sw_IBUF[2]_inst/O to masterReg/readData2[4]_i_2/I3sum delays + cap delay</t>
        </is>
      </c>
      <c r="E315">
        <f>1000*(E314 + J314)</f>
        <v/>
      </c>
      <c r="F315">
        <f>1000*(F314 + J314)</f>
        <v/>
      </c>
      <c r="G315">
        <f>1000*(G314 + J314)</f>
        <v/>
      </c>
      <c r="H315">
        <f>1000*(H314 + J314)</f>
        <v/>
      </c>
    </row>
    <row r="317">
      <c r="A317" t="inlineStr">
        <is>
          <t>sw_IBUF[2]: sw_IBUF[2]_inst/O to masterReg/readData2[4]_i_2/I3Total delay (from Vivado)</t>
        </is>
      </c>
      <c r="E317" t="inlineStr">
        <is>
          <t>1228</t>
        </is>
      </c>
      <c r="F317" t="inlineStr">
        <is>
          <t>1061</t>
        </is>
      </c>
      <c r="G317" t="inlineStr">
        <is>
          <t>2119</t>
        </is>
      </c>
      <c r="H317" t="inlineStr">
        <is>
          <t>1799</t>
        </is>
      </c>
    </row>
    <row r="319">
      <c r="A319" t="inlineStr">
        <is>
          <t>INT_L_X4Y45/INT_L.WR1END1-&gt;&gt;SW2BEG0</t>
        </is>
      </c>
      <c r="B319" t="inlineStr">
        <is>
          <t>Buffer</t>
        </is>
      </c>
      <c r="C319" t="n">
        <v>1.1851186875</v>
      </c>
      <c r="D319" t="n">
        <v>0.008473000000000001</v>
      </c>
      <c r="E319" t="n">
        <v>0.041</v>
      </c>
      <c r="F319" t="n">
        <v>0.033</v>
      </c>
      <c r="G319" t="n">
        <v>0.137</v>
      </c>
      <c r="H319" t="n">
        <v>0.113</v>
      </c>
      <c r="I319">
        <f>((D325 + D336) + (D320 + D321 + D322 + D323 + D324))</f>
        <v/>
      </c>
      <c r="J319">
        <f>(((D325 + D336) + (D320 + D321 + D322 + D323 + D324))*C319)</f>
        <v/>
      </c>
    </row>
    <row r="320">
      <c r="A320" t="inlineStr">
        <is>
          <t>INT_L_X4Y45/SW2BEG0</t>
        </is>
      </c>
      <c r="B320" t="inlineStr">
        <is>
          <t>Part of wire</t>
        </is>
      </c>
      <c r="C320" t="n">
        <v>0</v>
      </c>
      <c r="D320" t="n">
        <v>0</v>
      </c>
    </row>
    <row r="321">
      <c r="A321" t="inlineStr">
        <is>
          <t>INT_R_X3Y44/SW2END0</t>
        </is>
      </c>
      <c r="B321" t="inlineStr">
        <is>
          <t>Part of wire</t>
        </is>
      </c>
      <c r="C321" t="n">
        <v>0</v>
      </c>
      <c r="D321" t="n">
        <v>0</v>
      </c>
    </row>
    <row r="322">
      <c r="A322" t="inlineStr">
        <is>
          <t>INT_L_X4Y44/SW2A0</t>
        </is>
      </c>
      <c r="B322" t="inlineStr">
        <is>
          <t>Part of wire</t>
        </is>
      </c>
      <c r="C322" t="n">
        <v>0</v>
      </c>
      <c r="D322" t="n">
        <v>0</v>
      </c>
    </row>
    <row r="323">
      <c r="A323" t="inlineStr">
        <is>
          <t>CLBLL_L_X4Y44/CLBLL_SW2A0</t>
        </is>
      </c>
      <c r="B323" t="inlineStr">
        <is>
          <t>Part of wire</t>
        </is>
      </c>
      <c r="C323" t="n">
        <v>0.078932</v>
      </c>
      <c r="D323" t="n">
        <v>0.005896</v>
      </c>
    </row>
    <row r="324">
      <c r="A324" t="inlineStr">
        <is>
          <t>CLBLM_R_X3Y44/CLBLM_SW2A0</t>
        </is>
      </c>
      <c r="B324" t="inlineStr">
        <is>
          <t>Part of wire</t>
        </is>
      </c>
      <c r="C324" t="n">
        <v>0.090208</v>
      </c>
      <c r="D324" t="n">
        <v>0.005896</v>
      </c>
      <c r="I324">
        <f>(((D320 + D321 + D322 + D323 + D324)/2) + (D325 + D336))</f>
        <v/>
      </c>
      <c r="J324">
        <f>((C320 + C321 + C322 + C323 + C324)*(((D320 + D321 + D322 + D323 + D324)/2) + (D325 + D336)))</f>
        <v/>
      </c>
    </row>
    <row r="325">
      <c r="A325" t="inlineStr">
        <is>
          <t>INT_R_X3Y44/INT_R.SW2END0-&gt;&gt;IMUX25</t>
        </is>
      </c>
      <c r="B325" t="inlineStr">
        <is>
          <t>Buffer</t>
        </is>
      </c>
      <c r="C325" t="n">
        <v>1.6107141875</v>
      </c>
      <c r="D325" t="n">
        <v>0.007713</v>
      </c>
      <c r="E325" t="n">
        <v>0.047</v>
      </c>
      <c r="F325" t="n">
        <v>0.038</v>
      </c>
      <c r="G325" t="n">
        <v>0.138</v>
      </c>
      <c r="H325" t="n">
        <v>0.114</v>
      </c>
      <c r="I325">
        <f>((((D330) + (D329))) + (D326 + D327))</f>
        <v/>
      </c>
      <c r="J325">
        <f>(((((D330) + (D329))) + (D326 + D327))*C325)</f>
        <v/>
      </c>
    </row>
    <row r="326">
      <c r="A326" t="inlineStr">
        <is>
          <t>INT_R_X3Y44/IMUX25</t>
        </is>
      </c>
      <c r="B326" t="inlineStr">
        <is>
          <t>Part of wire</t>
        </is>
      </c>
      <c r="C326" t="n">
        <v>0</v>
      </c>
      <c r="D326" t="n">
        <v>0</v>
      </c>
    </row>
    <row r="327">
      <c r="A327" t="inlineStr">
        <is>
          <t>CLBLM_R_X3Y44/CLBLM_IMUX25</t>
        </is>
      </c>
      <c r="B327" t="inlineStr">
        <is>
          <t>Part of wire</t>
        </is>
      </c>
      <c r="C327" t="n">
        <v>0</v>
      </c>
      <c r="D327" t="n">
        <v>0</v>
      </c>
      <c r="I327">
        <f>(((D326 + D327)/2) + (((D330) + (D329))))</f>
        <v/>
      </c>
      <c r="J327">
        <f>((C326 + C327)*(((D326 + D327)/2) + (((D330) + (D329)))))</f>
        <v/>
      </c>
    </row>
    <row r="328">
      <c r="A328" t="inlineStr">
        <is>
          <t>CLBLM_R_X3Y44/CLBLM_R.CLBLM_IMUX25-&gt;CLBLM_L_B5</t>
        </is>
      </c>
      <c r="B328" t="inlineStr">
        <is>
          <t>PassTransistor</t>
        </is>
      </c>
      <c r="C328" t="n">
        <v>0</v>
      </c>
      <c r="E328" t="n">
        <v>0</v>
      </c>
      <c r="F328" t="n">
        <v>0</v>
      </c>
      <c r="G328" t="n">
        <v>0</v>
      </c>
      <c r="H328" t="n">
        <v>0</v>
      </c>
      <c r="I328">
        <f>((D330) + (D329))</f>
        <v/>
      </c>
      <c r="J328">
        <f>(((D330) + (D329))*C328)</f>
        <v/>
      </c>
    </row>
    <row r="329">
      <c r="A329" t="inlineStr">
        <is>
          <t>CLBLM_R_X3Y44/CLBLM_L_B5</t>
        </is>
      </c>
      <c r="B329" t="inlineStr">
        <is>
          <t>Part of wire</t>
        </is>
      </c>
      <c r="C329" t="n">
        <v>0</v>
      </c>
      <c r="D329" t="n">
        <v>0</v>
      </c>
      <c r="I329">
        <f>(((D329)/2) + (D330))</f>
        <v/>
      </c>
      <c r="J329">
        <f>((C329)*(((D329)/2) + (D330)))</f>
        <v/>
      </c>
    </row>
    <row r="330">
      <c r="A330" t="inlineStr">
        <is>
          <t>ALU1/register_reg_r1_0_31_0_5_i_22/I2</t>
        </is>
      </c>
      <c r="B330" t="inlineStr">
        <is>
          <t>Inpin</t>
        </is>
      </c>
      <c r="D330" t="n">
        <v>0</v>
      </c>
      <c r="E330" t="n">
        <v>0.043</v>
      </c>
      <c r="F330" t="n">
        <v>0.034</v>
      </c>
      <c r="G330" t="n">
        <v>0.116</v>
      </c>
      <c r="H330" t="n">
        <v>0.093</v>
      </c>
    </row>
    <row r="331">
      <c r="A331" t="inlineStr">
        <is>
          <t>sw_IBUF[2]: sw_IBUF[2]_inst/O to ALU1/register_reg_r1_0_31_0_5_i_22/I2 sum delays</t>
        </is>
      </c>
      <c r="E331">
        <f>(E2 + E5 + E7 + E9 + E11 + E15 + E18 + E31 + E41 + E50 + E60 + E69 + E201 + E258 + E263 + E319 + E325 + E328 + E330)</f>
        <v/>
      </c>
      <c r="F331">
        <f>(F2 + F5 + F7 + F9 + F11 + F15 + F18 + F31 + F41 + F50 + F60 + F69 + F201 + F258 + F263 + F319 + F325 + F328 + F330)</f>
        <v/>
      </c>
      <c r="G331">
        <f>(G2 + G5 + G7 + G9 + G11 + G15 + G18 + G31 + G41 + G50 + G60 + G69 + G201 + G258 + G263 + G319 + G325 + G328 + G330)</f>
        <v/>
      </c>
      <c r="H331">
        <f>(H2 + H5 + H7 + H9 + H11 + H15 + H18 + H31 + H41 + H50 + H60 + H69 + H201 + H258 + H263 + H319 + H325 + H328 + H330)</f>
        <v/>
      </c>
      <c r="J331">
        <f>(J2 + J4 + J5 + J6 + J7 + J8 + J9 + J10 + J11 + J14 + J15 + J17 + J18 + J30 + J31 + J40 + J41 + J49 + J50 + J59 + J60 + J68 + J69 + J77 + J201 + J205 + J258 + J262 + J263 + J265 + J319 + J324 + J325 + J327 + J328 + J329 + J330)</f>
        <v/>
      </c>
    </row>
    <row r="332">
      <c r="A332" t="inlineStr">
        <is>
          <t>sw_IBUF[2]: sw_IBUF[2]_inst/O to ALU1/register_reg_r1_0_31_0_5_i_22/I2sum delays + cap delay</t>
        </is>
      </c>
      <c r="E332">
        <f>1000*(E331 + J331)</f>
        <v/>
      </c>
      <c r="F332">
        <f>1000*(F331 + J331)</f>
        <v/>
      </c>
      <c r="G332">
        <f>1000*(G331 + J331)</f>
        <v/>
      </c>
      <c r="H332">
        <f>1000*(H331 + J331)</f>
        <v/>
      </c>
    </row>
    <row r="334">
      <c r="A334" t="inlineStr">
        <is>
          <t>sw_IBUF[2]: sw_IBUF[2]_inst/O to ALU1/register_reg_r1_0_31_0_5_i_22/I2Total delay (from Vivado)</t>
        </is>
      </c>
      <c r="E334" t="inlineStr">
        <is>
          <t>1221</t>
        </is>
      </c>
      <c r="F334" t="inlineStr">
        <is>
          <t>1054</t>
        </is>
      </c>
      <c r="G334" t="inlineStr">
        <is>
          <t>2124</t>
        </is>
      </c>
      <c r="H334" t="inlineStr">
        <is>
          <t>1802</t>
        </is>
      </c>
    </row>
    <row r="336">
      <c r="A336" t="inlineStr">
        <is>
          <t>INT_R_X3Y44/INT_R.SW2END0-&gt;&gt;IMUX32</t>
        </is>
      </c>
      <c r="B336" t="inlineStr">
        <is>
          <t>Buffer</t>
        </is>
      </c>
      <c r="C336" t="n">
        <v>1.6107141875</v>
      </c>
      <c r="D336" t="n">
        <v>0.007713</v>
      </c>
      <c r="E336" t="n">
        <v>0.047</v>
      </c>
      <c r="F336" t="n">
        <v>0.038</v>
      </c>
      <c r="G336" t="n">
        <v>0.138</v>
      </c>
      <c r="H336" t="n">
        <v>0.114</v>
      </c>
      <c r="I336">
        <f>((((D341) + (D340))) + (D337 + D338))</f>
        <v/>
      </c>
      <c r="J336">
        <f>(((((D341) + (D340))) + (D337 + D338))*C336)</f>
        <v/>
      </c>
    </row>
    <row r="337">
      <c r="A337" t="inlineStr">
        <is>
          <t>INT_R_X3Y44/IMUX32</t>
        </is>
      </c>
      <c r="B337" t="inlineStr">
        <is>
          <t>Part of wire</t>
        </is>
      </c>
      <c r="C337" t="n">
        <v>0</v>
      </c>
      <c r="D337" t="n">
        <v>0</v>
      </c>
    </row>
    <row r="338">
      <c r="A338" t="inlineStr">
        <is>
          <t>CLBLM_R_X3Y44/CLBLM_IMUX32</t>
        </is>
      </c>
      <c r="B338" t="inlineStr">
        <is>
          <t>Part of wire</t>
        </is>
      </c>
      <c r="C338" t="n">
        <v>0</v>
      </c>
      <c r="D338" t="n">
        <v>0</v>
      </c>
      <c r="I338">
        <f>(((D337 + D338)/2) + (((D341) + (D340))))</f>
        <v/>
      </c>
      <c r="J338">
        <f>((C337 + C338)*(((D337 + D338)/2) + (((D341) + (D340)))))</f>
        <v/>
      </c>
    </row>
    <row r="339">
      <c r="A339" t="inlineStr">
        <is>
          <t>CLBLM_R_X3Y44/CLBLM_R.CLBLM_IMUX32-&gt;CLBLM_M_C1</t>
        </is>
      </c>
      <c r="B339" t="inlineStr">
        <is>
          <t>PassTransistor</t>
        </is>
      </c>
      <c r="C339" t="n">
        <v>0</v>
      </c>
      <c r="E339" t="n">
        <v>0</v>
      </c>
      <c r="F339" t="n">
        <v>0</v>
      </c>
      <c r="G339" t="n">
        <v>0</v>
      </c>
      <c r="H339" t="n">
        <v>0</v>
      </c>
      <c r="I339">
        <f>((D341) + (D340))</f>
        <v/>
      </c>
      <c r="J339">
        <f>(((D341) + (D340))*C339)</f>
        <v/>
      </c>
    </row>
    <row r="340">
      <c r="A340" t="inlineStr">
        <is>
          <t>CLBLM_R_X3Y44/CLBLM_M_C1</t>
        </is>
      </c>
      <c r="B340" t="inlineStr">
        <is>
          <t>Part of wire</t>
        </is>
      </c>
      <c r="C340" t="n">
        <v>0</v>
      </c>
      <c r="D340" t="n">
        <v>0</v>
      </c>
      <c r="I340">
        <f>(((D340)/2) + (D341))</f>
        <v/>
      </c>
      <c r="J340">
        <f>((C340)*(((D340)/2) + (D341)))</f>
        <v/>
      </c>
    </row>
    <row r="341">
      <c r="A341" t="inlineStr">
        <is>
          <t>masterReg/readData2[0]_i_2/I3</t>
        </is>
      </c>
      <c r="B341" t="inlineStr">
        <is>
          <t>Inpin</t>
        </is>
      </c>
      <c r="D341" t="n">
        <v>0</v>
      </c>
      <c r="E341" t="n">
        <v>0.219</v>
      </c>
      <c r="F341" t="n">
        <v>0.176</v>
      </c>
      <c r="G341" t="n">
        <v>0.521</v>
      </c>
      <c r="H341" t="n">
        <v>0.42</v>
      </c>
    </row>
    <row r="342">
      <c r="A342" t="inlineStr">
        <is>
          <t>sw_IBUF[2]: sw_IBUF[2]_inst/O to masterReg/readData2[0]_i_2/I3 sum delays</t>
        </is>
      </c>
      <c r="E342">
        <f>(E2 + E5 + E7 + E9 + E11 + E15 + E18 + E31 + E41 + E50 + E60 + E69 + E201 + E258 + E263 + E319 + E336 + E339 + E341)</f>
        <v/>
      </c>
      <c r="F342">
        <f>(F2 + F5 + F7 + F9 + F11 + F15 + F18 + F31 + F41 + F50 + F60 + F69 + F201 + F258 + F263 + F319 + F336 + F339 + F341)</f>
        <v/>
      </c>
      <c r="G342">
        <f>(G2 + G5 + G7 + G9 + G11 + G15 + G18 + G31 + G41 + G50 + G60 + G69 + G201 + G258 + G263 + G319 + G336 + G339 + G341)</f>
        <v/>
      </c>
      <c r="H342">
        <f>(H2 + H5 + H7 + H9 + H11 + H15 + H18 + H31 + H41 + H50 + H60 + H69 + H201 + H258 + H263 + H319 + H336 + H339 + H341)</f>
        <v/>
      </c>
      <c r="J342">
        <f>(J2 + J4 + J5 + J6 + J7 + J8 + J9 + J10 + J11 + J14 + J15 + J17 + J18 + J30 + J31 + J40 + J41 + J49 + J50 + J59 + J60 + J68 + J69 + J77 + J201 + J205 + J258 + J262 + J263 + J265 + J319 + J324 + J336 + J338 + J339 + J340 + J341)</f>
        <v/>
      </c>
    </row>
    <row r="343">
      <c r="A343" t="inlineStr">
        <is>
          <t>sw_IBUF[2]: sw_IBUF[2]_inst/O to masterReg/readData2[0]_i_2/I3sum delays + cap delay</t>
        </is>
      </c>
      <c r="E343">
        <f>1000*(E342 + J342)</f>
        <v/>
      </c>
      <c r="F343">
        <f>1000*(F342 + J342)</f>
        <v/>
      </c>
      <c r="G343">
        <f>1000*(G342 + J342)</f>
        <v/>
      </c>
      <c r="H343">
        <f>1000*(H342 + J342)</f>
        <v/>
      </c>
    </row>
    <row r="345">
      <c r="A345" t="inlineStr">
        <is>
          <t>sw_IBUF[2]: sw_IBUF[2]_inst/O to masterReg/readData2[0]_i_2/I3Total delay (from Vivado)</t>
        </is>
      </c>
      <c r="E345" t="inlineStr">
        <is>
          <t>1397</t>
        </is>
      </c>
      <c r="F345" t="inlineStr">
        <is>
          <t>1196</t>
        </is>
      </c>
      <c r="G345" t="inlineStr">
        <is>
          <t>2470</t>
        </is>
      </c>
      <c r="H345" t="inlineStr">
        <is>
          <t>2080</t>
        </is>
      </c>
    </row>
    <row r="347">
      <c r="A347" t="inlineStr">
        <is>
          <t>INT_L_X4Y44/INT_L.NN2END0-&gt;&gt;NL1BEG_N3</t>
        </is>
      </c>
      <c r="B347" t="inlineStr">
        <is>
          <t>Buffer</t>
        </is>
      </c>
      <c r="C347" t="n">
        <v>1.16220225</v>
      </c>
      <c r="D347" t="n">
        <v>0.008429000000000001</v>
      </c>
      <c r="E347" t="n">
        <v>0.054</v>
      </c>
      <c r="F347" t="n">
        <v>0.044</v>
      </c>
      <c r="G347" t="n">
        <v>0.131</v>
      </c>
      <c r="H347" t="n">
        <v>0.108</v>
      </c>
      <c r="I347">
        <f>((D349) + (D348))</f>
        <v/>
      </c>
      <c r="J347">
        <f>(((D349) + (D348))*C347)</f>
        <v/>
      </c>
    </row>
    <row r="348">
      <c r="A348" t="inlineStr">
        <is>
          <t>INT_L_X4Y44/NL1BEG_N3</t>
        </is>
      </c>
      <c r="B348" t="inlineStr">
        <is>
          <t>Part of wire</t>
        </is>
      </c>
      <c r="C348" t="n">
        <v>0</v>
      </c>
      <c r="D348" t="n">
        <v>0</v>
      </c>
      <c r="I348">
        <f>(((D348)/2) + (D349))</f>
        <v/>
      </c>
      <c r="J348">
        <f>((C348)*(((D348)/2) + (D349)))</f>
        <v/>
      </c>
    </row>
    <row r="349">
      <c r="A349" t="inlineStr">
        <is>
          <t>INT_L_X4Y44/INT_L.NL1BEG_N3-&gt;&gt;NR1BEG3</t>
        </is>
      </c>
      <c r="B349" t="inlineStr">
        <is>
          <t>Buffer</t>
        </is>
      </c>
      <c r="C349" t="n">
        <v>1.16220225</v>
      </c>
      <c r="D349" t="n">
        <v>0.008429000000000001</v>
      </c>
      <c r="E349" t="n">
        <v>0.056</v>
      </c>
      <c r="F349" t="n">
        <v>0.046</v>
      </c>
      <c r="G349" t="n">
        <v>0.131</v>
      </c>
      <c r="H349" t="n">
        <v>0.108</v>
      </c>
      <c r="I349">
        <f>((D352 + D363 + D374 + D806) + (D350 + D351))</f>
        <v/>
      </c>
      <c r="J349">
        <f>(((D352 + D363 + D374 + D806) + (D350 + D351))*C349)</f>
        <v/>
      </c>
    </row>
    <row r="350">
      <c r="A350" t="inlineStr">
        <is>
          <t>INT_L_X4Y44/NR1BEG3</t>
        </is>
      </c>
      <c r="B350" t="inlineStr">
        <is>
          <t>Part of wire</t>
        </is>
      </c>
      <c r="C350" t="n">
        <v>0</v>
      </c>
      <c r="D350" t="n">
        <v>0</v>
      </c>
    </row>
    <row r="351">
      <c r="A351" t="inlineStr">
        <is>
          <t>INT_L_X4Y45/NR1END3</t>
        </is>
      </c>
      <c r="B351" t="inlineStr">
        <is>
          <t>Part of wire</t>
        </is>
      </c>
      <c r="C351" t="n">
        <v>0</v>
      </c>
      <c r="D351" t="n">
        <v>0</v>
      </c>
      <c r="I351">
        <f>(((D350 + D351)/2) + (D352 + D363 + D374 + D806))</f>
        <v/>
      </c>
      <c r="J351">
        <f>((C350 + C351)*(((D350 + D351)/2) + (D352 + D363 + D374 + D806)))</f>
        <v/>
      </c>
    </row>
    <row r="352">
      <c r="A352" t="inlineStr">
        <is>
          <t>INT_L_X4Y45/INT_L.NR1END3-&gt;&gt;IMUX_L23</t>
        </is>
      </c>
      <c r="B352" t="inlineStr">
        <is>
          <t>Buffer</t>
        </is>
      </c>
      <c r="C352" t="n">
        <v>1.6107141875</v>
      </c>
      <c r="D352" t="n">
        <v>0.007713</v>
      </c>
      <c r="E352" t="n">
        <v>0.047</v>
      </c>
      <c r="F352" t="n">
        <v>0.038</v>
      </c>
      <c r="G352" t="n">
        <v>0.138</v>
      </c>
      <c r="H352" t="n">
        <v>0.114</v>
      </c>
      <c r="I352">
        <f>((((D357) + (D356))) + (D353 + D354))</f>
        <v/>
      </c>
      <c r="J352">
        <f>(((((D357) + (D356))) + (D353 + D354))*C352)</f>
        <v/>
      </c>
    </row>
    <row r="353">
      <c r="A353" t="inlineStr">
        <is>
          <t>INT_L_X4Y45/IMUX_L23</t>
        </is>
      </c>
      <c r="B353" t="inlineStr">
        <is>
          <t>Part of wire</t>
        </is>
      </c>
      <c r="C353" t="n">
        <v>0</v>
      </c>
      <c r="D353" t="n">
        <v>0</v>
      </c>
    </row>
    <row r="354">
      <c r="A354" t="inlineStr">
        <is>
          <t>CLBLL_L_X4Y45/CLBLL_IMUX23</t>
        </is>
      </c>
      <c r="B354" t="inlineStr">
        <is>
          <t>Part of wire</t>
        </is>
      </c>
      <c r="C354" t="n">
        <v>0</v>
      </c>
      <c r="D354" t="n">
        <v>0</v>
      </c>
      <c r="I354">
        <f>(((D353 + D354)/2) + (((D357) + (D356))))</f>
        <v/>
      </c>
      <c r="J354">
        <f>((C353 + C354)*(((D353 + D354)/2) + (((D357) + (D356)))))</f>
        <v/>
      </c>
    </row>
    <row r="355">
      <c r="A355" t="inlineStr">
        <is>
          <t>CLBLL_L_X4Y45/CLBLL_L.CLBLL_IMUX23-&gt;CLBLL_L_C3</t>
        </is>
      </c>
      <c r="B355" t="inlineStr">
        <is>
          <t>PassTransistor</t>
        </is>
      </c>
      <c r="C355" t="n">
        <v>0</v>
      </c>
      <c r="E355" t="n">
        <v>0</v>
      </c>
      <c r="F355" t="n">
        <v>0</v>
      </c>
      <c r="G355" t="n">
        <v>0</v>
      </c>
      <c r="H355" t="n">
        <v>0</v>
      </c>
      <c r="I355">
        <f>((D357) + (D356))</f>
        <v/>
      </c>
      <c r="J355">
        <f>(((D357) + (D356))*C355)</f>
        <v/>
      </c>
    </row>
    <row r="356">
      <c r="A356" t="inlineStr">
        <is>
          <t>CLBLL_L_X4Y45/CLBLL_L_C3</t>
        </is>
      </c>
      <c r="B356" t="inlineStr">
        <is>
          <t>Part of wire</t>
        </is>
      </c>
      <c r="C356" t="n">
        <v>0</v>
      </c>
      <c r="D356" t="n">
        <v>0</v>
      </c>
      <c r="I356">
        <f>(((D356)/2) + (D357))</f>
        <v/>
      </c>
      <c r="J356">
        <f>((C356)*(((D356)/2) + (D357)))</f>
        <v/>
      </c>
    </row>
    <row r="357">
      <c r="A357" t="inlineStr">
        <is>
          <t>masterReg/readData2[1]_i_2/I2</t>
        </is>
      </c>
      <c r="B357" t="inlineStr">
        <is>
          <t>Inpin</t>
        </is>
      </c>
      <c r="D357" t="n">
        <v>0</v>
      </c>
      <c r="E357" t="n">
        <v>0.137</v>
      </c>
      <c r="F357" t="n">
        <v>0.11</v>
      </c>
      <c r="G357" t="n">
        <v>0.351</v>
      </c>
      <c r="H357" t="n">
        <v>0.283</v>
      </c>
    </row>
    <row r="358">
      <c r="A358" t="inlineStr">
        <is>
          <t>sw_IBUF[2]: sw_IBUF[2]_inst/O to masterReg/readData2[1]_i_2/I2 sum delays</t>
        </is>
      </c>
      <c r="E358">
        <f>(E2 + E5 + E7 + E9 + E11 + E15 + E18 + E31 + E41 + E50 + E60 + E69 + E201 + E347 + E349 + E352 + E355 + E357)</f>
        <v/>
      </c>
      <c r="F358">
        <f>(F2 + F5 + F7 + F9 + F11 + F15 + F18 + F31 + F41 + F50 + F60 + F69 + F201 + F347 + F349 + F352 + F355 + F357)</f>
        <v/>
      </c>
      <c r="G358">
        <f>(G2 + G5 + G7 + G9 + G11 + G15 + G18 + G31 + G41 + G50 + G60 + G69 + G201 + G347 + G349 + G352 + G355 + G357)</f>
        <v/>
      </c>
      <c r="H358">
        <f>(H2 + H5 + H7 + H9 + H11 + H15 + H18 + H31 + H41 + H50 + H60 + H69 + H201 + H347 + H349 + H352 + H355 + H357)</f>
        <v/>
      </c>
      <c r="J358">
        <f>(J2 + J4 + J5 + J6 + J7 + J8 + J9 + J10 + J11 + J14 + J15 + J17 + J18 + J30 + J31 + J40 + J41 + J49 + J50 + J59 + J60 + J68 + J69 + J77 + J201 + J205 + J347 + J348 + J349 + J351 + J352 + J354 + J355 + J356 + J357)</f>
        <v/>
      </c>
    </row>
    <row r="359">
      <c r="A359" t="inlineStr">
        <is>
          <t>sw_IBUF[2]: sw_IBUF[2]_inst/O to masterReg/readData2[1]_i_2/I2sum delays + cap delay</t>
        </is>
      </c>
      <c r="E359">
        <f>1000*(E358 + J358)</f>
        <v/>
      </c>
      <c r="F359">
        <f>1000*(F358 + J358)</f>
        <v/>
      </c>
      <c r="G359">
        <f>1000*(G358 + J358)</f>
        <v/>
      </c>
      <c r="H359">
        <f>1000*(H358 + J358)</f>
        <v/>
      </c>
    </row>
    <row r="361">
      <c r="A361" t="inlineStr">
        <is>
          <t>sw_IBUF[2]: sw_IBUF[2]_inst/O to masterReg/readData2[1]_i_2/I2Total delay (from Vivado)</t>
        </is>
      </c>
      <c r="E361" t="inlineStr">
        <is>
          <t>1273</t>
        </is>
      </c>
      <c r="F361" t="inlineStr">
        <is>
          <t>1092</t>
        </is>
      </c>
      <c r="G361" t="inlineStr">
        <is>
          <t>2169</t>
        </is>
      </c>
      <c r="H361" t="inlineStr">
        <is>
          <t>1831</t>
        </is>
      </c>
    </row>
    <row r="363">
      <c r="A363" t="inlineStr">
        <is>
          <t>INT_L_X4Y45/INT_L.NR1END3-&gt;&gt;IMUX_L22</t>
        </is>
      </c>
      <c r="B363" t="inlineStr">
        <is>
          <t>Buffer</t>
        </is>
      </c>
      <c r="C363" t="n">
        <v>1.6107141875</v>
      </c>
      <c r="D363" t="n">
        <v>0.007713</v>
      </c>
      <c r="E363" t="n">
        <v>0.047</v>
      </c>
      <c r="F363" t="n">
        <v>0.038</v>
      </c>
      <c r="G363" t="n">
        <v>0.138</v>
      </c>
      <c r="H363" t="n">
        <v>0.114</v>
      </c>
      <c r="I363">
        <f>((((D368) + (D367))) + (D364 + D365))</f>
        <v/>
      </c>
      <c r="J363">
        <f>(((((D368) + (D367))) + (D364 + D365))*C363)</f>
        <v/>
      </c>
    </row>
    <row r="364">
      <c r="A364" t="inlineStr">
        <is>
          <t>INT_L_X4Y45/IMUX_L22</t>
        </is>
      </c>
      <c r="B364" t="inlineStr">
        <is>
          <t>Part of wire</t>
        </is>
      </c>
      <c r="C364" t="n">
        <v>0</v>
      </c>
      <c r="D364" t="n">
        <v>0</v>
      </c>
    </row>
    <row r="365">
      <c r="A365" t="inlineStr">
        <is>
          <t>CLBLL_L_X4Y45/CLBLL_IMUX22</t>
        </is>
      </c>
      <c r="B365" t="inlineStr">
        <is>
          <t>Part of wire</t>
        </is>
      </c>
      <c r="C365" t="n">
        <v>0</v>
      </c>
      <c r="D365" t="n">
        <v>0</v>
      </c>
      <c r="I365">
        <f>(((D364 + D365)/2) + (((D368) + (D367))))</f>
        <v/>
      </c>
      <c r="J365">
        <f>((C364 + C365)*(((D364 + D365)/2) + (((D368) + (D367)))))</f>
        <v/>
      </c>
    </row>
    <row r="366">
      <c r="A366" t="inlineStr">
        <is>
          <t>CLBLL_L_X4Y45/CLBLL_L.CLBLL_IMUX22-&gt;CLBLL_LL_C3</t>
        </is>
      </c>
      <c r="B366" t="inlineStr">
        <is>
          <t>PassTransistor</t>
        </is>
      </c>
      <c r="C366" t="n">
        <v>0</v>
      </c>
      <c r="E366" t="n">
        <v>0</v>
      </c>
      <c r="F366" t="n">
        <v>0</v>
      </c>
      <c r="G366" t="n">
        <v>0</v>
      </c>
      <c r="H366" t="n">
        <v>0</v>
      </c>
      <c r="I366">
        <f>((D368) + (D367))</f>
        <v/>
      </c>
      <c r="J366">
        <f>(((D368) + (D367))*C366)</f>
        <v/>
      </c>
    </row>
    <row r="367">
      <c r="A367" t="inlineStr">
        <is>
          <t>CLBLL_L_X4Y45/CLBLL_LL_C3</t>
        </is>
      </c>
      <c r="B367" t="inlineStr">
        <is>
          <t>Part of wire</t>
        </is>
      </c>
      <c r="C367" t="n">
        <v>0</v>
      </c>
      <c r="D367" t="n">
        <v>0.001136</v>
      </c>
      <c r="I367">
        <f>(((D367)/2) + (D368))</f>
        <v/>
      </c>
      <c r="J367">
        <f>((C367)*(((D367)/2) + (D368)))</f>
        <v/>
      </c>
    </row>
    <row r="368">
      <c r="A368" t="inlineStr">
        <is>
          <t>ALU1/readData2[0]_i_3/I3</t>
        </is>
      </c>
      <c r="B368" t="inlineStr">
        <is>
          <t>Inpin</t>
        </is>
      </c>
      <c r="D368" t="n">
        <v>0</v>
      </c>
      <c r="E368" t="n">
        <v>0.137</v>
      </c>
      <c r="F368" t="n">
        <v>0.11</v>
      </c>
      <c r="G368" t="n">
        <v>0.351</v>
      </c>
      <c r="H368" t="n">
        <v>0.283</v>
      </c>
    </row>
    <row r="369">
      <c r="A369" t="inlineStr">
        <is>
          <t>sw_IBUF[2]: sw_IBUF[2]_inst/O to ALU1/readData2[0]_i_3/I3 sum delays</t>
        </is>
      </c>
      <c r="E369">
        <f>(E2 + E5 + E7 + E9 + E11 + E15 + E18 + E31 + E41 + E50 + E60 + E69 + E201 + E347 + E349 + E363 + E366 + E368)</f>
        <v/>
      </c>
      <c r="F369">
        <f>(F2 + F5 + F7 + F9 + F11 + F15 + F18 + F31 + F41 + F50 + F60 + F69 + F201 + F347 + F349 + F363 + F366 + F368)</f>
        <v/>
      </c>
      <c r="G369">
        <f>(G2 + G5 + G7 + G9 + G11 + G15 + G18 + G31 + G41 + G50 + G60 + G69 + G201 + G347 + G349 + G363 + G366 + G368)</f>
        <v/>
      </c>
      <c r="H369">
        <f>(H2 + H5 + H7 + H9 + H11 + H15 + H18 + H31 + H41 + H50 + H60 + H69 + H201 + H347 + H349 + H363 + H366 + H368)</f>
        <v/>
      </c>
      <c r="J369">
        <f>(J2 + J4 + J5 + J6 + J7 + J8 + J9 + J10 + J11 + J14 + J15 + J17 + J18 + J30 + J31 + J40 + J41 + J49 + J50 + J59 + J60 + J68 + J69 + J77 + J201 + J205 + J347 + J348 + J349 + J351 + J363 + J365 + J366 + J367 + J368)</f>
        <v/>
      </c>
    </row>
    <row r="370">
      <c r="A370" t="inlineStr">
        <is>
          <t>sw_IBUF[2]: sw_IBUF[2]_inst/O to ALU1/readData2[0]_i_3/I3sum delays + cap delay</t>
        </is>
      </c>
      <c r="E370">
        <f>1000*(E369 + J369)</f>
        <v/>
      </c>
      <c r="F370">
        <f>1000*(F369 + J369)</f>
        <v/>
      </c>
      <c r="G370">
        <f>1000*(G369 + J369)</f>
        <v/>
      </c>
      <c r="H370">
        <f>1000*(H369 + J369)</f>
        <v/>
      </c>
    </row>
    <row r="372">
      <c r="A372" t="inlineStr">
        <is>
          <t>sw_IBUF[2]: sw_IBUF[2]_inst/O to ALU1/readData2[0]_i_3/I3Total delay (from Vivado)</t>
        </is>
      </c>
      <c r="E372" t="inlineStr">
        <is>
          <t>1275</t>
        </is>
      </c>
      <c r="F372" t="inlineStr">
        <is>
          <t>1094</t>
        </is>
      </c>
      <c r="G372" t="inlineStr">
        <is>
          <t>2171</t>
        </is>
      </c>
      <c r="H372" t="inlineStr">
        <is>
          <t>1833</t>
        </is>
      </c>
    </row>
    <row r="374">
      <c r="A374" t="inlineStr">
        <is>
          <t>INT_L_X4Y45/INT_L.NR1END3-&gt;&gt;NW2BEG3</t>
        </is>
      </c>
      <c r="B374" t="inlineStr">
        <is>
          <t>Buffer</t>
        </is>
      </c>
      <c r="C374" t="n">
        <v>1.1851186875</v>
      </c>
      <c r="D374" t="n">
        <v>0.008473000000000001</v>
      </c>
      <c r="E374" t="n">
        <v>0.043</v>
      </c>
      <c r="F374" t="n">
        <v>0.035</v>
      </c>
      <c r="G374" t="n">
        <v>0.14</v>
      </c>
      <c r="H374" t="n">
        <v>0.116</v>
      </c>
      <c r="I374">
        <f>((D380) + (D375 + D376 + D377 + D378 + D379))</f>
        <v/>
      </c>
      <c r="J374">
        <f>(((D380) + (D375 + D376 + D377 + D378 + D379))*C374)</f>
        <v/>
      </c>
    </row>
    <row r="375">
      <c r="A375" t="inlineStr">
        <is>
          <t>INT_L_X4Y45/NW2BEG3</t>
        </is>
      </c>
      <c r="B375" t="inlineStr">
        <is>
          <t>Part of wire</t>
        </is>
      </c>
      <c r="C375" t="n">
        <v>0</v>
      </c>
      <c r="D375" t="n">
        <v>0</v>
      </c>
    </row>
    <row r="376">
      <c r="A376" t="inlineStr">
        <is>
          <t>INT_R_X3Y46/NW2END3</t>
        </is>
      </c>
      <c r="B376" t="inlineStr">
        <is>
          <t>Part of wire</t>
        </is>
      </c>
      <c r="C376" t="n">
        <v>0</v>
      </c>
      <c r="D376" t="n">
        <v>0</v>
      </c>
    </row>
    <row r="377">
      <c r="A377" t="inlineStr">
        <is>
          <t>INT_L_X4Y46/NW2A3</t>
        </is>
      </c>
      <c r="B377" t="inlineStr">
        <is>
          <t>Part of wire</t>
        </is>
      </c>
      <c r="C377" t="n">
        <v>0</v>
      </c>
      <c r="D377" t="n">
        <v>0</v>
      </c>
    </row>
    <row r="378">
      <c r="A378" t="inlineStr">
        <is>
          <t>CLBLL_L_X4Y46/CLBLL_NW2A3</t>
        </is>
      </c>
      <c r="B378" t="inlineStr">
        <is>
          <t>Part of wire</t>
        </is>
      </c>
      <c r="C378" t="n">
        <v>0.080091</v>
      </c>
      <c r="D378" t="n">
        <v>0.005884</v>
      </c>
    </row>
    <row r="379">
      <c r="A379" t="inlineStr">
        <is>
          <t>CLBLM_R_X3Y46/CLBLM_NW2A3</t>
        </is>
      </c>
      <c r="B379" t="inlineStr">
        <is>
          <t>Part of wire</t>
        </is>
      </c>
      <c r="C379" t="n">
        <v>0.091532</v>
      </c>
      <c r="D379" t="n">
        <v>0.005884</v>
      </c>
      <c r="I379">
        <f>(((D375 + D376 + D377 + D378 + D379)/2) + (D380))</f>
        <v/>
      </c>
      <c r="J379">
        <f>((C375 + C376 + C377 + C378 + C379)*(((D375 + D376 + D377 + D378 + D379)/2) + (D380)))</f>
        <v/>
      </c>
    </row>
    <row r="380">
      <c r="A380" t="inlineStr">
        <is>
          <t>INT_R_X3Y46/INT_R.NW2END3-&gt;&gt;NN2BEG3</t>
        </is>
      </c>
      <c r="B380" t="inlineStr">
        <is>
          <t>Buffer</t>
        </is>
      </c>
      <c r="C380" t="n">
        <v>1.1851186875</v>
      </c>
      <c r="D380" t="n">
        <v>0.008473000000000001</v>
      </c>
      <c r="E380" t="n">
        <v>0.06</v>
      </c>
      <c r="F380" t="n">
        <v>0.05</v>
      </c>
      <c r="G380" t="n">
        <v>0.133</v>
      </c>
      <c r="H380" t="n">
        <v>0.11</v>
      </c>
      <c r="I380">
        <f>((D384 + D400 + D759) + (D381 + D382 + D383))</f>
        <v/>
      </c>
      <c r="J380">
        <f>(((D384 + D400 + D759) + (D381 + D382 + D383))*C380)</f>
        <v/>
      </c>
    </row>
    <row r="381">
      <c r="A381" t="inlineStr">
        <is>
          <t>INT_R_X3Y46/NN2BEG3</t>
        </is>
      </c>
      <c r="B381" t="inlineStr">
        <is>
          <t>Part of wire</t>
        </is>
      </c>
      <c r="C381" t="n">
        <v>0</v>
      </c>
      <c r="D381" t="n">
        <v>0</v>
      </c>
    </row>
    <row r="382">
      <c r="A382" t="inlineStr">
        <is>
          <t>INT_R_X3Y48/NN2END3</t>
        </is>
      </c>
      <c r="B382" t="inlineStr">
        <is>
          <t>Part of wire</t>
        </is>
      </c>
      <c r="C382" t="n">
        <v>0</v>
      </c>
      <c r="D382" t="n">
        <v>0</v>
      </c>
    </row>
    <row r="383">
      <c r="A383" t="inlineStr">
        <is>
          <t>INT_R_X3Y47/NN2A3</t>
        </is>
      </c>
      <c r="B383" t="inlineStr">
        <is>
          <t>Part of wire</t>
        </is>
      </c>
      <c r="C383" t="n">
        <v>0</v>
      </c>
      <c r="D383" t="n">
        <v>0</v>
      </c>
      <c r="I383">
        <f>(((D381 + D382 + D383)/2) + (D384 + D400 + D759))</f>
        <v/>
      </c>
      <c r="J383">
        <f>((C381 + C382 + C383)*(((D381 + D382 + D383)/2) + (D384 + D400 + D759)))</f>
        <v/>
      </c>
    </row>
    <row r="384">
      <c r="A384" t="inlineStr">
        <is>
          <t>INT_R_X3Y48/INT_R.NN2END3-&gt;&gt;BYP_ALT3</t>
        </is>
      </c>
      <c r="B384" t="inlineStr">
        <is>
          <t>Buffer</t>
        </is>
      </c>
      <c r="C384" t="n">
        <v>0</v>
      </c>
      <c r="D384" t="n">
        <v>0.00757</v>
      </c>
      <c r="E384" t="n">
        <v>0</v>
      </c>
      <c r="F384" t="n">
        <v>0</v>
      </c>
      <c r="G384" t="n">
        <v>0</v>
      </c>
      <c r="H384" t="n">
        <v>0</v>
      </c>
      <c r="I384">
        <f>((D386) + (D385))</f>
        <v/>
      </c>
      <c r="J384">
        <f>(((D386) + (D385))*C384)</f>
        <v/>
      </c>
    </row>
    <row r="385">
      <c r="A385" t="inlineStr">
        <is>
          <t>INT_R_X3Y48/BYP_ALT3</t>
        </is>
      </c>
      <c r="B385" t="inlineStr">
        <is>
          <t>Part of wire</t>
        </is>
      </c>
      <c r="C385" t="n">
        <v>0</v>
      </c>
      <c r="D385" t="n">
        <v>0</v>
      </c>
      <c r="I385">
        <f>(((D385)/2) + (D386))</f>
        <v/>
      </c>
      <c r="J385">
        <f>((C385)*(((D385)/2) + (D386)))</f>
        <v/>
      </c>
    </row>
    <row r="386">
      <c r="A386" t="inlineStr">
        <is>
          <t>INT_R_X3Y48/INT_R.BYP_ALT3-&gt;&gt;BYP_BOUNCE3</t>
        </is>
      </c>
      <c r="B386" t="inlineStr">
        <is>
          <t>Buffer</t>
        </is>
      </c>
      <c r="C386" t="n">
        <v>1.4764880625</v>
      </c>
      <c r="D386" t="n">
        <v>0</v>
      </c>
      <c r="E386" t="n">
        <v>0.059</v>
      </c>
      <c r="F386" t="n">
        <v>0.049</v>
      </c>
      <c r="G386" t="n">
        <v>0.178</v>
      </c>
      <c r="H386" t="n">
        <v>0.147</v>
      </c>
      <c r="I386">
        <f>((D389) + (D387 + D388))</f>
        <v/>
      </c>
      <c r="J386">
        <f>(((D389) + (D387 + D388))*C386)</f>
        <v/>
      </c>
    </row>
    <row r="387">
      <c r="A387" t="inlineStr">
        <is>
          <t>INT_R_X3Y48/BYP_BOUNCE3</t>
        </is>
      </c>
      <c r="B387" t="inlineStr">
        <is>
          <t>Part of wire</t>
        </is>
      </c>
      <c r="C387" t="n">
        <v>0</v>
      </c>
      <c r="D387" t="n">
        <v>0</v>
      </c>
    </row>
    <row r="388">
      <c r="A388" t="inlineStr">
        <is>
          <t>INT_R_X3Y49/BYP_BOUNCE_N3_3</t>
        </is>
      </c>
      <c r="B388" t="inlineStr">
        <is>
          <t>Part of wire</t>
        </is>
      </c>
      <c r="C388" t="n">
        <v>0</v>
      </c>
      <c r="D388" t="n">
        <v>0</v>
      </c>
      <c r="I388">
        <f>(((D387 + D388)/2) + (D389))</f>
        <v/>
      </c>
      <c r="J388">
        <f>((C387 + C388)*(((D387 + D388)/2) + (D389)))</f>
        <v/>
      </c>
    </row>
    <row r="389">
      <c r="A389" t="inlineStr">
        <is>
          <t>INT_R_X3Y48/INT_R.BYP_BOUNCE3-&gt;&gt;IMUX31</t>
        </is>
      </c>
      <c r="B389" t="inlineStr">
        <is>
          <t>Buffer</t>
        </is>
      </c>
      <c r="C389" t="n">
        <v>1.6107141875</v>
      </c>
      <c r="D389" t="n">
        <v>0.007713</v>
      </c>
      <c r="E389" t="n">
        <v>0.047</v>
      </c>
      <c r="F389" t="n">
        <v>0.038</v>
      </c>
      <c r="G389" t="n">
        <v>0.138</v>
      </c>
      <c r="H389" t="n">
        <v>0.114</v>
      </c>
      <c r="I389">
        <f>((((D394) + (D393))) + (D390 + D391))</f>
        <v/>
      </c>
      <c r="J389">
        <f>(((((D394) + (D393))) + (D390 + D391))*C389)</f>
        <v/>
      </c>
    </row>
    <row r="390">
      <c r="A390" t="inlineStr">
        <is>
          <t>INT_R_X3Y48/IMUX31</t>
        </is>
      </c>
      <c r="B390" t="inlineStr">
        <is>
          <t>Part of wire</t>
        </is>
      </c>
      <c r="C390" t="n">
        <v>0</v>
      </c>
      <c r="D390" t="n">
        <v>0</v>
      </c>
    </row>
    <row r="391">
      <c r="A391" t="inlineStr">
        <is>
          <t>CLBLM_R_X3Y48/CLBLM_IMUX31</t>
        </is>
      </c>
      <c r="B391" t="inlineStr">
        <is>
          <t>Part of wire</t>
        </is>
      </c>
      <c r="C391" t="n">
        <v>0</v>
      </c>
      <c r="D391" t="n">
        <v>0</v>
      </c>
      <c r="I391">
        <f>(((D390 + D391)/2) + (((D394) + (D393))))</f>
        <v/>
      </c>
      <c r="J391">
        <f>((C390 + C391)*(((D390 + D391)/2) + (((D394) + (D393)))))</f>
        <v/>
      </c>
    </row>
    <row r="392">
      <c r="A392" t="inlineStr">
        <is>
          <t>CLBLM_R_X3Y48/CLBLM_R.CLBLM_IMUX31-&gt;CLBLM_M_C5</t>
        </is>
      </c>
      <c r="B392" t="inlineStr">
        <is>
          <t>PassTransistor</t>
        </is>
      </c>
      <c r="C392" t="n">
        <v>0</v>
      </c>
      <c r="E392" t="n">
        <v>0</v>
      </c>
      <c r="F392" t="n">
        <v>0</v>
      </c>
      <c r="G392" t="n">
        <v>0</v>
      </c>
      <c r="H392" t="n">
        <v>0</v>
      </c>
      <c r="I392">
        <f>((D394) + (D393))</f>
        <v/>
      </c>
      <c r="J392">
        <f>(((D394) + (D393))*C392)</f>
        <v/>
      </c>
    </row>
    <row r="393">
      <c r="A393" t="inlineStr">
        <is>
          <t>CLBLM_R_X3Y48/CLBLM_M_C5</t>
        </is>
      </c>
      <c r="B393" t="inlineStr">
        <is>
          <t>Part of wire</t>
        </is>
      </c>
      <c r="C393" t="n">
        <v>0</v>
      </c>
      <c r="D393" t="n">
        <v>0</v>
      </c>
      <c r="I393">
        <f>(((D393)/2) + (D394))</f>
        <v/>
      </c>
      <c r="J393">
        <f>((C393)*(((D393)/2) + (D394)))</f>
        <v/>
      </c>
    </row>
    <row r="394">
      <c r="A394" t="inlineStr">
        <is>
          <t>masterReg/register_reg_r1_0_31_12_17_i_17/I4</t>
        </is>
      </c>
      <c r="B394" t="inlineStr">
        <is>
          <t>Inpin</t>
        </is>
      </c>
      <c r="D394" t="n">
        <v>0</v>
      </c>
      <c r="E394" t="n">
        <v>0.05</v>
      </c>
      <c r="F394" t="n">
        <v>0.04</v>
      </c>
      <c r="G394" t="n">
        <v>0.133</v>
      </c>
      <c r="H394" t="n">
        <v>0.107</v>
      </c>
    </row>
    <row r="395">
      <c r="A395" t="inlineStr">
        <is>
          <t>sw_IBUF[2]: sw_IBUF[2]_inst/O to masterReg/register_reg_r1_0_31_12_17_i_17/I4 sum delays</t>
        </is>
      </c>
      <c r="E395">
        <f>(E2 + E5 + E7 + E9 + E11 + E15 + E18 + E31 + E41 + E50 + E60 + E69 + E201 + E347 + E349 + E374 + E380 + E384 + E386 + E389 + E392 + E394)</f>
        <v/>
      </c>
      <c r="F395">
        <f>(F2 + F5 + F7 + F9 + F11 + F15 + F18 + F31 + F41 + F50 + F60 + F69 + F201 + F347 + F349 + F374 + F380 + F384 + F386 + F389 + F392 + F394)</f>
        <v/>
      </c>
      <c r="G395">
        <f>(G2 + G5 + G7 + G9 + G11 + G15 + G18 + G31 + G41 + G50 + G60 + G69 + G201 + G347 + G349 + G374 + G380 + G384 + G386 + G389 + G392 + G394)</f>
        <v/>
      </c>
      <c r="H395">
        <f>(H2 + H5 + H7 + H9 + H11 + H15 + H18 + H31 + H41 + H50 + H60 + H69 + H201 + H347 + H349 + H374 + H380 + H384 + H386 + H389 + H392 + H394)</f>
        <v/>
      </c>
      <c r="J395">
        <f>(J2 + J4 + J5 + J6 + J7 + J8 + J9 + J10 + J11 + J14 + J15 + J17 + J18 + J30 + J31 + J40 + J41 + J49 + J50 + J59 + J60 + J68 + J69 + J77 + J201 + J205 + J347 + J348 + J349 + J351 + J374 + J379 + J380 + J383 + J384 + J385 + J386 + J388 + J389 + J391 + J392 + J393 + J394)</f>
        <v/>
      </c>
    </row>
    <row r="396">
      <c r="A396" t="inlineStr">
        <is>
          <t>sw_IBUF[2]: sw_IBUF[2]_inst/O to masterReg/register_reg_r1_0_31_12_17_i_17/I4sum delays + cap delay</t>
        </is>
      </c>
      <c r="E396">
        <f>1000*(E395 + J395)</f>
        <v/>
      </c>
      <c r="F396">
        <f>1000*(F395 + J395)</f>
        <v/>
      </c>
      <c r="G396">
        <f>1000*(G395 + J395)</f>
        <v/>
      </c>
      <c r="H396">
        <f>1000*(H395 + J395)</f>
        <v/>
      </c>
    </row>
    <row r="398">
      <c r="A398" t="inlineStr">
        <is>
          <t>sw_IBUF[2]: sw_IBUF[2]_inst/O to masterReg/register_reg_r1_0_31_12_17_i_17/I4Total delay (from Vivado)</t>
        </is>
      </c>
      <c r="E398" t="inlineStr">
        <is>
          <t>1411</t>
        </is>
      </c>
      <c r="F398" t="inlineStr">
        <is>
          <t>1219</t>
        </is>
      </c>
      <c r="G398" t="inlineStr">
        <is>
          <t>2412</t>
        </is>
      </c>
      <c r="H398" t="inlineStr">
        <is>
          <t>2045</t>
        </is>
      </c>
    </row>
    <row r="400">
      <c r="A400" t="inlineStr">
        <is>
          <t>INT_R_X3Y48/INT_R.NN2END3-&gt;&gt;NN2BEG3</t>
        </is>
      </c>
      <c r="B400" t="inlineStr">
        <is>
          <t>Buffer</t>
        </is>
      </c>
      <c r="C400" t="n">
        <v>1.1851186875</v>
      </c>
      <c r="D400" t="n">
        <v>0.008473000000000001</v>
      </c>
      <c r="E400" t="n">
        <v>0.06</v>
      </c>
      <c r="F400" t="n">
        <v>0.05</v>
      </c>
      <c r="G400" t="n">
        <v>0.133</v>
      </c>
      <c r="H400" t="n">
        <v>0.11</v>
      </c>
      <c r="I400">
        <f>((D405 + D416 + D427 + D438) + (D401 + D402 + D403 + D404))</f>
        <v/>
      </c>
      <c r="J400">
        <f>(((D405 + D416 + D427 + D438) + (D401 + D402 + D403 + D404))*C400)</f>
        <v/>
      </c>
    </row>
    <row r="401">
      <c r="A401" t="inlineStr">
        <is>
          <t>INT_R_X3Y48/NN2BEG3</t>
        </is>
      </c>
      <c r="B401" t="inlineStr">
        <is>
          <t>Part of wire</t>
        </is>
      </c>
      <c r="C401" t="n">
        <v>0</v>
      </c>
      <c r="D401" t="n">
        <v>0</v>
      </c>
    </row>
    <row r="402">
      <c r="A402" t="inlineStr">
        <is>
          <t>INT_R_X3Y50/NN2END3</t>
        </is>
      </c>
      <c r="B402" t="inlineStr">
        <is>
          <t>Part of wire</t>
        </is>
      </c>
      <c r="C402" t="n">
        <v>0</v>
      </c>
      <c r="D402" t="n">
        <v>0</v>
      </c>
    </row>
    <row r="403">
      <c r="A403" t="inlineStr">
        <is>
          <t>INT_R_X3Y49/NN2A3</t>
        </is>
      </c>
      <c r="B403" t="inlineStr">
        <is>
          <t>Part of wire</t>
        </is>
      </c>
      <c r="C403" t="n">
        <v>0</v>
      </c>
      <c r="D403" t="n">
        <v>0</v>
      </c>
    </row>
    <row r="404">
      <c r="A404" t="inlineStr">
        <is>
          <t>BRKH_INT_X3Y49/BRKH_INT_NN2A3</t>
        </is>
      </c>
      <c r="B404" t="inlineStr">
        <is>
          <t>Part of wire</t>
        </is>
      </c>
      <c r="C404" t="n">
        <v>0.00523</v>
      </c>
      <c r="D404" t="n">
        <v>0.001</v>
      </c>
      <c r="I404">
        <f>(((D401 + D402 + D403 + D404)/2) + (D405 + D416 + D427 + D438))</f>
        <v/>
      </c>
      <c r="J404">
        <f>((C401 + C402 + C403 + C404)*(((D401 + D402 + D403 + D404)/2) + (D405 + D416 + D427 + D438)))</f>
        <v/>
      </c>
    </row>
    <row r="405">
      <c r="A405" t="inlineStr">
        <is>
          <t>INT_R_X3Y50/INT_R.NN2END3-&gt;&gt;IMUX15</t>
        </is>
      </c>
      <c r="B405" t="inlineStr">
        <is>
          <t>Buffer</t>
        </is>
      </c>
      <c r="C405" t="n">
        <v>1.6107141875</v>
      </c>
      <c r="D405" t="n">
        <v>0.007713</v>
      </c>
      <c r="E405" t="n">
        <v>0.047</v>
      </c>
      <c r="F405" t="n">
        <v>0.038</v>
      </c>
      <c r="G405" t="n">
        <v>0.138</v>
      </c>
      <c r="H405" t="n">
        <v>0.114</v>
      </c>
      <c r="I405">
        <f>((((D410) + (D409))) + (D406 + D407))</f>
        <v/>
      </c>
      <c r="J405">
        <f>(((((D410) + (D409))) + (D406 + D407))*C405)</f>
        <v/>
      </c>
    </row>
    <row r="406">
      <c r="A406" t="inlineStr">
        <is>
          <t>INT_R_X3Y50/IMUX15</t>
        </is>
      </c>
      <c r="B406" t="inlineStr">
        <is>
          <t>Part of wire</t>
        </is>
      </c>
      <c r="C406" t="n">
        <v>0</v>
      </c>
      <c r="D406" t="n">
        <v>0</v>
      </c>
    </row>
    <row r="407">
      <c r="A407" t="inlineStr">
        <is>
          <t>CLBLM_R_X3Y50/CLBLM_IMUX15</t>
        </is>
      </c>
      <c r="B407" t="inlineStr">
        <is>
          <t>Part of wire</t>
        </is>
      </c>
      <c r="C407" t="n">
        <v>0</v>
      </c>
      <c r="D407" t="n">
        <v>0</v>
      </c>
      <c r="I407">
        <f>(((D406 + D407)/2) + (((D410) + (D409))))</f>
        <v/>
      </c>
      <c r="J407">
        <f>((C406 + C407)*(((D406 + D407)/2) + (((D410) + (D409)))))</f>
        <v/>
      </c>
    </row>
    <row r="408">
      <c r="A408" t="inlineStr">
        <is>
          <t>CLBLM_R_X3Y50/CLBLM_R.CLBLM_IMUX15-&gt;CLBLM_M_B1</t>
        </is>
      </c>
      <c r="B408" t="inlineStr">
        <is>
          <t>PassTransistor</t>
        </is>
      </c>
      <c r="C408" t="n">
        <v>0</v>
      </c>
      <c r="E408" t="n">
        <v>0</v>
      </c>
      <c r="F408" t="n">
        <v>0</v>
      </c>
      <c r="G408" t="n">
        <v>0</v>
      </c>
      <c r="H408" t="n">
        <v>0</v>
      </c>
      <c r="I408">
        <f>((D410) + (D409))</f>
        <v/>
      </c>
      <c r="J408">
        <f>(((D410) + (D409))*C408)</f>
        <v/>
      </c>
    </row>
    <row r="409">
      <c r="A409" t="inlineStr">
        <is>
          <t>CLBLM_R_X3Y50/CLBLM_M_B1</t>
        </is>
      </c>
      <c r="B409" t="inlineStr">
        <is>
          <t>Part of wire</t>
        </is>
      </c>
      <c r="C409" t="n">
        <v>0</v>
      </c>
      <c r="D409" t="n">
        <v>0</v>
      </c>
      <c r="I409">
        <f>(((D409)/2) + (D410))</f>
        <v/>
      </c>
      <c r="J409">
        <f>((C409)*(((D409)/2) + (D410)))</f>
        <v/>
      </c>
    </row>
    <row r="410">
      <c r="A410" t="inlineStr">
        <is>
          <t>ALU1/register_reg_r1_0_31_18_23_i_8/I2</t>
        </is>
      </c>
      <c r="B410" t="inlineStr">
        <is>
          <t>Inpin</t>
        </is>
      </c>
      <c r="D410" t="n">
        <v>0</v>
      </c>
      <c r="E410" t="n">
        <v>0.218</v>
      </c>
      <c r="F410" t="n">
        <v>0.175</v>
      </c>
      <c r="G410" t="n">
        <v>0.521</v>
      </c>
      <c r="H410" t="n">
        <v>0.42</v>
      </c>
    </row>
    <row r="411">
      <c r="A411" t="inlineStr">
        <is>
          <t>sw_IBUF[2]: sw_IBUF[2]_inst/O to ALU1/register_reg_r1_0_31_18_23_i_8/I2 sum delays</t>
        </is>
      </c>
      <c r="E411">
        <f>(E2 + E5 + E7 + E9 + E11 + E15 + E18 + E31 + E41 + E50 + E60 + E69 + E201 + E347 + E349 + E374 + E380 + E400 + E405 + E408 + E410)</f>
        <v/>
      </c>
      <c r="F411">
        <f>(F2 + F5 + F7 + F9 + F11 + F15 + F18 + F31 + F41 + F50 + F60 + F69 + F201 + F347 + F349 + F374 + F380 + F400 + F405 + F408 + F410)</f>
        <v/>
      </c>
      <c r="G411">
        <f>(G2 + G5 + G7 + G9 + G11 + G15 + G18 + G31 + G41 + G50 + G60 + G69 + G201 + G347 + G349 + G374 + G380 + G400 + G405 + G408 + G410)</f>
        <v/>
      </c>
      <c r="H411">
        <f>(H2 + H5 + H7 + H9 + H11 + H15 + H18 + H31 + H41 + H50 + H60 + H69 + H201 + H347 + H349 + H374 + H380 + H400 + H405 + H408 + H410)</f>
        <v/>
      </c>
      <c r="J411">
        <f>(J2 + J4 + J5 + J6 + J7 + J8 + J9 + J10 + J11 + J14 + J15 + J17 + J18 + J30 + J31 + J40 + J41 + J49 + J50 + J59 + J60 + J68 + J69 + J77 + J201 + J205 + J347 + J348 + J349 + J351 + J374 + J379 + J380 + J383 + J400 + J404 + J405 + J407 + J408 + J409 + J410)</f>
        <v/>
      </c>
    </row>
    <row r="412">
      <c r="A412" t="inlineStr">
        <is>
          <t>sw_IBUF[2]: sw_IBUF[2]_inst/O to ALU1/register_reg_r1_0_31_18_23_i_8/I2sum delays + cap delay</t>
        </is>
      </c>
      <c r="E412">
        <f>1000*(E411 + J411)</f>
        <v/>
      </c>
      <c r="F412">
        <f>1000*(F411 + J411)</f>
        <v/>
      </c>
      <c r="G412">
        <f>1000*(G411 + J411)</f>
        <v/>
      </c>
      <c r="H412">
        <f>1000*(H411 + J411)</f>
        <v/>
      </c>
    </row>
    <row r="414">
      <c r="A414" t="inlineStr">
        <is>
          <t>sw_IBUF[2]: sw_IBUF[2]_inst/O to ALU1/register_reg_r1_0_31_18_23_i_8/I2Total delay (from Vivado)</t>
        </is>
      </c>
      <c r="E414" t="inlineStr">
        <is>
          <t>1605</t>
        </is>
      </c>
      <c r="F414" t="inlineStr">
        <is>
          <t>1380</t>
        </is>
      </c>
      <c r="G414" t="inlineStr">
        <is>
          <t>2747</t>
        </is>
      </c>
      <c r="H414" t="inlineStr">
        <is>
          <t>2318</t>
        </is>
      </c>
    </row>
    <row r="416">
      <c r="A416" t="inlineStr">
        <is>
          <t>INT_R_X3Y50/INT_R.NN2END3-&gt;&gt;IMUX30</t>
        </is>
      </c>
      <c r="B416" t="inlineStr">
        <is>
          <t>Buffer</t>
        </is>
      </c>
      <c r="C416" t="n">
        <v>1.6107141875</v>
      </c>
      <c r="D416" t="n">
        <v>0.007713</v>
      </c>
      <c r="E416" t="n">
        <v>0.047</v>
      </c>
      <c r="F416" t="n">
        <v>0.038</v>
      </c>
      <c r="G416" t="n">
        <v>0.138</v>
      </c>
      <c r="H416" t="n">
        <v>0.114</v>
      </c>
      <c r="I416">
        <f>((((D421) + (D420))) + (D417 + D418))</f>
        <v/>
      </c>
      <c r="J416">
        <f>(((((D421) + (D420))) + (D417 + D418))*C416)</f>
        <v/>
      </c>
    </row>
    <row r="417">
      <c r="A417" t="inlineStr">
        <is>
          <t>INT_R_X3Y50/IMUX30</t>
        </is>
      </c>
      <c r="B417" t="inlineStr">
        <is>
          <t>Part of wire</t>
        </is>
      </c>
      <c r="C417" t="n">
        <v>0</v>
      </c>
      <c r="D417" t="n">
        <v>0</v>
      </c>
    </row>
    <row r="418">
      <c r="A418" t="inlineStr">
        <is>
          <t>CLBLM_R_X3Y50/CLBLM_IMUX30</t>
        </is>
      </c>
      <c r="B418" t="inlineStr">
        <is>
          <t>Part of wire</t>
        </is>
      </c>
      <c r="C418" t="n">
        <v>0</v>
      </c>
      <c r="D418" t="n">
        <v>0</v>
      </c>
      <c r="I418">
        <f>(((D417 + D418)/2) + (((D421) + (D420))))</f>
        <v/>
      </c>
      <c r="J418">
        <f>((C417 + C418)*(((D417 + D418)/2) + (((D421) + (D420)))))</f>
        <v/>
      </c>
    </row>
    <row r="419">
      <c r="A419" t="inlineStr">
        <is>
          <t>CLBLM_R_X3Y50/CLBLM_R.CLBLM_IMUX30-&gt;CLBLM_L_C5</t>
        </is>
      </c>
      <c r="B419" t="inlineStr">
        <is>
          <t>PassTransistor</t>
        </is>
      </c>
      <c r="C419" t="n">
        <v>0</v>
      </c>
      <c r="E419" t="n">
        <v>0</v>
      </c>
      <c r="F419" t="n">
        <v>0</v>
      </c>
      <c r="G419" t="n">
        <v>0</v>
      </c>
      <c r="H419" t="n">
        <v>0</v>
      </c>
      <c r="I419">
        <f>((D421) + (D420))</f>
        <v/>
      </c>
      <c r="J419">
        <f>(((D421) + (D420))*C419)</f>
        <v/>
      </c>
    </row>
    <row r="420">
      <c r="A420" t="inlineStr">
        <is>
          <t>CLBLM_R_X3Y50/CLBLM_L_C5</t>
        </is>
      </c>
      <c r="B420" t="inlineStr">
        <is>
          <t>Part of wire</t>
        </is>
      </c>
      <c r="C420" t="n">
        <v>0</v>
      </c>
      <c r="D420" t="n">
        <v>0</v>
      </c>
      <c r="I420">
        <f>(((D420)/2) + (D421))</f>
        <v/>
      </c>
      <c r="J420">
        <f>((C420)*(((D420)/2) + (D421)))</f>
        <v/>
      </c>
    </row>
    <row r="421">
      <c r="A421" t="inlineStr">
        <is>
          <t>masterReg/register_reg_r1_0_31_12_17_i_15/I4</t>
        </is>
      </c>
      <c r="B421" t="inlineStr">
        <is>
          <t>Inpin</t>
        </is>
      </c>
      <c r="D421" t="n">
        <v>0</v>
      </c>
      <c r="E421" t="n">
        <v>0.042</v>
      </c>
      <c r="F421" t="n">
        <v>0.033</v>
      </c>
      <c r="G421" t="n">
        <v>0.114</v>
      </c>
      <c r="H421" t="n">
        <v>0.092</v>
      </c>
    </row>
    <row r="422">
      <c r="A422" t="inlineStr">
        <is>
          <t>sw_IBUF[2]: sw_IBUF[2]_inst/O to masterReg/register_reg_r1_0_31_12_17_i_15/I4 sum delays</t>
        </is>
      </c>
      <c r="E422">
        <f>(E2 + E5 + E7 + E9 + E11 + E15 + E18 + E31 + E41 + E50 + E60 + E69 + E201 + E347 + E349 + E374 + E380 + E400 + E416 + E419 + E421)</f>
        <v/>
      </c>
      <c r="F422">
        <f>(F2 + F5 + F7 + F9 + F11 + F15 + F18 + F31 + F41 + F50 + F60 + F69 + F201 + F347 + F349 + F374 + F380 + F400 + F416 + F419 + F421)</f>
        <v/>
      </c>
      <c r="G422">
        <f>(G2 + G5 + G7 + G9 + G11 + G15 + G18 + G31 + G41 + G50 + G60 + G69 + G201 + G347 + G349 + G374 + G380 + G400 + G416 + G419 + G421)</f>
        <v/>
      </c>
      <c r="H422">
        <f>(H2 + H5 + H7 + H9 + H11 + H15 + H18 + H31 + H41 + H50 + H60 + H69 + H201 + H347 + H349 + H374 + H380 + H400 + H416 + H419 + H421)</f>
        <v/>
      </c>
      <c r="J422">
        <f>(J2 + J4 + J5 + J6 + J7 + J8 + J9 + J10 + J11 + J14 + J15 + J17 + J18 + J30 + J31 + J40 + J41 + J49 + J50 + J59 + J60 + J68 + J69 + J77 + J201 + J205 + J347 + J348 + J349 + J351 + J374 + J379 + J380 + J383 + J400 + J404 + J416 + J418 + J419 + J420 + J421)</f>
        <v/>
      </c>
    </row>
    <row r="423">
      <c r="A423" t="inlineStr">
        <is>
          <t>sw_IBUF[2]: sw_IBUF[2]_inst/O to masterReg/register_reg_r1_0_31_12_17_i_15/I4sum delays + cap delay</t>
        </is>
      </c>
      <c r="E423">
        <f>1000*(E422 + J422)</f>
        <v/>
      </c>
      <c r="F423">
        <f>1000*(F422 + J422)</f>
        <v/>
      </c>
      <c r="G423">
        <f>1000*(G422 + J422)</f>
        <v/>
      </c>
      <c r="H423">
        <f>1000*(H422 + J422)</f>
        <v/>
      </c>
    </row>
    <row r="425">
      <c r="A425" t="inlineStr">
        <is>
          <t>sw_IBUF[2]: sw_IBUF[2]_inst/O to masterReg/register_reg_r1_0_31_12_17_i_15/I4Total delay (from Vivado)</t>
        </is>
      </c>
      <c r="E425" t="inlineStr">
        <is>
          <t>1429</t>
        </is>
      </c>
      <c r="F425" t="inlineStr">
        <is>
          <t>1238</t>
        </is>
      </c>
      <c r="G425" t="inlineStr">
        <is>
          <t>2401</t>
        </is>
      </c>
      <c r="H425" t="inlineStr">
        <is>
          <t>2040</t>
        </is>
      </c>
    </row>
    <row r="427">
      <c r="A427" t="inlineStr">
        <is>
          <t>INT_R_X3Y50/INT_R.NN2END3-&gt;&gt;IMUX22</t>
        </is>
      </c>
      <c r="B427" t="inlineStr">
        <is>
          <t>Buffer</t>
        </is>
      </c>
      <c r="C427" t="n">
        <v>1.6107141875</v>
      </c>
      <c r="D427" t="n">
        <v>0.007713</v>
      </c>
      <c r="E427" t="n">
        <v>0.047</v>
      </c>
      <c r="F427" t="n">
        <v>0.038</v>
      </c>
      <c r="G427" t="n">
        <v>0.138</v>
      </c>
      <c r="H427" t="n">
        <v>0.114</v>
      </c>
      <c r="I427">
        <f>((((D432) + (D431))) + (D428 + D429))</f>
        <v/>
      </c>
      <c r="J427">
        <f>(((((D432) + (D431))) + (D428 + D429))*C427)</f>
        <v/>
      </c>
    </row>
    <row r="428">
      <c r="A428" t="inlineStr">
        <is>
          <t>INT_R_X3Y50/IMUX22</t>
        </is>
      </c>
      <c r="B428" t="inlineStr">
        <is>
          <t>Part of wire</t>
        </is>
      </c>
      <c r="C428" t="n">
        <v>0</v>
      </c>
      <c r="D428" t="n">
        <v>0</v>
      </c>
    </row>
    <row r="429">
      <c r="A429" t="inlineStr">
        <is>
          <t>CLBLM_R_X3Y50/CLBLM_IMUX22</t>
        </is>
      </c>
      <c r="B429" t="inlineStr">
        <is>
          <t>Part of wire</t>
        </is>
      </c>
      <c r="C429" t="n">
        <v>0</v>
      </c>
      <c r="D429" t="n">
        <v>0</v>
      </c>
      <c r="I429">
        <f>(((D428 + D429)/2) + (((D432) + (D431))))</f>
        <v/>
      </c>
      <c r="J429">
        <f>((C428 + C429)*(((D428 + D429)/2) + (((D432) + (D431)))))</f>
        <v/>
      </c>
    </row>
    <row r="430">
      <c r="A430" t="inlineStr">
        <is>
          <t>CLBLM_R_X3Y50/CLBLM_R.CLBLM_IMUX22-&gt;CLBLM_M_C3</t>
        </is>
      </c>
      <c r="B430" t="inlineStr">
        <is>
          <t>PassTransistor</t>
        </is>
      </c>
      <c r="C430" t="n">
        <v>0</v>
      </c>
      <c r="E430" t="n">
        <v>0</v>
      </c>
      <c r="F430" t="n">
        <v>0</v>
      </c>
      <c r="G430" t="n">
        <v>0</v>
      </c>
      <c r="H430" t="n">
        <v>0</v>
      </c>
      <c r="I430">
        <f>((D432) + (D431))</f>
        <v/>
      </c>
      <c r="J430">
        <f>(((D432) + (D431))*C430)</f>
        <v/>
      </c>
    </row>
    <row r="431">
      <c r="A431" t="inlineStr">
        <is>
          <t>CLBLM_R_X3Y50/CLBLM_M_C3</t>
        </is>
      </c>
      <c r="B431" t="inlineStr">
        <is>
          <t>Part of wire</t>
        </is>
      </c>
      <c r="C431" t="n">
        <v>0</v>
      </c>
      <c r="D431" t="n">
        <v>0</v>
      </c>
      <c r="I431">
        <f>(((D431)/2) + (D432))</f>
        <v/>
      </c>
      <c r="J431">
        <f>((C431)*(((D431)/2) + (D432)))</f>
        <v/>
      </c>
    </row>
    <row r="432">
      <c r="A432" t="inlineStr">
        <is>
          <t>masterReg/register_reg_r1_0_31_18_23_i_7/I4</t>
        </is>
      </c>
      <c r="B432" t="inlineStr">
        <is>
          <t>Inpin</t>
        </is>
      </c>
      <c r="D432" t="n">
        <v>0</v>
      </c>
      <c r="E432" t="n">
        <v>0.14</v>
      </c>
      <c r="F432" t="n">
        <v>0.113</v>
      </c>
      <c r="G432" t="n">
        <v>0.368</v>
      </c>
      <c r="H432" t="n">
        <v>0.297</v>
      </c>
    </row>
    <row r="433">
      <c r="A433" t="inlineStr">
        <is>
          <t>sw_IBUF[2]: sw_IBUF[2]_inst/O to masterReg/register_reg_r1_0_31_18_23_i_7/I4 sum delays</t>
        </is>
      </c>
      <c r="E433">
        <f>(E2 + E5 + E7 + E9 + E11 + E15 + E18 + E31 + E41 + E50 + E60 + E69 + E201 + E347 + E349 + E374 + E380 + E400 + E427 + E430 + E432)</f>
        <v/>
      </c>
      <c r="F433">
        <f>(F2 + F5 + F7 + F9 + F11 + F15 + F18 + F31 + F41 + F50 + F60 + F69 + F201 + F347 + F349 + F374 + F380 + F400 + F427 + F430 + F432)</f>
        <v/>
      </c>
      <c r="G433">
        <f>(G2 + G5 + G7 + G9 + G11 + G15 + G18 + G31 + G41 + G50 + G60 + G69 + G201 + G347 + G349 + G374 + G380 + G400 + G427 + G430 + G432)</f>
        <v/>
      </c>
      <c r="H433">
        <f>(H2 + H5 + H7 + H9 + H11 + H15 + H18 + H31 + H41 + H50 + H60 + H69 + H201 + H347 + H349 + H374 + H380 + H400 + H427 + H430 + H432)</f>
        <v/>
      </c>
      <c r="J433">
        <f>(J2 + J4 + J5 + J6 + J7 + J8 + J9 + J10 + J11 + J14 + J15 + J17 + J18 + J30 + J31 + J40 + J41 + J49 + J50 + J59 + J60 + J68 + J69 + J77 + J201 + J205 + J347 + J348 + J349 + J351 + J374 + J379 + J380 + J383 + J400 + J404 + J427 + J429 + J430 + J431 + J432)</f>
        <v/>
      </c>
    </row>
    <row r="434">
      <c r="A434" t="inlineStr">
        <is>
          <t>sw_IBUF[2]: sw_IBUF[2]_inst/O to masterReg/register_reg_r1_0_31_18_23_i_7/I4sum delays + cap delay</t>
        </is>
      </c>
      <c r="E434">
        <f>1000*(E433 + J433)</f>
        <v/>
      </c>
      <c r="F434">
        <f>1000*(F433 + J433)</f>
        <v/>
      </c>
      <c r="G434">
        <f>1000*(G433 + J433)</f>
        <v/>
      </c>
      <c r="H434">
        <f>1000*(H433 + J433)</f>
        <v/>
      </c>
    </row>
    <row r="436">
      <c r="A436" t="inlineStr">
        <is>
          <t>sw_IBUF[2]: sw_IBUF[2]_inst/O to masterReg/register_reg_r1_0_31_18_23_i_7/I4Total delay (from Vivado)</t>
        </is>
      </c>
      <c r="E436" t="inlineStr">
        <is>
          <t>1527</t>
        </is>
      </c>
      <c r="F436" t="inlineStr">
        <is>
          <t>1318</t>
        </is>
      </c>
      <c r="G436" t="inlineStr">
        <is>
          <t>2610</t>
        </is>
      </c>
      <c r="H436" t="inlineStr">
        <is>
          <t>2208</t>
        </is>
      </c>
    </row>
    <row r="438">
      <c r="A438" t="inlineStr">
        <is>
          <t>INT_R_X3Y50/INT_R.NN2END3-&gt;&gt;WR1BEG_S0</t>
        </is>
      </c>
      <c r="B438" t="inlineStr">
        <is>
          <t>Buffer</t>
        </is>
      </c>
      <c r="C438" t="n">
        <v>1.16220225</v>
      </c>
      <c r="D438" t="n">
        <v>0.008429000000000001</v>
      </c>
      <c r="E438" t="n">
        <v>0.043</v>
      </c>
      <c r="F438" t="n">
        <v>0.035</v>
      </c>
      <c r="G438" t="n">
        <v>0.124</v>
      </c>
      <c r="H438" t="n">
        <v>0.103</v>
      </c>
      <c r="I438">
        <f>((D443 + D454 + D465 + D724) + (D439 + D440 + D441 + D442))</f>
        <v/>
      </c>
      <c r="J438">
        <f>(((D443 + D454 + D465 + D724) + (D439 + D440 + D441 + D442))*C438)</f>
        <v/>
      </c>
    </row>
    <row r="439">
      <c r="A439" t="inlineStr">
        <is>
          <t>INT_R_X3Y50/WR1BEG_S0</t>
        </is>
      </c>
      <c r="B439" t="inlineStr">
        <is>
          <t>Part of wire</t>
        </is>
      </c>
      <c r="C439" t="n">
        <v>0</v>
      </c>
      <c r="D439" t="n">
        <v>0</v>
      </c>
    </row>
    <row r="440">
      <c r="A440" t="inlineStr">
        <is>
          <t>INT_L_X2Y51/WR1END0</t>
        </is>
      </c>
      <c r="B440" t="inlineStr">
        <is>
          <t>Part of wire</t>
        </is>
      </c>
      <c r="C440" t="n">
        <v>0</v>
      </c>
      <c r="D440" t="n">
        <v>0</v>
      </c>
    </row>
    <row r="441">
      <c r="A441" t="inlineStr">
        <is>
          <t>INT_L_X2Y50/WR1END_S1_0</t>
        </is>
      </c>
      <c r="B441" t="inlineStr">
        <is>
          <t>Part of wire</t>
        </is>
      </c>
      <c r="C441" t="n">
        <v>0</v>
      </c>
      <c r="D441" t="n">
        <v>0</v>
      </c>
    </row>
    <row r="442">
      <c r="A442" t="inlineStr">
        <is>
          <t>INT_R_X3Y51/WR1BEG0</t>
        </is>
      </c>
      <c r="B442" t="inlineStr">
        <is>
          <t>Part of wire</t>
        </is>
      </c>
      <c r="C442" t="n">
        <v>0</v>
      </c>
      <c r="D442" t="n">
        <v>0</v>
      </c>
      <c r="I442">
        <f>(((D439 + D440 + D441 + D442)/2) + (D443 + D454 + D465 + D724))</f>
        <v/>
      </c>
      <c r="J442">
        <f>((C439 + C440 + C441 + C442)*(((D439 + D440 + D441 + D442)/2) + (D443 + D454 + D465 + D724)))</f>
        <v/>
      </c>
    </row>
    <row r="443">
      <c r="A443" t="inlineStr">
        <is>
          <t>INT_L_X2Y51/INT_L.WR1END0-&gt;&gt;IMUX_L17</t>
        </is>
      </c>
      <c r="B443" t="inlineStr">
        <is>
          <t>Buffer</t>
        </is>
      </c>
      <c r="C443" t="n">
        <v>1.6107141875</v>
      </c>
      <c r="D443" t="n">
        <v>0.007713</v>
      </c>
      <c r="E443" t="n">
        <v>0.047</v>
      </c>
      <c r="F443" t="n">
        <v>0.038</v>
      </c>
      <c r="G443" t="n">
        <v>0.138</v>
      </c>
      <c r="H443" t="n">
        <v>0.114</v>
      </c>
      <c r="I443">
        <f>((((D448) + (D447))) + (D444 + D445))</f>
        <v/>
      </c>
      <c r="J443">
        <f>(((((D448) + (D447))) + (D444 + D445))*C443)</f>
        <v/>
      </c>
    </row>
    <row r="444">
      <c r="A444" t="inlineStr">
        <is>
          <t>INT_L_X2Y51/IMUX_L17</t>
        </is>
      </c>
      <c r="B444" t="inlineStr">
        <is>
          <t>Part of wire</t>
        </is>
      </c>
      <c r="C444" t="n">
        <v>0</v>
      </c>
      <c r="D444" t="n">
        <v>0</v>
      </c>
    </row>
    <row r="445">
      <c r="A445" t="inlineStr">
        <is>
          <t>CLBLL_L_X2Y51/CLBLL_IMUX17</t>
        </is>
      </c>
      <c r="B445" t="inlineStr">
        <is>
          <t>Part of wire</t>
        </is>
      </c>
      <c r="C445" t="n">
        <v>0</v>
      </c>
      <c r="D445" t="n">
        <v>0</v>
      </c>
      <c r="I445">
        <f>(((D444 + D445)/2) + (((D448) + (D447))))</f>
        <v/>
      </c>
      <c r="J445">
        <f>((C444 + C445)*(((D444 + D445)/2) + (((D448) + (D447)))))</f>
        <v/>
      </c>
    </row>
    <row r="446">
      <c r="A446" t="inlineStr">
        <is>
          <t>CLBLL_L_X2Y51/CLBLL_L.CLBLL_IMUX17-&gt;CLBLL_LL_B3</t>
        </is>
      </c>
      <c r="B446" t="inlineStr">
        <is>
          <t>PassTransistor</t>
        </is>
      </c>
      <c r="C446" t="n">
        <v>0</v>
      </c>
      <c r="E446" t="n">
        <v>0</v>
      </c>
      <c r="F446" t="n">
        <v>0</v>
      </c>
      <c r="G446" t="n">
        <v>0</v>
      </c>
      <c r="H446" t="n">
        <v>0</v>
      </c>
      <c r="I446">
        <f>((D448) + (D447))</f>
        <v/>
      </c>
      <c r="J446">
        <f>(((D448) + (D447))*C446)</f>
        <v/>
      </c>
    </row>
    <row r="447">
      <c r="A447" t="inlineStr">
        <is>
          <t>CLBLL_L_X2Y51/CLBLL_LL_B3</t>
        </is>
      </c>
      <c r="B447" t="inlineStr">
        <is>
          <t>Part of wire</t>
        </is>
      </c>
      <c r="C447" t="n">
        <v>0</v>
      </c>
      <c r="D447" t="n">
        <v>0</v>
      </c>
      <c r="I447">
        <f>(((D447)/2) + (D448))</f>
        <v/>
      </c>
      <c r="J447">
        <f>((C447)*(((D447)/2) + (D448)))</f>
        <v/>
      </c>
    </row>
    <row r="448">
      <c r="A448" t="inlineStr">
        <is>
          <t>masterReg/register_reg_r1_0_31_18_23_i_9/I4</t>
        </is>
      </c>
      <c r="B448" t="inlineStr">
        <is>
          <t>Inpin</t>
        </is>
      </c>
      <c r="D448" t="n">
        <v>0</v>
      </c>
      <c r="E448" t="n">
        <v>0.136</v>
      </c>
      <c r="F448" t="n">
        <v>0.109</v>
      </c>
      <c r="G448" t="n">
        <v>0.349</v>
      </c>
      <c r="H448" t="n">
        <v>0.281</v>
      </c>
    </row>
    <row r="449">
      <c r="A449" t="inlineStr">
        <is>
          <t>sw_IBUF[2]: sw_IBUF[2]_inst/O to masterReg/register_reg_r1_0_31_18_23_i_9/I4 sum delays</t>
        </is>
      </c>
      <c r="E449">
        <f>(E2 + E5 + E7 + E9 + E11 + E15 + E18 + E31 + E41 + E50 + E60 + E69 + E201 + E347 + E349 + E374 + E380 + E400 + E438 + E443 + E446 + E448)</f>
        <v/>
      </c>
      <c r="F449">
        <f>(F2 + F5 + F7 + F9 + F11 + F15 + F18 + F31 + F41 + F50 + F60 + F69 + F201 + F347 + F349 + F374 + F380 + F400 + F438 + F443 + F446 + F448)</f>
        <v/>
      </c>
      <c r="G449">
        <f>(G2 + G5 + G7 + G9 + G11 + G15 + G18 + G31 + G41 + G50 + G60 + G69 + G201 + G347 + G349 + G374 + G380 + G400 + G438 + G443 + G446 + G448)</f>
        <v/>
      </c>
      <c r="H449">
        <f>(H2 + H5 + H7 + H9 + H11 + H15 + H18 + H31 + H41 + H50 + H60 + H69 + H201 + H347 + H349 + H374 + H380 + H400 + H438 + H443 + H446 + H448)</f>
        <v/>
      </c>
      <c r="J449">
        <f>(J2 + J4 + J5 + J6 + J7 + J8 + J9 + J10 + J11 + J14 + J15 + J17 + J18 + J30 + J31 + J40 + J41 + J49 + J50 + J59 + J60 + J68 + J69 + J77 + J201 + J205 + J347 + J348 + J349 + J351 + J374 + J379 + J380 + J383 + J400 + J404 + J438 + J442 + J443 + J445 + J446 + J447 + J448)</f>
        <v/>
      </c>
    </row>
    <row r="450">
      <c r="A450" t="inlineStr">
        <is>
          <t>sw_IBUF[2]: sw_IBUF[2]_inst/O to masterReg/register_reg_r1_0_31_18_23_i_9/I4sum delays + cap delay</t>
        </is>
      </c>
      <c r="E450">
        <f>1000*(E449 + J449)</f>
        <v/>
      </c>
      <c r="F450">
        <f>1000*(F449 + J449)</f>
        <v/>
      </c>
      <c r="G450">
        <f>1000*(G449 + J449)</f>
        <v/>
      </c>
      <c r="H450">
        <f>1000*(H449 + J449)</f>
        <v/>
      </c>
    </row>
    <row r="452">
      <c r="A452" t="inlineStr">
        <is>
          <t>sw_IBUF[2]: sw_IBUF[2]_inst/O to masterReg/register_reg_r1_0_31_18_23_i_9/I4Total delay (from Vivado)</t>
        </is>
      </c>
      <c r="E452" t="inlineStr">
        <is>
          <t>1600</t>
        </is>
      </c>
      <c r="F452" t="inlineStr">
        <is>
          <t>1383</t>
        </is>
      </c>
      <c r="G452" t="inlineStr">
        <is>
          <t>2732</t>
        </is>
      </c>
      <c r="H452" t="inlineStr">
        <is>
          <t>2316</t>
        </is>
      </c>
    </row>
    <row r="454">
      <c r="A454" t="inlineStr">
        <is>
          <t>INT_L_X2Y51/INT_L.WR1END0-&gt;&gt;IMUX_L16</t>
        </is>
      </c>
      <c r="B454" t="inlineStr">
        <is>
          <t>Buffer</t>
        </is>
      </c>
      <c r="C454" t="n">
        <v>1.6107141875</v>
      </c>
      <c r="D454" t="n">
        <v>0.007713</v>
      </c>
      <c r="E454" t="n">
        <v>0.047</v>
      </c>
      <c r="F454" t="n">
        <v>0.038</v>
      </c>
      <c r="G454" t="n">
        <v>0.138</v>
      </c>
      <c r="H454" t="n">
        <v>0.114</v>
      </c>
      <c r="I454">
        <f>((((D459) + (D458))) + (D455 + D456))</f>
        <v/>
      </c>
      <c r="J454">
        <f>(((((D459) + (D458))) + (D455 + D456))*C454)</f>
        <v/>
      </c>
    </row>
    <row r="455">
      <c r="A455" t="inlineStr">
        <is>
          <t>INT_L_X2Y51/IMUX_L16</t>
        </is>
      </c>
      <c r="B455" t="inlineStr">
        <is>
          <t>Part of wire</t>
        </is>
      </c>
      <c r="C455" t="n">
        <v>0</v>
      </c>
      <c r="D455" t="n">
        <v>0</v>
      </c>
    </row>
    <row r="456">
      <c r="A456" t="inlineStr">
        <is>
          <t>CLBLL_L_X2Y51/CLBLL_IMUX16</t>
        </is>
      </c>
      <c r="B456" t="inlineStr">
        <is>
          <t>Part of wire</t>
        </is>
      </c>
      <c r="C456" t="n">
        <v>0</v>
      </c>
      <c r="D456" t="n">
        <v>0</v>
      </c>
      <c r="I456">
        <f>(((D455 + D456)/2) + (((D459) + (D458))))</f>
        <v/>
      </c>
      <c r="J456">
        <f>((C455 + C456)*(((D455 + D456)/2) + (((D459) + (D458)))))</f>
        <v/>
      </c>
    </row>
    <row r="457">
      <c r="A457" t="inlineStr">
        <is>
          <t>CLBLL_L_X2Y51/CLBLL_L.CLBLL_IMUX16-&gt;CLBLL_L_B3</t>
        </is>
      </c>
      <c r="B457" t="inlineStr">
        <is>
          <t>PassTransistor</t>
        </is>
      </c>
      <c r="C457" t="n">
        <v>0</v>
      </c>
      <c r="E457" t="n">
        <v>0</v>
      </c>
      <c r="F457" t="n">
        <v>0</v>
      </c>
      <c r="G457" t="n">
        <v>0</v>
      </c>
      <c r="H457" t="n">
        <v>0</v>
      </c>
      <c r="I457">
        <f>((D459) + (D458))</f>
        <v/>
      </c>
      <c r="J457">
        <f>(((D459) + (D458))*C457)</f>
        <v/>
      </c>
    </row>
    <row r="458">
      <c r="A458" t="inlineStr">
        <is>
          <t>CLBLL_L_X2Y51/CLBLL_L_B3</t>
        </is>
      </c>
      <c r="B458" t="inlineStr">
        <is>
          <t>Part of wire</t>
        </is>
      </c>
      <c r="C458" t="n">
        <v>0</v>
      </c>
      <c r="D458" t="n">
        <v>0</v>
      </c>
      <c r="I458">
        <f>(((D458)/2) + (D459))</f>
        <v/>
      </c>
      <c r="J458">
        <f>((C458)*(((D458)/2) + (D459)))</f>
        <v/>
      </c>
    </row>
    <row r="459">
      <c r="A459" t="inlineStr">
        <is>
          <t>masterReg/register_reg_r1_0_31_18_23_i_13/I4</t>
        </is>
      </c>
      <c r="B459" t="inlineStr">
        <is>
          <t>Inpin</t>
        </is>
      </c>
      <c r="D459" t="n">
        <v>0</v>
      </c>
      <c r="E459" t="n">
        <v>0.136</v>
      </c>
      <c r="F459" t="n">
        <v>0.109</v>
      </c>
      <c r="G459" t="n">
        <v>0.349</v>
      </c>
      <c r="H459" t="n">
        <v>0.281</v>
      </c>
    </row>
    <row r="460">
      <c r="A460" t="inlineStr">
        <is>
          <t>sw_IBUF[2]: sw_IBUF[2]_inst/O to masterReg/register_reg_r1_0_31_18_23_i_13/I4 sum delays</t>
        </is>
      </c>
      <c r="E460">
        <f>(E2 + E5 + E7 + E9 + E11 + E15 + E18 + E31 + E41 + E50 + E60 + E69 + E201 + E347 + E349 + E374 + E380 + E400 + E438 + E454 + E457 + E459)</f>
        <v/>
      </c>
      <c r="F460">
        <f>(F2 + F5 + F7 + F9 + F11 + F15 + F18 + F31 + F41 + F50 + F60 + F69 + F201 + F347 + F349 + F374 + F380 + F400 + F438 + F454 + F457 + F459)</f>
        <v/>
      </c>
      <c r="G460">
        <f>(G2 + G5 + G7 + G9 + G11 + G15 + G18 + G31 + G41 + G50 + G60 + G69 + G201 + G347 + G349 + G374 + G380 + G400 + G438 + G454 + G457 + G459)</f>
        <v/>
      </c>
      <c r="H460">
        <f>(H2 + H5 + H7 + H9 + H11 + H15 + H18 + H31 + H41 + H50 + H60 + H69 + H201 + H347 + H349 + H374 + H380 + H400 + H438 + H454 + H457 + H459)</f>
        <v/>
      </c>
      <c r="J460">
        <f>(J2 + J4 + J5 + J6 + J7 + J8 + J9 + J10 + J11 + J14 + J15 + J17 + J18 + J30 + J31 + J40 + J41 + J49 + J50 + J59 + J60 + J68 + J69 + J77 + J201 + J205 + J347 + J348 + J349 + J351 + J374 + J379 + J380 + J383 + J400 + J404 + J438 + J442 + J454 + J456 + J457 + J458 + J459)</f>
        <v/>
      </c>
    </row>
    <row r="461">
      <c r="A461" t="inlineStr">
        <is>
          <t>sw_IBUF[2]: sw_IBUF[2]_inst/O to masterReg/register_reg_r1_0_31_18_23_i_13/I4sum delays + cap delay</t>
        </is>
      </c>
      <c r="E461">
        <f>1000*(E460 + J460)</f>
        <v/>
      </c>
      <c r="F461">
        <f>1000*(F460 + J460)</f>
        <v/>
      </c>
      <c r="G461">
        <f>1000*(G460 + J460)</f>
        <v/>
      </c>
      <c r="H461">
        <f>1000*(H460 + J460)</f>
        <v/>
      </c>
    </row>
    <row r="463">
      <c r="A463" t="inlineStr">
        <is>
          <t>sw_IBUF[2]: sw_IBUF[2]_inst/O to masterReg/register_reg_r1_0_31_18_23_i_13/I4Total delay (from Vivado)</t>
        </is>
      </c>
      <c r="E463" t="inlineStr">
        <is>
          <t>1600</t>
        </is>
      </c>
      <c r="F463" t="inlineStr">
        <is>
          <t>1383</t>
        </is>
      </c>
      <c r="G463" t="inlineStr">
        <is>
          <t>2732</t>
        </is>
      </c>
      <c r="H463" t="inlineStr">
        <is>
          <t>2316</t>
        </is>
      </c>
    </row>
    <row r="465">
      <c r="A465" t="inlineStr">
        <is>
          <t>INT_L_X2Y51/INT_L.WR1END0-&gt;&gt;NL1BEG_N3</t>
        </is>
      </c>
      <c r="B465" t="inlineStr">
        <is>
          <t>Buffer</t>
        </is>
      </c>
      <c r="C465" t="n">
        <v>1.16220225</v>
      </c>
      <c r="D465" t="n">
        <v>0.008429000000000001</v>
      </c>
      <c r="E465" t="n">
        <v>0.054</v>
      </c>
      <c r="F465" t="n">
        <v>0.044</v>
      </c>
      <c r="G465" t="n">
        <v>0.131</v>
      </c>
      <c r="H465" t="n">
        <v>0.108</v>
      </c>
      <c r="I465">
        <f>((D467 + D478 + D599) + (D466))</f>
        <v/>
      </c>
      <c r="J465">
        <f>(((D467 + D478 + D599) + (D466))*C465)</f>
        <v/>
      </c>
    </row>
    <row r="466">
      <c r="A466" t="inlineStr">
        <is>
          <t>INT_L_X2Y51/NL1BEG_N3</t>
        </is>
      </c>
      <c r="B466" t="inlineStr">
        <is>
          <t>Part of wire</t>
        </is>
      </c>
      <c r="C466" t="n">
        <v>0</v>
      </c>
      <c r="D466" t="n">
        <v>0</v>
      </c>
      <c r="I466">
        <f>(((D466)/2) + (D467 + D478 + D599))</f>
        <v/>
      </c>
      <c r="J466">
        <f>((C466)*(((D466)/2) + (D467 + D478 + D599)))</f>
        <v/>
      </c>
    </row>
    <row r="467">
      <c r="A467" t="inlineStr">
        <is>
          <t>INT_L_X2Y51/INT_L.NL1BEG_N3-&gt;&gt;IMUX_L29</t>
        </is>
      </c>
      <c r="B467" t="inlineStr">
        <is>
          <t>Buffer</t>
        </is>
      </c>
      <c r="C467" t="n">
        <v>1.6107141875</v>
      </c>
      <c r="D467" t="n">
        <v>0.007713</v>
      </c>
      <c r="E467" t="n">
        <v>0.047</v>
      </c>
      <c r="F467" t="n">
        <v>0.038</v>
      </c>
      <c r="G467" t="n">
        <v>0.138</v>
      </c>
      <c r="H467" t="n">
        <v>0.114</v>
      </c>
      <c r="I467">
        <f>((((D472) + (D471))) + (D468 + D469))</f>
        <v/>
      </c>
      <c r="J467">
        <f>(((((D472) + (D471))) + (D468 + D469))*C467)</f>
        <v/>
      </c>
    </row>
    <row r="468">
      <c r="A468" t="inlineStr">
        <is>
          <t>INT_L_X2Y51/IMUX_L29</t>
        </is>
      </c>
      <c r="B468" t="inlineStr">
        <is>
          <t>Part of wire</t>
        </is>
      </c>
      <c r="C468" t="n">
        <v>0</v>
      </c>
      <c r="D468" t="n">
        <v>0</v>
      </c>
    </row>
    <row r="469">
      <c r="A469" t="inlineStr">
        <is>
          <t>CLBLL_L_X2Y51/CLBLL_IMUX29</t>
        </is>
      </c>
      <c r="B469" t="inlineStr">
        <is>
          <t>Part of wire</t>
        </is>
      </c>
      <c r="C469" t="n">
        <v>0</v>
      </c>
      <c r="D469" t="n">
        <v>0</v>
      </c>
      <c r="I469">
        <f>(((D468 + D469)/2) + (((D472) + (D471))))</f>
        <v/>
      </c>
      <c r="J469">
        <f>((C468 + C469)*(((D468 + D469)/2) + (((D472) + (D471)))))</f>
        <v/>
      </c>
    </row>
    <row r="470">
      <c r="A470" t="inlineStr">
        <is>
          <t>CLBLL_L_X2Y51/CLBLL_L.CLBLL_IMUX29-&gt;CLBLL_LL_C2</t>
        </is>
      </c>
      <c r="B470" t="inlineStr">
        <is>
          <t>PassTransistor</t>
        </is>
      </c>
      <c r="C470" t="n">
        <v>0</v>
      </c>
      <c r="E470" t="n">
        <v>0</v>
      </c>
      <c r="F470" t="n">
        <v>0</v>
      </c>
      <c r="G470" t="n">
        <v>0</v>
      </c>
      <c r="H470" t="n">
        <v>0</v>
      </c>
      <c r="I470">
        <f>((D472) + (D471))</f>
        <v/>
      </c>
      <c r="J470">
        <f>(((D472) + (D471))*C470)</f>
        <v/>
      </c>
    </row>
    <row r="471">
      <c r="A471" t="inlineStr">
        <is>
          <t>CLBLL_L_X2Y51/CLBLL_LL_C2</t>
        </is>
      </c>
      <c r="B471" t="inlineStr">
        <is>
          <t>Part of wire</t>
        </is>
      </c>
      <c r="C471" t="n">
        <v>0</v>
      </c>
      <c r="D471" t="n">
        <v>0.004545</v>
      </c>
      <c r="I471">
        <f>(((D471)/2) + (D472))</f>
        <v/>
      </c>
      <c r="J471">
        <f>((C471)*(((D471)/2) + (D472)))</f>
        <v/>
      </c>
    </row>
    <row r="472">
      <c r="A472" t="inlineStr">
        <is>
          <t>masterReg/readData2[18]_i_2/I3</t>
        </is>
      </c>
      <c r="B472" t="inlineStr">
        <is>
          <t>Inpin</t>
        </is>
      </c>
      <c r="D472" t="n">
        <v>0</v>
      </c>
      <c r="E472" t="n">
        <v>0.213</v>
      </c>
      <c r="F472" t="n">
        <v>0.171</v>
      </c>
      <c r="G472" t="n">
        <v>0.507</v>
      </c>
      <c r="H472" t="n">
        <v>0.409</v>
      </c>
    </row>
    <row r="473">
      <c r="A473" t="inlineStr">
        <is>
          <t>sw_IBUF[2]: sw_IBUF[2]_inst/O to masterReg/readData2[18]_i_2/I3 sum delays</t>
        </is>
      </c>
      <c r="E473">
        <f>(E2 + E5 + E7 + E9 + E11 + E15 + E18 + E31 + E41 + E50 + E60 + E69 + E201 + E347 + E349 + E374 + E380 + E400 + E438 + E465 + E467 + E470 + E472)</f>
        <v/>
      </c>
      <c r="F473">
        <f>(F2 + F5 + F7 + F9 + F11 + F15 + F18 + F31 + F41 + F50 + F60 + F69 + F201 + F347 + F349 + F374 + F380 + F400 + F438 + F465 + F467 + F470 + F472)</f>
        <v/>
      </c>
      <c r="G473">
        <f>(G2 + G5 + G7 + G9 + G11 + G15 + G18 + G31 + G41 + G50 + G60 + G69 + G201 + G347 + G349 + G374 + G380 + G400 + G438 + G465 + G467 + G470 + G472)</f>
        <v/>
      </c>
      <c r="H473">
        <f>(H2 + H5 + H7 + H9 + H11 + H15 + H18 + H31 + H41 + H50 + H60 + H69 + H201 + H347 + H349 + H374 + H380 + H400 + H438 + H465 + H467 + H470 + H472)</f>
        <v/>
      </c>
      <c r="J473">
        <f>(J2 + J4 + J5 + J6 + J7 + J8 + J9 + J10 + J11 + J14 + J15 + J17 + J18 + J30 + J31 + J40 + J41 + J49 + J50 + J59 + J60 + J68 + J69 + J77 + J201 + J205 + J347 + J348 + J349 + J351 + J374 + J379 + J380 + J383 + J400 + J404 + J438 + J442 + J465 + J466 + J467 + J469 + J470 + J471 + J472)</f>
        <v/>
      </c>
    </row>
    <row r="474">
      <c r="A474" t="inlineStr">
        <is>
          <t>sw_IBUF[2]: sw_IBUF[2]_inst/O to masterReg/readData2[18]_i_2/I3sum delays + cap delay</t>
        </is>
      </c>
      <c r="E474">
        <f>1000*(E473 + J473)</f>
        <v/>
      </c>
      <c r="F474">
        <f>1000*(F473 + J473)</f>
        <v/>
      </c>
      <c r="G474">
        <f>1000*(G473 + J473)</f>
        <v/>
      </c>
      <c r="H474">
        <f>1000*(H473 + J473)</f>
        <v/>
      </c>
    </row>
    <row r="476">
      <c r="A476" t="inlineStr">
        <is>
          <t>sw_IBUF[2]: sw_IBUF[2]_inst/O to masterReg/readData2[18]_i_2/I3Total delay (from Vivado)</t>
        </is>
      </c>
      <c r="E476" t="inlineStr">
        <is>
          <t>1762</t>
        </is>
      </c>
      <c r="F476" t="inlineStr">
        <is>
          <t>1520</t>
        </is>
      </c>
      <c r="G476" t="inlineStr">
        <is>
          <t>3007</t>
        </is>
      </c>
      <c r="H476" t="inlineStr">
        <is>
          <t>2544</t>
        </is>
      </c>
    </row>
    <row r="478">
      <c r="A478" t="inlineStr">
        <is>
          <t>INT_L_X2Y51/INT_L.NL1BEG_N3-&gt;&gt;NL1BEG2</t>
        </is>
      </c>
      <c r="B478" t="inlineStr">
        <is>
          <t>Buffer</t>
        </is>
      </c>
      <c r="C478" t="n">
        <v>1.16220225</v>
      </c>
      <c r="D478" t="n">
        <v>0.008429000000000001</v>
      </c>
      <c r="E478" t="n">
        <v>0.054</v>
      </c>
      <c r="F478" t="n">
        <v>0.044</v>
      </c>
      <c r="G478" t="n">
        <v>0.131</v>
      </c>
      <c r="H478" t="n">
        <v>0.108</v>
      </c>
      <c r="I478">
        <f>((D481) + (D479 + D480))</f>
        <v/>
      </c>
      <c r="J478">
        <f>(((D481) + (D479 + D480))*C478)</f>
        <v/>
      </c>
    </row>
    <row r="479">
      <c r="A479" t="inlineStr">
        <is>
          <t>INT_L_X2Y51/NL1BEG2</t>
        </is>
      </c>
      <c r="B479" t="inlineStr">
        <is>
          <t>Part of wire</t>
        </is>
      </c>
      <c r="C479" t="n">
        <v>0</v>
      </c>
      <c r="D479" t="n">
        <v>0</v>
      </c>
    </row>
    <row r="480">
      <c r="A480" t="inlineStr">
        <is>
          <t>INT_L_X2Y52/NL1END2</t>
        </is>
      </c>
      <c r="B480" t="inlineStr">
        <is>
          <t>Part of wire</t>
        </is>
      </c>
      <c r="C480" t="n">
        <v>0</v>
      </c>
      <c r="D480" t="n">
        <v>0</v>
      </c>
      <c r="I480">
        <f>(((D479 + D480)/2) + (D481))</f>
        <v/>
      </c>
      <c r="J480">
        <f>((C479 + C480)*(((D479 + D480)/2) + (D481)))</f>
        <v/>
      </c>
    </row>
    <row r="481">
      <c r="A481" t="inlineStr">
        <is>
          <t>INT_L_X2Y52/INT_L.NL1END2-&gt;&gt;NE2BEG2</t>
        </is>
      </c>
      <c r="B481" t="inlineStr">
        <is>
          <t>Buffer</t>
        </is>
      </c>
      <c r="C481" t="n">
        <v>1.1851186875</v>
      </c>
      <c r="D481" t="n">
        <v>0.008473000000000001</v>
      </c>
      <c r="E481" t="n">
        <v>0.042</v>
      </c>
      <c r="F481" t="n">
        <v>0.034</v>
      </c>
      <c r="G481" t="n">
        <v>0.139</v>
      </c>
      <c r="H481" t="n">
        <v>0.115</v>
      </c>
      <c r="I481">
        <f>((D485 + D496) + (D482 + D483 + D484))</f>
        <v/>
      </c>
      <c r="J481">
        <f>(((D485 + D496) + (D482 + D483 + D484))*C481)</f>
        <v/>
      </c>
    </row>
    <row r="482">
      <c r="A482" t="inlineStr">
        <is>
          <t>INT_L_X2Y52/NE2BEG2</t>
        </is>
      </c>
      <c r="B482" t="inlineStr">
        <is>
          <t>Part of wire</t>
        </is>
      </c>
      <c r="C482" t="n">
        <v>0</v>
      </c>
      <c r="D482" t="n">
        <v>0</v>
      </c>
    </row>
    <row r="483">
      <c r="A483" t="inlineStr">
        <is>
          <t>INT_R_X3Y53/NE2END2</t>
        </is>
      </c>
      <c r="B483" t="inlineStr">
        <is>
          <t>Part of wire</t>
        </is>
      </c>
      <c r="C483" t="n">
        <v>0</v>
      </c>
      <c r="D483" t="n">
        <v>0</v>
      </c>
    </row>
    <row r="484">
      <c r="A484" t="inlineStr">
        <is>
          <t>INT_L_X2Y53/NE2A2</t>
        </is>
      </c>
      <c r="B484" t="inlineStr">
        <is>
          <t>Part of wire</t>
        </is>
      </c>
      <c r="C484" t="n">
        <v>0</v>
      </c>
      <c r="D484" t="n">
        <v>0</v>
      </c>
      <c r="I484">
        <f>(((D482 + D483 + D484)/2) + (D485 + D496))</f>
        <v/>
      </c>
      <c r="J484">
        <f>((C482 + C483 + C484)*(((D482 + D483 + D484)/2) + (D485 + D496)))</f>
        <v/>
      </c>
    </row>
    <row r="485">
      <c r="A485" t="inlineStr">
        <is>
          <t>INT_R_X3Y53/INT_R.NE2END2-&gt;&gt;IMUX36</t>
        </is>
      </c>
      <c r="B485" t="inlineStr">
        <is>
          <t>Buffer</t>
        </is>
      </c>
      <c r="C485" t="n">
        <v>1.6107141875</v>
      </c>
      <c r="D485" t="n">
        <v>0.007713</v>
      </c>
      <c r="E485" t="n">
        <v>0.047</v>
      </c>
      <c r="F485" t="n">
        <v>0.038</v>
      </c>
      <c r="G485" t="n">
        <v>0.138</v>
      </c>
      <c r="H485" t="n">
        <v>0.114</v>
      </c>
      <c r="I485">
        <f>((((D490) + (D489))) + (D486 + D487))</f>
        <v/>
      </c>
      <c r="J485">
        <f>(((((D490) + (D489))) + (D486 + D487))*C485)</f>
        <v/>
      </c>
    </row>
    <row r="486">
      <c r="A486" t="inlineStr">
        <is>
          <t>INT_R_X3Y53/IMUX36</t>
        </is>
      </c>
      <c r="B486" t="inlineStr">
        <is>
          <t>Part of wire</t>
        </is>
      </c>
      <c r="C486" t="n">
        <v>0</v>
      </c>
      <c r="D486" t="n">
        <v>0</v>
      </c>
    </row>
    <row r="487">
      <c r="A487" t="inlineStr">
        <is>
          <t>CLBLM_R_X3Y53/CLBLM_IMUX36</t>
        </is>
      </c>
      <c r="B487" t="inlineStr">
        <is>
          <t>Part of wire</t>
        </is>
      </c>
      <c r="C487" t="n">
        <v>0</v>
      </c>
      <c r="D487" t="n">
        <v>0</v>
      </c>
      <c r="I487">
        <f>(((D486 + D487)/2) + (((D490) + (D489))))</f>
        <v/>
      </c>
      <c r="J487">
        <f>((C486 + C487)*(((D486 + D487)/2) + (((D490) + (D489)))))</f>
        <v/>
      </c>
    </row>
    <row r="488">
      <c r="A488" t="inlineStr">
        <is>
          <t>CLBLM_R_X3Y53/CLBLM_R.CLBLM_IMUX36-&gt;CLBLM_L_D2</t>
        </is>
      </c>
      <c r="B488" t="inlineStr">
        <is>
          <t>PassTransistor</t>
        </is>
      </c>
      <c r="C488" t="n">
        <v>0</v>
      </c>
      <c r="E488" t="n">
        <v>0</v>
      </c>
      <c r="F488" t="n">
        <v>0</v>
      </c>
      <c r="G488" t="n">
        <v>0</v>
      </c>
      <c r="H488" t="n">
        <v>0</v>
      </c>
      <c r="I488">
        <f>((D490) + (D489))</f>
        <v/>
      </c>
      <c r="J488">
        <f>(((D490) + (D489))*C488)</f>
        <v/>
      </c>
    </row>
    <row r="489">
      <c r="A489" t="inlineStr">
        <is>
          <t>CLBLM_R_X3Y53/CLBLM_L_D2</t>
        </is>
      </c>
      <c r="B489" t="inlineStr">
        <is>
          <t>Part of wire</t>
        </is>
      </c>
      <c r="C489" t="n">
        <v>0</v>
      </c>
      <c r="D489" t="n">
        <v>0</v>
      </c>
      <c r="I489">
        <f>(((D489)/2) + (D490))</f>
        <v/>
      </c>
      <c r="J489">
        <f>((C489)*(((D489)/2) + (D490)))</f>
        <v/>
      </c>
    </row>
    <row r="490">
      <c r="A490" t="inlineStr">
        <is>
          <t>masterReg/readData2[20]_i_2/I3</t>
        </is>
      </c>
      <c r="B490" t="inlineStr">
        <is>
          <t>Inpin</t>
        </is>
      </c>
      <c r="D490" t="n">
        <v>0</v>
      </c>
      <c r="E490" t="n">
        <v>0.213</v>
      </c>
      <c r="F490" t="n">
        <v>0.171</v>
      </c>
      <c r="G490" t="n">
        <v>0.509</v>
      </c>
      <c r="H490" t="n">
        <v>0.41</v>
      </c>
    </row>
    <row r="491">
      <c r="A491" t="inlineStr">
        <is>
          <t>sw_IBUF[2]: sw_IBUF[2]_inst/O to masterReg/readData2[20]_i_2/I3 sum delays</t>
        </is>
      </c>
      <c r="E491">
        <f>(E2 + E5 + E7 + E9 + E11 + E15 + E18 + E31 + E41 + E50 + E60 + E69 + E201 + E347 + E349 + E374 + E380 + E400 + E438 + E465 + E478 + E481 + E485 + E488 + E490)</f>
        <v/>
      </c>
      <c r="F491">
        <f>(F2 + F5 + F7 + F9 + F11 + F15 + F18 + F31 + F41 + F50 + F60 + F69 + F201 + F347 + F349 + F374 + F380 + F400 + F438 + F465 + F478 + F481 + F485 + F488 + F490)</f>
        <v/>
      </c>
      <c r="G491">
        <f>(G2 + G5 + G7 + G9 + G11 + G15 + G18 + G31 + G41 + G50 + G60 + G69 + G201 + G347 + G349 + G374 + G380 + G400 + G438 + G465 + G478 + G481 + G485 + G488 + G490)</f>
        <v/>
      </c>
      <c r="H491">
        <f>(H2 + H5 + H7 + H9 + H11 + H15 + H18 + H31 + H41 + H50 + H60 + H69 + H201 + H347 + H349 + H374 + H380 + H400 + H438 + H465 + H478 + H481 + H485 + H488 + H490)</f>
        <v/>
      </c>
      <c r="J491">
        <f>(J2 + J4 + J5 + J6 + J7 + J8 + J9 + J10 + J11 + J14 + J15 + J17 + J18 + J30 + J31 + J40 + J41 + J49 + J50 + J59 + J60 + J68 + J69 + J77 + J201 + J205 + J347 + J348 + J349 + J351 + J374 + J379 + J380 + J383 + J400 + J404 + J438 + J442 + J465 + J466 + J478 + J480 + J481 + J484 + J485 + J487 + J488 + J489 + J490)</f>
        <v/>
      </c>
    </row>
    <row r="492">
      <c r="A492" t="inlineStr">
        <is>
          <t>sw_IBUF[2]: sw_IBUF[2]_inst/O to masterReg/readData2[20]_i_2/I3sum delays + cap delay</t>
        </is>
      </c>
      <c r="E492">
        <f>1000*(E491 + J491)</f>
        <v/>
      </c>
      <c r="F492">
        <f>1000*(F491 + J491)</f>
        <v/>
      </c>
      <c r="G492">
        <f>1000*(G491 + J491)</f>
        <v/>
      </c>
      <c r="H492">
        <f>1000*(H491 + J491)</f>
        <v/>
      </c>
    </row>
    <row r="494">
      <c r="A494" t="inlineStr">
        <is>
          <t>sw_IBUF[2]: sw_IBUF[2]_inst/O to masterReg/readData2[20]_i_2/I3Total delay (from Vivado)</t>
        </is>
      </c>
      <c r="E494" t="inlineStr">
        <is>
          <t>1879</t>
        </is>
      </c>
      <c r="F494" t="inlineStr">
        <is>
          <t>1619</t>
        </is>
      </c>
      <c r="G494" t="inlineStr">
        <is>
          <t>3244</t>
        </is>
      </c>
      <c r="H494" t="inlineStr">
        <is>
          <t>2743</t>
        </is>
      </c>
    </row>
    <row r="496">
      <c r="A496" t="inlineStr">
        <is>
          <t>INT_R_X3Y53/INT_R.NE2END2-&gt;&gt;NN2BEG2</t>
        </is>
      </c>
      <c r="B496" t="inlineStr">
        <is>
          <t>Buffer</t>
        </is>
      </c>
      <c r="C496" t="n">
        <v>1.1851186875</v>
      </c>
      <c r="D496" t="n">
        <v>0.008473000000000001</v>
      </c>
      <c r="E496" t="n">
        <v>0.06</v>
      </c>
      <c r="F496" t="n">
        <v>0.05</v>
      </c>
      <c r="G496" t="n">
        <v>0.133</v>
      </c>
      <c r="H496" t="n">
        <v>0.11</v>
      </c>
      <c r="I496">
        <f>((D500 + D515 + D526) + (D497 + D498 + D499))</f>
        <v/>
      </c>
      <c r="J496">
        <f>(((D500 + D515 + D526) + (D497 + D498 + D499))*C496)</f>
        <v/>
      </c>
    </row>
    <row r="497">
      <c r="A497" t="inlineStr">
        <is>
          <t>INT_R_X3Y53/NN2BEG2</t>
        </is>
      </c>
      <c r="B497" t="inlineStr">
        <is>
          <t>Part of wire</t>
        </is>
      </c>
      <c r="C497" t="n">
        <v>0</v>
      </c>
      <c r="D497" t="n">
        <v>0</v>
      </c>
    </row>
    <row r="498">
      <c r="A498" t="inlineStr">
        <is>
          <t>INT_R_X3Y55/NN2END2</t>
        </is>
      </c>
      <c r="B498" t="inlineStr">
        <is>
          <t>Part of wire</t>
        </is>
      </c>
      <c r="C498" t="n">
        <v>0</v>
      </c>
      <c r="D498" t="n">
        <v>0</v>
      </c>
    </row>
    <row r="499">
      <c r="A499" t="inlineStr">
        <is>
          <t>INT_R_X3Y54/NN2A2</t>
        </is>
      </c>
      <c r="B499" t="inlineStr">
        <is>
          <t>Part of wire</t>
        </is>
      </c>
      <c r="C499" t="n">
        <v>0</v>
      </c>
      <c r="D499" t="n">
        <v>0</v>
      </c>
      <c r="I499">
        <f>(((D497 + D498 + D499)/2) + (D500 + D515 + D526))</f>
        <v/>
      </c>
      <c r="J499">
        <f>((C497 + C498 + C499)*(((D497 + D498 + D499)/2) + (D500 + D515 + D526)))</f>
        <v/>
      </c>
    </row>
    <row r="500">
      <c r="A500" t="inlineStr">
        <is>
          <t>INT_R_X3Y55/INT_R.NN2END2-&gt;&gt;FAN_ALT5</t>
        </is>
      </c>
      <c r="B500" t="inlineStr">
        <is>
          <t>Buffer</t>
        </is>
      </c>
      <c r="C500" t="n">
        <v>0</v>
      </c>
      <c r="D500" t="n">
        <v>0.00757</v>
      </c>
      <c r="E500" t="n">
        <v>0</v>
      </c>
      <c r="F500" t="n">
        <v>0</v>
      </c>
      <c r="G500" t="n">
        <v>0</v>
      </c>
      <c r="H500" t="n">
        <v>0</v>
      </c>
      <c r="I500">
        <f>((D502) + (D501))</f>
        <v/>
      </c>
      <c r="J500">
        <f>(((D502) + (D501))*C500)</f>
        <v/>
      </c>
    </row>
    <row r="501">
      <c r="A501" t="inlineStr">
        <is>
          <t>INT_R_X3Y55/FAN_ALT5</t>
        </is>
      </c>
      <c r="B501" t="inlineStr">
        <is>
          <t>Part of wire</t>
        </is>
      </c>
      <c r="C501" t="n">
        <v>0</v>
      </c>
      <c r="D501" t="n">
        <v>0</v>
      </c>
      <c r="I501">
        <f>(((D501)/2) + (D502))</f>
        <v/>
      </c>
      <c r="J501">
        <f>((C501)*(((D501)/2) + (D502)))</f>
        <v/>
      </c>
    </row>
    <row r="502">
      <c r="A502" t="inlineStr">
        <is>
          <t>INT_R_X3Y55/INT_R.FAN_ALT5-&gt;&gt;FAN_BOUNCE5</t>
        </is>
      </c>
      <c r="B502" t="inlineStr">
        <is>
          <t>Buffer</t>
        </is>
      </c>
      <c r="C502" t="n">
        <v>1.4764880625</v>
      </c>
      <c r="D502" t="n">
        <v>0</v>
      </c>
      <c r="E502" t="n">
        <v>0.059</v>
      </c>
      <c r="F502" t="n">
        <v>0.049</v>
      </c>
      <c r="G502" t="n">
        <v>0.178</v>
      </c>
      <c r="H502" t="n">
        <v>0.147</v>
      </c>
      <c r="I502">
        <f>((D504) + (D503))</f>
        <v/>
      </c>
      <c r="J502">
        <f>(((D504) + (D503))*C502)</f>
        <v/>
      </c>
    </row>
    <row r="503">
      <c r="A503" t="inlineStr">
        <is>
          <t>INT_R_X3Y55/FAN_BOUNCE5</t>
        </is>
      </c>
      <c r="B503" t="inlineStr">
        <is>
          <t>Part of wire</t>
        </is>
      </c>
      <c r="C503" t="n">
        <v>0</v>
      </c>
      <c r="D503" t="n">
        <v>0</v>
      </c>
      <c r="I503">
        <f>(((D503)/2) + (D504))</f>
        <v/>
      </c>
      <c r="J503">
        <f>((C503)*(((D503)/2) + (D504)))</f>
        <v/>
      </c>
    </row>
    <row r="504">
      <c r="A504" t="inlineStr">
        <is>
          <t>INT_R_X3Y55/INT_R.FAN_BOUNCE5-&gt;&gt;IMUX11</t>
        </is>
      </c>
      <c r="B504" t="inlineStr">
        <is>
          <t>Buffer</t>
        </is>
      </c>
      <c r="C504" t="n">
        <v>1.6107141875</v>
      </c>
      <c r="D504" t="n">
        <v>0.007713</v>
      </c>
      <c r="E504" t="n">
        <v>0.047</v>
      </c>
      <c r="F504" t="n">
        <v>0.038</v>
      </c>
      <c r="G504" t="n">
        <v>0.138</v>
      </c>
      <c r="H504" t="n">
        <v>0.114</v>
      </c>
      <c r="I504">
        <f>((((D509) + (D508))) + (D505 + D506))</f>
        <v/>
      </c>
      <c r="J504">
        <f>(((((D509) + (D508))) + (D505 + D506))*C504)</f>
        <v/>
      </c>
    </row>
    <row r="505">
      <c r="A505" t="inlineStr">
        <is>
          <t>INT_R_X3Y55/IMUX11</t>
        </is>
      </c>
      <c r="B505" t="inlineStr">
        <is>
          <t>Part of wire</t>
        </is>
      </c>
      <c r="C505" t="n">
        <v>0</v>
      </c>
      <c r="D505" t="n">
        <v>0</v>
      </c>
    </row>
    <row r="506">
      <c r="A506" t="inlineStr">
        <is>
          <t>CLBLM_R_X3Y55/CLBLM_IMUX11</t>
        </is>
      </c>
      <c r="B506" t="inlineStr">
        <is>
          <t>Part of wire</t>
        </is>
      </c>
      <c r="C506" t="n">
        <v>0</v>
      </c>
      <c r="D506" t="n">
        <v>0</v>
      </c>
      <c r="I506">
        <f>(((D505 + D506)/2) + (((D509) + (D508))))</f>
        <v/>
      </c>
      <c r="J506">
        <f>((C505 + C506)*(((D505 + D506)/2) + (((D509) + (D508)))))</f>
        <v/>
      </c>
    </row>
    <row r="507">
      <c r="A507" t="inlineStr">
        <is>
          <t>CLBLM_R_X3Y55/CLBLM_R.CLBLM_IMUX11-&gt;CLBLM_M_A4</t>
        </is>
      </c>
      <c r="B507" t="inlineStr">
        <is>
          <t>PassTransistor</t>
        </is>
      </c>
      <c r="C507" t="n">
        <v>0</v>
      </c>
      <c r="E507" t="n">
        <v>0</v>
      </c>
      <c r="F507" t="n">
        <v>0</v>
      </c>
      <c r="G507" t="n">
        <v>0</v>
      </c>
      <c r="H507" t="n">
        <v>0</v>
      </c>
      <c r="I507">
        <f>((D509) + (D508))</f>
        <v/>
      </c>
      <c r="J507">
        <f>(((D509) + (D508))*C507)</f>
        <v/>
      </c>
    </row>
    <row r="508">
      <c r="A508" t="inlineStr">
        <is>
          <t>CLBLM_R_X3Y55/CLBLM_M_A4</t>
        </is>
      </c>
      <c r="B508" t="inlineStr">
        <is>
          <t>Part of wire</t>
        </is>
      </c>
      <c r="C508" t="n">
        <v>0</v>
      </c>
      <c r="D508" t="n">
        <v>0</v>
      </c>
      <c r="I508">
        <f>(((D508)/2) + (D509))</f>
        <v/>
      </c>
      <c r="J508">
        <f>((C508)*(((D508)/2) + (D509)))</f>
        <v/>
      </c>
    </row>
    <row r="509">
      <c r="A509" t="inlineStr">
        <is>
          <t>masterReg/register_reg_r1_0_31_18_23_i_11/I4</t>
        </is>
      </c>
      <c r="B509" t="inlineStr">
        <is>
          <t>Inpin</t>
        </is>
      </c>
      <c r="D509" t="n">
        <v>0</v>
      </c>
      <c r="E509" t="n">
        <v>0.113</v>
      </c>
      <c r="F509" t="n">
        <v>0.091</v>
      </c>
      <c r="G509" t="n">
        <v>0.303</v>
      </c>
      <c r="H509" t="n">
        <v>0.244</v>
      </c>
    </row>
    <row r="510">
      <c r="A510" t="inlineStr">
        <is>
          <t>sw_IBUF[2]: sw_IBUF[2]_inst/O to masterReg/register_reg_r1_0_31_18_23_i_11/I4 sum delays</t>
        </is>
      </c>
      <c r="E510">
        <f>(E2 + E5 + E7 + E9 + E11 + E15 + E18 + E31 + E41 + E50 + E60 + E69 + E201 + E347 + E349 + E374 + E380 + E400 + E438 + E465 + E478 + E481 + E496 + E500 + E502 + E504 + E507 + E509)</f>
        <v/>
      </c>
      <c r="F510">
        <f>(F2 + F5 + F7 + F9 + F11 + F15 + F18 + F31 + F41 + F50 + F60 + F69 + F201 + F347 + F349 + F374 + F380 + F400 + F438 + F465 + F478 + F481 + F496 + F500 + F502 + F504 + F507 + F509)</f>
        <v/>
      </c>
      <c r="G510">
        <f>(G2 + G5 + G7 + G9 + G11 + G15 + G18 + G31 + G41 + G50 + G60 + G69 + G201 + G347 + G349 + G374 + G380 + G400 + G438 + G465 + G478 + G481 + G496 + G500 + G502 + G504 + G507 + G509)</f>
        <v/>
      </c>
      <c r="H510">
        <f>(H2 + H5 + H7 + H9 + H11 + H15 + H18 + H31 + H41 + H50 + H60 + H69 + H201 + H347 + H349 + H374 + H380 + H400 + H438 + H465 + H478 + H481 + H496 + H500 + H502 + H504 + H507 + H509)</f>
        <v/>
      </c>
      <c r="J510">
        <f>(J2 + J4 + J5 + J6 + J7 + J8 + J9 + J10 + J11 + J14 + J15 + J17 + J18 + J30 + J31 + J40 + J41 + J49 + J50 + J59 + J60 + J68 + J69 + J77 + J201 + J205 + J347 + J348 + J349 + J351 + J374 + J379 + J380 + J383 + J400 + J404 + J438 + J442 + J465 + J466 + J478 + J480 + J481 + J484 + J496 + J499 + J500 + J501 + J502 + J503 + J504 + J506 + J507 + J508 + J509)</f>
        <v/>
      </c>
    </row>
    <row r="511">
      <c r="A511" t="inlineStr">
        <is>
          <t>sw_IBUF[2]: sw_IBUF[2]_inst/O to masterReg/register_reg_r1_0_31_18_23_i_11/I4sum delays + cap delay</t>
        </is>
      </c>
      <c r="E511">
        <f>1000*(E510 + J510)</f>
        <v/>
      </c>
      <c r="F511">
        <f>1000*(F510 + J510)</f>
        <v/>
      </c>
      <c r="G511">
        <f>1000*(G510 + J510)</f>
        <v/>
      </c>
      <c r="H511">
        <f>1000*(H510 + J510)</f>
        <v/>
      </c>
    </row>
    <row r="513">
      <c r="A513" t="inlineStr">
        <is>
          <t>sw_IBUF[2]: sw_IBUF[2]_inst/O to masterReg/register_reg_r1_0_31_18_23_i_11/I4Total delay (from Vivado)</t>
        </is>
      </c>
      <c r="E513" t="inlineStr">
        <is>
          <t>1933</t>
        </is>
      </c>
      <c r="F513" t="inlineStr">
        <is>
          <t>1673</t>
        </is>
      </c>
      <c r="G513" t="inlineStr">
        <is>
          <t>3341</t>
        </is>
      </c>
      <c r="H513" t="inlineStr">
        <is>
          <t>2832</t>
        </is>
      </c>
    </row>
    <row r="515">
      <c r="A515" t="inlineStr">
        <is>
          <t>INT_R_X3Y55/INT_R.NN2END2-&gt;&gt;IMUX20</t>
        </is>
      </c>
      <c r="B515" t="inlineStr">
        <is>
          <t>Buffer</t>
        </is>
      </c>
      <c r="C515" t="n">
        <v>1.6107141875</v>
      </c>
      <c r="D515" t="n">
        <v>0.007713</v>
      </c>
      <c r="E515" t="n">
        <v>0.047</v>
      </c>
      <c r="F515" t="n">
        <v>0.038</v>
      </c>
      <c r="G515" t="n">
        <v>0.138</v>
      </c>
      <c r="H515" t="n">
        <v>0.114</v>
      </c>
      <c r="I515">
        <f>((((D520) + (D519))) + (D516 + D517))</f>
        <v/>
      </c>
      <c r="J515">
        <f>(((((D520) + (D519))) + (D516 + D517))*C515)</f>
        <v/>
      </c>
    </row>
    <row r="516">
      <c r="A516" t="inlineStr">
        <is>
          <t>INT_R_X3Y55/IMUX20</t>
        </is>
      </c>
      <c r="B516" t="inlineStr">
        <is>
          <t>Part of wire</t>
        </is>
      </c>
      <c r="C516" t="n">
        <v>0</v>
      </c>
      <c r="D516" t="n">
        <v>0</v>
      </c>
    </row>
    <row r="517">
      <c r="A517" t="inlineStr">
        <is>
          <t>CLBLM_R_X3Y55/CLBLM_IMUX20</t>
        </is>
      </c>
      <c r="B517" t="inlineStr">
        <is>
          <t>Part of wire</t>
        </is>
      </c>
      <c r="C517" t="n">
        <v>0</v>
      </c>
      <c r="D517" t="n">
        <v>0</v>
      </c>
      <c r="I517">
        <f>(((D516 + D517)/2) + (((D520) + (D519))))</f>
        <v/>
      </c>
      <c r="J517">
        <f>((C516 + C517)*(((D516 + D517)/2) + (((D520) + (D519)))))</f>
        <v/>
      </c>
    </row>
    <row r="518">
      <c r="A518" t="inlineStr">
        <is>
          <t>CLBLM_R_X3Y55/CLBLM_R.CLBLM_IMUX20-&gt;CLBLM_L_C2</t>
        </is>
      </c>
      <c r="B518" t="inlineStr">
        <is>
          <t>PassTransistor</t>
        </is>
      </c>
      <c r="C518" t="n">
        <v>0</v>
      </c>
      <c r="E518" t="n">
        <v>0</v>
      </c>
      <c r="F518" t="n">
        <v>0</v>
      </c>
      <c r="G518" t="n">
        <v>0</v>
      </c>
      <c r="H518" t="n">
        <v>0</v>
      </c>
      <c r="I518">
        <f>((D520) + (D519))</f>
        <v/>
      </c>
      <c r="J518">
        <f>(((D520) + (D519))*C518)</f>
        <v/>
      </c>
    </row>
    <row r="519">
      <c r="A519" t="inlineStr">
        <is>
          <t>CLBLM_R_X3Y55/CLBLM_L_C2</t>
        </is>
      </c>
      <c r="B519" t="inlineStr">
        <is>
          <t>Part of wire</t>
        </is>
      </c>
      <c r="C519" t="n">
        <v>0</v>
      </c>
      <c r="D519" t="n">
        <v>0</v>
      </c>
      <c r="I519">
        <f>(((D519)/2) + (D520))</f>
        <v/>
      </c>
      <c r="J519">
        <f>((C519)*(((D519)/2) + (D520)))</f>
        <v/>
      </c>
    </row>
    <row r="520">
      <c r="A520" t="inlineStr">
        <is>
          <t>masterReg/readData2[21]_i_2/I3</t>
        </is>
      </c>
      <c r="B520" t="inlineStr">
        <is>
          <t>Inpin</t>
        </is>
      </c>
      <c r="D520" t="n">
        <v>0</v>
      </c>
      <c r="E520" t="n">
        <v>0.213</v>
      </c>
      <c r="F520" t="n">
        <v>0.171</v>
      </c>
      <c r="G520" t="n">
        <v>0.507</v>
      </c>
      <c r="H520" t="n">
        <v>0.409</v>
      </c>
    </row>
    <row r="521">
      <c r="A521" t="inlineStr">
        <is>
          <t>sw_IBUF[2]: sw_IBUF[2]_inst/O to masterReg/readData2[21]_i_2/I3 sum delays</t>
        </is>
      </c>
      <c r="E521">
        <f>(E2 + E5 + E7 + E9 + E11 + E15 + E18 + E31 + E41 + E50 + E60 + E69 + E201 + E347 + E349 + E374 + E380 + E400 + E438 + E465 + E478 + E481 + E496 + E515 + E518 + E520)</f>
        <v/>
      </c>
      <c r="F521">
        <f>(F2 + F5 + F7 + F9 + F11 + F15 + F18 + F31 + F41 + F50 + F60 + F69 + F201 + F347 + F349 + F374 + F380 + F400 + F438 + F465 + F478 + F481 + F496 + F515 + F518 + F520)</f>
        <v/>
      </c>
      <c r="G521">
        <f>(G2 + G5 + G7 + G9 + G11 + G15 + G18 + G31 + G41 + G50 + G60 + G69 + G201 + G347 + G349 + G374 + G380 + G400 + G438 + G465 + G478 + G481 + G496 + G515 + G518 + G520)</f>
        <v/>
      </c>
      <c r="H521">
        <f>(H2 + H5 + H7 + H9 + H11 + H15 + H18 + H31 + H41 + H50 + H60 + H69 + H201 + H347 + H349 + H374 + H380 + H400 + H438 + H465 + H478 + H481 + H496 + H515 + H518 + H520)</f>
        <v/>
      </c>
      <c r="J521">
        <f>(J2 + J4 + J5 + J6 + J7 + J8 + J9 + J10 + J11 + J14 + J15 + J17 + J18 + J30 + J31 + J40 + J41 + J49 + J50 + J59 + J60 + J68 + J69 + J77 + J201 + J205 + J347 + J348 + J349 + J351 + J374 + J379 + J380 + J383 + J400 + J404 + J438 + J442 + J465 + J466 + J478 + J480 + J481 + J484 + J496 + J499 + J515 + J517 + J518 + J519 + J520)</f>
        <v/>
      </c>
    </row>
    <row r="522">
      <c r="A522" t="inlineStr">
        <is>
          <t>sw_IBUF[2]: sw_IBUF[2]_inst/O to masterReg/readData2[21]_i_2/I3sum delays + cap delay</t>
        </is>
      </c>
      <c r="E522">
        <f>1000*(E521 + J521)</f>
        <v/>
      </c>
      <c r="F522">
        <f>1000*(F521 + J521)</f>
        <v/>
      </c>
      <c r="G522">
        <f>1000*(G521 + J521)</f>
        <v/>
      </c>
      <c r="H522">
        <f>1000*(H521 + J521)</f>
        <v/>
      </c>
    </row>
    <row r="524">
      <c r="A524" t="inlineStr">
        <is>
          <t>sw_IBUF[2]: sw_IBUF[2]_inst/O to masterReg/readData2[21]_i_2/I3Total delay (from Vivado)</t>
        </is>
      </c>
      <c r="E524" t="inlineStr">
        <is>
          <t>1964</t>
        </is>
      </c>
      <c r="F524" t="inlineStr">
        <is>
          <t>1694</t>
        </is>
      </c>
      <c r="G524" t="inlineStr">
        <is>
          <t>3379</t>
        </is>
      </c>
      <c r="H524" t="inlineStr">
        <is>
          <t>2858</t>
        </is>
      </c>
    </row>
    <row r="526">
      <c r="A526" t="inlineStr">
        <is>
          <t>INT_R_X3Y55/INT_R.NN2END2-&gt;&gt;EE2BEG2</t>
        </is>
      </c>
      <c r="B526" t="inlineStr">
        <is>
          <t>Buffer</t>
        </is>
      </c>
      <c r="C526" t="n">
        <v>1.1851186875</v>
      </c>
      <c r="D526" t="n">
        <v>0.008473000000000001</v>
      </c>
      <c r="E526" t="n">
        <v>0.06</v>
      </c>
      <c r="F526" t="n">
        <v>0.05</v>
      </c>
      <c r="G526" t="n">
        <v>0.134</v>
      </c>
      <c r="H526" t="n">
        <v>0.111</v>
      </c>
      <c r="I526">
        <f>((D532 + D559 + D570) + (D527 + D528 + D529 + D530 + D531))</f>
        <v/>
      </c>
      <c r="J526">
        <f>(((D532 + D559 + D570) + (D527 + D528 + D529 + D530 + D531))*C526)</f>
        <v/>
      </c>
    </row>
    <row r="527">
      <c r="A527" t="inlineStr">
        <is>
          <t>INT_R_X3Y55/EE2BEG2</t>
        </is>
      </c>
      <c r="B527" t="inlineStr">
        <is>
          <t>Part of wire</t>
        </is>
      </c>
      <c r="C527" t="n">
        <v>0</v>
      </c>
      <c r="D527" t="n">
        <v>0</v>
      </c>
    </row>
    <row r="528">
      <c r="A528" t="inlineStr">
        <is>
          <t>INT_R_X5Y55/EE2END2</t>
        </is>
      </c>
      <c r="B528" t="inlineStr">
        <is>
          <t>Part of wire</t>
        </is>
      </c>
      <c r="C528" t="n">
        <v>0</v>
      </c>
      <c r="D528" t="n">
        <v>0</v>
      </c>
    </row>
    <row r="529">
      <c r="A529" t="inlineStr">
        <is>
          <t>CLBLM_R_X3Y55/CLBLM_EE2BEG2</t>
        </is>
      </c>
      <c r="B529" t="inlineStr">
        <is>
          <t>Part of wire</t>
        </is>
      </c>
      <c r="C529" t="n">
        <v>0</v>
      </c>
      <c r="D529" t="n">
        <v>0</v>
      </c>
    </row>
    <row r="530">
      <c r="A530" t="inlineStr">
        <is>
          <t>CLBLL_L_X4Y55/CLBLL_EE2BEG2</t>
        </is>
      </c>
      <c r="B530" t="inlineStr">
        <is>
          <t>Part of wire</t>
        </is>
      </c>
      <c r="C530" t="n">
        <v>0</v>
      </c>
      <c r="D530" t="n">
        <v>0</v>
      </c>
    </row>
    <row r="531">
      <c r="A531" t="inlineStr">
        <is>
          <t>INT_L_X4Y55/EE2A2</t>
        </is>
      </c>
      <c r="B531" t="inlineStr">
        <is>
          <t>Part of wire</t>
        </is>
      </c>
      <c r="C531" t="n">
        <v>0</v>
      </c>
      <c r="D531" t="n">
        <v>0</v>
      </c>
      <c r="I531">
        <f>(((D527 + D528 + D529 + D530 + D531)/2) + (D532 + D559 + D570))</f>
        <v/>
      </c>
      <c r="J531">
        <f>((C527 + C528 + C529 + C530 + C531)*(((D527 + D528 + D529 + D530 + D531)/2) + (D532 + D559 + D570)))</f>
        <v/>
      </c>
    </row>
    <row r="532">
      <c r="A532" t="inlineStr">
        <is>
          <t>INT_R_X5Y55/INT_R.EE2END2-&gt;&gt;BYP_ALT2</t>
        </is>
      </c>
      <c r="B532" t="inlineStr">
        <is>
          <t>Buffer</t>
        </is>
      </c>
      <c r="C532" t="n">
        <v>0</v>
      </c>
      <c r="D532" t="n">
        <v>0.00757</v>
      </c>
      <c r="E532" t="n">
        <v>0</v>
      </c>
      <c r="F532" t="n">
        <v>0</v>
      </c>
      <c r="G532" t="n">
        <v>0</v>
      </c>
      <c r="H532" t="n">
        <v>0</v>
      </c>
      <c r="I532">
        <f>((D534) + (D533))</f>
        <v/>
      </c>
      <c r="J532">
        <f>(((D534) + (D533))*C532)</f>
        <v/>
      </c>
    </row>
    <row r="533">
      <c r="A533" t="inlineStr">
        <is>
          <t>INT_R_X5Y55/BYP_ALT2</t>
        </is>
      </c>
      <c r="B533" t="inlineStr">
        <is>
          <t>Part of wire</t>
        </is>
      </c>
      <c r="C533" t="n">
        <v>0</v>
      </c>
      <c r="D533" t="n">
        <v>0</v>
      </c>
      <c r="I533">
        <f>(((D533)/2) + (D534))</f>
        <v/>
      </c>
      <c r="J533">
        <f>((C533)*(((D533)/2) + (D534)))</f>
        <v/>
      </c>
    </row>
    <row r="534">
      <c r="A534" t="inlineStr">
        <is>
          <t>INT_R_X5Y55/INT_R.BYP_ALT2-&gt;&gt;BYP_BOUNCE2</t>
        </is>
      </c>
      <c r="B534" t="inlineStr">
        <is>
          <t>Buffer</t>
        </is>
      </c>
      <c r="C534" t="n">
        <v>1.4764880625</v>
      </c>
      <c r="D534" t="n">
        <v>0</v>
      </c>
      <c r="E534" t="n">
        <v>0.059</v>
      </c>
      <c r="F534" t="n">
        <v>0.049</v>
      </c>
      <c r="G534" t="n">
        <v>0.178</v>
      </c>
      <c r="H534" t="n">
        <v>0.147</v>
      </c>
      <c r="I534">
        <f>((D537 + D548) + (D535 + D536))</f>
        <v/>
      </c>
      <c r="J534">
        <f>(((D537 + D548) + (D535 + D536))*C534)</f>
        <v/>
      </c>
    </row>
    <row r="535">
      <c r="A535" t="inlineStr">
        <is>
          <t>INT_R_X5Y55/BYP_BOUNCE2</t>
        </is>
      </c>
      <c r="B535" t="inlineStr">
        <is>
          <t>Part of wire</t>
        </is>
      </c>
      <c r="C535" t="n">
        <v>0</v>
      </c>
      <c r="D535" t="n">
        <v>0</v>
      </c>
    </row>
    <row r="536">
      <c r="A536" t="inlineStr">
        <is>
          <t>INT_R_X5Y56/BYP_BOUNCE_N3_2</t>
        </is>
      </c>
      <c r="B536" t="inlineStr">
        <is>
          <t>Part of wire</t>
        </is>
      </c>
      <c r="C536" t="n">
        <v>0</v>
      </c>
      <c r="D536" t="n">
        <v>0</v>
      </c>
      <c r="I536">
        <f>(((D535 + D536)/2) + (D537 + D548))</f>
        <v/>
      </c>
      <c r="J536">
        <f>((C535 + C536)*(((D535 + D536)/2) + (D537 + D548)))</f>
        <v/>
      </c>
    </row>
    <row r="537">
      <c r="A537" t="inlineStr">
        <is>
          <t>INT_R_X5Y55/INT_R.BYP_BOUNCE2-&gt;&gt;IMUX14</t>
        </is>
      </c>
      <c r="B537" t="inlineStr">
        <is>
          <t>Buffer</t>
        </is>
      </c>
      <c r="C537" t="n">
        <v>1.6107141875</v>
      </c>
      <c r="D537" t="n">
        <v>0.007713</v>
      </c>
      <c r="E537" t="n">
        <v>0.047</v>
      </c>
      <c r="F537" t="n">
        <v>0.038</v>
      </c>
      <c r="G537" t="n">
        <v>0.138</v>
      </c>
      <c r="H537" t="n">
        <v>0.114</v>
      </c>
      <c r="I537">
        <f>((((D542) + (D541))) + (D538 + D539))</f>
        <v/>
      </c>
      <c r="J537">
        <f>(((((D542) + (D541))) + (D538 + D539))*C537)</f>
        <v/>
      </c>
    </row>
    <row r="538">
      <c r="A538" t="inlineStr">
        <is>
          <t>INT_R_X5Y55/IMUX14</t>
        </is>
      </c>
      <c r="B538" t="inlineStr">
        <is>
          <t>Part of wire</t>
        </is>
      </c>
      <c r="C538" t="n">
        <v>0</v>
      </c>
      <c r="D538" t="n">
        <v>0</v>
      </c>
    </row>
    <row r="539">
      <c r="A539" t="inlineStr">
        <is>
          <t>CLBLM_R_X5Y55/CLBLM_IMUX14</t>
        </is>
      </c>
      <c r="B539" t="inlineStr">
        <is>
          <t>Part of wire</t>
        </is>
      </c>
      <c r="C539" t="n">
        <v>0</v>
      </c>
      <c r="D539" t="n">
        <v>0</v>
      </c>
      <c r="I539">
        <f>(((D538 + D539)/2) + (((D542) + (D541))))</f>
        <v/>
      </c>
      <c r="J539">
        <f>((C538 + C539)*(((D538 + D539)/2) + (((D542) + (D541)))))</f>
        <v/>
      </c>
    </row>
    <row r="540">
      <c r="A540" t="inlineStr">
        <is>
          <t>CLBLM_R_X5Y55/CLBLM_R.CLBLM_IMUX14-&gt;CLBLM_L_B1</t>
        </is>
      </c>
      <c r="B540" t="inlineStr">
        <is>
          <t>PassTransistor</t>
        </is>
      </c>
      <c r="C540" t="n">
        <v>0</v>
      </c>
      <c r="E540" t="n">
        <v>0</v>
      </c>
      <c r="F540" t="n">
        <v>0</v>
      </c>
      <c r="G540" t="n">
        <v>0</v>
      </c>
      <c r="H540" t="n">
        <v>0</v>
      </c>
      <c r="I540">
        <f>((D542) + (D541))</f>
        <v/>
      </c>
      <c r="J540">
        <f>(((D542) + (D541))*C540)</f>
        <v/>
      </c>
    </row>
    <row r="541">
      <c r="A541" t="inlineStr">
        <is>
          <t>CLBLM_R_X5Y55/CLBLM_L_B1</t>
        </is>
      </c>
      <c r="B541" t="inlineStr">
        <is>
          <t>Part of wire</t>
        </is>
      </c>
      <c r="C541" t="n">
        <v>0</v>
      </c>
      <c r="D541" t="n">
        <v>0</v>
      </c>
      <c r="I541">
        <f>(((D541)/2) + (D542))</f>
        <v/>
      </c>
      <c r="J541">
        <f>((C541)*(((D541)/2) + (D542)))</f>
        <v/>
      </c>
    </row>
    <row r="542">
      <c r="A542" t="inlineStr">
        <is>
          <t>ALU1/register_reg_r1_0_31_24_29_i_10/I2</t>
        </is>
      </c>
      <c r="B542" t="inlineStr">
        <is>
          <t>Inpin</t>
        </is>
      </c>
      <c r="D542" t="n">
        <v>0</v>
      </c>
      <c r="E542" t="n">
        <v>0.213</v>
      </c>
      <c r="F542" t="n">
        <v>0.171</v>
      </c>
      <c r="G542" t="n">
        <v>0.518</v>
      </c>
      <c r="H542" t="n">
        <v>0.417</v>
      </c>
    </row>
    <row r="543">
      <c r="A543" t="inlineStr">
        <is>
          <t>sw_IBUF[2]: sw_IBUF[2]_inst/O to ALU1/register_reg_r1_0_31_24_29_i_10/I2 sum delays</t>
        </is>
      </c>
      <c r="E543">
        <f>(E2 + E5 + E7 + E9 + E11 + E15 + E18 + E31 + E41 + E50 + E60 + E69 + E201 + E347 + E349 + E374 + E380 + E400 + E438 + E465 + E478 + E481 + E496 + E526 + E532 + E534 + E537 + E540 + E542)</f>
        <v/>
      </c>
      <c r="F543">
        <f>(F2 + F5 + F7 + F9 + F11 + F15 + F18 + F31 + F41 + F50 + F60 + F69 + F201 + F347 + F349 + F374 + F380 + F400 + F438 + F465 + F478 + F481 + F496 + F526 + F532 + F534 + F537 + F540 + F542)</f>
        <v/>
      </c>
      <c r="G543">
        <f>(G2 + G5 + G7 + G9 + G11 + G15 + G18 + G31 + G41 + G50 + G60 + G69 + G201 + G347 + G349 + G374 + G380 + G400 + G438 + G465 + G478 + G481 + G496 + G526 + G532 + G534 + G537 + G540 + G542)</f>
        <v/>
      </c>
      <c r="H543">
        <f>(H2 + H5 + H7 + H9 + H11 + H15 + H18 + H31 + H41 + H50 + H60 + H69 + H201 + H347 + H349 + H374 + H380 + H400 + H438 + H465 + H478 + H481 + H496 + H526 + H532 + H534 + H537 + H540 + H542)</f>
        <v/>
      </c>
      <c r="J543">
        <f>(J2 + J4 + J5 + J6 + J7 + J8 + J9 + J10 + J11 + J14 + J15 + J17 + J18 + J30 + J31 + J40 + J41 + J49 + J50 + J59 + J60 + J68 + J69 + J77 + J201 + J205 + J347 + J348 + J349 + J351 + J374 + J379 + J380 + J383 + J400 + J404 + J438 + J442 + J465 + J466 + J478 + J480 + J481 + J484 + J496 + J499 + J526 + J531 + J532 + J533 + J534 + J536 + J537 + J539 + J540 + J541 + J542)</f>
        <v/>
      </c>
    </row>
    <row r="544">
      <c r="A544" t="inlineStr">
        <is>
          <t>sw_IBUF[2]: sw_IBUF[2]_inst/O to ALU1/register_reg_r1_0_31_24_29_i_10/I2sum delays + cap delay</t>
        </is>
      </c>
      <c r="E544">
        <f>1000*(E543 + J543)</f>
        <v/>
      </c>
      <c r="F544">
        <f>1000*(F543 + J543)</f>
        <v/>
      </c>
      <c r="G544">
        <f>1000*(G543 + J543)</f>
        <v/>
      </c>
      <c r="H544">
        <f>1000*(H543 + J543)</f>
        <v/>
      </c>
    </row>
    <row r="546">
      <c r="A546" t="inlineStr">
        <is>
          <t>sw_IBUF[2]: sw_IBUF[2]_inst/O to ALU1/register_reg_r1_0_31_24_29_i_10/I2Total delay (from Vivado)</t>
        </is>
      </c>
      <c r="E546" t="inlineStr">
        <is>
          <t>2128</t>
        </is>
      </c>
      <c r="F546" t="inlineStr">
        <is>
          <t>1838</t>
        </is>
      </c>
      <c r="G546" t="inlineStr">
        <is>
          <t>3669</t>
        </is>
      </c>
      <c r="H546" t="inlineStr">
        <is>
          <t>3104</t>
        </is>
      </c>
    </row>
    <row r="548">
      <c r="A548" t="inlineStr">
        <is>
          <t>INT_R_X5Y55/INT_R.BYP_BOUNCE2-&gt;&gt;IMUX30</t>
        </is>
      </c>
      <c r="B548" t="inlineStr">
        <is>
          <t>Buffer</t>
        </is>
      </c>
      <c r="C548" t="n">
        <v>1.6107141875</v>
      </c>
      <c r="D548" t="n">
        <v>0.007713</v>
      </c>
      <c r="E548" t="n">
        <v>0.047</v>
      </c>
      <c r="F548" t="n">
        <v>0.038</v>
      </c>
      <c r="G548" t="n">
        <v>0.138</v>
      </c>
      <c r="H548" t="n">
        <v>0.114</v>
      </c>
      <c r="I548">
        <f>((((D553) + (D552))) + (D549 + D550))</f>
        <v/>
      </c>
      <c r="J548">
        <f>(((((D553) + (D552))) + (D549 + D550))*C548)</f>
        <v/>
      </c>
    </row>
    <row r="549">
      <c r="A549" t="inlineStr">
        <is>
          <t>INT_R_X5Y55/IMUX30</t>
        </is>
      </c>
      <c r="B549" t="inlineStr">
        <is>
          <t>Part of wire</t>
        </is>
      </c>
      <c r="C549" t="n">
        <v>0</v>
      </c>
      <c r="D549" t="n">
        <v>0</v>
      </c>
    </row>
    <row r="550">
      <c r="A550" t="inlineStr">
        <is>
          <t>CLBLM_R_X5Y55/CLBLM_IMUX30</t>
        </is>
      </c>
      <c r="B550" t="inlineStr">
        <is>
          <t>Part of wire</t>
        </is>
      </c>
      <c r="C550" t="n">
        <v>0</v>
      </c>
      <c r="D550" t="n">
        <v>0</v>
      </c>
      <c r="I550">
        <f>(((D549 + D550)/2) + (((D553) + (D552))))</f>
        <v/>
      </c>
      <c r="J550">
        <f>((C549 + C550)*(((D549 + D550)/2) + (((D553) + (D552)))))</f>
        <v/>
      </c>
    </row>
    <row r="551">
      <c r="A551" t="inlineStr">
        <is>
          <t>CLBLM_R_X5Y55/CLBLM_R.CLBLM_IMUX30-&gt;CLBLM_L_C5</t>
        </is>
      </c>
      <c r="B551" t="inlineStr">
        <is>
          <t>PassTransistor</t>
        </is>
      </c>
      <c r="C551" t="n">
        <v>0</v>
      </c>
      <c r="E551" t="n">
        <v>0</v>
      </c>
      <c r="F551" t="n">
        <v>0</v>
      </c>
      <c r="G551" t="n">
        <v>0</v>
      </c>
      <c r="H551" t="n">
        <v>0</v>
      </c>
      <c r="I551">
        <f>((D553) + (D552))</f>
        <v/>
      </c>
      <c r="J551">
        <f>(((D553) + (D552))*C551)</f>
        <v/>
      </c>
    </row>
    <row r="552">
      <c r="A552" t="inlineStr">
        <is>
          <t>CLBLM_R_X5Y55/CLBLM_L_C5</t>
        </is>
      </c>
      <c r="B552" t="inlineStr">
        <is>
          <t>Part of wire</t>
        </is>
      </c>
      <c r="C552" t="n">
        <v>0</v>
      </c>
      <c r="D552" t="n">
        <v>0</v>
      </c>
      <c r="I552">
        <f>(((D552)/2) + (D553))</f>
        <v/>
      </c>
      <c r="J552">
        <f>((C552)*(((D552)/2) + (D553)))</f>
        <v/>
      </c>
    </row>
    <row r="553">
      <c r="A553" t="inlineStr">
        <is>
          <t>masterReg/register_reg_r1_0_31_24_29_i_9/I4</t>
        </is>
      </c>
      <c r="B553" t="inlineStr">
        <is>
          <t>Inpin</t>
        </is>
      </c>
      <c r="D553" t="n">
        <v>0</v>
      </c>
      <c r="E553" t="n">
        <v>0.042</v>
      </c>
      <c r="F553" t="n">
        <v>0.033</v>
      </c>
      <c r="G553" t="n">
        <v>0.114</v>
      </c>
      <c r="H553" t="n">
        <v>0.092</v>
      </c>
    </row>
    <row r="554">
      <c r="A554" t="inlineStr">
        <is>
          <t>sw_IBUF[2]: sw_IBUF[2]_inst/O to masterReg/register_reg_r1_0_31_24_29_i_9/I4 sum delays</t>
        </is>
      </c>
      <c r="E554">
        <f>(E2 + E5 + E7 + E9 + E11 + E15 + E18 + E31 + E41 + E50 + E60 + E69 + E201 + E347 + E349 + E374 + E380 + E400 + E438 + E465 + E478 + E481 + E496 + E526 + E532 + E534 + E548 + E551 + E553)</f>
        <v/>
      </c>
      <c r="F554">
        <f>(F2 + F5 + F7 + F9 + F11 + F15 + F18 + F31 + F41 + F50 + F60 + F69 + F201 + F347 + F349 + F374 + F380 + F400 + F438 + F465 + F478 + F481 + F496 + F526 + F532 + F534 + F548 + F551 + F553)</f>
        <v/>
      </c>
      <c r="G554">
        <f>(G2 + G5 + G7 + G9 + G11 + G15 + G18 + G31 + G41 + G50 + G60 + G69 + G201 + G347 + G349 + G374 + G380 + G400 + G438 + G465 + G478 + G481 + G496 + G526 + G532 + G534 + G548 + G551 + G553)</f>
        <v/>
      </c>
      <c r="H554">
        <f>(H2 + H5 + H7 + H9 + H11 + H15 + H18 + H31 + H41 + H50 + H60 + H69 + H201 + H347 + H349 + H374 + H380 + H400 + H438 + H465 + H478 + H481 + H496 + H526 + H532 + H534 + H548 + H551 + H553)</f>
        <v/>
      </c>
      <c r="J554">
        <f>(J2 + J4 + J5 + J6 + J7 + J8 + J9 + J10 + J11 + J14 + J15 + J17 + J18 + J30 + J31 + J40 + J41 + J49 + J50 + J59 + J60 + J68 + J69 + J77 + J201 + J205 + J347 + J348 + J349 + J351 + J374 + J379 + J380 + J383 + J400 + J404 + J438 + J442 + J465 + J466 + J478 + J480 + J481 + J484 + J496 + J499 + J526 + J531 + J532 + J533 + J534 + J536 + J548 + J550 + J551 + J552 + J553)</f>
        <v/>
      </c>
    </row>
    <row r="555">
      <c r="A555" t="inlineStr">
        <is>
          <t>sw_IBUF[2]: sw_IBUF[2]_inst/O to masterReg/register_reg_r1_0_31_24_29_i_9/I4sum delays + cap delay</t>
        </is>
      </c>
      <c r="E555">
        <f>1000*(E554 + J554)</f>
        <v/>
      </c>
      <c r="F555">
        <f>1000*(F554 + J554)</f>
        <v/>
      </c>
      <c r="G555">
        <f>1000*(G554 + J554)</f>
        <v/>
      </c>
      <c r="H555">
        <f>1000*(H554 + J554)</f>
        <v/>
      </c>
    </row>
    <row r="557">
      <c r="A557" t="inlineStr">
        <is>
          <t>sw_IBUF[2]: sw_IBUF[2]_inst/O to masterReg/register_reg_r1_0_31_24_29_i_9/I4Total delay (from Vivado)</t>
        </is>
      </c>
      <c r="E557" t="inlineStr">
        <is>
          <t>1957</t>
        </is>
      </c>
      <c r="F557" t="inlineStr">
        <is>
          <t>1700</t>
        </is>
      </c>
      <c r="G557" t="inlineStr">
        <is>
          <t>3327</t>
        </is>
      </c>
      <c r="H557" t="inlineStr">
        <is>
          <t>2829</t>
        </is>
      </c>
    </row>
    <row r="559">
      <c r="A559" t="inlineStr">
        <is>
          <t>INT_R_X5Y55/INT_R.EE2END2-&gt;&gt;IMUX36</t>
        </is>
      </c>
      <c r="B559" t="inlineStr">
        <is>
          <t>Buffer</t>
        </is>
      </c>
      <c r="C559" t="n">
        <v>1.6107141875</v>
      </c>
      <c r="D559" t="n">
        <v>0.007713</v>
      </c>
      <c r="E559" t="n">
        <v>0.047</v>
      </c>
      <c r="F559" t="n">
        <v>0.038</v>
      </c>
      <c r="G559" t="n">
        <v>0.138</v>
      </c>
      <c r="H559" t="n">
        <v>0.114</v>
      </c>
      <c r="I559">
        <f>((((D564) + (D563))) + (D560 + D561))</f>
        <v/>
      </c>
      <c r="J559">
        <f>(((((D564) + (D563))) + (D560 + D561))*C559)</f>
        <v/>
      </c>
    </row>
    <row r="560">
      <c r="A560" t="inlineStr">
        <is>
          <t>INT_R_X5Y55/IMUX36</t>
        </is>
      </c>
      <c r="B560" t="inlineStr">
        <is>
          <t>Part of wire</t>
        </is>
      </c>
      <c r="C560" t="n">
        <v>0</v>
      </c>
      <c r="D560" t="n">
        <v>0</v>
      </c>
    </row>
    <row r="561">
      <c r="A561" t="inlineStr">
        <is>
          <t>CLBLM_R_X5Y55/CLBLM_IMUX36</t>
        </is>
      </c>
      <c r="B561" t="inlineStr">
        <is>
          <t>Part of wire</t>
        </is>
      </c>
      <c r="C561" t="n">
        <v>0</v>
      </c>
      <c r="D561" t="n">
        <v>0</v>
      </c>
      <c r="I561">
        <f>(((D560 + D561)/2) + (((D564) + (D563))))</f>
        <v/>
      </c>
      <c r="J561">
        <f>((C560 + C561)*(((D560 + D561)/2) + (((D564) + (D563)))))</f>
        <v/>
      </c>
    </row>
    <row r="562">
      <c r="A562" t="inlineStr">
        <is>
          <t>CLBLM_R_X5Y55/CLBLM_R.CLBLM_IMUX36-&gt;CLBLM_L_D2</t>
        </is>
      </c>
      <c r="B562" t="inlineStr">
        <is>
          <t>PassTransistor</t>
        </is>
      </c>
      <c r="C562" t="n">
        <v>0</v>
      </c>
      <c r="E562" t="n">
        <v>0</v>
      </c>
      <c r="F562" t="n">
        <v>0</v>
      </c>
      <c r="G562" t="n">
        <v>0</v>
      </c>
      <c r="H562" t="n">
        <v>0</v>
      </c>
      <c r="I562">
        <f>((D564) + (D563))</f>
        <v/>
      </c>
      <c r="J562">
        <f>(((D564) + (D563))*C562)</f>
        <v/>
      </c>
    </row>
    <row r="563">
      <c r="A563" t="inlineStr">
        <is>
          <t>CLBLM_R_X5Y55/CLBLM_L_D2</t>
        </is>
      </c>
      <c r="B563" t="inlineStr">
        <is>
          <t>Part of wire</t>
        </is>
      </c>
      <c r="C563" t="n">
        <v>0</v>
      </c>
      <c r="D563" t="n">
        <v>0</v>
      </c>
      <c r="I563">
        <f>(((D563)/2) + (D564))</f>
        <v/>
      </c>
      <c r="J563">
        <f>((C563)*(((D563)/2) + (D564)))</f>
        <v/>
      </c>
    </row>
    <row r="564">
      <c r="A564" t="inlineStr">
        <is>
          <t>masterReg/readData2[24]_i_2/I3</t>
        </is>
      </c>
      <c r="B564" t="inlineStr">
        <is>
          <t>Inpin</t>
        </is>
      </c>
      <c r="D564" t="n">
        <v>0</v>
      </c>
      <c r="E564" t="n">
        <v>0.213</v>
      </c>
      <c r="F564" t="n">
        <v>0.171</v>
      </c>
      <c r="G564" t="n">
        <v>0.509</v>
      </c>
      <c r="H564" t="n">
        <v>0.41</v>
      </c>
    </row>
    <row r="565">
      <c r="A565" t="inlineStr">
        <is>
          <t>sw_IBUF[2]: sw_IBUF[2]_inst/O to masterReg/readData2[24]_i_2/I3 sum delays</t>
        </is>
      </c>
      <c r="E565">
        <f>(E2 + E5 + E7 + E9 + E11 + E15 + E18 + E31 + E41 + E50 + E60 + E69 + E201 + E347 + E349 + E374 + E380 + E400 + E438 + E465 + E478 + E481 + E496 + E526 + E559 + E562 + E564)</f>
        <v/>
      </c>
      <c r="F565">
        <f>(F2 + F5 + F7 + F9 + F11 + F15 + F18 + F31 + F41 + F50 + F60 + F69 + F201 + F347 + F349 + F374 + F380 + F400 + F438 + F465 + F478 + F481 + F496 + F526 + F559 + F562 + F564)</f>
        <v/>
      </c>
      <c r="G565">
        <f>(G2 + G5 + G7 + G9 + G11 + G15 + G18 + G31 + G41 + G50 + G60 + G69 + G201 + G347 + G349 + G374 + G380 + G400 + G438 + G465 + G478 + G481 + G496 + G526 + G559 + G562 + G564)</f>
        <v/>
      </c>
      <c r="H565">
        <f>(H2 + H5 + H7 + H9 + H11 + H15 + H18 + H31 + H41 + H50 + H60 + H69 + H201 + H347 + H349 + H374 + H380 + H400 + H438 + H465 + H478 + H481 + H496 + H526 + H559 + H562 + H564)</f>
        <v/>
      </c>
      <c r="J565">
        <f>(J2 + J4 + J5 + J6 + J7 + J8 + J9 + J10 + J11 + J14 + J15 + J17 + J18 + J30 + J31 + J40 + J41 + J49 + J50 + J59 + J60 + J68 + J69 + J77 + J201 + J205 + J347 + J348 + J349 + J351 + J374 + J379 + J380 + J383 + J400 + J404 + J438 + J442 + J465 + J466 + J478 + J480 + J481 + J484 + J496 + J499 + J526 + J531 + J559 + J561 + J562 + J563 + J564)</f>
        <v/>
      </c>
    </row>
    <row r="566">
      <c r="A566" t="inlineStr">
        <is>
          <t>sw_IBUF[2]: sw_IBUF[2]_inst/O to masterReg/readData2[24]_i_2/I3sum delays + cap delay</t>
        </is>
      </c>
      <c r="E566">
        <f>1000*(E565 + J565)</f>
        <v/>
      </c>
      <c r="F566">
        <f>1000*(F565 + J565)</f>
        <v/>
      </c>
      <c r="G566">
        <f>1000*(G565 + J565)</f>
        <v/>
      </c>
      <c r="H566">
        <f>1000*(H565 + J565)</f>
        <v/>
      </c>
    </row>
    <row r="568">
      <c r="A568" t="inlineStr">
        <is>
          <t>sw_IBUF[2]: sw_IBUF[2]_inst/O to masterReg/readData2[24]_i_2/I3Total delay (from Vivado)</t>
        </is>
      </c>
      <c r="E568" t="inlineStr">
        <is>
          <t>2050</t>
        </is>
      </c>
      <c r="F568" t="inlineStr">
        <is>
          <t>1770</t>
        </is>
      </c>
      <c r="G568" t="inlineStr">
        <is>
          <t>3514</t>
        </is>
      </c>
      <c r="H568" t="inlineStr">
        <is>
          <t>2974</t>
        </is>
      </c>
    </row>
    <row r="570">
      <c r="A570" t="inlineStr">
        <is>
          <t>INT_R_X5Y55/INT_R.EE2END2-&gt;&gt;SL1BEG2</t>
        </is>
      </c>
      <c r="B570" t="inlineStr">
        <is>
          <t>Buffer</t>
        </is>
      </c>
      <c r="C570" t="n">
        <v>1.16220225</v>
      </c>
      <c r="D570" t="n">
        <v>0.008429000000000001</v>
      </c>
      <c r="E570" t="n">
        <v>0.054</v>
      </c>
      <c r="F570" t="n">
        <v>0.044</v>
      </c>
      <c r="G570" t="n">
        <v>0.131</v>
      </c>
      <c r="H570" t="n">
        <v>0.108</v>
      </c>
      <c r="I570">
        <f>((D573 + D588) + (D571 + D572))</f>
        <v/>
      </c>
      <c r="J570">
        <f>(((D573 + D588) + (D571 + D572))*C570)</f>
        <v/>
      </c>
    </row>
    <row r="571">
      <c r="A571" t="inlineStr">
        <is>
          <t>INT_R_X5Y55/SL1BEG2</t>
        </is>
      </c>
      <c r="B571" t="inlineStr">
        <is>
          <t>Part of wire</t>
        </is>
      </c>
      <c r="C571" t="n">
        <v>0</v>
      </c>
      <c r="D571" t="n">
        <v>0</v>
      </c>
    </row>
    <row r="572">
      <c r="A572" t="inlineStr">
        <is>
          <t>INT_R_X5Y54/SL1END2</t>
        </is>
      </c>
      <c r="B572" t="inlineStr">
        <is>
          <t>Part of wire</t>
        </is>
      </c>
      <c r="C572" t="n">
        <v>0</v>
      </c>
      <c r="D572" t="n">
        <v>0</v>
      </c>
      <c r="I572">
        <f>(((D571 + D572)/2) + (D573 + D588))</f>
        <v/>
      </c>
      <c r="J572">
        <f>((C571 + C572)*(((D571 + D572)/2) + (D573 + D588)))</f>
        <v/>
      </c>
    </row>
    <row r="573">
      <c r="A573" t="inlineStr">
        <is>
          <t>INT_R_X5Y54/INT_R.SL1END2-&gt;&gt;FAN_ALT7</t>
        </is>
      </c>
      <c r="B573" t="inlineStr">
        <is>
          <t>Buffer</t>
        </is>
      </c>
      <c r="C573" t="n">
        <v>0</v>
      </c>
      <c r="D573" t="n">
        <v>0.00757</v>
      </c>
      <c r="E573" t="n">
        <v>0</v>
      </c>
      <c r="F573" t="n">
        <v>0</v>
      </c>
      <c r="G573" t="n">
        <v>0</v>
      </c>
      <c r="H573" t="n">
        <v>0</v>
      </c>
      <c r="I573">
        <f>((D575) + (D574))</f>
        <v/>
      </c>
      <c r="J573">
        <f>(((D575) + (D574))*C573)</f>
        <v/>
      </c>
    </row>
    <row r="574">
      <c r="A574" t="inlineStr">
        <is>
          <t>INT_R_X5Y54/FAN_ALT7</t>
        </is>
      </c>
      <c r="B574" t="inlineStr">
        <is>
          <t>Part of wire</t>
        </is>
      </c>
      <c r="C574" t="n">
        <v>0</v>
      </c>
      <c r="D574" t="n">
        <v>0</v>
      </c>
      <c r="I574">
        <f>(((D574)/2) + (D575))</f>
        <v/>
      </c>
      <c r="J574">
        <f>((C574)*(((D574)/2) + (D575)))</f>
        <v/>
      </c>
    </row>
    <row r="575">
      <c r="A575" t="inlineStr">
        <is>
          <t>INT_R_X5Y54/INT_R.FAN_ALT7-&gt;&gt;FAN_BOUNCE7</t>
        </is>
      </c>
      <c r="B575" t="inlineStr">
        <is>
          <t>Buffer</t>
        </is>
      </c>
      <c r="C575" t="n">
        <v>1.4764880625</v>
      </c>
      <c r="D575" t="n">
        <v>0</v>
      </c>
      <c r="E575" t="n">
        <v>0.059</v>
      </c>
      <c r="F575" t="n">
        <v>0.049</v>
      </c>
      <c r="G575" t="n">
        <v>0.178</v>
      </c>
      <c r="H575" t="n">
        <v>0.147</v>
      </c>
      <c r="I575">
        <f>((D577) + (D576))</f>
        <v/>
      </c>
      <c r="J575">
        <f>(((D577) + (D576))*C575)</f>
        <v/>
      </c>
    </row>
    <row r="576">
      <c r="A576" t="inlineStr">
        <is>
          <t>INT_R_X5Y54/FAN_BOUNCE7</t>
        </is>
      </c>
      <c r="B576" t="inlineStr">
        <is>
          <t>Part of wire</t>
        </is>
      </c>
      <c r="C576" t="n">
        <v>0</v>
      </c>
      <c r="D576" t="n">
        <v>0</v>
      </c>
      <c r="I576">
        <f>(((D576)/2) + (D577))</f>
        <v/>
      </c>
      <c r="J576">
        <f>((C576)*(((D576)/2) + (D577)))</f>
        <v/>
      </c>
    </row>
    <row r="577">
      <c r="A577" t="inlineStr">
        <is>
          <t>INT_R_X5Y54/INT_R.FAN_BOUNCE7-&gt;&gt;IMUX16</t>
        </is>
      </c>
      <c r="B577" t="inlineStr">
        <is>
          <t>Buffer</t>
        </is>
      </c>
      <c r="C577" t="n">
        <v>1.6107141875</v>
      </c>
      <c r="D577" t="n">
        <v>0.007713</v>
      </c>
      <c r="E577" t="n">
        <v>0.047</v>
      </c>
      <c r="F577" t="n">
        <v>0.038</v>
      </c>
      <c r="G577" t="n">
        <v>0.138</v>
      </c>
      <c r="H577" t="n">
        <v>0.114</v>
      </c>
      <c r="I577">
        <f>((((D582) + (D581))) + (D578 + D579))</f>
        <v/>
      </c>
      <c r="J577">
        <f>(((((D582) + (D581))) + (D578 + D579))*C577)</f>
        <v/>
      </c>
    </row>
    <row r="578">
      <c r="A578" t="inlineStr">
        <is>
          <t>INT_R_X5Y54/IMUX16</t>
        </is>
      </c>
      <c r="B578" t="inlineStr">
        <is>
          <t>Part of wire</t>
        </is>
      </c>
      <c r="C578" t="n">
        <v>0</v>
      </c>
      <c r="D578" t="n">
        <v>0</v>
      </c>
    </row>
    <row r="579">
      <c r="A579" t="inlineStr">
        <is>
          <t>CLBLM_R_X5Y54/CLBLM_IMUX16</t>
        </is>
      </c>
      <c r="B579" t="inlineStr">
        <is>
          <t>Part of wire</t>
        </is>
      </c>
      <c r="C579" t="n">
        <v>0</v>
      </c>
      <c r="D579" t="n">
        <v>0</v>
      </c>
      <c r="I579">
        <f>(((D578 + D579)/2) + (((D582) + (D581))))</f>
        <v/>
      </c>
      <c r="J579">
        <f>((C578 + C579)*(((D578 + D579)/2) + (((D582) + (D581)))))</f>
        <v/>
      </c>
    </row>
    <row r="580">
      <c r="A580" t="inlineStr">
        <is>
          <t>CLBLM_R_X5Y54/CLBLM_R.CLBLM_IMUX16-&gt;CLBLM_L_B3</t>
        </is>
      </c>
      <c r="B580" t="inlineStr">
        <is>
          <t>PassTransistor</t>
        </is>
      </c>
      <c r="C580" t="n">
        <v>0</v>
      </c>
      <c r="E580" t="n">
        <v>0</v>
      </c>
      <c r="F580" t="n">
        <v>0</v>
      </c>
      <c r="G580" t="n">
        <v>0</v>
      </c>
      <c r="H580" t="n">
        <v>0</v>
      </c>
      <c r="I580">
        <f>((D582) + (D581))</f>
        <v/>
      </c>
      <c r="J580">
        <f>(((D582) + (D581))*C580)</f>
        <v/>
      </c>
    </row>
    <row r="581">
      <c r="A581" t="inlineStr">
        <is>
          <t>CLBLM_R_X5Y54/CLBLM_L_B3</t>
        </is>
      </c>
      <c r="B581" t="inlineStr">
        <is>
          <t>Part of wire</t>
        </is>
      </c>
      <c r="C581" t="n">
        <v>0</v>
      </c>
      <c r="D581" t="n">
        <v>0</v>
      </c>
      <c r="I581">
        <f>(((D581)/2) + (D582))</f>
        <v/>
      </c>
      <c r="J581">
        <f>((C581)*(((D581)/2) + (D582)))</f>
        <v/>
      </c>
    </row>
    <row r="582">
      <c r="A582" t="inlineStr">
        <is>
          <t>ALU1/register_reg_r1_0_31_24_29_i_18/I2</t>
        </is>
      </c>
      <c r="B582" t="inlineStr">
        <is>
          <t>Inpin</t>
        </is>
      </c>
      <c r="D582" t="n">
        <v>0</v>
      </c>
      <c r="E582" t="n">
        <v>0.136</v>
      </c>
      <c r="F582" t="n">
        <v>0.109</v>
      </c>
      <c r="G582" t="n">
        <v>0.349</v>
      </c>
      <c r="H582" t="n">
        <v>0.281</v>
      </c>
    </row>
    <row r="583">
      <c r="A583" t="inlineStr">
        <is>
          <t>sw_IBUF[2]: sw_IBUF[2]_inst/O to ALU1/register_reg_r1_0_31_24_29_i_18/I2 sum delays</t>
        </is>
      </c>
      <c r="E583">
        <f>(E2 + E5 + E7 + E9 + E11 + E15 + E18 + E31 + E41 + E50 + E60 + E69 + E201 + E347 + E349 + E374 + E380 + E400 + E438 + E465 + E478 + E481 + E496 + E526 + E570 + E573 + E575 + E577 + E580 + E582)</f>
        <v/>
      </c>
      <c r="F583">
        <f>(F2 + F5 + F7 + F9 + F11 + F15 + F18 + F31 + F41 + F50 + F60 + F69 + F201 + F347 + F349 + F374 + F380 + F400 + F438 + F465 + F478 + F481 + F496 + F526 + F570 + F573 + F575 + F577 + F580 + F582)</f>
        <v/>
      </c>
      <c r="G583">
        <f>(G2 + G5 + G7 + G9 + G11 + G15 + G18 + G31 + G41 + G50 + G60 + G69 + G201 + G347 + G349 + G374 + G380 + G400 + G438 + G465 + G478 + G481 + G496 + G526 + G570 + G573 + G575 + G577 + G580 + G582)</f>
        <v/>
      </c>
      <c r="H583">
        <f>(H2 + H5 + H7 + H9 + H11 + H15 + H18 + H31 + H41 + H50 + H60 + H69 + H201 + H347 + H349 + H374 + H380 + H400 + H438 + H465 + H478 + H481 + H496 + H526 + H570 + H573 + H575 + H577 + H580 + H582)</f>
        <v/>
      </c>
      <c r="J583">
        <f>(J2 + J4 + J5 + J6 + J7 + J8 + J9 + J10 + J11 + J14 + J15 + J17 + J18 + J30 + J31 + J40 + J41 + J49 + J50 + J59 + J60 + J68 + J69 + J77 + J201 + J205 + J347 + J348 + J349 + J351 + J374 + J379 + J380 + J383 + J400 + J404 + J438 + J442 + J465 + J466 + J478 + J480 + J481 + J484 + J496 + J499 + J526 + J531 + J570 + J572 + J573 + J574 + J575 + J576 + J577 + J579 + J580 + J581 + J582)</f>
        <v/>
      </c>
    </row>
    <row r="584">
      <c r="A584" t="inlineStr">
        <is>
          <t>sw_IBUF[2]: sw_IBUF[2]_inst/O to ALU1/register_reg_r1_0_31_24_29_i_18/I2sum delays + cap delay</t>
        </is>
      </c>
      <c r="E584">
        <f>1000*(E583 + J583)</f>
        <v/>
      </c>
      <c r="F584">
        <f>1000*(F583 + J583)</f>
        <v/>
      </c>
      <c r="G584">
        <f>1000*(G583 + J583)</f>
        <v/>
      </c>
      <c r="H584">
        <f>1000*(H583 + J583)</f>
        <v/>
      </c>
    </row>
    <row r="586">
      <c r="A586" t="inlineStr">
        <is>
          <t>sw_IBUF[2]: sw_IBUF[2]_inst/O to ALU1/register_reg_r1_0_31_24_29_i_18/I2Total delay (from Vivado)</t>
        </is>
      </c>
      <c r="E586" t="inlineStr">
        <is>
          <t>2111</t>
        </is>
      </c>
      <c r="F586" t="inlineStr">
        <is>
          <t>1826</t>
        </is>
      </c>
      <c r="G586" t="inlineStr">
        <is>
          <t>3627</t>
        </is>
      </c>
      <c r="H586" t="inlineStr">
        <is>
          <t>3074</t>
        </is>
      </c>
    </row>
    <row r="588">
      <c r="A588" t="inlineStr">
        <is>
          <t>INT_R_X5Y54/INT_R.SL1END2-&gt;&gt;IMUX36</t>
        </is>
      </c>
      <c r="B588" t="inlineStr">
        <is>
          <t>Buffer</t>
        </is>
      </c>
      <c r="C588" t="n">
        <v>1.6107141875</v>
      </c>
      <c r="D588" t="n">
        <v>0.007713</v>
      </c>
      <c r="E588" t="n">
        <v>0.047</v>
      </c>
      <c r="F588" t="n">
        <v>0.038</v>
      </c>
      <c r="G588" t="n">
        <v>0.138</v>
      </c>
      <c r="H588" t="n">
        <v>0.114</v>
      </c>
      <c r="I588">
        <f>((((D593) + (D592))) + (D589 + D590))</f>
        <v/>
      </c>
      <c r="J588">
        <f>(((((D593) + (D592))) + (D589 + D590))*C588)</f>
        <v/>
      </c>
    </row>
    <row r="589">
      <c r="A589" t="inlineStr">
        <is>
          <t>INT_R_X5Y54/IMUX36</t>
        </is>
      </c>
      <c r="B589" t="inlineStr">
        <is>
          <t>Part of wire</t>
        </is>
      </c>
      <c r="C589" t="n">
        <v>0</v>
      </c>
      <c r="D589" t="n">
        <v>0</v>
      </c>
    </row>
    <row r="590">
      <c r="A590" t="inlineStr">
        <is>
          <t>CLBLM_R_X5Y54/CLBLM_IMUX36</t>
        </is>
      </c>
      <c r="B590" t="inlineStr">
        <is>
          <t>Part of wire</t>
        </is>
      </c>
      <c r="C590" t="n">
        <v>0</v>
      </c>
      <c r="D590" t="n">
        <v>0</v>
      </c>
      <c r="I590">
        <f>(((D589 + D590)/2) + (((D593) + (D592))))</f>
        <v/>
      </c>
      <c r="J590">
        <f>((C589 + C590)*(((D589 + D590)/2) + (((D593) + (D592)))))</f>
        <v/>
      </c>
    </row>
    <row r="591">
      <c r="A591" t="inlineStr">
        <is>
          <t>CLBLM_R_X5Y54/CLBLM_R.CLBLM_IMUX36-&gt;CLBLM_L_D2</t>
        </is>
      </c>
      <c r="B591" t="inlineStr">
        <is>
          <t>PassTransistor</t>
        </is>
      </c>
      <c r="C591" t="n">
        <v>0</v>
      </c>
      <c r="E591" t="n">
        <v>0</v>
      </c>
      <c r="F591" t="n">
        <v>0</v>
      </c>
      <c r="G591" t="n">
        <v>0</v>
      </c>
      <c r="H591" t="n">
        <v>0</v>
      </c>
      <c r="I591">
        <f>((D593) + (D592))</f>
        <v/>
      </c>
      <c r="J591">
        <f>(((D593) + (D592))*C591)</f>
        <v/>
      </c>
    </row>
    <row r="592">
      <c r="A592" t="inlineStr">
        <is>
          <t>CLBLM_R_X5Y54/CLBLM_L_D2</t>
        </is>
      </c>
      <c r="B592" t="inlineStr">
        <is>
          <t>Part of wire</t>
        </is>
      </c>
      <c r="C592" t="n">
        <v>0</v>
      </c>
      <c r="D592" t="n">
        <v>0</v>
      </c>
      <c r="I592">
        <f>(((D592)/2) + (D593))</f>
        <v/>
      </c>
      <c r="J592">
        <f>((C592)*(((D592)/2) + (D593)))</f>
        <v/>
      </c>
    </row>
    <row r="593">
      <c r="A593" t="inlineStr">
        <is>
          <t>masterReg/readData2[28]_i_2/I3</t>
        </is>
      </c>
      <c r="B593" t="inlineStr">
        <is>
          <t>Inpin</t>
        </is>
      </c>
      <c r="D593" t="n">
        <v>0</v>
      </c>
      <c r="E593" t="n">
        <v>0.213</v>
      </c>
      <c r="F593" t="n">
        <v>0.171</v>
      </c>
      <c r="G593" t="n">
        <v>0.509</v>
      </c>
      <c r="H593" t="n">
        <v>0.41</v>
      </c>
    </row>
    <row r="594">
      <c r="A594" t="inlineStr">
        <is>
          <t>sw_IBUF[2]: sw_IBUF[2]_inst/O to masterReg/readData2[28]_i_2/I3 sum delays</t>
        </is>
      </c>
      <c r="E594">
        <f>(E2 + E5 + E7 + E9 + E11 + E15 + E18 + E31 + E41 + E50 + E60 + E69 + E201 + E347 + E349 + E374 + E380 + E400 + E438 + E465 + E478 + E481 + E496 + E526 + E570 + E588 + E591 + E593)</f>
        <v/>
      </c>
      <c r="F594">
        <f>(F2 + F5 + F7 + F9 + F11 + F15 + F18 + F31 + F41 + F50 + F60 + F69 + F201 + F347 + F349 + F374 + F380 + F400 + F438 + F465 + F478 + F481 + F496 + F526 + F570 + F588 + F591 + F593)</f>
        <v/>
      </c>
      <c r="G594">
        <f>(G2 + G5 + G7 + G9 + G11 + G15 + G18 + G31 + G41 + G50 + G60 + G69 + G201 + G347 + G349 + G374 + G380 + G400 + G438 + G465 + G478 + G481 + G496 + G526 + G570 + G588 + G591 + G593)</f>
        <v/>
      </c>
      <c r="H594">
        <f>(H2 + H5 + H7 + H9 + H11 + H15 + H18 + H31 + H41 + H50 + H60 + H69 + H201 + H347 + H349 + H374 + H380 + H400 + H438 + H465 + H478 + H481 + H496 + H526 + H570 + H588 + H591 + H593)</f>
        <v/>
      </c>
      <c r="J594">
        <f>(J2 + J4 + J5 + J6 + J7 + J8 + J9 + J10 + J11 + J14 + J15 + J17 + J18 + J30 + J31 + J40 + J41 + J49 + J50 + J59 + J60 + J68 + J69 + J77 + J201 + J205 + J347 + J348 + J349 + J351 + J374 + J379 + J380 + J383 + J400 + J404 + J438 + J442 + J465 + J466 + J478 + J480 + J481 + J484 + J496 + J499 + J526 + J531 + J570 + J572 + J588 + J590 + J591 + J592 + J593)</f>
        <v/>
      </c>
    </row>
    <row r="595">
      <c r="A595" t="inlineStr">
        <is>
          <t>sw_IBUF[2]: sw_IBUF[2]_inst/O to masterReg/readData2[28]_i_2/I3sum delays + cap delay</t>
        </is>
      </c>
      <c r="E595">
        <f>1000*(E594 + J594)</f>
        <v/>
      </c>
      <c r="F595">
        <f>1000*(F594 + J594)</f>
        <v/>
      </c>
      <c r="G595">
        <f>1000*(G594 + J594)</f>
        <v/>
      </c>
      <c r="H595">
        <f>1000*(H594 + J594)</f>
        <v/>
      </c>
    </row>
    <row r="597">
      <c r="A597" t="inlineStr">
        <is>
          <t>sw_IBUF[2]: sw_IBUF[2]_inst/O to masterReg/readData2[28]_i_2/I3Total delay (from Vivado)</t>
        </is>
      </c>
      <c r="E597" t="inlineStr">
        <is>
          <t>2120</t>
        </is>
      </c>
      <c r="F597" t="inlineStr">
        <is>
          <t>1830</t>
        </is>
      </c>
      <c r="G597" t="inlineStr">
        <is>
          <t>3630</t>
        </is>
      </c>
      <c r="H597" t="inlineStr">
        <is>
          <t>3072</t>
        </is>
      </c>
    </row>
    <row r="599">
      <c r="A599" t="inlineStr">
        <is>
          <t>INT_L_X2Y51/INT_L.NL1BEG_N3-&gt;&gt;NE2BEG3</t>
        </is>
      </c>
      <c r="B599" t="inlineStr">
        <is>
          <t>Buffer</t>
        </is>
      </c>
      <c r="C599" t="n">
        <v>1.1851186875</v>
      </c>
      <c r="D599" t="n">
        <v>0.008473000000000001</v>
      </c>
      <c r="E599" t="n">
        <v>0.042</v>
      </c>
      <c r="F599" t="n">
        <v>0.034</v>
      </c>
      <c r="G599" t="n">
        <v>0.139</v>
      </c>
      <c r="H599" t="n">
        <v>0.115</v>
      </c>
      <c r="I599">
        <f>((D603 + D614) + (D600 + D601 + D602))</f>
        <v/>
      </c>
      <c r="J599">
        <f>(((D603 + D614) + (D600 + D601 + D602))*C599)</f>
        <v/>
      </c>
    </row>
    <row r="600">
      <c r="A600" t="inlineStr">
        <is>
          <t>INT_L_X2Y51/NE2BEG3</t>
        </is>
      </c>
      <c r="B600" t="inlineStr">
        <is>
          <t>Part of wire</t>
        </is>
      </c>
      <c r="C600" t="n">
        <v>0</v>
      </c>
      <c r="D600" t="n">
        <v>0</v>
      </c>
    </row>
    <row r="601">
      <c r="A601" t="inlineStr">
        <is>
          <t>INT_R_X3Y52/NE2END3</t>
        </is>
      </c>
      <c r="B601" t="inlineStr">
        <is>
          <t>Part of wire</t>
        </is>
      </c>
      <c r="C601" t="n">
        <v>0</v>
      </c>
      <c r="D601" t="n">
        <v>0</v>
      </c>
    </row>
    <row r="602">
      <c r="A602" t="inlineStr">
        <is>
          <t>INT_L_X2Y52/NE2A3</t>
        </is>
      </c>
      <c r="B602" t="inlineStr">
        <is>
          <t>Part of wire</t>
        </is>
      </c>
      <c r="C602" t="n">
        <v>0</v>
      </c>
      <c r="D602" t="n">
        <v>0</v>
      </c>
      <c r="I602">
        <f>(((D600 + D601 + D602)/2) + (D603 + D614))</f>
        <v/>
      </c>
      <c r="J602">
        <f>((C600 + C601 + C602)*(((D600 + D601 + D602)/2) + (D603 + D614)))</f>
        <v/>
      </c>
    </row>
    <row r="603">
      <c r="A603" t="inlineStr">
        <is>
          <t>INT_R_X3Y52/INT_R.NE2END3-&gt;&gt;IMUX23</t>
        </is>
      </c>
      <c r="B603" t="inlineStr">
        <is>
          <t>Buffer</t>
        </is>
      </c>
      <c r="C603" t="n">
        <v>1.6107141875</v>
      </c>
      <c r="D603" t="n">
        <v>0.007713</v>
      </c>
      <c r="E603" t="n">
        <v>0.047</v>
      </c>
      <c r="F603" t="n">
        <v>0.038</v>
      </c>
      <c r="G603" t="n">
        <v>0.138</v>
      </c>
      <c r="H603" t="n">
        <v>0.114</v>
      </c>
      <c r="I603">
        <f>((((D608) + (D607))) + (D604 + D605))</f>
        <v/>
      </c>
      <c r="J603">
        <f>(((((D608) + (D607))) + (D604 + D605))*C603)</f>
        <v/>
      </c>
    </row>
    <row r="604">
      <c r="A604" t="inlineStr">
        <is>
          <t>INT_R_X3Y52/IMUX23</t>
        </is>
      </c>
      <c r="B604" t="inlineStr">
        <is>
          <t>Part of wire</t>
        </is>
      </c>
      <c r="C604" t="n">
        <v>0</v>
      </c>
      <c r="D604" t="n">
        <v>0</v>
      </c>
    </row>
    <row r="605">
      <c r="A605" t="inlineStr">
        <is>
          <t>CLBLM_R_X3Y52/CLBLM_IMUX23</t>
        </is>
      </c>
      <c r="B605" t="inlineStr">
        <is>
          <t>Part of wire</t>
        </is>
      </c>
      <c r="C605" t="n">
        <v>0</v>
      </c>
      <c r="D605" t="n">
        <v>0</v>
      </c>
      <c r="I605">
        <f>(((D604 + D605)/2) + (((D608) + (D607))))</f>
        <v/>
      </c>
      <c r="J605">
        <f>((C604 + C605)*(((D604 + D605)/2) + (((D608) + (D607)))))</f>
        <v/>
      </c>
    </row>
    <row r="606">
      <c r="A606" t="inlineStr">
        <is>
          <t>CLBLM_R_X3Y52/CLBLM_R.CLBLM_IMUX23-&gt;CLBLM_L_C3</t>
        </is>
      </c>
      <c r="B606" t="inlineStr">
        <is>
          <t>PassTransistor</t>
        </is>
      </c>
      <c r="C606" t="n">
        <v>0</v>
      </c>
      <c r="E606" t="n">
        <v>0</v>
      </c>
      <c r="F606" t="n">
        <v>0</v>
      </c>
      <c r="G606" t="n">
        <v>0</v>
      </c>
      <c r="H606" t="n">
        <v>0</v>
      </c>
      <c r="I606">
        <f>((D608) + (D607))</f>
        <v/>
      </c>
      <c r="J606">
        <f>(((D608) + (D607))*C606)</f>
        <v/>
      </c>
    </row>
    <row r="607">
      <c r="A607" t="inlineStr">
        <is>
          <t>CLBLM_R_X3Y52/CLBLM_L_C3</t>
        </is>
      </c>
      <c r="B607" t="inlineStr">
        <is>
          <t>Part of wire</t>
        </is>
      </c>
      <c r="C607" t="n">
        <v>0</v>
      </c>
      <c r="D607" t="n">
        <v>0</v>
      </c>
      <c r="I607">
        <f>(((D607)/2) + (D608))</f>
        <v/>
      </c>
      <c r="J607">
        <f>((C607)*(((D607)/2) + (D608)))</f>
        <v/>
      </c>
    </row>
    <row r="608">
      <c r="A608" t="inlineStr">
        <is>
          <t>ALU1/register_reg_r1_0_31_18_23_i_12/I2</t>
        </is>
      </c>
      <c r="B608" t="inlineStr">
        <is>
          <t>Inpin</t>
        </is>
      </c>
      <c r="D608" t="n">
        <v>0</v>
      </c>
      <c r="E608" t="n">
        <v>0.137</v>
      </c>
      <c r="F608" t="n">
        <v>0.11</v>
      </c>
      <c r="G608" t="n">
        <v>0.351</v>
      </c>
      <c r="H608" t="n">
        <v>0.283</v>
      </c>
    </row>
    <row r="609">
      <c r="A609" t="inlineStr">
        <is>
          <t>sw_IBUF[2]: sw_IBUF[2]_inst/O to ALU1/register_reg_r1_0_31_18_23_i_12/I2 sum delays</t>
        </is>
      </c>
      <c r="E609">
        <f>(E2 + E5 + E7 + E9 + E11 + E15 + E18 + E31 + E41 + E50 + E60 + E69 + E201 + E347 + E349 + E374 + E380 + E400 + E438 + E465 + E599 + E603 + E606 + E608)</f>
        <v/>
      </c>
      <c r="F609">
        <f>(F2 + F5 + F7 + F9 + F11 + F15 + F18 + F31 + F41 + F50 + F60 + F69 + F201 + F347 + F349 + F374 + F380 + F400 + F438 + F465 + F599 + F603 + F606 + F608)</f>
        <v/>
      </c>
      <c r="G609">
        <f>(G2 + G5 + G7 + G9 + G11 + G15 + G18 + G31 + G41 + G50 + G60 + G69 + G201 + G347 + G349 + G374 + G380 + G400 + G438 + G465 + G599 + G603 + G606 + G608)</f>
        <v/>
      </c>
      <c r="H609">
        <f>(H2 + H5 + H7 + H9 + H11 + H15 + H18 + H31 + H41 + H50 + H60 + H69 + H201 + H347 + H349 + H374 + H380 + H400 + H438 + H465 + H599 + H603 + H606 + H608)</f>
        <v/>
      </c>
      <c r="J609">
        <f>(J2 + J4 + J5 + J6 + J7 + J8 + J9 + J10 + J11 + J14 + J15 + J17 + J18 + J30 + J31 + J40 + J41 + J49 + J50 + J59 + J60 + J68 + J69 + J77 + J201 + J205 + J347 + J348 + J349 + J351 + J374 + J379 + J380 + J383 + J400 + J404 + J438 + J442 + J465 + J466 + J599 + J602 + J603 + J605 + J606 + J607 + J608)</f>
        <v/>
      </c>
    </row>
    <row r="610">
      <c r="A610" t="inlineStr">
        <is>
          <t>sw_IBUF[2]: sw_IBUF[2]_inst/O to ALU1/register_reg_r1_0_31_18_23_i_12/I2sum delays + cap delay</t>
        </is>
      </c>
      <c r="E610">
        <f>1000*(E609 + J609)</f>
        <v/>
      </c>
      <c r="F610">
        <f>1000*(F609 + J609)</f>
        <v/>
      </c>
      <c r="G610">
        <f>1000*(G609 + J609)</f>
        <v/>
      </c>
      <c r="H610">
        <f>1000*(H609 + J609)</f>
        <v/>
      </c>
    </row>
    <row r="612">
      <c r="A612" t="inlineStr">
        <is>
          <t>sw_IBUF[2]: sw_IBUF[2]_inst/O to ALU1/register_reg_r1_0_31_18_23_i_12/I2Total delay (from Vivado)</t>
        </is>
      </c>
      <c r="E612" t="inlineStr">
        <is>
          <t>1740</t>
        </is>
      </c>
      <c r="F612" t="inlineStr">
        <is>
          <t>1505</t>
        </is>
      </c>
      <c r="G612" t="inlineStr">
        <is>
          <t>2989</t>
        </is>
      </c>
      <c r="H612" t="inlineStr">
        <is>
          <t>2535</t>
        </is>
      </c>
    </row>
    <row r="614">
      <c r="A614" t="inlineStr">
        <is>
          <t>INT_R_X3Y52/INT_R.NE2END3-&gt;&gt;NE2BEG3</t>
        </is>
      </c>
      <c r="B614" t="inlineStr">
        <is>
          <t>Buffer</t>
        </is>
      </c>
      <c r="C614" t="n">
        <v>1.1851186875</v>
      </c>
      <c r="D614" t="n">
        <v>0.008473000000000001</v>
      </c>
      <c r="E614" t="n">
        <v>0.042</v>
      </c>
      <c r="F614" t="n">
        <v>0.034</v>
      </c>
      <c r="G614" t="n">
        <v>0.139</v>
      </c>
      <c r="H614" t="n">
        <v>0.115</v>
      </c>
      <c r="I614">
        <f>((D620 + D631 + D672) + (D615 + D616 + D617 + D618 + D619))</f>
        <v/>
      </c>
      <c r="J614">
        <f>(((D620 + D631 + D672) + (D615 + D616 + D617 + D618 + D619))*C614)</f>
        <v/>
      </c>
    </row>
    <row r="615">
      <c r="A615" t="inlineStr">
        <is>
          <t>INT_R_X3Y52/NE2BEG3</t>
        </is>
      </c>
      <c r="B615" t="inlineStr">
        <is>
          <t>Part of wire</t>
        </is>
      </c>
      <c r="C615" t="n">
        <v>0</v>
      </c>
      <c r="D615" t="n">
        <v>0</v>
      </c>
    </row>
    <row r="616">
      <c r="A616" t="inlineStr">
        <is>
          <t>INT_L_X4Y53/NE2END3</t>
        </is>
      </c>
      <c r="B616" t="inlineStr">
        <is>
          <t>Part of wire</t>
        </is>
      </c>
      <c r="C616" t="n">
        <v>0</v>
      </c>
      <c r="D616" t="n">
        <v>0</v>
      </c>
    </row>
    <row r="617">
      <c r="A617" t="inlineStr">
        <is>
          <t>INT_R_X3Y53/NE2A3</t>
        </is>
      </c>
      <c r="B617" t="inlineStr">
        <is>
          <t>Part of wire</t>
        </is>
      </c>
      <c r="C617" t="n">
        <v>0</v>
      </c>
      <c r="D617" t="n">
        <v>0</v>
      </c>
    </row>
    <row r="618">
      <c r="A618" t="inlineStr">
        <is>
          <t>CLBLM_R_X3Y53/CLBLM_NE2A3</t>
        </is>
      </c>
      <c r="B618" t="inlineStr">
        <is>
          <t>Part of wire</t>
        </is>
      </c>
      <c r="C618" t="n">
        <v>0.100092</v>
      </c>
      <c r="D618" t="n">
        <v>0.005469</v>
      </c>
    </row>
    <row r="619">
      <c r="A619" t="inlineStr">
        <is>
          <t>CLBLL_L_X4Y53/CLBLL_NE2A3</t>
        </is>
      </c>
      <c r="B619" t="inlineStr">
        <is>
          <t>Part of wire</t>
        </is>
      </c>
      <c r="C619" t="n">
        <v>0.08758100000000001</v>
      </c>
      <c r="D619" t="n">
        <v>0.005469</v>
      </c>
      <c r="I619">
        <f>(((D615 + D616 + D617 + D618 + D619)/2) + (D620 + D631 + D672))</f>
        <v/>
      </c>
      <c r="J619">
        <f>((C615 + C616 + C617 + C618 + C619)*(((D615 + D616 + D617 + D618 + D619)/2) + (D620 + D631 + D672)))</f>
        <v/>
      </c>
    </row>
    <row r="620">
      <c r="A620" t="inlineStr">
        <is>
          <t>INT_L_X4Y53/INT_L.NE2END3-&gt;&gt;IMUX_L38</t>
        </is>
      </c>
      <c r="B620" t="inlineStr">
        <is>
          <t>Buffer</t>
        </is>
      </c>
      <c r="C620" t="n">
        <v>1.6107141875</v>
      </c>
      <c r="D620" t="n">
        <v>0.007713</v>
      </c>
      <c r="E620" t="n">
        <v>0.047</v>
      </c>
      <c r="F620" t="n">
        <v>0.038</v>
      </c>
      <c r="G620" t="n">
        <v>0.138</v>
      </c>
      <c r="H620" t="n">
        <v>0.114</v>
      </c>
      <c r="I620">
        <f>((((D625) + (D624))) + (D621 + D622))</f>
        <v/>
      </c>
      <c r="J620">
        <f>(((((D625) + (D624))) + (D621 + D622))*C620)</f>
        <v/>
      </c>
    </row>
    <row r="621">
      <c r="A621" t="inlineStr">
        <is>
          <t>INT_L_X4Y53/IMUX_L38</t>
        </is>
      </c>
      <c r="B621" t="inlineStr">
        <is>
          <t>Part of wire</t>
        </is>
      </c>
      <c r="C621" t="n">
        <v>0</v>
      </c>
      <c r="D621" t="n">
        <v>0</v>
      </c>
    </row>
    <row r="622">
      <c r="A622" t="inlineStr">
        <is>
          <t>CLBLL_L_X4Y53/CLBLL_IMUX38</t>
        </is>
      </c>
      <c r="B622" t="inlineStr">
        <is>
          <t>Part of wire</t>
        </is>
      </c>
      <c r="C622" t="n">
        <v>0</v>
      </c>
      <c r="D622" t="n">
        <v>0</v>
      </c>
      <c r="I622">
        <f>(((D621 + D622)/2) + (((D625) + (D624))))</f>
        <v/>
      </c>
      <c r="J622">
        <f>((C621 + C622)*(((D621 + D622)/2) + (((D625) + (D624)))))</f>
        <v/>
      </c>
    </row>
    <row r="623">
      <c r="A623" t="inlineStr">
        <is>
          <t>CLBLL_L_X4Y53/CLBLL_L.CLBLL_IMUX38-&gt;CLBLL_LL_D3</t>
        </is>
      </c>
      <c r="B623" t="inlineStr">
        <is>
          <t>PassTransistor</t>
        </is>
      </c>
      <c r="C623" t="n">
        <v>0</v>
      </c>
      <c r="E623" t="n">
        <v>0</v>
      </c>
      <c r="F623" t="n">
        <v>0</v>
      </c>
      <c r="G623" t="n">
        <v>0</v>
      </c>
      <c r="H623" t="n">
        <v>0</v>
      </c>
      <c r="I623">
        <f>((D625) + (D624))</f>
        <v/>
      </c>
      <c r="J623">
        <f>(((D625) + (D624))*C623)</f>
        <v/>
      </c>
    </row>
    <row r="624">
      <c r="A624" t="inlineStr">
        <is>
          <t>CLBLL_L_X4Y53/CLBLL_LL_D3</t>
        </is>
      </c>
      <c r="B624" t="inlineStr">
        <is>
          <t>Part of wire</t>
        </is>
      </c>
      <c r="C624" t="n">
        <v>0</v>
      </c>
      <c r="D624" t="n">
        <v>0</v>
      </c>
      <c r="I624">
        <f>(((D624)/2) + (D625))</f>
        <v/>
      </c>
      <c r="J624">
        <f>((C624)*(((D624)/2) + (D625)))</f>
        <v/>
      </c>
    </row>
    <row r="625">
      <c r="A625" t="inlineStr">
        <is>
          <t>ALU1/register_reg_r1_0_31_18_23_i_14/I2</t>
        </is>
      </c>
      <c r="B625" t="inlineStr">
        <is>
          <t>Inpin</t>
        </is>
      </c>
      <c r="D625" t="n">
        <v>0</v>
      </c>
      <c r="E625" t="n">
        <v>0.136</v>
      </c>
      <c r="F625" t="n">
        <v>0.109</v>
      </c>
      <c r="G625" t="n">
        <v>0.346</v>
      </c>
      <c r="H625" t="n">
        <v>0.279</v>
      </c>
    </row>
    <row r="626">
      <c r="A626" t="inlineStr">
        <is>
          <t>sw_IBUF[2]: sw_IBUF[2]_inst/O to ALU1/register_reg_r1_0_31_18_23_i_14/I2 sum delays</t>
        </is>
      </c>
      <c r="E626">
        <f>(E2 + E5 + E7 + E9 + E11 + E15 + E18 + E31 + E41 + E50 + E60 + E69 + E201 + E347 + E349 + E374 + E380 + E400 + E438 + E465 + E599 + E614 + E620 + E623 + E625)</f>
        <v/>
      </c>
      <c r="F626">
        <f>(F2 + F5 + F7 + F9 + F11 + F15 + F18 + F31 + F41 + F50 + F60 + F69 + F201 + F347 + F349 + F374 + F380 + F400 + F438 + F465 + F599 + F614 + F620 + F623 + F625)</f>
        <v/>
      </c>
      <c r="G626">
        <f>(G2 + G5 + G7 + G9 + G11 + G15 + G18 + G31 + G41 + G50 + G60 + G69 + G201 + G347 + G349 + G374 + G380 + G400 + G438 + G465 + G599 + G614 + G620 + G623 + G625)</f>
        <v/>
      </c>
      <c r="H626">
        <f>(H2 + H5 + H7 + H9 + H11 + H15 + H18 + H31 + H41 + H50 + H60 + H69 + H201 + H347 + H349 + H374 + H380 + H400 + H438 + H465 + H599 + H614 + H620 + H623 + H625)</f>
        <v/>
      </c>
      <c r="J626">
        <f>(J2 + J4 + J5 + J6 + J7 + J8 + J9 + J10 + J11 + J14 + J15 + J17 + J18 + J30 + J31 + J40 + J41 + J49 + J50 + J59 + J60 + J68 + J69 + J77 + J201 + J205 + J347 + J348 + J349 + J351 + J374 + J379 + J380 + J383 + J400 + J404 + J438 + J442 + J465 + J466 + J599 + J602 + J614 + J619 + J620 + J622 + J623 + J624 + J625)</f>
        <v/>
      </c>
    </row>
    <row r="627">
      <c r="A627" t="inlineStr">
        <is>
          <t>sw_IBUF[2]: sw_IBUF[2]_inst/O to ALU1/register_reg_r1_0_31_18_23_i_14/I2sum delays + cap delay</t>
        </is>
      </c>
      <c r="E627">
        <f>1000*(E626 + J626)</f>
        <v/>
      </c>
      <c r="F627">
        <f>1000*(F626 + J626)</f>
        <v/>
      </c>
      <c r="G627">
        <f>1000*(G626 + J626)</f>
        <v/>
      </c>
      <c r="H627">
        <f>1000*(H626 + J626)</f>
        <v/>
      </c>
    </row>
    <row r="629">
      <c r="A629" t="inlineStr">
        <is>
          <t>sw_IBUF[2]: sw_IBUF[2]_inst/O to ALU1/register_reg_r1_0_31_18_23_i_14/I2Total delay (from Vivado)</t>
        </is>
      </c>
      <c r="E629" t="inlineStr">
        <is>
          <t>1828</t>
        </is>
      </c>
      <c r="F629" t="inlineStr">
        <is>
          <t>1585</t>
        </is>
      </c>
      <c r="G629" t="inlineStr">
        <is>
          <t>3147</t>
        </is>
      </c>
      <c r="H629" t="inlineStr">
        <is>
          <t>2673</t>
        </is>
      </c>
    </row>
    <row r="631">
      <c r="A631" t="inlineStr">
        <is>
          <t>INT_L_X4Y53/INT_L.NE2END3-&gt;&gt;NE2BEG3</t>
        </is>
      </c>
      <c r="B631" t="inlineStr">
        <is>
          <t>Buffer</t>
        </is>
      </c>
      <c r="C631" t="n">
        <v>1.1851186875</v>
      </c>
      <c r="D631" t="n">
        <v>0.008473000000000001</v>
      </c>
      <c r="E631" t="n">
        <v>0.042</v>
      </c>
      <c r="F631" t="n">
        <v>0.034</v>
      </c>
      <c r="G631" t="n">
        <v>0.139</v>
      </c>
      <c r="H631" t="n">
        <v>0.115</v>
      </c>
      <c r="I631">
        <f>((D635 + D646 + D661) + (D632 + D633 + D634))</f>
        <v/>
      </c>
      <c r="J631">
        <f>(((D635 + D646 + D661) + (D632 + D633 + D634))*C631)</f>
        <v/>
      </c>
    </row>
    <row r="632">
      <c r="A632" t="inlineStr">
        <is>
          <t>INT_L_X4Y53/NE2BEG3</t>
        </is>
      </c>
      <c r="B632" t="inlineStr">
        <is>
          <t>Part of wire</t>
        </is>
      </c>
      <c r="C632" t="n">
        <v>0</v>
      </c>
      <c r="D632" t="n">
        <v>0</v>
      </c>
    </row>
    <row r="633">
      <c r="A633" t="inlineStr">
        <is>
          <t>INT_R_X5Y54/NE2END3</t>
        </is>
      </c>
      <c r="B633" t="inlineStr">
        <is>
          <t>Part of wire</t>
        </is>
      </c>
      <c r="C633" t="n">
        <v>0</v>
      </c>
      <c r="D633" t="n">
        <v>0</v>
      </c>
    </row>
    <row r="634">
      <c r="A634" t="inlineStr">
        <is>
          <t>INT_L_X4Y54/NE2A3</t>
        </is>
      </c>
      <c r="B634" t="inlineStr">
        <is>
          <t>Part of wire</t>
        </is>
      </c>
      <c r="C634" t="n">
        <v>0</v>
      </c>
      <c r="D634" t="n">
        <v>0</v>
      </c>
      <c r="I634">
        <f>(((D632 + D633 + D634)/2) + (D635 + D646 + D661))</f>
        <v/>
      </c>
      <c r="J634">
        <f>((C632 + C633 + C634)*(((D632 + D633 + D634)/2) + (D635 + D646 + D661)))</f>
        <v/>
      </c>
    </row>
    <row r="635">
      <c r="A635" t="inlineStr">
        <is>
          <t>INT_R_X5Y54/INT_R.NE2END3-&gt;&gt;IMUX23</t>
        </is>
      </c>
      <c r="B635" t="inlineStr">
        <is>
          <t>Buffer</t>
        </is>
      </c>
      <c r="C635" t="n">
        <v>1.6107141875</v>
      </c>
      <c r="D635" t="n">
        <v>0.007713</v>
      </c>
      <c r="E635" t="n">
        <v>0.047</v>
      </c>
      <c r="F635" t="n">
        <v>0.038</v>
      </c>
      <c r="G635" t="n">
        <v>0.138</v>
      </c>
      <c r="H635" t="n">
        <v>0.114</v>
      </c>
      <c r="I635">
        <f>((((D640) + (D639))) + (D636 + D637))</f>
        <v/>
      </c>
      <c r="J635">
        <f>(((((D640) + (D639))) + (D636 + D637))*C635)</f>
        <v/>
      </c>
    </row>
    <row r="636">
      <c r="A636" t="inlineStr">
        <is>
          <t>INT_R_X5Y54/IMUX23</t>
        </is>
      </c>
      <c r="B636" t="inlineStr">
        <is>
          <t>Part of wire</t>
        </is>
      </c>
      <c r="C636" t="n">
        <v>0</v>
      </c>
      <c r="D636" t="n">
        <v>0</v>
      </c>
    </row>
    <row r="637">
      <c r="A637" t="inlineStr">
        <is>
          <t>CLBLM_R_X5Y54/CLBLM_IMUX23</t>
        </is>
      </c>
      <c r="B637" t="inlineStr">
        <is>
          <t>Part of wire</t>
        </is>
      </c>
      <c r="C637" t="n">
        <v>0</v>
      </c>
      <c r="D637" t="n">
        <v>0</v>
      </c>
      <c r="I637">
        <f>(((D636 + D637)/2) + (((D640) + (D639))))</f>
        <v/>
      </c>
      <c r="J637">
        <f>((C636 + C637)*(((D636 + D637)/2) + (((D640) + (D639)))))</f>
        <v/>
      </c>
    </row>
    <row r="638">
      <c r="A638" t="inlineStr">
        <is>
          <t>CLBLM_R_X5Y54/CLBLM_R.CLBLM_IMUX23-&gt;CLBLM_L_C3</t>
        </is>
      </c>
      <c r="B638" t="inlineStr">
        <is>
          <t>PassTransistor</t>
        </is>
      </c>
      <c r="C638" t="n">
        <v>0</v>
      </c>
      <c r="E638" t="n">
        <v>0</v>
      </c>
      <c r="F638" t="n">
        <v>0</v>
      </c>
      <c r="G638" t="n">
        <v>0</v>
      </c>
      <c r="H638" t="n">
        <v>0</v>
      </c>
      <c r="I638">
        <f>((D640) + (D639))</f>
        <v/>
      </c>
      <c r="J638">
        <f>(((D640) + (D639))*C638)</f>
        <v/>
      </c>
    </row>
    <row r="639">
      <c r="A639" t="inlineStr">
        <is>
          <t>CLBLM_R_X5Y54/CLBLM_L_C3</t>
        </is>
      </c>
      <c r="B639" t="inlineStr">
        <is>
          <t>Part of wire</t>
        </is>
      </c>
      <c r="C639" t="n">
        <v>0</v>
      </c>
      <c r="D639" t="n">
        <v>0</v>
      </c>
      <c r="I639">
        <f>(((D639)/2) + (D640))</f>
        <v/>
      </c>
      <c r="J639">
        <f>((C639)*(((D639)/2) + (D640)))</f>
        <v/>
      </c>
    </row>
    <row r="640">
      <c r="A640" t="inlineStr">
        <is>
          <t>masterReg/register_reg_r1_0_31_24_29_i_17/I4</t>
        </is>
      </c>
      <c r="B640" t="inlineStr">
        <is>
          <t>Inpin</t>
        </is>
      </c>
      <c r="D640" t="n">
        <v>0</v>
      </c>
      <c r="E640" t="n">
        <v>0.137</v>
      </c>
      <c r="F640" t="n">
        <v>0.11</v>
      </c>
      <c r="G640" t="n">
        <v>0.351</v>
      </c>
      <c r="H640" t="n">
        <v>0.283</v>
      </c>
    </row>
    <row r="641">
      <c r="A641" t="inlineStr">
        <is>
          <t>sw_IBUF[2]: sw_IBUF[2]_inst/O to masterReg/register_reg_r1_0_31_24_29_i_17/I4 sum delays</t>
        </is>
      </c>
      <c r="E641">
        <f>(E2 + E5 + E7 + E9 + E11 + E15 + E18 + E31 + E41 + E50 + E60 + E69 + E201 + E347 + E349 + E374 + E380 + E400 + E438 + E465 + E599 + E614 + E631 + E635 + E638 + E640)</f>
        <v/>
      </c>
      <c r="F641">
        <f>(F2 + F5 + F7 + F9 + F11 + F15 + F18 + F31 + F41 + F50 + F60 + F69 + F201 + F347 + F349 + F374 + F380 + F400 + F438 + F465 + F599 + F614 + F631 + F635 + F638 + F640)</f>
        <v/>
      </c>
      <c r="G641">
        <f>(G2 + G5 + G7 + G9 + G11 + G15 + G18 + G31 + G41 + G50 + G60 + G69 + G201 + G347 + G349 + G374 + G380 + G400 + G438 + G465 + G599 + G614 + G631 + G635 + G638 + G640)</f>
        <v/>
      </c>
      <c r="H641">
        <f>(H2 + H5 + H7 + H9 + H11 + H15 + H18 + H31 + H41 + H50 + H60 + H69 + H201 + H347 + H349 + H374 + H380 + H400 + H438 + H465 + H599 + H614 + H631 + H635 + H638 + H640)</f>
        <v/>
      </c>
      <c r="J641">
        <f>(J2 + J4 + J5 + J6 + J7 + J8 + J9 + J10 + J11 + J14 + J15 + J17 + J18 + J30 + J31 + J40 + J41 + J49 + J50 + J59 + J60 + J68 + J69 + J77 + J201 + J205 + J347 + J348 + J349 + J351 + J374 + J379 + J380 + J383 + J400 + J404 + J438 + J442 + J465 + J466 + J599 + J602 + J614 + J619 + J631 + J634 + J635 + J637 + J638 + J639 + J640)</f>
        <v/>
      </c>
    </row>
    <row r="642">
      <c r="A642" t="inlineStr">
        <is>
          <t>sw_IBUF[2]: sw_IBUF[2]_inst/O to masterReg/register_reg_r1_0_31_24_29_i_17/I4sum delays + cap delay</t>
        </is>
      </c>
      <c r="E642">
        <f>1000*(E641 + J641)</f>
        <v/>
      </c>
      <c r="F642">
        <f>1000*(F641 + J641)</f>
        <v/>
      </c>
      <c r="G642">
        <f>1000*(G641 + J641)</f>
        <v/>
      </c>
      <c r="H642">
        <f>1000*(H641 + J641)</f>
        <v/>
      </c>
    </row>
    <row r="644">
      <c r="A644" t="inlineStr">
        <is>
          <t>sw_IBUF[2]: sw_IBUF[2]_inst/O to masterReg/register_reg_r1_0_31_24_29_i_17/I4Total delay (from Vivado)</t>
        </is>
      </c>
      <c r="E644" t="inlineStr">
        <is>
          <t>1897</t>
        </is>
      </c>
      <c r="F644" t="inlineStr">
        <is>
          <t>1646</t>
        </is>
      </c>
      <c r="G644" t="inlineStr">
        <is>
          <t>3288</t>
        </is>
      </c>
      <c r="H644" t="inlineStr">
        <is>
          <t>2794</t>
        </is>
      </c>
    </row>
    <row r="646">
      <c r="A646" t="inlineStr">
        <is>
          <t>INT_R_X5Y54/INT_R.NE2END3-&gt;&gt;NW2BEG3</t>
        </is>
      </c>
      <c r="B646" t="inlineStr">
        <is>
          <t>Buffer</t>
        </is>
      </c>
      <c r="C646" t="n">
        <v>1.1851186875</v>
      </c>
      <c r="D646" t="n">
        <v>0.008473000000000001</v>
      </c>
      <c r="E646" t="n">
        <v>0.043</v>
      </c>
      <c r="F646" t="n">
        <v>0.035</v>
      </c>
      <c r="G646" t="n">
        <v>0.14</v>
      </c>
      <c r="H646" t="n">
        <v>0.116</v>
      </c>
      <c r="I646">
        <f>((D650) + (D647 + D648 + D649))</f>
        <v/>
      </c>
      <c r="J646">
        <f>(((D650) + (D647 + D648 + D649))*C646)</f>
        <v/>
      </c>
    </row>
    <row r="647">
      <c r="A647" t="inlineStr">
        <is>
          <t>INT_R_X5Y54/NW2BEG3</t>
        </is>
      </c>
      <c r="B647" t="inlineStr">
        <is>
          <t>Part of wire</t>
        </is>
      </c>
      <c r="C647" t="n">
        <v>0</v>
      </c>
      <c r="D647" t="n">
        <v>0</v>
      </c>
    </row>
    <row r="648">
      <c r="A648" t="inlineStr">
        <is>
          <t>INT_L_X4Y55/NW2END3</t>
        </is>
      </c>
      <c r="B648" t="inlineStr">
        <is>
          <t>Part of wire</t>
        </is>
      </c>
      <c r="C648" t="n">
        <v>0</v>
      </c>
      <c r="D648" t="n">
        <v>0</v>
      </c>
    </row>
    <row r="649">
      <c r="A649" t="inlineStr">
        <is>
          <t>INT_R_X5Y55/NW2A3</t>
        </is>
      </c>
      <c r="B649" t="inlineStr">
        <is>
          <t>Part of wire</t>
        </is>
      </c>
      <c r="C649" t="n">
        <v>0</v>
      </c>
      <c r="D649" t="n">
        <v>0</v>
      </c>
      <c r="I649">
        <f>(((D647 + D648 + D649)/2) + (D650))</f>
        <v/>
      </c>
      <c r="J649">
        <f>((C647 + C648 + C649)*(((D647 + D648 + D649)/2) + (D650)))</f>
        <v/>
      </c>
    </row>
    <row r="650">
      <c r="A650" t="inlineStr">
        <is>
          <t>INT_L_X4Y55/INT_L.NW2END3-&gt;&gt;IMUX_L29</t>
        </is>
      </c>
      <c r="B650" t="inlineStr">
        <is>
          <t>Buffer</t>
        </is>
      </c>
      <c r="C650" t="n">
        <v>1.6107141875</v>
      </c>
      <c r="D650" t="n">
        <v>0.007713</v>
      </c>
      <c r="E650" t="n">
        <v>0.047</v>
      </c>
      <c r="F650" t="n">
        <v>0.038</v>
      </c>
      <c r="G650" t="n">
        <v>0.138</v>
      </c>
      <c r="H650" t="n">
        <v>0.114</v>
      </c>
      <c r="I650">
        <f>((((D655) + (D654))) + (D651 + D652))</f>
        <v/>
      </c>
      <c r="J650">
        <f>(((((D655) + (D654))) + (D651 + D652))*C650)</f>
        <v/>
      </c>
    </row>
    <row r="651">
      <c r="A651" t="inlineStr">
        <is>
          <t>INT_L_X4Y55/IMUX_L29</t>
        </is>
      </c>
      <c r="B651" t="inlineStr">
        <is>
          <t>Part of wire</t>
        </is>
      </c>
      <c r="C651" t="n">
        <v>0</v>
      </c>
      <c r="D651" t="n">
        <v>0</v>
      </c>
    </row>
    <row r="652">
      <c r="A652" t="inlineStr">
        <is>
          <t>CLBLL_L_X4Y55/CLBLL_IMUX29</t>
        </is>
      </c>
      <c r="B652" t="inlineStr">
        <is>
          <t>Part of wire</t>
        </is>
      </c>
      <c r="C652" t="n">
        <v>0</v>
      </c>
      <c r="D652" t="n">
        <v>0</v>
      </c>
      <c r="I652">
        <f>(((D651 + D652)/2) + (((D655) + (D654))))</f>
        <v/>
      </c>
      <c r="J652">
        <f>((C651 + C652)*(((D651 + D652)/2) + (((D655) + (D654)))))</f>
        <v/>
      </c>
    </row>
    <row r="653">
      <c r="A653" t="inlineStr">
        <is>
          <t>CLBLL_L_X4Y55/CLBLL_L.CLBLL_IMUX29-&gt;CLBLL_LL_C2</t>
        </is>
      </c>
      <c r="B653" t="inlineStr">
        <is>
          <t>PassTransistor</t>
        </is>
      </c>
      <c r="C653" t="n">
        <v>0</v>
      </c>
      <c r="E653" t="n">
        <v>0</v>
      </c>
      <c r="F653" t="n">
        <v>0</v>
      </c>
      <c r="G653" t="n">
        <v>0</v>
      </c>
      <c r="H653" t="n">
        <v>0</v>
      </c>
      <c r="I653">
        <f>((D655) + (D654))</f>
        <v/>
      </c>
      <c r="J653">
        <f>(((D655) + (D654))*C653)</f>
        <v/>
      </c>
    </row>
    <row r="654">
      <c r="A654" t="inlineStr">
        <is>
          <t>CLBLL_L_X4Y55/CLBLL_LL_C2</t>
        </is>
      </c>
      <c r="B654" t="inlineStr">
        <is>
          <t>Part of wire</t>
        </is>
      </c>
      <c r="C654" t="n">
        <v>0</v>
      </c>
      <c r="D654" t="n">
        <v>0.004545</v>
      </c>
      <c r="I654">
        <f>(((D654)/2) + (D655))</f>
        <v/>
      </c>
      <c r="J654">
        <f>((C654)*(((D654)/2) + (D655)))</f>
        <v/>
      </c>
    </row>
    <row r="655">
      <c r="A655" t="inlineStr">
        <is>
          <t>masterReg/register_reg_r1_0_31_18_23_i_17/I4</t>
        </is>
      </c>
      <c r="B655" t="inlineStr">
        <is>
          <t>Inpin</t>
        </is>
      </c>
      <c r="D655" t="n">
        <v>0</v>
      </c>
      <c r="E655" t="n">
        <v>0.213</v>
      </c>
      <c r="F655" t="n">
        <v>0.171</v>
      </c>
      <c r="G655" t="n">
        <v>0.507</v>
      </c>
      <c r="H655" t="n">
        <v>0.409</v>
      </c>
    </row>
    <row r="656">
      <c r="A656" t="inlineStr">
        <is>
          <t>sw_IBUF[2]: sw_IBUF[2]_inst/O to masterReg/register_reg_r1_0_31_18_23_i_17/I4 sum delays</t>
        </is>
      </c>
      <c r="E656">
        <f>(E2 + E5 + E7 + E9 + E11 + E15 + E18 + E31 + E41 + E50 + E60 + E69 + E201 + E347 + E349 + E374 + E380 + E400 + E438 + E465 + E599 + E614 + E631 + E646 + E650 + E653 + E655)</f>
        <v/>
      </c>
      <c r="F656">
        <f>(F2 + F5 + F7 + F9 + F11 + F15 + F18 + F31 + F41 + F50 + F60 + F69 + F201 + F347 + F349 + F374 + F380 + F400 + F438 + F465 + F599 + F614 + F631 + F646 + F650 + F653 + F655)</f>
        <v/>
      </c>
      <c r="G656">
        <f>(G2 + G5 + G7 + G9 + G11 + G15 + G18 + G31 + G41 + G50 + G60 + G69 + G201 + G347 + G349 + G374 + G380 + G400 + G438 + G465 + G599 + G614 + G631 + G646 + G650 + G653 + G655)</f>
        <v/>
      </c>
      <c r="H656">
        <f>(H2 + H5 + H7 + H9 + H11 + H15 + H18 + H31 + H41 + H50 + H60 + H69 + H201 + H347 + H349 + H374 + H380 + H400 + H438 + H465 + H599 + H614 + H631 + H646 + H650 + H653 + H655)</f>
        <v/>
      </c>
      <c r="J656">
        <f>(J2 + J4 + J5 + J6 + J7 + J8 + J9 + J10 + J11 + J14 + J15 + J17 + J18 + J30 + J31 + J40 + J41 + J49 + J50 + J59 + J60 + J68 + J69 + J77 + J201 + J205 + J347 + J348 + J349 + J351 + J374 + J379 + J380 + J383 + J400 + J404 + J438 + J442 + J465 + J466 + J599 + J602 + J614 + J619 + J631 + J634 + J646 + J649 + J650 + J652 + J653 + J654 + J655)</f>
        <v/>
      </c>
    </row>
    <row r="657">
      <c r="A657" t="inlineStr">
        <is>
          <t>sw_IBUF[2]: sw_IBUF[2]_inst/O to masterReg/register_reg_r1_0_31_18_23_i_17/I4sum delays + cap delay</t>
        </is>
      </c>
      <c r="E657">
        <f>1000*(E656 + J656)</f>
        <v/>
      </c>
      <c r="F657">
        <f>1000*(F656 + J656)</f>
        <v/>
      </c>
      <c r="G657">
        <f>1000*(G656 + J656)</f>
        <v/>
      </c>
      <c r="H657">
        <f>1000*(H656 + J656)</f>
        <v/>
      </c>
    </row>
    <row r="659">
      <c r="A659" t="inlineStr">
        <is>
          <t>sw_IBUF[2]: sw_IBUF[2]_inst/O to masterReg/register_reg_r1_0_31_18_23_i_17/I4Total delay (from Vivado)</t>
        </is>
      </c>
      <c r="E659" t="inlineStr">
        <is>
          <t>2029</t>
        </is>
      </c>
      <c r="F659" t="inlineStr">
        <is>
          <t>1755</t>
        </is>
      </c>
      <c r="G659" t="inlineStr">
        <is>
          <t>3558</t>
        </is>
      </c>
      <c r="H659" t="inlineStr">
        <is>
          <t>3015</t>
        </is>
      </c>
    </row>
    <row r="661">
      <c r="A661" t="inlineStr">
        <is>
          <t>INT_R_X5Y54/INT_R.NE2END3-&gt;&gt;IMUX22</t>
        </is>
      </c>
      <c r="B661" t="inlineStr">
        <is>
          <t>Buffer</t>
        </is>
      </c>
      <c r="C661" t="n">
        <v>1.6107141875</v>
      </c>
      <c r="D661" t="n">
        <v>0.007713</v>
      </c>
      <c r="E661" t="n">
        <v>0.047</v>
      </c>
      <c r="F661" t="n">
        <v>0.038</v>
      </c>
      <c r="G661" t="n">
        <v>0.138</v>
      </c>
      <c r="H661" t="n">
        <v>0.114</v>
      </c>
      <c r="I661">
        <f>((((D666) + (D665))) + (D662 + D663))</f>
        <v/>
      </c>
      <c r="J661">
        <f>(((((D666) + (D665))) + (D662 + D663))*C661)</f>
        <v/>
      </c>
    </row>
    <row r="662">
      <c r="A662" t="inlineStr">
        <is>
          <t>INT_R_X5Y54/IMUX22</t>
        </is>
      </c>
      <c r="B662" t="inlineStr">
        <is>
          <t>Part of wire</t>
        </is>
      </c>
      <c r="C662" t="n">
        <v>0</v>
      </c>
      <c r="D662" t="n">
        <v>0</v>
      </c>
    </row>
    <row r="663">
      <c r="A663" t="inlineStr">
        <is>
          <t>CLBLM_R_X5Y54/CLBLM_IMUX22</t>
        </is>
      </c>
      <c r="B663" t="inlineStr">
        <is>
          <t>Part of wire</t>
        </is>
      </c>
      <c r="C663" t="n">
        <v>0</v>
      </c>
      <c r="D663" t="n">
        <v>0</v>
      </c>
      <c r="I663">
        <f>(((D662 + D663)/2) + (((D666) + (D665))))</f>
        <v/>
      </c>
      <c r="J663">
        <f>((C662 + C663)*(((D662 + D663)/2) + (((D666) + (D665)))))</f>
        <v/>
      </c>
    </row>
    <row r="664">
      <c r="A664" t="inlineStr">
        <is>
          <t>CLBLM_R_X5Y54/CLBLM_R.CLBLM_IMUX22-&gt;CLBLM_M_C3</t>
        </is>
      </c>
      <c r="B664" t="inlineStr">
        <is>
          <t>PassTransistor</t>
        </is>
      </c>
      <c r="C664" t="n">
        <v>0</v>
      </c>
      <c r="E664" t="n">
        <v>0</v>
      </c>
      <c r="F664" t="n">
        <v>0</v>
      </c>
      <c r="G664" t="n">
        <v>0</v>
      </c>
      <c r="H664" t="n">
        <v>0</v>
      </c>
      <c r="I664">
        <f>((D666) + (D665))</f>
        <v/>
      </c>
      <c r="J664">
        <f>(((D666) + (D665))*C664)</f>
        <v/>
      </c>
    </row>
    <row r="665">
      <c r="A665" t="inlineStr">
        <is>
          <t>CLBLM_R_X5Y54/CLBLM_M_C3</t>
        </is>
      </c>
      <c r="B665" t="inlineStr">
        <is>
          <t>Part of wire</t>
        </is>
      </c>
      <c r="C665" t="n">
        <v>0</v>
      </c>
      <c r="D665" t="n">
        <v>0</v>
      </c>
      <c r="I665">
        <f>(((D665)/2) + (D666))</f>
        <v/>
      </c>
      <c r="J665">
        <f>((C665)*(((D665)/2) + (D666)))</f>
        <v/>
      </c>
    </row>
    <row r="666">
      <c r="A666" t="inlineStr">
        <is>
          <t>ALU1/register_reg_r1_0_31_18_23_i_16/I2</t>
        </is>
      </c>
      <c r="B666" t="inlineStr">
        <is>
          <t>Inpin</t>
        </is>
      </c>
      <c r="D666" t="n">
        <v>0</v>
      </c>
      <c r="E666" t="n">
        <v>0.14</v>
      </c>
      <c r="F666" t="n">
        <v>0.113</v>
      </c>
      <c r="G666" t="n">
        <v>0.368</v>
      </c>
      <c r="H666" t="n">
        <v>0.297</v>
      </c>
    </row>
    <row r="667">
      <c r="A667" t="inlineStr">
        <is>
          <t>sw_IBUF[2]: sw_IBUF[2]_inst/O to ALU1/register_reg_r1_0_31_18_23_i_16/I2 sum delays</t>
        </is>
      </c>
      <c r="E667">
        <f>(E2 + E5 + E7 + E9 + E11 + E15 + E18 + E31 + E41 + E50 + E60 + E69 + E201 + E347 + E349 + E374 + E380 + E400 + E438 + E465 + E599 + E614 + E631 + E661 + E664 + E666)</f>
        <v/>
      </c>
      <c r="F667">
        <f>(F2 + F5 + F7 + F9 + F11 + F15 + F18 + F31 + F41 + F50 + F60 + F69 + F201 + F347 + F349 + F374 + F380 + F400 + F438 + F465 + F599 + F614 + F631 + F661 + F664 + F666)</f>
        <v/>
      </c>
      <c r="G667">
        <f>(G2 + G5 + G7 + G9 + G11 + G15 + G18 + G31 + G41 + G50 + G60 + G69 + G201 + G347 + G349 + G374 + G380 + G400 + G438 + G465 + G599 + G614 + G631 + G661 + G664 + G666)</f>
        <v/>
      </c>
      <c r="H667">
        <f>(H2 + H5 + H7 + H9 + H11 + H15 + H18 + H31 + H41 + H50 + H60 + H69 + H201 + H347 + H349 + H374 + H380 + H400 + H438 + H465 + H599 + H614 + H631 + H661 + H664 + H666)</f>
        <v/>
      </c>
      <c r="J667">
        <f>(J2 + J4 + J5 + J6 + J7 + J8 + J9 + J10 + J11 + J14 + J15 + J17 + J18 + J30 + J31 + J40 + J41 + J49 + J50 + J59 + J60 + J68 + J69 + J77 + J201 + J205 + J347 + J348 + J349 + J351 + J374 + J379 + J380 + J383 + J400 + J404 + J438 + J442 + J465 + J466 + J599 + J602 + J614 + J619 + J631 + J634 + J661 + J663 + J664 + J665 + J666)</f>
        <v/>
      </c>
    </row>
    <row r="668">
      <c r="A668" t="inlineStr">
        <is>
          <t>sw_IBUF[2]: sw_IBUF[2]_inst/O to ALU1/register_reg_r1_0_31_18_23_i_16/I2sum delays + cap delay</t>
        </is>
      </c>
      <c r="E668">
        <f>1000*(E667 + J667)</f>
        <v/>
      </c>
      <c r="F668">
        <f>1000*(F667 + J667)</f>
        <v/>
      </c>
      <c r="G668">
        <f>1000*(G667 + J667)</f>
        <v/>
      </c>
      <c r="H668">
        <f>1000*(H667 + J667)</f>
        <v/>
      </c>
    </row>
    <row r="670">
      <c r="A670" t="inlineStr">
        <is>
          <t>sw_IBUF[2]: sw_IBUF[2]_inst/O to ALU1/register_reg_r1_0_31_18_23_i_16/I2Total delay (from Vivado)</t>
        </is>
      </c>
      <c r="E670" t="inlineStr">
        <is>
          <t>1900</t>
        </is>
      </c>
      <c r="F670" t="inlineStr">
        <is>
          <t>1649</t>
        </is>
      </c>
      <c r="G670" t="inlineStr">
        <is>
          <t>3303</t>
        </is>
      </c>
      <c r="H670" t="inlineStr">
        <is>
          <t>2805</t>
        </is>
      </c>
    </row>
    <row r="672">
      <c r="A672" t="inlineStr">
        <is>
          <t>INT_L_X4Y53/INT_L.NE2END3-&gt;&gt;NL1BEG2</t>
        </is>
      </c>
      <c r="B672" t="inlineStr">
        <is>
          <t>Buffer</t>
        </is>
      </c>
      <c r="C672" t="n">
        <v>1.16220225</v>
      </c>
      <c r="D672" t="n">
        <v>0.008429000000000001</v>
      </c>
      <c r="E672" t="n">
        <v>0.054</v>
      </c>
      <c r="F672" t="n">
        <v>0.044</v>
      </c>
      <c r="G672" t="n">
        <v>0.131</v>
      </c>
      <c r="H672" t="n">
        <v>0.108</v>
      </c>
      <c r="I672">
        <f>((D675 + D686 + D702 + D713) + (D673 + D674))</f>
        <v/>
      </c>
      <c r="J672">
        <f>(((D675 + D686 + D702 + D713) + (D673 + D674))*C672)</f>
        <v/>
      </c>
    </row>
    <row r="673">
      <c r="A673" t="inlineStr">
        <is>
          <t>INT_L_X4Y53/NL1BEG2</t>
        </is>
      </c>
      <c r="B673" t="inlineStr">
        <is>
          <t>Part of wire</t>
        </is>
      </c>
      <c r="C673" t="n">
        <v>0</v>
      </c>
      <c r="D673" t="n">
        <v>0</v>
      </c>
    </row>
    <row r="674">
      <c r="A674" t="inlineStr">
        <is>
          <t>INT_L_X4Y54/NL1END2</t>
        </is>
      </c>
      <c r="B674" t="inlineStr">
        <is>
          <t>Part of wire</t>
        </is>
      </c>
      <c r="C674" t="n">
        <v>0</v>
      </c>
      <c r="D674" t="n">
        <v>0</v>
      </c>
      <c r="I674">
        <f>(((D673 + D674)/2) + (D675 + D686 + D702 + D713))</f>
        <v/>
      </c>
      <c r="J674">
        <f>((C673 + C674)*(((D673 + D674)/2) + (D675 + D686 + D702 + D713)))</f>
        <v/>
      </c>
    </row>
    <row r="675">
      <c r="A675" t="inlineStr">
        <is>
          <t>INT_L_X4Y54/INT_L.NL1END2-&gt;&gt;IMUX_L27</t>
        </is>
      </c>
      <c r="B675" t="inlineStr">
        <is>
          <t>Buffer</t>
        </is>
      </c>
      <c r="C675" t="n">
        <v>1.6107141875</v>
      </c>
      <c r="D675" t="n">
        <v>0.007713</v>
      </c>
      <c r="E675" t="n">
        <v>0.047</v>
      </c>
      <c r="F675" t="n">
        <v>0.038</v>
      </c>
      <c r="G675" t="n">
        <v>0.138</v>
      </c>
      <c r="H675" t="n">
        <v>0.114</v>
      </c>
      <c r="I675">
        <f>((((D680) + (D679))) + (D676 + D677))</f>
        <v/>
      </c>
      <c r="J675">
        <f>(((((D680) + (D679))) + (D676 + D677))*C675)</f>
        <v/>
      </c>
    </row>
    <row r="676">
      <c r="A676" t="inlineStr">
        <is>
          <t>INT_L_X4Y54/IMUX_L27</t>
        </is>
      </c>
      <c r="B676" t="inlineStr">
        <is>
          <t>Part of wire</t>
        </is>
      </c>
      <c r="C676" t="n">
        <v>0</v>
      </c>
      <c r="D676" t="n">
        <v>0</v>
      </c>
    </row>
    <row r="677">
      <c r="A677" t="inlineStr">
        <is>
          <t>CLBLL_L_X4Y54/CLBLL_IMUX27</t>
        </is>
      </c>
      <c r="B677" t="inlineStr">
        <is>
          <t>Part of wire</t>
        </is>
      </c>
      <c r="C677" t="n">
        <v>0</v>
      </c>
      <c r="D677" t="n">
        <v>0</v>
      </c>
      <c r="I677">
        <f>(((D676 + D677)/2) + (((D680) + (D679))))</f>
        <v/>
      </c>
      <c r="J677">
        <f>((C676 + C677)*(((D676 + D677)/2) + (((D680) + (D679)))))</f>
        <v/>
      </c>
    </row>
    <row r="678">
      <c r="A678" t="inlineStr">
        <is>
          <t>CLBLL_L_X4Y54/CLBLL_L.CLBLL_IMUX27-&gt;CLBLL_LL_B4</t>
        </is>
      </c>
      <c r="B678" t="inlineStr">
        <is>
          <t>PassTransistor</t>
        </is>
      </c>
      <c r="C678" t="n">
        <v>0</v>
      </c>
      <c r="E678" t="n">
        <v>0</v>
      </c>
      <c r="F678" t="n">
        <v>0</v>
      </c>
      <c r="G678" t="n">
        <v>0</v>
      </c>
      <c r="H678" t="n">
        <v>0</v>
      </c>
      <c r="I678">
        <f>((D680) + (D679))</f>
        <v/>
      </c>
      <c r="J678">
        <f>(((D680) + (D679))*C678)</f>
        <v/>
      </c>
    </row>
    <row r="679">
      <c r="A679" t="inlineStr">
        <is>
          <t>CLBLL_L_X4Y54/CLBLL_LL_B4</t>
        </is>
      </c>
      <c r="B679" t="inlineStr">
        <is>
          <t>Part of wire</t>
        </is>
      </c>
      <c r="C679" t="n">
        <v>0</v>
      </c>
      <c r="D679" t="n">
        <v>0.001136</v>
      </c>
      <c r="I679">
        <f>(((D679)/2) + (D680))</f>
        <v/>
      </c>
      <c r="J679">
        <f>((C679)*(((D679)/2) + (D680)))</f>
        <v/>
      </c>
    </row>
    <row r="680">
      <c r="A680" t="inlineStr">
        <is>
          <t>ALU1/register_reg_r1_0_31_18_23_i_18/I2</t>
        </is>
      </c>
      <c r="B680" t="inlineStr">
        <is>
          <t>Inpin</t>
        </is>
      </c>
      <c r="D680" t="n">
        <v>0</v>
      </c>
      <c r="E680" t="n">
        <v>0.107</v>
      </c>
      <c r="F680" t="n">
        <v>0.08599999999999999</v>
      </c>
      <c r="G680" t="n">
        <v>0.282</v>
      </c>
      <c r="H680" t="n">
        <v>0.228</v>
      </c>
    </row>
    <row r="681">
      <c r="A681" t="inlineStr">
        <is>
          <t>sw_IBUF[2]: sw_IBUF[2]_inst/O to ALU1/register_reg_r1_0_31_18_23_i_18/I2 sum delays</t>
        </is>
      </c>
      <c r="E681">
        <f>(E2 + E5 + E7 + E9 + E11 + E15 + E18 + E31 + E41 + E50 + E60 + E69 + E201 + E347 + E349 + E374 + E380 + E400 + E438 + E465 + E599 + E614 + E672 + E675 + E678 + E680)</f>
        <v/>
      </c>
      <c r="F681">
        <f>(F2 + F5 + F7 + F9 + F11 + F15 + F18 + F31 + F41 + F50 + F60 + F69 + F201 + F347 + F349 + F374 + F380 + F400 + F438 + F465 + F599 + F614 + F672 + F675 + F678 + F680)</f>
        <v/>
      </c>
      <c r="G681">
        <f>(G2 + G5 + G7 + G9 + G11 + G15 + G18 + G31 + G41 + G50 + G60 + G69 + G201 + G347 + G349 + G374 + G380 + G400 + G438 + G465 + G599 + G614 + G672 + G675 + G678 + G680)</f>
        <v/>
      </c>
      <c r="H681">
        <f>(H2 + H5 + H7 + H9 + H11 + H15 + H18 + H31 + H41 + H50 + H60 + H69 + H201 + H347 + H349 + H374 + H380 + H400 + H438 + H465 + H599 + H614 + H672 + H675 + H678 + H680)</f>
        <v/>
      </c>
      <c r="J681">
        <f>(J2 + J4 + J5 + J6 + J7 + J8 + J9 + J10 + J11 + J14 + J15 + J17 + J18 + J30 + J31 + J40 + J41 + J49 + J50 + J59 + J60 + J68 + J69 + J77 + J201 + J205 + J347 + J348 + J349 + J351 + J374 + J379 + J380 + J383 + J400 + J404 + J438 + J442 + J465 + J466 + J599 + J602 + J614 + J619 + J672 + J674 + J675 + J677 + J678 + J679 + J680)</f>
        <v/>
      </c>
    </row>
    <row r="682">
      <c r="A682" t="inlineStr">
        <is>
          <t>sw_IBUF[2]: sw_IBUF[2]_inst/O to ALU1/register_reg_r1_0_31_18_23_i_18/I2sum delays + cap delay</t>
        </is>
      </c>
      <c r="E682">
        <f>1000*(E681 + J681)</f>
        <v/>
      </c>
      <c r="F682">
        <f>1000*(F681 + J681)</f>
        <v/>
      </c>
      <c r="G682">
        <f>1000*(G681 + J681)</f>
        <v/>
      </c>
      <c r="H682">
        <f>1000*(H681 + J681)</f>
        <v/>
      </c>
    </row>
    <row r="684">
      <c r="A684" t="inlineStr">
        <is>
          <t>sw_IBUF[2]: sw_IBUF[2]_inst/O to ALU1/register_reg_r1_0_31_18_23_i_18/I2Total delay (from Vivado)</t>
        </is>
      </c>
      <c r="E684" t="inlineStr">
        <is>
          <t>1888</t>
        </is>
      </c>
      <c r="F684" t="inlineStr">
        <is>
          <t>1641</t>
        </is>
      </c>
      <c r="G684" t="inlineStr">
        <is>
          <t>3229</t>
        </is>
      </c>
      <c r="H684" t="inlineStr">
        <is>
          <t>2747</t>
        </is>
      </c>
    </row>
    <row r="686">
      <c r="A686" t="inlineStr">
        <is>
          <t>INT_L_X4Y54/INT_L.NL1END2-&gt;&gt;FAN_ALT6</t>
        </is>
      </c>
      <c r="B686" t="inlineStr">
        <is>
          <t>Buffer</t>
        </is>
      </c>
      <c r="C686" t="n">
        <v>0</v>
      </c>
      <c r="D686" t="n">
        <v>0.00757</v>
      </c>
      <c r="E686" t="n">
        <v>0</v>
      </c>
      <c r="F686" t="n">
        <v>0</v>
      </c>
      <c r="G686" t="n">
        <v>0</v>
      </c>
      <c r="H686" t="n">
        <v>0</v>
      </c>
      <c r="I686">
        <f>((D688) + (D687))</f>
        <v/>
      </c>
      <c r="J686">
        <f>(((D688) + (D687))*C686)</f>
        <v/>
      </c>
    </row>
    <row r="687">
      <c r="A687" t="inlineStr">
        <is>
          <t>INT_L_X4Y54/FAN_ALT6</t>
        </is>
      </c>
      <c r="B687" t="inlineStr">
        <is>
          <t>Part of wire</t>
        </is>
      </c>
      <c r="C687" t="n">
        <v>0</v>
      </c>
      <c r="D687" t="n">
        <v>0</v>
      </c>
      <c r="I687">
        <f>(((D687)/2) + (D688))</f>
        <v/>
      </c>
      <c r="J687">
        <f>((C687)*(((D687)/2) + (D688)))</f>
        <v/>
      </c>
    </row>
    <row r="688">
      <c r="A688" t="inlineStr">
        <is>
          <t>INT_L_X4Y54/INT_L.FAN_ALT6-&gt;&gt;FAN_BOUNCE6</t>
        </is>
      </c>
      <c r="B688" t="inlineStr">
        <is>
          <t>Buffer</t>
        </is>
      </c>
      <c r="C688" t="n">
        <v>1.4764880625</v>
      </c>
      <c r="D688" t="n">
        <v>0</v>
      </c>
      <c r="E688" t="n">
        <v>0.059</v>
      </c>
      <c r="F688" t="n">
        <v>0.049</v>
      </c>
      <c r="G688" t="n">
        <v>0.178</v>
      </c>
      <c r="H688" t="n">
        <v>0.147</v>
      </c>
      <c r="I688">
        <f>((D691) + (D689 + D690))</f>
        <v/>
      </c>
      <c r="J688">
        <f>(((D691) + (D689 + D690))*C688)</f>
        <v/>
      </c>
    </row>
    <row r="689">
      <c r="A689" t="inlineStr">
        <is>
          <t>INT_L_X4Y54/FAN_BOUNCE6</t>
        </is>
      </c>
      <c r="B689" t="inlineStr">
        <is>
          <t>Part of wire</t>
        </is>
      </c>
      <c r="C689" t="n">
        <v>0</v>
      </c>
      <c r="D689" t="n">
        <v>0</v>
      </c>
    </row>
    <row r="690">
      <c r="A690" t="inlineStr">
        <is>
          <t>INT_L_X4Y53/FAN_BOUNCE_S3_6</t>
        </is>
      </c>
      <c r="B690" t="inlineStr">
        <is>
          <t>Part of wire</t>
        </is>
      </c>
      <c r="C690" t="n">
        <v>0</v>
      </c>
      <c r="D690" t="n">
        <v>0</v>
      </c>
      <c r="I690">
        <f>(((D689 + D690)/2) + (D691))</f>
        <v/>
      </c>
      <c r="J690">
        <f>((C689 + C690)*(((D689 + D690)/2) + (D691)))</f>
        <v/>
      </c>
    </row>
    <row r="691">
      <c r="A691" t="inlineStr">
        <is>
          <t>INT_L_X4Y54/INT_L.FAN_BOUNCE6-&gt;&gt;IMUX_L33</t>
        </is>
      </c>
      <c r="B691" t="inlineStr">
        <is>
          <t>Buffer</t>
        </is>
      </c>
      <c r="C691" t="n">
        <v>1.6107141875</v>
      </c>
      <c r="D691" t="n">
        <v>0.007713</v>
      </c>
      <c r="E691" t="n">
        <v>0.047</v>
      </c>
      <c r="F691" t="n">
        <v>0.038</v>
      </c>
      <c r="G691" t="n">
        <v>0.138</v>
      </c>
      <c r="H691" t="n">
        <v>0.114</v>
      </c>
      <c r="I691">
        <f>((((D696) + (D695))) + (D692 + D693))</f>
        <v/>
      </c>
      <c r="J691">
        <f>(((((D696) + (D695))) + (D692 + D693))*C691)</f>
        <v/>
      </c>
    </row>
    <row r="692">
      <c r="A692" t="inlineStr">
        <is>
          <t>INT_L_X4Y54/IMUX_L33</t>
        </is>
      </c>
      <c r="B692" t="inlineStr">
        <is>
          <t>Part of wire</t>
        </is>
      </c>
      <c r="C692" t="n">
        <v>0</v>
      </c>
      <c r="D692" t="n">
        <v>0</v>
      </c>
    </row>
    <row r="693">
      <c r="A693" t="inlineStr">
        <is>
          <t>CLBLL_L_X4Y54/CLBLL_IMUX33</t>
        </is>
      </c>
      <c r="B693" t="inlineStr">
        <is>
          <t>Part of wire</t>
        </is>
      </c>
      <c r="C693" t="n">
        <v>0</v>
      </c>
      <c r="D693" t="n">
        <v>0</v>
      </c>
      <c r="I693">
        <f>(((D692 + D693)/2) + (((D696) + (D695))))</f>
        <v/>
      </c>
      <c r="J693">
        <f>((C692 + C693)*(((D692 + D693)/2) + (((D696) + (D695)))))</f>
        <v/>
      </c>
    </row>
    <row r="694">
      <c r="A694" t="inlineStr">
        <is>
          <t>CLBLL_L_X4Y54/CLBLL_L.CLBLL_IMUX33-&gt;CLBLL_L_C1</t>
        </is>
      </c>
      <c r="B694" t="inlineStr">
        <is>
          <t>PassTransistor</t>
        </is>
      </c>
      <c r="C694" t="n">
        <v>0</v>
      </c>
      <c r="E694" t="n">
        <v>0</v>
      </c>
      <c r="F694" t="n">
        <v>0</v>
      </c>
      <c r="G694" t="n">
        <v>0</v>
      </c>
      <c r="H694" t="n">
        <v>0</v>
      </c>
      <c r="I694">
        <f>((D696) + (D695))</f>
        <v/>
      </c>
      <c r="J694">
        <f>(((D696) + (D695))*C694)</f>
        <v/>
      </c>
    </row>
    <row r="695">
      <c r="A695" t="inlineStr">
        <is>
          <t>CLBLL_L_X4Y54/CLBLL_L_C1</t>
        </is>
      </c>
      <c r="B695" t="inlineStr">
        <is>
          <t>Part of wire</t>
        </is>
      </c>
      <c r="C695" t="n">
        <v>0</v>
      </c>
      <c r="D695" t="n">
        <v>0</v>
      </c>
      <c r="I695">
        <f>(((D695)/2) + (D696))</f>
        <v/>
      </c>
      <c r="J695">
        <f>((C695)*(((D695)/2) + (D696)))</f>
        <v/>
      </c>
    </row>
    <row r="696">
      <c r="A696" t="inlineStr">
        <is>
          <t>masterReg/register_reg_r1_0_31_18_23_i_15/I4</t>
        </is>
      </c>
      <c r="B696" t="inlineStr">
        <is>
          <t>Inpin</t>
        </is>
      </c>
      <c r="D696" t="n">
        <v>0</v>
      </c>
      <c r="E696" t="n">
        <v>0.215</v>
      </c>
      <c r="F696" t="n">
        <v>0.173</v>
      </c>
      <c r="G696" t="n">
        <v>0.517</v>
      </c>
      <c r="H696" t="n">
        <v>0.417</v>
      </c>
    </row>
    <row r="697">
      <c r="A697" t="inlineStr">
        <is>
          <t>sw_IBUF[2]: sw_IBUF[2]_inst/O to masterReg/register_reg_r1_0_31_18_23_i_15/I4 sum delays</t>
        </is>
      </c>
      <c r="E697">
        <f>(E2 + E5 + E7 + E9 + E11 + E15 + E18 + E31 + E41 + E50 + E60 + E69 + E201 + E347 + E349 + E374 + E380 + E400 + E438 + E465 + E599 + E614 + E672 + E686 + E688 + E691 + E694 + E696)</f>
        <v/>
      </c>
      <c r="F697">
        <f>(F2 + F5 + F7 + F9 + F11 + F15 + F18 + F31 + F41 + F50 + F60 + F69 + F201 + F347 + F349 + F374 + F380 + F400 + F438 + F465 + F599 + F614 + F672 + F686 + F688 + F691 + F694 + F696)</f>
        <v/>
      </c>
      <c r="G697">
        <f>(G2 + G5 + G7 + G9 + G11 + G15 + G18 + G31 + G41 + G50 + G60 + G69 + G201 + G347 + G349 + G374 + G380 + G400 + G438 + G465 + G599 + G614 + G672 + G686 + G688 + G691 + G694 + G696)</f>
        <v/>
      </c>
      <c r="H697">
        <f>(H2 + H5 + H7 + H9 + H11 + H15 + H18 + H31 + H41 + H50 + H60 + H69 + H201 + H347 + H349 + H374 + H380 + H400 + H438 + H465 + H599 + H614 + H672 + H686 + H688 + H691 + H694 + H696)</f>
        <v/>
      </c>
      <c r="J697">
        <f>(J2 + J4 + J5 + J6 + J7 + J8 + J9 + J10 + J11 + J14 + J15 + J17 + J18 + J30 + J31 + J40 + J41 + J49 + J50 + J59 + J60 + J68 + J69 + J77 + J201 + J205 + J347 + J348 + J349 + J351 + J374 + J379 + J380 + J383 + J400 + J404 + J438 + J442 + J465 + J466 + J599 + J602 + J614 + J619 + J672 + J674 + J686 + J687 + J688 + J690 + J691 + J693 + J694 + J695 + J696)</f>
        <v/>
      </c>
    </row>
    <row r="698">
      <c r="A698" t="inlineStr">
        <is>
          <t>sw_IBUF[2]: sw_IBUF[2]_inst/O to masterReg/register_reg_r1_0_31_18_23_i_15/I4sum delays + cap delay</t>
        </is>
      </c>
      <c r="E698">
        <f>1000*(E697 + J697)</f>
        <v/>
      </c>
      <c r="F698">
        <f>1000*(F697 + J697)</f>
        <v/>
      </c>
      <c r="G698">
        <f>1000*(G697 + J697)</f>
        <v/>
      </c>
      <c r="H698">
        <f>1000*(H697 + J697)</f>
        <v/>
      </c>
    </row>
    <row r="700">
      <c r="A700" t="inlineStr">
        <is>
          <t>sw_IBUF[2]: sw_IBUF[2]_inst/O to masterReg/register_reg_r1_0_31_18_23_i_15/I4Total delay (from Vivado)</t>
        </is>
      </c>
      <c r="E700" t="inlineStr">
        <is>
          <t>2062</t>
        </is>
      </c>
      <c r="F700" t="inlineStr">
        <is>
          <t>1784</t>
        </is>
      </c>
      <c r="G700" t="inlineStr">
        <is>
          <t>3574</t>
        </is>
      </c>
      <c r="H700" t="inlineStr">
        <is>
          <t>3028</t>
        </is>
      </c>
    </row>
    <row r="702">
      <c r="A702" t="inlineStr">
        <is>
          <t>INT_L_X4Y54/INT_L.NL1END2-&gt;&gt;IMUX_L28</t>
        </is>
      </c>
      <c r="B702" t="inlineStr">
        <is>
          <t>Buffer</t>
        </is>
      </c>
      <c r="C702" t="n">
        <v>1.6107141875</v>
      </c>
      <c r="D702" t="n">
        <v>0.007713</v>
      </c>
      <c r="E702" t="n">
        <v>0.047</v>
      </c>
      <c r="F702" t="n">
        <v>0.038</v>
      </c>
      <c r="G702" t="n">
        <v>0.138</v>
      </c>
      <c r="H702" t="n">
        <v>0.114</v>
      </c>
      <c r="I702">
        <f>((((D707) + (D706))) + (D703 + D704))</f>
        <v/>
      </c>
      <c r="J702">
        <f>(((((D707) + (D706))) + (D703 + D704))*C702)</f>
        <v/>
      </c>
    </row>
    <row r="703">
      <c r="A703" t="inlineStr">
        <is>
          <t>INT_L_X4Y54/IMUX_L28</t>
        </is>
      </c>
      <c r="B703" t="inlineStr">
        <is>
          <t>Part of wire</t>
        </is>
      </c>
      <c r="C703" t="n">
        <v>0</v>
      </c>
      <c r="D703" t="n">
        <v>0</v>
      </c>
    </row>
    <row r="704">
      <c r="A704" t="inlineStr">
        <is>
          <t>CLBLL_L_X4Y54/CLBLL_IMUX28</t>
        </is>
      </c>
      <c r="B704" t="inlineStr">
        <is>
          <t>Part of wire</t>
        </is>
      </c>
      <c r="C704" t="n">
        <v>0</v>
      </c>
      <c r="D704" t="n">
        <v>0</v>
      </c>
      <c r="I704">
        <f>(((D703 + D704)/2) + (((D707) + (D706))))</f>
        <v/>
      </c>
      <c r="J704">
        <f>((C703 + C704)*(((D703 + D704)/2) + (((D707) + (D706)))))</f>
        <v/>
      </c>
    </row>
    <row r="705">
      <c r="A705" t="inlineStr">
        <is>
          <t>CLBLL_L_X4Y54/CLBLL_L.CLBLL_IMUX28-&gt;CLBLL_LL_C4</t>
        </is>
      </c>
      <c r="B705" t="inlineStr">
        <is>
          <t>PassTransistor</t>
        </is>
      </c>
      <c r="C705" t="n">
        <v>0</v>
      </c>
      <c r="E705" t="n">
        <v>0</v>
      </c>
      <c r="F705" t="n">
        <v>0</v>
      </c>
      <c r="G705" t="n">
        <v>0</v>
      </c>
      <c r="H705" t="n">
        <v>0</v>
      </c>
      <c r="I705">
        <f>((D707) + (D706))</f>
        <v/>
      </c>
      <c r="J705">
        <f>(((D707) + (D706))*C705)</f>
        <v/>
      </c>
    </row>
    <row r="706">
      <c r="A706" t="inlineStr">
        <is>
          <t>CLBLL_L_X4Y54/CLBLL_LL_C4</t>
        </is>
      </c>
      <c r="B706" t="inlineStr">
        <is>
          <t>Part of wire</t>
        </is>
      </c>
      <c r="C706" t="n">
        <v>0</v>
      </c>
      <c r="D706" t="n">
        <v>0.004545</v>
      </c>
      <c r="I706">
        <f>(((D706)/2) + (D707))</f>
        <v/>
      </c>
      <c r="J706">
        <f>((C706)*(((D706)/2) + (D707)))</f>
        <v/>
      </c>
    </row>
    <row r="707">
      <c r="A707" t="inlineStr">
        <is>
          <t>masterReg/readData2[22]_i_2/I3</t>
        </is>
      </c>
      <c r="B707" t="inlineStr">
        <is>
          <t>Inpin</t>
        </is>
      </c>
      <c r="D707" t="n">
        <v>0</v>
      </c>
      <c r="E707" t="n">
        <v>0.108</v>
      </c>
      <c r="F707" t="n">
        <v>0.08699999999999999</v>
      </c>
      <c r="G707" t="n">
        <v>0.281</v>
      </c>
      <c r="H707" t="n">
        <v>0.227</v>
      </c>
    </row>
    <row r="708">
      <c r="A708" t="inlineStr">
        <is>
          <t>sw_IBUF[2]: sw_IBUF[2]_inst/O to masterReg/readData2[22]_i_2/I3 sum delays</t>
        </is>
      </c>
      <c r="E708">
        <f>(E2 + E5 + E7 + E9 + E11 + E15 + E18 + E31 + E41 + E50 + E60 + E69 + E201 + E347 + E349 + E374 + E380 + E400 + E438 + E465 + E599 + E614 + E672 + E702 + E705 + E707)</f>
        <v/>
      </c>
      <c r="F708">
        <f>(F2 + F5 + F7 + F9 + F11 + F15 + F18 + F31 + F41 + F50 + F60 + F69 + F201 + F347 + F349 + F374 + F380 + F400 + F438 + F465 + F599 + F614 + F672 + F702 + F705 + F707)</f>
        <v/>
      </c>
      <c r="G708">
        <f>(G2 + G5 + G7 + G9 + G11 + G15 + G18 + G31 + G41 + G50 + G60 + G69 + G201 + G347 + G349 + G374 + G380 + G400 + G438 + G465 + G599 + G614 + G672 + G702 + G705 + G707)</f>
        <v/>
      </c>
      <c r="H708">
        <f>(H2 + H5 + H7 + H9 + H11 + H15 + H18 + H31 + H41 + H50 + H60 + H69 + H201 + H347 + H349 + H374 + H380 + H400 + H438 + H465 + H599 + H614 + H672 + H702 + H705 + H707)</f>
        <v/>
      </c>
      <c r="J708">
        <f>(J2 + J4 + J5 + J6 + J7 + J8 + J9 + J10 + J11 + J14 + J15 + J17 + J18 + J30 + J31 + J40 + J41 + J49 + J50 + J59 + J60 + J68 + J69 + J77 + J201 + J205 + J347 + J348 + J349 + J351 + J374 + J379 + J380 + J383 + J400 + J404 + J438 + J442 + J465 + J466 + J599 + J602 + J614 + J619 + J672 + J674 + J702 + J704 + J705 + J706 + J707)</f>
        <v/>
      </c>
    </row>
    <row r="709">
      <c r="A709" t="inlineStr">
        <is>
          <t>sw_IBUF[2]: sw_IBUF[2]_inst/O to masterReg/readData2[22]_i_2/I3sum delays + cap delay</t>
        </is>
      </c>
      <c r="E709">
        <f>1000*(E708 + J708)</f>
        <v/>
      </c>
      <c r="F709">
        <f>1000*(F708 + J708)</f>
        <v/>
      </c>
      <c r="G709">
        <f>1000*(G708 + J708)</f>
        <v/>
      </c>
      <c r="H709">
        <f>1000*(H708 + J708)</f>
        <v/>
      </c>
    </row>
    <row r="711">
      <c r="A711" t="inlineStr">
        <is>
          <t>sw_IBUF[2]: sw_IBUF[2]_inst/O to masterReg/readData2[22]_i_2/I3Total delay (from Vivado)</t>
        </is>
      </c>
      <c r="E711" t="inlineStr">
        <is>
          <t>1893</t>
        </is>
      </c>
      <c r="F711" t="inlineStr">
        <is>
          <t>1646</t>
        </is>
      </c>
      <c r="G711" t="inlineStr">
        <is>
          <t>3232</t>
        </is>
      </c>
      <c r="H711" t="inlineStr">
        <is>
          <t>2751</t>
        </is>
      </c>
    </row>
    <row r="713">
      <c r="A713" t="inlineStr">
        <is>
          <t>INT_L_X4Y54/INT_L.NL1END2-&gt;&gt;IMUX_L36</t>
        </is>
      </c>
      <c r="B713" t="inlineStr">
        <is>
          <t>Buffer</t>
        </is>
      </c>
      <c r="C713" t="n">
        <v>1.6107141875</v>
      </c>
      <c r="D713" t="n">
        <v>0.007713</v>
      </c>
      <c r="E713" t="n">
        <v>0.047</v>
      </c>
      <c r="F713" t="n">
        <v>0.038</v>
      </c>
      <c r="G713" t="n">
        <v>0.138</v>
      </c>
      <c r="H713" t="n">
        <v>0.114</v>
      </c>
      <c r="I713">
        <f>((((D718) + (D717))) + (D714 + D715))</f>
        <v/>
      </c>
      <c r="J713">
        <f>(((((D718) + (D717))) + (D714 + D715))*C713)</f>
        <v/>
      </c>
    </row>
    <row r="714">
      <c r="A714" t="inlineStr">
        <is>
          <t>INT_L_X4Y54/IMUX_L36</t>
        </is>
      </c>
      <c r="B714" t="inlineStr">
        <is>
          <t>Part of wire</t>
        </is>
      </c>
      <c r="C714" t="n">
        <v>0</v>
      </c>
      <c r="D714" t="n">
        <v>0</v>
      </c>
    </row>
    <row r="715">
      <c r="A715" t="inlineStr">
        <is>
          <t>CLBLL_L_X4Y54/CLBLL_IMUX36</t>
        </is>
      </c>
      <c r="B715" t="inlineStr">
        <is>
          <t>Part of wire</t>
        </is>
      </c>
      <c r="C715" t="n">
        <v>0</v>
      </c>
      <c r="D715" t="n">
        <v>0</v>
      </c>
      <c r="I715">
        <f>(((D714 + D715)/2) + (((D718) + (D717))))</f>
        <v/>
      </c>
      <c r="J715">
        <f>((C714 + C715)*(((D714 + D715)/2) + (((D718) + (D717)))))</f>
        <v/>
      </c>
    </row>
    <row r="716">
      <c r="A716" t="inlineStr">
        <is>
          <t>CLBLL_L_X4Y54/CLBLL_L.CLBLL_IMUX36-&gt;CLBLL_L_D2</t>
        </is>
      </c>
      <c r="B716" t="inlineStr">
        <is>
          <t>PassTransistor</t>
        </is>
      </c>
      <c r="C716" t="n">
        <v>0</v>
      </c>
      <c r="E716" t="n">
        <v>0</v>
      </c>
      <c r="F716" t="n">
        <v>0</v>
      </c>
      <c r="G716" t="n">
        <v>0</v>
      </c>
      <c r="H716" t="n">
        <v>0</v>
      </c>
      <c r="I716">
        <f>((D718) + (D717))</f>
        <v/>
      </c>
      <c r="J716">
        <f>(((D718) + (D717))*C716)</f>
        <v/>
      </c>
    </row>
    <row r="717">
      <c r="A717" t="inlineStr">
        <is>
          <t>CLBLL_L_X4Y54/CLBLL_L_D2</t>
        </is>
      </c>
      <c r="B717" t="inlineStr">
        <is>
          <t>Part of wire</t>
        </is>
      </c>
      <c r="C717" t="n">
        <v>0</v>
      </c>
      <c r="D717" t="n">
        <v>0</v>
      </c>
      <c r="I717">
        <f>(((D717)/2) + (D718))</f>
        <v/>
      </c>
      <c r="J717">
        <f>((C717)*(((D717)/2) + (D718)))</f>
        <v/>
      </c>
    </row>
    <row r="718">
      <c r="A718" t="inlineStr">
        <is>
          <t>masterReg/readData2[23]_i_2/I3</t>
        </is>
      </c>
      <c r="B718" t="inlineStr">
        <is>
          <t>Inpin</t>
        </is>
      </c>
      <c r="D718" t="n">
        <v>0</v>
      </c>
      <c r="E718" t="n">
        <v>0.213</v>
      </c>
      <c r="F718" t="n">
        <v>0.171</v>
      </c>
      <c r="G718" t="n">
        <v>0.509</v>
      </c>
      <c r="H718" t="n">
        <v>0.41</v>
      </c>
    </row>
    <row r="719">
      <c r="A719" t="inlineStr">
        <is>
          <t>sw_IBUF[2]: sw_IBUF[2]_inst/O to masterReg/readData2[23]_i_2/I3 sum delays</t>
        </is>
      </c>
      <c r="E719">
        <f>(E2 + E5 + E7 + E9 + E11 + E15 + E18 + E31 + E41 + E50 + E60 + E69 + E201 + E347 + E349 + E374 + E380 + E400 + E438 + E465 + E599 + E614 + E672 + E713 + E716 + E718)</f>
        <v/>
      </c>
      <c r="F719">
        <f>(F2 + F5 + F7 + F9 + F11 + F15 + F18 + F31 + F41 + F50 + F60 + F69 + F201 + F347 + F349 + F374 + F380 + F400 + F438 + F465 + F599 + F614 + F672 + F713 + F716 + F718)</f>
        <v/>
      </c>
      <c r="G719">
        <f>(G2 + G5 + G7 + G9 + G11 + G15 + G18 + G31 + G41 + G50 + G60 + G69 + G201 + G347 + G349 + G374 + G380 + G400 + G438 + G465 + G599 + G614 + G672 + G713 + G716 + G718)</f>
        <v/>
      </c>
      <c r="H719">
        <f>(H2 + H5 + H7 + H9 + H11 + H15 + H18 + H31 + H41 + H50 + H60 + H69 + H201 + H347 + H349 + H374 + H380 + H400 + H438 + H465 + H599 + H614 + H672 + H713 + H716 + H718)</f>
        <v/>
      </c>
      <c r="J719">
        <f>(J2 + J4 + J5 + J6 + J7 + J8 + J9 + J10 + J11 + J14 + J15 + J17 + J18 + J30 + J31 + J40 + J41 + J49 + J50 + J59 + J60 + J68 + J69 + J77 + J201 + J205 + J347 + J348 + J349 + J351 + J374 + J379 + J380 + J383 + J400 + J404 + J438 + J442 + J465 + J466 + J599 + J602 + J614 + J619 + J672 + J674 + J713 + J715 + J716 + J717 + J718)</f>
        <v/>
      </c>
    </row>
    <row r="720">
      <c r="A720" t="inlineStr">
        <is>
          <t>sw_IBUF[2]: sw_IBUF[2]_inst/O to masterReg/readData2[23]_i_2/I3sum delays + cap delay</t>
        </is>
      </c>
      <c r="E720">
        <f>1000*(E719 + J719)</f>
        <v/>
      </c>
      <c r="F720">
        <f>1000*(F719 + J719)</f>
        <v/>
      </c>
      <c r="G720">
        <f>1000*(G719 + J719)</f>
        <v/>
      </c>
      <c r="H720">
        <f>1000*(H719 + J719)</f>
        <v/>
      </c>
    </row>
    <row r="722">
      <c r="A722" t="inlineStr">
        <is>
          <t>sw_IBUF[2]: sw_IBUF[2]_inst/O to masterReg/readData2[23]_i_2/I3Total delay (from Vivado)</t>
        </is>
      </c>
      <c r="E722" t="inlineStr">
        <is>
          <t>1991</t>
        </is>
      </c>
      <c r="F722" t="inlineStr">
        <is>
          <t>1723</t>
        </is>
      </c>
      <c r="G722" t="inlineStr">
        <is>
          <t>3427</t>
        </is>
      </c>
      <c r="H722" t="inlineStr">
        <is>
          <t>2906</t>
        </is>
      </c>
    </row>
    <row r="724">
      <c r="A724" t="inlineStr">
        <is>
          <t>INT_L_X2Y50/INT_L.WR1END_S1_0-&gt;&gt;SR1BEG_S0</t>
        </is>
      </c>
      <c r="B724" t="inlineStr">
        <is>
          <t>Buffer</t>
        </is>
      </c>
      <c r="C724" t="n">
        <v>1.16220225</v>
      </c>
      <c r="D724" t="n">
        <v>0.008429000000000001</v>
      </c>
      <c r="E724" t="n">
        <v>0.056</v>
      </c>
      <c r="F724" t="n">
        <v>0.046</v>
      </c>
      <c r="G724" t="n">
        <v>0.132</v>
      </c>
      <c r="H724" t="n">
        <v>0.109</v>
      </c>
      <c r="I724">
        <f>((D726 + D737 + D748) + (D725))</f>
        <v/>
      </c>
      <c r="J724">
        <f>(((D726 + D737 + D748) + (D725))*C724)</f>
        <v/>
      </c>
    </row>
    <row r="725">
      <c r="A725" t="inlineStr">
        <is>
          <t>INT_L_X2Y50/SR1BEG_S0</t>
        </is>
      </c>
      <c r="B725" t="inlineStr">
        <is>
          <t>Part of wire</t>
        </is>
      </c>
      <c r="C725" t="n">
        <v>0</v>
      </c>
      <c r="D725" t="n">
        <v>0</v>
      </c>
      <c r="I725">
        <f>(((D725)/2) + (D726 + D737 + D748))</f>
        <v/>
      </c>
      <c r="J725">
        <f>((C725)*(((D725)/2) + (D726 + D737 + D748)))</f>
        <v/>
      </c>
    </row>
    <row r="726">
      <c r="A726" t="inlineStr">
        <is>
          <t>INT_L_X2Y50/INT_L.SR1BEG_S0-&gt;&gt;IMUX_L18</t>
        </is>
      </c>
      <c r="B726" t="inlineStr">
        <is>
          <t>Buffer</t>
        </is>
      </c>
      <c r="C726" t="n">
        <v>1.6107141875</v>
      </c>
      <c r="D726" t="n">
        <v>0.007713</v>
      </c>
      <c r="E726" t="n">
        <v>0.047</v>
      </c>
      <c r="F726" t="n">
        <v>0.038</v>
      </c>
      <c r="G726" t="n">
        <v>0.138</v>
      </c>
      <c r="H726" t="n">
        <v>0.114</v>
      </c>
      <c r="I726">
        <f>((((D731) + (D730))) + (D727 + D728))</f>
        <v/>
      </c>
      <c r="J726">
        <f>(((((D731) + (D730))) + (D727 + D728))*C726)</f>
        <v/>
      </c>
    </row>
    <row r="727">
      <c r="A727" t="inlineStr">
        <is>
          <t>INT_L_X2Y50/IMUX_L18</t>
        </is>
      </c>
      <c r="B727" t="inlineStr">
        <is>
          <t>Part of wire</t>
        </is>
      </c>
      <c r="C727" t="n">
        <v>0</v>
      </c>
      <c r="D727" t="n">
        <v>0</v>
      </c>
    </row>
    <row r="728">
      <c r="A728" t="inlineStr">
        <is>
          <t>CLBLL_L_X2Y50/CLBLL_IMUX18</t>
        </is>
      </c>
      <c r="B728" t="inlineStr">
        <is>
          <t>Part of wire</t>
        </is>
      </c>
      <c r="C728" t="n">
        <v>0</v>
      </c>
      <c r="D728" t="n">
        <v>0</v>
      </c>
      <c r="I728">
        <f>(((D727 + D728)/2) + (((D731) + (D730))))</f>
        <v/>
      </c>
      <c r="J728">
        <f>((C727 + C728)*(((D727 + D728)/2) + (((D731) + (D730)))))</f>
        <v/>
      </c>
    </row>
    <row r="729">
      <c r="A729" t="inlineStr">
        <is>
          <t>CLBLL_L_X2Y50/CLBLL_L.CLBLL_IMUX18-&gt;CLBLL_LL_B2</t>
        </is>
      </c>
      <c r="B729" t="inlineStr">
        <is>
          <t>PassTransistor</t>
        </is>
      </c>
      <c r="C729" t="n">
        <v>0</v>
      </c>
      <c r="E729" t="n">
        <v>0</v>
      </c>
      <c r="F729" t="n">
        <v>0</v>
      </c>
      <c r="G729" t="n">
        <v>0</v>
      </c>
      <c r="H729" t="n">
        <v>0</v>
      </c>
      <c r="I729">
        <f>((D731) + (D730))</f>
        <v/>
      </c>
      <c r="J729">
        <f>(((D731) + (D730))*C729)</f>
        <v/>
      </c>
    </row>
    <row r="730">
      <c r="A730" t="inlineStr">
        <is>
          <t>CLBLL_L_X2Y50/CLBLL_LL_B2</t>
        </is>
      </c>
      <c r="B730" t="inlineStr">
        <is>
          <t>Part of wire</t>
        </is>
      </c>
      <c r="C730" t="n">
        <v>0</v>
      </c>
      <c r="D730" t="n">
        <v>0.002273</v>
      </c>
      <c r="I730">
        <f>(((D730)/2) + (D731))</f>
        <v/>
      </c>
      <c r="J730">
        <f>((C730)*(((D730)/2) + (D731)))</f>
        <v/>
      </c>
    </row>
    <row r="731">
      <c r="A731" t="inlineStr">
        <is>
          <t>ALU1/register_reg_r1_0_31_18_23_i_10/I2</t>
        </is>
      </c>
      <c r="B731" t="inlineStr">
        <is>
          <t>Inpin</t>
        </is>
      </c>
      <c r="D731" t="n">
        <v>0</v>
      </c>
      <c r="E731" t="n">
        <v>0.212</v>
      </c>
      <c r="F731" t="n">
        <v>0.17</v>
      </c>
      <c r="G731" t="n">
        <v>0.506</v>
      </c>
      <c r="H731" t="n">
        <v>0.408</v>
      </c>
    </row>
    <row r="732">
      <c r="A732" t="inlineStr">
        <is>
          <t>sw_IBUF[2]: sw_IBUF[2]_inst/O to ALU1/register_reg_r1_0_31_18_23_i_10/I2 sum delays</t>
        </is>
      </c>
      <c r="E732">
        <f>(E2 + E5 + E7 + E9 + E11 + E15 + E18 + E31 + E41 + E50 + E60 + E69 + E201 + E347 + E349 + E374 + E380 + E400 + E438 + E724 + E726 + E729 + E731)</f>
        <v/>
      </c>
      <c r="F732">
        <f>(F2 + F5 + F7 + F9 + F11 + F15 + F18 + F31 + F41 + F50 + F60 + F69 + F201 + F347 + F349 + F374 + F380 + F400 + F438 + F724 + F726 + F729 + F731)</f>
        <v/>
      </c>
      <c r="G732">
        <f>(G2 + G5 + G7 + G9 + G11 + G15 + G18 + G31 + G41 + G50 + G60 + G69 + G201 + G347 + G349 + G374 + G380 + G400 + G438 + G724 + G726 + G729 + G731)</f>
        <v/>
      </c>
      <c r="H732">
        <f>(H2 + H5 + H7 + H9 + H11 + H15 + H18 + H31 + H41 + H50 + H60 + H69 + H201 + H347 + H349 + H374 + H380 + H400 + H438 + H724 + H726 + H729 + H731)</f>
        <v/>
      </c>
      <c r="J732">
        <f>(J2 + J4 + J5 + J6 + J7 + J8 + J9 + J10 + J11 + J14 + J15 + J17 + J18 + J30 + J31 + J40 + J41 + J49 + J50 + J59 + J60 + J68 + J69 + J77 + J201 + J205 + J347 + J348 + J349 + J351 + J374 + J379 + J380 + J383 + J400 + J404 + J438 + J442 + J724 + J725 + J726 + J728 + J729 + J730 + J731)</f>
        <v/>
      </c>
    </row>
    <row r="733">
      <c r="A733" t="inlineStr">
        <is>
          <t>sw_IBUF[2]: sw_IBUF[2]_inst/O to ALU1/register_reg_r1_0_31_18_23_i_10/I2sum delays + cap delay</t>
        </is>
      </c>
      <c r="E733">
        <f>1000*(E732 + J732)</f>
        <v/>
      </c>
      <c r="F733">
        <f>1000*(F732 + J732)</f>
        <v/>
      </c>
      <c r="G733">
        <f>1000*(G732 + J732)</f>
        <v/>
      </c>
      <c r="H733">
        <f>1000*(H732 + J732)</f>
        <v/>
      </c>
    </row>
    <row r="735">
      <c r="A735" t="inlineStr">
        <is>
          <t>sw_IBUF[2]: sw_IBUF[2]_inst/O to ALU1/register_reg_r1_0_31_18_23_i_10/I2Total delay (from Vivado)</t>
        </is>
      </c>
      <c r="E735" t="inlineStr">
        <is>
          <t>1762</t>
        </is>
      </c>
      <c r="F735" t="inlineStr">
        <is>
          <t>1520</t>
        </is>
      </c>
      <c r="G735" t="inlineStr">
        <is>
          <t>3006</t>
        </is>
      </c>
      <c r="H735" t="inlineStr">
        <is>
          <t>2544</t>
        </is>
      </c>
    </row>
    <row r="737">
      <c r="A737" t="inlineStr">
        <is>
          <t>INT_L_X2Y50/INT_L.SR1BEG_S0-&gt;&gt;IMUX_L26</t>
        </is>
      </c>
      <c r="B737" t="inlineStr">
        <is>
          <t>Buffer</t>
        </is>
      </c>
      <c r="C737" t="n">
        <v>1.6107141875</v>
      </c>
      <c r="D737" t="n">
        <v>0.007713</v>
      </c>
      <c r="E737" t="n">
        <v>0.047</v>
      </c>
      <c r="F737" t="n">
        <v>0.038</v>
      </c>
      <c r="G737" t="n">
        <v>0.138</v>
      </c>
      <c r="H737" t="n">
        <v>0.114</v>
      </c>
      <c r="I737">
        <f>((((D742) + (D741))) + (D738 + D739))</f>
        <v/>
      </c>
      <c r="J737">
        <f>(((((D742) + (D741))) + (D738 + D739))*C737)</f>
        <v/>
      </c>
    </row>
    <row r="738">
      <c r="A738" t="inlineStr">
        <is>
          <t>INT_L_X2Y50/IMUX_L26</t>
        </is>
      </c>
      <c r="B738" t="inlineStr">
        <is>
          <t>Part of wire</t>
        </is>
      </c>
      <c r="C738" t="n">
        <v>0</v>
      </c>
      <c r="D738" t="n">
        <v>0</v>
      </c>
    </row>
    <row r="739">
      <c r="A739" t="inlineStr">
        <is>
          <t>CLBLL_L_X2Y50/CLBLL_IMUX26</t>
        </is>
      </c>
      <c r="B739" t="inlineStr">
        <is>
          <t>Part of wire</t>
        </is>
      </c>
      <c r="C739" t="n">
        <v>0</v>
      </c>
      <c r="D739" t="n">
        <v>0</v>
      </c>
      <c r="I739">
        <f>(((D738 + D739)/2) + (((D742) + (D741))))</f>
        <v/>
      </c>
      <c r="J739">
        <f>((C738 + C739)*(((D738 + D739)/2) + (((D742) + (D741)))))</f>
        <v/>
      </c>
    </row>
    <row r="740">
      <c r="A740" t="inlineStr">
        <is>
          <t>CLBLL_L_X2Y50/CLBLL_L.CLBLL_IMUX26-&gt;CLBLL_L_B4</t>
        </is>
      </c>
      <c r="B740" t="inlineStr">
        <is>
          <t>PassTransistor</t>
        </is>
      </c>
      <c r="C740" t="n">
        <v>0</v>
      </c>
      <c r="E740" t="n">
        <v>0</v>
      </c>
      <c r="F740" t="n">
        <v>0</v>
      </c>
      <c r="G740" t="n">
        <v>0</v>
      </c>
      <c r="H740" t="n">
        <v>0</v>
      </c>
      <c r="I740">
        <f>((D742) + (D741))</f>
        <v/>
      </c>
      <c r="J740">
        <f>(((D742) + (D741))*C740)</f>
        <v/>
      </c>
    </row>
    <row r="741">
      <c r="A741" t="inlineStr">
        <is>
          <t>CLBLL_L_X2Y50/CLBLL_L_B4</t>
        </is>
      </c>
      <c r="B741" t="inlineStr">
        <is>
          <t>Part of wire</t>
        </is>
      </c>
      <c r="C741" t="n">
        <v>0</v>
      </c>
      <c r="D741" t="n">
        <v>0</v>
      </c>
      <c r="I741">
        <f>(((D741)/2) + (D742))</f>
        <v/>
      </c>
      <c r="J741">
        <f>((C741)*(((D741)/2) + (D742)))</f>
        <v/>
      </c>
    </row>
    <row r="742">
      <c r="A742" t="inlineStr">
        <is>
          <t>ALU1/register_reg_r1_0_31_12_17_i_16/I2</t>
        </is>
      </c>
      <c r="B742" t="inlineStr">
        <is>
          <t>Inpin</t>
        </is>
      </c>
      <c r="D742" t="n">
        <v>0</v>
      </c>
      <c r="E742" t="n">
        <v>0.107</v>
      </c>
      <c r="F742" t="n">
        <v>0.08599999999999999</v>
      </c>
      <c r="G742" t="n">
        <v>0.282</v>
      </c>
      <c r="H742" t="n">
        <v>0.228</v>
      </c>
    </row>
    <row r="743">
      <c r="A743" t="inlineStr">
        <is>
          <t>sw_IBUF[2]: sw_IBUF[2]_inst/O to ALU1/register_reg_r1_0_31_12_17_i_16/I2 sum delays</t>
        </is>
      </c>
      <c r="E743">
        <f>(E2 + E5 + E7 + E9 + E11 + E15 + E18 + E31 + E41 + E50 + E60 + E69 + E201 + E347 + E349 + E374 + E380 + E400 + E438 + E724 + E737 + E740 + E742)</f>
        <v/>
      </c>
      <c r="F743">
        <f>(F2 + F5 + F7 + F9 + F11 + F15 + F18 + F31 + F41 + F50 + F60 + F69 + F201 + F347 + F349 + F374 + F380 + F400 + F438 + F724 + F737 + F740 + F742)</f>
        <v/>
      </c>
      <c r="G743">
        <f>(G2 + G5 + G7 + G9 + G11 + G15 + G18 + G31 + G41 + G50 + G60 + G69 + G201 + G347 + G349 + G374 + G380 + G400 + G438 + G724 + G737 + G740 + G742)</f>
        <v/>
      </c>
      <c r="H743">
        <f>(H2 + H5 + H7 + H9 + H11 + H15 + H18 + H31 + H41 + H50 + H60 + H69 + H201 + H347 + H349 + H374 + H380 + H400 + H438 + H724 + H737 + H740 + H742)</f>
        <v/>
      </c>
      <c r="J743">
        <f>(J2 + J4 + J5 + J6 + J7 + J8 + J9 + J10 + J11 + J14 + J15 + J17 + J18 + J30 + J31 + J40 + J41 + J49 + J50 + J59 + J60 + J68 + J69 + J77 + J201 + J205 + J347 + J348 + J349 + J351 + J374 + J379 + J380 + J383 + J400 + J404 + J438 + J442 + J724 + J725 + J737 + J739 + J740 + J741 + J742)</f>
        <v/>
      </c>
    </row>
    <row r="744">
      <c r="A744" t="inlineStr">
        <is>
          <t>sw_IBUF[2]: sw_IBUF[2]_inst/O to ALU1/register_reg_r1_0_31_12_17_i_16/I2sum delays + cap delay</t>
        </is>
      </c>
      <c r="E744">
        <f>1000*(E743 + J743)</f>
        <v/>
      </c>
      <c r="F744">
        <f>1000*(F743 + J743)</f>
        <v/>
      </c>
      <c r="G744">
        <f>1000*(G743 + J743)</f>
        <v/>
      </c>
      <c r="H744">
        <f>1000*(H743 + J743)</f>
        <v/>
      </c>
    </row>
    <row r="746">
      <c r="A746" t="inlineStr">
        <is>
          <t>sw_IBUF[2]: sw_IBUF[2]_inst/O to ALU1/register_reg_r1_0_31_12_17_i_16/I2Total delay (from Vivado)</t>
        </is>
      </c>
      <c r="E746" t="inlineStr">
        <is>
          <t>1651</t>
        </is>
      </c>
      <c r="F746" t="inlineStr">
        <is>
          <t>1430</t>
        </is>
      </c>
      <c r="G746" t="inlineStr">
        <is>
          <t>2803</t>
        </is>
      </c>
      <c r="H746" t="inlineStr">
        <is>
          <t>2379</t>
        </is>
      </c>
    </row>
    <row r="748">
      <c r="A748" t="inlineStr">
        <is>
          <t>INT_L_X2Y50/INT_L.SR1BEG_S0-&gt;&gt;IMUX_L34</t>
        </is>
      </c>
      <c r="B748" t="inlineStr">
        <is>
          <t>Buffer</t>
        </is>
      </c>
      <c r="C748" t="n">
        <v>1.6107141875</v>
      </c>
      <c r="D748" t="n">
        <v>0.007713</v>
      </c>
      <c r="E748" t="n">
        <v>0.047</v>
      </c>
      <c r="F748" t="n">
        <v>0.038</v>
      </c>
      <c r="G748" t="n">
        <v>0.138</v>
      </c>
      <c r="H748" t="n">
        <v>0.114</v>
      </c>
      <c r="I748">
        <f>((((D753) + (D752))) + (D749 + D750))</f>
        <v/>
      </c>
      <c r="J748">
        <f>(((((D753) + (D752))) + (D749 + D750))*C748)</f>
        <v/>
      </c>
    </row>
    <row r="749">
      <c r="A749" t="inlineStr">
        <is>
          <t>INT_L_X2Y50/IMUX_L34</t>
        </is>
      </c>
      <c r="B749" t="inlineStr">
        <is>
          <t>Part of wire</t>
        </is>
      </c>
      <c r="C749" t="n">
        <v>0</v>
      </c>
      <c r="D749" t="n">
        <v>0</v>
      </c>
    </row>
    <row r="750">
      <c r="A750" t="inlineStr">
        <is>
          <t>CLBLL_L_X2Y50/CLBLL_IMUX34</t>
        </is>
      </c>
      <c r="B750" t="inlineStr">
        <is>
          <t>Part of wire</t>
        </is>
      </c>
      <c r="C750" t="n">
        <v>0</v>
      </c>
      <c r="D750" t="n">
        <v>0</v>
      </c>
      <c r="I750">
        <f>(((D749 + D750)/2) + (((D753) + (D752))))</f>
        <v/>
      </c>
      <c r="J750">
        <f>((C749 + C750)*(((D749 + D750)/2) + (((D753) + (D752)))))</f>
        <v/>
      </c>
    </row>
    <row r="751">
      <c r="A751" t="inlineStr">
        <is>
          <t>CLBLL_L_X2Y50/CLBLL_L.CLBLL_IMUX34-&gt;CLBLL_L_C6</t>
        </is>
      </c>
      <c r="B751" t="inlineStr">
        <is>
          <t>PassTransistor</t>
        </is>
      </c>
      <c r="C751" t="n">
        <v>0</v>
      </c>
      <c r="E751" t="n">
        <v>0</v>
      </c>
      <c r="F751" t="n">
        <v>0</v>
      </c>
      <c r="G751" t="n">
        <v>0</v>
      </c>
      <c r="H751" t="n">
        <v>0</v>
      </c>
      <c r="I751">
        <f>((D753) + (D752))</f>
        <v/>
      </c>
      <c r="J751">
        <f>(((D753) + (D752))*C751)</f>
        <v/>
      </c>
    </row>
    <row r="752">
      <c r="A752" t="inlineStr">
        <is>
          <t>CLBLL_L_X2Y50/CLBLL_L_C6</t>
        </is>
      </c>
      <c r="B752" t="inlineStr">
        <is>
          <t>Part of wire</t>
        </is>
      </c>
      <c r="C752" t="n">
        <v>0</v>
      </c>
      <c r="D752" t="n">
        <v>0</v>
      </c>
      <c r="I752">
        <f>(((D752)/2) + (D753))</f>
        <v/>
      </c>
      <c r="J752">
        <f>((C752)*(((D752)/2) + (D753)))</f>
        <v/>
      </c>
    </row>
    <row r="753">
      <c r="A753" t="inlineStr">
        <is>
          <t>masterReg/readData2[19]_i_2/I3</t>
        </is>
      </c>
      <c r="B753" t="inlineStr">
        <is>
          <t>Inpin</t>
        </is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t="inlineStr">
        <is>
          <t>sw_IBUF[2]: sw_IBUF[2]_inst/O to masterReg/readData2[19]_i_2/I3 sum delays</t>
        </is>
      </c>
      <c r="E754">
        <f>(E2 + E5 + E7 + E9 + E11 + E15 + E18 + E31 + E41 + E50 + E60 + E69 + E201 + E347 + E349 + E374 + E380 + E400 + E438 + E724 + E748 + E751 + E753)</f>
        <v/>
      </c>
      <c r="F754">
        <f>(F2 + F5 + F7 + F9 + F11 + F15 + F18 + F31 + F41 + F50 + F60 + F69 + F201 + F347 + F349 + F374 + F380 + F400 + F438 + F724 + F748 + F751 + F753)</f>
        <v/>
      </c>
      <c r="G754">
        <f>(G2 + G5 + G7 + G9 + G11 + G15 + G18 + G31 + G41 + G50 + G60 + G69 + G201 + G347 + G349 + G374 + G380 + G400 + G438 + G724 + G748 + G751 + G753)</f>
        <v/>
      </c>
      <c r="H754">
        <f>(H2 + H5 + H7 + H9 + H11 + H15 + H18 + H31 + H41 + H50 + H60 + H69 + H201 + H347 + H349 + H374 + H380 + H400 + H438 + H724 + H748 + H751 + H753)</f>
        <v/>
      </c>
      <c r="J754">
        <f>(J2 + J4 + J5 + J6 + J7 + J8 + J9 + J10 + J11 + J14 + J15 + J17 + J18 + J30 + J31 + J40 + J41 + J49 + J50 + J59 + J60 + J68 + J69 + J77 + J201 + J205 + J347 + J348 + J349 + J351 + J374 + J379 + J380 + J383 + J400 + J404 + J438 + J442 + J724 + J725 + J748 + J750 + J751 + J752 + J753)</f>
        <v/>
      </c>
    </row>
    <row r="755">
      <c r="A755" t="inlineStr">
        <is>
          <t>sw_IBUF[2]: sw_IBUF[2]_inst/O to masterReg/readData2[19]_i_2/I3sum delays + cap delay</t>
        </is>
      </c>
      <c r="E755">
        <f>1000*(E754 + J754)</f>
        <v/>
      </c>
      <c r="F755">
        <f>1000*(F754 + J754)</f>
        <v/>
      </c>
      <c r="G755">
        <f>1000*(G754 + J754)</f>
        <v/>
      </c>
      <c r="H755">
        <f>1000*(H754 + J754)</f>
        <v/>
      </c>
    </row>
    <row r="757">
      <c r="A757" t="inlineStr">
        <is>
          <t>sw_IBUF[2]: sw_IBUF[2]_inst/O to masterReg/readData2[19]_i_2/I3Total delay (from Vivado)</t>
        </is>
      </c>
      <c r="E757" t="inlineStr">
        <is>
          <t>1544</t>
        </is>
      </c>
      <c r="F757" t="inlineStr">
        <is>
          <t>1344</t>
        </is>
      </c>
      <c r="G757" t="inlineStr">
        <is>
          <t>2572</t>
        </is>
      </c>
      <c r="H757" t="inlineStr">
        <is>
          <t>2194</t>
        </is>
      </c>
    </row>
    <row r="759">
      <c r="A759" t="inlineStr">
        <is>
          <t>INT_R_X3Y48/INT_R.NN2END3-&gt;&gt;NL1BEG2</t>
        </is>
      </c>
      <c r="B759" t="inlineStr">
        <is>
          <t>Buffer</t>
        </is>
      </c>
      <c r="C759" t="n">
        <v>1.16220225</v>
      </c>
      <c r="D759" t="n">
        <v>0.008429000000000001</v>
      </c>
      <c r="E759" t="n">
        <v>0.054</v>
      </c>
      <c r="F759" t="n">
        <v>0.044</v>
      </c>
      <c r="G759" t="n">
        <v>0.131</v>
      </c>
      <c r="H759" t="n">
        <v>0.108</v>
      </c>
      <c r="I759">
        <f>((D762 + D780 + D791) + (D760 + D761))</f>
        <v/>
      </c>
      <c r="J759">
        <f>(((D762 + D780 + D791) + (D760 + D761))*C759)</f>
        <v/>
      </c>
    </row>
    <row r="760">
      <c r="A760" t="inlineStr">
        <is>
          <t>INT_R_X3Y48/NL1BEG2</t>
        </is>
      </c>
      <c r="B760" t="inlineStr">
        <is>
          <t>Part of wire</t>
        </is>
      </c>
      <c r="C760" t="n">
        <v>0</v>
      </c>
      <c r="D760" t="n">
        <v>0</v>
      </c>
    </row>
    <row r="761">
      <c r="A761" t="inlineStr">
        <is>
          <t>INT_R_X3Y49/NL1END2</t>
        </is>
      </c>
      <c r="B761" t="inlineStr">
        <is>
          <t>Part of wire</t>
        </is>
      </c>
      <c r="C761" t="n">
        <v>0</v>
      </c>
      <c r="D761" t="n">
        <v>0</v>
      </c>
      <c r="I761">
        <f>(((D760 + D761)/2) + (D762 + D780 + D791))</f>
        <v/>
      </c>
      <c r="J761">
        <f>((C760 + C761)*(((D760 + D761)/2) + (D762 + D780 + D791)))</f>
        <v/>
      </c>
    </row>
    <row r="762">
      <c r="A762" t="inlineStr">
        <is>
          <t>INT_R_X3Y49/INT_R.NL1END2-&gt;&gt;NE2BEG2</t>
        </is>
      </c>
      <c r="B762" t="inlineStr">
        <is>
          <t>Buffer</t>
        </is>
      </c>
      <c r="C762" t="n">
        <v>1.1851186875</v>
      </c>
      <c r="D762" t="n">
        <v>0.008473000000000001</v>
      </c>
      <c r="E762" t="n">
        <v>0.042</v>
      </c>
      <c r="F762" t="n">
        <v>0.034</v>
      </c>
      <c r="G762" t="n">
        <v>0.139</v>
      </c>
      <c r="H762" t="n">
        <v>0.115</v>
      </c>
      <c r="I762">
        <f>((D769) + (D763 + D764 + D765 + D766 + D767 + D768))</f>
        <v/>
      </c>
      <c r="J762">
        <f>(((D769) + (D763 + D764 + D765 + D766 + D767 + D768))*C762)</f>
        <v/>
      </c>
    </row>
    <row r="763">
      <c r="A763" t="inlineStr">
        <is>
          <t>INT_R_X3Y49/NE2BEG2</t>
        </is>
      </c>
      <c r="B763" t="inlineStr">
        <is>
          <t>Part of wire</t>
        </is>
      </c>
      <c r="C763" t="n">
        <v>0</v>
      </c>
      <c r="D763" t="n">
        <v>0</v>
      </c>
    </row>
    <row r="764">
      <c r="A764" t="inlineStr">
        <is>
          <t>INT_L_X4Y50/NE2END2</t>
        </is>
      </c>
      <c r="B764" t="inlineStr">
        <is>
          <t>Part of wire</t>
        </is>
      </c>
      <c r="C764" t="n">
        <v>0</v>
      </c>
      <c r="D764" t="n">
        <v>0</v>
      </c>
    </row>
    <row r="765">
      <c r="A765" t="inlineStr">
        <is>
          <t>BRKH_INT_X3Y49/BRKH_INT_NE2BEG2</t>
        </is>
      </c>
      <c r="B765" t="inlineStr">
        <is>
          <t>Part of wire</t>
        </is>
      </c>
      <c r="C765" t="n">
        <v>0.00523</v>
      </c>
      <c r="D765" t="n">
        <v>0.001</v>
      </c>
    </row>
    <row r="766">
      <c r="A766" t="inlineStr">
        <is>
          <t>INT_R_X3Y50/NE2A2</t>
        </is>
      </c>
      <c r="B766" t="inlineStr">
        <is>
          <t>Part of wire</t>
        </is>
      </c>
      <c r="C766" t="n">
        <v>0</v>
      </c>
      <c r="D766" t="n">
        <v>0</v>
      </c>
    </row>
    <row r="767">
      <c r="A767" t="inlineStr">
        <is>
          <t>CLBLM_R_X3Y50/CLBLM_NE2A2</t>
        </is>
      </c>
      <c r="B767" t="inlineStr">
        <is>
          <t>Part of wire</t>
        </is>
      </c>
      <c r="C767" t="n">
        <v>0.100092</v>
      </c>
      <c r="D767" t="n">
        <v>0.005469</v>
      </c>
    </row>
    <row r="768">
      <c r="A768" t="inlineStr">
        <is>
          <t>CLBLL_L_X4Y50/CLBLL_NE2A2</t>
        </is>
      </c>
      <c r="B768" t="inlineStr">
        <is>
          <t>Part of wire</t>
        </is>
      </c>
      <c r="C768" t="n">
        <v>0.08758100000000001</v>
      </c>
      <c r="D768" t="n">
        <v>0.005469</v>
      </c>
      <c r="I768">
        <f>(((D763 + D764 + D765 + D766 + D767 + D768)/2) + (D769))</f>
        <v/>
      </c>
      <c r="J768">
        <f>((C763 + C764 + C765 + C766 + C767 + C768)*(((D763 + D764 + D765 + D766 + D767 + D768)/2) + (D769)))</f>
        <v/>
      </c>
    </row>
    <row r="769">
      <c r="A769" t="inlineStr">
        <is>
          <t>INT_L_X4Y50/INT_L.NE2END2-&gt;&gt;IMUX_L36</t>
        </is>
      </c>
      <c r="B769" t="inlineStr">
        <is>
          <t>Buffer</t>
        </is>
      </c>
      <c r="C769" t="n">
        <v>1.6107141875</v>
      </c>
      <c r="D769" t="n">
        <v>0.007713</v>
      </c>
      <c r="E769" t="n">
        <v>0.047</v>
      </c>
      <c r="F769" t="n">
        <v>0.038</v>
      </c>
      <c r="G769" t="n">
        <v>0.138</v>
      </c>
      <c r="H769" t="n">
        <v>0.114</v>
      </c>
      <c r="I769">
        <f>((((D774) + (D773))) + (D770 + D771))</f>
        <v/>
      </c>
      <c r="J769">
        <f>(((((D774) + (D773))) + (D770 + D771))*C769)</f>
        <v/>
      </c>
    </row>
    <row r="770">
      <c r="A770" t="inlineStr">
        <is>
          <t>INT_L_X4Y50/IMUX_L36</t>
        </is>
      </c>
      <c r="B770" t="inlineStr">
        <is>
          <t>Part of wire</t>
        </is>
      </c>
      <c r="C770" t="n">
        <v>0</v>
      </c>
      <c r="D770" t="n">
        <v>0</v>
      </c>
    </row>
    <row r="771">
      <c r="A771" t="inlineStr">
        <is>
          <t>CLBLL_L_X4Y50/CLBLL_IMUX36</t>
        </is>
      </c>
      <c r="B771" t="inlineStr">
        <is>
          <t>Part of wire</t>
        </is>
      </c>
      <c r="C771" t="n">
        <v>0</v>
      </c>
      <c r="D771" t="n">
        <v>0</v>
      </c>
      <c r="I771">
        <f>(((D770 + D771)/2) + (((D774) + (D773))))</f>
        <v/>
      </c>
      <c r="J771">
        <f>((C770 + C771)*(((D770 + D771)/2) + (((D774) + (D773)))))</f>
        <v/>
      </c>
    </row>
    <row r="772">
      <c r="A772" t="inlineStr">
        <is>
          <t>CLBLL_L_X4Y50/CLBLL_L.CLBLL_IMUX36-&gt;CLBLL_L_D2</t>
        </is>
      </c>
      <c r="B772" t="inlineStr">
        <is>
          <t>PassTransistor</t>
        </is>
      </c>
      <c r="C772" t="n">
        <v>0</v>
      </c>
      <c r="E772" t="n">
        <v>0</v>
      </c>
      <c r="F772" t="n">
        <v>0</v>
      </c>
      <c r="G772" t="n">
        <v>0</v>
      </c>
      <c r="H772" t="n">
        <v>0</v>
      </c>
      <c r="I772">
        <f>((D774) + (D773))</f>
        <v/>
      </c>
      <c r="J772">
        <f>(((D774) + (D773))*C772)</f>
        <v/>
      </c>
    </row>
    <row r="773">
      <c r="A773" t="inlineStr">
        <is>
          <t>CLBLL_L_X4Y50/CLBLL_L_D2</t>
        </is>
      </c>
      <c r="B773" t="inlineStr">
        <is>
          <t>Part of wire</t>
        </is>
      </c>
      <c r="C773" t="n">
        <v>0</v>
      </c>
      <c r="D773" t="n">
        <v>0</v>
      </c>
      <c r="I773">
        <f>(((D773)/2) + (D774))</f>
        <v/>
      </c>
      <c r="J773">
        <f>((C773)*(((D773)/2) + (D774)))</f>
        <v/>
      </c>
    </row>
    <row r="774">
      <c r="A774" t="inlineStr">
        <is>
          <t>masterReg/readData2[17]_i_2/I3</t>
        </is>
      </c>
      <c r="B774" t="inlineStr">
        <is>
          <t>Inpin</t>
        </is>
      </c>
      <c r="D774" t="n">
        <v>0</v>
      </c>
      <c r="E774" t="n">
        <v>0.213</v>
      </c>
      <c r="F774" t="n">
        <v>0.171</v>
      </c>
      <c r="G774" t="n">
        <v>0.509</v>
      </c>
      <c r="H774" t="n">
        <v>0.41</v>
      </c>
    </row>
    <row r="775">
      <c r="A775" t="inlineStr">
        <is>
          <t>sw_IBUF[2]: sw_IBUF[2]_inst/O to masterReg/readData2[17]_i_2/I3 sum delays</t>
        </is>
      </c>
      <c r="E775">
        <f>(E2 + E5 + E7 + E9 + E11 + E15 + E18 + E31 + E41 + E50 + E60 + E69 + E201 + E347 + E349 + E374 + E380 + E759 + E762 + E769 + E772 + E774)</f>
        <v/>
      </c>
      <c r="F775">
        <f>(F2 + F5 + F7 + F9 + F11 + F15 + F18 + F31 + F41 + F50 + F60 + F69 + F201 + F347 + F349 + F374 + F380 + F759 + F762 + F769 + F772 + F774)</f>
        <v/>
      </c>
      <c r="G775">
        <f>(G2 + G5 + G7 + G9 + G11 + G15 + G18 + G31 + G41 + G50 + G60 + G69 + G201 + G347 + G349 + G374 + G380 + G759 + G762 + G769 + G772 + G774)</f>
        <v/>
      </c>
      <c r="H775">
        <f>(H2 + H5 + H7 + H9 + H11 + H15 + H18 + H31 + H41 + H50 + H60 + H69 + H201 + H347 + H349 + H374 + H380 + H759 + H762 + H769 + H772 + H774)</f>
        <v/>
      </c>
      <c r="J775">
        <f>(J2 + J4 + J5 + J6 + J7 + J8 + J9 + J10 + J11 + J14 + J15 + J17 + J18 + J30 + J31 + J40 + J41 + J49 + J50 + J59 + J60 + J68 + J69 + J77 + J201 + J205 + J347 + J348 + J349 + J351 + J374 + J379 + J380 + J383 + J759 + J761 + J762 + J768 + J769 + J771 + J772 + J773 + J774)</f>
        <v/>
      </c>
    </row>
    <row r="776">
      <c r="A776" t="inlineStr">
        <is>
          <t>sw_IBUF[2]: sw_IBUF[2]_inst/O to masterReg/readData2[17]_i_2/I3sum delays + cap delay</t>
        </is>
      </c>
      <c r="E776">
        <f>1000*(E775 + J775)</f>
        <v/>
      </c>
      <c r="F776">
        <f>1000*(F775 + J775)</f>
        <v/>
      </c>
      <c r="G776">
        <f>1000*(G775 + J775)</f>
        <v/>
      </c>
      <c r="H776">
        <f>1000*(H775 + J775)</f>
        <v/>
      </c>
    </row>
    <row r="778">
      <c r="A778" t="inlineStr">
        <is>
          <t>sw_IBUF[2]: sw_IBUF[2]_inst/O to masterReg/readData2[17]_i_2/I3Total delay (from Vivado)</t>
        </is>
      </c>
      <c r="E778" t="inlineStr">
        <is>
          <t>1654</t>
        </is>
      </c>
      <c r="F778" t="inlineStr">
        <is>
          <t>1422</t>
        </is>
      </c>
      <c r="G778" t="inlineStr">
        <is>
          <t>2860</t>
        </is>
      </c>
      <c r="H778" t="inlineStr">
        <is>
          <t>2415</t>
        </is>
      </c>
    </row>
    <row r="780">
      <c r="A780" t="inlineStr">
        <is>
          <t>INT_R_X3Y49/INT_R.NL1END2-&gt;&gt;IMUX28</t>
        </is>
      </c>
      <c r="B780" t="inlineStr">
        <is>
          <t>Buffer</t>
        </is>
      </c>
      <c r="C780" t="n">
        <v>1.6107141875</v>
      </c>
      <c r="D780" t="n">
        <v>0.007713</v>
      </c>
      <c r="E780" t="n">
        <v>0.047</v>
      </c>
      <c r="F780" t="n">
        <v>0.038</v>
      </c>
      <c r="G780" t="n">
        <v>0.138</v>
      </c>
      <c r="H780" t="n">
        <v>0.114</v>
      </c>
      <c r="I780">
        <f>((((D785) + (D784))) + (D781 + D782))</f>
        <v/>
      </c>
      <c r="J780">
        <f>(((((D785) + (D784))) + (D781 + D782))*C780)</f>
        <v/>
      </c>
    </row>
    <row r="781">
      <c r="A781" t="inlineStr">
        <is>
          <t>INT_R_X3Y49/IMUX28</t>
        </is>
      </c>
      <c r="B781" t="inlineStr">
        <is>
          <t>Part of wire</t>
        </is>
      </c>
      <c r="C781" t="n">
        <v>0</v>
      </c>
      <c r="D781" t="n">
        <v>0</v>
      </c>
    </row>
    <row r="782">
      <c r="A782" t="inlineStr">
        <is>
          <t>CLBLM_R_X3Y49/CLBLM_IMUX28</t>
        </is>
      </c>
      <c r="B782" t="inlineStr">
        <is>
          <t>Part of wire</t>
        </is>
      </c>
      <c r="C782" t="n">
        <v>0</v>
      </c>
      <c r="D782" t="n">
        <v>0</v>
      </c>
      <c r="I782">
        <f>(((D781 + D782)/2) + (((D785) + (D784))))</f>
        <v/>
      </c>
      <c r="J782">
        <f>((C781 + C782)*(((D781 + D782)/2) + (((D785) + (D784)))))</f>
        <v/>
      </c>
    </row>
    <row r="783">
      <c r="A783" t="inlineStr">
        <is>
          <t>CLBLM_R_X3Y49/CLBLM_R.CLBLM_IMUX28-&gt;CLBLM_M_C4</t>
        </is>
      </c>
      <c r="B783" t="inlineStr">
        <is>
          <t>PassTransistor</t>
        </is>
      </c>
      <c r="C783" t="n">
        <v>0</v>
      </c>
      <c r="E783" t="n">
        <v>0</v>
      </c>
      <c r="F783" t="n">
        <v>0</v>
      </c>
      <c r="G783" t="n">
        <v>0</v>
      </c>
      <c r="H783" t="n">
        <v>0</v>
      </c>
      <c r="I783">
        <f>((D785) + (D784))</f>
        <v/>
      </c>
      <c r="J783">
        <f>(((D785) + (D784))*C783)</f>
        <v/>
      </c>
    </row>
    <row r="784">
      <c r="A784" t="inlineStr">
        <is>
          <t>CLBLM_R_X3Y49/CLBLM_M_C4</t>
        </is>
      </c>
      <c r="B784" t="inlineStr">
        <is>
          <t>Part of wire</t>
        </is>
      </c>
      <c r="C784" t="n">
        <v>0</v>
      </c>
      <c r="D784" t="n">
        <v>0</v>
      </c>
      <c r="I784">
        <f>(((D784)/2) + (D785))</f>
        <v/>
      </c>
      <c r="J784">
        <f>((C784)*(((D784)/2) + (D785)))</f>
        <v/>
      </c>
    </row>
    <row r="785">
      <c r="A785" t="inlineStr">
        <is>
          <t>ALU1/register_reg_r1_0_31_12_17_i_18/I2</t>
        </is>
      </c>
      <c r="B785" t="inlineStr">
        <is>
          <t>Inpin</t>
        </is>
      </c>
      <c r="D785" t="n">
        <v>0</v>
      </c>
      <c r="E785" t="n">
        <v>0.111</v>
      </c>
      <c r="F785" t="n">
        <v>0.089</v>
      </c>
      <c r="G785" t="n">
        <v>0.3</v>
      </c>
      <c r="H785" t="n">
        <v>0.242</v>
      </c>
    </row>
    <row r="786">
      <c r="A786" t="inlineStr">
        <is>
          <t>sw_IBUF[2]: sw_IBUF[2]_inst/O to ALU1/register_reg_r1_0_31_12_17_i_18/I2 sum delays</t>
        </is>
      </c>
      <c r="E786">
        <f>(E2 + E5 + E7 + E9 + E11 + E15 + E18 + E31 + E41 + E50 + E60 + E69 + E201 + E347 + E349 + E374 + E380 + E759 + E780 + E783 + E785)</f>
        <v/>
      </c>
      <c r="F786">
        <f>(F2 + F5 + F7 + F9 + F11 + F15 + F18 + F31 + F41 + F50 + F60 + F69 + F201 + F347 + F349 + F374 + F380 + F759 + F780 + F783 + F785)</f>
        <v/>
      </c>
      <c r="G786">
        <f>(G2 + G5 + G7 + G9 + G11 + G15 + G18 + G31 + G41 + G50 + G60 + G69 + G201 + G347 + G349 + G374 + G380 + G759 + G780 + G783 + G785)</f>
        <v/>
      </c>
      <c r="H786">
        <f>(H2 + H5 + H7 + H9 + H11 + H15 + H18 + H31 + H41 + H50 + H60 + H69 + H201 + H347 + H349 + H374 + H380 + H759 + H780 + H783 + H785)</f>
        <v/>
      </c>
      <c r="J786">
        <f>(J2 + J4 + J5 + J6 + J7 + J8 + J9 + J10 + J11 + J14 + J15 + J17 + J18 + J30 + J31 + J40 + J41 + J49 + J50 + J59 + J60 + J68 + J69 + J77 + J201 + J205 + J347 + J348 + J349 + J351 + J374 + J379 + J380 + J383 + J759 + J761 + J780 + J782 + J783 + J784 + J785)</f>
        <v/>
      </c>
    </row>
    <row r="787">
      <c r="A787" t="inlineStr">
        <is>
          <t>sw_IBUF[2]: sw_IBUF[2]_inst/O to ALU1/register_reg_r1_0_31_12_17_i_18/I2sum delays + cap delay</t>
        </is>
      </c>
      <c r="E787">
        <f>1000*(E786 + J786)</f>
        <v/>
      </c>
      <c r="F787">
        <f>1000*(F786 + J786)</f>
        <v/>
      </c>
      <c r="G787">
        <f>1000*(G786 + J786)</f>
        <v/>
      </c>
      <c r="H787">
        <f>1000*(H786 + J786)</f>
        <v/>
      </c>
    </row>
    <row r="789">
      <c r="A789" t="inlineStr">
        <is>
          <t>sw_IBUF[2]: sw_IBUF[2]_inst/O to ALU1/register_reg_r1_0_31_12_17_i_18/I2Total delay (from Vivado)</t>
        </is>
      </c>
      <c r="E789" t="inlineStr">
        <is>
          <t>1482</t>
        </is>
      </c>
      <c r="F789" t="inlineStr">
        <is>
          <t>1278</t>
        </is>
      </c>
      <c r="G789" t="inlineStr">
        <is>
          <t>2532</t>
        </is>
      </c>
      <c r="H789" t="inlineStr">
        <is>
          <t>2144</t>
        </is>
      </c>
    </row>
    <row r="791">
      <c r="A791" t="inlineStr">
        <is>
          <t>INT_R_X3Y49/INT_R.NL1END2-&gt;&gt;BYP_ALT5</t>
        </is>
      </c>
      <c r="B791" t="inlineStr">
        <is>
          <t>Buffer</t>
        </is>
      </c>
      <c r="C791" t="n">
        <v>0</v>
      </c>
      <c r="D791" t="n">
        <v>0.00757</v>
      </c>
      <c r="E791" t="n">
        <v>0</v>
      </c>
      <c r="F791" t="n">
        <v>0</v>
      </c>
      <c r="G791" t="n">
        <v>0</v>
      </c>
      <c r="H791" t="n">
        <v>0</v>
      </c>
      <c r="I791">
        <f>((D793) + (D792))</f>
        <v/>
      </c>
      <c r="J791">
        <f>(((D793) + (D792))*C791)</f>
        <v/>
      </c>
    </row>
    <row r="792">
      <c r="A792" t="inlineStr">
        <is>
          <t>INT_R_X3Y49/BYP_ALT5</t>
        </is>
      </c>
      <c r="B792" t="inlineStr">
        <is>
          <t>Part of wire</t>
        </is>
      </c>
      <c r="C792" t="n">
        <v>0</v>
      </c>
      <c r="D792" t="n">
        <v>0</v>
      </c>
      <c r="I792">
        <f>(((D792)/2) + (D793))</f>
        <v/>
      </c>
      <c r="J792">
        <f>((C792)*(((D792)/2) + (D793)))</f>
        <v/>
      </c>
    </row>
    <row r="793">
      <c r="A793" t="inlineStr">
        <is>
          <t>INT_R_X3Y49/INT_R.BYP_ALT5-&gt;&gt;BYP_BOUNCE5</t>
        </is>
      </c>
      <c r="B793" t="inlineStr">
        <is>
          <t>Buffer</t>
        </is>
      </c>
      <c r="C793" t="n">
        <v>1.4764880625</v>
      </c>
      <c r="D793" t="n">
        <v>0</v>
      </c>
      <c r="E793" t="n">
        <v>0.059</v>
      </c>
      <c r="F793" t="n">
        <v>0.049</v>
      </c>
      <c r="G793" t="n">
        <v>0.178</v>
      </c>
      <c r="H793" t="n">
        <v>0.147</v>
      </c>
      <c r="I793">
        <f>((D795) + (D794))</f>
        <v/>
      </c>
      <c r="J793">
        <f>(((D795) + (D794))*C793)</f>
        <v/>
      </c>
    </row>
    <row r="794">
      <c r="A794" t="inlineStr">
        <is>
          <t>INT_R_X3Y49/BYP_BOUNCE5</t>
        </is>
      </c>
      <c r="B794" t="inlineStr">
        <is>
          <t>Part of wire</t>
        </is>
      </c>
      <c r="C794" t="n">
        <v>0</v>
      </c>
      <c r="D794" t="n">
        <v>0</v>
      </c>
      <c r="I794">
        <f>(((D794)/2) + (D795))</f>
        <v/>
      </c>
      <c r="J794">
        <f>((C794)*(((D794)/2) + (D795)))</f>
        <v/>
      </c>
    </row>
    <row r="795">
      <c r="A795" t="inlineStr">
        <is>
          <t>INT_R_X3Y49/INT_R.BYP_BOUNCE5-&gt;&gt;IMUX45</t>
        </is>
      </c>
      <c r="B795" t="inlineStr">
        <is>
          <t>Buffer</t>
        </is>
      </c>
      <c r="C795" t="n">
        <v>1.6107141875</v>
      </c>
      <c r="D795" t="n">
        <v>0.007713</v>
      </c>
      <c r="E795" t="n">
        <v>0.047</v>
      </c>
      <c r="F795" t="n">
        <v>0.038</v>
      </c>
      <c r="G795" t="n">
        <v>0.138</v>
      </c>
      <c r="H795" t="n">
        <v>0.114</v>
      </c>
      <c r="I795">
        <f>((((D800) + (D799))) + (D796 + D797))</f>
        <v/>
      </c>
      <c r="J795">
        <f>(((((D800) + (D799))) + (D796 + D797))*C795)</f>
        <v/>
      </c>
    </row>
    <row r="796">
      <c r="A796" t="inlineStr">
        <is>
          <t>INT_R_X3Y49/IMUX45</t>
        </is>
      </c>
      <c r="B796" t="inlineStr">
        <is>
          <t>Part of wire</t>
        </is>
      </c>
      <c r="C796" t="n">
        <v>0</v>
      </c>
      <c r="D796" t="n">
        <v>0</v>
      </c>
    </row>
    <row r="797">
      <c r="A797" t="inlineStr">
        <is>
          <t>CLBLM_R_X3Y49/CLBLM_IMUX45</t>
        </is>
      </c>
      <c r="B797" t="inlineStr">
        <is>
          <t>Part of wire</t>
        </is>
      </c>
      <c r="C797" t="n">
        <v>0</v>
      </c>
      <c r="D797" t="n">
        <v>0</v>
      </c>
      <c r="I797">
        <f>(((D796 + D797)/2) + (((D800) + (D799))))</f>
        <v/>
      </c>
      <c r="J797">
        <f>((C796 + C797)*(((D796 + D797)/2) + (((D800) + (D799)))))</f>
        <v/>
      </c>
    </row>
    <row r="798">
      <c r="A798" t="inlineStr">
        <is>
          <t>CLBLM_R_X3Y49/CLBLM_R.CLBLM_IMUX45-&gt;CLBLM_M_D2</t>
        </is>
      </c>
      <c r="B798" t="inlineStr">
        <is>
          <t>PassTransistor</t>
        </is>
      </c>
      <c r="C798" t="n">
        <v>0</v>
      </c>
      <c r="E798" t="n">
        <v>0</v>
      </c>
      <c r="F798" t="n">
        <v>0</v>
      </c>
      <c r="G798" t="n">
        <v>0</v>
      </c>
      <c r="H798" t="n">
        <v>0</v>
      </c>
      <c r="I798">
        <f>((D800) + (D799))</f>
        <v/>
      </c>
      <c r="J798">
        <f>(((D800) + (D799))*C798)</f>
        <v/>
      </c>
    </row>
    <row r="799">
      <c r="A799" t="inlineStr">
        <is>
          <t>CLBLM_R_X3Y49/CLBLM_M_D2</t>
        </is>
      </c>
      <c r="B799" t="inlineStr">
        <is>
          <t>Part of wire</t>
        </is>
      </c>
      <c r="C799" t="n">
        <v>0</v>
      </c>
      <c r="D799" t="n">
        <v>0</v>
      </c>
      <c r="I799">
        <f>(((D799)/2) + (D800))</f>
        <v/>
      </c>
      <c r="J799">
        <f>((C799)*(((D799)/2) + (D800)))</f>
        <v/>
      </c>
    </row>
    <row r="800">
      <c r="A800" t="inlineStr">
        <is>
          <t>masterReg/readData2[16]_i_2/I3</t>
        </is>
      </c>
      <c r="B800" t="inlineStr">
        <is>
          <t>Inpin</t>
        </is>
      </c>
      <c r="D800" t="n">
        <v>0</v>
      </c>
      <c r="E800" t="n">
        <v>0.219</v>
      </c>
      <c r="F800" t="n">
        <v>0.141</v>
      </c>
      <c r="G800" t="n">
        <v>0.52</v>
      </c>
      <c r="H800" t="n">
        <v>0.293</v>
      </c>
    </row>
    <row r="801">
      <c r="A801" t="inlineStr">
        <is>
          <t>sw_IBUF[2]: sw_IBUF[2]_inst/O to masterReg/readData2[16]_i_2/I3 sum delays</t>
        </is>
      </c>
      <c r="E801">
        <f>(E2 + E5 + E7 + E9 + E11 + E15 + E18 + E31 + E41 + E50 + E60 + E69 + E201 + E347 + E349 + E374 + E380 + E759 + E791 + E793 + E795 + E798 + E800)</f>
        <v/>
      </c>
      <c r="F801">
        <f>(F2 + F5 + F7 + F9 + F11 + F15 + F18 + F31 + F41 + F50 + F60 + F69 + F201 + F347 + F349 + F374 + F380 + F759 + F791 + F793 + F795 + F798 + F800)</f>
        <v/>
      </c>
      <c r="G801">
        <f>(G2 + G5 + G7 + G9 + G11 + G15 + G18 + G31 + G41 + G50 + G60 + G69 + G201 + G347 + G349 + G374 + G380 + G759 + G791 + G793 + G795 + G798 + G800)</f>
        <v/>
      </c>
      <c r="H801">
        <f>(H2 + H5 + H7 + H9 + H11 + H15 + H18 + H31 + H41 + H50 + H60 + H69 + H201 + H347 + H349 + H374 + H380 + H759 + H791 + H793 + H795 + H798 + H800)</f>
        <v/>
      </c>
      <c r="J801">
        <f>(J2 + J4 + J5 + J6 + J7 + J8 + J9 + J10 + J11 + J14 + J15 + J17 + J18 + J30 + J31 + J40 + J41 + J49 + J50 + J59 + J60 + J68 + J69 + J77 + J201 + J205 + J347 + J348 + J349 + J351 + J374 + J379 + J380 + J383 + J759 + J761 + J791 + J792 + J793 + J794 + J795 + J797 + J798 + J799 + J800)</f>
        <v/>
      </c>
    </row>
    <row r="802">
      <c r="A802" t="inlineStr">
        <is>
          <t>sw_IBUF[2]: sw_IBUF[2]_inst/O to masterReg/readData2[16]_i_2/I3sum delays + cap delay</t>
        </is>
      </c>
      <c r="E802">
        <f>1000*(E801 + J801)</f>
        <v/>
      </c>
      <c r="F802">
        <f>1000*(F801 + J801)</f>
        <v/>
      </c>
      <c r="G802">
        <f>1000*(G801 + J801)</f>
        <v/>
      </c>
      <c r="H802">
        <f>1000*(H801 + J801)</f>
        <v/>
      </c>
    </row>
    <row r="804">
      <c r="A804" t="inlineStr">
        <is>
          <t>sw_IBUF[2]: sw_IBUF[2]_inst/O to masterReg/readData2[16]_i_2/I3Total delay (from Vivado)</t>
        </is>
      </c>
      <c r="E804" t="inlineStr">
        <is>
          <t>1659</t>
        </is>
      </c>
      <c r="F804" t="inlineStr">
        <is>
          <t>1389</t>
        </is>
      </c>
      <c r="G804" t="inlineStr">
        <is>
          <t>2871</t>
        </is>
      </c>
      <c r="H804" t="inlineStr">
        <is>
          <t>2316</t>
        </is>
      </c>
    </row>
    <row r="806">
      <c r="A806" t="inlineStr">
        <is>
          <t>INT_L_X4Y45/INT_L.NR1END3-&gt;&gt;EL1BEG2</t>
        </is>
      </c>
      <c r="B806" t="inlineStr">
        <is>
          <t>Buffer</t>
        </is>
      </c>
      <c r="C806" t="n">
        <v>1.16220225</v>
      </c>
      <c r="D806" t="n">
        <v>0.008429000000000001</v>
      </c>
      <c r="E806" t="n">
        <v>0.043</v>
      </c>
      <c r="F806" t="n">
        <v>0.035</v>
      </c>
      <c r="G806" t="n">
        <v>0.123</v>
      </c>
      <c r="H806" t="n">
        <v>0.102</v>
      </c>
      <c r="I806">
        <f>((D809) + (D807 + D808))</f>
        <v/>
      </c>
      <c r="J806">
        <f>(((D809) + (D807 + D808))*C806)</f>
        <v/>
      </c>
    </row>
    <row r="807">
      <c r="A807" t="inlineStr">
        <is>
          <t>INT_L_X4Y45/EL1BEG2</t>
        </is>
      </c>
      <c r="B807" t="inlineStr">
        <is>
          <t>Part of wire</t>
        </is>
      </c>
      <c r="C807" t="n">
        <v>0</v>
      </c>
      <c r="D807" t="n">
        <v>0</v>
      </c>
    </row>
    <row r="808">
      <c r="A808" t="inlineStr">
        <is>
          <t>INT_R_X5Y45/EL1END2</t>
        </is>
      </c>
      <c r="B808" t="inlineStr">
        <is>
          <t>Part of wire</t>
        </is>
      </c>
      <c r="C808" t="n">
        <v>0</v>
      </c>
      <c r="D808" t="n">
        <v>0</v>
      </c>
      <c r="I808">
        <f>(((D807 + D808)/2) + (D809))</f>
        <v/>
      </c>
      <c r="J808">
        <f>((C807 + C808)*(((D807 + D808)/2) + (D809)))</f>
        <v/>
      </c>
    </row>
    <row r="809">
      <c r="A809" t="inlineStr">
        <is>
          <t>INT_R_X5Y45/INT_R.EL1END2-&gt;&gt;EE2BEG2</t>
        </is>
      </c>
      <c r="B809" t="inlineStr">
        <is>
          <t>Buffer</t>
        </is>
      </c>
      <c r="C809" t="n">
        <v>1.1851186875</v>
      </c>
      <c r="D809" t="n">
        <v>0.008473000000000001</v>
      </c>
      <c r="E809" t="n">
        <v>0.06</v>
      </c>
      <c r="F809" t="n">
        <v>0.05</v>
      </c>
      <c r="G809" t="n">
        <v>0.134</v>
      </c>
      <c r="H809" t="n">
        <v>0.111</v>
      </c>
      <c r="I809">
        <f>((D817 + D832 + D849 + D860 + D905 + D930) + (D810 + D811 + D812 + D813 + D814 + D815 + D816))</f>
        <v/>
      </c>
      <c r="J809">
        <f>(((D817 + D832 + D849 + D860 + D905 + D930) + (D810 + D811 + D812 + D813 + D814 + D815 + D816))*C809)</f>
        <v/>
      </c>
    </row>
    <row r="810">
      <c r="A810" t="inlineStr">
        <is>
          <t>INT_R_X5Y45/EE2BEG2</t>
        </is>
      </c>
      <c r="B810" t="inlineStr">
        <is>
          <t>Part of wire</t>
        </is>
      </c>
      <c r="C810" t="n">
        <v>0</v>
      </c>
      <c r="D810" t="n">
        <v>0</v>
      </c>
    </row>
    <row r="811">
      <c r="A811" t="inlineStr">
        <is>
          <t>INT_R_X7Y45/EE2END2</t>
        </is>
      </c>
      <c r="B811" t="inlineStr">
        <is>
          <t>Part of wire</t>
        </is>
      </c>
      <c r="C811" t="n">
        <v>0</v>
      </c>
      <c r="D811" t="n">
        <v>0</v>
      </c>
    </row>
    <row r="812">
      <c r="A812" t="inlineStr">
        <is>
          <t>CLBLM_R_X5Y45/CLBLM_EE2BEG2</t>
        </is>
      </c>
      <c r="B812" t="inlineStr">
        <is>
          <t>Part of wire</t>
        </is>
      </c>
      <c r="C812" t="n">
        <v>0</v>
      </c>
      <c r="D812" t="n">
        <v>0</v>
      </c>
    </row>
    <row r="813">
      <c r="A813" t="inlineStr">
        <is>
          <t>VBRK_X18Y47/VBRK_EE2BEG2</t>
        </is>
      </c>
      <c r="B813" t="inlineStr">
        <is>
          <t>Part of wire</t>
        </is>
      </c>
      <c r="C813" t="n">
        <v>0.01211</v>
      </c>
      <c r="D813" t="n">
        <v>0.00162</v>
      </c>
    </row>
    <row r="814">
      <c r="A814" t="inlineStr">
        <is>
          <t>BRAM_L_X6Y45/BRAM_EE2BEG2_0</t>
        </is>
      </c>
      <c r="B814" t="inlineStr">
        <is>
          <t>Part of wire</t>
        </is>
      </c>
      <c r="C814" t="n">
        <v>0.26892</v>
      </c>
      <c r="D814" t="n">
        <v>0.06043</v>
      </c>
    </row>
    <row r="815">
      <c r="A815" t="inlineStr">
        <is>
          <t>BRAM_INT_INTERFACE_L_X6Y45/INT_INTERFACE_EE2BEG2</t>
        </is>
      </c>
      <c r="B815" t="inlineStr">
        <is>
          <t>Part of wire</t>
        </is>
      </c>
      <c r="C815" t="n">
        <v>0</v>
      </c>
      <c r="D815" t="n">
        <v>0</v>
      </c>
    </row>
    <row r="816">
      <c r="A816" t="inlineStr">
        <is>
          <t>INT_L_X6Y45/EE2A2</t>
        </is>
      </c>
      <c r="B816" t="inlineStr">
        <is>
          <t>Part of wire</t>
        </is>
      </c>
      <c r="C816" t="n">
        <v>0</v>
      </c>
      <c r="D816" t="n">
        <v>0</v>
      </c>
      <c r="I816">
        <f>(((D810 + D811 + D812 + D813 + D814 + D815 + D816)/2) + (D817 + D832 + D849 + D860 + D905 + D930))</f>
        <v/>
      </c>
      <c r="J816">
        <f>((C810 + C811 + C812 + C813 + C814 + C815 + C816)*(((D810 + D811 + D812 + D813 + D814 + D815 + D816)/2) + (D817 + D832 + D849 + D860 + D905 + D930)))</f>
        <v/>
      </c>
    </row>
    <row r="817">
      <c r="A817" t="inlineStr">
        <is>
          <t>INT_R_X7Y45/INT_R.EE2END2-&gt;&gt;FAN_ALT5</t>
        </is>
      </c>
      <c r="B817" t="inlineStr">
        <is>
          <t>Buffer</t>
        </is>
      </c>
      <c r="C817" t="n">
        <v>0</v>
      </c>
      <c r="D817" t="n">
        <v>0.00757</v>
      </c>
      <c r="E817" t="n">
        <v>0</v>
      </c>
      <c r="F817" t="n">
        <v>0</v>
      </c>
      <c r="G817" t="n">
        <v>0</v>
      </c>
      <c r="H817" t="n">
        <v>0</v>
      </c>
      <c r="I817">
        <f>((D819) + (D818))</f>
        <v/>
      </c>
      <c r="J817">
        <f>(((D819) + (D818))*C817)</f>
        <v/>
      </c>
    </row>
    <row r="818">
      <c r="A818" t="inlineStr">
        <is>
          <t>INT_R_X7Y45/FAN_ALT5</t>
        </is>
      </c>
      <c r="B818" t="inlineStr">
        <is>
          <t>Part of wire</t>
        </is>
      </c>
      <c r="C818" t="n">
        <v>0</v>
      </c>
      <c r="D818" t="n">
        <v>0</v>
      </c>
      <c r="I818">
        <f>(((D818)/2) + (D819))</f>
        <v/>
      </c>
      <c r="J818">
        <f>((C818)*(((D818)/2) + (D819)))</f>
        <v/>
      </c>
    </row>
    <row r="819">
      <c r="A819" t="inlineStr">
        <is>
          <t>INT_R_X7Y45/INT_R.FAN_ALT5-&gt;&gt;FAN_BOUNCE5</t>
        </is>
      </c>
      <c r="B819" t="inlineStr">
        <is>
          <t>Buffer</t>
        </is>
      </c>
      <c r="C819" t="n">
        <v>1.4764880625</v>
      </c>
      <c r="D819" t="n">
        <v>0</v>
      </c>
      <c r="E819" t="n">
        <v>0.059</v>
      </c>
      <c r="F819" t="n">
        <v>0.049</v>
      </c>
      <c r="G819" t="n">
        <v>0.178</v>
      </c>
      <c r="H819" t="n">
        <v>0.147</v>
      </c>
      <c r="I819">
        <f>((D821) + (D820))</f>
        <v/>
      </c>
      <c r="J819">
        <f>(((D821) + (D820))*C819)</f>
        <v/>
      </c>
    </row>
    <row r="820">
      <c r="A820" t="inlineStr">
        <is>
          <t>INT_R_X7Y45/FAN_BOUNCE5</t>
        </is>
      </c>
      <c r="B820" t="inlineStr">
        <is>
          <t>Part of wire</t>
        </is>
      </c>
      <c r="C820" t="n">
        <v>0</v>
      </c>
      <c r="D820" t="n">
        <v>0</v>
      </c>
      <c r="I820">
        <f>(((D820)/2) + (D821))</f>
        <v/>
      </c>
      <c r="J820">
        <f>((C820)*(((D820)/2) + (D821)))</f>
        <v/>
      </c>
    </row>
    <row r="821">
      <c r="A821" t="inlineStr">
        <is>
          <t>INT_R_X7Y45/INT_R.FAN_BOUNCE5-&gt;&gt;IMUX17</t>
        </is>
      </c>
      <c r="B821" t="inlineStr">
        <is>
          <t>Buffer</t>
        </is>
      </c>
      <c r="C821" t="n">
        <v>1.6107141875</v>
      </c>
      <c r="D821" t="n">
        <v>0.007713</v>
      </c>
      <c r="E821" t="n">
        <v>0.047</v>
      </c>
      <c r="F821" t="n">
        <v>0.038</v>
      </c>
      <c r="G821" t="n">
        <v>0.138</v>
      </c>
      <c r="H821" t="n">
        <v>0.114</v>
      </c>
      <c r="I821">
        <f>((((D826) + (D825))) + (D822 + D823))</f>
        <v/>
      </c>
      <c r="J821">
        <f>(((((D826) + (D825))) + (D822 + D823))*C821)</f>
        <v/>
      </c>
    </row>
    <row r="822">
      <c r="A822" t="inlineStr">
        <is>
          <t>INT_R_X7Y45/IMUX17</t>
        </is>
      </c>
      <c r="B822" t="inlineStr">
        <is>
          <t>Part of wire</t>
        </is>
      </c>
      <c r="C822" t="n">
        <v>0</v>
      </c>
      <c r="D822" t="n">
        <v>0</v>
      </c>
    </row>
    <row r="823">
      <c r="A823" t="inlineStr">
        <is>
          <t>CLBLM_R_X7Y45/CLBLM_IMUX17</t>
        </is>
      </c>
      <c r="B823" t="inlineStr">
        <is>
          <t>Part of wire</t>
        </is>
      </c>
      <c r="C823" t="n">
        <v>0</v>
      </c>
      <c r="D823" t="n">
        <v>0</v>
      </c>
      <c r="I823">
        <f>(((D822 + D823)/2) + (((D826) + (D825))))</f>
        <v/>
      </c>
      <c r="J823">
        <f>((C822 + C823)*(((D822 + D823)/2) + (((D826) + (D825)))))</f>
        <v/>
      </c>
    </row>
    <row r="824">
      <c r="A824" t="inlineStr">
        <is>
          <t>CLBLM_R_X7Y45/CLBLM_R.CLBLM_IMUX17-&gt;CLBLM_M_B3</t>
        </is>
      </c>
      <c r="B824" t="inlineStr">
        <is>
          <t>PassTransistor</t>
        </is>
      </c>
      <c r="C824" t="n">
        <v>0</v>
      </c>
      <c r="E824" t="n">
        <v>0</v>
      </c>
      <c r="F824" t="n">
        <v>0</v>
      </c>
      <c r="G824" t="n">
        <v>0</v>
      </c>
      <c r="H824" t="n">
        <v>0</v>
      </c>
      <c r="I824">
        <f>((D826) + (D825))</f>
        <v/>
      </c>
      <c r="J824">
        <f>(((D826) + (D825))*C824)</f>
        <v/>
      </c>
    </row>
    <row r="825">
      <c r="A825" t="inlineStr">
        <is>
          <t>CLBLM_R_X7Y45/CLBLM_M_B3</t>
        </is>
      </c>
      <c r="B825" t="inlineStr">
        <is>
          <t>Part of wire</t>
        </is>
      </c>
      <c r="C825" t="n">
        <v>0</v>
      </c>
      <c r="D825" t="n">
        <v>0</v>
      </c>
      <c r="I825">
        <f>(((D825)/2) + (D826))</f>
        <v/>
      </c>
      <c r="J825">
        <f>((C825)*(((D825)/2) + (D826)))</f>
        <v/>
      </c>
    </row>
    <row r="826">
      <c r="A826" t="inlineStr">
        <is>
          <t>ALU1/register_reg_r1_0_31_6_11_i_10/I2</t>
        </is>
      </c>
      <c r="B826" t="inlineStr">
        <is>
          <t>Inpin</t>
        </is>
      </c>
      <c r="D826" t="n">
        <v>0</v>
      </c>
      <c r="E826" t="n">
        <v>0.141</v>
      </c>
      <c r="F826" t="n">
        <v>0.114</v>
      </c>
      <c r="G826" t="n">
        <v>0.37</v>
      </c>
      <c r="H826" t="n">
        <v>0.298</v>
      </c>
    </row>
    <row r="827">
      <c r="A827" t="inlineStr">
        <is>
          <t>sw_IBUF[2]: sw_IBUF[2]_inst/O to ALU1/register_reg_r1_0_31_6_11_i_10/I2 sum delays</t>
        </is>
      </c>
      <c r="E827">
        <f>(E2 + E5 + E7 + E9 + E11 + E15 + E18 + E31 + E41 + E50 + E60 + E69 + E201 + E347 + E349 + E806 + E809 + E817 + E819 + E821 + E824 + E826)</f>
        <v/>
      </c>
      <c r="F827">
        <f>(F2 + F5 + F7 + F9 + F11 + F15 + F18 + F31 + F41 + F50 + F60 + F69 + F201 + F347 + F349 + F806 + F809 + F817 + F819 + F821 + F824 + F826)</f>
        <v/>
      </c>
      <c r="G827">
        <f>(G2 + G5 + G7 + G9 + G11 + G15 + G18 + G31 + G41 + G50 + G60 + G69 + G201 + G347 + G349 + G806 + G809 + G817 + G819 + G821 + G824 + G826)</f>
        <v/>
      </c>
      <c r="H827">
        <f>(H2 + H5 + H7 + H9 + H11 + H15 + H18 + H31 + H41 + H50 + H60 + H69 + H201 + H347 + H349 + H806 + H809 + H817 + H819 + H821 + H824 + H826)</f>
        <v/>
      </c>
      <c r="J827">
        <f>(J2 + J4 + J5 + J6 + J7 + J8 + J9 + J10 + J11 + J14 + J15 + J17 + J18 + J30 + J31 + J40 + J41 + J49 + J50 + J59 + J60 + J68 + J69 + J77 + J201 + J205 + J347 + J348 + J349 + J351 + J806 + J808 + J809 + J816 + J817 + J818 + J819 + J820 + J821 + J823 + J824 + J825 + J826)</f>
        <v/>
      </c>
    </row>
    <row r="828">
      <c r="A828" t="inlineStr">
        <is>
          <t>sw_IBUF[2]: sw_IBUF[2]_inst/O to ALU1/register_reg_r1_0_31_6_11_i_10/I2sum delays + cap delay</t>
        </is>
      </c>
      <c r="E828">
        <f>1000*(E827 + J827)</f>
        <v/>
      </c>
      <c r="F828">
        <f>1000*(F827 + J827)</f>
        <v/>
      </c>
      <c r="G828">
        <f>1000*(G827 + J827)</f>
        <v/>
      </c>
      <c r="H828">
        <f>1000*(H827 + J827)</f>
        <v/>
      </c>
    </row>
    <row r="830">
      <c r="A830" t="inlineStr">
        <is>
          <t>sw_IBUF[2]: sw_IBUF[2]_inst/O to ALU1/register_reg_r1_0_31_6_11_i_10/I2Total delay (from Vivado)</t>
        </is>
      </c>
      <c r="E830" t="inlineStr">
        <is>
          <t>1595</t>
        </is>
      </c>
      <c r="F830" t="inlineStr">
        <is>
          <t>1386</t>
        </is>
      </c>
      <c r="G830" t="inlineStr">
        <is>
          <t>2684</t>
        </is>
      </c>
      <c r="H830" t="inlineStr">
        <is>
          <t>2281</t>
        </is>
      </c>
    </row>
    <row r="832">
      <c r="A832" t="inlineStr">
        <is>
          <t>INT_R_X7Y45/INT_R.EE2END2-&gt;&gt;SE2BEG2</t>
        </is>
      </c>
      <c r="B832" t="inlineStr">
        <is>
          <t>Buffer</t>
        </is>
      </c>
      <c r="C832" t="n">
        <v>1.1851186875</v>
      </c>
      <c r="D832" t="n">
        <v>0.008473000000000001</v>
      </c>
      <c r="E832" t="n">
        <v>0.042</v>
      </c>
      <c r="F832" t="n">
        <v>0.034</v>
      </c>
      <c r="G832" t="n">
        <v>0.138</v>
      </c>
      <c r="H832" t="n">
        <v>0.114</v>
      </c>
      <c r="I832">
        <f>((D838) + (D833 + D834 + D835 + D836 + D837))</f>
        <v/>
      </c>
      <c r="J832">
        <f>(((D838) + (D833 + D834 + D835 + D836 + D837))*C832)</f>
        <v/>
      </c>
    </row>
    <row r="833">
      <c r="A833" t="inlineStr">
        <is>
          <t>INT_R_X7Y45/SE2BEG2</t>
        </is>
      </c>
      <c r="B833" t="inlineStr">
        <is>
          <t>Part of wire</t>
        </is>
      </c>
      <c r="C833" t="n">
        <v>0</v>
      </c>
      <c r="D833" t="n">
        <v>0</v>
      </c>
    </row>
    <row r="834">
      <c r="A834" t="inlineStr">
        <is>
          <t>INT_L_X8Y44/SE2END2</t>
        </is>
      </c>
      <c r="B834" t="inlineStr">
        <is>
          <t>Part of wire</t>
        </is>
      </c>
      <c r="C834" t="n">
        <v>0</v>
      </c>
      <c r="D834" t="n">
        <v>0</v>
      </c>
    </row>
    <row r="835">
      <c r="A835" t="inlineStr">
        <is>
          <t>INT_R_X7Y44/SE2A2</t>
        </is>
      </c>
      <c r="B835" t="inlineStr">
        <is>
          <t>Part of wire</t>
        </is>
      </c>
      <c r="C835" t="n">
        <v>0</v>
      </c>
      <c r="D835" t="n">
        <v>0</v>
      </c>
    </row>
    <row r="836">
      <c r="A836" t="inlineStr">
        <is>
          <t>CLBLM_R_X7Y44/CLBLM_SE2A2</t>
        </is>
      </c>
      <c r="B836" t="inlineStr">
        <is>
          <t>Part of wire</t>
        </is>
      </c>
      <c r="C836" t="n">
        <v>0.090332</v>
      </c>
      <c r="D836" t="n">
        <v>0.005065</v>
      </c>
    </row>
    <row r="837">
      <c r="A837" t="inlineStr">
        <is>
          <t>CLBLM_L_X8Y44/CLBLM_SE2A2</t>
        </is>
      </c>
      <c r="B837" t="inlineStr">
        <is>
          <t>Part of wire</t>
        </is>
      </c>
      <c r="C837" t="n">
        <v>0.090332</v>
      </c>
      <c r="D837" t="n">
        <v>0.005065</v>
      </c>
      <c r="I837">
        <f>(((D833 + D834 + D835 + D836 + D837)/2) + (D838))</f>
        <v/>
      </c>
      <c r="J837">
        <f>((C833 + C834 + C835 + C836 + C837)*(((D833 + D834 + D835 + D836 + D837)/2) + (D838)))</f>
        <v/>
      </c>
    </row>
    <row r="838">
      <c r="A838" t="inlineStr">
        <is>
          <t>INT_L_X8Y44/INT_L.SE2END2-&gt;&gt;IMUX_L13</t>
        </is>
      </c>
      <c r="B838" t="inlineStr">
        <is>
          <t>Buffer</t>
        </is>
      </c>
      <c r="C838" t="n">
        <v>1.6107141875</v>
      </c>
      <c r="D838" t="n">
        <v>0.007713</v>
      </c>
      <c r="E838" t="n">
        <v>0.047</v>
      </c>
      <c r="F838" t="n">
        <v>0.038</v>
      </c>
      <c r="G838" t="n">
        <v>0.138</v>
      </c>
      <c r="H838" t="n">
        <v>0.114</v>
      </c>
      <c r="I838">
        <f>((((D843) + (D842))) + (D839 + D840))</f>
        <v/>
      </c>
      <c r="J838">
        <f>(((((D843) + (D842))) + (D839 + D840))*C838)</f>
        <v/>
      </c>
    </row>
    <row r="839">
      <c r="A839" t="inlineStr">
        <is>
          <t>INT_L_X8Y44/IMUX_L13</t>
        </is>
      </c>
      <c r="B839" t="inlineStr">
        <is>
          <t>Part of wire</t>
        </is>
      </c>
      <c r="C839" t="n">
        <v>0</v>
      </c>
      <c r="D839" t="n">
        <v>0</v>
      </c>
    </row>
    <row r="840">
      <c r="A840" t="inlineStr">
        <is>
          <t>CLBLM_L_X8Y44/CLBLM_IMUX13</t>
        </is>
      </c>
      <c r="B840" t="inlineStr">
        <is>
          <t>Part of wire</t>
        </is>
      </c>
      <c r="C840" t="n">
        <v>0</v>
      </c>
      <c r="D840" t="n">
        <v>0</v>
      </c>
      <c r="I840">
        <f>(((D839 + D840)/2) + (((D843) + (D842))))</f>
        <v/>
      </c>
      <c r="J840">
        <f>((C839 + C840)*(((D839 + D840)/2) + (((D843) + (D842)))))</f>
        <v/>
      </c>
    </row>
    <row r="841">
      <c r="A841" t="inlineStr">
        <is>
          <t>CLBLM_L_X8Y44/CLBLM_L.CLBLM_IMUX13-&gt;CLBLM_L_B6</t>
        </is>
      </c>
      <c r="B841" t="inlineStr">
        <is>
          <t>PassTransistor</t>
        </is>
      </c>
      <c r="C841" t="n">
        <v>0</v>
      </c>
      <c r="E841" t="n">
        <v>0</v>
      </c>
      <c r="F841" t="n">
        <v>0</v>
      </c>
      <c r="G841" t="n">
        <v>0</v>
      </c>
      <c r="H841" t="n">
        <v>0</v>
      </c>
      <c r="I841">
        <f>((D843) + (D842))</f>
        <v/>
      </c>
      <c r="J841">
        <f>(((D843) + (D842))*C841)</f>
        <v/>
      </c>
    </row>
    <row r="842">
      <c r="A842" t="inlineStr">
        <is>
          <t>CLBLM_L_X8Y44/CLBLM_L_B6</t>
        </is>
      </c>
      <c r="B842" t="inlineStr">
        <is>
          <t>Part of wire</t>
        </is>
      </c>
      <c r="C842" t="n">
        <v>0</v>
      </c>
      <c r="D842" t="n">
        <v>0</v>
      </c>
      <c r="I842">
        <f>(((D842)/2) + (D843))</f>
        <v/>
      </c>
      <c r="J842">
        <f>((C842)*(((D842)/2) + (D843)))</f>
        <v/>
      </c>
    </row>
    <row r="843">
      <c r="A843" t="inlineStr">
        <is>
          <t>ALU1/register_reg_r1_0_31_6_11_i_18/I2</t>
        </is>
      </c>
      <c r="B843" t="inlineStr">
        <is>
          <t>Inpin</t>
        </is>
      </c>
      <c r="D843" t="n">
        <v>0</v>
      </c>
      <c r="E843" t="n">
        <v>0.001</v>
      </c>
      <c r="F843" t="n">
        <v>0.001</v>
      </c>
      <c r="G843" t="n">
        <v>0.002</v>
      </c>
      <c r="H843" t="n">
        <v>0.002</v>
      </c>
    </row>
    <row r="844">
      <c r="A844" t="inlineStr">
        <is>
          <t>sw_IBUF[2]: sw_IBUF[2]_inst/O to ALU1/register_reg_r1_0_31_6_11_i_18/I2 sum delays</t>
        </is>
      </c>
      <c r="E844">
        <f>(E2 + E5 + E7 + E9 + E11 + E15 + E18 + E31 + E41 + E50 + E60 + E69 + E201 + E347 + E349 + E806 + E809 + E832 + E838 + E841 + E843)</f>
        <v/>
      </c>
      <c r="F844">
        <f>(F2 + F5 + F7 + F9 + F11 + F15 + F18 + F31 + F41 + F50 + F60 + F69 + F201 + F347 + F349 + F806 + F809 + F832 + F838 + F841 + F843)</f>
        <v/>
      </c>
      <c r="G844">
        <f>(G2 + G5 + G7 + G9 + G11 + G15 + G18 + G31 + G41 + G50 + G60 + G69 + G201 + G347 + G349 + G806 + G809 + G832 + G838 + G841 + G843)</f>
        <v/>
      </c>
      <c r="H844">
        <f>(H2 + H5 + H7 + H9 + H11 + H15 + H18 + H31 + H41 + H50 + H60 + H69 + H201 + H347 + H349 + H806 + H809 + H832 + H838 + H841 + H843)</f>
        <v/>
      </c>
      <c r="J844">
        <f>(J2 + J4 + J5 + J6 + J7 + J8 + J9 + J10 + J11 + J14 + J15 + J17 + J18 + J30 + J31 + J40 + J41 + J49 + J50 + J59 + J60 + J68 + J69 + J77 + J201 + J205 + J347 + J348 + J349 + J351 + J806 + J808 + J809 + J816 + J832 + J837 + J838 + J840 + J841 + J842 + J843)</f>
        <v/>
      </c>
    </row>
    <row r="845">
      <c r="A845" t="inlineStr">
        <is>
          <t>sw_IBUF[2]: sw_IBUF[2]_inst/O to ALU1/register_reg_r1_0_31_6_11_i_18/I2sum delays + cap delay</t>
        </is>
      </c>
      <c r="E845">
        <f>1000*(E844 + J844)</f>
        <v/>
      </c>
      <c r="F845">
        <f>1000*(F844 + J844)</f>
        <v/>
      </c>
      <c r="G845">
        <f>1000*(G844 + J844)</f>
        <v/>
      </c>
      <c r="H845">
        <f>1000*(H844 + J844)</f>
        <v/>
      </c>
    </row>
    <row r="847">
      <c r="A847" t="inlineStr">
        <is>
          <t>sw_IBUF[2]: sw_IBUF[2]_inst/O to ALU1/register_reg_r1_0_31_6_11_i_18/I2Total delay (from Vivado)</t>
        </is>
      </c>
      <c r="E847" t="inlineStr">
        <is>
          <t>1452</t>
        </is>
      </c>
      <c r="F847" t="inlineStr">
        <is>
          <t>1272</t>
        </is>
      </c>
      <c r="G847" t="inlineStr">
        <is>
          <t>2374</t>
        </is>
      </c>
      <c r="H847" t="inlineStr">
        <is>
          <t>2035</t>
        </is>
      </c>
    </row>
    <row r="849">
      <c r="A849" t="inlineStr">
        <is>
          <t>INT_R_X7Y45/INT_R.EE2END2-&gt;&gt;IMUX28</t>
        </is>
      </c>
      <c r="B849" t="inlineStr">
        <is>
          <t>Buffer</t>
        </is>
      </c>
      <c r="C849" t="n">
        <v>1.6107141875</v>
      </c>
      <c r="D849" t="n">
        <v>0.007713</v>
      </c>
      <c r="E849" t="n">
        <v>0.047</v>
      </c>
      <c r="F849" t="n">
        <v>0.038</v>
      </c>
      <c r="G849" t="n">
        <v>0.138</v>
      </c>
      <c r="H849" t="n">
        <v>0.114</v>
      </c>
      <c r="I849">
        <f>((((D854) + (D853))) + (D850 + D851))</f>
        <v/>
      </c>
      <c r="J849">
        <f>(((((D854) + (D853))) + (D850 + D851))*C849)</f>
        <v/>
      </c>
    </row>
    <row r="850">
      <c r="A850" t="inlineStr">
        <is>
          <t>INT_R_X7Y45/IMUX28</t>
        </is>
      </c>
      <c r="B850" t="inlineStr">
        <is>
          <t>Part of wire</t>
        </is>
      </c>
      <c r="C850" t="n">
        <v>0</v>
      </c>
      <c r="D850" t="n">
        <v>0</v>
      </c>
    </row>
    <row r="851">
      <c r="A851" t="inlineStr">
        <is>
          <t>CLBLM_R_X7Y45/CLBLM_IMUX28</t>
        </is>
      </c>
      <c r="B851" t="inlineStr">
        <is>
          <t>Part of wire</t>
        </is>
      </c>
      <c r="C851" t="n">
        <v>0</v>
      </c>
      <c r="D851" t="n">
        <v>0</v>
      </c>
      <c r="I851">
        <f>(((D850 + D851)/2) + (((D854) + (D853))))</f>
        <v/>
      </c>
      <c r="J851">
        <f>((C850 + C851)*(((D850 + D851)/2) + (((D854) + (D853)))))</f>
        <v/>
      </c>
    </row>
    <row r="852">
      <c r="A852" t="inlineStr">
        <is>
          <t>CLBLM_R_X7Y45/CLBLM_R.CLBLM_IMUX28-&gt;CLBLM_M_C4</t>
        </is>
      </c>
      <c r="B852" t="inlineStr">
        <is>
          <t>PassTransistor</t>
        </is>
      </c>
      <c r="C852" t="n">
        <v>0</v>
      </c>
      <c r="E852" t="n">
        <v>0</v>
      </c>
      <c r="F852" t="n">
        <v>0</v>
      </c>
      <c r="G852" t="n">
        <v>0</v>
      </c>
      <c r="H852" t="n">
        <v>0</v>
      </c>
      <c r="I852">
        <f>((D854) + (D853))</f>
        <v/>
      </c>
      <c r="J852">
        <f>(((D854) + (D853))*C852)</f>
        <v/>
      </c>
    </row>
    <row r="853">
      <c r="A853" t="inlineStr">
        <is>
          <t>CLBLM_R_X7Y45/CLBLM_M_C4</t>
        </is>
      </c>
      <c r="B853" t="inlineStr">
        <is>
          <t>Part of wire</t>
        </is>
      </c>
      <c r="C853" t="n">
        <v>0</v>
      </c>
      <c r="D853" t="n">
        <v>0</v>
      </c>
      <c r="I853">
        <f>(((D853)/2) + (D854))</f>
        <v/>
      </c>
      <c r="J853">
        <f>((C853)*(((D853)/2) + (D854)))</f>
        <v/>
      </c>
    </row>
    <row r="854">
      <c r="A854" t="inlineStr">
        <is>
          <t>masterReg/register_reg_r1_0_31_6_11_i_9/I4</t>
        </is>
      </c>
      <c r="B854" t="inlineStr">
        <is>
          <t>Inpin</t>
        </is>
      </c>
      <c r="D854" t="n">
        <v>0</v>
      </c>
      <c r="E854" t="n">
        <v>0.111</v>
      </c>
      <c r="F854" t="n">
        <v>0.089</v>
      </c>
      <c r="G854" t="n">
        <v>0.3</v>
      </c>
      <c r="H854" t="n">
        <v>0.242</v>
      </c>
    </row>
    <row r="855">
      <c r="A855" t="inlineStr">
        <is>
          <t>sw_IBUF[2]: sw_IBUF[2]_inst/O to masterReg/register_reg_r1_0_31_6_11_i_9/I4 sum delays</t>
        </is>
      </c>
      <c r="E855">
        <f>(E2 + E5 + E7 + E9 + E11 + E15 + E18 + E31 + E41 + E50 + E60 + E69 + E201 + E347 + E349 + E806 + E809 + E849 + E852 + E854)</f>
        <v/>
      </c>
      <c r="F855">
        <f>(F2 + F5 + F7 + F9 + F11 + F15 + F18 + F31 + F41 + F50 + F60 + F69 + F201 + F347 + F349 + F806 + F809 + F849 + F852 + F854)</f>
        <v/>
      </c>
      <c r="G855">
        <f>(G2 + G5 + G7 + G9 + G11 + G15 + G18 + G31 + G41 + G50 + G60 + G69 + G201 + G347 + G349 + G806 + G809 + G849 + G852 + G854)</f>
        <v/>
      </c>
      <c r="H855">
        <f>(H2 + H5 + H7 + H9 + H11 + H15 + H18 + H31 + H41 + H50 + H60 + H69 + H201 + H347 + H349 + H806 + H809 + H849 + H852 + H854)</f>
        <v/>
      </c>
      <c r="J855">
        <f>(J2 + J4 + J5 + J6 + J7 + J8 + J9 + J10 + J11 + J14 + J15 + J17 + J18 + J30 + J31 + J40 + J41 + J49 + J50 + J59 + J60 + J68 + J69 + J77 + J201 + J205 + J347 + J348 + J349 + J351 + J806 + J808 + J809 + J816 + J849 + J851 + J852 + J853 + J854)</f>
        <v/>
      </c>
    </row>
    <row r="856">
      <c r="A856" t="inlineStr">
        <is>
          <t>sw_IBUF[2]: sw_IBUF[2]_inst/O to masterReg/register_reg_r1_0_31_6_11_i_9/I4sum delays + cap delay</t>
        </is>
      </c>
      <c r="E856">
        <f>1000*(E855 + J855)</f>
        <v/>
      </c>
      <c r="F856">
        <f>1000*(F855 + J855)</f>
        <v/>
      </c>
      <c r="G856">
        <f>1000*(G855 + J855)</f>
        <v/>
      </c>
      <c r="H856">
        <f>1000*(H855 + J855)</f>
        <v/>
      </c>
    </row>
    <row r="858">
      <c r="A858" t="inlineStr">
        <is>
          <t>sw_IBUF[2]: sw_IBUF[2]_inst/O to masterReg/register_reg_r1_0_31_6_11_i_9/I4Total delay (from Vivado)</t>
        </is>
      </c>
      <c r="E858" t="inlineStr">
        <is>
          <t>1496</t>
        </is>
      </c>
      <c r="F858" t="inlineStr">
        <is>
          <t>1302</t>
        </is>
      </c>
      <c r="G858" t="inlineStr">
        <is>
          <t>2482</t>
        </is>
      </c>
      <c r="H858" t="inlineStr">
        <is>
          <t>2115</t>
        </is>
      </c>
    </row>
    <row r="860">
      <c r="A860" t="inlineStr">
        <is>
          <t>INT_R_X7Y45/INT_R.EE2END2-&gt;&gt;SL1BEG2</t>
        </is>
      </c>
      <c r="B860" t="inlineStr">
        <is>
          <t>Buffer</t>
        </is>
      </c>
      <c r="C860" t="n">
        <v>1.16220225</v>
      </c>
      <c r="D860" t="n">
        <v>0.008429000000000001</v>
      </c>
      <c r="E860" t="n">
        <v>0.054</v>
      </c>
      <c r="F860" t="n">
        <v>0.044</v>
      </c>
      <c r="G860" t="n">
        <v>0.131</v>
      </c>
      <c r="H860" t="n">
        <v>0.108</v>
      </c>
      <c r="I860">
        <f>((D863 + D878 + D894) + (D861 + D862))</f>
        <v/>
      </c>
      <c r="J860">
        <f>(((D863 + D878 + D894) + (D861 + D862))*C860)</f>
        <v/>
      </c>
    </row>
    <row r="861">
      <c r="A861" t="inlineStr">
        <is>
          <t>INT_R_X7Y45/SL1BEG2</t>
        </is>
      </c>
      <c r="B861" t="inlineStr">
        <is>
          <t>Part of wire</t>
        </is>
      </c>
      <c r="C861" t="n">
        <v>0</v>
      </c>
      <c r="D861" t="n">
        <v>0</v>
      </c>
    </row>
    <row r="862">
      <c r="A862" t="inlineStr">
        <is>
          <t>INT_R_X7Y44/SL1END2</t>
        </is>
      </c>
      <c r="B862" t="inlineStr">
        <is>
          <t>Part of wire</t>
        </is>
      </c>
      <c r="C862" t="n">
        <v>0</v>
      </c>
      <c r="D862" t="n">
        <v>0</v>
      </c>
      <c r="I862">
        <f>(((D861 + D862)/2) + (D863 + D878 + D894))</f>
        <v/>
      </c>
      <c r="J862">
        <f>((C861 + C862)*(((D861 + D862)/2) + (D863 + D878 + D894)))</f>
        <v/>
      </c>
    </row>
    <row r="863">
      <c r="A863" t="inlineStr">
        <is>
          <t>INT_R_X7Y44/INT_R.SL1END2-&gt;&gt;FAN_ALT7</t>
        </is>
      </c>
      <c r="B863" t="inlineStr">
        <is>
          <t>Buffer</t>
        </is>
      </c>
      <c r="C863" t="n">
        <v>0</v>
      </c>
      <c r="D863" t="n">
        <v>0.00757</v>
      </c>
      <c r="E863" t="n">
        <v>0</v>
      </c>
      <c r="F863" t="n">
        <v>0</v>
      </c>
      <c r="G863" t="n">
        <v>0</v>
      </c>
      <c r="H863" t="n">
        <v>0</v>
      </c>
      <c r="I863">
        <f>((D865) + (D864))</f>
        <v/>
      </c>
      <c r="J863">
        <f>(((D865) + (D864))*C863)</f>
        <v/>
      </c>
    </row>
    <row r="864">
      <c r="A864" t="inlineStr">
        <is>
          <t>INT_R_X7Y44/FAN_ALT7</t>
        </is>
      </c>
      <c r="B864" t="inlineStr">
        <is>
          <t>Part of wire</t>
        </is>
      </c>
      <c r="C864" t="n">
        <v>0</v>
      </c>
      <c r="D864" t="n">
        <v>0</v>
      </c>
      <c r="I864">
        <f>(((D864)/2) + (D865))</f>
        <v/>
      </c>
      <c r="J864">
        <f>((C864)*(((D864)/2) + (D865)))</f>
        <v/>
      </c>
    </row>
    <row r="865">
      <c r="A865" t="inlineStr">
        <is>
          <t>INT_R_X7Y44/INT_R.FAN_ALT7-&gt;&gt;FAN_BOUNCE7</t>
        </is>
      </c>
      <c r="B865" t="inlineStr">
        <is>
          <t>Buffer</t>
        </is>
      </c>
      <c r="C865" t="n">
        <v>1.4764880625</v>
      </c>
      <c r="D865" t="n">
        <v>0</v>
      </c>
      <c r="E865" t="n">
        <v>0.059</v>
      </c>
      <c r="F865" t="n">
        <v>0.049</v>
      </c>
      <c r="G865" t="n">
        <v>0.178</v>
      </c>
      <c r="H865" t="n">
        <v>0.147</v>
      </c>
      <c r="I865">
        <f>((D867) + (D866))</f>
        <v/>
      </c>
      <c r="J865">
        <f>(((D867) + (D866))*C865)</f>
        <v/>
      </c>
    </row>
    <row r="866">
      <c r="A866" t="inlineStr">
        <is>
          <t>INT_R_X7Y44/FAN_BOUNCE7</t>
        </is>
      </c>
      <c r="B866" t="inlineStr">
        <is>
          <t>Part of wire</t>
        </is>
      </c>
      <c r="C866" t="n">
        <v>0</v>
      </c>
      <c r="D866" t="n">
        <v>0</v>
      </c>
      <c r="I866">
        <f>(((D866)/2) + (D867))</f>
        <v/>
      </c>
      <c r="J866">
        <f>((C866)*(((D866)/2) + (D867)))</f>
        <v/>
      </c>
    </row>
    <row r="867">
      <c r="A867" t="inlineStr">
        <is>
          <t>INT_R_X7Y44/INT_R.FAN_BOUNCE7-&gt;&gt;IMUX16</t>
        </is>
      </c>
      <c r="B867" t="inlineStr">
        <is>
          <t>Buffer</t>
        </is>
      </c>
      <c r="C867" t="n">
        <v>1.6107141875</v>
      </c>
      <c r="D867" t="n">
        <v>0.007713</v>
      </c>
      <c r="E867" t="n">
        <v>0.047</v>
      </c>
      <c r="F867" t="n">
        <v>0.038</v>
      </c>
      <c r="G867" t="n">
        <v>0.138</v>
      </c>
      <c r="H867" t="n">
        <v>0.114</v>
      </c>
      <c r="I867">
        <f>((((D872) + (D871))) + (D868 + D869))</f>
        <v/>
      </c>
      <c r="J867">
        <f>(((((D872) + (D871))) + (D868 + D869))*C867)</f>
        <v/>
      </c>
    </row>
    <row r="868">
      <c r="A868" t="inlineStr">
        <is>
          <t>INT_R_X7Y44/IMUX16</t>
        </is>
      </c>
      <c r="B868" t="inlineStr">
        <is>
          <t>Part of wire</t>
        </is>
      </c>
      <c r="C868" t="n">
        <v>0</v>
      </c>
      <c r="D868" t="n">
        <v>0</v>
      </c>
    </row>
    <row r="869">
      <c r="A869" t="inlineStr">
        <is>
          <t>CLBLM_R_X7Y44/CLBLM_IMUX16</t>
        </is>
      </c>
      <c r="B869" t="inlineStr">
        <is>
          <t>Part of wire</t>
        </is>
      </c>
      <c r="C869" t="n">
        <v>0</v>
      </c>
      <c r="D869" t="n">
        <v>0</v>
      </c>
      <c r="I869">
        <f>(((D868 + D869)/2) + (((D872) + (D871))))</f>
        <v/>
      </c>
      <c r="J869">
        <f>((C868 + C869)*(((D868 + D869)/2) + (((D872) + (D871)))))</f>
        <v/>
      </c>
    </row>
    <row r="870">
      <c r="A870" t="inlineStr">
        <is>
          <t>CLBLM_R_X7Y44/CLBLM_R.CLBLM_IMUX16-&gt;CLBLM_L_B3</t>
        </is>
      </c>
      <c r="B870" t="inlineStr">
        <is>
          <t>PassTransistor</t>
        </is>
      </c>
      <c r="C870" t="n">
        <v>0</v>
      </c>
      <c r="E870" t="n">
        <v>0</v>
      </c>
      <c r="F870" t="n">
        <v>0</v>
      </c>
      <c r="G870" t="n">
        <v>0</v>
      </c>
      <c r="H870" t="n">
        <v>0</v>
      </c>
      <c r="I870">
        <f>((D872) + (D871))</f>
        <v/>
      </c>
      <c r="J870">
        <f>(((D872) + (D871))*C870)</f>
        <v/>
      </c>
    </row>
    <row r="871">
      <c r="A871" t="inlineStr">
        <is>
          <t>CLBLM_R_X7Y44/CLBLM_L_B3</t>
        </is>
      </c>
      <c r="B871" t="inlineStr">
        <is>
          <t>Part of wire</t>
        </is>
      </c>
      <c r="C871" t="n">
        <v>0</v>
      </c>
      <c r="D871" t="n">
        <v>0</v>
      </c>
      <c r="I871">
        <f>(((D871)/2) + (D872))</f>
        <v/>
      </c>
      <c r="J871">
        <f>((C871)*(((D871)/2) + (D872)))</f>
        <v/>
      </c>
    </row>
    <row r="872">
      <c r="A872" t="inlineStr">
        <is>
          <t>ALU1/register_reg_r1_0_31_6_11_i_14/I2</t>
        </is>
      </c>
      <c r="B872" t="inlineStr">
        <is>
          <t>Inpin</t>
        </is>
      </c>
      <c r="D872" t="n">
        <v>0</v>
      </c>
      <c r="E872" t="n">
        <v>0.136</v>
      </c>
      <c r="F872" t="n">
        <v>0.109</v>
      </c>
      <c r="G872" t="n">
        <v>0.349</v>
      </c>
      <c r="H872" t="n">
        <v>0.281</v>
      </c>
    </row>
    <row r="873">
      <c r="A873" t="inlineStr">
        <is>
          <t>sw_IBUF[2]: sw_IBUF[2]_inst/O to ALU1/register_reg_r1_0_31_6_11_i_14/I2 sum delays</t>
        </is>
      </c>
      <c r="E873">
        <f>(E2 + E5 + E7 + E9 + E11 + E15 + E18 + E31 + E41 + E50 + E60 + E69 + E201 + E347 + E349 + E806 + E809 + E860 + E863 + E865 + E867 + E870 + E872)</f>
        <v/>
      </c>
      <c r="F873">
        <f>(F2 + F5 + F7 + F9 + F11 + F15 + F18 + F31 + F41 + F50 + F60 + F69 + F201 + F347 + F349 + F806 + F809 + F860 + F863 + F865 + F867 + F870 + F872)</f>
        <v/>
      </c>
      <c r="G873">
        <f>(G2 + G5 + G7 + G9 + G11 + G15 + G18 + G31 + G41 + G50 + G60 + G69 + G201 + G347 + G349 + G806 + G809 + G860 + G863 + G865 + G867 + G870 + G872)</f>
        <v/>
      </c>
      <c r="H873">
        <f>(H2 + H5 + H7 + H9 + H11 + H15 + H18 + H31 + H41 + H50 + H60 + H69 + H201 + H347 + H349 + H806 + H809 + H860 + H863 + H865 + H867 + H870 + H872)</f>
        <v/>
      </c>
      <c r="J873">
        <f>(J2 + J4 + J5 + J6 + J7 + J8 + J9 + J10 + J11 + J14 + J15 + J17 + J18 + J30 + J31 + J40 + J41 + J49 + J50 + J59 + J60 + J68 + J69 + J77 + J201 + J205 + J347 + J348 + J349 + J351 + J806 + J808 + J809 + J816 + J860 + J862 + J863 + J864 + J865 + J866 + J867 + J869 + J870 + J871 + J872)</f>
        <v/>
      </c>
    </row>
    <row r="874">
      <c r="A874" t="inlineStr">
        <is>
          <t>sw_IBUF[2]: sw_IBUF[2]_inst/O to ALU1/register_reg_r1_0_31_6_11_i_14/I2sum delays + cap delay</t>
        </is>
      </c>
      <c r="E874">
        <f>1000*(E873 + J873)</f>
        <v/>
      </c>
      <c r="F874">
        <f>1000*(F873 + J873)</f>
        <v/>
      </c>
      <c r="G874">
        <f>1000*(G873 + J873)</f>
        <v/>
      </c>
      <c r="H874">
        <f>1000*(H873 + J873)</f>
        <v/>
      </c>
    </row>
    <row r="876">
      <c r="A876" t="inlineStr">
        <is>
          <t>sw_IBUF[2]: sw_IBUF[2]_inst/O to ALU1/register_reg_r1_0_31_6_11_i_14/I2Total delay (from Vivado)</t>
        </is>
      </c>
      <c r="E876" t="inlineStr">
        <is>
          <t>1667</t>
        </is>
      </c>
      <c r="F876" t="inlineStr">
        <is>
          <t>1448</t>
        </is>
      </c>
      <c r="G876" t="inlineStr">
        <is>
          <t>2790</t>
        </is>
      </c>
      <c r="H876" t="inlineStr">
        <is>
          <t>2373</t>
        </is>
      </c>
    </row>
    <row r="878">
      <c r="A878" t="inlineStr">
        <is>
          <t>INT_R_X7Y44/INT_R.SL1END2-&gt;&gt;BYP_ALT3</t>
        </is>
      </c>
      <c r="B878" t="inlineStr">
        <is>
          <t>Buffer</t>
        </is>
      </c>
      <c r="C878" t="n">
        <v>0</v>
      </c>
      <c r="D878" t="n">
        <v>0.00757</v>
      </c>
      <c r="E878" t="n">
        <v>0</v>
      </c>
      <c r="F878" t="n">
        <v>0</v>
      </c>
      <c r="G878" t="n">
        <v>0</v>
      </c>
      <c r="H878" t="n">
        <v>0</v>
      </c>
      <c r="I878">
        <f>((D880) + (D879))</f>
        <v/>
      </c>
      <c r="J878">
        <f>(((D880) + (D879))*C878)</f>
        <v/>
      </c>
    </row>
    <row r="879">
      <c r="A879" t="inlineStr">
        <is>
          <t>INT_R_X7Y44/BYP_ALT3</t>
        </is>
      </c>
      <c r="B879" t="inlineStr">
        <is>
          <t>Part of wire</t>
        </is>
      </c>
      <c r="C879" t="n">
        <v>0</v>
      </c>
      <c r="D879" t="n">
        <v>0</v>
      </c>
      <c r="I879">
        <f>(((D879)/2) + (D880))</f>
        <v/>
      </c>
      <c r="J879">
        <f>((C879)*(((D879)/2) + (D880)))</f>
        <v/>
      </c>
    </row>
    <row r="880">
      <c r="A880" t="inlineStr">
        <is>
          <t>INT_R_X7Y44/INT_R.BYP_ALT3-&gt;&gt;BYP_BOUNCE3</t>
        </is>
      </c>
      <c r="B880" t="inlineStr">
        <is>
          <t>Buffer</t>
        </is>
      </c>
      <c r="C880" t="n">
        <v>1.4764880625</v>
      </c>
      <c r="D880" t="n">
        <v>0</v>
      </c>
      <c r="E880" t="n">
        <v>0.059</v>
      </c>
      <c r="F880" t="n">
        <v>0.049</v>
      </c>
      <c r="G880" t="n">
        <v>0.178</v>
      </c>
      <c r="H880" t="n">
        <v>0.147</v>
      </c>
      <c r="I880">
        <f>((D883) + (D881 + D882))</f>
        <v/>
      </c>
      <c r="J880">
        <f>(((D883) + (D881 + D882))*C880)</f>
        <v/>
      </c>
    </row>
    <row r="881">
      <c r="A881" t="inlineStr">
        <is>
          <t>INT_R_X7Y44/BYP_BOUNCE3</t>
        </is>
      </c>
      <c r="B881" t="inlineStr">
        <is>
          <t>Part of wire</t>
        </is>
      </c>
      <c r="C881" t="n">
        <v>0</v>
      </c>
      <c r="D881" t="n">
        <v>0</v>
      </c>
    </row>
    <row r="882">
      <c r="A882" t="inlineStr">
        <is>
          <t>INT_R_X7Y45/BYP_BOUNCE_N3_3</t>
        </is>
      </c>
      <c r="B882" t="inlineStr">
        <is>
          <t>Part of wire</t>
        </is>
      </c>
      <c r="C882" t="n">
        <v>0</v>
      </c>
      <c r="D882" t="n">
        <v>0</v>
      </c>
      <c r="I882">
        <f>(((D881 + D882)/2) + (D883))</f>
        <v/>
      </c>
      <c r="J882">
        <f>((C881 + C882)*(((D881 + D882)/2) + (D883)))</f>
        <v/>
      </c>
    </row>
    <row r="883">
      <c r="A883" t="inlineStr">
        <is>
          <t>INT_R_X7Y44/INT_R.BYP_BOUNCE3-&gt;&gt;IMUX23</t>
        </is>
      </c>
      <c r="B883" t="inlineStr">
        <is>
          <t>Buffer</t>
        </is>
      </c>
      <c r="C883" t="n">
        <v>1.6107141875</v>
      </c>
      <c r="D883" t="n">
        <v>0.007713</v>
      </c>
      <c r="E883" t="n">
        <v>0.047</v>
      </c>
      <c r="F883" t="n">
        <v>0.038</v>
      </c>
      <c r="G883" t="n">
        <v>0.138</v>
      </c>
      <c r="H883" t="n">
        <v>0.114</v>
      </c>
      <c r="I883">
        <f>((((D888) + (D887))) + (D884 + D885))</f>
        <v/>
      </c>
      <c r="J883">
        <f>(((((D888) + (D887))) + (D884 + D885))*C883)</f>
        <v/>
      </c>
    </row>
    <row r="884">
      <c r="A884" t="inlineStr">
        <is>
          <t>INT_R_X7Y44/IMUX23</t>
        </is>
      </c>
      <c r="B884" t="inlineStr">
        <is>
          <t>Part of wire</t>
        </is>
      </c>
      <c r="C884" t="n">
        <v>0</v>
      </c>
      <c r="D884" t="n">
        <v>0</v>
      </c>
    </row>
    <row r="885">
      <c r="A885" t="inlineStr">
        <is>
          <t>CLBLM_R_X7Y44/CLBLM_IMUX23</t>
        </is>
      </c>
      <c r="B885" t="inlineStr">
        <is>
          <t>Part of wire</t>
        </is>
      </c>
      <c r="C885" t="n">
        <v>0</v>
      </c>
      <c r="D885" t="n">
        <v>0</v>
      </c>
      <c r="I885">
        <f>(((D884 + D885)/2) + (((D888) + (D887))))</f>
        <v/>
      </c>
      <c r="J885">
        <f>((C884 + C885)*(((D884 + D885)/2) + (((D888) + (D887)))))</f>
        <v/>
      </c>
    </row>
    <row r="886">
      <c r="A886" t="inlineStr">
        <is>
          <t>CLBLM_R_X7Y44/CLBLM_R.CLBLM_IMUX23-&gt;CLBLM_L_C3</t>
        </is>
      </c>
      <c r="B886" t="inlineStr">
        <is>
          <t>PassTransistor</t>
        </is>
      </c>
      <c r="C886" t="n">
        <v>0</v>
      </c>
      <c r="E886" t="n">
        <v>0</v>
      </c>
      <c r="F886" t="n">
        <v>0</v>
      </c>
      <c r="G886" t="n">
        <v>0</v>
      </c>
      <c r="H886" t="n">
        <v>0</v>
      </c>
      <c r="I886">
        <f>((D888) + (D887))</f>
        <v/>
      </c>
      <c r="J886">
        <f>(((D888) + (D887))*C886)</f>
        <v/>
      </c>
    </row>
    <row r="887">
      <c r="A887" t="inlineStr">
        <is>
          <t>CLBLM_R_X7Y44/CLBLM_L_C3</t>
        </is>
      </c>
      <c r="B887" t="inlineStr">
        <is>
          <t>Part of wire</t>
        </is>
      </c>
      <c r="C887" t="n">
        <v>0</v>
      </c>
      <c r="D887" t="n">
        <v>0</v>
      </c>
      <c r="I887">
        <f>(((D887)/2) + (D888))</f>
        <v/>
      </c>
      <c r="J887">
        <f>((C887)*(((D887)/2) + (D888)))</f>
        <v/>
      </c>
    </row>
    <row r="888">
      <c r="A888" t="inlineStr">
        <is>
          <t>masterReg/register_reg_r1_0_31_6_11_i_13/I4</t>
        </is>
      </c>
      <c r="B888" t="inlineStr">
        <is>
          <t>Inpin</t>
        </is>
      </c>
      <c r="D888" t="n">
        <v>0</v>
      </c>
      <c r="E888" t="n">
        <v>0.137</v>
      </c>
      <c r="F888" t="n">
        <v>0.11</v>
      </c>
      <c r="G888" t="n">
        <v>0.351</v>
      </c>
      <c r="H888" t="n">
        <v>0.283</v>
      </c>
    </row>
    <row r="889">
      <c r="A889" t="inlineStr">
        <is>
          <t>sw_IBUF[2]: sw_IBUF[2]_inst/O to masterReg/register_reg_r1_0_31_6_11_i_13/I4 sum delays</t>
        </is>
      </c>
      <c r="E889">
        <f>(E2 + E5 + E7 + E9 + E11 + E15 + E18 + E31 + E41 + E50 + E60 + E69 + E201 + E347 + E349 + E806 + E809 + E860 + E878 + E880 + E883 + E886 + E888)</f>
        <v/>
      </c>
      <c r="F889">
        <f>(F2 + F5 + F7 + F9 + F11 + F15 + F18 + F31 + F41 + F50 + F60 + F69 + F201 + F347 + F349 + F806 + F809 + F860 + F878 + F880 + F883 + F886 + F888)</f>
        <v/>
      </c>
      <c r="G889">
        <f>(G2 + G5 + G7 + G9 + G11 + G15 + G18 + G31 + G41 + G50 + G60 + G69 + G201 + G347 + G349 + G806 + G809 + G860 + G878 + G880 + G883 + G886 + G888)</f>
        <v/>
      </c>
      <c r="H889">
        <f>(H2 + H5 + H7 + H9 + H11 + H15 + H18 + H31 + H41 + H50 + H60 + H69 + H201 + H347 + H349 + H806 + H809 + H860 + H878 + H880 + H883 + H886 + H888)</f>
        <v/>
      </c>
      <c r="J889">
        <f>(J2 + J4 + J5 + J6 + J7 + J8 + J9 + J10 + J11 + J14 + J15 + J17 + J18 + J30 + J31 + J40 + J41 + J49 + J50 + J59 + J60 + J68 + J69 + J77 + J201 + J205 + J347 + J348 + J349 + J351 + J806 + J808 + J809 + J816 + J860 + J862 + J878 + J879 + J880 + J882 + J883 + J885 + J886 + J887 + J888)</f>
        <v/>
      </c>
    </row>
    <row r="890">
      <c r="A890" t="inlineStr">
        <is>
          <t>sw_IBUF[2]: sw_IBUF[2]_inst/O to masterReg/register_reg_r1_0_31_6_11_i_13/I4sum delays + cap delay</t>
        </is>
      </c>
      <c r="E890">
        <f>1000*(E889 + J889)</f>
        <v/>
      </c>
      <c r="F890">
        <f>1000*(F889 + J889)</f>
        <v/>
      </c>
      <c r="G890">
        <f>1000*(G889 + J889)</f>
        <v/>
      </c>
      <c r="H890">
        <f>1000*(H889 + J889)</f>
        <v/>
      </c>
    </row>
    <row r="892">
      <c r="A892" t="inlineStr">
        <is>
          <t>sw_IBUF[2]: sw_IBUF[2]_inst/O to masterReg/register_reg_r1_0_31_6_11_i_13/I4Total delay (from Vivado)</t>
        </is>
      </c>
      <c r="E892" t="inlineStr">
        <is>
          <t>1668</t>
        </is>
      </c>
      <c r="F892" t="inlineStr">
        <is>
          <t>1449</t>
        </is>
      </c>
      <c r="G892" t="inlineStr">
        <is>
          <t>2790</t>
        </is>
      </c>
      <c r="H892" t="inlineStr">
        <is>
          <t>2373</t>
        </is>
      </c>
    </row>
    <row r="894">
      <c r="A894" t="inlineStr">
        <is>
          <t>INT_R_X7Y44/INT_R.SL1END2-&gt;&gt;IMUX29</t>
        </is>
      </c>
      <c r="B894" t="inlineStr">
        <is>
          <t>Buffer</t>
        </is>
      </c>
      <c r="C894" t="n">
        <v>1.6107141875</v>
      </c>
      <c r="D894" t="n">
        <v>0.007713</v>
      </c>
      <c r="E894" t="n">
        <v>0.047</v>
      </c>
      <c r="F894" t="n">
        <v>0.038</v>
      </c>
      <c r="G894" t="n">
        <v>0.138</v>
      </c>
      <c r="H894" t="n">
        <v>0.114</v>
      </c>
      <c r="I894">
        <f>((((D899) + (D898))) + (D895 + D896))</f>
        <v/>
      </c>
      <c r="J894">
        <f>(((((D899) + (D898))) + (D895 + D896))*C894)</f>
        <v/>
      </c>
    </row>
    <row r="895">
      <c r="A895" t="inlineStr">
        <is>
          <t>INT_R_X7Y44/IMUX29</t>
        </is>
      </c>
      <c r="B895" t="inlineStr">
        <is>
          <t>Part of wire</t>
        </is>
      </c>
      <c r="C895" t="n">
        <v>0</v>
      </c>
      <c r="D895" t="n">
        <v>0</v>
      </c>
    </row>
    <row r="896">
      <c r="A896" t="inlineStr">
        <is>
          <t>CLBLM_R_X7Y44/CLBLM_IMUX29</t>
        </is>
      </c>
      <c r="B896" t="inlineStr">
        <is>
          <t>Part of wire</t>
        </is>
      </c>
      <c r="C896" t="n">
        <v>0</v>
      </c>
      <c r="D896" t="n">
        <v>0</v>
      </c>
      <c r="I896">
        <f>(((D895 + D896)/2) + (((D899) + (D898))))</f>
        <v/>
      </c>
      <c r="J896">
        <f>((C895 + C896)*(((D895 + D896)/2) + (((D899) + (D898)))))</f>
        <v/>
      </c>
    </row>
    <row r="897">
      <c r="A897" t="inlineStr">
        <is>
          <t>CLBLM_R_X7Y44/CLBLM_R.CLBLM_IMUX29-&gt;CLBLM_M_C2</t>
        </is>
      </c>
      <c r="B897" t="inlineStr">
        <is>
          <t>PassTransistor</t>
        </is>
      </c>
      <c r="C897" t="n">
        <v>0</v>
      </c>
      <c r="E897" t="n">
        <v>0</v>
      </c>
      <c r="F897" t="n">
        <v>0</v>
      </c>
      <c r="G897" t="n">
        <v>0</v>
      </c>
      <c r="H897" t="n">
        <v>0</v>
      </c>
      <c r="I897">
        <f>((D899) + (D898))</f>
        <v/>
      </c>
      <c r="J897">
        <f>(((D899) + (D898))*C897)</f>
        <v/>
      </c>
    </row>
    <row r="898">
      <c r="A898" t="inlineStr">
        <is>
          <t>CLBLM_R_X7Y44/CLBLM_M_C2</t>
        </is>
      </c>
      <c r="B898" t="inlineStr">
        <is>
          <t>Part of wire</t>
        </is>
      </c>
      <c r="C898" t="n">
        <v>0</v>
      </c>
      <c r="D898" t="n">
        <v>0</v>
      </c>
      <c r="I898">
        <f>(((D898)/2) + (D899))</f>
        <v/>
      </c>
      <c r="J898">
        <f>((C898)*(((D898)/2) + (D899)))</f>
        <v/>
      </c>
    </row>
    <row r="899">
      <c r="A899" t="inlineStr">
        <is>
          <t>masterReg/readData2[6]_i_2/I3</t>
        </is>
      </c>
      <c r="B899" t="inlineStr">
        <is>
          <t>Inpin</t>
        </is>
      </c>
      <c r="D899" t="n">
        <v>0</v>
      </c>
      <c r="E899" t="n">
        <v>0.214</v>
      </c>
      <c r="F899" t="n">
        <v>0.172</v>
      </c>
      <c r="G899" t="n">
        <v>0.506</v>
      </c>
      <c r="H899" t="n">
        <v>0.408</v>
      </c>
    </row>
    <row r="900">
      <c r="A900" t="inlineStr">
        <is>
          <t>sw_IBUF[2]: sw_IBUF[2]_inst/O to masterReg/readData2[6]_i_2/I3 sum delays</t>
        </is>
      </c>
      <c r="E900">
        <f>(E2 + E5 + E7 + E9 + E11 + E15 + E18 + E31 + E41 + E50 + E60 + E69 + E201 + E347 + E349 + E806 + E809 + E860 + E894 + E897 + E899)</f>
        <v/>
      </c>
      <c r="F900">
        <f>(F2 + F5 + F7 + F9 + F11 + F15 + F18 + F31 + F41 + F50 + F60 + F69 + F201 + F347 + F349 + F806 + F809 + F860 + F894 + F897 + F899)</f>
        <v/>
      </c>
      <c r="G900">
        <f>(G2 + G5 + G7 + G9 + G11 + G15 + G18 + G31 + G41 + G50 + G60 + G69 + G201 + G347 + G349 + G806 + G809 + G860 + G894 + G897 + G899)</f>
        <v/>
      </c>
      <c r="H900">
        <f>(H2 + H5 + H7 + H9 + H11 + H15 + H18 + H31 + H41 + H50 + H60 + H69 + H201 + H347 + H349 + H806 + H809 + H860 + H894 + H897 + H899)</f>
        <v/>
      </c>
      <c r="J900">
        <f>(J2 + J4 + J5 + J6 + J7 + J8 + J9 + J10 + J11 + J14 + J15 + J17 + J18 + J30 + J31 + J40 + J41 + J49 + J50 + J59 + J60 + J68 + J69 + J77 + J201 + J205 + J347 + J348 + J349 + J351 + J806 + J808 + J809 + J816 + J860 + J862 + J894 + J896 + J897 + J898 + J899)</f>
        <v/>
      </c>
    </row>
    <row r="901">
      <c r="A901" t="inlineStr">
        <is>
          <t>sw_IBUF[2]: sw_IBUF[2]_inst/O to masterReg/readData2[6]_i_2/I3sum delays + cap delay</t>
        </is>
      </c>
      <c r="E901">
        <f>1000*(E900 + J900)</f>
        <v/>
      </c>
      <c r="F901">
        <f>1000*(F900 + J900)</f>
        <v/>
      </c>
      <c r="G901">
        <f>1000*(G900 + J900)</f>
        <v/>
      </c>
      <c r="H901">
        <f>1000*(H900 + J900)</f>
        <v/>
      </c>
    </row>
    <row r="903">
      <c r="A903" t="inlineStr">
        <is>
          <t>sw_IBUF[2]: sw_IBUF[2]_inst/O to masterReg/readData2[6]_i_2/I3Total delay (from Vivado)</t>
        </is>
      </c>
      <c r="E903" t="inlineStr">
        <is>
          <t>1677</t>
        </is>
      </c>
      <c r="F903" t="inlineStr">
        <is>
          <t>1453</t>
        </is>
      </c>
      <c r="G903" t="inlineStr">
        <is>
          <t>2791</t>
        </is>
      </c>
      <c r="H903" t="inlineStr">
        <is>
          <t>2369</t>
        </is>
      </c>
    </row>
    <row r="905">
      <c r="A905" t="inlineStr">
        <is>
          <t>INT_R_X7Y45/INT_R.EE2END2-&gt;&gt;NR1BEG2</t>
        </is>
      </c>
      <c r="B905" t="inlineStr">
        <is>
          <t>Buffer</t>
        </is>
      </c>
      <c r="C905" t="n">
        <v>1.16220225</v>
      </c>
      <c r="D905" t="n">
        <v>0.008429000000000001</v>
      </c>
      <c r="E905" t="n">
        <v>0.056</v>
      </c>
      <c r="F905" t="n">
        <v>0.046</v>
      </c>
      <c r="G905" t="n">
        <v>0.131</v>
      </c>
      <c r="H905" t="n">
        <v>0.108</v>
      </c>
      <c r="I905">
        <f>((D908 + D919) + (D906 + D907))</f>
        <v/>
      </c>
      <c r="J905">
        <f>(((D908 + D919) + (D906 + D907))*C905)</f>
        <v/>
      </c>
    </row>
    <row r="906">
      <c r="A906" t="inlineStr">
        <is>
          <t>INT_R_X7Y45/NR1BEG2</t>
        </is>
      </c>
      <c r="B906" t="inlineStr">
        <is>
          <t>Part of wire</t>
        </is>
      </c>
      <c r="C906" t="n">
        <v>0</v>
      </c>
      <c r="D906" t="n">
        <v>0</v>
      </c>
    </row>
    <row r="907">
      <c r="A907" t="inlineStr">
        <is>
          <t>INT_R_X7Y46/NR1END2</t>
        </is>
      </c>
      <c r="B907" t="inlineStr">
        <is>
          <t>Part of wire</t>
        </is>
      </c>
      <c r="C907" t="n">
        <v>0</v>
      </c>
      <c r="D907" t="n">
        <v>0</v>
      </c>
      <c r="I907">
        <f>(((D906 + D907)/2) + (D908 + D919))</f>
        <v/>
      </c>
      <c r="J907">
        <f>((C906 + C907)*(((D906 + D907)/2) + (D908 + D919)))</f>
        <v/>
      </c>
    </row>
    <row r="908">
      <c r="A908" t="inlineStr">
        <is>
          <t>INT_R_X7Y46/INT_R.NR1END2-&gt;&gt;IMUX29</t>
        </is>
      </c>
      <c r="B908" t="inlineStr">
        <is>
          <t>Buffer</t>
        </is>
      </c>
      <c r="C908" t="n">
        <v>1.6107141875</v>
      </c>
      <c r="D908" t="n">
        <v>0.007713</v>
      </c>
      <c r="E908" t="n">
        <v>0.047</v>
      </c>
      <c r="F908" t="n">
        <v>0.038</v>
      </c>
      <c r="G908" t="n">
        <v>0.138</v>
      </c>
      <c r="H908" t="n">
        <v>0.114</v>
      </c>
      <c r="I908">
        <f>((((D913) + (D912))) + (D909 + D910))</f>
        <v/>
      </c>
      <c r="J908">
        <f>(((((D913) + (D912))) + (D909 + D910))*C908)</f>
        <v/>
      </c>
    </row>
    <row r="909">
      <c r="A909" t="inlineStr">
        <is>
          <t>INT_R_X7Y46/IMUX29</t>
        </is>
      </c>
      <c r="B909" t="inlineStr">
        <is>
          <t>Part of wire</t>
        </is>
      </c>
      <c r="C909" t="n">
        <v>0</v>
      </c>
      <c r="D909" t="n">
        <v>0</v>
      </c>
    </row>
    <row r="910">
      <c r="A910" t="inlineStr">
        <is>
          <t>CLBLM_R_X7Y46/CLBLM_IMUX29</t>
        </is>
      </c>
      <c r="B910" t="inlineStr">
        <is>
          <t>Part of wire</t>
        </is>
      </c>
      <c r="C910" t="n">
        <v>0</v>
      </c>
      <c r="D910" t="n">
        <v>0</v>
      </c>
      <c r="I910">
        <f>(((D909 + D910)/2) + (((D913) + (D912))))</f>
        <v/>
      </c>
      <c r="J910">
        <f>((C909 + C910)*(((D909 + D910)/2) + (((D913) + (D912)))))</f>
        <v/>
      </c>
    </row>
    <row r="911">
      <c r="A911" t="inlineStr">
        <is>
          <t>CLBLM_R_X7Y46/CLBLM_R.CLBLM_IMUX29-&gt;CLBLM_M_C2</t>
        </is>
      </c>
      <c r="B911" t="inlineStr">
        <is>
          <t>PassTransistor</t>
        </is>
      </c>
      <c r="C911" t="n">
        <v>0</v>
      </c>
      <c r="E911" t="n">
        <v>0</v>
      </c>
      <c r="F911" t="n">
        <v>0</v>
      </c>
      <c r="G911" t="n">
        <v>0</v>
      </c>
      <c r="H911" t="n">
        <v>0</v>
      </c>
      <c r="I911">
        <f>((D913) + (D912))</f>
        <v/>
      </c>
      <c r="J911">
        <f>(((D913) + (D912))*C911)</f>
        <v/>
      </c>
    </row>
    <row r="912">
      <c r="A912" t="inlineStr">
        <is>
          <t>CLBLM_R_X7Y46/CLBLM_M_C2</t>
        </is>
      </c>
      <c r="B912" t="inlineStr">
        <is>
          <t>Part of wire</t>
        </is>
      </c>
      <c r="C912" t="n">
        <v>0</v>
      </c>
      <c r="D912" t="n">
        <v>0</v>
      </c>
      <c r="I912">
        <f>(((D912)/2) + (D913))</f>
        <v/>
      </c>
      <c r="J912">
        <f>((C912)*(((D912)/2) + (D913)))</f>
        <v/>
      </c>
    </row>
    <row r="913">
      <c r="A913" t="inlineStr">
        <is>
          <t>ALU1/register_reg_r1_0_31_12_17_i_10/I2</t>
        </is>
      </c>
      <c r="B913" t="inlineStr">
        <is>
          <t>Inpin</t>
        </is>
      </c>
      <c r="D913" t="n">
        <v>0</v>
      </c>
      <c r="E913" t="n">
        <v>0.214</v>
      </c>
      <c r="F913" t="n">
        <v>0.172</v>
      </c>
      <c r="G913" t="n">
        <v>0.506</v>
      </c>
      <c r="H913" t="n">
        <v>0.408</v>
      </c>
    </row>
    <row r="914">
      <c r="A914" t="inlineStr">
        <is>
          <t>sw_IBUF[2]: sw_IBUF[2]_inst/O to ALU1/register_reg_r1_0_31_12_17_i_10/I2 sum delays</t>
        </is>
      </c>
      <c r="E914">
        <f>(E2 + E5 + E7 + E9 + E11 + E15 + E18 + E31 + E41 + E50 + E60 + E69 + E201 + E347 + E349 + E806 + E809 + E905 + E908 + E911 + E913)</f>
        <v/>
      </c>
      <c r="F914">
        <f>(F2 + F5 + F7 + F9 + F11 + F15 + F18 + F31 + F41 + F50 + F60 + F69 + F201 + F347 + F349 + F806 + F809 + F905 + F908 + F911 + F913)</f>
        <v/>
      </c>
      <c r="G914">
        <f>(G2 + G5 + G7 + G9 + G11 + G15 + G18 + G31 + G41 + G50 + G60 + G69 + G201 + G347 + G349 + G806 + G809 + G905 + G908 + G911 + G913)</f>
        <v/>
      </c>
      <c r="H914">
        <f>(H2 + H5 + H7 + H9 + H11 + H15 + H18 + H31 + H41 + H50 + H60 + H69 + H201 + H347 + H349 + H806 + H809 + H905 + H908 + H911 + H913)</f>
        <v/>
      </c>
      <c r="J914">
        <f>(J2 + J4 + J5 + J6 + J7 + J8 + J9 + J10 + J11 + J14 + J15 + J17 + J18 + J30 + J31 + J40 + J41 + J49 + J50 + J59 + J60 + J68 + J69 + J77 + J201 + J205 + J347 + J348 + J349 + J351 + J806 + J808 + J809 + J816 + J905 + J907 + J908 + J910 + J911 + J912 + J913)</f>
        <v/>
      </c>
    </row>
    <row r="915">
      <c r="A915" t="inlineStr">
        <is>
          <t>sw_IBUF[2]: sw_IBUF[2]_inst/O to ALU1/register_reg_r1_0_31_12_17_i_10/I2sum delays + cap delay</t>
        </is>
      </c>
      <c r="E915">
        <f>1000*(E914 + J914)</f>
        <v/>
      </c>
      <c r="F915">
        <f>1000*(F914 + J914)</f>
        <v/>
      </c>
      <c r="G915">
        <f>1000*(G914 + J914)</f>
        <v/>
      </c>
      <c r="H915">
        <f>1000*(H914 + J914)</f>
        <v/>
      </c>
    </row>
    <row r="917">
      <c r="A917" t="inlineStr">
        <is>
          <t>sw_IBUF[2]: sw_IBUF[2]_inst/O to ALU1/register_reg_r1_0_31_12_17_i_10/I2Total delay (from Vivado)</t>
        </is>
      </c>
      <c r="E917" t="inlineStr">
        <is>
          <t>1671</t>
        </is>
      </c>
      <c r="F917" t="inlineStr">
        <is>
          <t>1447</t>
        </is>
      </c>
      <c r="G917" t="inlineStr">
        <is>
          <t>2785</t>
        </is>
      </c>
      <c r="H917" t="inlineStr">
        <is>
          <t>2363</t>
        </is>
      </c>
    </row>
    <row r="919">
      <c r="A919" t="inlineStr">
        <is>
          <t>INT_R_X7Y46/INT_R.NR1END2-&gt;&gt;IMUX45</t>
        </is>
      </c>
      <c r="B919" t="inlineStr">
        <is>
          <t>Buffer</t>
        </is>
      </c>
      <c r="C919" t="n">
        <v>1.6107141875</v>
      </c>
      <c r="D919" t="n">
        <v>0.007713</v>
      </c>
      <c r="E919" t="n">
        <v>0.047</v>
      </c>
      <c r="F919" t="n">
        <v>0.038</v>
      </c>
      <c r="G919" t="n">
        <v>0.138</v>
      </c>
      <c r="H919" t="n">
        <v>0.114</v>
      </c>
      <c r="I919">
        <f>((((D924) + (D923))) + (D920 + D921))</f>
        <v/>
      </c>
      <c r="J919">
        <f>(((((D924) + (D923))) + (D920 + D921))*C919)</f>
        <v/>
      </c>
    </row>
    <row r="920">
      <c r="A920" t="inlineStr">
        <is>
          <t>INT_R_X7Y46/IMUX45</t>
        </is>
      </c>
      <c r="B920" t="inlineStr">
        <is>
          <t>Part of wire</t>
        </is>
      </c>
      <c r="C920" t="n">
        <v>0</v>
      </c>
      <c r="D920" t="n">
        <v>0</v>
      </c>
    </row>
    <row r="921">
      <c r="A921" t="inlineStr">
        <is>
          <t>CLBLM_R_X7Y46/CLBLM_IMUX45</t>
        </is>
      </c>
      <c r="B921" t="inlineStr">
        <is>
          <t>Part of wire</t>
        </is>
      </c>
      <c r="C921" t="n">
        <v>0</v>
      </c>
      <c r="D921" t="n">
        <v>0</v>
      </c>
      <c r="I921">
        <f>(((D920 + D921)/2) + (((D924) + (D923))))</f>
        <v/>
      </c>
      <c r="J921">
        <f>((C920 + C921)*(((D920 + D921)/2) + (((D924) + (D923)))))</f>
        <v/>
      </c>
    </row>
    <row r="922">
      <c r="A922" t="inlineStr">
        <is>
          <t>CLBLM_R_X7Y46/CLBLM_R.CLBLM_IMUX45-&gt;CLBLM_M_D2</t>
        </is>
      </c>
      <c r="B922" t="inlineStr">
        <is>
          <t>PassTransistor</t>
        </is>
      </c>
      <c r="C922" t="n">
        <v>0</v>
      </c>
      <c r="E922" t="n">
        <v>0</v>
      </c>
      <c r="F922" t="n">
        <v>0</v>
      </c>
      <c r="G922" t="n">
        <v>0</v>
      </c>
      <c r="H922" t="n">
        <v>0</v>
      </c>
      <c r="I922">
        <f>((D924) + (D923))</f>
        <v/>
      </c>
      <c r="J922">
        <f>(((D924) + (D923))*C922)</f>
        <v/>
      </c>
    </row>
    <row r="923">
      <c r="A923" t="inlineStr">
        <is>
          <t>CLBLM_R_X7Y46/CLBLM_M_D2</t>
        </is>
      </c>
      <c r="B923" t="inlineStr">
        <is>
          <t>Part of wire</t>
        </is>
      </c>
      <c r="C923" t="n">
        <v>0</v>
      </c>
      <c r="D923" t="n">
        <v>0</v>
      </c>
      <c r="I923">
        <f>(((D923)/2) + (D924))</f>
        <v/>
      </c>
      <c r="J923">
        <f>((C923)*(((D923)/2) + (D924)))</f>
        <v/>
      </c>
    </row>
    <row r="924">
      <c r="A924" t="inlineStr">
        <is>
          <t>masterReg/register_reg_r1_0_31_12_17_i_9/I4</t>
        </is>
      </c>
      <c r="B924" t="inlineStr">
        <is>
          <t>Inpin</t>
        </is>
      </c>
      <c r="D924" t="n">
        <v>0</v>
      </c>
      <c r="E924" t="n">
        <v>0.219</v>
      </c>
      <c r="F924" t="n">
        <v>0.141</v>
      </c>
      <c r="G924" t="n">
        <v>0.52</v>
      </c>
      <c r="H924" t="n">
        <v>0.293</v>
      </c>
    </row>
    <row r="925">
      <c r="A925" t="inlineStr">
        <is>
          <t>sw_IBUF[2]: sw_IBUF[2]_inst/O to masterReg/register_reg_r1_0_31_12_17_i_9/I4 sum delays</t>
        </is>
      </c>
      <c r="E925">
        <f>(E2 + E5 + E7 + E9 + E11 + E15 + E18 + E31 + E41 + E50 + E60 + E69 + E201 + E347 + E349 + E806 + E809 + E905 + E919 + E922 + E924)</f>
        <v/>
      </c>
      <c r="F925">
        <f>(F2 + F5 + F7 + F9 + F11 + F15 + F18 + F31 + F41 + F50 + F60 + F69 + F201 + F347 + F349 + F806 + F809 + F905 + F919 + F922 + F924)</f>
        <v/>
      </c>
      <c r="G925">
        <f>(G2 + G5 + G7 + G9 + G11 + G15 + G18 + G31 + G41 + G50 + G60 + G69 + G201 + G347 + G349 + G806 + G809 + G905 + G919 + G922 + G924)</f>
        <v/>
      </c>
      <c r="H925">
        <f>(H2 + H5 + H7 + H9 + H11 + H15 + H18 + H31 + H41 + H50 + H60 + H69 + H201 + H347 + H349 + H806 + H809 + H905 + H919 + H922 + H924)</f>
        <v/>
      </c>
      <c r="J925">
        <f>(J2 + J4 + J5 + J6 + J7 + J8 + J9 + J10 + J11 + J14 + J15 + J17 + J18 + J30 + J31 + J40 + J41 + J49 + J50 + J59 + J60 + J68 + J69 + J77 + J201 + J205 + J347 + J348 + J349 + J351 + J806 + J808 + J809 + J816 + J905 + J907 + J919 + J921 + J922 + J923 + J924)</f>
        <v/>
      </c>
    </row>
    <row r="926">
      <c r="A926" t="inlineStr">
        <is>
          <t>sw_IBUF[2]: sw_IBUF[2]_inst/O to masterReg/register_reg_r1_0_31_12_17_i_9/I4sum delays + cap delay</t>
        </is>
      </c>
      <c r="E926">
        <f>1000*(E925 + J925)</f>
        <v/>
      </c>
      <c r="F926">
        <f>1000*(F925 + J925)</f>
        <v/>
      </c>
      <c r="G926">
        <f>1000*(G925 + J925)</f>
        <v/>
      </c>
      <c r="H926">
        <f>1000*(H925 + J925)</f>
        <v/>
      </c>
    </row>
    <row r="928">
      <c r="A928" t="inlineStr">
        <is>
          <t>sw_IBUF[2]: sw_IBUF[2]_inst/O to masterReg/register_reg_r1_0_31_12_17_i_9/I4Total delay (from Vivado)</t>
        </is>
      </c>
      <c r="E928" t="inlineStr">
        <is>
          <t>1676</t>
        </is>
      </c>
      <c r="F928" t="inlineStr">
        <is>
          <t>1416</t>
        </is>
      </c>
      <c r="G928" t="inlineStr">
        <is>
          <t>2796</t>
        </is>
      </c>
      <c r="H928" t="inlineStr">
        <is>
          <t>2268</t>
        </is>
      </c>
    </row>
    <row r="930">
      <c r="A930" t="inlineStr">
        <is>
          <t>INT_R_X7Y45/INT_R.EE2END2-&gt;&gt;EL1BEG1</t>
        </is>
      </c>
      <c r="B930" t="inlineStr">
        <is>
          <t>Buffer</t>
        </is>
      </c>
      <c r="C930" t="n">
        <v>1.16220225</v>
      </c>
      <c r="D930" t="n">
        <v>0.008429000000000001</v>
      </c>
      <c r="E930" t="n">
        <v>0.043</v>
      </c>
      <c r="F930" t="n">
        <v>0.035</v>
      </c>
      <c r="G930" t="n">
        <v>0.124</v>
      </c>
      <c r="H930" t="n">
        <v>0.103</v>
      </c>
      <c r="I930">
        <f>((D935 + D951 + D976 + D1431) + (D931 + D932 + D933 + D934))</f>
        <v/>
      </c>
      <c r="J930">
        <f>(((D935 + D951 + D976 + D1431) + (D931 + D932 + D933 + D934))*C930)</f>
        <v/>
      </c>
    </row>
    <row r="931">
      <c r="A931" t="inlineStr">
        <is>
          <t>INT_R_X7Y45/EL1BEG1</t>
        </is>
      </c>
      <c r="B931" t="inlineStr">
        <is>
          <t>Part of wire</t>
        </is>
      </c>
      <c r="C931" t="n">
        <v>0</v>
      </c>
      <c r="D931" t="n">
        <v>0</v>
      </c>
    </row>
    <row r="932">
      <c r="A932" t="inlineStr">
        <is>
          <t>INT_L_X8Y45/EL1END1</t>
        </is>
      </c>
      <c r="B932" t="inlineStr">
        <is>
          <t>Part of wire</t>
        </is>
      </c>
      <c r="C932" t="n">
        <v>0</v>
      </c>
      <c r="D932" t="n">
        <v>0</v>
      </c>
    </row>
    <row r="933">
      <c r="A933" t="inlineStr">
        <is>
          <t>CLBLM_R_X7Y45/CLBLM_EL1BEG1</t>
        </is>
      </c>
      <c r="B933" t="inlineStr">
        <is>
          <t>Part of wire</t>
        </is>
      </c>
      <c r="C933" t="n">
        <v>0.052151</v>
      </c>
      <c r="D933" t="n">
        <v>0.004690000000000001</v>
      </c>
    </row>
    <row r="934">
      <c r="A934" t="inlineStr">
        <is>
          <t>CLBLM_L_X8Y45/CLBLM_EL1BEG1</t>
        </is>
      </c>
      <c r="B934" t="inlineStr">
        <is>
          <t>Part of wire</t>
        </is>
      </c>
      <c r="C934" t="n">
        <v>0.052151</v>
      </c>
      <c r="D934" t="n">
        <v>0.004690000000000001</v>
      </c>
      <c r="I934">
        <f>(((D931 + D932 + D933 + D934)/2) + (D935 + D951 + D976 + D1431))</f>
        <v/>
      </c>
      <c r="J934">
        <f>((C931 + C932 + C933 + C934)*(((D931 + D932 + D933 + D934)/2) + (D935 + D951 + D976 + D1431)))</f>
        <v/>
      </c>
    </row>
    <row r="935">
      <c r="A935" t="inlineStr">
        <is>
          <t>INT_L_X8Y45/INT_L.EL1END1-&gt;&gt;FAN_ALT2</t>
        </is>
      </c>
      <c r="B935" t="inlineStr">
        <is>
          <t>Buffer</t>
        </is>
      </c>
      <c r="C935" t="n">
        <v>0</v>
      </c>
      <c r="D935" t="n">
        <v>0.00757</v>
      </c>
      <c r="E935" t="n">
        <v>0</v>
      </c>
      <c r="F935" t="n">
        <v>0</v>
      </c>
      <c r="G935" t="n">
        <v>0</v>
      </c>
      <c r="H935" t="n">
        <v>0</v>
      </c>
      <c r="I935">
        <f>((D937) + (D936))</f>
        <v/>
      </c>
      <c r="J935">
        <f>(((D937) + (D936))*C935)</f>
        <v/>
      </c>
    </row>
    <row r="936">
      <c r="A936" t="inlineStr">
        <is>
          <t>INT_L_X8Y45/FAN_ALT2</t>
        </is>
      </c>
      <c r="B936" t="inlineStr">
        <is>
          <t>Part of wire</t>
        </is>
      </c>
      <c r="C936" t="n">
        <v>0</v>
      </c>
      <c r="D936" t="n">
        <v>0</v>
      </c>
      <c r="I936">
        <f>(((D936)/2) + (D937))</f>
        <v/>
      </c>
      <c r="J936">
        <f>((C936)*(((D936)/2) + (D937)))</f>
        <v/>
      </c>
    </row>
    <row r="937">
      <c r="A937" t="inlineStr">
        <is>
          <t>INT_L_X8Y45/INT_L.FAN_ALT2-&gt;&gt;FAN_BOUNCE2</t>
        </is>
      </c>
      <c r="B937" t="inlineStr">
        <is>
          <t>Buffer</t>
        </is>
      </c>
      <c r="C937" t="n">
        <v>1.4764880625</v>
      </c>
      <c r="D937" t="n">
        <v>0</v>
      </c>
      <c r="E937" t="n">
        <v>0.059</v>
      </c>
      <c r="F937" t="n">
        <v>0.049</v>
      </c>
      <c r="G937" t="n">
        <v>0.178</v>
      </c>
      <c r="H937" t="n">
        <v>0.147</v>
      </c>
      <c r="I937">
        <f>((D940) + (D938 + D939))</f>
        <v/>
      </c>
      <c r="J937">
        <f>(((D940) + (D938 + D939))*C937)</f>
        <v/>
      </c>
    </row>
    <row r="938">
      <c r="A938" t="inlineStr">
        <is>
          <t>INT_L_X8Y45/FAN_BOUNCE2</t>
        </is>
      </c>
      <c r="B938" t="inlineStr">
        <is>
          <t>Part of wire</t>
        </is>
      </c>
      <c r="C938" t="n">
        <v>0</v>
      </c>
      <c r="D938" t="n">
        <v>0</v>
      </c>
    </row>
    <row r="939">
      <c r="A939" t="inlineStr">
        <is>
          <t>INT_L_X8Y44/FAN_BOUNCE_S3_2</t>
        </is>
      </c>
      <c r="B939" t="inlineStr">
        <is>
          <t>Part of wire</t>
        </is>
      </c>
      <c r="C939" t="n">
        <v>0</v>
      </c>
      <c r="D939" t="n">
        <v>0</v>
      </c>
      <c r="I939">
        <f>(((D938 + D939)/2) + (D940))</f>
        <v/>
      </c>
      <c r="J939">
        <f>((C938 + C939)*(((D938 + D939)/2) + (D940)))</f>
        <v/>
      </c>
    </row>
    <row r="940">
      <c r="A940" t="inlineStr">
        <is>
          <t>INT_L_X8Y45/INT_L.FAN_BOUNCE2-&gt;&gt;IMUX_L0</t>
        </is>
      </c>
      <c r="B940" t="inlineStr">
        <is>
          <t>Buffer</t>
        </is>
      </c>
      <c r="C940" t="n">
        <v>1.6107141875</v>
      </c>
      <c r="D940" t="n">
        <v>0.007713</v>
      </c>
      <c r="E940" t="n">
        <v>0.047</v>
      </c>
      <c r="F940" t="n">
        <v>0.038</v>
      </c>
      <c r="G940" t="n">
        <v>0.138</v>
      </c>
      <c r="H940" t="n">
        <v>0.114</v>
      </c>
      <c r="I940">
        <f>((((D945) + (D944))) + (D941 + D942))</f>
        <v/>
      </c>
      <c r="J940">
        <f>(((((D945) + (D944))) + (D941 + D942))*C940)</f>
        <v/>
      </c>
    </row>
    <row r="941">
      <c r="A941" t="inlineStr">
        <is>
          <t>INT_L_X8Y45/IMUX_L0</t>
        </is>
      </c>
      <c r="B941" t="inlineStr">
        <is>
          <t>Part of wire</t>
        </is>
      </c>
      <c r="C941" t="n">
        <v>0</v>
      </c>
      <c r="D941" t="n">
        <v>0</v>
      </c>
    </row>
    <row r="942">
      <c r="A942" t="inlineStr">
        <is>
          <t>CLBLM_L_X8Y45/CLBLM_IMUX0</t>
        </is>
      </c>
      <c r="B942" t="inlineStr">
        <is>
          <t>Part of wire</t>
        </is>
      </c>
      <c r="C942" t="n">
        <v>0</v>
      </c>
      <c r="D942" t="n">
        <v>0</v>
      </c>
      <c r="I942">
        <f>(((D941 + D942)/2) + (((D945) + (D944))))</f>
        <v/>
      </c>
      <c r="J942">
        <f>((C941 + C942)*(((D941 + D942)/2) + (((D945) + (D944)))))</f>
        <v/>
      </c>
    </row>
    <row r="943">
      <c r="A943" t="inlineStr">
        <is>
          <t>CLBLM_L_X8Y45/CLBLM_L.CLBLM_IMUX0-&gt;CLBLM_L_A3</t>
        </is>
      </c>
      <c r="B943" t="inlineStr">
        <is>
          <t>PassTransistor</t>
        </is>
      </c>
      <c r="C943" t="n">
        <v>0</v>
      </c>
      <c r="E943" t="n">
        <v>0</v>
      </c>
      <c r="F943" t="n">
        <v>0</v>
      </c>
      <c r="G943" t="n">
        <v>0</v>
      </c>
      <c r="H943" t="n">
        <v>0</v>
      </c>
      <c r="I943">
        <f>((D945) + (D944))</f>
        <v/>
      </c>
      <c r="J943">
        <f>(((D945) + (D944))*C943)</f>
        <v/>
      </c>
    </row>
    <row r="944">
      <c r="A944" t="inlineStr">
        <is>
          <t>CLBLM_L_X8Y45/CLBLM_L_A3</t>
        </is>
      </c>
      <c r="B944" t="inlineStr">
        <is>
          <t>Part of wire</t>
        </is>
      </c>
      <c r="C944" t="n">
        <v>0</v>
      </c>
      <c r="D944" t="n">
        <v>0</v>
      </c>
      <c r="I944">
        <f>(((D944)/2) + (D945))</f>
        <v/>
      </c>
      <c r="J944">
        <f>((C944)*(((D944)/2) + (D945)))</f>
        <v/>
      </c>
    </row>
    <row r="945">
      <c r="A945" t="inlineStr">
        <is>
          <t>masterReg/register_reg_r1_0_31_6_11_i_17/I4</t>
        </is>
      </c>
      <c r="B945" t="inlineStr">
        <is>
          <t>Inpin</t>
        </is>
      </c>
      <c r="D945" t="n">
        <v>0</v>
      </c>
      <c r="E945" t="n">
        <v>0.133</v>
      </c>
      <c r="F945" t="n">
        <v>0.107</v>
      </c>
      <c r="G945" t="n">
        <v>0.344</v>
      </c>
      <c r="H945" t="n">
        <v>0.278</v>
      </c>
    </row>
    <row r="946">
      <c r="A946" t="inlineStr">
        <is>
          <t>sw_IBUF[2]: sw_IBUF[2]_inst/O to masterReg/register_reg_r1_0_31_6_11_i_17/I4 sum delays</t>
        </is>
      </c>
      <c r="E946">
        <f>(E2 + E5 + E7 + E9 + E11 + E15 + E18 + E31 + E41 + E50 + E60 + E69 + E201 + E347 + E349 + E806 + E809 + E930 + E935 + E937 + E940 + E943 + E945)</f>
        <v/>
      </c>
      <c r="F946">
        <f>(F2 + F5 + F7 + F9 + F11 + F15 + F18 + F31 + F41 + F50 + F60 + F69 + F201 + F347 + F349 + F806 + F809 + F930 + F935 + F937 + F940 + F943 + F945)</f>
        <v/>
      </c>
      <c r="G946">
        <f>(G2 + G5 + G7 + G9 + G11 + G15 + G18 + G31 + G41 + G50 + G60 + G69 + G201 + G347 + G349 + G806 + G809 + G930 + G935 + G937 + G940 + G943 + G945)</f>
        <v/>
      </c>
      <c r="H946">
        <f>(H2 + H5 + H7 + H9 + H11 + H15 + H18 + H31 + H41 + H50 + H60 + H69 + H201 + H347 + H349 + H806 + H809 + H930 + H935 + H937 + H940 + H943 + H945)</f>
        <v/>
      </c>
      <c r="J946">
        <f>(J2 + J4 + J5 + J6 + J7 + J8 + J9 + J10 + J11 + J14 + J15 + J17 + J18 + J30 + J31 + J40 + J41 + J49 + J50 + J59 + J60 + J68 + J69 + J77 + J201 + J205 + J347 + J348 + J349 + J351 + J806 + J808 + J809 + J816 + J930 + J934 + J935 + J936 + J937 + J939 + J940 + J942 + J943 + J944 + J945)</f>
        <v/>
      </c>
    </row>
    <row r="947">
      <c r="A947" t="inlineStr">
        <is>
          <t>sw_IBUF[2]: sw_IBUF[2]_inst/O to masterReg/register_reg_r1_0_31_6_11_i_17/I4sum delays + cap delay</t>
        </is>
      </c>
      <c r="E947">
        <f>1000*(E946 + J946)</f>
        <v/>
      </c>
      <c r="F947">
        <f>1000*(F946 + J946)</f>
        <v/>
      </c>
      <c r="G947">
        <f>1000*(G946 + J946)</f>
        <v/>
      </c>
      <c r="H947">
        <f>1000*(H946 + J946)</f>
        <v/>
      </c>
    </row>
    <row r="949">
      <c r="A949" t="inlineStr">
        <is>
          <t>sw_IBUF[2]: sw_IBUF[2]_inst/O to masterReg/register_reg_r1_0_31_6_11_i_17/I4Total delay (from Vivado)</t>
        </is>
      </c>
      <c r="E949" t="inlineStr">
        <is>
          <t>1680</t>
        </is>
      </c>
      <c r="F949" t="inlineStr">
        <is>
          <t>1464</t>
        </is>
      </c>
      <c r="G949" t="inlineStr">
        <is>
          <t>2816</t>
        </is>
      </c>
      <c r="H949" t="inlineStr">
        <is>
          <t>2399</t>
        </is>
      </c>
    </row>
    <row r="951">
      <c r="A951" t="inlineStr">
        <is>
          <t>INT_L_X8Y45/INT_L.EL1END1-&gt;&gt;SL1BEG1</t>
        </is>
      </c>
      <c r="B951" t="inlineStr">
        <is>
          <t>Buffer</t>
        </is>
      </c>
      <c r="C951" t="n">
        <v>1.16220225</v>
      </c>
      <c r="D951" t="n">
        <v>0.008429000000000001</v>
      </c>
      <c r="E951" t="n">
        <v>0.054</v>
      </c>
      <c r="F951" t="n">
        <v>0.044</v>
      </c>
      <c r="G951" t="n">
        <v>0.131</v>
      </c>
      <c r="H951" t="n">
        <v>0.108</v>
      </c>
      <c r="I951">
        <f>((D954 + D965) + (D952 + D953))</f>
        <v/>
      </c>
      <c r="J951">
        <f>(((D954 + D965) + (D952 + D953))*C951)</f>
        <v/>
      </c>
    </row>
    <row r="952">
      <c r="A952" t="inlineStr">
        <is>
          <t>INT_L_X8Y45/SL1BEG1</t>
        </is>
      </c>
      <c r="B952" t="inlineStr">
        <is>
          <t>Part of wire</t>
        </is>
      </c>
      <c r="C952" t="n">
        <v>0</v>
      </c>
      <c r="D952" t="n">
        <v>0</v>
      </c>
    </row>
    <row r="953">
      <c r="A953" t="inlineStr">
        <is>
          <t>INT_L_X8Y44/SL1END1</t>
        </is>
      </c>
      <c r="B953" t="inlineStr">
        <is>
          <t>Part of wire</t>
        </is>
      </c>
      <c r="C953" t="n">
        <v>0</v>
      </c>
      <c r="D953" t="n">
        <v>0</v>
      </c>
      <c r="I953">
        <f>(((D952 + D953)/2) + (D954 + D965))</f>
        <v/>
      </c>
      <c r="J953">
        <f>((C952 + C953)*(((D952 + D953)/2) + (D954 + D965)))</f>
        <v/>
      </c>
    </row>
    <row r="954">
      <c r="A954" t="inlineStr">
        <is>
          <t>INT_L_X8Y44/INT_L.SL1END1-&gt;&gt;IMUX_L27</t>
        </is>
      </c>
      <c r="B954" t="inlineStr">
        <is>
          <t>Buffer</t>
        </is>
      </c>
      <c r="C954" t="n">
        <v>1.6107141875</v>
      </c>
      <c r="D954" t="n">
        <v>0.007713</v>
      </c>
      <c r="E954" t="n">
        <v>0.047</v>
      </c>
      <c r="F954" t="n">
        <v>0.038</v>
      </c>
      <c r="G954" t="n">
        <v>0.138</v>
      </c>
      <c r="H954" t="n">
        <v>0.114</v>
      </c>
      <c r="I954">
        <f>((((D959) + (D958))) + (D955 + D956))</f>
        <v/>
      </c>
      <c r="J954">
        <f>(((((D959) + (D958))) + (D955 + D956))*C954)</f>
        <v/>
      </c>
    </row>
    <row r="955">
      <c r="A955" t="inlineStr">
        <is>
          <t>INT_L_X8Y44/IMUX_L27</t>
        </is>
      </c>
      <c r="B955" t="inlineStr">
        <is>
          <t>Part of wire</t>
        </is>
      </c>
      <c r="C955" t="n">
        <v>0</v>
      </c>
      <c r="D955" t="n">
        <v>0</v>
      </c>
    </row>
    <row r="956">
      <c r="A956" t="inlineStr">
        <is>
          <t>CLBLM_L_X8Y44/CLBLM_IMUX27</t>
        </is>
      </c>
      <c r="B956" t="inlineStr">
        <is>
          <t>Part of wire</t>
        </is>
      </c>
      <c r="C956" t="n">
        <v>0</v>
      </c>
      <c r="D956" t="n">
        <v>0</v>
      </c>
      <c r="I956">
        <f>(((D955 + D956)/2) + (((D959) + (D958))))</f>
        <v/>
      </c>
      <c r="J956">
        <f>((C955 + C956)*(((D955 + D956)/2) + (((D959) + (D958)))))</f>
        <v/>
      </c>
    </row>
    <row r="957">
      <c r="A957" t="inlineStr">
        <is>
          <t>CLBLM_L_X8Y44/CLBLM_L.CLBLM_IMUX27-&gt;CLBLM_M_B4</t>
        </is>
      </c>
      <c r="B957" t="inlineStr">
        <is>
          <t>PassTransistor</t>
        </is>
      </c>
      <c r="C957" t="n">
        <v>0</v>
      </c>
      <c r="E957" t="n">
        <v>0</v>
      </c>
      <c r="F957" t="n">
        <v>0</v>
      </c>
      <c r="G957" t="n">
        <v>0</v>
      </c>
      <c r="H957" t="n">
        <v>0</v>
      </c>
      <c r="I957">
        <f>((D959) + (D958))</f>
        <v/>
      </c>
      <c r="J957">
        <f>(((D959) + (D958))*C957)</f>
        <v/>
      </c>
    </row>
    <row r="958">
      <c r="A958" t="inlineStr">
        <is>
          <t>CLBLM_L_X8Y44/CLBLM_M_B4</t>
        </is>
      </c>
      <c r="B958" t="inlineStr">
        <is>
          <t>Part of wire</t>
        </is>
      </c>
      <c r="C958" t="n">
        <v>0</v>
      </c>
      <c r="D958" t="n">
        <v>0</v>
      </c>
      <c r="I958">
        <f>(((D958)/2) + (D959))</f>
        <v/>
      </c>
      <c r="J958">
        <f>((C958)*(((D958)/2) + (D959)))</f>
        <v/>
      </c>
    </row>
    <row r="959">
      <c r="A959" t="inlineStr">
        <is>
          <t>masterReg/readData2[8]_i_2/I3</t>
        </is>
      </c>
      <c r="B959" t="inlineStr">
        <is>
          <t>Inpin</t>
        </is>
      </c>
      <c r="D959" t="n">
        <v>0</v>
      </c>
      <c r="E959" t="n">
        <v>0.112</v>
      </c>
      <c r="F959" t="n">
        <v>0.09</v>
      </c>
      <c r="G959" t="n">
        <v>0.3</v>
      </c>
      <c r="H959" t="n">
        <v>0.242</v>
      </c>
    </row>
    <row r="960">
      <c r="A960" t="inlineStr">
        <is>
          <t>sw_IBUF[2]: sw_IBUF[2]_inst/O to masterReg/readData2[8]_i_2/I3 sum delays</t>
        </is>
      </c>
      <c r="E960">
        <f>(E2 + E5 + E7 + E9 + E11 + E15 + E18 + E31 + E41 + E50 + E60 + E69 + E201 + E347 + E349 + E806 + E809 + E930 + E951 + E954 + E957 + E959)</f>
        <v/>
      </c>
      <c r="F960">
        <f>(F2 + F5 + F7 + F9 + F11 + F15 + F18 + F31 + F41 + F50 + F60 + F69 + F201 + F347 + F349 + F806 + F809 + F930 + F951 + F954 + F957 + F959)</f>
        <v/>
      </c>
      <c r="G960">
        <f>(G2 + G5 + G7 + G9 + G11 + G15 + G18 + G31 + G41 + G50 + G60 + G69 + G201 + G347 + G349 + G806 + G809 + G930 + G951 + G954 + G957 + G959)</f>
        <v/>
      </c>
      <c r="H960">
        <f>(H2 + H5 + H7 + H9 + H11 + H15 + H18 + H31 + H41 + H50 + H60 + H69 + H201 + H347 + H349 + H806 + H809 + H930 + H951 + H954 + H957 + H959)</f>
        <v/>
      </c>
      <c r="J960">
        <f>(J2 + J4 + J5 + J6 + J7 + J8 + J9 + J10 + J11 + J14 + J15 + J17 + J18 + J30 + J31 + J40 + J41 + J49 + J50 + J59 + J60 + J68 + J69 + J77 + J201 + J205 + J347 + J348 + J349 + J351 + J806 + J808 + J809 + J816 + J930 + J934 + J951 + J953 + J954 + J956 + J957 + J958 + J959)</f>
        <v/>
      </c>
    </row>
    <row r="961">
      <c r="A961" t="inlineStr">
        <is>
          <t>sw_IBUF[2]: sw_IBUF[2]_inst/O to masterReg/readData2[8]_i_2/I3sum delays + cap delay</t>
        </is>
      </c>
      <c r="E961">
        <f>1000*(E960 + J960)</f>
        <v/>
      </c>
      <c r="F961">
        <f>1000*(F960 + J960)</f>
        <v/>
      </c>
      <c r="G961">
        <f>1000*(G960 + J960)</f>
        <v/>
      </c>
      <c r="H961">
        <f>1000*(H960 + J960)</f>
        <v/>
      </c>
    </row>
    <row r="963">
      <c r="A963" t="inlineStr">
        <is>
          <t>sw_IBUF[2]: sw_IBUF[2]_inst/O to masterReg/readData2[8]_i_2/I3Total delay (from Vivado)</t>
        </is>
      </c>
      <c r="E963" t="inlineStr">
        <is>
          <t>1660</t>
        </is>
      </c>
      <c r="F963" t="inlineStr">
        <is>
          <t>1448</t>
        </is>
      </c>
      <c r="G963" t="inlineStr">
        <is>
          <t>2751</t>
        </is>
      </c>
      <c r="H963" t="inlineStr">
        <is>
          <t>2348</t>
        </is>
      </c>
    </row>
    <row r="965">
      <c r="A965" t="inlineStr">
        <is>
          <t>INT_L_X8Y44/INT_L.SL1END1-&gt;&gt;IMUX_L34</t>
        </is>
      </c>
      <c r="B965" t="inlineStr">
        <is>
          <t>Buffer</t>
        </is>
      </c>
      <c r="C965" t="n">
        <v>1.6107141875</v>
      </c>
      <c r="D965" t="n">
        <v>0.007713</v>
      </c>
      <c r="E965" t="n">
        <v>0.047</v>
      </c>
      <c r="F965" t="n">
        <v>0.038</v>
      </c>
      <c r="G965" t="n">
        <v>0.138</v>
      </c>
      <c r="H965" t="n">
        <v>0.114</v>
      </c>
      <c r="I965">
        <f>((((D970) + (D969))) + (D966 + D967))</f>
        <v/>
      </c>
      <c r="J965">
        <f>(((((D970) + (D969))) + (D966 + D967))*C965)</f>
        <v/>
      </c>
    </row>
    <row r="966">
      <c r="A966" t="inlineStr">
        <is>
          <t>INT_L_X8Y44/IMUX_L34</t>
        </is>
      </c>
      <c r="B966" t="inlineStr">
        <is>
          <t>Part of wire</t>
        </is>
      </c>
      <c r="C966" t="n">
        <v>0</v>
      </c>
      <c r="D966" t="n">
        <v>0</v>
      </c>
    </row>
    <row r="967">
      <c r="A967" t="inlineStr">
        <is>
          <t>CLBLM_L_X8Y44/CLBLM_IMUX34</t>
        </is>
      </c>
      <c r="B967" t="inlineStr">
        <is>
          <t>Part of wire</t>
        </is>
      </c>
      <c r="C967" t="n">
        <v>0</v>
      </c>
      <c r="D967" t="n">
        <v>0</v>
      </c>
      <c r="I967">
        <f>(((D966 + D967)/2) + (((D970) + (D969))))</f>
        <v/>
      </c>
      <c r="J967">
        <f>((C966 + C967)*(((D966 + D967)/2) + (((D970) + (D969)))))</f>
        <v/>
      </c>
    </row>
    <row r="968">
      <c r="A968" t="inlineStr">
        <is>
          <t>CLBLM_L_X8Y44/CLBLM_L.CLBLM_IMUX34-&gt;CLBLM_L_C6</t>
        </is>
      </c>
      <c r="B968" t="inlineStr">
        <is>
          <t>PassTransistor</t>
        </is>
      </c>
      <c r="C968" t="n">
        <v>0</v>
      </c>
      <c r="E968" t="n">
        <v>0</v>
      </c>
      <c r="F968" t="n">
        <v>0</v>
      </c>
      <c r="G968" t="n">
        <v>0</v>
      </c>
      <c r="H968" t="n">
        <v>0</v>
      </c>
      <c r="I968">
        <f>((D970) + (D969))</f>
        <v/>
      </c>
      <c r="J968">
        <f>(((D970) + (D969))*C968)</f>
        <v/>
      </c>
    </row>
    <row r="969">
      <c r="A969" t="inlineStr">
        <is>
          <t>CLBLM_L_X8Y44/CLBLM_L_C6</t>
        </is>
      </c>
      <c r="B969" t="inlineStr">
        <is>
          <t>Part of wire</t>
        </is>
      </c>
      <c r="C969" t="n">
        <v>0</v>
      </c>
      <c r="D969" t="n">
        <v>0</v>
      </c>
      <c r="I969">
        <f>(((D969)/2) + (D970))</f>
        <v/>
      </c>
      <c r="J969">
        <f>((C969)*(((D969)/2) + (D970)))</f>
        <v/>
      </c>
    </row>
    <row r="970">
      <c r="A970" t="inlineStr">
        <is>
          <t>masterReg/readData2[10]_i_2/I3</t>
        </is>
      </c>
      <c r="B970" t="inlineStr">
        <is>
          <t>Inpin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t="inlineStr">
        <is>
          <t>sw_IBUF[2]: sw_IBUF[2]_inst/O to masterReg/readData2[10]_i_2/I3 sum delays</t>
        </is>
      </c>
      <c r="E971">
        <f>(E2 + E5 + E7 + E9 + E11 + E15 + E18 + E31 + E41 + E50 + E60 + E69 + E201 + E347 + E349 + E806 + E809 + E930 + E951 + E965 + E968 + E970)</f>
        <v/>
      </c>
      <c r="F971">
        <f>(F2 + F5 + F7 + F9 + F11 + F15 + F18 + F31 + F41 + F50 + F60 + F69 + F201 + F347 + F349 + F806 + F809 + F930 + F951 + F965 + F968 + F970)</f>
        <v/>
      </c>
      <c r="G971">
        <f>(G2 + G5 + G7 + G9 + G11 + G15 + G18 + G31 + G41 + G50 + G60 + G69 + G201 + G347 + G349 + G806 + G809 + G930 + G951 + G965 + G968 + G970)</f>
        <v/>
      </c>
      <c r="H971">
        <f>(H2 + H5 + H7 + H9 + H11 + H15 + H18 + H31 + H41 + H50 + H60 + H69 + H201 + H347 + H349 + H806 + H809 + H930 + H951 + H965 + H968 + H970)</f>
        <v/>
      </c>
      <c r="J971">
        <f>(J2 + J4 + J5 + J6 + J7 + J8 + J9 + J10 + J11 + J14 + J15 + J17 + J18 + J30 + J31 + J40 + J41 + J49 + J50 + J59 + J60 + J68 + J69 + J77 + J201 + J205 + J347 + J348 + J349 + J351 + J806 + J808 + J809 + J816 + J930 + J934 + J951 + J953 + J965 + J967 + J968 + J969 + J970)</f>
        <v/>
      </c>
    </row>
    <row r="972">
      <c r="A972" t="inlineStr">
        <is>
          <t>sw_IBUF[2]: sw_IBUF[2]_inst/O to masterReg/readData2[10]_i_2/I3sum delays + cap delay</t>
        </is>
      </c>
      <c r="E972">
        <f>1000*(E971 + J971)</f>
        <v/>
      </c>
      <c r="F972">
        <f>1000*(F971 + J971)</f>
        <v/>
      </c>
      <c r="G972">
        <f>1000*(G971 + J971)</f>
        <v/>
      </c>
      <c r="H972">
        <f>1000*(H971 + J971)</f>
        <v/>
      </c>
    </row>
    <row r="974">
      <c r="A974" t="inlineStr">
        <is>
          <t>sw_IBUF[2]: sw_IBUF[2]_inst/O to masterReg/readData2[10]_i_2/I3Total delay (from Vivado)</t>
        </is>
      </c>
      <c r="E974" t="inlineStr">
        <is>
          <t>1548</t>
        </is>
      </c>
      <c r="F974" t="inlineStr">
        <is>
          <t>1358</t>
        </is>
      </c>
      <c r="G974" t="inlineStr">
        <is>
          <t>2506</t>
        </is>
      </c>
      <c r="H974" t="inlineStr">
        <is>
          <t>2151</t>
        </is>
      </c>
    </row>
    <row r="976">
      <c r="A976" t="inlineStr">
        <is>
          <t>INT_L_X8Y45/INT_L.EL1END1-&gt;&gt;NR1BEG1</t>
        </is>
      </c>
      <c r="B976" t="inlineStr">
        <is>
          <t>Buffer</t>
        </is>
      </c>
      <c r="C976" t="n">
        <v>1.16220225</v>
      </c>
      <c r="D976" t="n">
        <v>0.008429000000000001</v>
      </c>
      <c r="E976" t="n">
        <v>0.056</v>
      </c>
      <c r="F976" t="n">
        <v>0.046</v>
      </c>
      <c r="G976" t="n">
        <v>0.132</v>
      </c>
      <c r="H976" t="n">
        <v>0.109</v>
      </c>
      <c r="I976">
        <f>((D979 + D990) + (D977 + D978))</f>
        <v/>
      </c>
      <c r="J976">
        <f>(((D979 + D990) + (D977 + D978))*C976)</f>
        <v/>
      </c>
    </row>
    <row r="977">
      <c r="A977" t="inlineStr">
        <is>
          <t>INT_L_X8Y45/NR1BEG1</t>
        </is>
      </c>
      <c r="B977" t="inlineStr">
        <is>
          <t>Part of wire</t>
        </is>
      </c>
      <c r="C977" t="n">
        <v>0</v>
      </c>
      <c r="D977" t="n">
        <v>0</v>
      </c>
    </row>
    <row r="978">
      <c r="A978" t="inlineStr">
        <is>
          <t>INT_L_X8Y46/NR1END1</t>
        </is>
      </c>
      <c r="B978" t="inlineStr">
        <is>
          <t>Part of wire</t>
        </is>
      </c>
      <c r="C978" t="n">
        <v>0</v>
      </c>
      <c r="D978" t="n">
        <v>0</v>
      </c>
      <c r="I978">
        <f>(((D977 + D978)/2) + (D979 + D990))</f>
        <v/>
      </c>
      <c r="J978">
        <f>((C977 + C978)*(((D977 + D978)/2) + (D979 + D990)))</f>
        <v/>
      </c>
    </row>
    <row r="979">
      <c r="A979" t="inlineStr">
        <is>
          <t>INT_L_X8Y46/INT_L.NR1END1-&gt;&gt;IMUX_L34</t>
        </is>
      </c>
      <c r="B979" t="inlineStr">
        <is>
          <t>Buffer</t>
        </is>
      </c>
      <c r="C979" t="n">
        <v>1.6107141875</v>
      </c>
      <c r="D979" t="n">
        <v>0.007713</v>
      </c>
      <c r="E979" t="n">
        <v>0.047</v>
      </c>
      <c r="F979" t="n">
        <v>0.038</v>
      </c>
      <c r="G979" t="n">
        <v>0.138</v>
      </c>
      <c r="H979" t="n">
        <v>0.114</v>
      </c>
      <c r="I979">
        <f>((((D984) + (D983))) + (D980 + D981))</f>
        <v/>
      </c>
      <c r="J979">
        <f>(((((D984) + (D983))) + (D980 + D981))*C979)</f>
        <v/>
      </c>
    </row>
    <row r="980">
      <c r="A980" t="inlineStr">
        <is>
          <t>INT_L_X8Y46/IMUX_L34</t>
        </is>
      </c>
      <c r="B980" t="inlineStr">
        <is>
          <t>Part of wire</t>
        </is>
      </c>
      <c r="C980" t="n">
        <v>0</v>
      </c>
      <c r="D980" t="n">
        <v>0</v>
      </c>
    </row>
    <row r="981">
      <c r="A981" t="inlineStr">
        <is>
          <t>CLBLM_L_X8Y46/CLBLM_IMUX34</t>
        </is>
      </c>
      <c r="B981" t="inlineStr">
        <is>
          <t>Part of wire</t>
        </is>
      </c>
      <c r="C981" t="n">
        <v>0</v>
      </c>
      <c r="D981" t="n">
        <v>0</v>
      </c>
      <c r="I981">
        <f>(((D980 + D981)/2) + (((D984) + (D983))))</f>
        <v/>
      </c>
      <c r="J981">
        <f>((C980 + C981)*(((D980 + D981)/2) + (((D984) + (D983)))))</f>
        <v/>
      </c>
    </row>
    <row r="982">
      <c r="A982" t="inlineStr">
        <is>
          <t>CLBLM_L_X8Y46/CLBLM_L.CLBLM_IMUX34-&gt;CLBLM_L_C6</t>
        </is>
      </c>
      <c r="B982" t="inlineStr">
        <is>
          <t>PassTransistor</t>
        </is>
      </c>
      <c r="C982" t="n">
        <v>0</v>
      </c>
      <c r="E982" t="n">
        <v>0</v>
      </c>
      <c r="F982" t="n">
        <v>0</v>
      </c>
      <c r="G982" t="n">
        <v>0</v>
      </c>
      <c r="H982" t="n">
        <v>0</v>
      </c>
      <c r="I982">
        <f>((D984) + (D983))</f>
        <v/>
      </c>
      <c r="J982">
        <f>(((D984) + (D983))*C982)</f>
        <v/>
      </c>
    </row>
    <row r="983">
      <c r="A983" t="inlineStr">
        <is>
          <t>CLBLM_L_X8Y46/CLBLM_L_C6</t>
        </is>
      </c>
      <c r="B983" t="inlineStr">
        <is>
          <t>Part of wire</t>
        </is>
      </c>
      <c r="C983" t="n">
        <v>0</v>
      </c>
      <c r="D983" t="n">
        <v>0</v>
      </c>
      <c r="I983">
        <f>(((D983)/2) + (D984))</f>
        <v/>
      </c>
      <c r="J983">
        <f>((C983)*(((D983)/2) + (D984)))</f>
        <v/>
      </c>
    </row>
    <row r="984">
      <c r="A984" t="inlineStr">
        <is>
          <t>masterReg/readData2[12]_i_2/I3</t>
        </is>
      </c>
      <c r="B984" t="inlineStr">
        <is>
          <t>Inpin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t="inlineStr">
        <is>
          <t>sw_IBUF[2]: sw_IBUF[2]_inst/O to masterReg/readData2[12]_i_2/I3 sum delays</t>
        </is>
      </c>
      <c r="E985">
        <f>(E2 + E5 + E7 + E9 + E11 + E15 + E18 + E31 + E41 + E50 + E60 + E69 + E201 + E347 + E349 + E806 + E809 + E930 + E976 + E979 + E982 + E984)</f>
        <v/>
      </c>
      <c r="F985">
        <f>(F2 + F5 + F7 + F9 + F11 + F15 + F18 + F31 + F41 + F50 + F60 + F69 + F201 + F347 + F349 + F806 + F809 + F930 + F976 + F979 + F982 + F984)</f>
        <v/>
      </c>
      <c r="G985">
        <f>(G2 + G5 + G7 + G9 + G11 + G15 + G18 + G31 + G41 + G50 + G60 + G69 + G201 + G347 + G349 + G806 + G809 + G930 + G976 + G979 + G982 + G984)</f>
        <v/>
      </c>
      <c r="H985">
        <f>(H2 + H5 + H7 + H9 + H11 + H15 + H18 + H31 + H41 + H50 + H60 + H69 + H201 + H347 + H349 + H806 + H809 + H930 + H976 + H979 + H982 + H984)</f>
        <v/>
      </c>
      <c r="J985">
        <f>(J2 + J4 + J5 + J6 + J7 + J8 + J9 + J10 + J11 + J14 + J15 + J17 + J18 + J30 + J31 + J40 + J41 + J49 + J50 + J59 + J60 + J68 + J69 + J77 + J201 + J205 + J347 + J348 + J349 + J351 + J806 + J808 + J809 + J816 + J930 + J934 + J976 + J978 + J979 + J981 + J982 + J983 + J984)</f>
        <v/>
      </c>
    </row>
    <row r="986">
      <c r="A986" t="inlineStr">
        <is>
          <t>sw_IBUF[2]: sw_IBUF[2]_inst/O to masterReg/readData2[12]_i_2/I3sum delays + cap delay</t>
        </is>
      </c>
      <c r="E986">
        <f>1000*(E985 + J985)</f>
        <v/>
      </c>
      <c r="F986">
        <f>1000*(F985 + J985)</f>
        <v/>
      </c>
      <c r="G986">
        <f>1000*(G985 + J985)</f>
        <v/>
      </c>
      <c r="H986">
        <f>1000*(H985 + J985)</f>
        <v/>
      </c>
    </row>
    <row r="988">
      <c r="A988" t="inlineStr">
        <is>
          <t>sw_IBUF[2]: sw_IBUF[2]_inst/O to masterReg/readData2[12]_i_2/I3Total delay (from Vivado)</t>
        </is>
      </c>
      <c r="E988" t="inlineStr">
        <is>
          <t>1551</t>
        </is>
      </c>
      <c r="F988" t="inlineStr">
        <is>
          <t>1361</t>
        </is>
      </c>
      <c r="G988" t="inlineStr">
        <is>
          <t>2510</t>
        </is>
      </c>
      <c r="H988" t="inlineStr">
        <is>
          <t>2155</t>
        </is>
      </c>
    </row>
    <row r="990">
      <c r="A990" t="inlineStr">
        <is>
          <t>INT_L_X8Y46/INT_L.NR1END1-&gt;&gt;EE2BEG1</t>
        </is>
      </c>
      <c r="B990" t="inlineStr">
        <is>
          <t>Buffer</t>
        </is>
      </c>
      <c r="C990" t="n">
        <v>1.1851186875</v>
      </c>
      <c r="D990" t="n">
        <v>0.008473000000000001</v>
      </c>
      <c r="E990" t="n">
        <v>0.061</v>
      </c>
      <c r="F990" t="n">
        <v>0.05</v>
      </c>
      <c r="G990" t="n">
        <v>0.139</v>
      </c>
      <c r="H990" t="n">
        <v>0.115</v>
      </c>
      <c r="I990">
        <f>((D998 + D1009 + D1020 + D1035) + (D991 + D992 + D993 + D994 + D995 + D996 + D997))</f>
        <v/>
      </c>
      <c r="J990">
        <f>(((D998 + D1009 + D1020 + D1035) + (D991 + D992 + D993 + D994 + D995 + D996 + D997))*C990)</f>
        <v/>
      </c>
    </row>
    <row r="991">
      <c r="A991" t="inlineStr">
        <is>
          <t>INT_L_X8Y46/EE2BEG1</t>
        </is>
      </c>
      <c r="B991" t="inlineStr">
        <is>
          <t>Part of wire</t>
        </is>
      </c>
      <c r="C991" t="n">
        <v>0</v>
      </c>
      <c r="D991" t="n">
        <v>0</v>
      </c>
    </row>
    <row r="992">
      <c r="A992" t="inlineStr">
        <is>
          <t>INT_L_X10Y46/EE2END1</t>
        </is>
      </c>
      <c r="B992" t="inlineStr">
        <is>
          <t>Part of wire</t>
        </is>
      </c>
      <c r="C992" t="n">
        <v>0</v>
      </c>
      <c r="D992" t="n">
        <v>0</v>
      </c>
    </row>
    <row r="993">
      <c r="A993" t="inlineStr">
        <is>
          <t>INT_R_X9Y46/EE2A1</t>
        </is>
      </c>
      <c r="B993" t="inlineStr">
        <is>
          <t>Part of wire</t>
        </is>
      </c>
      <c r="C993" t="n">
        <v>0</v>
      </c>
      <c r="D993" t="n">
        <v>0</v>
      </c>
    </row>
    <row r="994">
      <c r="A994" t="inlineStr">
        <is>
          <t>INT_INTERFACE_R_X9Y46/INT_INTERFACE_EE2A1</t>
        </is>
      </c>
      <c r="B994" t="inlineStr">
        <is>
          <t>Part of wire</t>
        </is>
      </c>
      <c r="C994" t="n">
        <v>0</v>
      </c>
      <c r="D994" t="n">
        <v>0</v>
      </c>
    </row>
    <row r="995">
      <c r="A995" t="inlineStr">
        <is>
          <t>DSP_R_X9Y45/DSP_EE2A1_1</t>
        </is>
      </c>
      <c r="B995" t="inlineStr">
        <is>
          <t>Part of wire</t>
        </is>
      </c>
      <c r="C995" t="n">
        <v>0.04743</v>
      </c>
      <c r="D995" t="n">
        <v>0.011</v>
      </c>
    </row>
    <row r="996">
      <c r="A996" t="inlineStr">
        <is>
          <t>VBRK_X29Y48/VBRK_EE2A1</t>
        </is>
      </c>
      <c r="B996" t="inlineStr">
        <is>
          <t>Part of wire</t>
        </is>
      </c>
      <c r="C996" t="n">
        <v>0.01211</v>
      </c>
      <c r="D996" t="n">
        <v>0.00162</v>
      </c>
    </row>
    <row r="997">
      <c r="A997" t="inlineStr">
        <is>
          <t>CLBLM_L_X10Y46/CLBLM_EE2A1</t>
        </is>
      </c>
      <c r="B997" t="inlineStr">
        <is>
          <t>Part of wire</t>
        </is>
      </c>
      <c r="C997" t="n">
        <v>0</v>
      </c>
      <c r="D997" t="n">
        <v>0</v>
      </c>
      <c r="I997">
        <f>(((D991 + D992 + D993 + D994 + D995 + D996 + D997)/2) + (D998 + D1009 + D1020 + D1035))</f>
        <v/>
      </c>
      <c r="J997">
        <f>((C991 + C992 + C993 + C994 + C995 + C996 + C997)*(((D991 + D992 + D993 + D994 + D995 + D996 + D997)/2) + (D998 + D1009 + D1020 + D1035)))</f>
        <v/>
      </c>
    </row>
    <row r="998">
      <c r="A998" t="inlineStr">
        <is>
          <t>INT_L_X10Y46/INT_L.EE2END1-&gt;&gt;IMUX_L27</t>
        </is>
      </c>
      <c r="B998" t="inlineStr">
        <is>
          <t>Buffer</t>
        </is>
      </c>
      <c r="C998" t="n">
        <v>1.6107141875</v>
      </c>
      <c r="D998" t="n">
        <v>0.007713</v>
      </c>
      <c r="E998" t="n">
        <v>0.047</v>
      </c>
      <c r="F998" t="n">
        <v>0.038</v>
      </c>
      <c r="G998" t="n">
        <v>0.138</v>
      </c>
      <c r="H998" t="n">
        <v>0.114</v>
      </c>
      <c r="I998">
        <f>((((D1003) + (D1002))) + (D999 + D1000))</f>
        <v/>
      </c>
      <c r="J998">
        <f>(((((D1003) + (D1002))) + (D999 + D1000))*C998)</f>
        <v/>
      </c>
    </row>
    <row r="999">
      <c r="A999" t="inlineStr">
        <is>
          <t>INT_L_X10Y46/IMUX_L27</t>
        </is>
      </c>
      <c r="B999" t="inlineStr">
        <is>
          <t>Part of wire</t>
        </is>
      </c>
      <c r="C999" t="n">
        <v>0</v>
      </c>
      <c r="D999" t="n">
        <v>0</v>
      </c>
    </row>
    <row r="1000">
      <c r="A1000" t="inlineStr">
        <is>
          <t>CLBLM_L_X10Y46/CLBLM_IMUX27</t>
        </is>
      </c>
      <c r="B1000" t="inlineStr">
        <is>
          <t>Part of wire</t>
        </is>
      </c>
      <c r="C1000" t="n">
        <v>0</v>
      </c>
      <c r="D1000" t="n">
        <v>0</v>
      </c>
      <c r="I1000">
        <f>(((D999 + D1000)/2) + (((D1003) + (D1002))))</f>
        <v/>
      </c>
      <c r="J1000">
        <f>((C999 + C1000)*(((D999 + D1000)/2) + (((D1003) + (D1002)))))</f>
        <v/>
      </c>
    </row>
    <row r="1001">
      <c r="A1001" t="inlineStr">
        <is>
          <t>CLBLM_L_X10Y46/CLBLM_L.CLBLM_IMUX27-&gt;CLBLM_M_B4</t>
        </is>
      </c>
      <c r="B1001" t="inlineStr">
        <is>
          <t>PassTransistor</t>
        </is>
      </c>
      <c r="C1001" t="n">
        <v>0</v>
      </c>
      <c r="E1001" t="n">
        <v>0</v>
      </c>
      <c r="F1001" t="n">
        <v>0</v>
      </c>
      <c r="G1001" t="n">
        <v>0</v>
      </c>
      <c r="H1001" t="n">
        <v>0</v>
      </c>
      <c r="I1001">
        <f>((D1003) + (D1002))</f>
        <v/>
      </c>
      <c r="J1001">
        <f>(((D1003) + (D1002))*C1001)</f>
        <v/>
      </c>
    </row>
    <row r="1002">
      <c r="A1002" t="inlineStr">
        <is>
          <t>CLBLM_L_X10Y46/CLBLM_M_B4</t>
        </is>
      </c>
      <c r="B1002" t="inlineStr">
        <is>
          <t>Part of wire</t>
        </is>
      </c>
      <c r="C1002" t="n">
        <v>0</v>
      </c>
      <c r="D1002" t="n">
        <v>0</v>
      </c>
      <c r="I1002">
        <f>(((D1002)/2) + (D1003))</f>
        <v/>
      </c>
      <c r="J1002">
        <f>((C1002)*(((D1002)/2) + (D1003)))</f>
        <v/>
      </c>
    </row>
    <row r="1003">
      <c r="A1003" t="inlineStr">
        <is>
          <t>ALU1/register_reg_r1_0_31_6_11_i_12/I2</t>
        </is>
      </c>
      <c r="B1003" t="inlineStr">
        <is>
          <t>Inpin</t>
        </is>
      </c>
      <c r="D1003" t="n">
        <v>0</v>
      </c>
      <c r="E1003" t="n">
        <v>0.112</v>
      </c>
      <c r="F1003" t="n">
        <v>0.09</v>
      </c>
      <c r="G1003" t="n">
        <v>0.3</v>
      </c>
      <c r="H1003" t="n">
        <v>0.242</v>
      </c>
    </row>
    <row r="1004">
      <c r="A1004" t="inlineStr">
        <is>
          <t>sw_IBUF[2]: sw_IBUF[2]_inst/O to ALU1/register_reg_r1_0_31_6_11_i_12/I2 sum delays</t>
        </is>
      </c>
      <c r="E1004">
        <f>(E2 + E5 + E7 + E9 + E11 + E15 + E18 + E31 + E41 + E50 + E60 + E69 + E201 + E347 + E349 + E806 + E809 + E930 + E976 + E990 + E998 + E1001 + E1003)</f>
        <v/>
      </c>
      <c r="F1004">
        <f>(F2 + F5 + F7 + F9 + F11 + F15 + F18 + F31 + F41 + F50 + F60 + F69 + F201 + F347 + F349 + F806 + F809 + F930 + F976 + F990 + F998 + F1001 + F1003)</f>
        <v/>
      </c>
      <c r="G1004">
        <f>(G2 + G5 + G7 + G9 + G11 + G15 + G18 + G31 + G41 + G50 + G60 + G69 + G201 + G347 + G349 + G806 + G809 + G930 + G976 + G990 + G998 + G1001 + G1003)</f>
        <v/>
      </c>
      <c r="H1004">
        <f>(H2 + H5 + H7 + H9 + H11 + H15 + H18 + H31 + H41 + H50 + H60 + H69 + H201 + H347 + H349 + H806 + H809 + H930 + H976 + H990 + H998 + H1001 + H1003)</f>
        <v/>
      </c>
      <c r="J1004">
        <f>(J2 + J4 + J5 + J6 + J7 + J8 + J9 + J10 + J11 + J14 + J15 + J17 + J18 + J30 + J31 + J40 + J41 + J49 + J50 + J59 + J60 + J68 + J69 + J77 + J201 + J205 + J347 + J348 + J349 + J351 + J806 + J808 + J809 + J816 + J930 + J934 + J976 + J978 + J990 + J997 + J998 + J1000 + J1001 + J1002 + J1003)</f>
        <v/>
      </c>
    </row>
    <row r="1005">
      <c r="A1005" t="inlineStr">
        <is>
          <t>sw_IBUF[2]: sw_IBUF[2]_inst/O to ALU1/register_reg_r1_0_31_6_11_i_12/I2sum delays + cap delay</t>
        </is>
      </c>
      <c r="E1005">
        <f>1000*(E1004 + J1004)</f>
        <v/>
      </c>
      <c r="F1005">
        <f>1000*(F1004 + J1004)</f>
        <v/>
      </c>
      <c r="G1005">
        <f>1000*(G1004 + J1004)</f>
        <v/>
      </c>
      <c r="H1005">
        <f>1000*(H1004 + J1004)</f>
        <v/>
      </c>
    </row>
    <row r="1007">
      <c r="A1007" t="inlineStr">
        <is>
          <t>sw_IBUF[2]: sw_IBUF[2]_inst/O to ALU1/register_reg_r1_0_31_6_11_i_12/I2Total delay (from Vivado)</t>
        </is>
      </c>
      <c r="E1007" t="inlineStr">
        <is>
          <t>1773</t>
        </is>
      </c>
      <c r="F1007" t="inlineStr">
        <is>
          <t>1550</t>
        </is>
      </c>
      <c r="G1007" t="inlineStr">
        <is>
          <t>2914</t>
        </is>
      </c>
      <c r="H1007" t="inlineStr">
        <is>
          <t>2492</t>
        </is>
      </c>
    </row>
    <row r="1009">
      <c r="A1009" t="inlineStr">
        <is>
          <t>INT_L_X10Y46/INT_L.EE2END1-&gt;&gt;IMUX_L35</t>
        </is>
      </c>
      <c r="B1009" t="inlineStr">
        <is>
          <t>Buffer</t>
        </is>
      </c>
      <c r="C1009" t="n">
        <v>1.6107141875</v>
      </c>
      <c r="D1009" t="n">
        <v>0.007713</v>
      </c>
      <c r="E1009" t="n">
        <v>0.047</v>
      </c>
      <c r="F1009" t="n">
        <v>0.038</v>
      </c>
      <c r="G1009" t="n">
        <v>0.138</v>
      </c>
      <c r="H1009" t="n">
        <v>0.114</v>
      </c>
      <c r="I1009">
        <f>((((D1014) + (D1013))) + (D1010 + D1011))</f>
        <v/>
      </c>
      <c r="J1009">
        <f>(((((D1014) + (D1013))) + (D1010 + D1011))*C1009)</f>
        <v/>
      </c>
    </row>
    <row r="1010">
      <c r="A1010" t="inlineStr">
        <is>
          <t>INT_L_X10Y46/IMUX_L35</t>
        </is>
      </c>
      <c r="B1010" t="inlineStr">
        <is>
          <t>Part of wire</t>
        </is>
      </c>
      <c r="C1010" t="n">
        <v>0</v>
      </c>
      <c r="D1010" t="n">
        <v>0</v>
      </c>
    </row>
    <row r="1011">
      <c r="A1011" t="inlineStr">
        <is>
          <t>CLBLM_L_X10Y46/CLBLM_IMUX35</t>
        </is>
      </c>
      <c r="B1011" t="inlineStr">
        <is>
          <t>Part of wire</t>
        </is>
      </c>
      <c r="C1011" t="n">
        <v>0</v>
      </c>
      <c r="D1011" t="n">
        <v>0</v>
      </c>
      <c r="I1011">
        <f>(((D1010 + D1011)/2) + (((D1014) + (D1013))))</f>
        <v/>
      </c>
      <c r="J1011">
        <f>((C1010 + C1011)*(((D1010 + D1011)/2) + (((D1014) + (D1013)))))</f>
        <v/>
      </c>
    </row>
    <row r="1012">
      <c r="A1012" t="inlineStr">
        <is>
          <t>CLBLM_L_X10Y46/CLBLM_L.CLBLM_IMUX35-&gt;CLBLM_M_C6</t>
        </is>
      </c>
      <c r="B1012" t="inlineStr">
        <is>
          <t>PassTransistor</t>
        </is>
      </c>
      <c r="C1012" t="n">
        <v>0</v>
      </c>
      <c r="E1012" t="n">
        <v>0</v>
      </c>
      <c r="F1012" t="n">
        <v>0</v>
      </c>
      <c r="G1012" t="n">
        <v>0</v>
      </c>
      <c r="H1012" t="n">
        <v>0</v>
      </c>
      <c r="I1012">
        <f>((D1014) + (D1013))</f>
        <v/>
      </c>
      <c r="J1012">
        <f>(((D1014) + (D1013))*C1012)</f>
        <v/>
      </c>
    </row>
    <row r="1013">
      <c r="A1013" t="inlineStr">
        <is>
          <t>CLBLM_L_X10Y46/CLBLM_M_C6</t>
        </is>
      </c>
      <c r="B1013" t="inlineStr">
        <is>
          <t>Part of wire</t>
        </is>
      </c>
      <c r="C1013" t="n">
        <v>0</v>
      </c>
      <c r="D1013" t="n">
        <v>0</v>
      </c>
      <c r="I1013">
        <f>(((D1013)/2) + (D1014))</f>
        <v/>
      </c>
      <c r="J1013">
        <f>((C1013)*(((D1013)/2) + (D1014)))</f>
        <v/>
      </c>
    </row>
    <row r="1014">
      <c r="A1014" t="inlineStr">
        <is>
          <t>masterReg/register_reg_r1_0_31_6_11_i_11/I4</t>
        </is>
      </c>
      <c r="B1014" t="inlineStr">
        <is>
          <t>Inpin</t>
        </is>
      </c>
      <c r="D1014" t="n">
        <v>0</v>
      </c>
      <c r="E1014" t="n">
        <v>0.006</v>
      </c>
      <c r="F1014" t="n">
        <v>0.005</v>
      </c>
      <c r="G1014" t="n">
        <v>0.012</v>
      </c>
      <c r="H1014" t="n">
        <v>0.01</v>
      </c>
    </row>
    <row r="1015">
      <c r="A1015" t="inlineStr">
        <is>
          <t>sw_IBUF[2]: sw_IBUF[2]_inst/O to masterReg/register_reg_r1_0_31_6_11_i_11/I4 sum delays</t>
        </is>
      </c>
      <c r="E1015">
        <f>(E2 + E5 + E7 + E9 + E11 + E15 + E18 + E31 + E41 + E50 + E60 + E69 + E201 + E347 + E349 + E806 + E809 + E930 + E976 + E990 + E1009 + E1012 + E1014)</f>
        <v/>
      </c>
      <c r="F1015">
        <f>(F2 + F5 + F7 + F9 + F11 + F15 + F18 + F31 + F41 + F50 + F60 + F69 + F201 + F347 + F349 + F806 + F809 + F930 + F976 + F990 + F1009 + F1012 + F1014)</f>
        <v/>
      </c>
      <c r="G1015">
        <f>(G2 + G5 + G7 + G9 + G11 + G15 + G18 + G31 + G41 + G50 + G60 + G69 + G201 + G347 + G349 + G806 + G809 + G930 + G976 + G990 + G1009 + G1012 + G1014)</f>
        <v/>
      </c>
      <c r="H1015">
        <f>(H2 + H5 + H7 + H9 + H11 + H15 + H18 + H31 + H41 + H50 + H60 + H69 + H201 + H347 + H349 + H806 + H809 + H930 + H976 + H990 + H1009 + H1012 + H1014)</f>
        <v/>
      </c>
      <c r="J1015">
        <f>(J2 + J4 + J5 + J6 + J7 + J8 + J9 + J10 + J11 + J14 + J15 + J17 + J18 + J30 + J31 + J40 + J41 + J49 + J50 + J59 + J60 + J68 + J69 + J77 + J201 + J205 + J347 + J348 + J349 + J351 + J806 + J808 + J809 + J816 + J930 + J934 + J976 + J978 + J990 + J997 + J1009 + J1011 + J1012 + J1013 + J1014)</f>
        <v/>
      </c>
    </row>
    <row r="1016">
      <c r="A1016" t="inlineStr">
        <is>
          <t>sw_IBUF[2]: sw_IBUF[2]_inst/O to masterReg/register_reg_r1_0_31_6_11_i_11/I4sum delays + cap delay</t>
        </is>
      </c>
      <c r="E1016">
        <f>1000*(E1015 + J1015)</f>
        <v/>
      </c>
      <c r="F1016">
        <f>1000*(F1015 + J1015)</f>
        <v/>
      </c>
      <c r="G1016">
        <f>1000*(G1015 + J1015)</f>
        <v/>
      </c>
      <c r="H1016">
        <f>1000*(H1015 + J1015)</f>
        <v/>
      </c>
    </row>
    <row r="1018">
      <c r="A1018" t="inlineStr">
        <is>
          <t>sw_IBUF[2]: sw_IBUF[2]_inst/O to masterReg/register_reg_r1_0_31_6_11_i_11/I4Total delay (from Vivado)</t>
        </is>
      </c>
      <c r="E1018" t="inlineStr">
        <is>
          <t>1667</t>
        </is>
      </c>
      <c r="F1018" t="inlineStr">
        <is>
          <t>1465</t>
        </is>
      </c>
      <c r="G1018" t="inlineStr">
        <is>
          <t>2679</t>
        </is>
      </c>
      <c r="H1018" t="inlineStr">
        <is>
          <t>2303</t>
        </is>
      </c>
    </row>
    <row r="1020">
      <c r="A1020" t="inlineStr">
        <is>
          <t>INT_L_X10Y46/INT_L.EE2END1-&gt;&gt;BYP_ALT5</t>
        </is>
      </c>
      <c r="B1020" t="inlineStr">
        <is>
          <t>Buffer</t>
        </is>
      </c>
      <c r="C1020" t="n">
        <v>0</v>
      </c>
      <c r="D1020" t="n">
        <v>0.00757</v>
      </c>
      <c r="E1020" t="n">
        <v>0</v>
      </c>
      <c r="F1020" t="n">
        <v>0</v>
      </c>
      <c r="G1020" t="n">
        <v>0</v>
      </c>
      <c r="H1020" t="n">
        <v>0</v>
      </c>
      <c r="I1020">
        <f>((D1022) + (D1021))</f>
        <v/>
      </c>
      <c r="J1020">
        <f>(((D1022) + (D1021))*C1020)</f>
        <v/>
      </c>
    </row>
    <row r="1021">
      <c r="A1021" t="inlineStr">
        <is>
          <t>INT_L_X10Y46/BYP_ALT5</t>
        </is>
      </c>
      <c r="B1021" t="inlineStr">
        <is>
          <t>Part of wire</t>
        </is>
      </c>
      <c r="C1021" t="n">
        <v>0</v>
      </c>
      <c r="D1021" t="n">
        <v>0</v>
      </c>
      <c r="I1021">
        <f>(((D1021)/2) + (D1022))</f>
        <v/>
      </c>
      <c r="J1021">
        <f>((C1021)*(((D1021)/2) + (D1022)))</f>
        <v/>
      </c>
    </row>
    <row r="1022">
      <c r="A1022" t="inlineStr">
        <is>
          <t>INT_L_X10Y46/INT_L.BYP_ALT5-&gt;&gt;BYP_BOUNCE5</t>
        </is>
      </c>
      <c r="B1022" t="inlineStr">
        <is>
          <t>Buffer</t>
        </is>
      </c>
      <c r="C1022" t="n">
        <v>1.4764880625</v>
      </c>
      <c r="D1022" t="n">
        <v>0</v>
      </c>
      <c r="E1022" t="n">
        <v>0.059</v>
      </c>
      <c r="F1022" t="n">
        <v>0.049</v>
      </c>
      <c r="G1022" t="n">
        <v>0.178</v>
      </c>
      <c r="H1022" t="n">
        <v>0.147</v>
      </c>
      <c r="I1022">
        <f>((D1024) + (D1023))</f>
        <v/>
      </c>
      <c r="J1022">
        <f>(((D1024) + (D1023))*C1022)</f>
        <v/>
      </c>
    </row>
    <row r="1023">
      <c r="A1023" t="inlineStr">
        <is>
          <t>INT_L_X10Y46/BYP_BOUNCE5</t>
        </is>
      </c>
      <c r="B1023" t="inlineStr">
        <is>
          <t>Part of wire</t>
        </is>
      </c>
      <c r="C1023" t="n">
        <v>0</v>
      </c>
      <c r="D1023" t="n">
        <v>0</v>
      </c>
      <c r="I1023">
        <f>(((D1023)/2) + (D1024))</f>
        <v/>
      </c>
      <c r="J1023">
        <f>((C1023)*(((D1023)/2) + (D1024)))</f>
        <v/>
      </c>
    </row>
    <row r="1024">
      <c r="A1024" t="inlineStr">
        <is>
          <t>INT_L_X10Y46/INT_L.BYP_BOUNCE5-&gt;&gt;IMUX_L45</t>
        </is>
      </c>
      <c r="B1024" t="inlineStr">
        <is>
          <t>Buffer</t>
        </is>
      </c>
      <c r="C1024" t="n">
        <v>1.6107141875</v>
      </c>
      <c r="D1024" t="n">
        <v>0.007713</v>
      </c>
      <c r="E1024" t="n">
        <v>0.047</v>
      </c>
      <c r="F1024" t="n">
        <v>0.038</v>
      </c>
      <c r="G1024" t="n">
        <v>0.138</v>
      </c>
      <c r="H1024" t="n">
        <v>0.114</v>
      </c>
      <c r="I1024">
        <f>((((D1029) + (D1028))) + (D1025 + D1026))</f>
        <v/>
      </c>
      <c r="J1024">
        <f>(((((D1029) + (D1028))) + (D1025 + D1026))*C1024)</f>
        <v/>
      </c>
    </row>
    <row r="1025">
      <c r="A1025" t="inlineStr">
        <is>
          <t>INT_L_X10Y46/IMUX_L45</t>
        </is>
      </c>
      <c r="B1025" t="inlineStr">
        <is>
          <t>Part of wire</t>
        </is>
      </c>
      <c r="C1025" t="n">
        <v>0</v>
      </c>
      <c r="D1025" t="n">
        <v>0</v>
      </c>
    </row>
    <row r="1026">
      <c r="A1026" t="inlineStr">
        <is>
          <t>CLBLM_L_X10Y46/CLBLM_IMUX45</t>
        </is>
      </c>
      <c r="B1026" t="inlineStr">
        <is>
          <t>Part of wire</t>
        </is>
      </c>
      <c r="C1026" t="n">
        <v>0</v>
      </c>
      <c r="D1026" t="n">
        <v>0</v>
      </c>
      <c r="I1026">
        <f>(((D1025 + D1026)/2) + (((D1029) + (D1028))))</f>
        <v/>
      </c>
      <c r="J1026">
        <f>((C1025 + C1026)*(((D1025 + D1026)/2) + (((D1029) + (D1028)))))</f>
        <v/>
      </c>
    </row>
    <row r="1027">
      <c r="A1027" t="inlineStr">
        <is>
          <t>CLBLM_L_X10Y46/CLBLM_L.CLBLM_IMUX45-&gt;CLBLM_M_D2</t>
        </is>
      </c>
      <c r="B1027" t="inlineStr">
        <is>
          <t>PassTransistor</t>
        </is>
      </c>
      <c r="C1027" t="n">
        <v>0</v>
      </c>
      <c r="E1027" t="n">
        <v>0</v>
      </c>
      <c r="F1027" t="n">
        <v>0</v>
      </c>
      <c r="G1027" t="n">
        <v>0</v>
      </c>
      <c r="H1027" t="n">
        <v>0</v>
      </c>
      <c r="I1027">
        <f>((D1029) + (D1028))</f>
        <v/>
      </c>
      <c r="J1027">
        <f>(((D1029) + (D1028))*C1027)</f>
        <v/>
      </c>
    </row>
    <row r="1028">
      <c r="A1028" t="inlineStr">
        <is>
          <t>CLBLM_L_X10Y46/CLBLM_M_D2</t>
        </is>
      </c>
      <c r="B1028" t="inlineStr">
        <is>
          <t>Part of wire</t>
        </is>
      </c>
      <c r="C1028" t="n">
        <v>0</v>
      </c>
      <c r="D1028" t="n">
        <v>0</v>
      </c>
      <c r="I1028">
        <f>(((D1028)/2) + (D1029))</f>
        <v/>
      </c>
      <c r="J1028">
        <f>((C1028)*(((D1028)/2) + (D1029)))</f>
        <v/>
      </c>
    </row>
    <row r="1029">
      <c r="A1029" t="inlineStr">
        <is>
          <t>masterReg/readData2[9]_i_2/I3</t>
        </is>
      </c>
      <c r="B1029" t="inlineStr">
        <is>
          <t>Inpin</t>
        </is>
      </c>
      <c r="D1029" t="n">
        <v>0</v>
      </c>
      <c r="E1029" t="n">
        <v>0.219</v>
      </c>
      <c r="F1029" t="n">
        <v>0.141</v>
      </c>
      <c r="G1029" t="n">
        <v>0.52</v>
      </c>
      <c r="H1029" t="n">
        <v>0.293</v>
      </c>
    </row>
    <row r="1030">
      <c r="A1030" t="inlineStr">
        <is>
          <t>sw_IBUF[2]: sw_IBUF[2]_inst/O to masterReg/readData2[9]_i_2/I3 sum delays</t>
        </is>
      </c>
      <c r="E1030">
        <f>(E2 + E5 + E7 + E9 + E11 + E15 + E18 + E31 + E41 + E50 + E60 + E69 + E201 + E347 + E349 + E806 + E809 + E930 + E976 + E990 + E1020 + E1022 + E1024 + E1027 + E1029)</f>
        <v/>
      </c>
      <c r="F1030">
        <f>(F2 + F5 + F7 + F9 + F11 + F15 + F18 + F31 + F41 + F50 + F60 + F69 + F201 + F347 + F349 + F806 + F809 + F930 + F976 + F990 + F1020 + F1022 + F1024 + F1027 + F1029)</f>
        <v/>
      </c>
      <c r="G1030">
        <f>(G2 + G5 + G7 + G9 + G11 + G15 + G18 + G31 + G41 + G50 + G60 + G69 + G201 + G347 + G349 + G806 + G809 + G930 + G976 + G990 + G1020 + G1022 + G1024 + G1027 + G1029)</f>
        <v/>
      </c>
      <c r="H1030">
        <f>(H2 + H5 + H7 + H9 + H11 + H15 + H18 + H31 + H41 + H50 + H60 + H69 + H201 + H347 + H349 + H806 + H809 + H930 + H976 + H990 + H1020 + H1022 + H1024 + H1027 + H1029)</f>
        <v/>
      </c>
      <c r="J1030">
        <f>(J2 + J4 + J5 + J6 + J7 + J8 + J9 + J10 + J11 + J14 + J15 + J17 + J18 + J30 + J31 + J40 + J41 + J49 + J50 + J59 + J60 + J68 + J69 + J77 + J201 + J205 + J347 + J348 + J349 + J351 + J806 + J808 + J809 + J816 + J930 + J934 + J976 + J978 + J990 + J997 + J1020 + J1021 + J1022 + J1023 + J1024 + J1026 + J1027 + J1028 + J1029)</f>
        <v/>
      </c>
    </row>
    <row r="1031">
      <c r="A1031" t="inlineStr">
        <is>
          <t>sw_IBUF[2]: sw_IBUF[2]_inst/O to masterReg/readData2[9]_i_2/I3sum delays + cap delay</t>
        </is>
      </c>
      <c r="E1031">
        <f>1000*(E1030 + J1030)</f>
        <v/>
      </c>
      <c r="F1031">
        <f>1000*(F1030 + J1030)</f>
        <v/>
      </c>
      <c r="G1031">
        <f>1000*(G1030 + J1030)</f>
        <v/>
      </c>
      <c r="H1031">
        <f>1000*(H1030 + J1030)</f>
        <v/>
      </c>
    </row>
    <row r="1033">
      <c r="A1033" t="inlineStr">
        <is>
          <t>sw_IBUF[2]: sw_IBUF[2]_inst/O to masterReg/readData2[9]_i_2/I3Total delay (from Vivado)</t>
        </is>
      </c>
      <c r="E1033" t="inlineStr">
        <is>
          <t>1948</t>
        </is>
      </c>
      <c r="F1033" t="inlineStr">
        <is>
          <t>1659</t>
        </is>
      </c>
      <c r="G1033" t="inlineStr">
        <is>
          <t>3252</t>
        </is>
      </c>
      <c r="H1033" t="inlineStr">
        <is>
          <t>2663</t>
        </is>
      </c>
    </row>
    <row r="1035">
      <c r="A1035" t="inlineStr">
        <is>
          <t>INT_L_X10Y46/INT_L.EE2END1-&gt;&gt;NE2BEG1</t>
        </is>
      </c>
      <c r="B1035" t="inlineStr">
        <is>
          <t>Buffer</t>
        </is>
      </c>
      <c r="C1035" t="n">
        <v>1.1851186875</v>
      </c>
      <c r="D1035" t="n">
        <v>0.008473000000000001</v>
      </c>
      <c r="E1035" t="n">
        <v>0.041</v>
      </c>
      <c r="F1035" t="n">
        <v>0.033</v>
      </c>
      <c r="G1035" t="n">
        <v>0.134</v>
      </c>
      <c r="H1035" t="n">
        <v>0.111</v>
      </c>
      <c r="I1035">
        <f>((D1039 + D1054 + D1376) + (D1036 + D1037 + D1038))</f>
        <v/>
      </c>
      <c r="J1035">
        <f>(((D1039 + D1054 + D1376) + (D1036 + D1037 + D1038))*C1035)</f>
        <v/>
      </c>
    </row>
    <row r="1036">
      <c r="A1036" t="inlineStr">
        <is>
          <t>INT_L_X10Y46/NE2BEG1</t>
        </is>
      </c>
      <c r="B1036" t="inlineStr">
        <is>
          <t>Part of wire</t>
        </is>
      </c>
      <c r="C1036" t="n">
        <v>0</v>
      </c>
      <c r="D1036" t="n">
        <v>0</v>
      </c>
    </row>
    <row r="1037">
      <c r="A1037" t="inlineStr">
        <is>
          <t>INT_R_X11Y47/NE2END1</t>
        </is>
      </c>
      <c r="B1037" t="inlineStr">
        <is>
          <t>Part of wire</t>
        </is>
      </c>
      <c r="C1037" t="n">
        <v>0</v>
      </c>
      <c r="D1037" t="n">
        <v>0</v>
      </c>
    </row>
    <row r="1038">
      <c r="A1038" t="inlineStr">
        <is>
          <t>INT_L_X10Y47/NE2A1</t>
        </is>
      </c>
      <c r="B1038" t="inlineStr">
        <is>
          <t>Part of wire</t>
        </is>
      </c>
      <c r="C1038" t="n">
        <v>0</v>
      </c>
      <c r="D1038" t="n">
        <v>0</v>
      </c>
      <c r="I1038">
        <f>(((D1036 + D1037 + D1038)/2) + (D1039 + D1054 + D1376))</f>
        <v/>
      </c>
      <c r="J1038">
        <f>((C1036 + C1037 + C1038)*(((D1036 + D1037 + D1038)/2) + (D1039 + D1054 + D1376)))</f>
        <v/>
      </c>
    </row>
    <row r="1039">
      <c r="A1039" t="inlineStr">
        <is>
          <t>INT_R_X11Y47/INT_R.NE2END1-&gt;&gt;NL1BEG0</t>
        </is>
      </c>
      <c r="B1039" t="inlineStr">
        <is>
          <t>Buffer</t>
        </is>
      </c>
      <c r="C1039" t="n">
        <v>1.16220225</v>
      </c>
      <c r="D1039" t="n">
        <v>0.008429000000000001</v>
      </c>
      <c r="E1039" t="n">
        <v>0.053</v>
      </c>
      <c r="F1039" t="n">
        <v>0.044</v>
      </c>
      <c r="G1039" t="n">
        <v>0.13</v>
      </c>
      <c r="H1039" t="n">
        <v>0.107</v>
      </c>
      <c r="I1039">
        <f>((D1043) + (D1040 + D1041 + D1042))</f>
        <v/>
      </c>
      <c r="J1039">
        <f>(((D1043) + (D1040 + D1041 + D1042))*C1039)</f>
        <v/>
      </c>
    </row>
    <row r="1040">
      <c r="A1040" t="inlineStr">
        <is>
          <t>INT_R_X11Y47/NL1BEG0</t>
        </is>
      </c>
      <c r="B1040" t="inlineStr">
        <is>
          <t>Part of wire</t>
        </is>
      </c>
      <c r="C1040" t="n">
        <v>0</v>
      </c>
      <c r="D1040" t="n">
        <v>0</v>
      </c>
    </row>
    <row r="1041">
      <c r="A1041" t="inlineStr">
        <is>
          <t>INT_R_X11Y48/NL1END0</t>
        </is>
      </c>
      <c r="B1041" t="inlineStr">
        <is>
          <t>Part of wire</t>
        </is>
      </c>
      <c r="C1041" t="n">
        <v>0</v>
      </c>
      <c r="D1041" t="n">
        <v>0</v>
      </c>
    </row>
    <row r="1042">
      <c r="A1042" t="inlineStr">
        <is>
          <t>INT_R_X11Y47/NL1END_S3_0</t>
        </is>
      </c>
      <c r="B1042" t="inlineStr">
        <is>
          <t>Part of wire</t>
        </is>
      </c>
      <c r="C1042" t="n">
        <v>0</v>
      </c>
      <c r="D1042" t="n">
        <v>0</v>
      </c>
      <c r="I1042">
        <f>(((D1040 + D1041 + D1042)/2) + (D1043))</f>
        <v/>
      </c>
      <c r="J1042">
        <f>((C1040 + C1041 + C1042)*(((D1040 + D1041 + D1042)/2) + (D1043)))</f>
        <v/>
      </c>
    </row>
    <row r="1043">
      <c r="A1043" t="inlineStr">
        <is>
          <t>INT_R_X11Y48/INT_R.NL1END0-&gt;&gt;IMUX24</t>
        </is>
      </c>
      <c r="B1043" t="inlineStr">
        <is>
          <t>Buffer</t>
        </is>
      </c>
      <c r="C1043" t="n">
        <v>1.6107141875</v>
      </c>
      <c r="D1043" t="n">
        <v>0.007713</v>
      </c>
      <c r="E1043" t="n">
        <v>0.047</v>
      </c>
      <c r="F1043" t="n">
        <v>0.038</v>
      </c>
      <c r="G1043" t="n">
        <v>0.138</v>
      </c>
      <c r="H1043" t="n">
        <v>0.114</v>
      </c>
      <c r="I1043">
        <f>((((D1048) + (D1047))) + (D1044 + D1045))</f>
        <v/>
      </c>
      <c r="J1043">
        <f>(((((D1048) + (D1047))) + (D1044 + D1045))*C1043)</f>
        <v/>
      </c>
    </row>
    <row r="1044">
      <c r="A1044" t="inlineStr">
        <is>
          <t>INT_R_X11Y48/IMUX24</t>
        </is>
      </c>
      <c r="B1044" t="inlineStr">
        <is>
          <t>Part of wire</t>
        </is>
      </c>
      <c r="C1044" t="n">
        <v>0</v>
      </c>
      <c r="D1044" t="n">
        <v>0</v>
      </c>
    </row>
    <row r="1045">
      <c r="A1045" t="inlineStr">
        <is>
          <t>CLBLM_R_X11Y48/CLBLM_IMUX24</t>
        </is>
      </c>
      <c r="B1045" t="inlineStr">
        <is>
          <t>Part of wire</t>
        </is>
      </c>
      <c r="C1045" t="n">
        <v>0</v>
      </c>
      <c r="D1045" t="n">
        <v>0</v>
      </c>
      <c r="I1045">
        <f>(((D1044 + D1045)/2) + (((D1048) + (D1047))))</f>
        <v/>
      </c>
      <c r="J1045">
        <f>((C1044 + C1045)*(((D1044 + D1045)/2) + (((D1048) + (D1047)))))</f>
        <v/>
      </c>
    </row>
    <row r="1046">
      <c r="A1046" t="inlineStr">
        <is>
          <t>CLBLM_R_X11Y48/CLBLM_R.CLBLM_IMUX24-&gt;CLBLM_M_B5</t>
        </is>
      </c>
      <c r="B1046" t="inlineStr">
        <is>
          <t>PassTransistor</t>
        </is>
      </c>
      <c r="C1046" t="n">
        <v>0</v>
      </c>
      <c r="E1046" t="n">
        <v>0</v>
      </c>
      <c r="F1046" t="n">
        <v>0</v>
      </c>
      <c r="G1046" t="n">
        <v>0</v>
      </c>
      <c r="H1046" t="n">
        <v>0</v>
      </c>
      <c r="I1046">
        <f>((D1048) + (D1047))</f>
        <v/>
      </c>
      <c r="J1046">
        <f>(((D1048) + (D1047))*C1046)</f>
        <v/>
      </c>
    </row>
    <row r="1047">
      <c r="A1047" t="inlineStr">
        <is>
          <t>CLBLM_R_X11Y48/CLBLM_M_B5</t>
        </is>
      </c>
      <c r="B1047" t="inlineStr">
        <is>
          <t>Part of wire</t>
        </is>
      </c>
      <c r="C1047" t="n">
        <v>0</v>
      </c>
      <c r="D1047" t="n">
        <v>0</v>
      </c>
      <c r="I1047">
        <f>(((D1047)/2) + (D1048))</f>
        <v/>
      </c>
      <c r="J1047">
        <f>((C1047)*(((D1047)/2) + (D1048)))</f>
        <v/>
      </c>
    </row>
    <row r="1048">
      <c r="A1048" t="inlineStr">
        <is>
          <t>masterReg/register_reg_r1_0_31_12_17_i_13/I4</t>
        </is>
      </c>
      <c r="B1048" t="inlineStr">
        <is>
          <t>Inpin</t>
        </is>
      </c>
      <c r="D1048" t="n">
        <v>0</v>
      </c>
      <c r="E1048" t="n">
        <v>0.052</v>
      </c>
      <c r="F1048" t="n">
        <v>0.042</v>
      </c>
      <c r="G1048" t="n">
        <v>0.137</v>
      </c>
      <c r="H1048" t="n">
        <v>0.111</v>
      </c>
    </row>
    <row r="1049">
      <c r="A1049" t="inlineStr">
        <is>
          <t>sw_IBUF[2]: sw_IBUF[2]_inst/O to masterReg/register_reg_r1_0_31_12_17_i_13/I4 sum delays</t>
        </is>
      </c>
      <c r="E1049">
        <f>(E2 + E5 + E7 + E9 + E11 + E15 + E18 + E31 + E41 + E50 + E60 + E69 + E201 + E347 + E349 + E806 + E809 + E930 + E976 + E990 + E1035 + E1039 + E1043 + E1046 + E1048)</f>
        <v/>
      </c>
      <c r="F1049">
        <f>(F2 + F5 + F7 + F9 + F11 + F15 + F18 + F31 + F41 + F50 + F60 + F69 + F201 + F347 + F349 + F806 + F809 + F930 + F976 + F990 + F1035 + F1039 + F1043 + F1046 + F1048)</f>
        <v/>
      </c>
      <c r="G1049">
        <f>(G2 + G5 + G7 + G9 + G11 + G15 + G18 + G31 + G41 + G50 + G60 + G69 + G201 + G347 + G349 + G806 + G809 + G930 + G976 + G990 + G1035 + G1039 + G1043 + G1046 + G1048)</f>
        <v/>
      </c>
      <c r="H1049">
        <f>(H2 + H5 + H7 + H9 + H11 + H15 + H18 + H31 + H41 + H50 + H60 + H69 + H201 + H347 + H349 + H806 + H809 + H930 + H976 + H990 + H1035 + H1039 + H1043 + H1046 + H1048)</f>
        <v/>
      </c>
      <c r="J1049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J1039 + J1042 + J1043 + J1045 + J1046 + J1047 + J1048)</f>
        <v/>
      </c>
    </row>
    <row r="1050">
      <c r="A1050" t="inlineStr">
        <is>
          <t>sw_IBUF[2]: sw_IBUF[2]_inst/O to masterReg/register_reg_r1_0_31_12_17_i_13/I4sum delays + cap delay</t>
        </is>
      </c>
      <c r="E1050">
        <f>1000*(E1049 + J1049)</f>
        <v/>
      </c>
      <c r="F1050">
        <f>1000*(F1049 + J1049)</f>
        <v/>
      </c>
      <c r="G1050">
        <f>1000*(G1049 + J1049)</f>
        <v/>
      </c>
      <c r="H1050">
        <f>1000*(H1049 + J1049)</f>
        <v/>
      </c>
    </row>
    <row r="1052">
      <c r="A1052" t="inlineStr">
        <is>
          <t>sw_IBUF[2]: sw_IBUF[2]_inst/O to masterReg/register_reg_r1_0_31_12_17_i_13/I4Total delay (from Vivado)</t>
        </is>
      </c>
      <c r="E1052" t="inlineStr">
        <is>
          <t>1842</t>
        </is>
      </c>
      <c r="F1052" t="inlineStr">
        <is>
          <t>1614</t>
        </is>
      </c>
      <c r="G1052" t="inlineStr">
        <is>
          <t>3023</t>
        </is>
      </c>
      <c r="H1052" t="inlineStr">
        <is>
          <t>2591</t>
        </is>
      </c>
    </row>
    <row r="1054">
      <c r="A1054" t="inlineStr">
        <is>
          <t>INT_R_X11Y47/INT_R.NE2END1-&gt;&gt;NR1BEG1</t>
        </is>
      </c>
      <c r="B1054" t="inlineStr">
        <is>
          <t>Buffer</t>
        </is>
      </c>
      <c r="C1054" t="n">
        <v>1.16220225</v>
      </c>
      <c r="D1054" t="n">
        <v>0.008429000000000001</v>
      </c>
      <c r="E1054" t="n">
        <v>0.056</v>
      </c>
      <c r="F1054" t="n">
        <v>0.046</v>
      </c>
      <c r="G1054" t="n">
        <v>0.132</v>
      </c>
      <c r="H1054" t="n">
        <v>0.109</v>
      </c>
      <c r="I1054">
        <f>((D1057 + D1068 + D1082 + D1346) + (D1055 + D1056))</f>
        <v/>
      </c>
      <c r="J1054">
        <f>(((D1057 + D1068 + D1082 + D1346) + (D1055 + D1056))*C1054)</f>
        <v/>
      </c>
    </row>
    <row r="1055">
      <c r="A1055" t="inlineStr">
        <is>
          <t>INT_R_X11Y47/NR1BEG1</t>
        </is>
      </c>
      <c r="B1055" t="inlineStr">
        <is>
          <t>Part of wire</t>
        </is>
      </c>
      <c r="C1055" t="n">
        <v>0</v>
      </c>
      <c r="D1055" t="n">
        <v>0</v>
      </c>
    </row>
    <row r="1056">
      <c r="A1056" t="inlineStr">
        <is>
          <t>INT_R_X11Y48/NR1END1</t>
        </is>
      </c>
      <c r="B1056" t="inlineStr">
        <is>
          <t>Part of wire</t>
        </is>
      </c>
      <c r="C1056" t="n">
        <v>0</v>
      </c>
      <c r="D1056" t="n">
        <v>0</v>
      </c>
      <c r="I1056">
        <f>(((D1055 + D1056)/2) + (D1057 + D1068 + D1082 + D1346))</f>
        <v/>
      </c>
      <c r="J1056">
        <f>((C1055 + C1056)*(((D1055 + D1056)/2) + (D1057 + D1068 + D1082 + D1346)))</f>
        <v/>
      </c>
    </row>
    <row r="1057">
      <c r="A1057" t="inlineStr">
        <is>
          <t>INT_R_X11Y48/INT_R.NR1END1-&gt;&gt;IMUX35</t>
        </is>
      </c>
      <c r="B1057" t="inlineStr">
        <is>
          <t>Buffer</t>
        </is>
      </c>
      <c r="C1057" t="n">
        <v>1.6107141875</v>
      </c>
      <c r="D1057" t="n">
        <v>0.007713</v>
      </c>
      <c r="E1057" t="n">
        <v>0.047</v>
      </c>
      <c r="F1057" t="n">
        <v>0.038</v>
      </c>
      <c r="G1057" t="n">
        <v>0.138</v>
      </c>
      <c r="H1057" t="n">
        <v>0.114</v>
      </c>
      <c r="I1057">
        <f>((((D1062) + (D1061))) + (D1058 + D1059))</f>
        <v/>
      </c>
      <c r="J1057">
        <f>(((((D1062) + (D1061))) + (D1058 + D1059))*C1057)</f>
        <v/>
      </c>
    </row>
    <row r="1058">
      <c r="A1058" t="inlineStr">
        <is>
          <t>INT_R_X11Y48/IMUX35</t>
        </is>
      </c>
      <c r="B1058" t="inlineStr">
        <is>
          <t>Part of wire</t>
        </is>
      </c>
      <c r="C1058" t="n">
        <v>0</v>
      </c>
      <c r="D1058" t="n">
        <v>0</v>
      </c>
    </row>
    <row r="1059">
      <c r="A1059" t="inlineStr">
        <is>
          <t>CLBLM_R_X11Y48/CLBLM_IMUX35</t>
        </is>
      </c>
      <c r="B1059" t="inlineStr">
        <is>
          <t>Part of wire</t>
        </is>
      </c>
      <c r="C1059" t="n">
        <v>0</v>
      </c>
      <c r="D1059" t="n">
        <v>0</v>
      </c>
      <c r="I1059">
        <f>(((D1058 + D1059)/2) + (((D1062) + (D1061))))</f>
        <v/>
      </c>
      <c r="J1059">
        <f>((C1058 + C1059)*(((D1058 + D1059)/2) + (((D1062) + (D1061)))))</f>
        <v/>
      </c>
    </row>
    <row r="1060">
      <c r="A1060" t="inlineStr">
        <is>
          <t>CLBLM_R_X11Y48/CLBLM_R.CLBLM_IMUX35-&gt;CLBLM_M_C6</t>
        </is>
      </c>
      <c r="B1060" t="inlineStr">
        <is>
          <t>PassTransistor</t>
        </is>
      </c>
      <c r="C1060" t="n">
        <v>0</v>
      </c>
      <c r="E1060" t="n">
        <v>0</v>
      </c>
      <c r="F1060" t="n">
        <v>0</v>
      </c>
      <c r="G1060" t="n">
        <v>0</v>
      </c>
      <c r="H1060" t="n">
        <v>0</v>
      </c>
      <c r="I1060">
        <f>((D1062) + (D1061))</f>
        <v/>
      </c>
      <c r="J1060">
        <f>(((D1062) + (D1061))*C1060)</f>
        <v/>
      </c>
    </row>
    <row r="1061">
      <c r="A1061" t="inlineStr">
        <is>
          <t>CLBLM_R_X11Y48/CLBLM_M_C6</t>
        </is>
      </c>
      <c r="B1061" t="inlineStr">
        <is>
          <t>Part of wire</t>
        </is>
      </c>
      <c r="C1061" t="n">
        <v>0</v>
      </c>
      <c r="D1061" t="n">
        <v>0</v>
      </c>
      <c r="I1061">
        <f>(((D1061)/2) + (D1062))</f>
        <v/>
      </c>
      <c r="J1061">
        <f>((C1061)*(((D1061)/2) + (D1062)))</f>
        <v/>
      </c>
    </row>
    <row r="1062">
      <c r="A1062" t="inlineStr">
        <is>
          <t>masterReg/readData2[14]_i_2/I3</t>
        </is>
      </c>
      <c r="B1062" t="inlineStr">
        <is>
          <t>Inpin</t>
        </is>
      </c>
      <c r="D1062" t="n">
        <v>0</v>
      </c>
      <c r="E1062" t="n">
        <v>0.006</v>
      </c>
      <c r="F1062" t="n">
        <v>0.005</v>
      </c>
      <c r="G1062" t="n">
        <v>0.012</v>
      </c>
      <c r="H1062" t="n">
        <v>0.01</v>
      </c>
    </row>
    <row r="1063">
      <c r="A1063" t="inlineStr">
        <is>
          <t>sw_IBUF[2]: sw_IBUF[2]_inst/O to masterReg/readData2[14]_i_2/I3 sum delays</t>
        </is>
      </c>
      <c r="E1063">
        <f>(E2 + E5 + E7 + E9 + E11 + E15 + E18 + E31 + E41 + E50 + E60 + E69 + E201 + E347 + E349 + E806 + E809 + E930 + E976 + E990 + E1035 + E1054 + E1057 + E1060 + E1062)</f>
        <v/>
      </c>
      <c r="F1063">
        <f>(F2 + F5 + F7 + F9 + F11 + F15 + F18 + F31 + F41 + F50 + F60 + F69 + F201 + F347 + F349 + F806 + F809 + F930 + F976 + F990 + F1035 + F1054 + F1057 + F1060 + F1062)</f>
        <v/>
      </c>
      <c r="G1063">
        <f>(G2 + G5 + G7 + G9 + G11 + G15 + G18 + G31 + G41 + G50 + G60 + G69 + G201 + G347 + G349 + G806 + G809 + G930 + G976 + G990 + G1035 + G1054 + G1057 + G1060 + G1062)</f>
        <v/>
      </c>
      <c r="H1063">
        <f>(H2 + H5 + H7 + H9 + H11 + H15 + H18 + H31 + H41 + H50 + H60 + H69 + H201 + H347 + H349 + H806 + H809 + H930 + H976 + H990 + H1035 + H1054 + H1057 + H1060 + H1062)</f>
        <v/>
      </c>
      <c r="J1063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J1057 + J1059 + J1060 + J1061 + J1062)</f>
        <v/>
      </c>
    </row>
    <row r="1064">
      <c r="A1064" t="inlineStr">
        <is>
          <t>sw_IBUF[2]: sw_IBUF[2]_inst/O to masterReg/readData2[14]_i_2/I3sum delays + cap delay</t>
        </is>
      </c>
      <c r="E1064">
        <f>1000*(E1063 + J1063)</f>
        <v/>
      </c>
      <c r="F1064">
        <f>1000*(F1063 + J1063)</f>
        <v/>
      </c>
      <c r="G1064">
        <f>1000*(G1063 + J1063)</f>
        <v/>
      </c>
      <c r="H1064">
        <f>1000*(H1063 + J1063)</f>
        <v/>
      </c>
    </row>
    <row r="1066">
      <c r="A1066" t="inlineStr">
        <is>
          <t>sw_IBUF[2]: sw_IBUF[2]_inst/O to masterReg/readData2[14]_i_2/I3Total delay (from Vivado)</t>
        </is>
      </c>
      <c r="E1066" t="inlineStr">
        <is>
          <t>1826</t>
        </is>
      </c>
      <c r="F1066" t="inlineStr">
        <is>
          <t>1606</t>
        </is>
      </c>
      <c r="G1066" t="inlineStr">
        <is>
          <t>2954</t>
        </is>
      </c>
      <c r="H1066" t="inlineStr">
        <is>
          <t>2541</t>
        </is>
      </c>
    </row>
    <row r="1068">
      <c r="A1068" t="inlineStr">
        <is>
          <t>INT_R_X11Y48/INT_R.NR1END1-&gt;&gt;WR1BEG2</t>
        </is>
      </c>
      <c r="B1068" t="inlineStr">
        <is>
          <t>Buffer</t>
        </is>
      </c>
      <c r="C1068" t="n">
        <v>1.16220225</v>
      </c>
      <c r="D1068" t="n">
        <v>0.008429000000000001</v>
      </c>
      <c r="E1068" t="n">
        <v>0.043</v>
      </c>
      <c r="F1068" t="n">
        <v>0.035</v>
      </c>
      <c r="G1068" t="n">
        <v>0.123</v>
      </c>
      <c r="H1068" t="n">
        <v>0.102</v>
      </c>
      <c r="I1068">
        <f>((D1071) + (D1069 + D1070))</f>
        <v/>
      </c>
      <c r="J1068">
        <f>(((D1071) + (D1069 + D1070))*C1068)</f>
        <v/>
      </c>
    </row>
    <row r="1069">
      <c r="A1069" t="inlineStr">
        <is>
          <t>INT_R_X11Y48/WR1BEG2</t>
        </is>
      </c>
      <c r="B1069" t="inlineStr">
        <is>
          <t>Part of wire</t>
        </is>
      </c>
      <c r="C1069" t="n">
        <v>0</v>
      </c>
      <c r="D1069" t="n">
        <v>0</v>
      </c>
    </row>
    <row r="1070">
      <c r="A1070" t="inlineStr">
        <is>
          <t>INT_L_X10Y48/WR1END2</t>
        </is>
      </c>
      <c r="B1070" t="inlineStr">
        <is>
          <t>Part of wire</t>
        </is>
      </c>
      <c r="C1070" t="n">
        <v>0</v>
      </c>
      <c r="D1070" t="n">
        <v>0</v>
      </c>
      <c r="I1070">
        <f>(((D1069 + D1070)/2) + (D1071))</f>
        <v/>
      </c>
      <c r="J1070">
        <f>((C1069 + C1070)*(((D1069 + D1070)/2) + (D1071)))</f>
        <v/>
      </c>
    </row>
    <row r="1071">
      <c r="A1071" t="inlineStr">
        <is>
          <t>INT_L_X10Y48/INT_L.WR1END2-&gt;&gt;IMUX_L36</t>
        </is>
      </c>
      <c r="B1071" t="inlineStr">
        <is>
          <t>Buffer</t>
        </is>
      </c>
      <c r="C1071" t="n">
        <v>1.6107141875</v>
      </c>
      <c r="D1071" t="n">
        <v>0.007713</v>
      </c>
      <c r="E1071" t="n">
        <v>0.047</v>
      </c>
      <c r="F1071" t="n">
        <v>0.038</v>
      </c>
      <c r="G1071" t="n">
        <v>0.138</v>
      </c>
      <c r="H1071" t="n">
        <v>0.114</v>
      </c>
      <c r="I1071">
        <f>((((D1076) + (D1075))) + (D1072 + D1073))</f>
        <v/>
      </c>
      <c r="J1071">
        <f>(((((D1076) + (D1075))) + (D1072 + D1073))*C1071)</f>
        <v/>
      </c>
    </row>
    <row r="1072">
      <c r="A1072" t="inlineStr">
        <is>
          <t>INT_L_X10Y48/IMUX_L36</t>
        </is>
      </c>
      <c r="B1072" t="inlineStr">
        <is>
          <t>Part of wire</t>
        </is>
      </c>
      <c r="C1072" t="n">
        <v>0</v>
      </c>
      <c r="D1072" t="n">
        <v>0</v>
      </c>
    </row>
    <row r="1073">
      <c r="A1073" t="inlineStr">
        <is>
          <t>CLBLM_L_X10Y48/CLBLM_IMUX36</t>
        </is>
      </c>
      <c r="B1073" t="inlineStr">
        <is>
          <t>Part of wire</t>
        </is>
      </c>
      <c r="C1073" t="n">
        <v>0</v>
      </c>
      <c r="D1073" t="n">
        <v>0</v>
      </c>
      <c r="I1073">
        <f>(((D1072 + D1073)/2) + (((D1076) + (D1075))))</f>
        <v/>
      </c>
      <c r="J1073">
        <f>((C1072 + C1073)*(((D1072 + D1073)/2) + (((D1076) + (D1075)))))</f>
        <v/>
      </c>
    </row>
    <row r="1074">
      <c r="A1074" t="inlineStr">
        <is>
          <t>CLBLM_L_X10Y48/CLBLM_L.CLBLM_IMUX36-&gt;CLBLM_L_D2</t>
        </is>
      </c>
      <c r="B1074" t="inlineStr">
        <is>
          <t>PassTransistor</t>
        </is>
      </c>
      <c r="C1074" t="n">
        <v>0</v>
      </c>
      <c r="E1074" t="n">
        <v>0</v>
      </c>
      <c r="F1074" t="n">
        <v>0</v>
      </c>
      <c r="G1074" t="n">
        <v>0</v>
      </c>
      <c r="H1074" t="n">
        <v>0</v>
      </c>
      <c r="I1074">
        <f>((D1076) + (D1075))</f>
        <v/>
      </c>
      <c r="J1074">
        <f>(((D1076) + (D1075))*C1074)</f>
        <v/>
      </c>
    </row>
    <row r="1075">
      <c r="A1075" t="inlineStr">
        <is>
          <t>CLBLM_L_X10Y48/CLBLM_L_D2</t>
        </is>
      </c>
      <c r="B1075" t="inlineStr">
        <is>
          <t>Part of wire</t>
        </is>
      </c>
      <c r="C1075" t="n">
        <v>0</v>
      </c>
      <c r="D1075" t="n">
        <v>0</v>
      </c>
      <c r="I1075">
        <f>(((D1075)/2) + (D1076))</f>
        <v/>
      </c>
      <c r="J1075">
        <f>((C1075)*(((D1075)/2) + (D1076)))</f>
        <v/>
      </c>
    </row>
    <row r="1076">
      <c r="A1076" t="inlineStr">
        <is>
          <t>ALU1/register_reg_r1_0_31_12_17_i_14/I2</t>
        </is>
      </c>
      <c r="B1076" t="inlineStr">
        <is>
          <t>Inpin</t>
        </is>
      </c>
      <c r="D1076" t="n">
        <v>0</v>
      </c>
      <c r="E1076" t="n">
        <v>0.213</v>
      </c>
      <c r="F1076" t="n">
        <v>0.171</v>
      </c>
      <c r="G1076" t="n">
        <v>0.509</v>
      </c>
      <c r="H1076" t="n">
        <v>0.41</v>
      </c>
    </row>
    <row r="1077">
      <c r="A1077" t="inlineStr">
        <is>
          <t>sw_IBUF[2]: sw_IBUF[2]_inst/O to ALU1/register_reg_r1_0_31_12_17_i_14/I2 sum delays</t>
        </is>
      </c>
      <c r="E1077">
        <f>(E2 + E5 + E7 + E9 + E11 + E15 + E18 + E31 + E41 + E50 + E60 + E69 + E201 + E347 + E349 + E806 + E809 + E930 + E976 + E990 + E1035 + E1054 + E1068 + E1071 + E1074 + E1076)</f>
        <v/>
      </c>
      <c r="F1077">
        <f>(F2 + F5 + F7 + F9 + F11 + F15 + F18 + F31 + F41 + F50 + F60 + F69 + F201 + F347 + F349 + F806 + F809 + F930 + F976 + F990 + F1035 + F1054 + F1068 + F1071 + F1074 + F1076)</f>
        <v/>
      </c>
      <c r="G1077">
        <f>(G2 + G5 + G7 + G9 + G11 + G15 + G18 + G31 + G41 + G50 + G60 + G69 + G201 + G347 + G349 + G806 + G809 + G930 + G976 + G990 + G1035 + G1054 + G1068 + G1071 + G1074 + G1076)</f>
        <v/>
      </c>
      <c r="H1077">
        <f>(H2 + H5 + H7 + H9 + H11 + H15 + H18 + H31 + H41 + H50 + H60 + H69 + H201 + H347 + H349 + H806 + H809 + H930 + H976 + H990 + H1035 + H1054 + H1068 + H1071 + H1074 + H1076)</f>
        <v/>
      </c>
      <c r="J1077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J1068 + J1070 + J1071 + J1073 + J1074 + J1075 + J1076)</f>
        <v/>
      </c>
    </row>
    <row r="1078">
      <c r="A1078" t="inlineStr">
        <is>
          <t>sw_IBUF[2]: sw_IBUF[2]_inst/O to ALU1/register_reg_r1_0_31_12_17_i_14/I2sum delays + cap delay</t>
        </is>
      </c>
      <c r="E1078">
        <f>1000*(E1077 + J1077)</f>
        <v/>
      </c>
      <c r="F1078">
        <f>1000*(F1077 + J1077)</f>
        <v/>
      </c>
      <c r="G1078">
        <f>1000*(G1077 + J1077)</f>
        <v/>
      </c>
      <c r="H1078">
        <f>1000*(H1077 + J1077)</f>
        <v/>
      </c>
    </row>
    <row r="1080">
      <c r="A1080" t="inlineStr">
        <is>
          <t>sw_IBUF[2]: sw_IBUF[2]_inst/O to ALU1/register_reg_r1_0_31_12_17_i_14/I2Total delay (from Vivado)</t>
        </is>
      </c>
      <c r="E1080" t="inlineStr">
        <is>
          <t>2084</t>
        </is>
      </c>
      <c r="F1080" t="inlineStr">
        <is>
          <t>1815</t>
        </is>
      </c>
      <c r="G1080" t="inlineStr">
        <is>
          <t>3486</t>
        </is>
      </c>
      <c r="H1080" t="inlineStr">
        <is>
          <t>2972</t>
        </is>
      </c>
    </row>
    <row r="1082">
      <c r="A1082" t="inlineStr">
        <is>
          <t>INT_R_X11Y48/INT_R.NR1END1-&gt;&gt;NN2BEG1</t>
        </is>
      </c>
      <c r="B1082" t="inlineStr">
        <is>
          <t>Buffer</t>
        </is>
      </c>
      <c r="C1082" t="n">
        <v>1.1851186875</v>
      </c>
      <c r="D1082" t="n">
        <v>0.008473000000000001</v>
      </c>
      <c r="E1082" t="n">
        <v>0.06</v>
      </c>
      <c r="F1082" t="n">
        <v>0.05</v>
      </c>
      <c r="G1082" t="n">
        <v>0.132</v>
      </c>
      <c r="H1082" t="n">
        <v>0.109</v>
      </c>
      <c r="I1082">
        <f>((D1087) + (D1083 + D1084 + D1085 + D1086))</f>
        <v/>
      </c>
      <c r="J1082">
        <f>(((D1087) + (D1083 + D1084 + D1085 + D1086))*C1082)</f>
        <v/>
      </c>
    </row>
    <row r="1083">
      <c r="A1083" t="inlineStr">
        <is>
          <t>INT_R_X11Y48/NN2BEG1</t>
        </is>
      </c>
      <c r="B1083" t="inlineStr">
        <is>
          <t>Part of wire</t>
        </is>
      </c>
      <c r="C1083" t="n">
        <v>0</v>
      </c>
      <c r="D1083" t="n">
        <v>0</v>
      </c>
    </row>
    <row r="1084">
      <c r="A1084" t="inlineStr">
        <is>
          <t>INT_R_X11Y50/NN2END1</t>
        </is>
      </c>
      <c r="B1084" t="inlineStr">
        <is>
          <t>Part of wire</t>
        </is>
      </c>
      <c r="C1084" t="n">
        <v>0</v>
      </c>
      <c r="D1084" t="n">
        <v>0</v>
      </c>
    </row>
    <row r="1085">
      <c r="A1085" t="inlineStr">
        <is>
          <t>INT_R_X11Y49/NN2A1</t>
        </is>
      </c>
      <c r="B1085" t="inlineStr">
        <is>
          <t>Part of wire</t>
        </is>
      </c>
      <c r="C1085" t="n">
        <v>0</v>
      </c>
      <c r="D1085" t="n">
        <v>0</v>
      </c>
    </row>
    <row r="1086">
      <c r="A1086" t="inlineStr">
        <is>
          <t>BRKH_INT_X11Y49/BRKH_INT_NN2A1</t>
        </is>
      </c>
      <c r="B1086" t="inlineStr">
        <is>
          <t>Part of wire</t>
        </is>
      </c>
      <c r="C1086" t="n">
        <v>0.00523</v>
      </c>
      <c r="D1086" t="n">
        <v>0.001</v>
      </c>
      <c r="I1086">
        <f>(((D1083 + D1084 + D1085 + D1086)/2) + (D1087))</f>
        <v/>
      </c>
      <c r="J1086">
        <f>((C1083 + C1084 + C1085 + C1086)*(((D1083 + D1084 + D1085 + D1086)/2) + (D1087)))</f>
        <v/>
      </c>
    </row>
    <row r="1087">
      <c r="A1087" t="inlineStr">
        <is>
          <t>INT_R_X11Y50/INT_R.NN2END1-&gt;&gt;NR1BEG1</t>
        </is>
      </c>
      <c r="B1087" t="inlineStr">
        <is>
          <t>Buffer</t>
        </is>
      </c>
      <c r="C1087" t="n">
        <v>1.16220225</v>
      </c>
      <c r="D1087" t="n">
        <v>0.008429000000000001</v>
      </c>
      <c r="E1087" t="n">
        <v>0.056</v>
      </c>
      <c r="F1087" t="n">
        <v>0.046</v>
      </c>
      <c r="G1087" t="n">
        <v>0.132</v>
      </c>
      <c r="H1087" t="n">
        <v>0.109</v>
      </c>
      <c r="I1087">
        <f>((D1090 + D1101) + (D1088 + D1089))</f>
        <v/>
      </c>
      <c r="J1087">
        <f>(((D1090 + D1101) + (D1088 + D1089))*C1087)</f>
        <v/>
      </c>
    </row>
    <row r="1088">
      <c r="A1088" t="inlineStr">
        <is>
          <t>INT_R_X11Y50/NR1BEG1</t>
        </is>
      </c>
      <c r="B1088" t="inlineStr">
        <is>
          <t>Part of wire</t>
        </is>
      </c>
      <c r="C1088" t="n">
        <v>0</v>
      </c>
      <c r="D1088" t="n">
        <v>0</v>
      </c>
    </row>
    <row r="1089">
      <c r="A1089" t="inlineStr">
        <is>
          <t>INT_R_X11Y51/NR1END1</t>
        </is>
      </c>
      <c r="B1089" t="inlineStr">
        <is>
          <t>Part of wire</t>
        </is>
      </c>
      <c r="C1089" t="n">
        <v>0</v>
      </c>
      <c r="D1089" t="n">
        <v>0</v>
      </c>
      <c r="I1089">
        <f>(((D1088 + D1089)/2) + (D1090 + D1101))</f>
        <v/>
      </c>
      <c r="J1089">
        <f>((C1088 + C1089)*(((D1088 + D1089)/2) + (D1090 + D1101)))</f>
        <v/>
      </c>
    </row>
    <row r="1090">
      <c r="A1090" t="inlineStr">
        <is>
          <t>INT_R_X11Y51/INT_R.NR1END1-&gt;&gt;IMUX43</t>
        </is>
      </c>
      <c r="B1090" t="inlineStr">
        <is>
          <t>Buffer</t>
        </is>
      </c>
      <c r="C1090" t="n">
        <v>1.6107141875</v>
      </c>
      <c r="D1090" t="n">
        <v>0.007713</v>
      </c>
      <c r="E1090" t="n">
        <v>0.047</v>
      </c>
      <c r="F1090" t="n">
        <v>0.038</v>
      </c>
      <c r="G1090" t="n">
        <v>0.138</v>
      </c>
      <c r="H1090" t="n">
        <v>0.114</v>
      </c>
      <c r="I1090">
        <f>((((D1095) + (D1094))) + (D1091 + D1092))</f>
        <v/>
      </c>
      <c r="J1090">
        <f>(((((D1095) + (D1094))) + (D1091 + D1092))*C1090)</f>
        <v/>
      </c>
    </row>
    <row r="1091">
      <c r="A1091" t="inlineStr">
        <is>
          <t>INT_R_X11Y51/IMUX43</t>
        </is>
      </c>
      <c r="B1091" t="inlineStr">
        <is>
          <t>Part of wire</t>
        </is>
      </c>
      <c r="C1091" t="n">
        <v>0</v>
      </c>
      <c r="D1091" t="n">
        <v>0</v>
      </c>
    </row>
    <row r="1092">
      <c r="A1092" t="inlineStr">
        <is>
          <t>CLBLM_R_X11Y51/CLBLM_IMUX43</t>
        </is>
      </c>
      <c r="B1092" t="inlineStr">
        <is>
          <t>Part of wire</t>
        </is>
      </c>
      <c r="C1092" t="n">
        <v>0</v>
      </c>
      <c r="D1092" t="n">
        <v>0</v>
      </c>
      <c r="I1092">
        <f>(((D1091 + D1092)/2) + (((D1095) + (D1094))))</f>
        <v/>
      </c>
      <c r="J1092">
        <f>((C1091 + C1092)*(((D1091 + D1092)/2) + (((D1095) + (D1094)))))</f>
        <v/>
      </c>
    </row>
    <row r="1093">
      <c r="A1093" t="inlineStr">
        <is>
          <t>CLBLM_R_X11Y51/CLBLM_R.CLBLM_IMUX43-&gt;CLBLM_M_D6</t>
        </is>
      </c>
      <c r="B1093" t="inlineStr">
        <is>
          <t>PassTransistor</t>
        </is>
      </c>
      <c r="C1093" t="n">
        <v>0</v>
      </c>
      <c r="E1093" t="n">
        <v>0</v>
      </c>
      <c r="F1093" t="n">
        <v>0</v>
      </c>
      <c r="G1093" t="n">
        <v>0</v>
      </c>
      <c r="H1093" t="n">
        <v>0</v>
      </c>
      <c r="I1093">
        <f>((D1095) + (D1094))</f>
        <v/>
      </c>
      <c r="J1093">
        <f>(((D1095) + (D1094))*C1093)</f>
        <v/>
      </c>
    </row>
    <row r="1094">
      <c r="A1094" t="inlineStr">
        <is>
          <t>CLBLM_R_X11Y51/CLBLM_M_D6</t>
        </is>
      </c>
      <c r="B1094" t="inlineStr">
        <is>
          <t>Part of wire</t>
        </is>
      </c>
      <c r="C1094" t="n">
        <v>0</v>
      </c>
      <c r="D1094" t="n">
        <v>0</v>
      </c>
      <c r="I1094">
        <f>(((D1094)/2) + (D1095))</f>
        <v/>
      </c>
      <c r="J1094">
        <f>((C1094)*(((D1094)/2) + (D1095)))</f>
        <v/>
      </c>
    </row>
    <row r="1095">
      <c r="A1095" t="inlineStr">
        <is>
          <t>masterReg/register_reg_r1_0_31_24_29_i_11/I4</t>
        </is>
      </c>
      <c r="B1095" t="inlineStr">
        <is>
          <t>Inpin</t>
        </is>
      </c>
      <c r="D1095" t="n">
        <v>0</v>
      </c>
      <c r="E1095" t="n">
        <v>0.01</v>
      </c>
      <c r="F1095" t="n">
        <v>0.003</v>
      </c>
      <c r="G1095" t="n">
        <v>0.022</v>
      </c>
      <c r="H1095" t="n">
        <v>0.007</v>
      </c>
    </row>
    <row r="1096">
      <c r="A1096" t="inlineStr">
        <is>
          <t>sw_IBUF[2]: sw_IBUF[2]_inst/O to masterReg/register_reg_r1_0_31_24_29_i_11/I4 sum delays</t>
        </is>
      </c>
      <c r="E1096">
        <f>(E2 + E5 + E7 + E9 + E11 + E15 + E18 + E31 + E41 + E50 + E60 + E69 + E201 + E347 + E349 + E806 + E809 + E930 + E976 + E990 + E1035 + E1054 + E1082 + E1087 + E1090 + E1093 + E1095)</f>
        <v/>
      </c>
      <c r="F1096">
        <f>(F2 + F5 + F7 + F9 + F11 + F15 + F18 + F31 + F41 + F50 + F60 + F69 + F201 + F347 + F349 + F806 + F809 + F930 + F976 + F990 + F1035 + F1054 + F1082 + F1087 + F1090 + F1093 + F1095)</f>
        <v/>
      </c>
      <c r="G1096">
        <f>(G2 + G5 + G7 + G9 + G11 + G15 + G18 + G31 + G41 + G50 + G60 + G69 + G201 + G347 + G349 + G806 + G809 + G930 + G976 + G990 + G1035 + G1054 + G1082 + G1087 + G1090 + G1093 + G1095)</f>
        <v/>
      </c>
      <c r="H1096">
        <f>(H2 + H5 + H7 + H9 + H11 + H15 + H18 + H31 + H41 + H50 + H60 + H69 + H201 + H347 + H349 + H806 + H809 + H930 + H976 + H990 + H1035 + H1054 + H1082 + H1087 + H1090 + H1093 + H1095)</f>
        <v/>
      </c>
      <c r="J1096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J1090 + J1092 + J1093 + J1094 + J1095)</f>
        <v/>
      </c>
    </row>
    <row r="1097">
      <c r="A1097" t="inlineStr">
        <is>
          <t>sw_IBUF[2]: sw_IBUF[2]_inst/O to masterReg/register_reg_r1_0_31_24_29_i_11/I4sum delays + cap delay</t>
        </is>
      </c>
      <c r="E1097">
        <f>1000*(E1096 + J1096)</f>
        <v/>
      </c>
      <c r="F1097">
        <f>1000*(F1096 + J1096)</f>
        <v/>
      </c>
      <c r="G1097">
        <f>1000*(G1096 + J1096)</f>
        <v/>
      </c>
      <c r="H1097">
        <f>1000*(H1096 + J1096)</f>
        <v/>
      </c>
    </row>
    <row r="1099">
      <c r="A1099" t="inlineStr">
        <is>
          <t>sw_IBUF[2]: sw_IBUF[2]_inst/O to masterReg/register_reg_r1_0_31_24_29_i_11/I4Total delay (from Vivado)</t>
        </is>
      </c>
      <c r="E1099" t="inlineStr">
        <is>
          <t>1973</t>
        </is>
      </c>
      <c r="F1099" t="inlineStr">
        <is>
          <t>1727</t>
        </is>
      </c>
      <c r="G1099" t="inlineStr">
        <is>
          <t>3203</t>
        </is>
      </c>
      <c r="H1099" t="inlineStr">
        <is>
          <t>2745</t>
        </is>
      </c>
    </row>
    <row r="1101">
      <c r="A1101" t="inlineStr">
        <is>
          <t>INT_R_X11Y51/INT_R.NR1END1-&gt;&gt;NN2BEG1</t>
        </is>
      </c>
      <c r="B1101" t="inlineStr">
        <is>
          <t>Buffer</t>
        </is>
      </c>
      <c r="C1101" t="n">
        <v>1.1851186875</v>
      </c>
      <c r="D1101" t="n">
        <v>0.008473000000000001</v>
      </c>
      <c r="E1101" t="n">
        <v>0.06</v>
      </c>
      <c r="F1101" t="n">
        <v>0.05</v>
      </c>
      <c r="G1101" t="n">
        <v>0.132</v>
      </c>
      <c r="H1101" t="n">
        <v>0.109</v>
      </c>
      <c r="I1101">
        <f>((D1105 + D1143) + (D1102 + D1103 + D1104))</f>
        <v/>
      </c>
      <c r="J1101">
        <f>(((D1105 + D1143) + (D1102 + D1103 + D1104))*C1101)</f>
        <v/>
      </c>
    </row>
    <row r="1102">
      <c r="A1102" t="inlineStr">
        <is>
          <t>INT_R_X11Y51/NN2BEG1</t>
        </is>
      </c>
      <c r="B1102" t="inlineStr">
        <is>
          <t>Part of wire</t>
        </is>
      </c>
      <c r="C1102" t="n">
        <v>0</v>
      </c>
      <c r="D1102" t="n">
        <v>0</v>
      </c>
    </row>
    <row r="1103">
      <c r="A1103" t="inlineStr">
        <is>
          <t>INT_R_X11Y53/NN2END1</t>
        </is>
      </c>
      <c r="B1103" t="inlineStr">
        <is>
          <t>Part of wire</t>
        </is>
      </c>
      <c r="C1103" t="n">
        <v>0</v>
      </c>
      <c r="D1103" t="n">
        <v>0</v>
      </c>
    </row>
    <row r="1104">
      <c r="A1104" t="inlineStr">
        <is>
          <t>INT_R_X11Y52/NN2A1</t>
        </is>
      </c>
      <c r="B1104" t="inlineStr">
        <is>
          <t>Part of wire</t>
        </is>
      </c>
      <c r="C1104" t="n">
        <v>0</v>
      </c>
      <c r="D1104" t="n">
        <v>0</v>
      </c>
      <c r="I1104">
        <f>(((D1102 + D1103 + D1104)/2) + (D1105 + D1143))</f>
        <v/>
      </c>
      <c r="J1104">
        <f>((C1102 + C1103 + C1104)*(((D1102 + D1103 + D1104)/2) + (D1105 + D1143)))</f>
        <v/>
      </c>
    </row>
    <row r="1105">
      <c r="A1105" t="inlineStr">
        <is>
          <t>INT_R_X11Y53/INT_R.NN2END1-&gt;&gt;FAN_ALT2</t>
        </is>
      </c>
      <c r="B1105" t="inlineStr">
        <is>
          <t>Buffer</t>
        </is>
      </c>
      <c r="C1105" t="n">
        <v>0</v>
      </c>
      <c r="D1105" t="n">
        <v>0.00757</v>
      </c>
      <c r="E1105" t="n">
        <v>0</v>
      </c>
      <c r="F1105" t="n">
        <v>0</v>
      </c>
      <c r="G1105" t="n">
        <v>0</v>
      </c>
      <c r="H1105" t="n">
        <v>0</v>
      </c>
      <c r="I1105">
        <f>((D1107) + (D1106))</f>
        <v/>
      </c>
      <c r="J1105">
        <f>(((D1107) + (D1106))*C1105)</f>
        <v/>
      </c>
    </row>
    <row r="1106">
      <c r="A1106" t="inlineStr">
        <is>
          <t>INT_R_X11Y53/FAN_ALT2</t>
        </is>
      </c>
      <c r="B1106" t="inlineStr">
        <is>
          <t>Part of wire</t>
        </is>
      </c>
      <c r="C1106" t="n">
        <v>0</v>
      </c>
      <c r="D1106" t="n">
        <v>0</v>
      </c>
      <c r="I1106">
        <f>(((D1106)/2) + (D1107))</f>
        <v/>
      </c>
      <c r="J1106">
        <f>((C1106)*(((D1106)/2) + (D1107)))</f>
        <v/>
      </c>
    </row>
    <row r="1107">
      <c r="A1107" t="inlineStr">
        <is>
          <t>INT_R_X11Y53/INT_R.FAN_ALT2-&gt;&gt;FAN_BOUNCE2</t>
        </is>
      </c>
      <c r="B1107" t="inlineStr">
        <is>
          <t>Buffer</t>
        </is>
      </c>
      <c r="C1107" t="n">
        <v>1.4764880625</v>
      </c>
      <c r="D1107" t="n">
        <v>0</v>
      </c>
      <c r="E1107" t="n">
        <v>0.059</v>
      </c>
      <c r="F1107" t="n">
        <v>0.049</v>
      </c>
      <c r="G1107" t="n">
        <v>0.178</v>
      </c>
      <c r="H1107" t="n">
        <v>0.147</v>
      </c>
      <c r="I1107">
        <f>((D1110 + D1121 + D1132) + (D1108 + D1109))</f>
        <v/>
      </c>
      <c r="J1107">
        <f>(((D1110 + D1121 + D1132) + (D1108 + D1109))*C1107)</f>
        <v/>
      </c>
    </row>
    <row r="1108">
      <c r="A1108" t="inlineStr">
        <is>
          <t>INT_R_X11Y53/FAN_BOUNCE2</t>
        </is>
      </c>
      <c r="B1108" t="inlineStr">
        <is>
          <t>Part of wire</t>
        </is>
      </c>
      <c r="C1108" t="n">
        <v>0</v>
      </c>
      <c r="D1108" t="n">
        <v>0</v>
      </c>
    </row>
    <row r="1109">
      <c r="A1109" t="inlineStr">
        <is>
          <t>INT_R_X11Y52/FAN_BOUNCE_S3_2</t>
        </is>
      </c>
      <c r="B1109" t="inlineStr">
        <is>
          <t>Part of wire</t>
        </is>
      </c>
      <c r="C1109" t="n">
        <v>0</v>
      </c>
      <c r="D1109" t="n">
        <v>0</v>
      </c>
      <c r="I1109">
        <f>(((D1108 + D1109)/2) + (D1110 + D1121 + D1132))</f>
        <v/>
      </c>
      <c r="J1109">
        <f>((C1108 + C1109)*(((D1108 + D1109)/2) + (D1110 + D1121 + D1132)))</f>
        <v/>
      </c>
    </row>
    <row r="1110">
      <c r="A1110" t="inlineStr">
        <is>
          <t>INT_R_X11Y52/INT_R.FAN_BOUNCE_S3_2-&gt;&gt;IMUX22</t>
        </is>
      </c>
      <c r="B1110" t="inlineStr">
        <is>
          <t>Buffer</t>
        </is>
      </c>
      <c r="C1110" t="n">
        <v>1.6107141875</v>
      </c>
      <c r="D1110" t="n">
        <v>0.007713</v>
      </c>
      <c r="E1110" t="n">
        <v>0.047</v>
      </c>
      <c r="F1110" t="n">
        <v>0.038</v>
      </c>
      <c r="G1110" t="n">
        <v>0.138</v>
      </c>
      <c r="H1110" t="n">
        <v>0.114</v>
      </c>
      <c r="I1110">
        <f>((((D1115) + (D1114))) + (D1111 + D1112))</f>
        <v/>
      </c>
      <c r="J1110">
        <f>(((((D1115) + (D1114))) + (D1111 + D1112))*C1110)</f>
        <v/>
      </c>
    </row>
    <row r="1111">
      <c r="A1111" t="inlineStr">
        <is>
          <t>INT_R_X11Y52/IMUX22</t>
        </is>
      </c>
      <c r="B1111" t="inlineStr">
        <is>
          <t>Part of wire</t>
        </is>
      </c>
      <c r="C1111" t="n">
        <v>0</v>
      </c>
      <c r="D1111" t="n">
        <v>0</v>
      </c>
    </row>
    <row r="1112">
      <c r="A1112" t="inlineStr">
        <is>
          <t>CLBLM_R_X11Y52/CLBLM_IMUX22</t>
        </is>
      </c>
      <c r="B1112" t="inlineStr">
        <is>
          <t>Part of wire</t>
        </is>
      </c>
      <c r="C1112" t="n">
        <v>0</v>
      </c>
      <c r="D1112" t="n">
        <v>0</v>
      </c>
      <c r="I1112">
        <f>(((D1111 + D1112)/2) + (((D1115) + (D1114))))</f>
        <v/>
      </c>
      <c r="J1112">
        <f>((C1111 + C1112)*(((D1111 + D1112)/2) + (((D1115) + (D1114)))))</f>
        <v/>
      </c>
    </row>
    <row r="1113">
      <c r="A1113" t="inlineStr">
        <is>
          <t>CLBLM_R_X11Y52/CLBLM_R.CLBLM_IMUX22-&gt;CLBLM_M_C3</t>
        </is>
      </c>
      <c r="B1113" t="inlineStr">
        <is>
          <t>PassTransistor</t>
        </is>
      </c>
      <c r="C1113" t="n">
        <v>0</v>
      </c>
      <c r="E1113" t="n">
        <v>0</v>
      </c>
      <c r="F1113" t="n">
        <v>0</v>
      </c>
      <c r="G1113" t="n">
        <v>0</v>
      </c>
      <c r="H1113" t="n">
        <v>0</v>
      </c>
      <c r="I1113">
        <f>((D1115) + (D1114))</f>
        <v/>
      </c>
      <c r="J1113">
        <f>(((D1115) + (D1114))*C1113)</f>
        <v/>
      </c>
    </row>
    <row r="1114">
      <c r="A1114" t="inlineStr">
        <is>
          <t>CLBLM_R_X11Y52/CLBLM_M_C3</t>
        </is>
      </c>
      <c r="B1114" t="inlineStr">
        <is>
          <t>Part of wire</t>
        </is>
      </c>
      <c r="C1114" t="n">
        <v>0</v>
      </c>
      <c r="D1114" t="n">
        <v>0</v>
      </c>
      <c r="I1114">
        <f>(((D1114)/2) + (D1115))</f>
        <v/>
      </c>
      <c r="J1114">
        <f>((C1114)*(((D1114)/2) + (D1115)))</f>
        <v/>
      </c>
    </row>
    <row r="1115">
      <c r="A1115" t="inlineStr">
        <is>
          <t>ALU1/register_reg_r1_0_31_24_29_i_12/I2</t>
        </is>
      </c>
      <c r="B1115" t="inlineStr">
        <is>
          <t>Inpin</t>
        </is>
      </c>
      <c r="D1115" t="n">
        <v>0</v>
      </c>
      <c r="E1115" t="n">
        <v>0.14</v>
      </c>
      <c r="F1115" t="n">
        <v>0.113</v>
      </c>
      <c r="G1115" t="n">
        <v>0.368</v>
      </c>
      <c r="H1115" t="n">
        <v>0.297</v>
      </c>
    </row>
    <row r="1116">
      <c r="A1116" t="inlineStr">
        <is>
          <t>sw_IBUF[2]: sw_IBUF[2]_inst/O to ALU1/register_reg_r1_0_31_24_29_i_12/I2 sum delays</t>
        </is>
      </c>
      <c r="E1116">
        <f>(E2 + E5 + E7 + E9 + E11 + E15 + E18 + E31 + E41 + E50 + E60 + E69 + E201 + E347 + E349 + E806 + E809 + E930 + E976 + E990 + E1035 + E1054 + E1082 + E1087 + E1101 + E1105 + E1107 + E1110 + E1113 + E1115)</f>
        <v/>
      </c>
      <c r="F1116">
        <f>(F2 + F5 + F7 + F9 + F11 + F15 + F18 + F31 + F41 + F50 + F60 + F69 + F201 + F347 + F349 + F806 + F809 + F930 + F976 + F990 + F1035 + F1054 + F1082 + F1087 + F1101 + F1105 + F1107 + F1110 + F1113 + F1115)</f>
        <v/>
      </c>
      <c r="G1116">
        <f>(G2 + G5 + G7 + G9 + G11 + G15 + G18 + G31 + G41 + G50 + G60 + G69 + G201 + G347 + G349 + G806 + G809 + G930 + G976 + G990 + G1035 + G1054 + G1082 + G1087 + G1101 + G1105 + G1107 + G1110 + G1113 + G1115)</f>
        <v/>
      </c>
      <c r="H1116">
        <f>(H2 + H5 + H7 + H9 + H11 + H15 + H18 + H31 + H41 + H50 + H60 + H69 + H201 + H347 + H349 + H806 + H809 + H930 + H976 + H990 + H1035 + H1054 + H1082 + H1087 + H1101 + H1105 + H1107 + H1110 + H1113 + H1115)</f>
        <v/>
      </c>
      <c r="J1116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J1105 + J1106 + J1107 + J1109 + J1110 + J1112 + J1113 + J1114 + J1115)</f>
        <v/>
      </c>
    </row>
    <row r="1117">
      <c r="A1117" t="inlineStr">
        <is>
          <t>sw_IBUF[2]: sw_IBUF[2]_inst/O to ALU1/register_reg_r1_0_31_24_29_i_12/I2sum delays + cap delay</t>
        </is>
      </c>
      <c r="E1117">
        <f>1000*(E1116 + J1116)</f>
        <v/>
      </c>
      <c r="F1117">
        <f>1000*(F1116 + J1116)</f>
        <v/>
      </c>
      <c r="G1117">
        <f>1000*(G1116 + J1116)</f>
        <v/>
      </c>
      <c r="H1117">
        <f>1000*(H1116 + J1116)</f>
        <v/>
      </c>
    </row>
    <row r="1119">
      <c r="A1119" t="inlineStr">
        <is>
          <t>sw_IBUF[2]: sw_IBUF[2]_inst/O to ALU1/register_reg_r1_0_31_24_29_i_12/I2Total delay (from Vivado)</t>
        </is>
      </c>
      <c r="E1119" t="inlineStr">
        <is>
          <t>2268</t>
        </is>
      </c>
      <c r="F1119" t="inlineStr">
        <is>
          <t>1982</t>
        </is>
      </c>
      <c r="G1119" t="inlineStr">
        <is>
          <t>3777</t>
        </is>
      </c>
      <c r="H1119" t="inlineStr">
        <is>
          <t>3224</t>
        </is>
      </c>
    </row>
    <row r="1121">
      <c r="A1121" t="inlineStr">
        <is>
          <t>INT_R_X11Y53/INT_R.FAN_BOUNCE2-&gt;&gt;IMUX32</t>
        </is>
      </c>
      <c r="B1121" t="inlineStr">
        <is>
          <t>Buffer</t>
        </is>
      </c>
      <c r="C1121" t="n">
        <v>1.6107141875</v>
      </c>
      <c r="D1121" t="n">
        <v>0.007713</v>
      </c>
      <c r="E1121" t="n">
        <v>0.047</v>
      </c>
      <c r="F1121" t="n">
        <v>0.038</v>
      </c>
      <c r="G1121" t="n">
        <v>0.138</v>
      </c>
      <c r="H1121" t="n">
        <v>0.114</v>
      </c>
      <c r="I1121">
        <f>((((D1126) + (D1125))) + (D1122 + D1123))</f>
        <v/>
      </c>
      <c r="J1121">
        <f>(((((D1126) + (D1125))) + (D1122 + D1123))*C1121)</f>
        <v/>
      </c>
    </row>
    <row r="1122">
      <c r="A1122" t="inlineStr">
        <is>
          <t>INT_R_X11Y53/IMUX32</t>
        </is>
      </c>
      <c r="B1122" t="inlineStr">
        <is>
          <t>Part of wire</t>
        </is>
      </c>
      <c r="C1122" t="n">
        <v>0</v>
      </c>
      <c r="D1122" t="n">
        <v>0</v>
      </c>
    </row>
    <row r="1123">
      <c r="A1123" t="inlineStr">
        <is>
          <t>CLBLM_R_X11Y53/CLBLM_IMUX32</t>
        </is>
      </c>
      <c r="B1123" t="inlineStr">
        <is>
          <t>Part of wire</t>
        </is>
      </c>
      <c r="C1123" t="n">
        <v>0</v>
      </c>
      <c r="D1123" t="n">
        <v>0</v>
      </c>
      <c r="I1123">
        <f>(((D1122 + D1123)/2) + (((D1126) + (D1125))))</f>
        <v/>
      </c>
      <c r="J1123">
        <f>((C1122 + C1123)*(((D1122 + D1123)/2) + (((D1126) + (D1125)))))</f>
        <v/>
      </c>
    </row>
    <row r="1124">
      <c r="A1124" t="inlineStr">
        <is>
          <t>CLBLM_R_X11Y53/CLBLM_R.CLBLM_IMUX32-&gt;CLBLM_M_C1</t>
        </is>
      </c>
      <c r="B1124" t="inlineStr">
        <is>
          <t>PassTransistor</t>
        </is>
      </c>
      <c r="C1124" t="n">
        <v>0</v>
      </c>
      <c r="E1124" t="n">
        <v>0</v>
      </c>
      <c r="F1124" t="n">
        <v>0</v>
      </c>
      <c r="G1124" t="n">
        <v>0</v>
      </c>
      <c r="H1124" t="n">
        <v>0</v>
      </c>
      <c r="I1124">
        <f>((D1126) + (D1125))</f>
        <v/>
      </c>
      <c r="J1124">
        <f>(((D1126) + (D1125))*C1124)</f>
        <v/>
      </c>
    </row>
    <row r="1125">
      <c r="A1125" t="inlineStr">
        <is>
          <t>CLBLM_R_X11Y53/CLBLM_M_C1</t>
        </is>
      </c>
      <c r="B1125" t="inlineStr">
        <is>
          <t>Part of wire</t>
        </is>
      </c>
      <c r="C1125" t="n">
        <v>0</v>
      </c>
      <c r="D1125" t="n">
        <v>0</v>
      </c>
      <c r="I1125">
        <f>(((D1125)/2) + (D1126))</f>
        <v/>
      </c>
      <c r="J1125">
        <f>((C1125)*(((D1125)/2) + (D1126)))</f>
        <v/>
      </c>
    </row>
    <row r="1126">
      <c r="A1126" t="inlineStr">
        <is>
          <t>masterReg/readData2[25]_i_2/I3</t>
        </is>
      </c>
      <c r="B1126" t="inlineStr">
        <is>
          <t>Inpin</t>
        </is>
      </c>
      <c r="D1126" t="n">
        <v>0</v>
      </c>
      <c r="E1126" t="n">
        <v>0.219</v>
      </c>
      <c r="F1126" t="n">
        <v>0.176</v>
      </c>
      <c r="G1126" t="n">
        <v>0.521</v>
      </c>
      <c r="H1126" t="n">
        <v>0.42</v>
      </c>
    </row>
    <row r="1127">
      <c r="A1127" t="inlineStr">
        <is>
          <t>sw_IBUF[2]: sw_IBUF[2]_inst/O to masterReg/readData2[25]_i_2/I3 sum delays</t>
        </is>
      </c>
      <c r="E1127">
        <f>(E2 + E5 + E7 + E9 + E11 + E15 + E18 + E31 + E41 + E50 + E60 + E69 + E201 + E347 + E349 + E806 + E809 + E930 + E976 + E990 + E1035 + E1054 + E1082 + E1087 + E1101 + E1105 + E1107 + E1121 + E1124 + E1126)</f>
        <v/>
      </c>
      <c r="F1127">
        <f>(F2 + F5 + F7 + F9 + F11 + F15 + F18 + F31 + F41 + F50 + F60 + F69 + F201 + F347 + F349 + F806 + F809 + F930 + F976 + F990 + F1035 + F1054 + F1082 + F1087 + F1101 + F1105 + F1107 + F1121 + F1124 + F1126)</f>
        <v/>
      </c>
      <c r="G1127">
        <f>(G2 + G5 + G7 + G9 + G11 + G15 + G18 + G31 + G41 + G50 + G60 + G69 + G201 + G347 + G349 + G806 + G809 + G930 + G976 + G990 + G1035 + G1054 + G1082 + G1087 + G1101 + G1105 + G1107 + G1121 + G1124 + G1126)</f>
        <v/>
      </c>
      <c r="H1127">
        <f>(H2 + H5 + H7 + H9 + H11 + H15 + H18 + H31 + H41 + H50 + H60 + H69 + H201 + H347 + H349 + H806 + H809 + H930 + H976 + H990 + H1035 + H1054 + H1082 + H1087 + H1101 + H1105 + H1107 + H1121 + H1124 + H1126)</f>
        <v/>
      </c>
      <c r="J1127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J1105 + J1106 + J1107 + J1109 + J1121 + J1123 + J1124 + J1125 + J1126)</f>
        <v/>
      </c>
    </row>
    <row r="1128">
      <c r="A1128" t="inlineStr">
        <is>
          <t>sw_IBUF[2]: sw_IBUF[2]_inst/O to masterReg/readData2[25]_i_2/I3sum delays + cap delay</t>
        </is>
      </c>
      <c r="E1128">
        <f>1000*(E1127 + J1127)</f>
        <v/>
      </c>
      <c r="F1128">
        <f>1000*(F1127 + J1127)</f>
        <v/>
      </c>
      <c r="G1128">
        <f>1000*(G1127 + J1127)</f>
        <v/>
      </c>
      <c r="H1128">
        <f>1000*(H1127 + J1127)</f>
        <v/>
      </c>
    </row>
    <row r="1130">
      <c r="A1130" t="inlineStr">
        <is>
          <t>sw_IBUF[2]: sw_IBUF[2]_inst/O to masterReg/readData2[25]_i_2/I3Total delay (from Vivado)</t>
        </is>
      </c>
      <c r="E1130" t="inlineStr">
        <is>
          <t>2347</t>
        </is>
      </c>
      <c r="F1130" t="inlineStr">
        <is>
          <t>2045</t>
        </is>
      </c>
      <c r="G1130" t="inlineStr">
        <is>
          <t>3915</t>
        </is>
      </c>
      <c r="H1130" t="inlineStr">
        <is>
          <t>3335</t>
        </is>
      </c>
    </row>
    <row r="1132">
      <c r="A1132" t="inlineStr">
        <is>
          <t>INT_R_X11Y52/INT_R.FAN_BOUNCE_S3_2-&gt;&gt;IMUX38</t>
        </is>
      </c>
      <c r="B1132" t="inlineStr">
        <is>
          <t>Buffer</t>
        </is>
      </c>
      <c r="C1132" t="n">
        <v>1.6107141875</v>
      </c>
      <c r="D1132" t="n">
        <v>0.007713</v>
      </c>
      <c r="E1132" t="n">
        <v>0.047</v>
      </c>
      <c r="F1132" t="n">
        <v>0.038</v>
      </c>
      <c r="G1132" t="n">
        <v>0.138</v>
      </c>
      <c r="H1132" t="n">
        <v>0.114</v>
      </c>
      <c r="I1132">
        <f>((((D1137) + (D1136))) + (D1133 + D1134))</f>
        <v/>
      </c>
      <c r="J1132">
        <f>(((((D1137) + (D1136))) + (D1133 + D1134))*C1132)</f>
        <v/>
      </c>
    </row>
    <row r="1133">
      <c r="A1133" t="inlineStr">
        <is>
          <t>INT_R_X11Y52/IMUX38</t>
        </is>
      </c>
      <c r="B1133" t="inlineStr">
        <is>
          <t>Part of wire</t>
        </is>
      </c>
      <c r="C1133" t="n">
        <v>0</v>
      </c>
      <c r="D1133" t="n">
        <v>0</v>
      </c>
    </row>
    <row r="1134">
      <c r="A1134" t="inlineStr">
        <is>
          <t>CLBLM_R_X11Y52/CLBLM_IMUX38</t>
        </is>
      </c>
      <c r="B1134" t="inlineStr">
        <is>
          <t>Part of wire</t>
        </is>
      </c>
      <c r="C1134" t="n">
        <v>0</v>
      </c>
      <c r="D1134" t="n">
        <v>0</v>
      </c>
      <c r="I1134">
        <f>(((D1133 + D1134)/2) + (((D1137) + (D1136))))</f>
        <v/>
      </c>
      <c r="J1134">
        <f>((C1133 + C1134)*(((D1133 + D1134)/2) + (((D1137) + (D1136)))))</f>
        <v/>
      </c>
    </row>
    <row r="1135">
      <c r="A1135" t="inlineStr">
        <is>
          <t>CLBLM_R_X11Y52/CLBLM_R.CLBLM_IMUX38-&gt;CLBLM_M_D3</t>
        </is>
      </c>
      <c r="B1135" t="inlineStr">
        <is>
          <t>PassTransistor</t>
        </is>
      </c>
      <c r="C1135" t="n">
        <v>0</v>
      </c>
      <c r="E1135" t="n">
        <v>0</v>
      </c>
      <c r="F1135" t="n">
        <v>0</v>
      </c>
      <c r="G1135" t="n">
        <v>0</v>
      </c>
      <c r="H1135" t="n">
        <v>0</v>
      </c>
      <c r="I1135">
        <f>((D1137) + (D1136))</f>
        <v/>
      </c>
      <c r="J1135">
        <f>(((D1137) + (D1136))*C1135)</f>
        <v/>
      </c>
    </row>
    <row r="1136">
      <c r="A1136" t="inlineStr">
        <is>
          <t>CLBLM_R_X11Y52/CLBLM_M_D3</t>
        </is>
      </c>
      <c r="B1136" t="inlineStr">
        <is>
          <t>Part of wire</t>
        </is>
      </c>
      <c r="C1136" t="n">
        <v>0</v>
      </c>
      <c r="D1136" t="n">
        <v>0</v>
      </c>
      <c r="I1136">
        <f>(((D1136)/2) + (D1137))</f>
        <v/>
      </c>
      <c r="J1136">
        <f>((C1136)*(((D1136)/2) + (D1137)))</f>
        <v/>
      </c>
    </row>
    <row r="1137">
      <c r="A1137" t="inlineStr">
        <is>
          <t>masterReg/readData2[27]_i_2/I3</t>
        </is>
      </c>
      <c r="B1137" t="inlineStr">
        <is>
          <t>Inpin</t>
        </is>
      </c>
      <c r="D1137" t="n">
        <v>0</v>
      </c>
      <c r="E1137" t="n">
        <v>0.144</v>
      </c>
      <c r="F1137" t="n">
        <v>0.08799999999999999</v>
      </c>
      <c r="G1137" t="n">
        <v>0.377</v>
      </c>
      <c r="H1137" t="n">
        <v>0.209</v>
      </c>
    </row>
    <row r="1138">
      <c r="A1138" t="inlineStr">
        <is>
          <t>sw_IBUF[2]: sw_IBUF[2]_inst/O to masterReg/readData2[27]_i_2/I3 sum delays</t>
        </is>
      </c>
      <c r="E1138">
        <f>(E2 + E5 + E7 + E9 + E11 + E15 + E18 + E31 + E41 + E50 + E60 + E69 + E201 + E347 + E349 + E806 + E809 + E930 + E976 + E990 + E1035 + E1054 + E1082 + E1087 + E1101 + E1105 + E1107 + E1132 + E1135 + E1137)</f>
        <v/>
      </c>
      <c r="F1138">
        <f>(F2 + F5 + F7 + F9 + F11 + F15 + F18 + F31 + F41 + F50 + F60 + F69 + F201 + F347 + F349 + F806 + F809 + F930 + F976 + F990 + F1035 + F1054 + F1082 + F1087 + F1101 + F1105 + F1107 + F1132 + F1135 + F1137)</f>
        <v/>
      </c>
      <c r="G1138">
        <f>(G2 + G5 + G7 + G9 + G11 + G15 + G18 + G31 + G41 + G50 + G60 + G69 + G201 + G347 + G349 + G806 + G809 + G930 + G976 + G990 + G1035 + G1054 + G1082 + G1087 + G1101 + G1105 + G1107 + G1132 + G1135 + G1137)</f>
        <v/>
      </c>
      <c r="H1138">
        <f>(H2 + H5 + H7 + H9 + H11 + H15 + H18 + H31 + H41 + H50 + H60 + H69 + H201 + H347 + H349 + H806 + H809 + H930 + H976 + H990 + H1035 + H1054 + H1082 + H1087 + H1101 + H1105 + H1107 + H1132 + H1135 + H1137)</f>
        <v/>
      </c>
      <c r="J1138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J1105 + J1106 + J1107 + J1109 + J1132 + J1134 + J1135 + J1136 + J1137)</f>
        <v/>
      </c>
    </row>
    <row r="1139">
      <c r="A1139" t="inlineStr">
        <is>
          <t>sw_IBUF[2]: sw_IBUF[2]_inst/O to masterReg/readData2[27]_i_2/I3sum delays + cap delay</t>
        </is>
      </c>
      <c r="E1139">
        <f>1000*(E1138 + J1138)</f>
        <v/>
      </c>
      <c r="F1139">
        <f>1000*(F1138 + J1138)</f>
        <v/>
      </c>
      <c r="G1139">
        <f>1000*(G1138 + J1138)</f>
        <v/>
      </c>
      <c r="H1139">
        <f>1000*(H1138 + J1138)</f>
        <v/>
      </c>
    </row>
    <row r="1141">
      <c r="A1141" t="inlineStr">
        <is>
          <t>sw_IBUF[2]: sw_IBUF[2]_inst/O to masterReg/readData2[27]_i_2/I3Total delay (from Vivado)</t>
        </is>
      </c>
      <c r="E1141" t="inlineStr">
        <is>
          <t>2272</t>
        </is>
      </c>
      <c r="F1141" t="inlineStr">
        <is>
          <t>1957</t>
        </is>
      </c>
      <c r="G1141" t="inlineStr">
        <is>
          <t>3785</t>
        </is>
      </c>
      <c r="H1141" t="inlineStr">
        <is>
          <t>3152</t>
        </is>
      </c>
    </row>
    <row r="1143">
      <c r="A1143" t="inlineStr">
        <is>
          <t>INT_R_X11Y53/INT_R.NN2END1-&gt;&gt;NL1BEG0</t>
        </is>
      </c>
      <c r="B1143" t="inlineStr">
        <is>
          <t>Buffer</t>
        </is>
      </c>
      <c r="C1143" t="n">
        <v>1.16220225</v>
      </c>
      <c r="D1143" t="n">
        <v>0.008429000000000001</v>
      </c>
      <c r="E1143" t="n">
        <v>0.053</v>
      </c>
      <c r="F1143" t="n">
        <v>0.044</v>
      </c>
      <c r="G1143" t="n">
        <v>0.13</v>
      </c>
      <c r="H1143" t="n">
        <v>0.107</v>
      </c>
      <c r="I1143">
        <f>((D1147 + D1158 + D1171 + D1182) + (D1144 + D1145 + D1146))</f>
        <v/>
      </c>
      <c r="J1143">
        <f>(((D1147 + D1158 + D1171 + D1182) + (D1144 + D1145 + D1146))*C1143)</f>
        <v/>
      </c>
    </row>
    <row r="1144">
      <c r="A1144" t="inlineStr">
        <is>
          <t>INT_R_X11Y53/NL1BEG0</t>
        </is>
      </c>
      <c r="B1144" t="inlineStr">
        <is>
          <t>Part of wire</t>
        </is>
      </c>
      <c r="C1144" t="n">
        <v>0</v>
      </c>
      <c r="D1144" t="n">
        <v>0</v>
      </c>
    </row>
    <row r="1145">
      <c r="A1145" t="inlineStr">
        <is>
          <t>INT_R_X11Y54/NL1END0</t>
        </is>
      </c>
      <c r="B1145" t="inlineStr">
        <is>
          <t>Part of wire</t>
        </is>
      </c>
      <c r="C1145" t="n">
        <v>0</v>
      </c>
      <c r="D1145" t="n">
        <v>0</v>
      </c>
    </row>
    <row r="1146">
      <c r="A1146" t="inlineStr">
        <is>
          <t>INT_R_X11Y53/NL1END_S3_0</t>
        </is>
      </c>
      <c r="B1146" t="inlineStr">
        <is>
          <t>Part of wire</t>
        </is>
      </c>
      <c r="C1146" t="n">
        <v>0</v>
      </c>
      <c r="D1146" t="n">
        <v>0</v>
      </c>
      <c r="I1146">
        <f>(((D1144 + D1145 + D1146)/2) + (D1147 + D1158 + D1171 + D1182))</f>
        <v/>
      </c>
      <c r="J1146">
        <f>((C1144 + C1145 + C1146)*(((D1144 + D1145 + D1146)/2) + (D1147 + D1158 + D1171 + D1182)))</f>
        <v/>
      </c>
    </row>
    <row r="1147">
      <c r="A1147" t="inlineStr">
        <is>
          <t>INT_R_X11Y53/INT_R.NL1END_S3_0-&gt;&gt;IMUX15</t>
        </is>
      </c>
      <c r="B1147" t="inlineStr">
        <is>
          <t>Buffer</t>
        </is>
      </c>
      <c r="C1147" t="n">
        <v>1.6107141875</v>
      </c>
      <c r="D1147" t="n">
        <v>0.007713</v>
      </c>
      <c r="E1147" t="n">
        <v>0.047</v>
      </c>
      <c r="F1147" t="n">
        <v>0.038</v>
      </c>
      <c r="G1147" t="n">
        <v>0.138</v>
      </c>
      <c r="H1147" t="n">
        <v>0.114</v>
      </c>
      <c r="I1147">
        <f>((((D1152) + (D1151))) + (D1148 + D1149))</f>
        <v/>
      </c>
      <c r="J1147">
        <f>(((((D1152) + (D1151))) + (D1148 + D1149))*C1147)</f>
        <v/>
      </c>
    </row>
    <row r="1148">
      <c r="A1148" t="inlineStr">
        <is>
          <t>INT_R_X11Y53/IMUX15</t>
        </is>
      </c>
      <c r="B1148" t="inlineStr">
        <is>
          <t>Part of wire</t>
        </is>
      </c>
      <c r="C1148" t="n">
        <v>0</v>
      </c>
      <c r="D1148" t="n">
        <v>0</v>
      </c>
    </row>
    <row r="1149">
      <c r="A1149" t="inlineStr">
        <is>
          <t>CLBLM_R_X11Y53/CLBLM_IMUX15</t>
        </is>
      </c>
      <c r="B1149" t="inlineStr">
        <is>
          <t>Part of wire</t>
        </is>
      </c>
      <c r="C1149" t="n">
        <v>0</v>
      </c>
      <c r="D1149" t="n">
        <v>0</v>
      </c>
      <c r="I1149">
        <f>(((D1148 + D1149)/2) + (((D1152) + (D1151))))</f>
        <v/>
      </c>
      <c r="J1149">
        <f>((C1148 + C1149)*(((D1148 + D1149)/2) + (((D1152) + (D1151)))))</f>
        <v/>
      </c>
    </row>
    <row r="1150">
      <c r="A1150" t="inlineStr">
        <is>
          <t>CLBLM_R_X11Y53/CLBLM_R.CLBLM_IMUX15-&gt;CLBLM_M_B1</t>
        </is>
      </c>
      <c r="B1150" t="inlineStr">
        <is>
          <t>PassTransistor</t>
        </is>
      </c>
      <c r="C1150" t="n">
        <v>0</v>
      </c>
      <c r="E1150" t="n">
        <v>0</v>
      </c>
      <c r="F1150" t="n">
        <v>0</v>
      </c>
      <c r="G1150" t="n">
        <v>0</v>
      </c>
      <c r="H1150" t="n">
        <v>0</v>
      </c>
      <c r="I1150">
        <f>((D1152) + (D1151))</f>
        <v/>
      </c>
      <c r="J1150">
        <f>(((D1152) + (D1151))*C1150)</f>
        <v/>
      </c>
    </row>
    <row r="1151">
      <c r="A1151" t="inlineStr">
        <is>
          <t>CLBLM_R_X11Y53/CLBLM_M_B1</t>
        </is>
      </c>
      <c r="B1151" t="inlineStr">
        <is>
          <t>Part of wire</t>
        </is>
      </c>
      <c r="C1151" t="n">
        <v>0</v>
      </c>
      <c r="D1151" t="n">
        <v>0</v>
      </c>
      <c r="I1151">
        <f>(((D1151)/2) + (D1152))</f>
        <v/>
      </c>
      <c r="J1151">
        <f>((C1151)*(((D1151)/2) + (D1152)))</f>
        <v/>
      </c>
    </row>
    <row r="1152">
      <c r="A1152" t="inlineStr">
        <is>
          <t>masterReg/register_reg_r1_0_31_24_29_i_7/I4</t>
        </is>
      </c>
      <c r="B1152" t="inlineStr">
        <is>
          <t>Inpin</t>
        </is>
      </c>
      <c r="D1152" t="n">
        <v>0</v>
      </c>
      <c r="E1152" t="n">
        <v>0.218</v>
      </c>
      <c r="F1152" t="n">
        <v>0.175</v>
      </c>
      <c r="G1152" t="n">
        <v>0.521</v>
      </c>
      <c r="H1152" t="n">
        <v>0.42</v>
      </c>
    </row>
    <row r="1153">
      <c r="A1153" t="inlineStr">
        <is>
          <t>sw_IBUF[2]: sw_IBUF[2]_inst/O to masterReg/register_reg_r1_0_31_24_29_i_7/I4 sum delays</t>
        </is>
      </c>
      <c r="E1153">
        <f>(E2 + E5 + E7 + E9 + E11 + E15 + E18 + E31 + E41 + E50 + E60 + E69 + E201 + E347 + E349 + E806 + E809 + E930 + E976 + E990 + E1035 + E1054 + E1082 + E1087 + E1101 + E1143 + E1147 + E1150 + E1152)</f>
        <v/>
      </c>
      <c r="F1153">
        <f>(F2 + F5 + F7 + F9 + F11 + F15 + F18 + F31 + F41 + F50 + F60 + F69 + F201 + F347 + F349 + F806 + F809 + F930 + F976 + F990 + F1035 + F1054 + F1082 + F1087 + F1101 + F1143 + F1147 + F1150 + F1152)</f>
        <v/>
      </c>
      <c r="G1153">
        <f>(G2 + G5 + G7 + G9 + G11 + G15 + G18 + G31 + G41 + G50 + G60 + G69 + G201 + G347 + G349 + G806 + G809 + G930 + G976 + G990 + G1035 + G1054 + G1082 + G1087 + G1101 + G1143 + G1147 + G1150 + G1152)</f>
        <v/>
      </c>
      <c r="H1153">
        <f>(H2 + H5 + H7 + H9 + H11 + H15 + H18 + H31 + H41 + H50 + H60 + H69 + H201 + H347 + H349 + H806 + H809 + H930 + H976 + H990 + H1035 + H1054 + H1082 + H1087 + H1101 + H1143 + H1147 + H1150 + H1152)</f>
        <v/>
      </c>
      <c r="J1153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J1147 + J1149 + J1150 + J1151 + J1152)</f>
        <v/>
      </c>
    </row>
    <row r="1154">
      <c r="A1154" t="inlineStr">
        <is>
          <t>sw_IBUF[2]: sw_IBUF[2]_inst/O to masterReg/register_reg_r1_0_31_24_29_i_7/I4sum delays + cap delay</t>
        </is>
      </c>
      <c r="E1154">
        <f>1000*(E1153 + J1153)</f>
        <v/>
      </c>
      <c r="F1154">
        <f>1000*(F1153 + J1153)</f>
        <v/>
      </c>
      <c r="G1154">
        <f>1000*(G1153 + J1153)</f>
        <v/>
      </c>
      <c r="H1154">
        <f>1000*(H1153 + J1153)</f>
        <v/>
      </c>
    </row>
    <row r="1156">
      <c r="A1156" t="inlineStr">
        <is>
          <t>sw_IBUF[2]: sw_IBUF[2]_inst/O to masterReg/register_reg_r1_0_31_24_29_i_7/I4Total delay (from Vivado)</t>
        </is>
      </c>
      <c r="E1156" t="inlineStr">
        <is>
          <t>2345</t>
        </is>
      </c>
      <c r="F1156" t="inlineStr">
        <is>
          <t>2044</t>
        </is>
      </c>
      <c r="G1156" t="inlineStr">
        <is>
          <t>3885</t>
        </is>
      </c>
      <c r="H1156" t="inlineStr">
        <is>
          <t>3311</t>
        </is>
      </c>
    </row>
    <row r="1158">
      <c r="A1158" t="inlineStr">
        <is>
          <t>INT_R_X11Y54/INT_R.NL1END0-&gt;&gt;NL1BEG_N3</t>
        </is>
      </c>
      <c r="B1158" t="inlineStr">
        <is>
          <t>Buffer</t>
        </is>
      </c>
      <c r="C1158" t="n">
        <v>1.16220225</v>
      </c>
      <c r="D1158" t="n">
        <v>0.008429000000000001</v>
      </c>
      <c r="E1158" t="n">
        <v>0.054</v>
      </c>
      <c r="F1158" t="n">
        <v>0.044</v>
      </c>
      <c r="G1158" t="n">
        <v>0.131</v>
      </c>
      <c r="H1158" t="n">
        <v>0.108</v>
      </c>
      <c r="I1158">
        <f>((D1160) + (D1159))</f>
        <v/>
      </c>
      <c r="J1158">
        <f>(((D1160) + (D1159))*C1158)</f>
        <v/>
      </c>
    </row>
    <row r="1159">
      <c r="A1159" t="inlineStr">
        <is>
          <t>INT_R_X11Y54/NL1BEG_N3</t>
        </is>
      </c>
      <c r="B1159" t="inlineStr">
        <is>
          <t>Part of wire</t>
        </is>
      </c>
      <c r="C1159" t="n">
        <v>0</v>
      </c>
      <c r="D1159" t="n">
        <v>0</v>
      </c>
      <c r="I1159">
        <f>(((D1159)/2) + (D1160))</f>
        <v/>
      </c>
      <c r="J1159">
        <f>((C1159)*(((D1159)/2) + (D1160)))</f>
        <v/>
      </c>
    </row>
    <row r="1160">
      <c r="A1160" t="inlineStr">
        <is>
          <t>INT_R_X11Y54/INT_R.NL1BEG_N3-&gt;&gt;IMUX29</t>
        </is>
      </c>
      <c r="B1160" t="inlineStr">
        <is>
          <t>Buffer</t>
        </is>
      </c>
      <c r="C1160" t="n">
        <v>1.6107141875</v>
      </c>
      <c r="D1160" t="n">
        <v>0.007713</v>
      </c>
      <c r="E1160" t="n">
        <v>0.047</v>
      </c>
      <c r="F1160" t="n">
        <v>0.038</v>
      </c>
      <c r="G1160" t="n">
        <v>0.138</v>
      </c>
      <c r="H1160" t="n">
        <v>0.114</v>
      </c>
      <c r="I1160">
        <f>((((D1165) + (D1164))) + (D1161 + D1162))</f>
        <v/>
      </c>
      <c r="J1160">
        <f>(((((D1165) + (D1164))) + (D1161 + D1162))*C1160)</f>
        <v/>
      </c>
    </row>
    <row r="1161">
      <c r="A1161" t="inlineStr">
        <is>
          <t>INT_R_X11Y54/IMUX29</t>
        </is>
      </c>
      <c r="B1161" t="inlineStr">
        <is>
          <t>Part of wire</t>
        </is>
      </c>
      <c r="C1161" t="n">
        <v>0</v>
      </c>
      <c r="D1161" t="n">
        <v>0</v>
      </c>
    </row>
    <row r="1162">
      <c r="A1162" t="inlineStr">
        <is>
          <t>CLBLM_R_X11Y54/CLBLM_IMUX29</t>
        </is>
      </c>
      <c r="B1162" t="inlineStr">
        <is>
          <t>Part of wire</t>
        </is>
      </c>
      <c r="C1162" t="n">
        <v>0</v>
      </c>
      <c r="D1162" t="n">
        <v>0</v>
      </c>
      <c r="I1162">
        <f>(((D1161 + D1162)/2) + (((D1165) + (D1164))))</f>
        <v/>
      </c>
      <c r="J1162">
        <f>((C1161 + C1162)*(((D1161 + D1162)/2) + (((D1165) + (D1164)))))</f>
        <v/>
      </c>
    </row>
    <row r="1163">
      <c r="A1163" t="inlineStr">
        <is>
          <t>CLBLM_R_X11Y54/CLBLM_R.CLBLM_IMUX29-&gt;CLBLM_M_C2</t>
        </is>
      </c>
      <c r="B1163" t="inlineStr">
        <is>
          <t>PassTransistor</t>
        </is>
      </c>
      <c r="C1163" t="n">
        <v>0</v>
      </c>
      <c r="E1163" t="n">
        <v>0</v>
      </c>
      <c r="F1163" t="n">
        <v>0</v>
      </c>
      <c r="G1163" t="n">
        <v>0</v>
      </c>
      <c r="H1163" t="n">
        <v>0</v>
      </c>
      <c r="I1163">
        <f>((D1165) + (D1164))</f>
        <v/>
      </c>
      <c r="J1163">
        <f>(((D1165) + (D1164))*C1163)</f>
        <v/>
      </c>
    </row>
    <row r="1164">
      <c r="A1164" t="inlineStr">
        <is>
          <t>CLBLM_R_X11Y54/CLBLM_M_C2</t>
        </is>
      </c>
      <c r="B1164" t="inlineStr">
        <is>
          <t>Part of wire</t>
        </is>
      </c>
      <c r="C1164" t="n">
        <v>0</v>
      </c>
      <c r="D1164" t="n">
        <v>0</v>
      </c>
      <c r="I1164">
        <f>(((D1164)/2) + (D1165))</f>
        <v/>
      </c>
      <c r="J1164">
        <f>((C1164)*(((D1164)/2) + (D1165)))</f>
        <v/>
      </c>
    </row>
    <row r="1165">
      <c r="A1165" t="inlineStr">
        <is>
          <t>ALU1/register_reg_r1_0_31_24_29_i_14/I2</t>
        </is>
      </c>
      <c r="B1165" t="inlineStr">
        <is>
          <t>Inpin</t>
        </is>
      </c>
      <c r="D1165" t="n">
        <v>0</v>
      </c>
      <c r="E1165" t="n">
        <v>0.214</v>
      </c>
      <c r="F1165" t="n">
        <v>0.172</v>
      </c>
      <c r="G1165" t="n">
        <v>0.506</v>
      </c>
      <c r="H1165" t="n">
        <v>0.408</v>
      </c>
    </row>
    <row r="1166">
      <c r="A1166" t="inlineStr">
        <is>
          <t>sw_IBUF[2]: sw_IBUF[2]_inst/O to ALU1/register_reg_r1_0_31_24_29_i_14/I2 sum delays</t>
        </is>
      </c>
      <c r="E1166">
        <f>(E2 + E5 + E7 + E9 + E11 + E15 + E18 + E31 + E41 + E50 + E60 + E69 + E201 + E347 + E349 + E806 + E809 + E930 + E976 + E990 + E1035 + E1054 + E1082 + E1087 + E1101 + E1143 + E1158 + E1160 + E1163 + E1165)</f>
        <v/>
      </c>
      <c r="F1166">
        <f>(F2 + F5 + F7 + F9 + F11 + F15 + F18 + F31 + F41 + F50 + F60 + F69 + F201 + F347 + F349 + F806 + F809 + F930 + F976 + F990 + F1035 + F1054 + F1082 + F1087 + F1101 + F1143 + F1158 + F1160 + F1163 + F1165)</f>
        <v/>
      </c>
      <c r="G1166">
        <f>(G2 + G5 + G7 + G9 + G11 + G15 + G18 + G31 + G41 + G50 + G60 + G69 + G201 + G347 + G349 + G806 + G809 + G930 + G976 + G990 + G1035 + G1054 + G1082 + G1087 + G1101 + G1143 + G1158 + G1160 + G1163 + G1165)</f>
        <v/>
      </c>
      <c r="H1166">
        <f>(H2 + H5 + H7 + H9 + H11 + H15 + H18 + H31 + H41 + H50 + H60 + H69 + H201 + H347 + H349 + H806 + H809 + H930 + H976 + H990 + H1035 + H1054 + H1082 + H1087 + H1101 + H1143 + H1158 + H1160 + H1163 + H1165)</f>
        <v/>
      </c>
      <c r="J1166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J1158 + J1159 + J1160 + J1162 + J1163 + J1164 + J1165)</f>
        <v/>
      </c>
    </row>
    <row r="1167">
      <c r="A1167" t="inlineStr">
        <is>
          <t>sw_IBUF[2]: sw_IBUF[2]_inst/O to ALU1/register_reg_r1_0_31_24_29_i_14/I2sum delays + cap delay</t>
        </is>
      </c>
      <c r="E1167">
        <f>1000*(E1166 + J1166)</f>
        <v/>
      </c>
      <c r="F1167">
        <f>1000*(F1166 + J1166)</f>
        <v/>
      </c>
      <c r="G1167">
        <f>1000*(G1166 + J1166)</f>
        <v/>
      </c>
      <c r="H1167">
        <f>1000*(H1166 + J1166)</f>
        <v/>
      </c>
    </row>
    <row r="1169">
      <c r="A1169" t="inlineStr">
        <is>
          <t>sw_IBUF[2]: sw_IBUF[2]_inst/O to ALU1/register_reg_r1_0_31_24_29_i_14/I2Total delay (from Vivado)</t>
        </is>
      </c>
      <c r="E1169" t="inlineStr">
        <is>
          <t>2403</t>
        </is>
      </c>
      <c r="F1169" t="inlineStr">
        <is>
          <t>2093</t>
        </is>
      </c>
      <c r="G1169" t="inlineStr">
        <is>
          <t>3985</t>
        </is>
      </c>
      <c r="H1169" t="inlineStr">
        <is>
          <t>3395</t>
        </is>
      </c>
    </row>
    <row r="1171">
      <c r="A1171" t="inlineStr">
        <is>
          <t>INT_R_X11Y54/INT_R.NL1END0-&gt;&gt;IMUX40</t>
        </is>
      </c>
      <c r="B1171" t="inlineStr">
        <is>
          <t>Buffer</t>
        </is>
      </c>
      <c r="C1171" t="n">
        <v>1.6107141875</v>
      </c>
      <c r="D1171" t="n">
        <v>0.007713</v>
      </c>
      <c r="E1171" t="n">
        <v>0.047</v>
      </c>
      <c r="F1171" t="n">
        <v>0.038</v>
      </c>
      <c r="G1171" t="n">
        <v>0.138</v>
      </c>
      <c r="H1171" t="n">
        <v>0.114</v>
      </c>
      <c r="I1171">
        <f>((((D1176) + (D1175))) + (D1172 + D1173))</f>
        <v/>
      </c>
      <c r="J1171">
        <f>(((((D1176) + (D1175))) + (D1172 + D1173))*C1171)</f>
        <v/>
      </c>
    </row>
    <row r="1172">
      <c r="A1172" t="inlineStr">
        <is>
          <t>INT_R_X11Y54/IMUX40</t>
        </is>
      </c>
      <c r="B1172" t="inlineStr">
        <is>
          <t>Part of wire</t>
        </is>
      </c>
      <c r="C1172" t="n">
        <v>0</v>
      </c>
      <c r="D1172" t="n">
        <v>0</v>
      </c>
    </row>
    <row r="1173">
      <c r="A1173" t="inlineStr">
        <is>
          <t>CLBLM_R_X11Y54/CLBLM_IMUX40</t>
        </is>
      </c>
      <c r="B1173" t="inlineStr">
        <is>
          <t>Part of wire</t>
        </is>
      </c>
      <c r="C1173" t="n">
        <v>0</v>
      </c>
      <c r="D1173" t="n">
        <v>0</v>
      </c>
      <c r="I1173">
        <f>(((D1172 + D1173)/2) + (((D1176) + (D1175))))</f>
        <v/>
      </c>
      <c r="J1173">
        <f>((C1172 + C1173)*(((D1172 + D1173)/2) + (((D1176) + (D1175)))))</f>
        <v/>
      </c>
    </row>
    <row r="1174">
      <c r="A1174" t="inlineStr">
        <is>
          <t>CLBLM_R_X11Y54/CLBLM_R.CLBLM_IMUX40-&gt;CLBLM_M_D1</t>
        </is>
      </c>
      <c r="B1174" t="inlineStr">
        <is>
          <t>PassTransistor</t>
        </is>
      </c>
      <c r="C1174" t="n">
        <v>0</v>
      </c>
      <c r="E1174" t="n">
        <v>0</v>
      </c>
      <c r="F1174" t="n">
        <v>0</v>
      </c>
      <c r="G1174" t="n">
        <v>0</v>
      </c>
      <c r="H1174" t="n">
        <v>0</v>
      </c>
      <c r="I1174">
        <f>((D1176) + (D1175))</f>
        <v/>
      </c>
      <c r="J1174">
        <f>(((D1176) + (D1175))*C1174)</f>
        <v/>
      </c>
    </row>
    <row r="1175">
      <c r="A1175" t="inlineStr">
        <is>
          <t>CLBLM_R_X11Y54/CLBLM_M_D1</t>
        </is>
      </c>
      <c r="B1175" t="inlineStr">
        <is>
          <t>Part of wire</t>
        </is>
      </c>
      <c r="C1175" t="n">
        <v>0</v>
      </c>
      <c r="D1175" t="n">
        <v>0</v>
      </c>
      <c r="I1175">
        <f>(((D1175)/2) + (D1176))</f>
        <v/>
      </c>
      <c r="J1175">
        <f>((C1175)*(((D1175)/2) + (D1176)))</f>
        <v/>
      </c>
    </row>
    <row r="1176">
      <c r="A1176" t="inlineStr">
        <is>
          <t>masterReg/readData2[26]_i_2/I3</t>
        </is>
      </c>
      <c r="B1176" t="inlineStr">
        <is>
          <t>Inpin</t>
        </is>
      </c>
      <c r="D1176" t="n">
        <v>0</v>
      </c>
      <c r="E1176" t="n">
        <v>0.226</v>
      </c>
      <c r="F1176" t="n">
        <v>0.145</v>
      </c>
      <c r="G1176" t="n">
        <v>0.54</v>
      </c>
      <c r="H1176" t="n">
        <v>0.305</v>
      </c>
    </row>
    <row r="1177">
      <c r="A1177" t="inlineStr">
        <is>
          <t>sw_IBUF[2]: sw_IBUF[2]_inst/O to masterReg/readData2[26]_i_2/I3 sum delays</t>
        </is>
      </c>
      <c r="E1177">
        <f>(E2 + E5 + E7 + E9 + E11 + E15 + E18 + E31 + E41 + E50 + E60 + E69 + E201 + E347 + E349 + E806 + E809 + E930 + E976 + E990 + E1035 + E1054 + E1082 + E1087 + E1101 + E1143 + E1171 + E1174 + E1176)</f>
        <v/>
      </c>
      <c r="F1177">
        <f>(F2 + F5 + F7 + F9 + F11 + F15 + F18 + F31 + F41 + F50 + F60 + F69 + F201 + F347 + F349 + F806 + F809 + F930 + F976 + F990 + F1035 + F1054 + F1082 + F1087 + F1101 + F1143 + F1171 + F1174 + F1176)</f>
        <v/>
      </c>
      <c r="G1177">
        <f>(G2 + G5 + G7 + G9 + G11 + G15 + G18 + G31 + G41 + G50 + G60 + G69 + G201 + G347 + G349 + G806 + G809 + G930 + G976 + G990 + G1035 + G1054 + G1082 + G1087 + G1101 + G1143 + G1171 + G1174 + G1176)</f>
        <v/>
      </c>
      <c r="H1177">
        <f>(H2 + H5 + H7 + H9 + H11 + H15 + H18 + H31 + H41 + H50 + H60 + H69 + H201 + H347 + H349 + H806 + H809 + H930 + H976 + H990 + H1035 + H1054 + H1082 + H1087 + H1101 + H1143 + H1171 + H1174 + H1176)</f>
        <v/>
      </c>
      <c r="J1177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J1171 + J1173 + J1174 + J1175 + J1176)</f>
        <v/>
      </c>
    </row>
    <row r="1178">
      <c r="A1178" t="inlineStr">
        <is>
          <t>sw_IBUF[2]: sw_IBUF[2]_inst/O to masterReg/readData2[26]_i_2/I3sum delays + cap delay</t>
        </is>
      </c>
      <c r="E1178">
        <f>1000*(E1177 + J1177)</f>
        <v/>
      </c>
      <c r="F1178">
        <f>1000*(F1177 + J1177)</f>
        <v/>
      </c>
      <c r="G1178">
        <f>1000*(G1177 + J1177)</f>
        <v/>
      </c>
      <c r="H1178">
        <f>1000*(H1177 + J1177)</f>
        <v/>
      </c>
    </row>
    <row r="1180">
      <c r="A1180" t="inlineStr">
        <is>
          <t>sw_IBUF[2]: sw_IBUF[2]_inst/O to masterReg/readData2[26]_i_2/I3Total delay (from Vivado)</t>
        </is>
      </c>
      <c r="E1180" t="inlineStr">
        <is>
          <t>2353</t>
        </is>
      </c>
      <c r="F1180" t="inlineStr">
        <is>
          <t>2014</t>
        </is>
      </c>
      <c r="G1180" t="inlineStr">
        <is>
          <t>3900</t>
        </is>
      </c>
      <c r="H1180" t="inlineStr">
        <is>
          <t>3218</t>
        </is>
      </c>
    </row>
    <row r="1182">
      <c r="A1182" t="inlineStr">
        <is>
          <t>INT_R_X11Y54/INT_R.NL1END0-&gt;&gt;WR1BEG1</t>
        </is>
      </c>
      <c r="B1182" t="inlineStr">
        <is>
          <t>Buffer</t>
        </is>
      </c>
      <c r="C1182" t="n">
        <v>1.16220225</v>
      </c>
      <c r="D1182" t="n">
        <v>0.008429000000000001</v>
      </c>
      <c r="E1182" t="n">
        <v>0.043</v>
      </c>
      <c r="F1182" t="n">
        <v>0.035</v>
      </c>
      <c r="G1182" t="n">
        <v>0.124</v>
      </c>
      <c r="H1182" t="n">
        <v>0.103</v>
      </c>
      <c r="I1182">
        <f>((D1185 + D1196 + D1211 + D1222 + D1237 + D1248) + (D1183 + D1184))</f>
        <v/>
      </c>
      <c r="J1182">
        <f>(((D1185 + D1196 + D1211 + D1222 + D1237 + D1248) + (D1183 + D1184))*C1182)</f>
        <v/>
      </c>
    </row>
    <row r="1183">
      <c r="A1183" t="inlineStr">
        <is>
          <t>INT_R_X11Y54/WR1BEG1</t>
        </is>
      </c>
      <c r="B1183" t="inlineStr">
        <is>
          <t>Part of wire</t>
        </is>
      </c>
      <c r="C1183" t="n">
        <v>0</v>
      </c>
      <c r="D1183" t="n">
        <v>0</v>
      </c>
    </row>
    <row r="1184">
      <c r="A1184" t="inlineStr">
        <is>
          <t>INT_L_X10Y54/WR1END1</t>
        </is>
      </c>
      <c r="B1184" t="inlineStr">
        <is>
          <t>Part of wire</t>
        </is>
      </c>
      <c r="C1184" t="n">
        <v>0</v>
      </c>
      <c r="D1184" t="n">
        <v>0</v>
      </c>
      <c r="I1184">
        <f>(((D1183 + D1184)/2) + (D1185 + D1196 + D1211 + D1222 + D1237 + D1248))</f>
        <v/>
      </c>
      <c r="J1184">
        <f>((C1183 + C1184)*(((D1183 + D1184)/2) + (D1185 + D1196 + D1211 + D1222 + D1237 + D1248)))</f>
        <v/>
      </c>
    </row>
    <row r="1185">
      <c r="A1185" t="inlineStr">
        <is>
          <t>INT_L_X10Y54/INT_L.WR1END1-&gt;&gt;IMUX_L18</t>
        </is>
      </c>
      <c r="B1185" t="inlineStr">
        <is>
          <t>Buffer</t>
        </is>
      </c>
      <c r="C1185" t="n">
        <v>1.6107141875</v>
      </c>
      <c r="D1185" t="n">
        <v>0.007713</v>
      </c>
      <c r="E1185" t="n">
        <v>0.047</v>
      </c>
      <c r="F1185" t="n">
        <v>0.038</v>
      </c>
      <c r="G1185" t="n">
        <v>0.138</v>
      </c>
      <c r="H1185" t="n">
        <v>0.114</v>
      </c>
      <c r="I1185">
        <f>((((D1190) + (D1189))) + (D1186 + D1187))</f>
        <v/>
      </c>
      <c r="J1185">
        <f>(((((D1190) + (D1189))) + (D1186 + D1187))*C1185)</f>
        <v/>
      </c>
    </row>
    <row r="1186">
      <c r="A1186" t="inlineStr">
        <is>
          <t>INT_L_X10Y54/IMUX_L18</t>
        </is>
      </c>
      <c r="B1186" t="inlineStr">
        <is>
          <t>Part of wire</t>
        </is>
      </c>
      <c r="C1186" t="n">
        <v>0</v>
      </c>
      <c r="D1186" t="n">
        <v>0</v>
      </c>
    </row>
    <row r="1187">
      <c r="A1187" t="inlineStr">
        <is>
          <t>CLBLM_L_X10Y54/CLBLM_IMUX18</t>
        </is>
      </c>
      <c r="B1187" t="inlineStr">
        <is>
          <t>Part of wire</t>
        </is>
      </c>
      <c r="C1187" t="n">
        <v>0</v>
      </c>
      <c r="D1187" t="n">
        <v>0</v>
      </c>
      <c r="I1187">
        <f>(((D1186 + D1187)/2) + (((D1190) + (D1189))))</f>
        <v/>
      </c>
      <c r="J1187">
        <f>((C1186 + C1187)*(((D1186 + D1187)/2) + (((D1190) + (D1189)))))</f>
        <v/>
      </c>
    </row>
    <row r="1188">
      <c r="A1188" t="inlineStr">
        <is>
          <t>CLBLM_L_X10Y54/CLBLM_L.CLBLM_IMUX18-&gt;CLBLM_M_B2</t>
        </is>
      </c>
      <c r="B1188" t="inlineStr">
        <is>
          <t>PassTransistor</t>
        </is>
      </c>
      <c r="C1188" t="n">
        <v>0</v>
      </c>
      <c r="E1188" t="n">
        <v>0</v>
      </c>
      <c r="F1188" t="n">
        <v>0</v>
      </c>
      <c r="G1188" t="n">
        <v>0</v>
      </c>
      <c r="H1188" t="n">
        <v>0</v>
      </c>
      <c r="I1188">
        <f>((D1190) + (D1189))</f>
        <v/>
      </c>
      <c r="J1188">
        <f>(((D1190) + (D1189))*C1188)</f>
        <v/>
      </c>
    </row>
    <row r="1189">
      <c r="A1189" t="inlineStr">
        <is>
          <t>CLBLM_L_X10Y54/CLBLM_M_B2</t>
        </is>
      </c>
      <c r="B1189" t="inlineStr">
        <is>
          <t>Part of wire</t>
        </is>
      </c>
      <c r="C1189" t="n">
        <v>0</v>
      </c>
      <c r="D1189" t="n">
        <v>0</v>
      </c>
      <c r="I1189">
        <f>(((D1189)/2) + (D1190))</f>
        <v/>
      </c>
      <c r="J1189">
        <f>((C1189)*(((D1189)/2) + (D1190)))</f>
        <v/>
      </c>
    </row>
    <row r="1190">
      <c r="A1190" t="inlineStr">
        <is>
          <t>ALU1/register_reg_r1_0_31_24_29_i_16/I2</t>
        </is>
      </c>
      <c r="B1190" t="inlineStr">
        <is>
          <t>Inpin</t>
        </is>
      </c>
      <c r="D1190" t="n">
        <v>0</v>
      </c>
      <c r="E1190" t="n">
        <v>0.214</v>
      </c>
      <c r="F1190" t="n">
        <v>0.172</v>
      </c>
      <c r="G1190" t="n">
        <v>0.504</v>
      </c>
      <c r="H1190" t="n">
        <v>0.406</v>
      </c>
    </row>
    <row r="1191">
      <c r="A1191" t="inlineStr">
        <is>
          <t>sw_IBUF[2]: sw_IBUF[2]_inst/O to ALU1/register_reg_r1_0_31_24_29_i_16/I2 sum delays</t>
        </is>
      </c>
      <c r="E1191">
        <f>(E2 + E5 + E7 + E9 + E11 + E15 + E18 + E31 + E41 + E50 + E60 + E69 + E201 + E347 + E349 + E806 + E809 + E930 + E976 + E990 + E1035 + E1054 + E1082 + E1087 + E1101 + E1143 + E1182 + E1185 + E1188 + E1190)</f>
        <v/>
      </c>
      <c r="F1191">
        <f>(F2 + F5 + F7 + F9 + F11 + F15 + F18 + F31 + F41 + F50 + F60 + F69 + F201 + F347 + F349 + F806 + F809 + F930 + F976 + F990 + F1035 + F1054 + F1082 + F1087 + F1101 + F1143 + F1182 + F1185 + F1188 + F1190)</f>
        <v/>
      </c>
      <c r="G1191">
        <f>(G2 + G5 + G7 + G9 + G11 + G15 + G18 + G31 + G41 + G50 + G60 + G69 + G201 + G347 + G349 + G806 + G809 + G930 + G976 + G990 + G1035 + G1054 + G1082 + G1087 + G1101 + G1143 + G1182 + G1185 + G1188 + G1190)</f>
        <v/>
      </c>
      <c r="H1191">
        <f>(H2 + H5 + H7 + H9 + H11 + H15 + H18 + H31 + H41 + H50 + H60 + H69 + H201 + H347 + H349 + H806 + H809 + H930 + H976 + H990 + H1035 + H1054 + H1082 + H1087 + H1101 + H1143 + H1182 + H1185 + H1188 + H1190)</f>
        <v/>
      </c>
      <c r="J1191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J1185 + J1187 + J1188 + J1189 + J1190)</f>
        <v/>
      </c>
    </row>
    <row r="1192">
      <c r="A1192" t="inlineStr">
        <is>
          <t>sw_IBUF[2]: sw_IBUF[2]_inst/O to ALU1/register_reg_r1_0_31_24_29_i_16/I2sum delays + cap delay</t>
        </is>
      </c>
      <c r="E1192">
        <f>1000*(E1191 + J1191)</f>
        <v/>
      </c>
      <c r="F1192">
        <f>1000*(F1191 + J1191)</f>
        <v/>
      </c>
      <c r="G1192">
        <f>1000*(G1191 + J1191)</f>
        <v/>
      </c>
      <c r="H1192">
        <f>1000*(H1191 + J1191)</f>
        <v/>
      </c>
    </row>
    <row r="1194">
      <c r="A1194" t="inlineStr">
        <is>
          <t>sw_IBUF[2]: sw_IBUF[2]_inst/O to ALU1/register_reg_r1_0_31_24_29_i_16/I2Total delay (from Vivado)</t>
        </is>
      </c>
      <c r="E1194" t="inlineStr">
        <is>
          <t>2433</t>
        </is>
      </c>
      <c r="F1194" t="inlineStr">
        <is>
          <t>2125</t>
        </is>
      </c>
      <c r="G1194" t="inlineStr">
        <is>
          <t>4026</t>
        </is>
      </c>
      <c r="H1194" t="inlineStr">
        <is>
          <t>3437</t>
        </is>
      </c>
    </row>
    <row r="1196">
      <c r="A1196" t="inlineStr">
        <is>
          <t>INT_L_X10Y54/INT_L.WR1END1-&gt;&gt;NL1BEG0</t>
        </is>
      </c>
      <c r="B1196" t="inlineStr">
        <is>
          <t>Buffer</t>
        </is>
      </c>
      <c r="C1196" t="n">
        <v>1.16220225</v>
      </c>
      <c r="D1196" t="n">
        <v>0.008429000000000001</v>
      </c>
      <c r="E1196" t="n">
        <v>0.053</v>
      </c>
      <c r="F1196" t="n">
        <v>0.044</v>
      </c>
      <c r="G1196" t="n">
        <v>0.13</v>
      </c>
      <c r="H1196" t="n">
        <v>0.107</v>
      </c>
      <c r="I1196">
        <f>((D1200) + (D1197 + D1198 + D1199))</f>
        <v/>
      </c>
      <c r="J1196">
        <f>(((D1200) + (D1197 + D1198 + D1199))*C1196)</f>
        <v/>
      </c>
    </row>
    <row r="1197">
      <c r="A1197" t="inlineStr">
        <is>
          <t>INT_L_X10Y54/NL1BEG0</t>
        </is>
      </c>
      <c r="B1197" t="inlineStr">
        <is>
          <t>Part of wire</t>
        </is>
      </c>
      <c r="C1197" t="n">
        <v>0</v>
      </c>
      <c r="D1197" t="n">
        <v>0</v>
      </c>
    </row>
    <row r="1198">
      <c r="A1198" t="inlineStr">
        <is>
          <t>INT_L_X10Y55/NL1END0</t>
        </is>
      </c>
      <c r="B1198" t="inlineStr">
        <is>
          <t>Part of wire</t>
        </is>
      </c>
      <c r="C1198" t="n">
        <v>0</v>
      </c>
      <c r="D1198" t="n">
        <v>0</v>
      </c>
    </row>
    <row r="1199">
      <c r="A1199" t="inlineStr">
        <is>
          <t>INT_L_X10Y54/NL1END_S3_0</t>
        </is>
      </c>
      <c r="B1199" t="inlineStr">
        <is>
          <t>Part of wire</t>
        </is>
      </c>
      <c r="C1199" t="n">
        <v>0</v>
      </c>
      <c r="D1199" t="n">
        <v>0</v>
      </c>
      <c r="I1199">
        <f>(((D1197 + D1198 + D1199)/2) + (D1200))</f>
        <v/>
      </c>
      <c r="J1199">
        <f>((C1197 + C1198 + C1199)*(((D1197 + D1198 + D1199)/2) + (D1200)))</f>
        <v/>
      </c>
    </row>
    <row r="1200">
      <c r="A1200" t="inlineStr">
        <is>
          <t>INT_L_X10Y55/INT_L.NL1END0-&gt;&gt;IMUX_L16</t>
        </is>
      </c>
      <c r="B1200" t="inlineStr">
        <is>
          <t>Buffer</t>
        </is>
      </c>
      <c r="C1200" t="n">
        <v>1.6107141875</v>
      </c>
      <c r="D1200" t="n">
        <v>0.007713</v>
      </c>
      <c r="E1200" t="n">
        <v>0.047</v>
      </c>
      <c r="F1200" t="n">
        <v>0.038</v>
      </c>
      <c r="G1200" t="n">
        <v>0.138</v>
      </c>
      <c r="H1200" t="n">
        <v>0.114</v>
      </c>
      <c r="I1200">
        <f>((((D1205) + (D1204))) + (D1201 + D1202))</f>
        <v/>
      </c>
      <c r="J1200">
        <f>(((((D1205) + (D1204))) + (D1201 + D1202))*C1200)</f>
        <v/>
      </c>
    </row>
    <row r="1201">
      <c r="A1201" t="inlineStr">
        <is>
          <t>INT_L_X10Y55/IMUX_L16</t>
        </is>
      </c>
      <c r="B1201" t="inlineStr">
        <is>
          <t>Part of wire</t>
        </is>
      </c>
      <c r="C1201" t="n">
        <v>0</v>
      </c>
      <c r="D1201" t="n">
        <v>0</v>
      </c>
    </row>
    <row r="1202">
      <c r="A1202" t="inlineStr">
        <is>
          <t>CLBLM_L_X10Y55/CLBLM_IMUX16</t>
        </is>
      </c>
      <c r="B1202" t="inlineStr">
        <is>
          <t>Part of wire</t>
        </is>
      </c>
      <c r="C1202" t="n">
        <v>0</v>
      </c>
      <c r="D1202" t="n">
        <v>0</v>
      </c>
      <c r="I1202">
        <f>(((D1201 + D1202)/2) + (((D1205) + (D1204))))</f>
        <v/>
      </c>
      <c r="J1202">
        <f>((C1201 + C1202)*(((D1201 + D1202)/2) + (((D1205) + (D1204)))))</f>
        <v/>
      </c>
    </row>
    <row r="1203">
      <c r="A1203" t="inlineStr">
        <is>
          <t>CLBLM_L_X10Y55/CLBLM_L.CLBLM_IMUX16-&gt;CLBLM_L_B3</t>
        </is>
      </c>
      <c r="B1203" t="inlineStr">
        <is>
          <t>PassTransistor</t>
        </is>
      </c>
      <c r="C1203" t="n">
        <v>0</v>
      </c>
      <c r="E1203" t="n">
        <v>0</v>
      </c>
      <c r="F1203" t="n">
        <v>0</v>
      </c>
      <c r="G1203" t="n">
        <v>0</v>
      </c>
      <c r="H1203" t="n">
        <v>0</v>
      </c>
      <c r="I1203">
        <f>((D1205) + (D1204))</f>
        <v/>
      </c>
      <c r="J1203">
        <f>(((D1205) + (D1204))*C1203)</f>
        <v/>
      </c>
    </row>
    <row r="1204">
      <c r="A1204" t="inlineStr">
        <is>
          <t>CLBLM_L_X10Y55/CLBLM_L_B3</t>
        </is>
      </c>
      <c r="B1204" t="inlineStr">
        <is>
          <t>Part of wire</t>
        </is>
      </c>
      <c r="C1204" t="n">
        <v>0</v>
      </c>
      <c r="D1204" t="n">
        <v>0</v>
      </c>
      <c r="I1204">
        <f>(((D1204)/2) + (D1205))</f>
        <v/>
      </c>
      <c r="J1204">
        <f>((C1204)*(((D1204)/2) + (D1205)))</f>
        <v/>
      </c>
    </row>
    <row r="1205">
      <c r="A1205" t="inlineStr">
        <is>
          <t>masterReg/register_reg_r1_0_31_30_31__0_i_2/I4</t>
        </is>
      </c>
      <c r="B1205" t="inlineStr">
        <is>
          <t>Inpin</t>
        </is>
      </c>
      <c r="D1205" t="n">
        <v>0</v>
      </c>
      <c r="E1205" t="n">
        <v>0.136</v>
      </c>
      <c r="F1205" t="n">
        <v>0.109</v>
      </c>
      <c r="G1205" t="n">
        <v>0.349</v>
      </c>
      <c r="H1205" t="n">
        <v>0.281</v>
      </c>
    </row>
    <row r="1206">
      <c r="A1206" t="inlineStr">
        <is>
          <t>sw_IBUF[2]: sw_IBUF[2]_inst/O to masterReg/register_reg_r1_0_31_30_31__0_i_2/I4 sum delays</t>
        </is>
      </c>
      <c r="E1206">
        <f>(E2 + E5 + E7 + E9 + E11 + E15 + E18 + E31 + E41 + E50 + E60 + E69 + E201 + E347 + E349 + E806 + E809 + E930 + E976 + E990 + E1035 + E1054 + E1082 + E1087 + E1101 + E1143 + E1182 + E1196 + E1200 + E1203 + E1205)</f>
        <v/>
      </c>
      <c r="F1206">
        <f>(F2 + F5 + F7 + F9 + F11 + F15 + F18 + F31 + F41 + F50 + F60 + F69 + F201 + F347 + F349 + F806 + F809 + F930 + F976 + F990 + F1035 + F1054 + F1082 + F1087 + F1101 + F1143 + F1182 + F1196 + F1200 + F1203 + F1205)</f>
        <v/>
      </c>
      <c r="G1206">
        <f>(G2 + G5 + G7 + G9 + G11 + G15 + G18 + G31 + G41 + G50 + G60 + G69 + G201 + G347 + G349 + G806 + G809 + G930 + G976 + G990 + G1035 + G1054 + G1082 + G1087 + G1101 + G1143 + G1182 + G1196 + G1200 + G1203 + G1205)</f>
        <v/>
      </c>
      <c r="H1206">
        <f>(H2 + H5 + H7 + H9 + H11 + H15 + H18 + H31 + H41 + H50 + H60 + H69 + H201 + H347 + H349 + H806 + H809 + H930 + H976 + H990 + H1035 + H1054 + H1082 + H1087 + H1101 + H1143 + H1182 + H1196 + H1200 + H1203 + H1205)</f>
        <v/>
      </c>
      <c r="J1206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J1196 + J1199 + J1200 + J1202 + J1203 + J1204 + J1205)</f>
        <v/>
      </c>
    </row>
    <row r="1207">
      <c r="A1207" t="inlineStr">
        <is>
          <t>sw_IBUF[2]: sw_IBUF[2]_inst/O to masterReg/register_reg_r1_0_31_30_31__0_i_2/I4sum delays + cap delay</t>
        </is>
      </c>
      <c r="E1207">
        <f>1000*(E1206 + J1206)</f>
        <v/>
      </c>
      <c r="F1207">
        <f>1000*(F1206 + J1206)</f>
        <v/>
      </c>
      <c r="G1207">
        <f>1000*(G1206 + J1206)</f>
        <v/>
      </c>
      <c r="H1207">
        <f>1000*(H1206 + J1206)</f>
        <v/>
      </c>
    </row>
    <row r="1209">
      <c r="A1209" t="inlineStr">
        <is>
          <t>sw_IBUF[2]: sw_IBUF[2]_inst/O to masterReg/register_reg_r1_0_31_30_31__0_i_2/I4Total delay (from Vivado)</t>
        </is>
      </c>
      <c r="E1209" t="inlineStr">
        <is>
          <t>2416</t>
        </is>
      </c>
      <c r="F1209" t="inlineStr">
        <is>
          <t>2114</t>
        </is>
      </c>
      <c r="G1209" t="inlineStr">
        <is>
          <t>3992</t>
        </is>
      </c>
      <c r="H1209" t="inlineStr">
        <is>
          <t>3413</t>
        </is>
      </c>
    </row>
    <row r="1211">
      <c r="A1211" t="inlineStr">
        <is>
          <t>INT_L_X10Y54/INT_L.WR1END1-&gt;&gt;IMUX_L34</t>
        </is>
      </c>
      <c r="B1211" t="inlineStr">
        <is>
          <t>Buffer</t>
        </is>
      </c>
      <c r="C1211" t="n">
        <v>1.6107141875</v>
      </c>
      <c r="D1211" t="n">
        <v>0.007713</v>
      </c>
      <c r="E1211" t="n">
        <v>0.047</v>
      </c>
      <c r="F1211" t="n">
        <v>0.038</v>
      </c>
      <c r="G1211" t="n">
        <v>0.138</v>
      </c>
      <c r="H1211" t="n">
        <v>0.114</v>
      </c>
      <c r="I1211">
        <f>((((D1216) + (D1215))) + (D1212 + D1213))</f>
        <v/>
      </c>
      <c r="J1211">
        <f>(((((D1216) + (D1215))) + (D1212 + D1213))*C1211)</f>
        <v/>
      </c>
    </row>
    <row r="1212">
      <c r="A1212" t="inlineStr">
        <is>
          <t>INT_L_X10Y54/IMUX_L34</t>
        </is>
      </c>
      <c r="B1212" t="inlineStr">
        <is>
          <t>Part of wire</t>
        </is>
      </c>
      <c r="C1212" t="n">
        <v>0</v>
      </c>
      <c r="D1212" t="n">
        <v>0</v>
      </c>
    </row>
    <row r="1213">
      <c r="A1213" t="inlineStr">
        <is>
          <t>CLBLM_L_X10Y54/CLBLM_IMUX34</t>
        </is>
      </c>
      <c r="B1213" t="inlineStr">
        <is>
          <t>Part of wire</t>
        </is>
      </c>
      <c r="C1213" t="n">
        <v>0</v>
      </c>
      <c r="D1213" t="n">
        <v>0</v>
      </c>
      <c r="I1213">
        <f>(((D1212 + D1213)/2) + (((D1216) + (D1215))))</f>
        <v/>
      </c>
      <c r="J1213">
        <f>((C1212 + C1213)*(((D1212 + D1213)/2) + (((D1216) + (D1215)))))</f>
        <v/>
      </c>
    </row>
    <row r="1214">
      <c r="A1214" t="inlineStr">
        <is>
          <t>CLBLM_L_X10Y54/CLBLM_L.CLBLM_IMUX34-&gt;CLBLM_L_C6</t>
        </is>
      </c>
      <c r="B1214" t="inlineStr">
        <is>
          <t>PassTransistor</t>
        </is>
      </c>
      <c r="C1214" t="n">
        <v>0</v>
      </c>
      <c r="E1214" t="n">
        <v>0</v>
      </c>
      <c r="F1214" t="n">
        <v>0</v>
      </c>
      <c r="G1214" t="n">
        <v>0</v>
      </c>
      <c r="H1214" t="n">
        <v>0</v>
      </c>
      <c r="I1214">
        <f>((D1216) + (D1215))</f>
        <v/>
      </c>
      <c r="J1214">
        <f>(((D1216) + (D1215))*C1214)</f>
        <v/>
      </c>
    </row>
    <row r="1215">
      <c r="A1215" t="inlineStr">
        <is>
          <t>CLBLM_L_X10Y54/CLBLM_L_C6</t>
        </is>
      </c>
      <c r="B1215" t="inlineStr">
        <is>
          <t>Part of wire</t>
        </is>
      </c>
      <c r="C1215" t="n">
        <v>0</v>
      </c>
      <c r="D1215" t="n">
        <v>0</v>
      </c>
      <c r="I1215">
        <f>(((D1215)/2) + (D1216))</f>
        <v/>
      </c>
      <c r="J1215">
        <f>((C1215)*(((D1215)/2) + (D1216)))</f>
        <v/>
      </c>
    </row>
    <row r="1216">
      <c r="A1216" t="inlineStr">
        <is>
          <t>masterReg/readData2[29]_i_2/I3</t>
        </is>
      </c>
      <c r="B1216" t="inlineStr">
        <is>
          <t>Inpin</t>
        </is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t="inlineStr">
        <is>
          <t>sw_IBUF[2]: sw_IBUF[2]_inst/O to masterReg/readData2[29]_i_2/I3 sum delays</t>
        </is>
      </c>
      <c r="E1217">
        <f>(E2 + E5 + E7 + E9 + E11 + E15 + E18 + E31 + E41 + E50 + E60 + E69 + E201 + E347 + E349 + E806 + E809 + E930 + E976 + E990 + E1035 + E1054 + E1082 + E1087 + E1101 + E1143 + E1182 + E1211 + E1214 + E1216)</f>
        <v/>
      </c>
      <c r="F1217">
        <f>(F2 + F5 + F7 + F9 + F11 + F15 + F18 + F31 + F41 + F50 + F60 + F69 + F201 + F347 + F349 + F806 + F809 + F930 + F976 + F990 + F1035 + F1054 + F1082 + F1087 + F1101 + F1143 + F1182 + F1211 + F1214 + F1216)</f>
        <v/>
      </c>
      <c r="G1217">
        <f>(G2 + G5 + G7 + G9 + G11 + G15 + G18 + G31 + G41 + G50 + G60 + G69 + G201 + G347 + G349 + G806 + G809 + G930 + G976 + G990 + G1035 + G1054 + G1082 + G1087 + G1101 + G1143 + G1182 + G1211 + G1214 + G1216)</f>
        <v/>
      </c>
      <c r="H1217">
        <f>(H2 + H5 + H7 + H9 + H11 + H15 + H18 + H31 + H41 + H50 + H60 + H69 + H201 + H347 + H349 + H806 + H809 + H930 + H976 + H990 + H1035 + H1054 + H1082 + H1087 + H1101 + H1143 + H1182 + H1211 + H1214 + H1216)</f>
        <v/>
      </c>
      <c r="J1217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J1211 + J1213 + J1214 + J1215 + J1216)</f>
        <v/>
      </c>
    </row>
    <row r="1218">
      <c r="A1218" t="inlineStr">
        <is>
          <t>sw_IBUF[2]: sw_IBUF[2]_inst/O to masterReg/readData2[29]_i_2/I3sum delays + cap delay</t>
        </is>
      </c>
      <c r="E1218">
        <f>1000*(E1217 + J1217)</f>
        <v/>
      </c>
      <c r="F1218">
        <f>1000*(F1217 + J1217)</f>
        <v/>
      </c>
      <c r="G1218">
        <f>1000*(G1217 + J1217)</f>
        <v/>
      </c>
      <c r="H1218">
        <f>1000*(H1217 + J1217)</f>
        <v/>
      </c>
    </row>
    <row r="1220">
      <c r="A1220" t="inlineStr">
        <is>
          <t>sw_IBUF[2]: sw_IBUF[2]_inst/O to masterReg/readData2[29]_i_2/I3Total delay (from Vivado)</t>
        </is>
      </c>
      <c r="E1220" t="inlineStr">
        <is>
          <t>2219</t>
        </is>
      </c>
      <c r="F1220" t="inlineStr">
        <is>
          <t>1953</t>
        </is>
      </c>
      <c r="G1220" t="inlineStr">
        <is>
          <t>3598</t>
        </is>
      </c>
      <c r="H1220" t="inlineStr">
        <is>
          <t>3093</t>
        </is>
      </c>
    </row>
    <row r="1222">
      <c r="A1222" t="inlineStr">
        <is>
          <t>INT_L_X10Y54/INT_L.WR1END1-&gt;&gt;BYP_ALT4</t>
        </is>
      </c>
      <c r="B1222" t="inlineStr">
        <is>
          <t>Buffer</t>
        </is>
      </c>
      <c r="C1222" t="n">
        <v>0</v>
      </c>
      <c r="D1222" t="n">
        <v>0.00757</v>
      </c>
      <c r="E1222" t="n">
        <v>0</v>
      </c>
      <c r="F1222" t="n">
        <v>0</v>
      </c>
      <c r="G1222" t="n">
        <v>0</v>
      </c>
      <c r="H1222" t="n">
        <v>0</v>
      </c>
      <c r="I1222">
        <f>((D1224) + (D1223))</f>
        <v/>
      </c>
      <c r="J1222">
        <f>(((D1224) + (D1223))*C1222)</f>
        <v/>
      </c>
    </row>
    <row r="1223">
      <c r="A1223" t="inlineStr">
        <is>
          <t>INT_L_X10Y54/BYP_ALT4</t>
        </is>
      </c>
      <c r="B1223" t="inlineStr">
        <is>
          <t>Part of wire</t>
        </is>
      </c>
      <c r="C1223" t="n">
        <v>0</v>
      </c>
      <c r="D1223" t="n">
        <v>0</v>
      </c>
      <c r="I1223">
        <f>(((D1223)/2) + (D1224))</f>
        <v/>
      </c>
      <c r="J1223">
        <f>((C1223)*(((D1223)/2) + (D1224)))</f>
        <v/>
      </c>
    </row>
    <row r="1224">
      <c r="A1224" t="inlineStr">
        <is>
          <t>INT_L_X10Y54/INT_L.BYP_ALT4-&gt;&gt;BYP_BOUNCE4</t>
        </is>
      </c>
      <c r="B1224" t="inlineStr">
        <is>
          <t>Buffer</t>
        </is>
      </c>
      <c r="C1224" t="n">
        <v>1.4764880625</v>
      </c>
      <c r="D1224" t="n">
        <v>0</v>
      </c>
      <c r="E1224" t="n">
        <v>0.059</v>
      </c>
      <c r="F1224" t="n">
        <v>0.049</v>
      </c>
      <c r="G1224" t="n">
        <v>0.178</v>
      </c>
      <c r="H1224" t="n">
        <v>0.147</v>
      </c>
      <c r="I1224">
        <f>((D1226) + (D1225))</f>
        <v/>
      </c>
      <c r="J1224">
        <f>(((D1226) + (D1225))*C1224)</f>
        <v/>
      </c>
    </row>
    <row r="1225">
      <c r="A1225" t="inlineStr">
        <is>
          <t>INT_L_X10Y54/BYP_BOUNCE4</t>
        </is>
      </c>
      <c r="B1225" t="inlineStr">
        <is>
          <t>Part of wire</t>
        </is>
      </c>
      <c r="C1225" t="n">
        <v>0</v>
      </c>
      <c r="D1225" t="n">
        <v>0</v>
      </c>
      <c r="I1225">
        <f>(((D1225)/2) + (D1226))</f>
        <v/>
      </c>
      <c r="J1225">
        <f>((C1225)*(((D1225)/2) + (D1226)))</f>
        <v/>
      </c>
    </row>
    <row r="1226">
      <c r="A1226" t="inlineStr">
        <is>
          <t>INT_L_X10Y54/INT_L.BYP_BOUNCE4-&gt;&gt;IMUX_L28</t>
        </is>
      </c>
      <c r="B1226" t="inlineStr">
        <is>
          <t>Buffer</t>
        </is>
      </c>
      <c r="C1226" t="n">
        <v>1.6107141875</v>
      </c>
      <c r="D1226" t="n">
        <v>0.007713</v>
      </c>
      <c r="E1226" t="n">
        <v>0.047</v>
      </c>
      <c r="F1226" t="n">
        <v>0.038</v>
      </c>
      <c r="G1226" t="n">
        <v>0.138</v>
      </c>
      <c r="H1226" t="n">
        <v>0.114</v>
      </c>
      <c r="I1226">
        <f>((((D1231) + (D1230))) + (D1227 + D1228))</f>
        <v/>
      </c>
      <c r="J1226">
        <f>(((((D1231) + (D1230))) + (D1227 + D1228))*C1226)</f>
        <v/>
      </c>
    </row>
    <row r="1227">
      <c r="A1227" t="inlineStr">
        <is>
          <t>INT_L_X10Y54/IMUX_L28</t>
        </is>
      </c>
      <c r="B1227" t="inlineStr">
        <is>
          <t>Part of wire</t>
        </is>
      </c>
      <c r="C1227" t="n">
        <v>0</v>
      </c>
      <c r="D1227" t="n">
        <v>0</v>
      </c>
    </row>
    <row r="1228">
      <c r="A1228" t="inlineStr">
        <is>
          <t>CLBLM_L_X10Y54/CLBLM_IMUX28</t>
        </is>
      </c>
      <c r="B1228" t="inlineStr">
        <is>
          <t>Part of wire</t>
        </is>
      </c>
      <c r="C1228" t="n">
        <v>0</v>
      </c>
      <c r="D1228" t="n">
        <v>0</v>
      </c>
      <c r="I1228">
        <f>(((D1227 + D1228)/2) + (((D1231) + (D1230))))</f>
        <v/>
      </c>
      <c r="J1228">
        <f>((C1227 + C1228)*(((D1227 + D1228)/2) + (((D1231) + (D1230)))))</f>
        <v/>
      </c>
    </row>
    <row r="1229">
      <c r="A1229" t="inlineStr">
        <is>
          <t>CLBLM_L_X10Y54/CLBLM_L.CLBLM_IMUX28-&gt;CLBLM_M_C4</t>
        </is>
      </c>
      <c r="B1229" t="inlineStr">
        <is>
          <t>PassTransistor</t>
        </is>
      </c>
      <c r="C1229" t="n">
        <v>0</v>
      </c>
      <c r="E1229" t="n">
        <v>0</v>
      </c>
      <c r="F1229" t="n">
        <v>0</v>
      </c>
      <c r="G1229" t="n">
        <v>0</v>
      </c>
      <c r="H1229" t="n">
        <v>0</v>
      </c>
      <c r="I1229">
        <f>((D1231) + (D1230))</f>
        <v/>
      </c>
      <c r="J1229">
        <f>(((D1231) + (D1230))*C1229)</f>
        <v/>
      </c>
    </row>
    <row r="1230">
      <c r="A1230" t="inlineStr">
        <is>
          <t>CLBLM_L_X10Y54/CLBLM_M_C4</t>
        </is>
      </c>
      <c r="B1230" t="inlineStr">
        <is>
          <t>Part of wire</t>
        </is>
      </c>
      <c r="C1230" t="n">
        <v>0</v>
      </c>
      <c r="D1230" t="n">
        <v>0</v>
      </c>
      <c r="I1230">
        <f>(((D1230)/2) + (D1231))</f>
        <v/>
      </c>
      <c r="J1230">
        <f>((C1230)*(((D1230)/2) + (D1231)))</f>
        <v/>
      </c>
    </row>
    <row r="1231">
      <c r="A1231" t="inlineStr">
        <is>
          <t>masterReg/register_reg_r1_0_31_24_29_i_15/I4</t>
        </is>
      </c>
      <c r="B1231" t="inlineStr">
        <is>
          <t>Inpin</t>
        </is>
      </c>
      <c r="D1231" t="n">
        <v>0</v>
      </c>
      <c r="E1231" t="n">
        <v>0.111</v>
      </c>
      <c r="F1231" t="n">
        <v>0.089</v>
      </c>
      <c r="G1231" t="n">
        <v>0.3</v>
      </c>
      <c r="H1231" t="n">
        <v>0.242</v>
      </c>
    </row>
    <row r="1232">
      <c r="A1232" t="inlineStr">
        <is>
          <t>sw_IBUF[2]: sw_IBUF[2]_inst/O to masterReg/register_reg_r1_0_31_24_29_i_15/I4 sum delays</t>
        </is>
      </c>
      <c r="E1232">
        <f>(E2 + E5 + E7 + E9 + E11 + E15 + E18 + E31 + E41 + E50 + E60 + E69 + E201 + E347 + E349 + E806 + E809 + E930 + E976 + E990 + E1035 + E1054 + E1082 + E1087 + E1101 + E1143 + E1182 + E1222 + E1224 + E1226 + E1229 + E1231)</f>
        <v/>
      </c>
      <c r="F1232">
        <f>(F2 + F5 + F7 + F9 + F11 + F15 + F18 + F31 + F41 + F50 + F60 + F69 + F201 + F347 + F349 + F806 + F809 + F930 + F976 + F990 + F1035 + F1054 + F1082 + F1087 + F1101 + F1143 + F1182 + F1222 + F1224 + F1226 + F1229 + F1231)</f>
        <v/>
      </c>
      <c r="G1232">
        <f>(G2 + G5 + G7 + G9 + G11 + G15 + G18 + G31 + G41 + G50 + G60 + G69 + G201 + G347 + G349 + G806 + G809 + G930 + G976 + G990 + G1035 + G1054 + G1082 + G1087 + G1101 + G1143 + G1182 + G1222 + G1224 + G1226 + G1229 + G1231)</f>
        <v/>
      </c>
      <c r="H1232">
        <f>(H2 + H5 + H7 + H9 + H11 + H15 + H18 + H31 + H41 + H50 + H60 + H69 + H201 + H347 + H349 + H806 + H809 + H930 + H976 + H990 + H1035 + H1054 + H1082 + H1087 + H1101 + H1143 + H1182 + H1222 + H1224 + H1226 + H1229 + H1231)</f>
        <v/>
      </c>
      <c r="J1232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J1222 + J1223 + J1224 + J1225 + J1226 + J1228 + J1229 + J1230 + J1231)</f>
        <v/>
      </c>
    </row>
    <row r="1233">
      <c r="A1233" t="inlineStr">
        <is>
          <t>sw_IBUF[2]: sw_IBUF[2]_inst/O to masterReg/register_reg_r1_0_31_24_29_i_15/I4sum delays + cap delay</t>
        </is>
      </c>
      <c r="E1233">
        <f>1000*(E1232 + J1232)</f>
        <v/>
      </c>
      <c r="F1233">
        <f>1000*(F1232 + J1232)</f>
        <v/>
      </c>
      <c r="G1233">
        <f>1000*(G1232 + J1232)</f>
        <v/>
      </c>
      <c r="H1233">
        <f>1000*(H1232 + J1232)</f>
        <v/>
      </c>
    </row>
    <row r="1235">
      <c r="A1235" t="inlineStr">
        <is>
          <t>sw_IBUF[2]: sw_IBUF[2]_inst/O to masterReg/register_reg_r1_0_31_24_29_i_15/I4Total delay (from Vivado)</t>
        </is>
      </c>
      <c r="E1235" t="inlineStr">
        <is>
          <t>2399</t>
        </is>
      </c>
      <c r="F1235" t="inlineStr">
        <is>
          <t>2101</t>
        </is>
      </c>
      <c r="G1235" t="inlineStr">
        <is>
          <t>3986</t>
        </is>
      </c>
      <c r="H1235" t="inlineStr">
        <is>
          <t>3409</t>
        </is>
      </c>
    </row>
    <row r="1237">
      <c r="A1237" t="inlineStr">
        <is>
          <t>INT_L_X10Y54/INT_L.WR1END1-&gt;&gt;IMUX_L41</t>
        </is>
      </c>
      <c r="B1237" t="inlineStr">
        <is>
          <t>Buffer</t>
        </is>
      </c>
      <c r="C1237" t="n">
        <v>1.6107141875</v>
      </c>
      <c r="D1237" t="n">
        <v>0.007713</v>
      </c>
      <c r="E1237" t="n">
        <v>0.047</v>
      </c>
      <c r="F1237" t="n">
        <v>0.038</v>
      </c>
      <c r="G1237" t="n">
        <v>0.138</v>
      </c>
      <c r="H1237" t="n">
        <v>0.114</v>
      </c>
      <c r="I1237">
        <f>((((D1242) + (D1241))) + (D1238 + D1239))</f>
        <v/>
      </c>
      <c r="J1237">
        <f>(((((D1242) + (D1241))) + (D1238 + D1239))*C1237)</f>
        <v/>
      </c>
    </row>
    <row r="1238">
      <c r="A1238" t="inlineStr">
        <is>
          <t>INT_L_X10Y54/IMUX_L41</t>
        </is>
      </c>
      <c r="B1238" t="inlineStr">
        <is>
          <t>Part of wire</t>
        </is>
      </c>
      <c r="C1238" t="n">
        <v>0</v>
      </c>
      <c r="D1238" t="n">
        <v>0</v>
      </c>
    </row>
    <row r="1239">
      <c r="A1239" t="inlineStr">
        <is>
          <t>CLBLM_L_X10Y54/CLBLM_IMUX41</t>
        </is>
      </c>
      <c r="B1239" t="inlineStr">
        <is>
          <t>Part of wire</t>
        </is>
      </c>
      <c r="C1239" t="n">
        <v>0</v>
      </c>
      <c r="D1239" t="n">
        <v>0</v>
      </c>
      <c r="I1239">
        <f>(((D1238 + D1239)/2) + (((D1242) + (D1241))))</f>
        <v/>
      </c>
      <c r="J1239">
        <f>((C1238 + C1239)*(((D1238 + D1239)/2) + (((D1242) + (D1241)))))</f>
        <v/>
      </c>
    </row>
    <row r="1240">
      <c r="A1240" t="inlineStr">
        <is>
          <t>CLBLM_L_X10Y54/CLBLM_L.CLBLM_IMUX41-&gt;CLBLM_L_D1</t>
        </is>
      </c>
      <c r="B1240" t="inlineStr">
        <is>
          <t>PassTransistor</t>
        </is>
      </c>
      <c r="C1240" t="n">
        <v>0</v>
      </c>
      <c r="E1240" t="n">
        <v>0</v>
      </c>
      <c r="F1240" t="n">
        <v>0</v>
      </c>
      <c r="G1240" t="n">
        <v>0</v>
      </c>
      <c r="H1240" t="n">
        <v>0</v>
      </c>
      <c r="I1240">
        <f>((D1242) + (D1241))</f>
        <v/>
      </c>
      <c r="J1240">
        <f>(((D1242) + (D1241))*C1240)</f>
        <v/>
      </c>
    </row>
    <row r="1241">
      <c r="A1241" t="inlineStr">
        <is>
          <t>CLBLM_L_X10Y54/CLBLM_L_D1</t>
        </is>
      </c>
      <c r="B1241" t="inlineStr">
        <is>
          <t>Part of wire</t>
        </is>
      </c>
      <c r="C1241" t="n">
        <v>0</v>
      </c>
      <c r="D1241" t="n">
        <v>0</v>
      </c>
      <c r="I1241">
        <f>(((D1241)/2) + (D1242))</f>
        <v/>
      </c>
      <c r="J1241">
        <f>((C1241)*(((D1241)/2) + (D1242)))</f>
        <v/>
      </c>
    </row>
    <row r="1242">
      <c r="A1242" t="inlineStr">
        <is>
          <t>masterReg/readData2[31]_i_2/I3</t>
        </is>
      </c>
      <c r="B1242" t="inlineStr">
        <is>
          <t>Inpin</t>
        </is>
      </c>
      <c r="D1242" t="n">
        <v>0</v>
      </c>
      <c r="E1242" t="n">
        <v>0.216</v>
      </c>
      <c r="F1242" t="n">
        <v>0.174</v>
      </c>
      <c r="G1242" t="n">
        <v>0.522</v>
      </c>
      <c r="H1242" t="n">
        <v>0.421</v>
      </c>
    </row>
    <row r="1243">
      <c r="A1243" t="inlineStr">
        <is>
          <t>sw_IBUF[2]: sw_IBUF[2]_inst/O to masterReg/readData2[31]_i_2/I3 sum delays</t>
        </is>
      </c>
      <c r="E1243">
        <f>(E2 + E5 + E7 + E9 + E11 + E15 + E18 + E31 + E41 + E50 + E60 + E69 + E201 + E347 + E349 + E806 + E809 + E930 + E976 + E990 + E1035 + E1054 + E1082 + E1087 + E1101 + E1143 + E1182 + E1237 + E1240 + E1242)</f>
        <v/>
      </c>
      <c r="F1243">
        <f>(F2 + F5 + F7 + F9 + F11 + F15 + F18 + F31 + F41 + F50 + F60 + F69 + F201 + F347 + F349 + F806 + F809 + F930 + F976 + F990 + F1035 + F1054 + F1082 + F1087 + F1101 + F1143 + F1182 + F1237 + F1240 + F1242)</f>
        <v/>
      </c>
      <c r="G1243">
        <f>(G2 + G5 + G7 + G9 + G11 + G15 + G18 + G31 + G41 + G50 + G60 + G69 + G201 + G347 + G349 + G806 + G809 + G930 + G976 + G990 + G1035 + G1054 + G1082 + G1087 + G1101 + G1143 + G1182 + G1237 + G1240 + G1242)</f>
        <v/>
      </c>
      <c r="H1243">
        <f>(H2 + H5 + H7 + H9 + H11 + H15 + H18 + H31 + H41 + H50 + H60 + H69 + H201 + H347 + H349 + H806 + H809 + H930 + H976 + H990 + H1035 + H1054 + H1082 + H1087 + H1101 + H1143 + H1182 + H1237 + H1240 + H1242)</f>
        <v/>
      </c>
      <c r="J1243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J1237 + J1239 + J1240 + J1241 + J1242)</f>
        <v/>
      </c>
    </row>
    <row r="1244">
      <c r="A1244" t="inlineStr">
        <is>
          <t>sw_IBUF[2]: sw_IBUF[2]_inst/O to masterReg/readData2[31]_i_2/I3sum delays + cap delay</t>
        </is>
      </c>
      <c r="E1244">
        <f>1000*(E1243 + J1243)</f>
        <v/>
      </c>
      <c r="F1244">
        <f>1000*(F1243 + J1243)</f>
        <v/>
      </c>
      <c r="G1244">
        <f>1000*(G1243 + J1243)</f>
        <v/>
      </c>
      <c r="H1244">
        <f>1000*(H1243 + J1243)</f>
        <v/>
      </c>
    </row>
    <row r="1246">
      <c r="A1246" t="inlineStr">
        <is>
          <t>sw_IBUF[2]: sw_IBUF[2]_inst/O to masterReg/readData2[31]_i_2/I3Total delay (from Vivado)</t>
        </is>
      </c>
      <c r="E1246" t="inlineStr">
        <is>
          <t>2435</t>
        </is>
      </c>
      <c r="F1246" t="inlineStr">
        <is>
          <t>2127</t>
        </is>
      </c>
      <c r="G1246" t="inlineStr">
        <is>
          <t>4038</t>
        </is>
      </c>
      <c r="H1246" t="inlineStr">
        <is>
          <t>3446</t>
        </is>
      </c>
    </row>
    <row r="1248">
      <c r="A1248" t="inlineStr">
        <is>
          <t>INT_L_X10Y54/INT_L.WR1END1-&gt;&gt;SR1BEG1</t>
        </is>
      </c>
      <c r="B1248" t="inlineStr">
        <is>
          <t>Buffer</t>
        </is>
      </c>
      <c r="C1248" t="n">
        <v>1.16220225</v>
      </c>
      <c r="D1248" t="n">
        <v>0.008429000000000001</v>
      </c>
      <c r="E1248" t="n">
        <v>0.056</v>
      </c>
      <c r="F1248" t="n">
        <v>0.046</v>
      </c>
      <c r="G1248" t="n">
        <v>0.132</v>
      </c>
      <c r="H1248" t="n">
        <v>0.109</v>
      </c>
      <c r="I1248">
        <f>((D1251 + D1262) + (D1249 + D1250))</f>
        <v/>
      </c>
      <c r="J1248">
        <f>(((D1251 + D1262) + (D1249 + D1250))*C1248)</f>
        <v/>
      </c>
    </row>
    <row r="1249">
      <c r="A1249" t="inlineStr">
        <is>
          <t>INT_L_X10Y54/SR1BEG1</t>
        </is>
      </c>
      <c r="B1249" t="inlineStr">
        <is>
          <t>Part of wire</t>
        </is>
      </c>
      <c r="C1249" t="n">
        <v>0</v>
      </c>
      <c r="D1249" t="n">
        <v>0</v>
      </c>
    </row>
    <row r="1250">
      <c r="A1250" t="inlineStr">
        <is>
          <t>INT_L_X10Y53/SR1END1</t>
        </is>
      </c>
      <c r="B1250" t="inlineStr">
        <is>
          <t>Part of wire</t>
        </is>
      </c>
      <c r="C1250" t="n">
        <v>0</v>
      </c>
      <c r="D1250" t="n">
        <v>0</v>
      </c>
      <c r="I1250">
        <f>(((D1249 + D1250)/2) + (D1251 + D1262))</f>
        <v/>
      </c>
      <c r="J1250">
        <f>((C1249 + C1250)*(((D1249 + D1250)/2) + (D1251 + D1262)))</f>
        <v/>
      </c>
    </row>
    <row r="1251">
      <c r="A1251" t="inlineStr">
        <is>
          <t>INT_L_X10Y53/INT_L.SR1END1-&gt;&gt;IMUX_L20</t>
        </is>
      </c>
      <c r="B1251" t="inlineStr">
        <is>
          <t>Buffer</t>
        </is>
      </c>
      <c r="C1251" t="n">
        <v>1.6107141875</v>
      </c>
      <c r="D1251" t="n">
        <v>0.007713</v>
      </c>
      <c r="E1251" t="n">
        <v>0.047</v>
      </c>
      <c r="F1251" t="n">
        <v>0.038</v>
      </c>
      <c r="G1251" t="n">
        <v>0.138</v>
      </c>
      <c r="H1251" t="n">
        <v>0.114</v>
      </c>
      <c r="I1251">
        <f>((((D1256) + (D1255))) + (D1252 + D1253))</f>
        <v/>
      </c>
      <c r="J1251">
        <f>(((((D1256) + (D1255))) + (D1252 + D1253))*C1251)</f>
        <v/>
      </c>
    </row>
    <row r="1252">
      <c r="A1252" t="inlineStr">
        <is>
          <t>INT_L_X10Y53/IMUX_L20</t>
        </is>
      </c>
      <c r="B1252" t="inlineStr">
        <is>
          <t>Part of wire</t>
        </is>
      </c>
      <c r="C1252" t="n">
        <v>0</v>
      </c>
      <c r="D1252" t="n">
        <v>0</v>
      </c>
    </row>
    <row r="1253">
      <c r="A1253" t="inlineStr">
        <is>
          <t>CLBLM_L_X10Y53/CLBLM_IMUX20</t>
        </is>
      </c>
      <c r="B1253" t="inlineStr">
        <is>
          <t>Part of wire</t>
        </is>
      </c>
      <c r="C1253" t="n">
        <v>0</v>
      </c>
      <c r="D1253" t="n">
        <v>0</v>
      </c>
      <c r="I1253">
        <f>(((D1252 + D1253)/2) + (((D1256) + (D1255))))</f>
        <v/>
      </c>
      <c r="J1253">
        <f>((C1252 + C1253)*(((D1252 + D1253)/2) + (((D1256) + (D1255)))))</f>
        <v/>
      </c>
    </row>
    <row r="1254">
      <c r="A1254" t="inlineStr">
        <is>
          <t>CLBLM_L_X10Y53/CLBLM_L.CLBLM_IMUX20-&gt;CLBLM_L_C2</t>
        </is>
      </c>
      <c r="B1254" t="inlineStr">
        <is>
          <t>PassTransistor</t>
        </is>
      </c>
      <c r="C1254" t="n">
        <v>0</v>
      </c>
      <c r="E1254" t="n">
        <v>0</v>
      </c>
      <c r="F1254" t="n">
        <v>0</v>
      </c>
      <c r="G1254" t="n">
        <v>0</v>
      </c>
      <c r="H1254" t="n">
        <v>0</v>
      </c>
      <c r="I1254">
        <f>((D1256) + (D1255))</f>
        <v/>
      </c>
      <c r="J1254">
        <f>(((D1256) + (D1255))*C1254)</f>
        <v/>
      </c>
    </row>
    <row r="1255">
      <c r="A1255" t="inlineStr">
        <is>
          <t>CLBLM_L_X10Y53/CLBLM_L_C2</t>
        </is>
      </c>
      <c r="B1255" t="inlineStr">
        <is>
          <t>Part of wire</t>
        </is>
      </c>
      <c r="C1255" t="n">
        <v>0</v>
      </c>
      <c r="D1255" t="n">
        <v>0</v>
      </c>
      <c r="I1255">
        <f>(((D1255)/2) + (D1256))</f>
        <v/>
      </c>
      <c r="J1255">
        <f>((C1255)*(((D1255)/2) + (D1256)))</f>
        <v/>
      </c>
    </row>
    <row r="1256">
      <c r="A1256" t="inlineStr">
        <is>
          <t>ALU1/register_reg_r1_0_31_30_31__0_i_3/I2</t>
        </is>
      </c>
      <c r="B1256" t="inlineStr">
        <is>
          <t>Inpin</t>
        </is>
      </c>
      <c r="D1256" t="n">
        <v>0</v>
      </c>
      <c r="E1256" t="n">
        <v>0.213</v>
      </c>
      <c r="F1256" t="n">
        <v>0.171</v>
      </c>
      <c r="G1256" t="n">
        <v>0.507</v>
      </c>
      <c r="H1256" t="n">
        <v>0.409</v>
      </c>
    </row>
    <row r="1257">
      <c r="A1257" t="inlineStr">
        <is>
          <t>sw_IBUF[2]: sw_IBUF[2]_inst/O to ALU1/register_reg_r1_0_31_30_31__0_i_3/I2 sum delays</t>
        </is>
      </c>
      <c r="E1257">
        <f>(E2 + E5 + E7 + E9 + E11 + E15 + E18 + E31 + E41 + E50 + E60 + E69 + E201 + E347 + E349 + E806 + E809 + E930 + E976 + E990 + E1035 + E1054 + E1082 + E1087 + E1101 + E1143 + E1182 + E1248 + E1251 + E1254 + E1256)</f>
        <v/>
      </c>
      <c r="F1257">
        <f>(F2 + F5 + F7 + F9 + F11 + F15 + F18 + F31 + F41 + F50 + F60 + F69 + F201 + F347 + F349 + F806 + F809 + F930 + F976 + F990 + F1035 + F1054 + F1082 + F1087 + F1101 + F1143 + F1182 + F1248 + F1251 + F1254 + F1256)</f>
        <v/>
      </c>
      <c r="G1257">
        <f>(G2 + G5 + G7 + G9 + G11 + G15 + G18 + G31 + G41 + G50 + G60 + G69 + G201 + G347 + G349 + G806 + G809 + G930 + G976 + G990 + G1035 + G1054 + G1082 + G1087 + G1101 + G1143 + G1182 + G1248 + G1251 + G1254 + G1256)</f>
        <v/>
      </c>
      <c r="H1257">
        <f>(H2 + H5 + H7 + H9 + H11 + H15 + H18 + H31 + H41 + H50 + H60 + H69 + H201 + H347 + H349 + H806 + H809 + H930 + H976 + H990 + H1035 + H1054 + H1082 + H1087 + H1101 + H1143 + H1182 + H1248 + H1251 + H1254 + H1256)</f>
        <v/>
      </c>
      <c r="J1257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J1248 + J1250 + J1251 + J1253 + J1254 + J1255 + J1256)</f>
        <v/>
      </c>
    </row>
    <row r="1258">
      <c r="A1258" t="inlineStr">
        <is>
          <t>sw_IBUF[2]: sw_IBUF[2]_inst/O to ALU1/register_reg_r1_0_31_30_31__0_i_3/I2sum delays + cap delay</t>
        </is>
      </c>
      <c r="E1258">
        <f>1000*(E1257 + J1257)</f>
        <v/>
      </c>
      <c r="F1258">
        <f>1000*(F1257 + J1257)</f>
        <v/>
      </c>
      <c r="G1258">
        <f>1000*(G1257 + J1257)</f>
        <v/>
      </c>
      <c r="H1258">
        <f>1000*(H1257 + J1257)</f>
        <v/>
      </c>
    </row>
    <row r="1260">
      <c r="A1260" t="inlineStr">
        <is>
          <t>sw_IBUF[2]: sw_IBUF[2]_inst/O to ALU1/register_reg_r1_0_31_30_31__0_i_3/I2Total delay (from Vivado)</t>
        </is>
      </c>
      <c r="E1260" t="inlineStr">
        <is>
          <t>2505</t>
        </is>
      </c>
      <c r="F1260" t="inlineStr">
        <is>
          <t>2187</t>
        </is>
      </c>
      <c r="G1260" t="inlineStr">
        <is>
          <t>4148</t>
        </is>
      </c>
      <c r="H1260" t="inlineStr">
        <is>
          <t>3540</t>
        </is>
      </c>
    </row>
    <row r="1262">
      <c r="A1262" t="inlineStr">
        <is>
          <t>INT_L_X10Y53/INT_L.SR1END1-&gt;&gt;SR1BEG2</t>
        </is>
      </c>
      <c r="B1262" t="inlineStr">
        <is>
          <t>Buffer</t>
        </is>
      </c>
      <c r="C1262" t="n">
        <v>1.16220225</v>
      </c>
      <c r="D1262" t="n">
        <v>0.008429000000000001</v>
      </c>
      <c r="E1262" t="n">
        <v>0.057</v>
      </c>
      <c r="F1262" t="n">
        <v>0.047</v>
      </c>
      <c r="G1262" t="n">
        <v>0.14</v>
      </c>
      <c r="H1262" t="n">
        <v>0.116</v>
      </c>
      <c r="I1262">
        <f>((D1265 + D1292 + D1307) + (D1263 + D1264))</f>
        <v/>
      </c>
      <c r="J1262">
        <f>(((D1265 + D1292 + D1307) + (D1263 + D1264))*C1262)</f>
        <v/>
      </c>
    </row>
    <row r="1263">
      <c r="A1263" t="inlineStr">
        <is>
          <t>INT_L_X10Y53/SR1BEG2</t>
        </is>
      </c>
      <c r="B1263" t="inlineStr">
        <is>
          <t>Part of wire</t>
        </is>
      </c>
      <c r="C1263" t="n">
        <v>0</v>
      </c>
      <c r="D1263" t="n">
        <v>0</v>
      </c>
    </row>
    <row r="1264">
      <c r="A1264" t="inlineStr">
        <is>
          <t>INT_L_X10Y52/SR1END2</t>
        </is>
      </c>
      <c r="B1264" t="inlineStr">
        <is>
          <t>Part of wire</t>
        </is>
      </c>
      <c r="C1264" t="n">
        <v>0</v>
      </c>
      <c r="D1264" t="n">
        <v>0</v>
      </c>
      <c r="I1264">
        <f>(((D1263 + D1264)/2) + (D1265 + D1292 + D1307))</f>
        <v/>
      </c>
      <c r="J1264">
        <f>((C1263 + C1264)*(((D1263 + D1264)/2) + (D1265 + D1292 + D1307)))</f>
        <v/>
      </c>
    </row>
    <row r="1265">
      <c r="A1265" t="inlineStr">
        <is>
          <t>INT_L_X10Y52/INT_L.SR1END2-&gt;&gt;BYP_ALT3</t>
        </is>
      </c>
      <c r="B1265" t="inlineStr">
        <is>
          <t>Buffer</t>
        </is>
      </c>
      <c r="C1265" t="n">
        <v>0</v>
      </c>
      <c r="D1265" t="n">
        <v>0.00757</v>
      </c>
      <c r="E1265" t="n">
        <v>0</v>
      </c>
      <c r="F1265" t="n">
        <v>0</v>
      </c>
      <c r="G1265" t="n">
        <v>0</v>
      </c>
      <c r="H1265" t="n">
        <v>0</v>
      </c>
      <c r="I1265">
        <f>((D1267) + (D1266))</f>
        <v/>
      </c>
      <c r="J1265">
        <f>(((D1267) + (D1266))*C1265)</f>
        <v/>
      </c>
    </row>
    <row r="1266">
      <c r="A1266" t="inlineStr">
        <is>
          <t>INT_L_X10Y52/BYP_ALT3</t>
        </is>
      </c>
      <c r="B1266" t="inlineStr">
        <is>
          <t>Part of wire</t>
        </is>
      </c>
      <c r="C1266" t="n">
        <v>0</v>
      </c>
      <c r="D1266" t="n">
        <v>0</v>
      </c>
      <c r="I1266">
        <f>(((D1266)/2) + (D1267))</f>
        <v/>
      </c>
      <c r="J1266">
        <f>((C1266)*(((D1266)/2) + (D1267)))</f>
        <v/>
      </c>
    </row>
    <row r="1267">
      <c r="A1267" t="inlineStr">
        <is>
          <t>INT_L_X10Y52/INT_L.BYP_ALT3-&gt;&gt;BYP_BOUNCE3</t>
        </is>
      </c>
      <c r="B1267" t="inlineStr">
        <is>
          <t>Buffer</t>
        </is>
      </c>
      <c r="C1267" t="n">
        <v>1.4764880625</v>
      </c>
      <c r="D1267" t="n">
        <v>0</v>
      </c>
      <c r="E1267" t="n">
        <v>0.059</v>
      </c>
      <c r="F1267" t="n">
        <v>0.049</v>
      </c>
      <c r="G1267" t="n">
        <v>0.178</v>
      </c>
      <c r="H1267" t="n">
        <v>0.147</v>
      </c>
      <c r="I1267">
        <f>((D1270 + D1281) + (D1268 + D1269))</f>
        <v/>
      </c>
      <c r="J1267">
        <f>(((D1270 + D1281) + (D1268 + D1269))*C1267)</f>
        <v/>
      </c>
    </row>
    <row r="1268">
      <c r="A1268" t="inlineStr">
        <is>
          <t>INT_L_X10Y52/BYP_BOUNCE3</t>
        </is>
      </c>
      <c r="B1268" t="inlineStr">
        <is>
          <t>Part of wire</t>
        </is>
      </c>
      <c r="C1268" t="n">
        <v>0</v>
      </c>
      <c r="D1268" t="n">
        <v>0</v>
      </c>
    </row>
    <row r="1269">
      <c r="A1269" t="inlineStr">
        <is>
          <t>INT_L_X10Y53/BYP_BOUNCE_N3_3</t>
        </is>
      </c>
      <c r="B1269" t="inlineStr">
        <is>
          <t>Part of wire</t>
        </is>
      </c>
      <c r="C1269" t="n">
        <v>0</v>
      </c>
      <c r="D1269" t="n">
        <v>0</v>
      </c>
      <c r="I1269">
        <f>(((D1268 + D1269)/2) + (D1270 + D1281))</f>
        <v/>
      </c>
      <c r="J1269">
        <f>((C1268 + C1269)*(((D1268 + D1269)/2) + (D1270 + D1281)))</f>
        <v/>
      </c>
    </row>
    <row r="1270">
      <c r="A1270" t="inlineStr">
        <is>
          <t>INT_L_X10Y52/INT_L.BYP_BOUNCE3-&gt;&gt;IMUX_L23</t>
        </is>
      </c>
      <c r="B1270" t="inlineStr">
        <is>
          <t>Buffer</t>
        </is>
      </c>
      <c r="C1270" t="n">
        <v>1.6107141875</v>
      </c>
      <c r="D1270" t="n">
        <v>0.007713</v>
      </c>
      <c r="E1270" t="n">
        <v>0.047</v>
      </c>
      <c r="F1270" t="n">
        <v>0.038</v>
      </c>
      <c r="G1270" t="n">
        <v>0.138</v>
      </c>
      <c r="H1270" t="n">
        <v>0.114</v>
      </c>
      <c r="I1270">
        <f>((((D1275) + (D1274))) + (D1271 + D1272))</f>
        <v/>
      </c>
      <c r="J1270">
        <f>(((((D1275) + (D1274))) + (D1271 + D1272))*C1270)</f>
        <v/>
      </c>
    </row>
    <row r="1271">
      <c r="A1271" t="inlineStr">
        <is>
          <t>INT_L_X10Y52/IMUX_L23</t>
        </is>
      </c>
      <c r="B1271" t="inlineStr">
        <is>
          <t>Part of wire</t>
        </is>
      </c>
      <c r="C1271" t="n">
        <v>0</v>
      </c>
      <c r="D1271" t="n">
        <v>0</v>
      </c>
    </row>
    <row r="1272">
      <c r="A1272" t="inlineStr">
        <is>
          <t>CLBLM_L_X10Y52/CLBLM_IMUX23</t>
        </is>
      </c>
      <c r="B1272" t="inlineStr">
        <is>
          <t>Part of wire</t>
        </is>
      </c>
      <c r="C1272" t="n">
        <v>0</v>
      </c>
      <c r="D1272" t="n">
        <v>0</v>
      </c>
      <c r="I1272">
        <f>(((D1271 + D1272)/2) + (((D1275) + (D1274))))</f>
        <v/>
      </c>
      <c r="J1272">
        <f>((C1271 + C1272)*(((D1271 + D1272)/2) + (((D1275) + (D1274)))))</f>
        <v/>
      </c>
    </row>
    <row r="1273">
      <c r="A1273" t="inlineStr">
        <is>
          <t>CLBLM_L_X10Y52/CLBLM_L.CLBLM_IMUX23-&gt;CLBLM_L_C3</t>
        </is>
      </c>
      <c r="B1273" t="inlineStr">
        <is>
          <t>PassTransistor</t>
        </is>
      </c>
      <c r="C1273" t="n">
        <v>0</v>
      </c>
      <c r="E1273" t="n">
        <v>0</v>
      </c>
      <c r="F1273" t="n">
        <v>0</v>
      </c>
      <c r="G1273" t="n">
        <v>0</v>
      </c>
      <c r="H1273" t="n">
        <v>0</v>
      </c>
      <c r="I1273">
        <f>((D1275) + (D1274))</f>
        <v/>
      </c>
      <c r="J1273">
        <f>(((D1275) + (D1274))*C1273)</f>
        <v/>
      </c>
    </row>
    <row r="1274">
      <c r="A1274" t="inlineStr">
        <is>
          <t>CLBLM_L_X10Y52/CLBLM_L_C3</t>
        </is>
      </c>
      <c r="B1274" t="inlineStr">
        <is>
          <t>Part of wire</t>
        </is>
      </c>
      <c r="C1274" t="n">
        <v>0</v>
      </c>
      <c r="D1274" t="n">
        <v>0</v>
      </c>
      <c r="I1274">
        <f>(((D1274)/2) + (D1275))</f>
        <v/>
      </c>
      <c r="J1274">
        <f>((C1274)*(((D1274)/2) + (D1275)))</f>
        <v/>
      </c>
    </row>
    <row r="1275">
      <c r="A1275" t="inlineStr">
        <is>
          <t>masterReg/register_reg_r1_0_31_24_29_i_13/I4</t>
        </is>
      </c>
      <c r="B1275" t="inlineStr">
        <is>
          <t>Inpin</t>
        </is>
      </c>
      <c r="D1275" t="n">
        <v>0</v>
      </c>
      <c r="E1275" t="n">
        <v>0.137</v>
      </c>
      <c r="F1275" t="n">
        <v>0.11</v>
      </c>
      <c r="G1275" t="n">
        <v>0.351</v>
      </c>
      <c r="H1275" t="n">
        <v>0.283</v>
      </c>
    </row>
    <row r="1276">
      <c r="A1276" t="inlineStr">
        <is>
          <t>sw_IBUF[2]: sw_IBUF[2]_inst/O to masterReg/register_reg_r1_0_31_24_29_i_13/I4 sum delays</t>
        </is>
      </c>
      <c r="E1276">
        <f>(E2 + E5 + E7 + E9 + E11 + E15 + E18 + E31 + E41 + E50 + E60 + E69 + E201 + E347 + E349 + E806 + E809 + E930 + E976 + E990 + E1035 + E1054 + E1082 + E1087 + E1101 + E1143 + E1182 + E1248 + E1262 + E1265 + E1267 + E1270 + E1273 + E1275)</f>
        <v/>
      </c>
      <c r="F1276">
        <f>(F2 + F5 + F7 + F9 + F11 + F15 + F18 + F31 + F41 + F50 + F60 + F69 + F201 + F347 + F349 + F806 + F809 + F930 + F976 + F990 + F1035 + F1054 + F1082 + F1087 + F1101 + F1143 + F1182 + F1248 + F1262 + F1265 + F1267 + F1270 + F1273 + F1275)</f>
        <v/>
      </c>
      <c r="G1276">
        <f>(G2 + G5 + G7 + G9 + G11 + G15 + G18 + G31 + G41 + G50 + G60 + G69 + G201 + G347 + G349 + G806 + G809 + G930 + G976 + G990 + G1035 + G1054 + G1082 + G1087 + G1101 + G1143 + G1182 + G1248 + G1262 + G1265 + G1267 + G1270 + G1273 + G1275)</f>
        <v/>
      </c>
      <c r="H1276">
        <f>(H2 + H5 + H7 + H9 + H11 + H15 + H18 + H31 + H41 + H50 + H60 + H69 + H201 + H347 + H349 + H806 + H809 + H930 + H976 + H990 + H1035 + H1054 + H1082 + H1087 + H1101 + H1143 + H1182 + H1248 + H1262 + H1265 + H1267 + H1270 + H1273 + H1275)</f>
        <v/>
      </c>
      <c r="J1276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J1248 + J1250 + J1262 + J1264 + J1265 + J1266 + J1267 + J1269 + J1270 + J1272 + J1273 + J1274 + J1275)</f>
        <v/>
      </c>
    </row>
    <row r="1277">
      <c r="A1277" t="inlineStr">
        <is>
          <t>sw_IBUF[2]: sw_IBUF[2]_inst/O to masterReg/register_reg_r1_0_31_24_29_i_13/I4sum delays + cap delay</t>
        </is>
      </c>
      <c r="E1277">
        <f>1000*(E1276 + J1276)</f>
        <v/>
      </c>
      <c r="F1277">
        <f>1000*(F1276 + J1276)</f>
        <v/>
      </c>
      <c r="G1277">
        <f>1000*(G1276 + J1276)</f>
        <v/>
      </c>
      <c r="H1277">
        <f>1000*(H1276 + J1276)</f>
        <v/>
      </c>
    </row>
    <row r="1279">
      <c r="A1279" t="inlineStr">
        <is>
          <t>sw_IBUF[2]: sw_IBUF[2]_inst/O to masterReg/register_reg_r1_0_31_24_29_i_13/I4Total delay (from Vivado)</t>
        </is>
      </c>
      <c r="E1279" t="inlineStr">
        <is>
          <t>2590</t>
        </is>
      </c>
      <c r="F1279" t="inlineStr">
        <is>
          <t>2267</t>
        </is>
      </c>
      <c r="G1279" t="inlineStr">
        <is>
          <t>4290</t>
        </is>
      </c>
      <c r="H1279" t="inlineStr">
        <is>
          <t>3668</t>
        </is>
      </c>
    </row>
    <row r="1281">
      <c r="A1281" t="inlineStr">
        <is>
          <t>INT_L_X10Y52/INT_L.BYP_BOUNCE3-&gt;&gt;IMUX_L39</t>
        </is>
      </c>
      <c r="B1281" t="inlineStr">
        <is>
          <t>Buffer</t>
        </is>
      </c>
      <c r="C1281" t="n">
        <v>1.6107141875</v>
      </c>
      <c r="D1281" t="n">
        <v>0.007713</v>
      </c>
      <c r="E1281" t="n">
        <v>0.047</v>
      </c>
      <c r="F1281" t="n">
        <v>0.038</v>
      </c>
      <c r="G1281" t="n">
        <v>0.138</v>
      </c>
      <c r="H1281" t="n">
        <v>0.114</v>
      </c>
      <c r="I1281">
        <f>((((D1286) + (D1285))) + (D1282 + D1283))</f>
        <v/>
      </c>
      <c r="J1281">
        <f>(((((D1286) + (D1285))) + (D1282 + D1283))*C1281)</f>
        <v/>
      </c>
    </row>
    <row r="1282">
      <c r="A1282" t="inlineStr">
        <is>
          <t>INT_L_X10Y52/IMUX_L39</t>
        </is>
      </c>
      <c r="B1282" t="inlineStr">
        <is>
          <t>Part of wire</t>
        </is>
      </c>
      <c r="C1282" t="n">
        <v>0</v>
      </c>
      <c r="D1282" t="n">
        <v>0</v>
      </c>
    </row>
    <row r="1283">
      <c r="A1283" t="inlineStr">
        <is>
          <t>CLBLM_L_X10Y52/CLBLM_IMUX39</t>
        </is>
      </c>
      <c r="B1283" t="inlineStr">
        <is>
          <t>Part of wire</t>
        </is>
      </c>
      <c r="C1283" t="n">
        <v>0</v>
      </c>
      <c r="D1283" t="n">
        <v>0</v>
      </c>
      <c r="I1283">
        <f>(((D1282 + D1283)/2) + (((D1286) + (D1285))))</f>
        <v/>
      </c>
      <c r="J1283">
        <f>((C1282 + C1283)*(((D1282 + D1283)/2) + (((D1286) + (D1285)))))</f>
        <v/>
      </c>
    </row>
    <row r="1284">
      <c r="A1284" t="inlineStr">
        <is>
          <t>CLBLM_L_X10Y52/CLBLM_L.CLBLM_IMUX39-&gt;CLBLM_L_D3</t>
        </is>
      </c>
      <c r="B1284" t="inlineStr">
        <is>
          <t>PassTransistor</t>
        </is>
      </c>
      <c r="C1284" t="n">
        <v>0</v>
      </c>
      <c r="E1284" t="n">
        <v>0</v>
      </c>
      <c r="F1284" t="n">
        <v>0</v>
      </c>
      <c r="G1284" t="n">
        <v>0</v>
      </c>
      <c r="H1284" t="n">
        <v>0</v>
      </c>
      <c r="I1284">
        <f>((D1286) + (D1285))</f>
        <v/>
      </c>
      <c r="J1284">
        <f>(((D1286) + (D1285))*C1284)</f>
        <v/>
      </c>
    </row>
    <row r="1285">
      <c r="A1285" t="inlineStr">
        <is>
          <t>CLBLM_L_X10Y52/CLBLM_L_D3</t>
        </is>
      </c>
      <c r="B1285" t="inlineStr">
        <is>
          <t>Part of wire</t>
        </is>
      </c>
      <c r="C1285" t="n">
        <v>0</v>
      </c>
      <c r="D1285" t="n">
        <v>0</v>
      </c>
      <c r="I1285">
        <f>(((D1285)/2) + (D1286))</f>
        <v/>
      </c>
      <c r="J1285">
        <f>((C1285)*(((D1285)/2) + (D1286)))</f>
        <v/>
      </c>
    </row>
    <row r="1286">
      <c r="A1286" t="inlineStr">
        <is>
          <t>masterReg/register_reg_r1_0_31_30_31_i_2/I4</t>
        </is>
      </c>
      <c r="B1286" t="inlineStr">
        <is>
          <t>Inpin</t>
        </is>
      </c>
      <c r="D1286" t="n">
        <v>0</v>
      </c>
      <c r="E1286" t="n">
        <v>0.136</v>
      </c>
      <c r="F1286" t="n">
        <v>0.109</v>
      </c>
      <c r="G1286" t="n">
        <v>0.346</v>
      </c>
      <c r="H1286" t="n">
        <v>0.279</v>
      </c>
    </row>
    <row r="1287">
      <c r="A1287" t="inlineStr">
        <is>
          <t>sw_IBUF[2]: sw_IBUF[2]_inst/O to masterReg/register_reg_r1_0_31_30_31_i_2/I4 sum delays</t>
        </is>
      </c>
      <c r="E1287">
        <f>(E2 + E5 + E7 + E9 + E11 + E15 + E18 + E31 + E41 + E50 + E60 + E69 + E201 + E347 + E349 + E806 + E809 + E930 + E976 + E990 + E1035 + E1054 + E1082 + E1087 + E1101 + E1143 + E1182 + E1248 + E1262 + E1265 + E1267 + E1281 + E1284 + E1286)</f>
        <v/>
      </c>
      <c r="F1287">
        <f>(F2 + F5 + F7 + F9 + F11 + F15 + F18 + F31 + F41 + F50 + F60 + F69 + F201 + F347 + F349 + F806 + F809 + F930 + F976 + F990 + F1035 + F1054 + F1082 + F1087 + F1101 + F1143 + F1182 + F1248 + F1262 + F1265 + F1267 + F1281 + F1284 + F1286)</f>
        <v/>
      </c>
      <c r="G1287">
        <f>(G2 + G5 + G7 + G9 + G11 + G15 + G18 + G31 + G41 + G50 + G60 + G69 + G201 + G347 + G349 + G806 + G809 + G930 + G976 + G990 + G1035 + G1054 + G1082 + G1087 + G1101 + G1143 + G1182 + G1248 + G1262 + G1265 + G1267 + G1281 + G1284 + G1286)</f>
        <v/>
      </c>
      <c r="H1287">
        <f>(H2 + H5 + H7 + H9 + H11 + H15 + H18 + H31 + H41 + H50 + H60 + H69 + H201 + H347 + H349 + H806 + H809 + H930 + H976 + H990 + H1035 + H1054 + H1082 + H1087 + H1101 + H1143 + H1182 + H1248 + H1262 + H1265 + H1267 + H1281 + H1284 + H1286)</f>
        <v/>
      </c>
      <c r="J1287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J1248 + J1250 + J1262 + J1264 + J1265 + J1266 + J1267 + J1269 + J1281 + J1283 + J1284 + J1285 + J1286)</f>
        <v/>
      </c>
    </row>
    <row r="1288">
      <c r="A1288" t="inlineStr">
        <is>
          <t>sw_IBUF[2]: sw_IBUF[2]_inst/O to masterReg/register_reg_r1_0_31_30_31_i_2/I4sum delays + cap delay</t>
        </is>
      </c>
      <c r="E1288">
        <f>1000*(E1287 + J1287)</f>
        <v/>
      </c>
      <c r="F1288">
        <f>1000*(F1287 + J1287)</f>
        <v/>
      </c>
      <c r="G1288">
        <f>1000*(G1287 + J1287)</f>
        <v/>
      </c>
      <c r="H1288">
        <f>1000*(H1287 + J1287)</f>
        <v/>
      </c>
    </row>
    <row r="1290">
      <c r="A1290" t="inlineStr">
        <is>
          <t>sw_IBUF[2]: sw_IBUF[2]_inst/O to masterReg/register_reg_r1_0_31_30_31_i_2/I4Total delay (from Vivado)</t>
        </is>
      </c>
      <c r="E1290" t="inlineStr">
        <is>
          <t>2589</t>
        </is>
      </c>
      <c r="F1290" t="inlineStr">
        <is>
          <t>2266</t>
        </is>
      </c>
      <c r="G1290" t="inlineStr">
        <is>
          <t>4288</t>
        </is>
      </c>
      <c r="H1290" t="inlineStr">
        <is>
          <t>3666</t>
        </is>
      </c>
    </row>
    <row r="1292">
      <c r="A1292" t="inlineStr">
        <is>
          <t>INT_L_X10Y52/INT_L.SR1END2-&gt;&gt;SE2BEG2</t>
        </is>
      </c>
      <c r="B1292" t="inlineStr">
        <is>
          <t>Buffer</t>
        </is>
      </c>
      <c r="C1292" t="n">
        <v>1.1851186875</v>
      </c>
      <c r="D1292" t="n">
        <v>0.008473000000000001</v>
      </c>
      <c r="E1292" t="n">
        <v>0.042</v>
      </c>
      <c r="F1292" t="n">
        <v>0.034</v>
      </c>
      <c r="G1292" t="n">
        <v>0.138</v>
      </c>
      <c r="H1292" t="n">
        <v>0.114</v>
      </c>
      <c r="I1292">
        <f>((D1296) + (D1293 + D1294 + D1295))</f>
        <v/>
      </c>
      <c r="J1292">
        <f>(((D1296) + (D1293 + D1294 + D1295))*C1292)</f>
        <v/>
      </c>
    </row>
    <row r="1293">
      <c r="A1293" t="inlineStr">
        <is>
          <t>INT_L_X10Y52/SE2BEG2</t>
        </is>
      </c>
      <c r="B1293" t="inlineStr">
        <is>
          <t>Part of wire</t>
        </is>
      </c>
      <c r="C1293" t="n">
        <v>0</v>
      </c>
      <c r="D1293" t="n">
        <v>0</v>
      </c>
    </row>
    <row r="1294">
      <c r="A1294" t="inlineStr">
        <is>
          <t>INT_R_X11Y51/SE2END2</t>
        </is>
      </c>
      <c r="B1294" t="inlineStr">
        <is>
          <t>Part of wire</t>
        </is>
      </c>
      <c r="C1294" t="n">
        <v>0</v>
      </c>
      <c r="D1294" t="n">
        <v>0</v>
      </c>
    </row>
    <row r="1295">
      <c r="A1295" t="inlineStr">
        <is>
          <t>INT_L_X10Y51/SE2A2</t>
        </is>
      </c>
      <c r="B1295" t="inlineStr">
        <is>
          <t>Part of wire</t>
        </is>
      </c>
      <c r="C1295" t="n">
        <v>0</v>
      </c>
      <c r="D1295" t="n">
        <v>0</v>
      </c>
      <c r="I1295">
        <f>(((D1293 + D1294 + D1295)/2) + (D1296))</f>
        <v/>
      </c>
      <c r="J1295">
        <f>((C1293 + C1294 + C1295)*(((D1293 + D1294 + D1295)/2) + (D1296)))</f>
        <v/>
      </c>
    </row>
    <row r="1296">
      <c r="A1296" t="inlineStr">
        <is>
          <t>INT_R_X11Y51/INT_R.SE2END2-&gt;&gt;IMUX29</t>
        </is>
      </c>
      <c r="B1296" t="inlineStr">
        <is>
          <t>Buffer</t>
        </is>
      </c>
      <c r="C1296" t="n">
        <v>1.6107141875</v>
      </c>
      <c r="D1296" t="n">
        <v>0.007713</v>
      </c>
      <c r="E1296" t="n">
        <v>0.047</v>
      </c>
      <c r="F1296" t="n">
        <v>0.038</v>
      </c>
      <c r="G1296" t="n">
        <v>0.138</v>
      </c>
      <c r="H1296" t="n">
        <v>0.114</v>
      </c>
      <c r="I1296">
        <f>((((D1301) + (D1300))) + (D1297 + D1298))</f>
        <v/>
      </c>
      <c r="J1296">
        <f>(((((D1301) + (D1300))) + (D1297 + D1298))*C1296)</f>
        <v/>
      </c>
    </row>
    <row r="1297">
      <c r="A1297" t="inlineStr">
        <is>
          <t>INT_R_X11Y51/IMUX29</t>
        </is>
      </c>
      <c r="B1297" t="inlineStr">
        <is>
          <t>Part of wire</t>
        </is>
      </c>
      <c r="C1297" t="n">
        <v>0</v>
      </c>
      <c r="D1297" t="n">
        <v>0</v>
      </c>
    </row>
    <row r="1298">
      <c r="A1298" t="inlineStr">
        <is>
          <t>CLBLM_R_X11Y51/CLBLM_IMUX29</t>
        </is>
      </c>
      <c r="B1298" t="inlineStr">
        <is>
          <t>Part of wire</t>
        </is>
      </c>
      <c r="C1298" t="n">
        <v>0</v>
      </c>
      <c r="D1298" t="n">
        <v>0</v>
      </c>
      <c r="I1298">
        <f>(((D1297 + D1298)/2) + (((D1301) + (D1300))))</f>
        <v/>
      </c>
      <c r="J1298">
        <f>((C1297 + C1298)*(((D1297 + D1298)/2) + (((D1301) + (D1300)))))</f>
        <v/>
      </c>
    </row>
    <row r="1299">
      <c r="A1299" t="inlineStr">
        <is>
          <t>CLBLM_R_X11Y51/CLBLM_R.CLBLM_IMUX29-&gt;CLBLM_M_C2</t>
        </is>
      </c>
      <c r="B1299" t="inlineStr">
        <is>
          <t>PassTransistor</t>
        </is>
      </c>
      <c r="C1299" t="n">
        <v>0</v>
      </c>
      <c r="E1299" t="n">
        <v>0</v>
      </c>
      <c r="F1299" t="n">
        <v>0</v>
      </c>
      <c r="G1299" t="n">
        <v>0</v>
      </c>
      <c r="H1299" t="n">
        <v>0</v>
      </c>
      <c r="I1299">
        <f>((D1301) + (D1300))</f>
        <v/>
      </c>
      <c r="J1299">
        <f>(((D1301) + (D1300))*C1299)</f>
        <v/>
      </c>
    </row>
    <row r="1300">
      <c r="A1300" t="inlineStr">
        <is>
          <t>CLBLM_R_X11Y51/CLBLM_M_C2</t>
        </is>
      </c>
      <c r="B1300" t="inlineStr">
        <is>
          <t>Part of wire</t>
        </is>
      </c>
      <c r="C1300" t="n">
        <v>0</v>
      </c>
      <c r="D1300" t="n">
        <v>0</v>
      </c>
      <c r="I1300">
        <f>(((D1300)/2) + (D1301))</f>
        <v/>
      </c>
      <c r="J1300">
        <f>((C1300)*(((D1300)/2) + (D1301)))</f>
        <v/>
      </c>
    </row>
    <row r="1301">
      <c r="A1301" t="inlineStr">
        <is>
          <t>ALU1/register_reg_r1_0_31_24_29_i_8/I2</t>
        </is>
      </c>
      <c r="B1301" t="inlineStr">
        <is>
          <t>Inpin</t>
        </is>
      </c>
      <c r="D1301" t="n">
        <v>0</v>
      </c>
      <c r="E1301" t="n">
        <v>0.214</v>
      </c>
      <c r="F1301" t="n">
        <v>0.172</v>
      </c>
      <c r="G1301" t="n">
        <v>0.506</v>
      </c>
      <c r="H1301" t="n">
        <v>0.408</v>
      </c>
    </row>
    <row r="1302">
      <c r="A1302" t="inlineStr">
        <is>
          <t>sw_IBUF[2]: sw_IBUF[2]_inst/O to ALU1/register_reg_r1_0_31_24_29_i_8/I2 sum delays</t>
        </is>
      </c>
      <c r="E1302">
        <f>(E2 + E5 + E7 + E9 + E11 + E15 + E18 + E31 + E41 + E50 + E60 + E69 + E201 + E347 + E349 + E806 + E809 + E930 + E976 + E990 + E1035 + E1054 + E1082 + E1087 + E1101 + E1143 + E1182 + E1248 + E1262 + E1292 + E1296 + E1299 + E1301)</f>
        <v/>
      </c>
      <c r="F1302">
        <f>(F2 + F5 + F7 + F9 + F11 + F15 + F18 + F31 + F41 + F50 + F60 + F69 + F201 + F347 + F349 + F806 + F809 + F930 + F976 + F990 + F1035 + F1054 + F1082 + F1087 + F1101 + F1143 + F1182 + F1248 + F1262 + F1292 + F1296 + F1299 + F1301)</f>
        <v/>
      </c>
      <c r="G1302">
        <f>(G2 + G5 + G7 + G9 + G11 + G15 + G18 + G31 + G41 + G50 + G60 + G69 + G201 + G347 + G349 + G806 + G809 + G930 + G976 + G990 + G1035 + G1054 + G1082 + G1087 + G1101 + G1143 + G1182 + G1248 + G1262 + G1292 + G1296 + G1299 + G1301)</f>
        <v/>
      </c>
      <c r="H1302">
        <f>(H2 + H5 + H7 + H9 + H11 + H15 + H18 + H31 + H41 + H50 + H60 + H69 + H201 + H347 + H349 + H806 + H809 + H930 + H976 + H990 + H1035 + H1054 + H1082 + H1087 + H1101 + H1143 + H1182 + H1248 + H1262 + H1292 + H1296 + H1299 + H1301)</f>
        <v/>
      </c>
      <c r="J1302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J1248 + J1250 + J1262 + J1264 + J1292 + J1295 + J1296 + J1298 + J1299 + J1300 + J1301)</f>
        <v/>
      </c>
    </row>
    <row r="1303">
      <c r="A1303" t="inlineStr">
        <is>
          <t>sw_IBUF[2]: sw_IBUF[2]_inst/O to ALU1/register_reg_r1_0_31_24_29_i_8/I2sum delays + cap delay</t>
        </is>
      </c>
      <c r="E1303">
        <f>1000*(E1302 + J1302)</f>
        <v/>
      </c>
      <c r="F1303">
        <f>1000*(F1302 + J1302)</f>
        <v/>
      </c>
      <c r="G1303">
        <f>1000*(G1302 + J1302)</f>
        <v/>
      </c>
      <c r="H1303">
        <f>1000*(H1302 + J1302)</f>
        <v/>
      </c>
    </row>
    <row r="1305">
      <c r="A1305" t="inlineStr">
        <is>
          <t>sw_IBUF[2]: sw_IBUF[2]_inst/O to ALU1/register_reg_r1_0_31_24_29_i_8/I2Total delay (from Vivado)</t>
        </is>
      </c>
      <c r="E1305" t="inlineStr">
        <is>
          <t>2639</t>
        </is>
      </c>
      <c r="F1305" t="inlineStr">
        <is>
          <t>2303</t>
        </is>
      </c>
      <c r="G1305" t="inlineStr">
        <is>
          <t>4401</t>
        </is>
      </c>
      <c r="H1305" t="inlineStr">
        <is>
          <t>3754</t>
        </is>
      </c>
    </row>
    <row r="1307">
      <c r="A1307" t="inlineStr">
        <is>
          <t>INT_L_X10Y52/INT_L.SR1END2-&gt;&gt;WL1BEG1</t>
        </is>
      </c>
      <c r="B1307" t="inlineStr">
        <is>
          <t>Buffer</t>
        </is>
      </c>
      <c r="C1307" t="n">
        <v>1.16220225</v>
      </c>
      <c r="D1307" t="n">
        <v>0.008429000000000001</v>
      </c>
      <c r="E1307" t="n">
        <v>0.042</v>
      </c>
      <c r="F1307" t="n">
        <v>0.034</v>
      </c>
      <c r="G1307" t="n">
        <v>0.123</v>
      </c>
      <c r="H1307" t="n">
        <v>0.102</v>
      </c>
      <c r="I1307">
        <f>((D1314 + D1332) + (D1308 + D1309 + D1310 + D1311 + D1312 + D1313))</f>
        <v/>
      </c>
      <c r="J1307">
        <f>(((D1314 + D1332) + (D1308 + D1309 + D1310 + D1311 + D1312 + D1313))*C1307)</f>
        <v/>
      </c>
    </row>
    <row r="1308">
      <c r="A1308" t="inlineStr">
        <is>
          <t>INT_L_X10Y52/WL1BEG1</t>
        </is>
      </c>
      <c r="B1308" t="inlineStr">
        <is>
          <t>Part of wire</t>
        </is>
      </c>
      <c r="C1308" t="n">
        <v>0</v>
      </c>
      <c r="D1308" t="n">
        <v>0</v>
      </c>
    </row>
    <row r="1309">
      <c r="A1309" t="inlineStr">
        <is>
          <t>INT_R_X9Y52/WL1END1</t>
        </is>
      </c>
      <c r="B1309" t="inlineStr">
        <is>
          <t>Part of wire</t>
        </is>
      </c>
      <c r="C1309" t="n">
        <v>0</v>
      </c>
      <c r="D1309" t="n">
        <v>0</v>
      </c>
    </row>
    <row r="1310">
      <c r="A1310" t="inlineStr">
        <is>
          <t>CLBLM_L_X10Y52/CLBLM_WL1END1</t>
        </is>
      </c>
      <c r="B1310" t="inlineStr">
        <is>
          <t>Part of wire</t>
        </is>
      </c>
      <c r="C1310" t="n">
        <v>0.058596</v>
      </c>
      <c r="D1310" t="n">
        <v>0.006105</v>
      </c>
    </row>
    <row r="1311">
      <c r="A1311" t="inlineStr">
        <is>
          <t>VBRK_X29Y55/VBRK_WL1END1</t>
        </is>
      </c>
      <c r="B1311" t="inlineStr">
        <is>
          <t>Part of wire</t>
        </is>
      </c>
      <c r="C1311" t="n">
        <v>0.01211</v>
      </c>
      <c r="D1311" t="n">
        <v>0.00162</v>
      </c>
    </row>
    <row r="1312">
      <c r="A1312" t="inlineStr">
        <is>
          <t>DSP_R_X9Y50/DSP_WL1END1_2</t>
        </is>
      </c>
      <c r="B1312" t="inlineStr">
        <is>
          <t>Part of wire</t>
        </is>
      </c>
      <c r="C1312" t="n">
        <v>0.04743</v>
      </c>
      <c r="D1312" t="n">
        <v>0.0119</v>
      </c>
    </row>
    <row r="1313">
      <c r="A1313" t="inlineStr">
        <is>
          <t>INT_INTERFACE_R_X9Y52/INT_INTERFACE_WL1END1</t>
        </is>
      </c>
      <c r="B1313" t="inlineStr">
        <is>
          <t>Part of wire</t>
        </is>
      </c>
      <c r="C1313" t="n">
        <v>0</v>
      </c>
      <c r="D1313" t="n">
        <v>0</v>
      </c>
      <c r="I1313">
        <f>(((D1308 + D1309 + D1310 + D1311 + D1312 + D1313)/2) + (D1314 + D1332))</f>
        <v/>
      </c>
      <c r="J1313">
        <f>((C1308 + C1309 + C1310 + C1311 + C1312 + C1313)*(((D1308 + D1309 + D1310 + D1311 + D1312 + D1313)/2) + (D1314 + D1332)))</f>
        <v/>
      </c>
    </row>
    <row r="1314">
      <c r="A1314" t="inlineStr">
        <is>
          <t>INT_R_X9Y52/INT_R.WL1END1-&gt;&gt;WL1BEG0</t>
        </is>
      </c>
      <c r="B1314" t="inlineStr">
        <is>
          <t>Buffer</t>
        </is>
      </c>
      <c r="C1314" t="n">
        <v>1.16220225</v>
      </c>
      <c r="D1314" t="n">
        <v>0.008429000000000001</v>
      </c>
      <c r="E1314" t="n">
        <v>0.042</v>
      </c>
      <c r="F1314" t="n">
        <v>0.034</v>
      </c>
      <c r="G1314" t="n">
        <v>0.123</v>
      </c>
      <c r="H1314" t="n">
        <v>0.102</v>
      </c>
      <c r="I1314">
        <f>((D1317) + (D1315 + D1316))</f>
        <v/>
      </c>
      <c r="J1314">
        <f>(((D1317) + (D1315 + D1316))*C1314)</f>
        <v/>
      </c>
    </row>
    <row r="1315">
      <c r="A1315" t="inlineStr">
        <is>
          <t>INT_R_X9Y52/WL1BEG0</t>
        </is>
      </c>
      <c r="B1315" t="inlineStr">
        <is>
          <t>Part of wire</t>
        </is>
      </c>
      <c r="C1315" t="n">
        <v>0</v>
      </c>
      <c r="D1315" t="n">
        <v>0</v>
      </c>
    </row>
    <row r="1316">
      <c r="A1316" t="inlineStr">
        <is>
          <t>INT_L_X8Y52/WL1END0</t>
        </is>
      </c>
      <c r="B1316" t="inlineStr">
        <is>
          <t>Part of wire</t>
        </is>
      </c>
      <c r="C1316" t="n">
        <v>0</v>
      </c>
      <c r="D1316" t="n">
        <v>0</v>
      </c>
      <c r="I1316">
        <f>(((D1315 + D1316)/2) + (D1317))</f>
        <v/>
      </c>
      <c r="J1316">
        <f>((C1315 + C1316)*(((D1315 + D1316)/2) + (D1317)))</f>
        <v/>
      </c>
    </row>
    <row r="1317">
      <c r="A1317" t="inlineStr">
        <is>
          <t>INT_L_X8Y52/INT_L.WL1END0-&gt;&gt;NL1BEG0</t>
        </is>
      </c>
      <c r="B1317" t="inlineStr">
        <is>
          <t>Buffer</t>
        </is>
      </c>
      <c r="C1317" t="n">
        <v>1.16220225</v>
      </c>
      <c r="D1317" t="n">
        <v>0.008429000000000001</v>
      </c>
      <c r="E1317" t="n">
        <v>0.053</v>
      </c>
      <c r="F1317" t="n">
        <v>0.044</v>
      </c>
      <c r="G1317" t="n">
        <v>0.13</v>
      </c>
      <c r="H1317" t="n">
        <v>0.107</v>
      </c>
      <c r="I1317">
        <f>((D1321) + (D1318 + D1319 + D1320))</f>
        <v/>
      </c>
      <c r="J1317">
        <f>(((D1321) + (D1318 + D1319 + D1320))*C1317)</f>
        <v/>
      </c>
    </row>
    <row r="1318">
      <c r="A1318" t="inlineStr">
        <is>
          <t>INT_L_X8Y52/NL1BEG0</t>
        </is>
      </c>
      <c r="B1318" t="inlineStr">
        <is>
          <t>Part of wire</t>
        </is>
      </c>
      <c r="C1318" t="n">
        <v>0</v>
      </c>
      <c r="D1318" t="n">
        <v>0</v>
      </c>
    </row>
    <row r="1319">
      <c r="A1319" t="inlineStr">
        <is>
          <t>INT_L_X8Y53/NL1END0</t>
        </is>
      </c>
      <c r="B1319" t="inlineStr">
        <is>
          <t>Part of wire</t>
        </is>
      </c>
      <c r="C1319" t="n">
        <v>0</v>
      </c>
      <c r="D1319" t="n">
        <v>0</v>
      </c>
    </row>
    <row r="1320">
      <c r="A1320" t="inlineStr">
        <is>
          <t>INT_L_X8Y52/NL1END_S3_0</t>
        </is>
      </c>
      <c r="B1320" t="inlineStr">
        <is>
          <t>Part of wire</t>
        </is>
      </c>
      <c r="C1320" t="n">
        <v>0</v>
      </c>
      <c r="D1320" t="n">
        <v>0</v>
      </c>
      <c r="I1320">
        <f>(((D1318 + D1319 + D1320)/2) + (D1321))</f>
        <v/>
      </c>
      <c r="J1320">
        <f>((C1318 + C1319 + C1320)*(((D1318 + D1319 + D1320)/2) + (D1321)))</f>
        <v/>
      </c>
    </row>
    <row r="1321">
      <c r="A1321" t="inlineStr">
        <is>
          <t>INT_L_X8Y53/INT_L.NL1END0-&gt;&gt;IMUX_L16</t>
        </is>
      </c>
      <c r="B1321" t="inlineStr">
        <is>
          <t>Buffer</t>
        </is>
      </c>
      <c r="C1321" t="n">
        <v>1.6107141875</v>
      </c>
      <c r="D1321" t="n">
        <v>0.007713</v>
      </c>
      <c r="E1321" t="n">
        <v>0.047</v>
      </c>
      <c r="F1321" t="n">
        <v>0.038</v>
      </c>
      <c r="G1321" t="n">
        <v>0.138</v>
      </c>
      <c r="H1321" t="n">
        <v>0.114</v>
      </c>
      <c r="I1321">
        <f>((((D1326) + (D1325))) + (D1322 + D1323))</f>
        <v/>
      </c>
      <c r="J1321">
        <f>(((((D1326) + (D1325))) + (D1322 + D1323))*C1321)</f>
        <v/>
      </c>
    </row>
    <row r="1322">
      <c r="A1322" t="inlineStr">
        <is>
          <t>INT_L_X8Y53/IMUX_L16</t>
        </is>
      </c>
      <c r="B1322" t="inlineStr">
        <is>
          <t>Part of wire</t>
        </is>
      </c>
      <c r="C1322" t="n">
        <v>0</v>
      </c>
      <c r="D1322" t="n">
        <v>0</v>
      </c>
    </row>
    <row r="1323">
      <c r="A1323" t="inlineStr">
        <is>
          <t>CLBLM_L_X8Y53/CLBLM_IMUX16</t>
        </is>
      </c>
      <c r="B1323" t="inlineStr">
        <is>
          <t>Part of wire</t>
        </is>
      </c>
      <c r="C1323" t="n">
        <v>0</v>
      </c>
      <c r="D1323" t="n">
        <v>0</v>
      </c>
      <c r="I1323">
        <f>(((D1322 + D1323)/2) + (((D1326) + (D1325))))</f>
        <v/>
      </c>
      <c r="J1323">
        <f>((C1322 + C1323)*(((D1322 + D1323)/2) + (((D1326) + (D1325)))))</f>
        <v/>
      </c>
    </row>
    <row r="1324">
      <c r="A1324" t="inlineStr">
        <is>
          <t>CLBLM_L_X8Y53/CLBLM_L.CLBLM_IMUX16-&gt;CLBLM_L_B3</t>
        </is>
      </c>
      <c r="B1324" t="inlineStr">
        <is>
          <t>PassTransistor</t>
        </is>
      </c>
      <c r="C1324" t="n">
        <v>0</v>
      </c>
      <c r="E1324" t="n">
        <v>0</v>
      </c>
      <c r="F1324" t="n">
        <v>0</v>
      </c>
      <c r="G1324" t="n">
        <v>0</v>
      </c>
      <c r="H1324" t="n">
        <v>0</v>
      </c>
      <c r="I1324">
        <f>((D1326) + (D1325))</f>
        <v/>
      </c>
      <c r="J1324">
        <f>(((D1326) + (D1325))*C1324)</f>
        <v/>
      </c>
    </row>
    <row r="1325">
      <c r="A1325" t="inlineStr">
        <is>
          <t>CLBLM_L_X8Y53/CLBLM_L_B3</t>
        </is>
      </c>
      <c r="B1325" t="inlineStr">
        <is>
          <t>Part of wire</t>
        </is>
      </c>
      <c r="C1325" t="n">
        <v>0</v>
      </c>
      <c r="D1325" t="n">
        <v>0</v>
      </c>
      <c r="I1325">
        <f>(((D1325)/2) + (D1326))</f>
        <v/>
      </c>
      <c r="J1325">
        <f>((C1325)*(((D1325)/2) + (D1326)))</f>
        <v/>
      </c>
    </row>
    <row r="1326">
      <c r="A1326" t="inlineStr">
        <is>
          <t>ALU1/register_reg_r1_0_31_30_31_i_3/I2</t>
        </is>
      </c>
      <c r="B1326" t="inlineStr">
        <is>
          <t>Inpin</t>
        </is>
      </c>
      <c r="D1326" t="n">
        <v>0</v>
      </c>
      <c r="E1326" t="n">
        <v>0.136</v>
      </c>
      <c r="F1326" t="n">
        <v>0.109</v>
      </c>
      <c r="G1326" t="n">
        <v>0.349</v>
      </c>
      <c r="H1326" t="n">
        <v>0.281</v>
      </c>
    </row>
    <row r="1327">
      <c r="A1327" t="inlineStr">
        <is>
          <t>sw_IBUF[2]: sw_IBUF[2]_inst/O to ALU1/register_reg_r1_0_31_30_31_i_3/I2 sum delays</t>
        </is>
      </c>
      <c r="E1327">
        <f>(E2 + E5 + E7 + E9 + E11 + E15 + E18 + E31 + E41 + E50 + E60 + E69 + E201 + E347 + E349 + E806 + E809 + E930 + E976 + E990 + E1035 + E1054 + E1082 + E1087 + E1101 + E1143 + E1182 + E1248 + E1262 + E1307 + E1314 + E1317 + E1321 + E1324 + E1326)</f>
        <v/>
      </c>
      <c r="F1327">
        <f>(F2 + F5 + F7 + F9 + F11 + F15 + F18 + F31 + F41 + F50 + F60 + F69 + F201 + F347 + F349 + F806 + F809 + F930 + F976 + F990 + F1035 + F1054 + F1082 + F1087 + F1101 + F1143 + F1182 + F1248 + F1262 + F1307 + F1314 + F1317 + F1321 + F1324 + F1326)</f>
        <v/>
      </c>
      <c r="G1327">
        <f>(G2 + G5 + G7 + G9 + G11 + G15 + G18 + G31 + G41 + G50 + G60 + G69 + G201 + G347 + G349 + G806 + G809 + G930 + G976 + G990 + G1035 + G1054 + G1082 + G1087 + G1101 + G1143 + G1182 + G1248 + G1262 + G1307 + G1314 + G1317 + G1321 + G1324 + G1326)</f>
        <v/>
      </c>
      <c r="H1327">
        <f>(H2 + H5 + H7 + H9 + H11 + H15 + H18 + H31 + H41 + H50 + H60 + H69 + H201 + H347 + H349 + H806 + H809 + H930 + H976 + H990 + H1035 + H1054 + H1082 + H1087 + H1101 + H1143 + H1182 + H1248 + H1262 + H1307 + H1314 + H1317 + H1321 + H1324 + H1326)</f>
        <v/>
      </c>
      <c r="J1327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J1248 + J1250 + J1262 + J1264 + J1307 + J1313 + J1314 + J1316 + J1317 + J1320 + J1321 + J1323 + J1324 + J1325 + J1326)</f>
        <v/>
      </c>
    </row>
    <row r="1328">
      <c r="A1328" t="inlineStr">
        <is>
          <t>sw_IBUF[2]: sw_IBUF[2]_inst/O to ALU1/register_reg_r1_0_31_30_31_i_3/I2sum delays + cap delay</t>
        </is>
      </c>
      <c r="E1328">
        <f>1000*(E1327 + J1327)</f>
        <v/>
      </c>
      <c r="F1328">
        <f>1000*(F1327 + J1327)</f>
        <v/>
      </c>
      <c r="G1328">
        <f>1000*(G1327 + J1327)</f>
        <v/>
      </c>
      <c r="H1328">
        <f>1000*(H1327 + J1327)</f>
        <v/>
      </c>
    </row>
    <row r="1330">
      <c r="A1330" t="inlineStr">
        <is>
          <t>sw_IBUF[2]: sw_IBUF[2]_inst/O to ALU1/register_reg_r1_0_31_30_31_i_3/I2Total delay (from Vivado)</t>
        </is>
      </c>
      <c r="E1330" t="inlineStr">
        <is>
          <t>2707</t>
        </is>
      </c>
      <c r="F1330" t="inlineStr">
        <is>
          <t>2369</t>
        </is>
      </c>
      <c r="G1330" t="inlineStr">
        <is>
          <t>4498</t>
        </is>
      </c>
      <c r="H1330" t="inlineStr">
        <is>
          <t>3846</t>
        </is>
      </c>
    </row>
    <row r="1332">
      <c r="A1332" t="inlineStr">
        <is>
          <t>INT_R_X9Y52/INT_R.WL1END1-&gt;&gt;WR1BEG3</t>
        </is>
      </c>
      <c r="B1332" t="inlineStr">
        <is>
          <t>Buffer</t>
        </is>
      </c>
      <c r="C1332" t="n">
        <v>1.16220225</v>
      </c>
      <c r="D1332" t="n">
        <v>0.008429000000000001</v>
      </c>
      <c r="E1332" t="n">
        <v>0.043</v>
      </c>
      <c r="F1332" t="n">
        <v>0.035</v>
      </c>
      <c r="G1332" t="n">
        <v>0.123</v>
      </c>
      <c r="H1332" t="n">
        <v>0.102</v>
      </c>
      <c r="I1332">
        <f>((D1335) + (D1333 + D1334))</f>
        <v/>
      </c>
      <c r="J1332">
        <f>(((D1335) + (D1333 + D1334))*C1332)</f>
        <v/>
      </c>
    </row>
    <row r="1333">
      <c r="A1333" t="inlineStr">
        <is>
          <t>INT_R_X9Y52/WR1BEG3</t>
        </is>
      </c>
      <c r="B1333" t="inlineStr">
        <is>
          <t>Part of wire</t>
        </is>
      </c>
      <c r="C1333" t="n">
        <v>0</v>
      </c>
      <c r="D1333" t="n">
        <v>0</v>
      </c>
    </row>
    <row r="1334">
      <c r="A1334" t="inlineStr">
        <is>
          <t>INT_L_X8Y52/WR1END3</t>
        </is>
      </c>
      <c r="B1334" t="inlineStr">
        <is>
          <t>Part of wire</t>
        </is>
      </c>
      <c r="C1334" t="n">
        <v>0</v>
      </c>
      <c r="D1334" t="n">
        <v>0</v>
      </c>
      <c r="I1334">
        <f>(((D1333 + D1334)/2) + (D1335))</f>
        <v/>
      </c>
      <c r="J1334">
        <f>((C1333 + C1334)*(((D1333 + D1334)/2) + (D1335)))</f>
        <v/>
      </c>
    </row>
    <row r="1335">
      <c r="A1335" t="inlineStr">
        <is>
          <t>INT_L_X8Y52/INT_L.WR1END3-&gt;&gt;IMUX_L37</t>
        </is>
      </c>
      <c r="B1335" t="inlineStr">
        <is>
          <t>Buffer</t>
        </is>
      </c>
      <c r="C1335" t="n">
        <v>1.6107141875</v>
      </c>
      <c r="D1335" t="n">
        <v>0.007713</v>
      </c>
      <c r="E1335" t="n">
        <v>0.047</v>
      </c>
      <c r="F1335" t="n">
        <v>0.038</v>
      </c>
      <c r="G1335" t="n">
        <v>0.138</v>
      </c>
      <c r="H1335" t="n">
        <v>0.114</v>
      </c>
      <c r="I1335">
        <f>((((D1340) + (D1339))) + (D1336 + D1337))</f>
        <v/>
      </c>
      <c r="J1335">
        <f>(((((D1340) + (D1339))) + (D1336 + D1337))*C1335)</f>
        <v/>
      </c>
    </row>
    <row r="1336">
      <c r="A1336" t="inlineStr">
        <is>
          <t>INT_L_X8Y52/IMUX_L37</t>
        </is>
      </c>
      <c r="B1336" t="inlineStr">
        <is>
          <t>Part of wire</t>
        </is>
      </c>
      <c r="C1336" t="n">
        <v>0</v>
      </c>
      <c r="D1336" t="n">
        <v>0</v>
      </c>
    </row>
    <row r="1337">
      <c r="A1337" t="inlineStr">
        <is>
          <t>CLBLM_L_X8Y52/CLBLM_IMUX37</t>
        </is>
      </c>
      <c r="B1337" t="inlineStr">
        <is>
          <t>Part of wire</t>
        </is>
      </c>
      <c r="C1337" t="n">
        <v>0</v>
      </c>
      <c r="D1337" t="n">
        <v>0</v>
      </c>
      <c r="I1337">
        <f>(((D1336 + D1337)/2) + (((D1340) + (D1339))))</f>
        <v/>
      </c>
      <c r="J1337">
        <f>((C1336 + C1337)*(((D1336 + D1337)/2) + (((D1340) + (D1339)))))</f>
        <v/>
      </c>
    </row>
    <row r="1338">
      <c r="A1338" t="inlineStr">
        <is>
          <t>CLBLM_L_X8Y52/CLBLM_L.CLBLM_IMUX37-&gt;CLBLM_L_D4</t>
        </is>
      </c>
      <c r="B1338" t="inlineStr">
        <is>
          <t>PassTransistor</t>
        </is>
      </c>
      <c r="C1338" t="n">
        <v>0</v>
      </c>
      <c r="E1338" t="n">
        <v>0</v>
      </c>
      <c r="F1338" t="n">
        <v>0</v>
      </c>
      <c r="G1338" t="n">
        <v>0</v>
      </c>
      <c r="H1338" t="n">
        <v>0</v>
      </c>
      <c r="I1338">
        <f>((D1340) + (D1339))</f>
        <v/>
      </c>
      <c r="J1338">
        <f>(((D1340) + (D1339))*C1338)</f>
        <v/>
      </c>
    </row>
    <row r="1339">
      <c r="A1339" t="inlineStr">
        <is>
          <t>CLBLM_L_X8Y52/CLBLM_L_D4</t>
        </is>
      </c>
      <c r="B1339" t="inlineStr">
        <is>
          <t>Part of wire</t>
        </is>
      </c>
      <c r="C1339" t="n">
        <v>0</v>
      </c>
      <c r="D1339" t="n">
        <v>0</v>
      </c>
      <c r="I1339">
        <f>(((D1339)/2) + (D1340))</f>
        <v/>
      </c>
      <c r="J1339">
        <f>((C1339)*(((D1339)/2) + (D1340)))</f>
        <v/>
      </c>
    </row>
    <row r="1340">
      <c r="A1340" t="inlineStr">
        <is>
          <t>masterReg/readData2[30]_i_2/I3</t>
        </is>
      </c>
      <c r="B1340" t="inlineStr">
        <is>
          <t>Inpin</t>
        </is>
      </c>
      <c r="D1340" t="n">
        <v>0</v>
      </c>
      <c r="E1340" t="n">
        <v>0.109</v>
      </c>
      <c r="F1340" t="n">
        <v>0.08799999999999999</v>
      </c>
      <c r="G1340" t="n">
        <v>0.284</v>
      </c>
      <c r="H1340" t="n">
        <v>0.229</v>
      </c>
    </row>
    <row r="1341">
      <c r="A1341" t="inlineStr">
        <is>
          <t>sw_IBUF[2]: sw_IBUF[2]_inst/O to masterReg/readData2[30]_i_2/I3 sum delays</t>
        </is>
      </c>
      <c r="E1341">
        <f>(E2 + E5 + E7 + E9 + E11 + E15 + E18 + E31 + E41 + E50 + E60 + E69 + E201 + E347 + E349 + E806 + E809 + E930 + E976 + E990 + E1035 + E1054 + E1082 + E1087 + E1101 + E1143 + E1182 + E1248 + E1262 + E1307 + E1332 + E1335 + E1338 + E1340)</f>
        <v/>
      </c>
      <c r="F1341">
        <f>(F2 + F5 + F7 + F9 + F11 + F15 + F18 + F31 + F41 + F50 + F60 + F69 + F201 + F347 + F349 + F806 + F809 + F930 + F976 + F990 + F1035 + F1054 + F1082 + F1087 + F1101 + F1143 + F1182 + F1248 + F1262 + F1307 + F1332 + F1335 + F1338 + F1340)</f>
        <v/>
      </c>
      <c r="G1341">
        <f>(G2 + G5 + G7 + G9 + G11 + G15 + G18 + G31 + G41 + G50 + G60 + G69 + G201 + G347 + G349 + G806 + G809 + G930 + G976 + G990 + G1035 + G1054 + G1082 + G1087 + G1101 + G1143 + G1182 + G1248 + G1262 + G1307 + G1332 + G1335 + G1338 + G1340)</f>
        <v/>
      </c>
      <c r="H1341">
        <f>(H2 + H5 + H7 + H9 + H11 + H15 + H18 + H31 + H41 + H50 + H60 + H69 + H201 + H347 + H349 + H806 + H809 + H930 + H976 + H990 + H1035 + H1054 + H1082 + H1087 + H1101 + H1143 + H1182 + H1248 + H1262 + H1307 + H1332 + H1335 + H1338 + H1340)</f>
        <v/>
      </c>
      <c r="J1341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J1082 + J1086 + J1087 + J1089 + J1101 + J1104 + J1143 + J1146 + J1182 + J1184 + J1248 + J1250 + J1262 + J1264 + J1307 + J1313 + J1332 + J1334 + J1335 + J1337 + J1338 + J1339 + J1340)</f>
        <v/>
      </c>
    </row>
    <row r="1342">
      <c r="A1342" t="inlineStr">
        <is>
          <t>sw_IBUF[2]: sw_IBUF[2]_inst/O to masterReg/readData2[30]_i_2/I3sum delays + cap delay</t>
        </is>
      </c>
      <c r="E1342">
        <f>1000*(E1341 + J1341)</f>
        <v/>
      </c>
      <c r="F1342">
        <f>1000*(F1341 + J1341)</f>
        <v/>
      </c>
      <c r="G1342">
        <f>1000*(G1341 + J1341)</f>
        <v/>
      </c>
      <c r="H1342">
        <f>1000*(H1341 + J1341)</f>
        <v/>
      </c>
    </row>
    <row r="1344">
      <c r="A1344" t="inlineStr">
        <is>
          <t>sw_IBUF[2]: sw_IBUF[2]_inst/O to masterReg/readData2[30]_i_2/I3Total delay (from Vivado)</t>
        </is>
      </c>
      <c r="E1344" t="inlineStr">
        <is>
          <t>2619</t>
        </is>
      </c>
      <c r="F1344" t="inlineStr">
        <is>
          <t>2296</t>
        </is>
      </c>
      <c r="G1344" t="inlineStr">
        <is>
          <t>4338</t>
        </is>
      </c>
      <c r="H1344" t="inlineStr">
        <is>
          <t>3714</t>
        </is>
      </c>
    </row>
    <row r="1346">
      <c r="A1346" t="inlineStr">
        <is>
          <t>INT_R_X11Y48/INT_R.NR1END1-&gt;&gt;NW2BEG1</t>
        </is>
      </c>
      <c r="B1346" t="inlineStr">
        <is>
          <t>Buffer</t>
        </is>
      </c>
      <c r="C1346" t="n">
        <v>1.1851186875</v>
      </c>
      <c r="D1346" t="n">
        <v>0.008473000000000001</v>
      </c>
      <c r="E1346" t="n">
        <v>0.041</v>
      </c>
      <c r="F1346" t="n">
        <v>0.033</v>
      </c>
      <c r="G1346" t="n">
        <v>0.137</v>
      </c>
      <c r="H1346" t="n">
        <v>0.113</v>
      </c>
      <c r="I1346">
        <f>((D1350 + D1365) + (D1347 + D1348 + D1349))</f>
        <v/>
      </c>
      <c r="J1346">
        <f>(((D1350 + D1365) + (D1347 + D1348 + D1349))*C1346)</f>
        <v/>
      </c>
    </row>
    <row r="1347">
      <c r="A1347" t="inlineStr">
        <is>
          <t>INT_R_X11Y48/NW2BEG1</t>
        </is>
      </c>
      <c r="B1347" t="inlineStr">
        <is>
          <t>Part of wire</t>
        </is>
      </c>
      <c r="C1347" t="n">
        <v>0</v>
      </c>
      <c r="D1347" t="n">
        <v>0</v>
      </c>
    </row>
    <row r="1348">
      <c r="A1348" t="inlineStr">
        <is>
          <t>INT_L_X10Y49/NW2END1</t>
        </is>
      </c>
      <c r="B1348" t="inlineStr">
        <is>
          <t>Part of wire</t>
        </is>
      </c>
      <c r="C1348" t="n">
        <v>0</v>
      </c>
      <c r="D1348" t="n">
        <v>0</v>
      </c>
    </row>
    <row r="1349">
      <c r="A1349" t="inlineStr">
        <is>
          <t>INT_R_X11Y49/NW2A1</t>
        </is>
      </c>
      <c r="B1349" t="inlineStr">
        <is>
          <t>Part of wire</t>
        </is>
      </c>
      <c r="C1349" t="n">
        <v>0</v>
      </c>
      <c r="D1349" t="n">
        <v>0</v>
      </c>
      <c r="I1349">
        <f>(((D1347 + D1348 + D1349)/2) + (D1350 + D1365))</f>
        <v/>
      </c>
      <c r="J1349">
        <f>((C1347 + C1348 + C1349)*(((D1347 + D1348 + D1349)/2) + (D1350 + D1365)))</f>
        <v/>
      </c>
    </row>
    <row r="1350">
      <c r="A1350" t="inlineStr">
        <is>
          <t>INT_L_X10Y49/INT_L.NW2END1-&gt;&gt;EL1BEG0</t>
        </is>
      </c>
      <c r="B1350" t="inlineStr">
        <is>
          <t>Buffer</t>
        </is>
      </c>
      <c r="C1350" t="n">
        <v>1.16220225</v>
      </c>
      <c r="D1350" t="n">
        <v>0.008429000000000001</v>
      </c>
      <c r="E1350" t="n">
        <v>0.043</v>
      </c>
      <c r="F1350" t="n">
        <v>0.035</v>
      </c>
      <c r="G1350" t="n">
        <v>0.124</v>
      </c>
      <c r="H1350" t="n">
        <v>0.103</v>
      </c>
      <c r="I1350">
        <f>((D1354) + (D1351 + D1352 + D1353))</f>
        <v/>
      </c>
      <c r="J1350">
        <f>(((D1354) + (D1351 + D1352 + D1353))*C1350)</f>
        <v/>
      </c>
    </row>
    <row r="1351">
      <c r="A1351" t="inlineStr">
        <is>
          <t>INT_L_X10Y49/EL1BEG0</t>
        </is>
      </c>
      <c r="B1351" t="inlineStr">
        <is>
          <t>Part of wire</t>
        </is>
      </c>
      <c r="C1351" t="n">
        <v>0</v>
      </c>
      <c r="D1351" t="n">
        <v>0</v>
      </c>
    </row>
    <row r="1352">
      <c r="A1352" t="inlineStr">
        <is>
          <t>INT_R_X11Y49/EL1END0</t>
        </is>
      </c>
      <c r="B1352" t="inlineStr">
        <is>
          <t>Part of wire</t>
        </is>
      </c>
      <c r="C1352" t="n">
        <v>0</v>
      </c>
      <c r="D1352" t="n">
        <v>0</v>
      </c>
    </row>
    <row r="1353">
      <c r="A1353" t="inlineStr">
        <is>
          <t>INT_R_X11Y48/EL1END_S3_0</t>
        </is>
      </c>
      <c r="B1353" t="inlineStr">
        <is>
          <t>Part of wire</t>
        </is>
      </c>
      <c r="C1353" t="n">
        <v>0</v>
      </c>
      <c r="D1353" t="n">
        <v>0</v>
      </c>
      <c r="I1353">
        <f>(((D1351 + D1352 + D1353)/2) + (D1354))</f>
        <v/>
      </c>
      <c r="J1353">
        <f>((C1351 + C1352 + C1353)*(((D1351 + D1352 + D1353)/2) + (D1354)))</f>
        <v/>
      </c>
    </row>
    <row r="1354">
      <c r="A1354" t="inlineStr">
        <is>
          <t>INT_R_X11Y49/INT_R.EL1END0-&gt;&gt;IMUX24</t>
        </is>
      </c>
      <c r="B1354" t="inlineStr">
        <is>
          <t>Buffer</t>
        </is>
      </c>
      <c r="C1354" t="n">
        <v>1.6107141875</v>
      </c>
      <c r="D1354" t="n">
        <v>0.007713</v>
      </c>
      <c r="E1354" t="n">
        <v>0.047</v>
      </c>
      <c r="F1354" t="n">
        <v>0.038</v>
      </c>
      <c r="G1354" t="n">
        <v>0.138</v>
      </c>
      <c r="H1354" t="n">
        <v>0.114</v>
      </c>
      <c r="I1354">
        <f>((((D1359) + (D1358))) + (D1355 + D1356))</f>
        <v/>
      </c>
      <c r="J1354">
        <f>(((((D1359) + (D1358))) + (D1355 + D1356))*C1354)</f>
        <v/>
      </c>
    </row>
    <row r="1355">
      <c r="A1355" t="inlineStr">
        <is>
          <t>INT_R_X11Y49/IMUX24</t>
        </is>
      </c>
      <c r="B1355" t="inlineStr">
        <is>
          <t>Part of wire</t>
        </is>
      </c>
      <c r="C1355" t="n">
        <v>0</v>
      </c>
      <c r="D1355" t="n">
        <v>0</v>
      </c>
    </row>
    <row r="1356">
      <c r="A1356" t="inlineStr">
        <is>
          <t>CLBLM_R_X11Y49/CLBLM_IMUX24</t>
        </is>
      </c>
      <c r="B1356" t="inlineStr">
        <is>
          <t>Part of wire</t>
        </is>
      </c>
      <c r="C1356" t="n">
        <v>0</v>
      </c>
      <c r="D1356" t="n">
        <v>0</v>
      </c>
      <c r="I1356">
        <f>(((D1355 + D1356)/2) + (((D1359) + (D1358))))</f>
        <v/>
      </c>
      <c r="J1356">
        <f>((C1355 + C1356)*(((D1355 + D1356)/2) + (((D1359) + (D1358)))))</f>
        <v/>
      </c>
    </row>
    <row r="1357">
      <c r="A1357" t="inlineStr">
        <is>
          <t>CLBLM_R_X11Y49/CLBLM_R.CLBLM_IMUX24-&gt;CLBLM_M_B5</t>
        </is>
      </c>
      <c r="B1357" t="inlineStr">
        <is>
          <t>PassTransistor</t>
        </is>
      </c>
      <c r="C1357" t="n">
        <v>0</v>
      </c>
      <c r="E1357" t="n">
        <v>0</v>
      </c>
      <c r="F1357" t="n">
        <v>0</v>
      </c>
      <c r="G1357" t="n">
        <v>0</v>
      </c>
      <c r="H1357" t="n">
        <v>0</v>
      </c>
      <c r="I1357">
        <f>((D1359) + (D1358))</f>
        <v/>
      </c>
      <c r="J1357">
        <f>(((D1359) + (D1358))*C1357)</f>
        <v/>
      </c>
    </row>
    <row r="1358">
      <c r="A1358" t="inlineStr">
        <is>
          <t>CLBLM_R_X11Y49/CLBLM_M_B5</t>
        </is>
      </c>
      <c r="B1358" t="inlineStr">
        <is>
          <t>Part of wire</t>
        </is>
      </c>
      <c r="C1358" t="n">
        <v>0</v>
      </c>
      <c r="D1358" t="n">
        <v>0</v>
      </c>
      <c r="I1358">
        <f>(((D1358)/2) + (D1359))</f>
        <v/>
      </c>
      <c r="J1358">
        <f>((C1358)*(((D1358)/2) + (D1359)))</f>
        <v/>
      </c>
    </row>
    <row r="1359">
      <c r="A1359" t="inlineStr">
        <is>
          <t>masterReg/register_reg_r1_0_31_12_17_i_7/I4</t>
        </is>
      </c>
      <c r="B1359" t="inlineStr">
        <is>
          <t>Inpin</t>
        </is>
      </c>
      <c r="D1359" t="n">
        <v>0</v>
      </c>
      <c r="E1359" t="n">
        <v>0.052</v>
      </c>
      <c r="F1359" t="n">
        <v>0.042</v>
      </c>
      <c r="G1359" t="n">
        <v>0.137</v>
      </c>
      <c r="H1359" t="n">
        <v>0.111</v>
      </c>
    </row>
    <row r="1360">
      <c r="A1360" t="inlineStr">
        <is>
          <t>sw_IBUF[2]: sw_IBUF[2]_inst/O to masterReg/register_reg_r1_0_31_12_17_i_7/I4 sum delays</t>
        </is>
      </c>
      <c r="E1360">
        <f>(E2 + E5 + E7 + E9 + E11 + E15 + E18 + E31 + E41 + E50 + E60 + E69 + E201 + E347 + E349 + E806 + E809 + E930 + E976 + E990 + E1035 + E1054 + E1346 + E1350 + E1354 + E1357 + E1359)</f>
        <v/>
      </c>
      <c r="F1360">
        <f>(F2 + F5 + F7 + F9 + F11 + F15 + F18 + F31 + F41 + F50 + F60 + F69 + F201 + F347 + F349 + F806 + F809 + F930 + F976 + F990 + F1035 + F1054 + F1346 + F1350 + F1354 + F1357 + F1359)</f>
        <v/>
      </c>
      <c r="G1360">
        <f>(G2 + G5 + G7 + G9 + G11 + G15 + G18 + G31 + G41 + G50 + G60 + G69 + G201 + G347 + G349 + G806 + G809 + G930 + G976 + G990 + G1035 + G1054 + G1346 + G1350 + G1354 + G1357 + G1359)</f>
        <v/>
      </c>
      <c r="H1360">
        <f>(H2 + H5 + H7 + H9 + H11 + H15 + H18 + H31 + H41 + H50 + H60 + H69 + H201 + H347 + H349 + H806 + H809 + H930 + H976 + H990 + H1035 + H1054 + H1346 + H1350 + H1354 + H1357 + H1359)</f>
        <v/>
      </c>
      <c r="J1360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J1346 + J1349 + J1350 + J1353 + J1354 + J1356 + J1357 + J1358 + J1359)</f>
        <v/>
      </c>
    </row>
    <row r="1361">
      <c r="A1361" t="inlineStr">
        <is>
          <t>sw_IBUF[2]: sw_IBUF[2]_inst/O to masterReg/register_reg_r1_0_31_12_17_i_7/I4sum delays + cap delay</t>
        </is>
      </c>
      <c r="E1361">
        <f>1000*(E1360 + J1360)</f>
        <v/>
      </c>
      <c r="F1361">
        <f>1000*(F1360 + J1360)</f>
        <v/>
      </c>
      <c r="G1361">
        <f>1000*(G1360 + J1360)</f>
        <v/>
      </c>
      <c r="H1361">
        <f>1000*(H1360 + J1360)</f>
        <v/>
      </c>
    </row>
    <row r="1363">
      <c r="A1363" t="inlineStr">
        <is>
          <t>sw_IBUF[2]: sw_IBUF[2]_inst/O to masterReg/register_reg_r1_0_31_12_17_i_7/I4Total delay (from Vivado)</t>
        </is>
      </c>
      <c r="E1363" t="inlineStr">
        <is>
          <t>1981</t>
        </is>
      </c>
      <c r="F1363" t="inlineStr">
        <is>
          <t>1736</t>
        </is>
      </c>
      <c r="G1363" t="inlineStr">
        <is>
          <t>3293</t>
        </is>
      </c>
      <c r="H1363" t="inlineStr">
        <is>
          <t>2823</t>
        </is>
      </c>
    </row>
    <row r="1365">
      <c r="A1365" t="inlineStr">
        <is>
          <t>INT_L_X10Y49/INT_L.NW2END1-&gt;&gt;IMUX_L26</t>
        </is>
      </c>
      <c r="B1365" t="inlineStr">
        <is>
          <t>Buffer</t>
        </is>
      </c>
      <c r="C1365" t="n">
        <v>1.6107141875</v>
      </c>
      <c r="D1365" t="n">
        <v>0.007713</v>
      </c>
      <c r="E1365" t="n">
        <v>0.047</v>
      </c>
      <c r="F1365" t="n">
        <v>0.038</v>
      </c>
      <c r="G1365" t="n">
        <v>0.138</v>
      </c>
      <c r="H1365" t="n">
        <v>0.114</v>
      </c>
      <c r="I1365">
        <f>((((D1370) + (D1369))) + (D1366 + D1367))</f>
        <v/>
      </c>
      <c r="J1365">
        <f>(((((D1370) + (D1369))) + (D1366 + D1367))*C1365)</f>
        <v/>
      </c>
    </row>
    <row r="1366">
      <c r="A1366" t="inlineStr">
        <is>
          <t>INT_L_X10Y49/IMUX_L26</t>
        </is>
      </c>
      <c r="B1366" t="inlineStr">
        <is>
          <t>Part of wire</t>
        </is>
      </c>
      <c r="C1366" t="n">
        <v>0</v>
      </c>
      <c r="D1366" t="n">
        <v>0</v>
      </c>
    </row>
    <row r="1367">
      <c r="A1367" t="inlineStr">
        <is>
          <t>CLBLM_L_X10Y49/CLBLM_IMUX26</t>
        </is>
      </c>
      <c r="B1367" t="inlineStr">
        <is>
          <t>Part of wire</t>
        </is>
      </c>
      <c r="C1367" t="n">
        <v>0</v>
      </c>
      <c r="D1367" t="n">
        <v>0</v>
      </c>
      <c r="I1367">
        <f>(((D1366 + D1367)/2) + (((D1370) + (D1369))))</f>
        <v/>
      </c>
      <c r="J1367">
        <f>((C1366 + C1367)*(((D1366 + D1367)/2) + (((D1370) + (D1369)))))</f>
        <v/>
      </c>
    </row>
    <row r="1368">
      <c r="A1368" t="inlineStr">
        <is>
          <t>CLBLM_L_X10Y49/CLBLM_L.CLBLM_IMUX26-&gt;CLBLM_L_B4</t>
        </is>
      </c>
      <c r="B1368" t="inlineStr">
        <is>
          <t>PassTransistor</t>
        </is>
      </c>
      <c r="C1368" t="n">
        <v>0</v>
      </c>
      <c r="E1368" t="n">
        <v>0</v>
      </c>
      <c r="F1368" t="n">
        <v>0</v>
      </c>
      <c r="G1368" t="n">
        <v>0</v>
      </c>
      <c r="H1368" t="n">
        <v>0</v>
      </c>
      <c r="I1368">
        <f>((D1370) + (D1369))</f>
        <v/>
      </c>
      <c r="J1368">
        <f>(((D1370) + (D1369))*C1368)</f>
        <v/>
      </c>
    </row>
    <row r="1369">
      <c r="A1369" t="inlineStr">
        <is>
          <t>CLBLM_L_X10Y49/CLBLM_L_B4</t>
        </is>
      </c>
      <c r="B1369" t="inlineStr">
        <is>
          <t>Part of wire</t>
        </is>
      </c>
      <c r="C1369" t="n">
        <v>0</v>
      </c>
      <c r="D1369" t="n">
        <v>0</v>
      </c>
      <c r="I1369">
        <f>(((D1369)/2) + (D1370))</f>
        <v/>
      </c>
      <c r="J1369">
        <f>((C1369)*(((D1369)/2) + (D1370)))</f>
        <v/>
      </c>
    </row>
    <row r="1370">
      <c r="A1370" t="inlineStr">
        <is>
          <t>ALU1/register_reg_r1_0_31_12_17_i_8/I2</t>
        </is>
      </c>
      <c r="B1370" t="inlineStr">
        <is>
          <t>Inpin</t>
        </is>
      </c>
      <c r="D1370" t="n">
        <v>0</v>
      </c>
      <c r="E1370" t="n">
        <v>0.107</v>
      </c>
      <c r="F1370" t="n">
        <v>0.08599999999999999</v>
      </c>
      <c r="G1370" t="n">
        <v>0.282</v>
      </c>
      <c r="H1370" t="n">
        <v>0.228</v>
      </c>
    </row>
    <row r="1371">
      <c r="A1371" t="inlineStr">
        <is>
          <t>sw_IBUF[2]: sw_IBUF[2]_inst/O to ALU1/register_reg_r1_0_31_12_17_i_8/I2 sum delays</t>
        </is>
      </c>
      <c r="E1371">
        <f>(E2 + E5 + E7 + E9 + E11 + E15 + E18 + E31 + E41 + E50 + E60 + E69 + E201 + E347 + E349 + E806 + E809 + E930 + E976 + E990 + E1035 + E1054 + E1346 + E1365 + E1368 + E1370)</f>
        <v/>
      </c>
      <c r="F1371">
        <f>(F2 + F5 + F7 + F9 + F11 + F15 + F18 + F31 + F41 + F50 + F60 + F69 + F201 + F347 + F349 + F806 + F809 + F930 + F976 + F990 + F1035 + F1054 + F1346 + F1365 + F1368 + F1370)</f>
        <v/>
      </c>
      <c r="G1371">
        <f>(G2 + G5 + G7 + G9 + G11 + G15 + G18 + G31 + G41 + G50 + G60 + G69 + G201 + G347 + G349 + G806 + G809 + G930 + G976 + G990 + G1035 + G1054 + G1346 + G1365 + G1368 + G1370)</f>
        <v/>
      </c>
      <c r="H1371">
        <f>(H2 + H5 + H7 + H9 + H11 + H15 + H18 + H31 + H41 + H50 + H60 + H69 + H201 + H347 + H349 + H806 + H809 + H930 + H976 + H990 + H1035 + H1054 + H1346 + H1365 + H1368 + H1370)</f>
        <v/>
      </c>
      <c r="J1371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J1054 + J1056 + J1346 + J1349 + J1365 + J1367 + J1368 + J1369 + J1370)</f>
        <v/>
      </c>
    </row>
    <row r="1372">
      <c r="A1372" t="inlineStr">
        <is>
          <t>sw_IBUF[2]: sw_IBUF[2]_inst/O to ALU1/register_reg_r1_0_31_12_17_i_8/I2sum delays + cap delay</t>
        </is>
      </c>
      <c r="E1372">
        <f>1000*(E1371 + J1371)</f>
        <v/>
      </c>
      <c r="F1372">
        <f>1000*(F1371 + J1371)</f>
        <v/>
      </c>
      <c r="G1372">
        <f>1000*(G1371 + J1371)</f>
        <v/>
      </c>
      <c r="H1372">
        <f>1000*(H1371 + J1371)</f>
        <v/>
      </c>
    </row>
    <row r="1374">
      <c r="A1374" t="inlineStr">
        <is>
          <t>sw_IBUF[2]: sw_IBUF[2]_inst/O to ALU1/register_reg_r1_0_31_12_17_i_8/I2Total delay (from Vivado)</t>
        </is>
      </c>
      <c r="E1374" t="inlineStr">
        <is>
          <t>1985</t>
        </is>
      </c>
      <c r="F1374" t="inlineStr">
        <is>
          <t>1737</t>
        </is>
      </c>
      <c r="G1374" t="inlineStr">
        <is>
          <t>3303</t>
        </is>
      </c>
      <c r="H1374" t="inlineStr">
        <is>
          <t>2826</t>
        </is>
      </c>
    </row>
    <row r="1376">
      <c r="A1376" t="inlineStr">
        <is>
          <t>INT_R_X11Y47/INT_R.NE2END1-&gt;&gt;NN2BEG1</t>
        </is>
      </c>
      <c r="B1376" t="inlineStr">
        <is>
          <t>Buffer</t>
        </is>
      </c>
      <c r="C1376" t="n">
        <v>1.1851186875</v>
      </c>
      <c r="D1376" t="n">
        <v>0.008473000000000001</v>
      </c>
      <c r="E1376" t="n">
        <v>0.06</v>
      </c>
      <c r="F1376" t="n">
        <v>0.05</v>
      </c>
      <c r="G1376" t="n">
        <v>0.132</v>
      </c>
      <c r="H1376" t="n">
        <v>0.109</v>
      </c>
      <c r="I1376">
        <f>((D1380 + D1395) + (D1377 + D1378 + D1379))</f>
        <v/>
      </c>
      <c r="J1376">
        <f>(((D1380 + D1395) + (D1377 + D1378 + D1379))*C1376)</f>
        <v/>
      </c>
    </row>
    <row r="1377">
      <c r="A1377" t="inlineStr">
        <is>
          <t>INT_R_X11Y47/NN2BEG1</t>
        </is>
      </c>
      <c r="B1377" t="inlineStr">
        <is>
          <t>Part of wire</t>
        </is>
      </c>
      <c r="C1377" t="n">
        <v>0</v>
      </c>
      <c r="D1377" t="n">
        <v>0</v>
      </c>
    </row>
    <row r="1378">
      <c r="A1378" t="inlineStr">
        <is>
          <t>INT_R_X11Y49/NN2END1</t>
        </is>
      </c>
      <c r="B1378" t="inlineStr">
        <is>
          <t>Part of wire</t>
        </is>
      </c>
      <c r="C1378" t="n">
        <v>0</v>
      </c>
      <c r="D1378" t="n">
        <v>0</v>
      </c>
    </row>
    <row r="1379">
      <c r="A1379" t="inlineStr">
        <is>
          <t>INT_R_X11Y48/NN2A1</t>
        </is>
      </c>
      <c r="B1379" t="inlineStr">
        <is>
          <t>Part of wire</t>
        </is>
      </c>
      <c r="C1379" t="n">
        <v>0</v>
      </c>
      <c r="D1379" t="n">
        <v>0</v>
      </c>
      <c r="I1379">
        <f>(((D1377 + D1378 + D1379)/2) + (D1380 + D1395))</f>
        <v/>
      </c>
      <c r="J1379">
        <f>((C1377 + C1378 + C1379)*(((D1377 + D1378 + D1379)/2) + (D1380 + D1395)))</f>
        <v/>
      </c>
    </row>
    <row r="1380">
      <c r="A1380" t="inlineStr">
        <is>
          <t>INT_R_X11Y49/INT_R.NN2END1-&gt;&gt;BYP_ALT4</t>
        </is>
      </c>
      <c r="B1380" t="inlineStr">
        <is>
          <t>Buffer</t>
        </is>
      </c>
      <c r="C1380" t="n">
        <v>0</v>
      </c>
      <c r="D1380" t="n">
        <v>0.00757</v>
      </c>
      <c r="E1380" t="n">
        <v>0</v>
      </c>
      <c r="F1380" t="n">
        <v>0</v>
      </c>
      <c r="G1380" t="n">
        <v>0</v>
      </c>
      <c r="H1380" t="n">
        <v>0</v>
      </c>
      <c r="I1380">
        <f>((D1382) + (D1381))</f>
        <v/>
      </c>
      <c r="J1380">
        <f>(((D1382) + (D1381))*C1380)</f>
        <v/>
      </c>
    </row>
    <row r="1381">
      <c r="A1381" t="inlineStr">
        <is>
          <t>INT_R_X11Y49/BYP_ALT4</t>
        </is>
      </c>
      <c r="B1381" t="inlineStr">
        <is>
          <t>Part of wire</t>
        </is>
      </c>
      <c r="C1381" t="n">
        <v>0</v>
      </c>
      <c r="D1381" t="n">
        <v>0</v>
      </c>
      <c r="I1381">
        <f>(((D1381)/2) + (D1382))</f>
        <v/>
      </c>
      <c r="J1381">
        <f>((C1381)*(((D1381)/2) + (D1382)))</f>
        <v/>
      </c>
    </row>
    <row r="1382">
      <c r="A1382" t="inlineStr">
        <is>
          <t>INT_R_X11Y49/INT_R.BYP_ALT4-&gt;&gt;BYP_BOUNCE4</t>
        </is>
      </c>
      <c r="B1382" t="inlineStr">
        <is>
          <t>Buffer</t>
        </is>
      </c>
      <c r="C1382" t="n">
        <v>1.4764880625</v>
      </c>
      <c r="D1382" t="n">
        <v>0</v>
      </c>
      <c r="E1382" t="n">
        <v>0.059</v>
      </c>
      <c r="F1382" t="n">
        <v>0.049</v>
      </c>
      <c r="G1382" t="n">
        <v>0.178</v>
      </c>
      <c r="H1382" t="n">
        <v>0.147</v>
      </c>
      <c r="I1382">
        <f>((D1384) + (D1383))</f>
        <v/>
      </c>
      <c r="J1382">
        <f>(((D1384) + (D1383))*C1382)</f>
        <v/>
      </c>
    </row>
    <row r="1383">
      <c r="A1383" t="inlineStr">
        <is>
          <t>INT_R_X11Y49/BYP_BOUNCE4</t>
        </is>
      </c>
      <c r="B1383" t="inlineStr">
        <is>
          <t>Part of wire</t>
        </is>
      </c>
      <c r="C1383" t="n">
        <v>0</v>
      </c>
      <c r="D1383" t="n">
        <v>0</v>
      </c>
      <c r="I1383">
        <f>(((D1383)/2) + (D1384))</f>
        <v/>
      </c>
      <c r="J1383">
        <f>((C1383)*(((D1383)/2) + (D1384)))</f>
        <v/>
      </c>
    </row>
    <row r="1384">
      <c r="A1384" t="inlineStr">
        <is>
          <t>INT_R_X11Y49/INT_R.BYP_BOUNCE4-&gt;&gt;IMUX22</t>
        </is>
      </c>
      <c r="B1384" t="inlineStr">
        <is>
          <t>Buffer</t>
        </is>
      </c>
      <c r="C1384" t="n">
        <v>1.6107141875</v>
      </c>
      <c r="D1384" t="n">
        <v>0.007713</v>
      </c>
      <c r="E1384" t="n">
        <v>0.047</v>
      </c>
      <c r="F1384" t="n">
        <v>0.038</v>
      </c>
      <c r="G1384" t="n">
        <v>0.138</v>
      </c>
      <c r="H1384" t="n">
        <v>0.114</v>
      </c>
      <c r="I1384">
        <f>((((D1389) + (D1388))) + (D1385 + D1386))</f>
        <v/>
      </c>
      <c r="J1384">
        <f>(((((D1389) + (D1388))) + (D1385 + D1386))*C1384)</f>
        <v/>
      </c>
    </row>
    <row r="1385">
      <c r="A1385" t="inlineStr">
        <is>
          <t>INT_R_X11Y49/IMUX22</t>
        </is>
      </c>
      <c r="B1385" t="inlineStr">
        <is>
          <t>Part of wire</t>
        </is>
      </c>
      <c r="C1385" t="n">
        <v>0</v>
      </c>
      <c r="D1385" t="n">
        <v>0</v>
      </c>
    </row>
    <row r="1386">
      <c r="A1386" t="inlineStr">
        <is>
          <t>CLBLM_R_X11Y49/CLBLM_IMUX22</t>
        </is>
      </c>
      <c r="B1386" t="inlineStr">
        <is>
          <t>Part of wire</t>
        </is>
      </c>
      <c r="C1386" t="n">
        <v>0</v>
      </c>
      <c r="D1386" t="n">
        <v>0</v>
      </c>
      <c r="I1386">
        <f>(((D1385 + D1386)/2) + (((D1389) + (D1388))))</f>
        <v/>
      </c>
      <c r="J1386">
        <f>((C1385 + C1386)*(((D1385 + D1386)/2) + (((D1389) + (D1388)))))</f>
        <v/>
      </c>
    </row>
    <row r="1387">
      <c r="A1387" t="inlineStr">
        <is>
          <t>CLBLM_R_X11Y49/CLBLM_R.CLBLM_IMUX22-&gt;CLBLM_M_C3</t>
        </is>
      </c>
      <c r="B1387" t="inlineStr">
        <is>
          <t>PassTransistor</t>
        </is>
      </c>
      <c r="C1387" t="n">
        <v>0</v>
      </c>
      <c r="E1387" t="n">
        <v>0</v>
      </c>
      <c r="F1387" t="n">
        <v>0</v>
      </c>
      <c r="G1387" t="n">
        <v>0</v>
      </c>
      <c r="H1387" t="n">
        <v>0</v>
      </c>
      <c r="I1387">
        <f>((D1389) + (D1388))</f>
        <v/>
      </c>
      <c r="J1387">
        <f>(((D1389) + (D1388))*C1387)</f>
        <v/>
      </c>
    </row>
    <row r="1388">
      <c r="A1388" t="inlineStr">
        <is>
          <t>CLBLM_R_X11Y49/CLBLM_M_C3</t>
        </is>
      </c>
      <c r="B1388" t="inlineStr">
        <is>
          <t>Part of wire</t>
        </is>
      </c>
      <c r="C1388" t="n">
        <v>0</v>
      </c>
      <c r="D1388" t="n">
        <v>0</v>
      </c>
      <c r="I1388">
        <f>(((D1388)/2) + (D1389))</f>
        <v/>
      </c>
      <c r="J1388">
        <f>((C1388)*(((D1388)/2) + (D1389)))</f>
        <v/>
      </c>
    </row>
    <row r="1389">
      <c r="A1389" t="inlineStr">
        <is>
          <t>masterReg/readData2[13]_i_2/I3</t>
        </is>
      </c>
      <c r="B1389" t="inlineStr">
        <is>
          <t>Inpin</t>
        </is>
      </c>
      <c r="D1389" t="n">
        <v>0</v>
      </c>
      <c r="E1389" t="n">
        <v>0.14</v>
      </c>
      <c r="F1389" t="n">
        <v>0.113</v>
      </c>
      <c r="G1389" t="n">
        <v>0.368</v>
      </c>
      <c r="H1389" t="n">
        <v>0.297</v>
      </c>
    </row>
    <row r="1390">
      <c r="A1390" t="inlineStr">
        <is>
          <t>sw_IBUF[2]: sw_IBUF[2]_inst/O to masterReg/readData2[13]_i_2/I3 sum delays</t>
        </is>
      </c>
      <c r="E1390">
        <f>(E2 + E5 + E7 + E9 + E11 + E15 + E18 + E31 + E41 + E50 + E60 + E69 + E201 + E347 + E349 + E806 + E809 + E930 + E976 + E990 + E1035 + E1376 + E1380 + E1382 + E1384 + E1387 + E1389)</f>
        <v/>
      </c>
      <c r="F1390">
        <f>(F2 + F5 + F7 + F9 + F11 + F15 + F18 + F31 + F41 + F50 + F60 + F69 + F201 + F347 + F349 + F806 + F809 + F930 + F976 + F990 + F1035 + F1376 + F1380 + F1382 + F1384 + F1387 + F1389)</f>
        <v/>
      </c>
      <c r="G1390">
        <f>(G2 + G5 + G7 + G9 + G11 + G15 + G18 + G31 + G41 + G50 + G60 + G69 + G201 + G347 + G349 + G806 + G809 + G930 + G976 + G990 + G1035 + G1376 + G1380 + G1382 + G1384 + G1387 + G1389)</f>
        <v/>
      </c>
      <c r="H1390">
        <f>(H2 + H5 + H7 + H9 + H11 + H15 + H18 + H31 + H41 + H50 + H60 + H69 + H201 + H347 + H349 + H806 + H809 + H930 + H976 + H990 + H1035 + H1376 + H1380 + H1382 + H1384 + H1387 + H1389)</f>
        <v/>
      </c>
      <c r="J1390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J1376 + J1379 + J1380 + J1381 + J1382 + J1383 + J1384 + J1386 + J1387 + J1388 + J1389)</f>
        <v/>
      </c>
    </row>
    <row r="1391">
      <c r="A1391" t="inlineStr">
        <is>
          <t>sw_IBUF[2]: sw_IBUF[2]_inst/O to masterReg/readData2[13]_i_2/I3sum delays + cap delay</t>
        </is>
      </c>
      <c r="E1391">
        <f>1000*(E1390 + J1390)</f>
        <v/>
      </c>
      <c r="F1391">
        <f>1000*(F1390 + J1390)</f>
        <v/>
      </c>
      <c r="G1391">
        <f>1000*(G1390 + J1390)</f>
        <v/>
      </c>
      <c r="H1391">
        <f>1000*(H1390 + J1390)</f>
        <v/>
      </c>
    </row>
    <row r="1393">
      <c r="A1393" t="inlineStr">
        <is>
          <t>sw_IBUF[2]: sw_IBUF[2]_inst/O to masterReg/readData2[13]_i_2/I3Total delay (from Vivado)</t>
        </is>
      </c>
      <c r="E1393" t="inlineStr">
        <is>
          <t>2015</t>
        </is>
      </c>
      <c r="F1393" t="inlineStr">
        <is>
          <t>1759</t>
        </is>
      </c>
      <c r="G1393" t="inlineStr">
        <is>
          <t>3379</t>
        </is>
      </c>
      <c r="H1393" t="inlineStr">
        <is>
          <t>2882</t>
        </is>
      </c>
    </row>
    <row r="1395">
      <c r="A1395" t="inlineStr">
        <is>
          <t>INT_R_X11Y49/INT_R.NN2END1-&gt;&gt;WR1BEG2</t>
        </is>
      </c>
      <c r="B1395" t="inlineStr">
        <is>
          <t>Buffer</t>
        </is>
      </c>
      <c r="C1395" t="n">
        <v>1.16220225</v>
      </c>
      <c r="D1395" t="n">
        <v>0.008429000000000001</v>
      </c>
      <c r="E1395" t="n">
        <v>0.043</v>
      </c>
      <c r="F1395" t="n">
        <v>0.035</v>
      </c>
      <c r="G1395" t="n">
        <v>0.123</v>
      </c>
      <c r="H1395" t="n">
        <v>0.102</v>
      </c>
      <c r="I1395">
        <f>((D1398 + D1409 + D1420) + (D1396 + D1397))</f>
        <v/>
      </c>
      <c r="J1395">
        <f>(((D1398 + D1409 + D1420) + (D1396 + D1397))*C1395)</f>
        <v/>
      </c>
    </row>
    <row r="1396">
      <c r="A1396" t="inlineStr">
        <is>
          <t>INT_R_X11Y49/WR1BEG2</t>
        </is>
      </c>
      <c r="B1396" t="inlineStr">
        <is>
          <t>Part of wire</t>
        </is>
      </c>
      <c r="C1396" t="n">
        <v>0</v>
      </c>
      <c r="D1396" t="n">
        <v>0</v>
      </c>
    </row>
    <row r="1397">
      <c r="A1397" t="inlineStr">
        <is>
          <t>INT_L_X10Y49/WR1END2</t>
        </is>
      </c>
      <c r="B1397" t="inlineStr">
        <is>
          <t>Part of wire</t>
        </is>
      </c>
      <c r="C1397" t="n">
        <v>0</v>
      </c>
      <c r="D1397" t="n">
        <v>0</v>
      </c>
      <c r="I1397">
        <f>(((D1396 + D1397)/2) + (D1398 + D1409 + D1420))</f>
        <v/>
      </c>
      <c r="J1397">
        <f>((C1396 + C1397)*(((D1396 + D1397)/2) + (D1398 + D1409 + D1420)))</f>
        <v/>
      </c>
    </row>
    <row r="1398">
      <c r="A1398" t="inlineStr">
        <is>
          <t>INT_L_X10Y49/INT_L.WR1END2-&gt;&gt;IMUX_L27</t>
        </is>
      </c>
      <c r="B1398" t="inlineStr">
        <is>
          <t>Buffer</t>
        </is>
      </c>
      <c r="C1398" t="n">
        <v>1.6107141875</v>
      </c>
      <c r="D1398" t="n">
        <v>0.007713</v>
      </c>
      <c r="E1398" t="n">
        <v>0.047</v>
      </c>
      <c r="F1398" t="n">
        <v>0.038</v>
      </c>
      <c r="G1398" t="n">
        <v>0.138</v>
      </c>
      <c r="H1398" t="n">
        <v>0.114</v>
      </c>
      <c r="I1398">
        <f>((((D1403) + (D1402))) + (D1399 + D1400))</f>
        <v/>
      </c>
      <c r="J1398">
        <f>(((((D1403) + (D1402))) + (D1399 + D1400))*C1398)</f>
        <v/>
      </c>
    </row>
    <row r="1399">
      <c r="A1399" t="inlineStr">
        <is>
          <t>INT_L_X10Y49/IMUX_L27</t>
        </is>
      </c>
      <c r="B1399" t="inlineStr">
        <is>
          <t>Part of wire</t>
        </is>
      </c>
      <c r="C1399" t="n">
        <v>0</v>
      </c>
      <c r="D1399" t="n">
        <v>0</v>
      </c>
    </row>
    <row r="1400">
      <c r="A1400" t="inlineStr">
        <is>
          <t>CLBLM_L_X10Y49/CLBLM_IMUX27</t>
        </is>
      </c>
      <c r="B1400" t="inlineStr">
        <is>
          <t>Part of wire</t>
        </is>
      </c>
      <c r="C1400" t="n">
        <v>0</v>
      </c>
      <c r="D1400" t="n">
        <v>0</v>
      </c>
      <c r="I1400">
        <f>(((D1399 + D1400)/2) + (((D1403) + (D1402))))</f>
        <v/>
      </c>
      <c r="J1400">
        <f>((C1399 + C1400)*(((D1399 + D1400)/2) + (((D1403) + (D1402)))))</f>
        <v/>
      </c>
    </row>
    <row r="1401">
      <c r="A1401" t="inlineStr">
        <is>
          <t>CLBLM_L_X10Y49/CLBLM_L.CLBLM_IMUX27-&gt;CLBLM_M_B4</t>
        </is>
      </c>
      <c r="B1401" t="inlineStr">
        <is>
          <t>PassTransistor</t>
        </is>
      </c>
      <c r="C1401" t="n">
        <v>0</v>
      </c>
      <c r="E1401" t="n">
        <v>0</v>
      </c>
      <c r="F1401" t="n">
        <v>0</v>
      </c>
      <c r="G1401" t="n">
        <v>0</v>
      </c>
      <c r="H1401" t="n">
        <v>0</v>
      </c>
      <c r="I1401">
        <f>((D1403) + (D1402))</f>
        <v/>
      </c>
      <c r="J1401">
        <f>(((D1403) + (D1402))*C1401)</f>
        <v/>
      </c>
    </row>
    <row r="1402">
      <c r="A1402" t="inlineStr">
        <is>
          <t>CLBLM_L_X10Y49/CLBLM_M_B4</t>
        </is>
      </c>
      <c r="B1402" t="inlineStr">
        <is>
          <t>Part of wire</t>
        </is>
      </c>
      <c r="C1402" t="n">
        <v>0</v>
      </c>
      <c r="D1402" t="n">
        <v>0</v>
      </c>
      <c r="I1402">
        <f>(((D1402)/2) + (D1403))</f>
        <v/>
      </c>
      <c r="J1402">
        <f>((C1402)*(((D1402)/2) + (D1403)))</f>
        <v/>
      </c>
    </row>
    <row r="1403">
      <c r="A1403" t="inlineStr">
        <is>
          <t>ALU1/register_reg_r1_0_31_12_17_i_12/I2</t>
        </is>
      </c>
      <c r="B1403" t="inlineStr">
        <is>
          <t>Inpin</t>
        </is>
      </c>
      <c r="D1403" t="n">
        <v>0</v>
      </c>
      <c r="E1403" t="n">
        <v>0.112</v>
      </c>
      <c r="F1403" t="n">
        <v>0.09</v>
      </c>
      <c r="G1403" t="n">
        <v>0.3</v>
      </c>
      <c r="H1403" t="n">
        <v>0.242</v>
      </c>
    </row>
    <row r="1404">
      <c r="A1404" t="inlineStr">
        <is>
          <t>sw_IBUF[2]: sw_IBUF[2]_inst/O to ALU1/register_reg_r1_0_31_12_17_i_12/I2 sum delays</t>
        </is>
      </c>
      <c r="E1404">
        <f>(E2 + E5 + E7 + E9 + E11 + E15 + E18 + E31 + E41 + E50 + E60 + E69 + E201 + E347 + E349 + E806 + E809 + E930 + E976 + E990 + E1035 + E1376 + E1395 + E1398 + E1401 + E1403)</f>
        <v/>
      </c>
      <c r="F1404">
        <f>(F2 + F5 + F7 + F9 + F11 + F15 + F18 + F31 + F41 + F50 + F60 + F69 + F201 + F347 + F349 + F806 + F809 + F930 + F976 + F990 + F1035 + F1376 + F1395 + F1398 + F1401 + F1403)</f>
        <v/>
      </c>
      <c r="G1404">
        <f>(G2 + G5 + G7 + G9 + G11 + G15 + G18 + G31 + G41 + G50 + G60 + G69 + G201 + G347 + G349 + G806 + G809 + G930 + G976 + G990 + G1035 + G1376 + G1395 + G1398 + G1401 + G1403)</f>
        <v/>
      </c>
      <c r="H1404">
        <f>(H2 + H5 + H7 + H9 + H11 + H15 + H18 + H31 + H41 + H50 + H60 + H69 + H201 + H347 + H349 + H806 + H809 + H930 + H976 + H990 + H1035 + H1376 + H1395 + H1398 + H1401 + H1403)</f>
        <v/>
      </c>
      <c r="J1404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J1376 + J1379 + J1395 + J1397 + J1398 + J1400 + J1401 + J1402 + J1403)</f>
        <v/>
      </c>
    </row>
    <row r="1405">
      <c r="A1405" t="inlineStr">
        <is>
          <t>sw_IBUF[2]: sw_IBUF[2]_inst/O to ALU1/register_reg_r1_0_31_12_17_i_12/I2sum delays + cap delay</t>
        </is>
      </c>
      <c r="E1405">
        <f>1000*(E1404 + J1404)</f>
        <v/>
      </c>
      <c r="F1405">
        <f>1000*(F1404 + J1404)</f>
        <v/>
      </c>
      <c r="G1405">
        <f>1000*(G1404 + J1404)</f>
        <v/>
      </c>
      <c r="H1405">
        <f>1000*(H1404 + J1404)</f>
        <v/>
      </c>
    </row>
    <row r="1407">
      <c r="A1407" t="inlineStr">
        <is>
          <t>sw_IBUF[2]: sw_IBUF[2]_inst/O to ALU1/register_reg_r1_0_31_12_17_i_12/I2Total delay (from Vivado)</t>
        </is>
      </c>
      <c r="E1407" t="inlineStr">
        <is>
          <t>1985</t>
        </is>
      </c>
      <c r="F1407" t="inlineStr">
        <is>
          <t>1736</t>
        </is>
      </c>
      <c r="G1407" t="inlineStr">
        <is>
          <t>3305</t>
        </is>
      </c>
      <c r="H1407" t="inlineStr">
        <is>
          <t>2826</t>
        </is>
      </c>
    </row>
    <row r="1409">
      <c r="A1409" t="inlineStr">
        <is>
          <t>INT_L_X10Y49/INT_L.WR1END2-&gt;&gt;IMUX_L20</t>
        </is>
      </c>
      <c r="B1409" t="inlineStr">
        <is>
          <t>Buffer</t>
        </is>
      </c>
      <c r="C1409" t="n">
        <v>1.6107141875</v>
      </c>
      <c r="D1409" t="n">
        <v>0.007713</v>
      </c>
      <c r="E1409" t="n">
        <v>0.047</v>
      </c>
      <c r="F1409" t="n">
        <v>0.038</v>
      </c>
      <c r="G1409" t="n">
        <v>0.138</v>
      </c>
      <c r="H1409" t="n">
        <v>0.114</v>
      </c>
      <c r="I1409">
        <f>((((D1414) + (D1413))) + (D1410 + D1411))</f>
        <v/>
      </c>
      <c r="J1409">
        <f>(((((D1414) + (D1413))) + (D1410 + D1411))*C1409)</f>
        <v/>
      </c>
    </row>
    <row r="1410">
      <c r="A1410" t="inlineStr">
        <is>
          <t>INT_L_X10Y49/IMUX_L20</t>
        </is>
      </c>
      <c r="B1410" t="inlineStr">
        <is>
          <t>Part of wire</t>
        </is>
      </c>
      <c r="C1410" t="n">
        <v>0</v>
      </c>
      <c r="D1410" t="n">
        <v>0</v>
      </c>
    </row>
    <row r="1411">
      <c r="A1411" t="inlineStr">
        <is>
          <t>CLBLM_L_X10Y49/CLBLM_IMUX20</t>
        </is>
      </c>
      <c r="B1411" t="inlineStr">
        <is>
          <t>Part of wire</t>
        </is>
      </c>
      <c r="C1411" t="n">
        <v>0</v>
      </c>
      <c r="D1411" t="n">
        <v>0</v>
      </c>
      <c r="I1411">
        <f>(((D1410 + D1411)/2) + (((D1414) + (D1413))))</f>
        <v/>
      </c>
      <c r="J1411">
        <f>((C1410 + C1411)*(((D1410 + D1411)/2) + (((D1414) + (D1413)))))</f>
        <v/>
      </c>
    </row>
    <row r="1412">
      <c r="A1412" t="inlineStr">
        <is>
          <t>CLBLM_L_X10Y49/CLBLM_L.CLBLM_IMUX20-&gt;CLBLM_L_C2</t>
        </is>
      </c>
      <c r="B1412" t="inlineStr">
        <is>
          <t>PassTransistor</t>
        </is>
      </c>
      <c r="C1412" t="n">
        <v>0</v>
      </c>
      <c r="E1412" t="n">
        <v>0</v>
      </c>
      <c r="F1412" t="n">
        <v>0</v>
      </c>
      <c r="G1412" t="n">
        <v>0</v>
      </c>
      <c r="H1412" t="n">
        <v>0</v>
      </c>
      <c r="I1412">
        <f>((D1414) + (D1413))</f>
        <v/>
      </c>
      <c r="J1412">
        <f>(((D1414) + (D1413))*C1412)</f>
        <v/>
      </c>
    </row>
    <row r="1413">
      <c r="A1413" t="inlineStr">
        <is>
          <t>CLBLM_L_X10Y49/CLBLM_L_C2</t>
        </is>
      </c>
      <c r="B1413" t="inlineStr">
        <is>
          <t>Part of wire</t>
        </is>
      </c>
      <c r="C1413" t="n">
        <v>0</v>
      </c>
      <c r="D1413" t="n">
        <v>0</v>
      </c>
      <c r="I1413">
        <f>(((D1413)/2) + (D1414))</f>
        <v/>
      </c>
      <c r="J1413">
        <f>((C1413)*(((D1413)/2) + (D1414)))</f>
        <v/>
      </c>
    </row>
    <row r="1414">
      <c r="A1414" t="inlineStr">
        <is>
          <t>masterReg/readData2[15]_i_2/I3</t>
        </is>
      </c>
      <c r="B1414" t="inlineStr">
        <is>
          <t>Inpin</t>
        </is>
      </c>
      <c r="D1414" t="n">
        <v>0</v>
      </c>
      <c r="E1414" t="n">
        <v>0.213</v>
      </c>
      <c r="F1414" t="n">
        <v>0.171</v>
      </c>
      <c r="G1414" t="n">
        <v>0.507</v>
      </c>
      <c r="H1414" t="n">
        <v>0.409</v>
      </c>
    </row>
    <row r="1415">
      <c r="A1415" t="inlineStr">
        <is>
          <t>sw_IBUF[2]: sw_IBUF[2]_inst/O to masterReg/readData2[15]_i_2/I3 sum delays</t>
        </is>
      </c>
      <c r="E1415">
        <f>(E2 + E5 + E7 + E9 + E11 + E15 + E18 + E31 + E41 + E50 + E60 + E69 + E201 + E347 + E349 + E806 + E809 + E930 + E976 + E990 + E1035 + E1376 + E1395 + E1409 + E1412 + E1414)</f>
        <v/>
      </c>
      <c r="F1415">
        <f>(F2 + F5 + F7 + F9 + F11 + F15 + F18 + F31 + F41 + F50 + F60 + F69 + F201 + F347 + F349 + F806 + F809 + F930 + F976 + F990 + F1035 + F1376 + F1395 + F1409 + F1412 + F1414)</f>
        <v/>
      </c>
      <c r="G1415">
        <f>(G2 + G5 + G7 + G9 + G11 + G15 + G18 + G31 + G41 + G50 + G60 + G69 + G201 + G347 + G349 + G806 + G809 + G930 + G976 + G990 + G1035 + G1376 + G1395 + G1409 + G1412 + G1414)</f>
        <v/>
      </c>
      <c r="H1415">
        <f>(H2 + H5 + H7 + H9 + H11 + H15 + H18 + H31 + H41 + H50 + H60 + H69 + H201 + H347 + H349 + H806 + H809 + H930 + H976 + H990 + H1035 + H1376 + H1395 + H1409 + H1412 + H1414)</f>
        <v/>
      </c>
      <c r="J1415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J1376 + J1379 + J1395 + J1397 + J1409 + J1411 + J1412 + J1413 + J1414)</f>
        <v/>
      </c>
    </row>
    <row r="1416">
      <c r="A1416" t="inlineStr">
        <is>
          <t>sw_IBUF[2]: sw_IBUF[2]_inst/O to masterReg/readData2[15]_i_2/I3sum delays + cap delay</t>
        </is>
      </c>
      <c r="E1416">
        <f>1000*(E1415 + J1415)</f>
        <v/>
      </c>
      <c r="F1416">
        <f>1000*(F1415 + J1415)</f>
        <v/>
      </c>
      <c r="G1416">
        <f>1000*(G1415 + J1415)</f>
        <v/>
      </c>
      <c r="H1416">
        <f>1000*(H1415 + J1415)</f>
        <v/>
      </c>
    </row>
    <row r="1418">
      <c r="A1418" t="inlineStr">
        <is>
          <t>sw_IBUF[2]: sw_IBUF[2]_inst/O to masterReg/readData2[15]_i_2/I3Total delay (from Vivado)</t>
        </is>
      </c>
      <c r="E1418" t="inlineStr">
        <is>
          <t>2086</t>
        </is>
      </c>
      <c r="F1418" t="inlineStr">
        <is>
          <t>1817</t>
        </is>
      </c>
      <c r="G1418" t="inlineStr">
        <is>
          <t>3490</t>
        </is>
      </c>
      <c r="H1418" t="inlineStr">
        <is>
          <t>2974</t>
        </is>
      </c>
    </row>
    <row r="1420">
      <c r="A1420" t="inlineStr">
        <is>
          <t>INT_L_X10Y49/INT_L.WR1END2-&gt;&gt;IMUX_L35</t>
        </is>
      </c>
      <c r="B1420" t="inlineStr">
        <is>
          <t>Buffer</t>
        </is>
      </c>
      <c r="C1420" t="n">
        <v>1.6107141875</v>
      </c>
      <c r="D1420" t="n">
        <v>0.007713</v>
      </c>
      <c r="E1420" t="n">
        <v>0.047</v>
      </c>
      <c r="F1420" t="n">
        <v>0.038</v>
      </c>
      <c r="G1420" t="n">
        <v>0.138</v>
      </c>
      <c r="H1420" t="n">
        <v>0.114</v>
      </c>
      <c r="I1420">
        <f>((((D1425) + (D1424))) + (D1421 + D1422))</f>
        <v/>
      </c>
      <c r="J1420">
        <f>(((((D1425) + (D1424))) + (D1421 + D1422))*C1420)</f>
        <v/>
      </c>
    </row>
    <row r="1421">
      <c r="A1421" t="inlineStr">
        <is>
          <t>INT_L_X10Y49/IMUX_L35</t>
        </is>
      </c>
      <c r="B1421" t="inlineStr">
        <is>
          <t>Part of wire</t>
        </is>
      </c>
      <c r="C1421" t="n">
        <v>0</v>
      </c>
      <c r="D1421" t="n">
        <v>0</v>
      </c>
    </row>
    <row r="1422">
      <c r="A1422" t="inlineStr">
        <is>
          <t>CLBLM_L_X10Y49/CLBLM_IMUX35</t>
        </is>
      </c>
      <c r="B1422" t="inlineStr">
        <is>
          <t>Part of wire</t>
        </is>
      </c>
      <c r="C1422" t="n">
        <v>0</v>
      </c>
      <c r="D1422" t="n">
        <v>0</v>
      </c>
      <c r="I1422">
        <f>(((D1421 + D1422)/2) + (((D1425) + (D1424))))</f>
        <v/>
      </c>
      <c r="J1422">
        <f>((C1421 + C1422)*(((D1421 + D1422)/2) + (((D1425) + (D1424)))))</f>
        <v/>
      </c>
    </row>
    <row r="1423">
      <c r="A1423" t="inlineStr">
        <is>
          <t>CLBLM_L_X10Y49/CLBLM_L.CLBLM_IMUX35-&gt;CLBLM_M_C6</t>
        </is>
      </c>
      <c r="B1423" t="inlineStr">
        <is>
          <t>PassTransistor</t>
        </is>
      </c>
      <c r="C1423" t="n">
        <v>0</v>
      </c>
      <c r="E1423" t="n">
        <v>0</v>
      </c>
      <c r="F1423" t="n">
        <v>0</v>
      </c>
      <c r="G1423" t="n">
        <v>0</v>
      </c>
      <c r="H1423" t="n">
        <v>0</v>
      </c>
      <c r="I1423">
        <f>((D1425) + (D1424))</f>
        <v/>
      </c>
      <c r="J1423">
        <f>(((D1425) + (D1424))*C1423)</f>
        <v/>
      </c>
    </row>
    <row r="1424">
      <c r="A1424" t="inlineStr">
        <is>
          <t>CLBLM_L_X10Y49/CLBLM_M_C6</t>
        </is>
      </c>
      <c r="B1424" t="inlineStr">
        <is>
          <t>Part of wire</t>
        </is>
      </c>
      <c r="C1424" t="n">
        <v>0</v>
      </c>
      <c r="D1424" t="n">
        <v>0</v>
      </c>
      <c r="I1424">
        <f>(((D1424)/2) + (D1425))</f>
        <v/>
      </c>
      <c r="J1424">
        <f>((C1424)*(((D1424)/2) + (D1425)))</f>
        <v/>
      </c>
    </row>
    <row r="1425">
      <c r="A1425" t="inlineStr">
        <is>
          <t>masterReg/register_reg_r1_0_31_12_17_i_11/I4</t>
        </is>
      </c>
      <c r="B1425" t="inlineStr">
        <is>
          <t>Inpin</t>
        </is>
      </c>
      <c r="D1425" t="n">
        <v>0</v>
      </c>
      <c r="E1425" t="n">
        <v>0.006</v>
      </c>
      <c r="F1425" t="n">
        <v>0.005</v>
      </c>
      <c r="G1425" t="n">
        <v>0.012</v>
      </c>
      <c r="H1425" t="n">
        <v>0.01</v>
      </c>
    </row>
    <row r="1426">
      <c r="A1426" t="inlineStr">
        <is>
          <t>sw_IBUF[2]: sw_IBUF[2]_inst/O to masterReg/register_reg_r1_0_31_12_17_i_11/I4 sum delays</t>
        </is>
      </c>
      <c r="E1426">
        <f>(E2 + E5 + E7 + E9 + E11 + E15 + E18 + E31 + E41 + E50 + E60 + E69 + E201 + E347 + E349 + E806 + E809 + E930 + E976 + E990 + E1035 + E1376 + E1395 + E1420 + E1423 + E1425)</f>
        <v/>
      </c>
      <c r="F1426">
        <f>(F2 + F5 + F7 + F9 + F11 + F15 + F18 + F31 + F41 + F50 + F60 + F69 + F201 + F347 + F349 + F806 + F809 + F930 + F976 + F990 + F1035 + F1376 + F1395 + F1420 + F1423 + F1425)</f>
        <v/>
      </c>
      <c r="G1426">
        <f>(G2 + G5 + G7 + G9 + G11 + G15 + G18 + G31 + G41 + G50 + G60 + G69 + G201 + G347 + G349 + G806 + G809 + G930 + G976 + G990 + G1035 + G1376 + G1395 + G1420 + G1423 + G1425)</f>
        <v/>
      </c>
      <c r="H1426">
        <f>(H2 + H5 + H7 + H9 + H11 + H15 + H18 + H31 + H41 + H50 + H60 + H69 + H201 + H347 + H349 + H806 + H809 + H930 + H976 + H990 + H1035 + H1376 + H1395 + H1420 + H1423 + H1425)</f>
        <v/>
      </c>
      <c r="J1426">
        <f>(J2 + J4 + J5 + J6 + J7 + J8 + J9 + J10 + J11 + J14 + J15 + J17 + J18 + J30 + J31 + J40 + J41 + J49 + J50 + J59 + J60 + J68 + J69 + J77 + J201 + J205 + J347 + J348 + J349 + J351 + J806 + J808 + J809 + J816 + J930 + J934 + J976 + J978 + J990 + J997 + J1035 + J1038 + J1376 + J1379 + J1395 + J1397 + J1420 + J1422 + J1423 + J1424 + J1425)</f>
        <v/>
      </c>
    </row>
    <row r="1427">
      <c r="A1427" t="inlineStr">
        <is>
          <t>sw_IBUF[2]: sw_IBUF[2]_inst/O to masterReg/register_reg_r1_0_31_12_17_i_11/I4sum delays + cap delay</t>
        </is>
      </c>
      <c r="E1427">
        <f>1000*(E1426 + J1426)</f>
        <v/>
      </c>
      <c r="F1427">
        <f>1000*(F1426 + J1426)</f>
        <v/>
      </c>
      <c r="G1427">
        <f>1000*(G1426 + J1426)</f>
        <v/>
      </c>
      <c r="H1427">
        <f>1000*(H1426 + J1426)</f>
        <v/>
      </c>
    </row>
    <row r="1429">
      <c r="A1429" t="inlineStr">
        <is>
          <t>sw_IBUF[2]: sw_IBUF[2]_inst/O to masterReg/register_reg_r1_0_31_12_17_i_11/I4Total delay (from Vivado)</t>
        </is>
      </c>
      <c r="E1429" t="inlineStr">
        <is>
          <t>1879</t>
        </is>
      </c>
      <c r="F1429" t="inlineStr">
        <is>
          <t>1651</t>
        </is>
      </c>
      <c r="G1429" t="inlineStr">
        <is>
          <t>3070</t>
        </is>
      </c>
      <c r="H1429" t="inlineStr">
        <is>
          <t>2637</t>
        </is>
      </c>
    </row>
    <row r="1431">
      <c r="A1431" t="inlineStr">
        <is>
          <t>INT_L_X8Y45/INT_L.EL1END1-&gt;&gt;ER1BEG2</t>
        </is>
      </c>
      <c r="B1431" t="inlineStr">
        <is>
          <t>Buffer</t>
        </is>
      </c>
      <c r="C1431" t="n">
        <v>1.16220225</v>
      </c>
      <c r="D1431" t="n">
        <v>0.008429000000000001</v>
      </c>
      <c r="E1431" t="n">
        <v>0.044</v>
      </c>
      <c r="F1431" t="n">
        <v>0.036</v>
      </c>
      <c r="G1431" t="n">
        <v>0.122</v>
      </c>
      <c r="H1431" t="n">
        <v>0.101</v>
      </c>
      <c r="I1431">
        <f>((D1434) + (D1432 + D1433))</f>
        <v/>
      </c>
      <c r="J1431">
        <f>(((D1434) + (D1432 + D1433))*C1431)</f>
        <v/>
      </c>
    </row>
    <row r="1432">
      <c r="A1432" t="inlineStr">
        <is>
          <t>INT_L_X8Y45/ER1BEG2</t>
        </is>
      </c>
      <c r="B1432" t="inlineStr">
        <is>
          <t>Part of wire</t>
        </is>
      </c>
      <c r="C1432" t="n">
        <v>0</v>
      </c>
      <c r="D1432" t="n">
        <v>0</v>
      </c>
    </row>
    <row r="1433">
      <c r="A1433" t="inlineStr">
        <is>
          <t>INT_R_X9Y45/ER1END2</t>
        </is>
      </c>
      <c r="B1433" t="inlineStr">
        <is>
          <t>Part of wire</t>
        </is>
      </c>
      <c r="C1433" t="n">
        <v>0</v>
      </c>
      <c r="D1433" t="n">
        <v>0</v>
      </c>
      <c r="I1433">
        <f>(((D1432 + D1433)/2) + (D1434))</f>
        <v/>
      </c>
      <c r="J1433">
        <f>((C1432 + C1433)*(((D1432 + D1433)/2) + (D1434)))</f>
        <v/>
      </c>
    </row>
    <row r="1434">
      <c r="A1434" t="inlineStr">
        <is>
          <t>INT_R_X9Y45/INT_R.ER1END2-&gt;&gt;EL1BEG1</t>
        </is>
      </c>
      <c r="B1434" t="inlineStr">
        <is>
          <t>Buffer</t>
        </is>
      </c>
      <c r="C1434" t="n">
        <v>1.16220225</v>
      </c>
      <c r="D1434" t="n">
        <v>0.008429000000000001</v>
      </c>
      <c r="E1434" t="n">
        <v>0.043</v>
      </c>
      <c r="F1434" t="n">
        <v>0.035</v>
      </c>
      <c r="G1434" t="n">
        <v>0.124</v>
      </c>
      <c r="H1434" t="n">
        <v>0.103</v>
      </c>
      <c r="I1434">
        <f>((D1441 + D1452) + (D1435 + D1436 + D1437 + D1438 + D1439 + D1440))</f>
        <v/>
      </c>
      <c r="J1434">
        <f>(((D1441 + D1452) + (D1435 + D1436 + D1437 + D1438 + D1439 + D1440))*C1434)</f>
        <v/>
      </c>
    </row>
    <row r="1435">
      <c r="A1435" t="inlineStr">
        <is>
          <t>INT_R_X9Y45/EL1BEG1</t>
        </is>
      </c>
      <c r="B1435" t="inlineStr">
        <is>
          <t>Part of wire</t>
        </is>
      </c>
      <c r="C1435" t="n">
        <v>0</v>
      </c>
      <c r="D1435" t="n">
        <v>0</v>
      </c>
    </row>
    <row r="1436">
      <c r="A1436" t="inlineStr">
        <is>
          <t>INT_L_X10Y45/EL1END1</t>
        </is>
      </c>
      <c r="B1436" t="inlineStr">
        <is>
          <t>Part of wire</t>
        </is>
      </c>
      <c r="C1436" t="n">
        <v>0</v>
      </c>
      <c r="D1436" t="n">
        <v>0</v>
      </c>
    </row>
    <row r="1437">
      <c r="A1437" t="inlineStr">
        <is>
          <t>INT_INTERFACE_R_X9Y45/INT_INTERFACE_EL1BEG1</t>
        </is>
      </c>
      <c r="B1437" t="inlineStr">
        <is>
          <t>Part of wire</t>
        </is>
      </c>
      <c r="C1437" t="n">
        <v>0</v>
      </c>
      <c r="D1437" t="n">
        <v>0</v>
      </c>
    </row>
    <row r="1438">
      <c r="A1438" t="inlineStr">
        <is>
          <t>DSP_R_X9Y45/DSP_EL1BEG1_0</t>
        </is>
      </c>
      <c r="B1438" t="inlineStr">
        <is>
          <t>Part of wire</t>
        </is>
      </c>
      <c r="C1438" t="n">
        <v>0.04743</v>
      </c>
      <c r="D1438" t="n">
        <v>0.0119</v>
      </c>
    </row>
    <row r="1439">
      <c r="A1439" t="inlineStr">
        <is>
          <t>VBRK_X29Y47/VBRK_EL1BEG1</t>
        </is>
      </c>
      <c r="B1439" t="inlineStr">
        <is>
          <t>Part of wire</t>
        </is>
      </c>
      <c r="C1439" t="n">
        <v>0.01211</v>
      </c>
      <c r="D1439" t="n">
        <v>0.00162</v>
      </c>
    </row>
    <row r="1440">
      <c r="A1440" t="inlineStr">
        <is>
          <t>CLBLM_L_X10Y45/CLBLM_EL1BEG1</t>
        </is>
      </c>
      <c r="B1440" t="inlineStr">
        <is>
          <t>Part of wire</t>
        </is>
      </c>
      <c r="C1440" t="n">
        <v>0.052151</v>
      </c>
      <c r="D1440" t="n">
        <v>0.004690000000000001</v>
      </c>
      <c r="I1440">
        <f>(((D1435 + D1436 + D1437 + D1438 + D1439 + D1440)/2) + (D1441 + D1452))</f>
        <v/>
      </c>
      <c r="J1440">
        <f>((C1435 + C1436 + C1437 + C1438 + C1439 + C1440)*(((D1435 + D1436 + D1437 + D1438 + D1439 + D1440)/2) + (D1441 + D1452)))</f>
        <v/>
      </c>
    </row>
    <row r="1441">
      <c r="A1441" t="inlineStr">
        <is>
          <t>INT_L_X10Y45/INT_L.EL1END1-&gt;&gt;IMUX_L26</t>
        </is>
      </c>
      <c r="B1441" t="inlineStr">
        <is>
          <t>Buffer</t>
        </is>
      </c>
      <c r="C1441" t="n">
        <v>1.6107141875</v>
      </c>
      <c r="D1441" t="n">
        <v>0.007713</v>
      </c>
      <c r="E1441" t="n">
        <v>0.047</v>
      </c>
      <c r="F1441" t="n">
        <v>0.038</v>
      </c>
      <c r="G1441" t="n">
        <v>0.138</v>
      </c>
      <c r="H1441" t="n">
        <v>0.114</v>
      </c>
      <c r="I1441">
        <f>((((D1446) + (D1445))) + (D1442 + D1443))</f>
        <v/>
      </c>
      <c r="J1441">
        <f>(((((D1446) + (D1445))) + (D1442 + D1443))*C1441)</f>
        <v/>
      </c>
    </row>
    <row r="1442">
      <c r="A1442" t="inlineStr">
        <is>
          <t>INT_L_X10Y45/IMUX_L26</t>
        </is>
      </c>
      <c r="B1442" t="inlineStr">
        <is>
          <t>Part of wire</t>
        </is>
      </c>
      <c r="C1442" t="n">
        <v>0</v>
      </c>
      <c r="D1442" t="n">
        <v>0</v>
      </c>
    </row>
    <row r="1443">
      <c r="A1443" t="inlineStr">
        <is>
          <t>CLBLM_L_X10Y45/CLBLM_IMUX26</t>
        </is>
      </c>
      <c r="B1443" t="inlineStr">
        <is>
          <t>Part of wire</t>
        </is>
      </c>
      <c r="C1443" t="n">
        <v>0</v>
      </c>
      <c r="D1443" t="n">
        <v>0</v>
      </c>
      <c r="I1443">
        <f>(((D1442 + D1443)/2) + (((D1446) + (D1445))))</f>
        <v/>
      </c>
      <c r="J1443">
        <f>((C1442 + C1443)*(((D1442 + D1443)/2) + (((D1446) + (D1445)))))</f>
        <v/>
      </c>
    </row>
    <row r="1444">
      <c r="A1444" t="inlineStr">
        <is>
          <t>CLBLM_L_X10Y45/CLBLM_L.CLBLM_IMUX26-&gt;CLBLM_L_B4</t>
        </is>
      </c>
      <c r="B1444" t="inlineStr">
        <is>
          <t>PassTransistor</t>
        </is>
      </c>
      <c r="C1444" t="n">
        <v>0</v>
      </c>
      <c r="E1444" t="n">
        <v>0</v>
      </c>
      <c r="F1444" t="n">
        <v>0</v>
      </c>
      <c r="G1444" t="n">
        <v>0</v>
      </c>
      <c r="H1444" t="n">
        <v>0</v>
      </c>
      <c r="I1444">
        <f>((D1446) + (D1445))</f>
        <v/>
      </c>
      <c r="J1444">
        <f>(((D1446) + (D1445))*C1444)</f>
        <v/>
      </c>
    </row>
    <row r="1445">
      <c r="A1445" t="inlineStr">
        <is>
          <t>CLBLM_L_X10Y45/CLBLM_L_B4</t>
        </is>
      </c>
      <c r="B1445" t="inlineStr">
        <is>
          <t>Part of wire</t>
        </is>
      </c>
      <c r="C1445" t="n">
        <v>0</v>
      </c>
      <c r="D1445" t="n">
        <v>0</v>
      </c>
      <c r="I1445">
        <f>(((D1445)/2) + (D1446))</f>
        <v/>
      </c>
      <c r="J1445">
        <f>((C1445)*(((D1445)/2) + (D1446)))</f>
        <v/>
      </c>
    </row>
    <row r="1446">
      <c r="A1446" t="inlineStr">
        <is>
          <t>masterReg/readData2[11]_i_2/I3</t>
        </is>
      </c>
      <c r="B1446" t="inlineStr">
        <is>
          <t>Inpin</t>
        </is>
      </c>
      <c r="D1446" t="n">
        <v>0</v>
      </c>
      <c r="E1446" t="n">
        <v>0.107</v>
      </c>
      <c r="F1446" t="n">
        <v>0.08599999999999999</v>
      </c>
      <c r="G1446" t="n">
        <v>0.282</v>
      </c>
      <c r="H1446" t="n">
        <v>0.228</v>
      </c>
    </row>
    <row r="1447">
      <c r="A1447" t="inlineStr">
        <is>
          <t>sw_IBUF[2]: sw_IBUF[2]_inst/O to masterReg/readData2[11]_i_2/I3 sum delays</t>
        </is>
      </c>
      <c r="E1447">
        <f>(E2 + E5 + E7 + E9 + E11 + E15 + E18 + E31 + E41 + E50 + E60 + E69 + E201 + E347 + E349 + E806 + E809 + E930 + E1431 + E1434 + E1441 + E1444 + E1446)</f>
        <v/>
      </c>
      <c r="F1447">
        <f>(F2 + F5 + F7 + F9 + F11 + F15 + F18 + F31 + F41 + F50 + F60 + F69 + F201 + F347 + F349 + F806 + F809 + F930 + F1431 + F1434 + F1441 + F1444 + F1446)</f>
        <v/>
      </c>
      <c r="G1447">
        <f>(G2 + G5 + G7 + G9 + G11 + G15 + G18 + G31 + G41 + G50 + G60 + G69 + G201 + G347 + G349 + G806 + G809 + G930 + G1431 + G1434 + G1441 + G1444 + G1446)</f>
        <v/>
      </c>
      <c r="H1447">
        <f>(H2 + H5 + H7 + H9 + H11 + H15 + H18 + H31 + H41 + H50 + H60 + H69 + H201 + H347 + H349 + H806 + H809 + H930 + H1431 + H1434 + H1441 + H1444 + H1446)</f>
        <v/>
      </c>
      <c r="J1447">
        <f>(J2 + J4 + J5 + J6 + J7 + J8 + J9 + J10 + J11 + J14 + J15 + J17 + J18 + J30 + J31 + J40 + J41 + J49 + J50 + J59 + J60 + J68 + J69 + J77 + J201 + J205 + J347 + J348 + J349 + J351 + J806 + J808 + J809 + J816 + J930 + J934 + J1431 + J1433 + J1434 + J1440 + J1441 + J1443 + J1444 + J1445 + J1446)</f>
        <v/>
      </c>
    </row>
    <row r="1448">
      <c r="A1448" t="inlineStr">
        <is>
          <t>sw_IBUF[2]: sw_IBUF[2]_inst/O to masterReg/readData2[11]_i_2/I3sum delays + cap delay</t>
        </is>
      </c>
      <c r="E1448">
        <f>1000*(E1447 + J1447)</f>
        <v/>
      </c>
      <c r="F1448">
        <f>1000*(F1447 + J1447)</f>
        <v/>
      </c>
      <c r="G1448">
        <f>1000*(G1447 + J1447)</f>
        <v/>
      </c>
      <c r="H1448">
        <f>1000*(H1447 + J1447)</f>
        <v/>
      </c>
    </row>
    <row r="1450">
      <c r="A1450" t="inlineStr">
        <is>
          <t>sw_IBUF[2]: sw_IBUF[2]_inst/O to masterReg/readData2[11]_i_2/I3Total delay (from Vivado)</t>
        </is>
      </c>
      <c r="E1450" t="inlineStr">
        <is>
          <t>1719</t>
        </is>
      </c>
      <c r="F1450" t="inlineStr">
        <is>
          <t>1502</t>
        </is>
      </c>
      <c r="G1450" t="inlineStr">
        <is>
          <t>2873</t>
        </is>
      </c>
      <c r="H1450" t="inlineStr">
        <is>
          <t>2454</t>
        </is>
      </c>
    </row>
    <row r="1452">
      <c r="A1452" t="inlineStr">
        <is>
          <t>INT_L_X10Y45/INT_L.EL1END1-&gt;&gt;FAN_ALT6</t>
        </is>
      </c>
      <c r="B1452" t="inlineStr">
        <is>
          <t>Buffer</t>
        </is>
      </c>
      <c r="C1452" t="n">
        <v>0</v>
      </c>
      <c r="D1452" t="n">
        <v>0.00757</v>
      </c>
      <c r="E1452" t="n">
        <v>0</v>
      </c>
      <c r="F1452" t="n">
        <v>0</v>
      </c>
      <c r="G1452" t="n">
        <v>0</v>
      </c>
      <c r="H1452" t="n">
        <v>0</v>
      </c>
      <c r="I1452">
        <f>((D1454) + (D1453))</f>
        <v/>
      </c>
      <c r="J1452">
        <f>(((D1454) + (D1453))*C1452)</f>
        <v/>
      </c>
    </row>
    <row r="1453">
      <c r="A1453" t="inlineStr">
        <is>
          <t>INT_L_X10Y45/FAN_ALT6</t>
        </is>
      </c>
      <c r="B1453" t="inlineStr">
        <is>
          <t>Part of wire</t>
        </is>
      </c>
      <c r="C1453" t="n">
        <v>0</v>
      </c>
      <c r="D1453" t="n">
        <v>0</v>
      </c>
      <c r="I1453">
        <f>(((D1453)/2) + (D1454))</f>
        <v/>
      </c>
      <c r="J1453">
        <f>((C1453)*(((D1453)/2) + (D1454)))</f>
        <v/>
      </c>
    </row>
    <row r="1454">
      <c r="A1454" t="inlineStr">
        <is>
          <t>INT_L_X10Y45/INT_L.FAN_ALT6-&gt;&gt;FAN_BOUNCE6</t>
        </is>
      </c>
      <c r="B1454" t="inlineStr">
        <is>
          <t>Buffer</t>
        </is>
      </c>
      <c r="C1454" t="n">
        <v>1.4764880625</v>
      </c>
      <c r="D1454" t="n">
        <v>0</v>
      </c>
      <c r="E1454" t="n">
        <v>0.059</v>
      </c>
      <c r="F1454" t="n">
        <v>0.049</v>
      </c>
      <c r="G1454" t="n">
        <v>0.178</v>
      </c>
      <c r="H1454" t="n">
        <v>0.147</v>
      </c>
      <c r="I1454">
        <f>((D1457 + D1468) + (D1455 + D1456))</f>
        <v/>
      </c>
      <c r="J1454">
        <f>(((D1457 + D1468) + (D1455 + D1456))*C1454)</f>
        <v/>
      </c>
    </row>
    <row r="1455">
      <c r="A1455" t="inlineStr">
        <is>
          <t>INT_L_X10Y45/FAN_BOUNCE6</t>
        </is>
      </c>
      <c r="B1455" t="inlineStr">
        <is>
          <t>Part of wire</t>
        </is>
      </c>
      <c r="C1455" t="n">
        <v>0</v>
      </c>
      <c r="D1455" t="n">
        <v>0</v>
      </c>
    </row>
    <row r="1456">
      <c r="A1456" t="inlineStr">
        <is>
          <t>INT_L_X10Y44/FAN_BOUNCE_S3_6</t>
        </is>
      </c>
      <c r="B1456" t="inlineStr">
        <is>
          <t>Part of wire</t>
        </is>
      </c>
      <c r="C1456" t="n">
        <v>0</v>
      </c>
      <c r="D1456" t="n">
        <v>0</v>
      </c>
      <c r="I1456">
        <f>(((D1455 + D1456)/2) + (D1457 + D1468))</f>
        <v/>
      </c>
      <c r="J1456">
        <f>((C1455 + C1456)*(((D1455 + D1456)/2) + (D1457 + D1468)))</f>
        <v/>
      </c>
    </row>
    <row r="1457">
      <c r="A1457" t="inlineStr">
        <is>
          <t>INT_L_X10Y45/INT_L.FAN_BOUNCE6-&gt;&gt;IMUX_L9</t>
        </is>
      </c>
      <c r="B1457" t="inlineStr">
        <is>
          <t>Buffer</t>
        </is>
      </c>
      <c r="C1457" t="n">
        <v>1.6107141875</v>
      </c>
      <c r="D1457" t="n">
        <v>0.007713</v>
      </c>
      <c r="E1457" t="n">
        <v>0.047</v>
      </c>
      <c r="F1457" t="n">
        <v>0.038</v>
      </c>
      <c r="G1457" t="n">
        <v>0.138</v>
      </c>
      <c r="H1457" t="n">
        <v>0.114</v>
      </c>
      <c r="I1457">
        <f>((((D1462) + (D1461))) + (D1458 + D1459))</f>
        <v/>
      </c>
      <c r="J1457">
        <f>(((((D1462) + (D1461))) + (D1458 + D1459))*C1457)</f>
        <v/>
      </c>
    </row>
    <row r="1458">
      <c r="A1458" t="inlineStr">
        <is>
          <t>INT_L_X10Y45/IMUX_L9</t>
        </is>
      </c>
      <c r="B1458" t="inlineStr">
        <is>
          <t>Part of wire</t>
        </is>
      </c>
      <c r="C1458" t="n">
        <v>0</v>
      </c>
      <c r="D1458" t="n">
        <v>0</v>
      </c>
    </row>
    <row r="1459">
      <c r="A1459" t="inlineStr">
        <is>
          <t>CLBLM_L_X10Y45/CLBLM_IMUX9</t>
        </is>
      </c>
      <c r="B1459" t="inlineStr">
        <is>
          <t>Part of wire</t>
        </is>
      </c>
      <c r="C1459" t="n">
        <v>0</v>
      </c>
      <c r="D1459" t="n">
        <v>0</v>
      </c>
      <c r="I1459">
        <f>(((D1458 + D1459)/2) + (((D1462) + (D1461))))</f>
        <v/>
      </c>
      <c r="J1459">
        <f>((C1458 + C1459)*(((D1458 + D1459)/2) + (((D1462) + (D1461)))))</f>
        <v/>
      </c>
    </row>
    <row r="1460">
      <c r="A1460" t="inlineStr">
        <is>
          <t>CLBLM_L_X10Y45/CLBLM_L.CLBLM_IMUX9-&gt;CLBLM_L_A5</t>
        </is>
      </c>
      <c r="B1460" t="inlineStr">
        <is>
          <t>PassTransistor</t>
        </is>
      </c>
      <c r="C1460" t="n">
        <v>0</v>
      </c>
      <c r="E1460" t="n">
        <v>0</v>
      </c>
      <c r="F1460" t="n">
        <v>0</v>
      </c>
      <c r="G1460" t="n">
        <v>0</v>
      </c>
      <c r="H1460" t="n">
        <v>0</v>
      </c>
      <c r="I1460">
        <f>((D1462) + (D1461))</f>
        <v/>
      </c>
      <c r="J1460">
        <f>(((D1462) + (D1461))*C1460)</f>
        <v/>
      </c>
    </row>
    <row r="1461">
      <c r="A1461" t="inlineStr">
        <is>
          <t>CLBLM_L_X10Y45/CLBLM_L_A5</t>
        </is>
      </c>
      <c r="B1461" t="inlineStr">
        <is>
          <t>Part of wire</t>
        </is>
      </c>
      <c r="C1461" t="n">
        <v>0</v>
      </c>
      <c r="D1461" t="n">
        <v>0</v>
      </c>
      <c r="I1461">
        <f>(((D1461)/2) + (D1462))</f>
        <v/>
      </c>
      <c r="J1461">
        <f>((C1461)*(((D1461)/2) + (D1462)))</f>
        <v/>
      </c>
    </row>
    <row r="1462">
      <c r="A1462" t="inlineStr">
        <is>
          <t>ALU1/register_reg_r1_0_31_6_11_i_16/I2</t>
        </is>
      </c>
      <c r="B1462" t="inlineStr">
        <is>
          <t>Inpin</t>
        </is>
      </c>
      <c r="D1462" t="n">
        <v>0</v>
      </c>
      <c r="E1462" t="n">
        <v>0.042</v>
      </c>
      <c r="F1462" t="n">
        <v>0.033</v>
      </c>
      <c r="G1462" t="n">
        <v>0.112</v>
      </c>
      <c r="H1462" t="n">
        <v>0.091</v>
      </c>
    </row>
    <row r="1463">
      <c r="A1463" t="inlineStr">
        <is>
          <t>sw_IBUF[2]: sw_IBUF[2]_inst/O to ALU1/register_reg_r1_0_31_6_11_i_16/I2 sum delays</t>
        </is>
      </c>
      <c r="E1463">
        <f>(E2 + E5 + E7 + E9 + E11 + E15 + E18 + E31 + E41 + E50 + E60 + E69 + E201 + E347 + E349 + E806 + E809 + E930 + E1431 + E1434 + E1452 + E1454 + E1457 + E1460 + E1462)</f>
        <v/>
      </c>
      <c r="F1463">
        <f>(F2 + F5 + F7 + F9 + F11 + F15 + F18 + F31 + F41 + F50 + F60 + F69 + F201 + F347 + F349 + F806 + F809 + F930 + F1431 + F1434 + F1452 + F1454 + F1457 + F1460 + F1462)</f>
        <v/>
      </c>
      <c r="G1463">
        <f>(G2 + G5 + G7 + G9 + G11 + G15 + G18 + G31 + G41 + G50 + G60 + G69 + G201 + G347 + G349 + G806 + G809 + G930 + G1431 + G1434 + G1452 + G1454 + G1457 + G1460 + G1462)</f>
        <v/>
      </c>
      <c r="H1463">
        <f>(H2 + H5 + H7 + H9 + H11 + H15 + H18 + H31 + H41 + H50 + H60 + H69 + H201 + H347 + H349 + H806 + H809 + H930 + H1431 + H1434 + H1452 + H1454 + H1457 + H1460 + H1462)</f>
        <v/>
      </c>
      <c r="J1463">
        <f>(J2 + J4 + J5 + J6 + J7 + J8 + J9 + J10 + J11 + J14 + J15 + J17 + J18 + J30 + J31 + J40 + J41 + J49 + J50 + J59 + J60 + J68 + J69 + J77 + J201 + J205 + J347 + J348 + J349 + J351 + J806 + J808 + J809 + J816 + J930 + J934 + J1431 + J1433 + J1434 + J1440 + J1452 + J1453 + J1454 + J1456 + J1457 + J1459 + J1460 + J1461 + J1462)</f>
        <v/>
      </c>
    </row>
    <row r="1464">
      <c r="A1464" t="inlineStr">
        <is>
          <t>sw_IBUF[2]: sw_IBUF[2]_inst/O to ALU1/register_reg_r1_0_31_6_11_i_16/I2sum delays + cap delay</t>
        </is>
      </c>
      <c r="E1464">
        <f>1000*(E1463 + J1463)</f>
        <v/>
      </c>
      <c r="F1464">
        <f>1000*(F1463 + J1463)</f>
        <v/>
      </c>
      <c r="G1464">
        <f>1000*(G1463 + J1463)</f>
        <v/>
      </c>
      <c r="H1464">
        <f>1000*(H1463 + J1463)</f>
        <v/>
      </c>
    </row>
    <row r="1466">
      <c r="A1466" t="inlineStr">
        <is>
          <t>sw_IBUF[2]: sw_IBUF[2]_inst/O to ALU1/register_reg_r1_0_31_6_11_i_16/I2Total delay (from Vivado)</t>
        </is>
      </c>
      <c r="E1466" t="inlineStr">
        <is>
          <t>1733</t>
        </is>
      </c>
      <c r="F1466" t="inlineStr">
        <is>
          <t>1518</t>
        </is>
      </c>
      <c r="G1466" t="inlineStr">
        <is>
          <t>2885</t>
        </is>
      </c>
      <c r="H1466" t="inlineStr">
        <is>
          <t>2471</t>
        </is>
      </c>
    </row>
    <row r="1468">
      <c r="A1468" t="inlineStr">
        <is>
          <t>INT_L_X10Y45/INT_L.FAN_BOUNCE6-&gt;&gt;IMUX_L17</t>
        </is>
      </c>
      <c r="B1468" t="inlineStr">
        <is>
          <t>Buffer</t>
        </is>
      </c>
      <c r="C1468" t="n">
        <v>1.6107141875</v>
      </c>
      <c r="D1468" t="n">
        <v>0.007713</v>
      </c>
      <c r="E1468" t="n">
        <v>0.047</v>
      </c>
      <c r="F1468" t="n">
        <v>0.038</v>
      </c>
      <c r="G1468" t="n">
        <v>0.138</v>
      </c>
      <c r="H1468" t="n">
        <v>0.114</v>
      </c>
      <c r="I1468">
        <f>((((D1473) + (D1472))) + (D1469 + D1470))</f>
        <v/>
      </c>
      <c r="J1468">
        <f>(((((D1473) + (D1472))) + (D1469 + D1470))*C1468)</f>
        <v/>
      </c>
    </row>
    <row r="1469">
      <c r="A1469" t="inlineStr">
        <is>
          <t>INT_L_X10Y45/IMUX_L17</t>
        </is>
      </c>
      <c r="B1469" t="inlineStr">
        <is>
          <t>Part of wire</t>
        </is>
      </c>
      <c r="C1469" t="n">
        <v>0</v>
      </c>
      <c r="D1469" t="n">
        <v>0</v>
      </c>
    </row>
    <row r="1470">
      <c r="A1470" t="inlineStr">
        <is>
          <t>CLBLM_L_X10Y45/CLBLM_IMUX17</t>
        </is>
      </c>
      <c r="B1470" t="inlineStr">
        <is>
          <t>Part of wire</t>
        </is>
      </c>
      <c r="C1470" t="n">
        <v>0</v>
      </c>
      <c r="D1470" t="n">
        <v>0</v>
      </c>
      <c r="I1470">
        <f>(((D1469 + D1470)/2) + (((D1473) + (D1472))))</f>
        <v/>
      </c>
      <c r="J1470">
        <f>((C1469 + C1470)*(((D1469 + D1470)/2) + (((D1473) + (D1472)))))</f>
        <v/>
      </c>
    </row>
    <row r="1471">
      <c r="A1471" t="inlineStr">
        <is>
          <t>CLBLM_L_X10Y45/CLBLM_L.CLBLM_IMUX17-&gt;CLBLM_M_B3</t>
        </is>
      </c>
      <c r="B1471" t="inlineStr">
        <is>
          <t>PassTransistor</t>
        </is>
      </c>
      <c r="C1471" t="n">
        <v>0</v>
      </c>
      <c r="E1471" t="n">
        <v>0</v>
      </c>
      <c r="F1471" t="n">
        <v>0</v>
      </c>
      <c r="G1471" t="n">
        <v>0</v>
      </c>
      <c r="H1471" t="n">
        <v>0</v>
      </c>
      <c r="I1471">
        <f>((D1473) + (D1472))</f>
        <v/>
      </c>
      <c r="J1471">
        <f>(((D1473) + (D1472))*C1471)</f>
        <v/>
      </c>
    </row>
    <row r="1472">
      <c r="A1472" t="inlineStr">
        <is>
          <t>CLBLM_L_X10Y45/CLBLM_M_B3</t>
        </is>
      </c>
      <c r="B1472" t="inlineStr">
        <is>
          <t>Part of wire</t>
        </is>
      </c>
      <c r="C1472" t="n">
        <v>0</v>
      </c>
      <c r="D1472" t="n">
        <v>0</v>
      </c>
      <c r="I1472">
        <f>(((D1472)/2) + (D1473))</f>
        <v/>
      </c>
      <c r="J1472">
        <f>((C1472)*(((D1472)/2) + (D1473)))</f>
        <v/>
      </c>
    </row>
    <row r="1473">
      <c r="A1473" t="inlineStr">
        <is>
          <t>masterReg/register_reg_r1_0_31_6_11_i_15/I4</t>
        </is>
      </c>
      <c r="B1473" t="inlineStr">
        <is>
          <t>Inpin</t>
        </is>
      </c>
      <c r="D1473" t="n">
        <v>0</v>
      </c>
      <c r="E1473" t="n">
        <v>0.141</v>
      </c>
      <c r="F1473" t="n">
        <v>0.114</v>
      </c>
      <c r="G1473" t="n">
        <v>0.37</v>
      </c>
      <c r="H1473" t="n">
        <v>0.298</v>
      </c>
    </row>
    <row r="1474">
      <c r="A1474" t="inlineStr">
        <is>
          <t>sw_IBUF[2]: sw_IBUF[2]_inst/O to masterReg/register_reg_r1_0_31_6_11_i_15/I4 sum delays</t>
        </is>
      </c>
      <c r="E1474">
        <f>(E2 + E5 + E7 + E9 + E11 + E15 + E18 + E31 + E41 + E50 + E60 + E69 + E201 + E347 + E349 + E806 + E809 + E930 + E1431 + E1434 + E1452 + E1454 + E1468 + E1471 + E1473)</f>
        <v/>
      </c>
      <c r="F1474">
        <f>(F2 + F5 + F7 + F9 + F11 + F15 + F18 + F31 + F41 + F50 + F60 + F69 + F201 + F347 + F349 + F806 + F809 + F930 + F1431 + F1434 + F1452 + F1454 + F1468 + F1471 + F1473)</f>
        <v/>
      </c>
      <c r="G1474">
        <f>(G2 + G5 + G7 + G9 + G11 + G15 + G18 + G31 + G41 + G50 + G60 + G69 + G201 + G347 + G349 + G806 + G809 + G930 + G1431 + G1434 + G1452 + G1454 + G1468 + G1471 + G1473)</f>
        <v/>
      </c>
      <c r="H1474">
        <f>(H2 + H5 + H7 + H9 + H11 + H15 + H18 + H31 + H41 + H50 + H60 + H69 + H201 + H347 + H349 + H806 + H809 + H930 + H1431 + H1434 + H1452 + H1454 + H1468 + H1471 + H1473)</f>
        <v/>
      </c>
      <c r="J1474">
        <f>(J2 + J4 + J5 + J6 + J7 + J8 + J9 + J10 + J11 + J14 + J15 + J17 + J18 + J30 + J31 + J40 + J41 + J49 + J50 + J59 + J60 + J68 + J69 + J77 + J201 + J205 + J347 + J348 + J349 + J351 + J806 + J808 + J809 + J816 + J930 + J934 + J1431 + J1433 + J1434 + J1440 + J1452 + J1453 + J1454 + J1456 + J1468 + J1470 + J1471 + J1472 + J1473)</f>
        <v/>
      </c>
    </row>
    <row r="1475">
      <c r="A1475" t="inlineStr">
        <is>
          <t>sw_IBUF[2]: sw_IBUF[2]_inst/O to masterReg/register_reg_r1_0_31_6_11_i_15/I4sum delays + cap delay</t>
        </is>
      </c>
      <c r="E1475">
        <f>1000*(E1474 + J1474)</f>
        <v/>
      </c>
      <c r="F1475">
        <f>1000*(F1474 + J1474)</f>
        <v/>
      </c>
      <c r="G1475">
        <f>1000*(G1474 + J1474)</f>
        <v/>
      </c>
      <c r="H1475">
        <f>1000*(H1474 + J1474)</f>
        <v/>
      </c>
    </row>
    <row r="1477">
      <c r="A1477" t="inlineStr">
        <is>
          <t>sw_IBUF[2]: sw_IBUF[2]_inst/O to masterReg/register_reg_r1_0_31_6_11_i_15/I4Total delay (from Vivado)</t>
        </is>
      </c>
      <c r="E1477" t="inlineStr">
        <is>
          <t>1832</t>
        </is>
      </c>
      <c r="F1477" t="inlineStr">
        <is>
          <t>1599</t>
        </is>
      </c>
      <c r="G1477" t="inlineStr">
        <is>
          <t>3099</t>
        </is>
      </c>
      <c r="H1477" t="inlineStr">
        <is>
          <t>2642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14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LIOB33_X0Y9/IOB_IBUF1 LIOI3_X0Y9/LIOI_IBUF1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LIOB33_X0Y9/IOB_IBUF1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LIOI3_X0Y9/LIOI_IBUF1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LIOI3_X0Y9/LIOI3.LIOI_IBUF1-&gt;LIOI_I1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LIOI3_X0Y9/LIOI_I1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LIOI3_X0Y9/LIOI3.LIOI_I1-&gt;LIOI_ILOGIC1_D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LIOI3_X0Y9/LIOI_ILOGIC1_D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LIOI3_X0Y9/LIOI3.LIOI_ILOGIC1_D-&gt;&gt;IOI_ILOGIC1_O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LIOI3_X0Y9/IOI_ILOGIC1_O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LIOI3_X0Y9/LIOI3.IOI_ILOGIC1_O-&gt;&gt;IOI_LOGIC_OUTS18_0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LIOI3_X0Y9/IOI_LOGIC_OUTS18_0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IO_INT_INTERFACE_L_X0Y9/INT_INTERFACE_LOGIC_OUTS_L_B18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L_TERM_INT_X2Y10/TERM_INT_LOGIC_OUTS_L_B18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IO_INT_INTERFACE_L_X0Y9/IO_INT_INTERFACE_L.INT_INTERFACE_LOGIC_OUTS_L_B18-&gt;&gt;INT_INTERFACE_LOGIC_OUTS_L18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IO_INT_INTERFACE_L_X0Y9/INT_INTERFACE_LOGIC_OUTS_L18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INT_L_X0Y9/LOGIC_OUTS_L18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INT_L_X0Y9/INT_L.LOGIC_OUTS_L18-&gt;&gt;NE6BEG0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0.076</v>
      </c>
      <c r="F18" t="n">
        <v>0.062</v>
      </c>
      <c r="G18" t="n">
        <v>0.176</v>
      </c>
      <c r="H18" t="n">
        <v>0.145</v>
      </c>
      <c r="I18">
        <f>((D31) + (D19 + D20 + D21 + D22 + D23 + D24 + D25 + D26 + D27 + D28 + D29 + D30))</f>
        <v/>
      </c>
      <c r="J18">
        <f>(((D31) + (D19 + D20 + D21 + D22 + D23 + D24 + D25 + D26 + D27 + D28 + D29 + D30))*C18)</f>
        <v/>
      </c>
    </row>
    <row r="19">
      <c r="A19" t="inlineStr">
        <is>
          <t>INT_L_X0Y9/NE6BEG0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INT_L_X2Y13/NE6END0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INT_R_X1Y9/NE6A0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INT_R_X1Y10/NE6B0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INT_R_X1Y11/NE6C0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INT_R_X1Y12/NE6D0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INT_R_X1Y13/NE6E0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INT_INTERFACE_R_X1Y13/INT_INTERFACE_NE4C0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CMT_FIFO_R_X7Y20/CMT_FIFO_NE4C0_0</t>
        </is>
      </c>
      <c r="B27" t="inlineStr">
        <is>
          <t>Part of wire</t>
        </is>
      </c>
      <c r="C27" t="n">
        <v>0.31751</v>
      </c>
      <c r="D27" t="n">
        <v>0.018</v>
      </c>
    </row>
    <row r="28">
      <c r="A28" t="inlineStr">
        <is>
          <t>CMT_TOP_R_LOWER_B_X8Y9/CMT_TOP_NE4C0_13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VBRK_X9Y14/VBRK_NE4C0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CLBLL_L_X2Y13/CLBLL_NE4C0</t>
        </is>
      </c>
      <c r="B30" t="inlineStr">
        <is>
          <t>Part of wire</t>
        </is>
      </c>
      <c r="C30" t="n">
        <v>0</v>
      </c>
      <c r="D30" t="n">
        <v>0</v>
      </c>
      <c r="I30">
        <f>(((D19 + D20 + D21 + D22 + D23 + D24 + D25 + D26 + D27 + D28 + D29 + D30)/2) + (D31))</f>
        <v/>
      </c>
      <c r="J30">
        <f>((C19 + C20 + C21 + C22 + C23 + C24 + C25 + C26 + C27 + C28 + C29 + C30)*(((D19 + D20 + D21 + D22 + D23 + D24 + D25 + D26 + D27 + D28 + D29 + D30)/2) + (D31)))</f>
        <v/>
      </c>
    </row>
    <row r="31">
      <c r="A31" t="inlineStr">
        <is>
          <t>INT_L_X2Y13/INT_L.NE6END0-&gt;&gt;NN6BEG0</t>
        </is>
      </c>
      <c r="B31" t="inlineStr">
        <is>
          <t>Buffer</t>
        </is>
      </c>
      <c r="C31" t="n">
        <v>1.5845231875</v>
      </c>
      <c r="D31" t="n">
        <v>0.009979</v>
      </c>
      <c r="E31" t="n">
        <v>0.081</v>
      </c>
      <c r="F31" t="n">
        <v>0.067</v>
      </c>
      <c r="G31" t="n">
        <v>0.18</v>
      </c>
      <c r="H31" t="n">
        <v>0.149</v>
      </c>
      <c r="I31">
        <f>((D40) + (D32 + D33 + D34 + D35 + D36 + D37 + D38 + D39))</f>
        <v/>
      </c>
      <c r="J31">
        <f>(((D40) + (D32 + D33 + D34 + D35 + D36 + D37 + D38 + D39))*C31)</f>
        <v/>
      </c>
    </row>
    <row r="32">
      <c r="A32" t="inlineStr">
        <is>
          <t>INT_L_X2Y13/NN6BEG0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INT_L_X2Y19/NN6END0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INT_L_X2Y18/NN6END_S1_0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INT_L_X2Y14/NN6A0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INT_L_X2Y15/NN6B0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INT_L_X2Y16/NN6C0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INT_L_X2Y17/NN6D0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INT_L_X2Y18/NN6E0</t>
        </is>
      </c>
      <c r="B39" t="inlineStr">
        <is>
          <t>Part of wire</t>
        </is>
      </c>
      <c r="C39" t="n">
        <v>0</v>
      </c>
      <c r="D39" t="n">
        <v>0</v>
      </c>
      <c r="I39">
        <f>(((D32 + D33 + D34 + D35 + D36 + D37 + D38 + D39)/2) + (D40))</f>
        <v/>
      </c>
      <c r="J39">
        <f>((C32 + C33 + C34 + C35 + C36 + C37 + C38 + C39)*(((D32 + D33 + D34 + D35 + D36 + D37 + D38 + D39)/2) + (D40)))</f>
        <v/>
      </c>
    </row>
    <row r="40">
      <c r="A40" t="inlineStr">
        <is>
          <t>INT_L_X2Y19/INT_L.NN6END0-&gt;&gt;NN6BEG0</t>
        </is>
      </c>
      <c r="B40" t="inlineStr">
        <is>
          <t>Buffer</t>
        </is>
      </c>
      <c r="C40" t="n">
        <v>1.5845231875</v>
      </c>
      <c r="D40" t="n">
        <v>0.009979</v>
      </c>
      <c r="E40" t="n">
        <v>0.081</v>
      </c>
      <c r="F40" t="n">
        <v>0.067</v>
      </c>
      <c r="G40" t="n">
        <v>0.18</v>
      </c>
      <c r="H40" t="n">
        <v>0.149</v>
      </c>
      <c r="I40">
        <f>((D51) + (D41 + D42 + D43 + D44 + D45 + D46 + D47 + D48 + D49 + D50))</f>
        <v/>
      </c>
      <c r="J40">
        <f>(((D51) + (D41 + D42 + D43 + D44 + D45 + D46 + D47 + D48 + D49 + D50))*C40)</f>
        <v/>
      </c>
    </row>
    <row r="41">
      <c r="A41" t="inlineStr">
        <is>
          <t>INT_L_X2Y19/NN6BEG0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INT_L_X2Y25/NN6END0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INT_L_X2Y24/NN6END_S1_0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INT_L_X2Y20/NN6A0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INT_L_X2Y21/NN6B0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INT_L_X2Y22/NN6C0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INT_L_X2Y23/NN6D0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INT_L_X2Y24/NN6E0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HCLK_L_X11Y26/HCLK_NN6E0</t>
        </is>
      </c>
      <c r="B49" t="inlineStr">
        <is>
          <t>Part of wire</t>
        </is>
      </c>
      <c r="C49" t="n">
        <v>0.15496</v>
      </c>
      <c r="D49" t="n">
        <v>0.01666</v>
      </c>
    </row>
    <row r="50">
      <c r="A50" t="inlineStr">
        <is>
          <t>HCLK_L_X11Y26/HCLK_NN6END_S1_0</t>
        </is>
      </c>
      <c r="B50" t="inlineStr">
        <is>
          <t>Part of wire</t>
        </is>
      </c>
      <c r="C50" t="n">
        <v>0.15496</v>
      </c>
      <c r="D50" t="n">
        <v>0.01666</v>
      </c>
      <c r="I50">
        <f>(((D41 + D42 + D43 + D44 + D45 + D46 + D47 + D48 + D49 + D50)/2) + (D51))</f>
        <v/>
      </c>
      <c r="J50">
        <f>((C41 + C42 + C43 + C44 + C45 + C46 + C47 + C48 + C49 + C50)*(((D41 + D42 + D43 + D44 + D45 + D46 + D47 + D48 + D49 + D50)/2) + (D51)))</f>
        <v/>
      </c>
    </row>
    <row r="51">
      <c r="A51" t="inlineStr">
        <is>
          <t>INT_L_X2Y25/INT_L.NN6END0-&gt;&gt;NN6BEG0</t>
        </is>
      </c>
      <c r="B51" t="inlineStr">
        <is>
          <t>Buffer</t>
        </is>
      </c>
      <c r="C51" t="n">
        <v>1.5845231875</v>
      </c>
      <c r="D51" t="n">
        <v>0.009979</v>
      </c>
      <c r="E51" t="n">
        <v>0.081</v>
      </c>
      <c r="F51" t="n">
        <v>0.067</v>
      </c>
      <c r="G51" t="n">
        <v>0.18</v>
      </c>
      <c r="H51" t="n">
        <v>0.149</v>
      </c>
      <c r="I51">
        <f>((D60) + (D52 + D53 + D54 + D55 + D56 + D57 + D58 + D59))</f>
        <v/>
      </c>
      <c r="J51">
        <f>(((D60) + (D52 + D53 + D54 + D55 + D56 + D57 + D58 + D59))*C51)</f>
        <v/>
      </c>
    </row>
    <row r="52">
      <c r="A52" t="inlineStr">
        <is>
          <t>INT_L_X2Y25/NN6BEG0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INT_L_X2Y31/NN6END0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INT_L_X2Y30/NN6END_S1_0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INT_L_X2Y26/NN6A0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INT_L_X2Y27/NN6B0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INT_L_X2Y28/NN6C0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INT_L_X2Y29/NN6D0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INT_L_X2Y30/NN6E0</t>
        </is>
      </c>
      <c r="B59" t="inlineStr">
        <is>
          <t>Part of wire</t>
        </is>
      </c>
      <c r="C59" t="n">
        <v>0</v>
      </c>
      <c r="D59" t="n">
        <v>0</v>
      </c>
      <c r="I59">
        <f>(((D52 + D53 + D54 + D55 + D56 + D57 + D58 + D59)/2) + (D60))</f>
        <v/>
      </c>
      <c r="J59">
        <f>((C52 + C53 + C54 + C55 + C56 + C57 + C58 + C59)*(((D52 + D53 + D54 + D55 + D56 + D57 + D58 + D59)/2) + (D60)))</f>
        <v/>
      </c>
    </row>
    <row r="60">
      <c r="A60" t="inlineStr">
        <is>
          <t>INT_L_X2Y31/INT_L.NN6END0-&gt;&gt;NN6BEG0</t>
        </is>
      </c>
      <c r="B60" t="inlineStr">
        <is>
          <t>Buffer</t>
        </is>
      </c>
      <c r="C60" t="n">
        <v>1.5845231875</v>
      </c>
      <c r="D60" t="n">
        <v>0.009979</v>
      </c>
      <c r="E60" t="n">
        <v>0.081</v>
      </c>
      <c r="F60" t="n">
        <v>0.067</v>
      </c>
      <c r="G60" t="n">
        <v>0.18</v>
      </c>
      <c r="H60" t="n">
        <v>0.149</v>
      </c>
      <c r="I60">
        <f>((D69) + (D61 + D62 + D63 + D64 + D65 + D66 + D67 + D68))</f>
        <v/>
      </c>
      <c r="J60">
        <f>(((D69) + (D61 + D62 + D63 + D64 + D65 + D66 + D67 + D68))*C60)</f>
        <v/>
      </c>
    </row>
    <row r="61">
      <c r="A61" t="inlineStr">
        <is>
          <t>INT_L_X2Y31/NN6BEG0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INT_L_X2Y37/NN6END0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INT_L_X2Y36/NN6END_S1_0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INT_L_X2Y32/NN6A0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INT_L_X2Y33/NN6B0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INT_L_X2Y34/NN6C0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INT_L_X2Y35/NN6D0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INT_L_X2Y36/NN6E0</t>
        </is>
      </c>
      <c r="B68" t="inlineStr">
        <is>
          <t>Part of wire</t>
        </is>
      </c>
      <c r="C68" t="n">
        <v>0</v>
      </c>
      <c r="D68" t="n">
        <v>0</v>
      </c>
      <c r="I68">
        <f>(((D61 + D62 + D63 + D64 + D65 + D66 + D67 + D68)/2) + (D69))</f>
        <v/>
      </c>
      <c r="J68">
        <f>((C61 + C62 + C63 + C64 + C65 + C66 + C67 + C68)*(((D61 + D62 + D63 + D64 + D65 + D66 + D67 + D68)/2) + (D69)))</f>
        <v/>
      </c>
    </row>
    <row r="69">
      <c r="A69" t="inlineStr">
        <is>
          <t>INT_L_X2Y37/INT_L.NN6END0-&gt;&gt;NN6BEG0</t>
        </is>
      </c>
      <c r="B69" t="inlineStr">
        <is>
          <t>Buffer</t>
        </is>
      </c>
      <c r="C69" t="n">
        <v>1.5845231875</v>
      </c>
      <c r="D69" t="n">
        <v>0.009979</v>
      </c>
      <c r="E69" t="n">
        <v>0.081</v>
      </c>
      <c r="F69" t="n">
        <v>0.067</v>
      </c>
      <c r="G69" t="n">
        <v>0.18</v>
      </c>
      <c r="H69" t="n">
        <v>0.149</v>
      </c>
      <c r="I69">
        <f>((D78 + D94 + D422 + D516) + (D70 + D71 + D72 + D73 + D74 + D75 + D76 + D77))</f>
        <v/>
      </c>
      <c r="J69">
        <f>(((D78 + D94 + D422 + D516) + (D70 + D71 + D72 + D73 + D74 + D75 + D76 + D77))*C69)</f>
        <v/>
      </c>
    </row>
    <row r="70">
      <c r="A70" t="inlineStr">
        <is>
          <t>INT_L_X2Y37/NN6BEG0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INT_L_X2Y43/NN6END0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INT_L_X2Y42/NN6END_S1_0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INT_L_X2Y38/NN6A0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INT_L_X2Y39/NN6B0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INT_L_X2Y40/NN6C0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INT_L_X2Y41/NN6D0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INT_L_X2Y42/NN6E0</t>
        </is>
      </c>
      <c r="B77" t="inlineStr">
        <is>
          <t>Part of wire</t>
        </is>
      </c>
      <c r="C77" t="n">
        <v>0</v>
      </c>
      <c r="D77" t="n">
        <v>0</v>
      </c>
      <c r="I77">
        <f>(((D70 + D71 + D72 + D73 + D74 + D75 + D76 + D77)/2) + (D78 + D94 + D422 + D516))</f>
        <v/>
      </c>
      <c r="J77">
        <f>((C70 + C71 + C72 + C73 + C74 + C75 + C76 + C77)*(((D70 + D71 + D72 + D73 + D74 + D75 + D76 + D77)/2) + (D78 + D94 + D422 + D516)))</f>
        <v/>
      </c>
    </row>
    <row r="78">
      <c r="A78" t="inlineStr">
        <is>
          <t>INT_L_X2Y43/INT_L.NN6END0-&gt;&gt;NE2BEG0</t>
        </is>
      </c>
      <c r="B78" t="inlineStr">
        <is>
          <t>Buffer</t>
        </is>
      </c>
      <c r="C78" t="n">
        <v>1.1851186875</v>
      </c>
      <c r="D78" t="n">
        <v>0.008473000000000001</v>
      </c>
      <c r="E78" t="n">
        <v>0.041</v>
      </c>
      <c r="F78" t="n">
        <v>0.033</v>
      </c>
      <c r="G78" t="n">
        <v>0.134</v>
      </c>
      <c r="H78" t="n">
        <v>0.111</v>
      </c>
      <c r="I78">
        <f>((D83) + (D79 + D80 + D81 + D82))</f>
        <v/>
      </c>
      <c r="J78">
        <f>(((D83) + (D79 + D80 + D81 + D82))*C78)</f>
        <v/>
      </c>
    </row>
    <row r="79">
      <c r="A79" t="inlineStr">
        <is>
          <t>INT_L_X2Y43/NE2BEG0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INT_R_X3Y44/NE2END0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INT_R_X3Y43/NE2END_S3_0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INT_L_X2Y44/NE2A0</t>
        </is>
      </c>
      <c r="B82" t="inlineStr">
        <is>
          <t>Part of wire</t>
        </is>
      </c>
      <c r="C82" t="n">
        <v>0</v>
      </c>
      <c r="D82" t="n">
        <v>0</v>
      </c>
      <c r="I82">
        <f>(((D79 + D80 + D81 + D82)/2) + (D83))</f>
        <v/>
      </c>
      <c r="J82">
        <f>((C79 + C80 + C81 + C82)*(((D79 + D80 + D81 + D82)/2) + (D83)))</f>
        <v/>
      </c>
    </row>
    <row r="83">
      <c r="A83" t="inlineStr">
        <is>
          <t>INT_R_X3Y43/INT_R.NE2END_S3_0-&gt;&gt;IMUX39</t>
        </is>
      </c>
      <c r="B83" t="inlineStr">
        <is>
          <t>Buffer</t>
        </is>
      </c>
      <c r="C83" t="n">
        <v>1.6107141875</v>
      </c>
      <c r="D83" t="n">
        <v>0.007713</v>
      </c>
      <c r="E83" t="n">
        <v>0.047</v>
      </c>
      <c r="F83" t="n">
        <v>0.038</v>
      </c>
      <c r="G83" t="n">
        <v>0.138</v>
      </c>
      <c r="H83" t="n">
        <v>0.114</v>
      </c>
      <c r="I83">
        <f>((((D88) + (D87))) + (D84 + D85))</f>
        <v/>
      </c>
      <c r="J83">
        <f>(((((D88) + (D87))) + (D84 + D85))*C83)</f>
        <v/>
      </c>
    </row>
    <row r="84">
      <c r="A84" t="inlineStr">
        <is>
          <t>INT_R_X3Y43/IMUX39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CLBLM_R_X3Y43/CLBLM_IMUX39</t>
        </is>
      </c>
      <c r="B85" t="inlineStr">
        <is>
          <t>Part of wire</t>
        </is>
      </c>
      <c r="C85" t="n">
        <v>0</v>
      </c>
      <c r="D85" t="n">
        <v>0</v>
      </c>
      <c r="I85">
        <f>(((D84 + D85)/2) + (((D88) + (D87))))</f>
        <v/>
      </c>
      <c r="J85">
        <f>((C84 + C85)*(((D84 + D85)/2) + (((D88) + (D87)))))</f>
        <v/>
      </c>
    </row>
    <row r="86">
      <c r="A86" t="inlineStr">
        <is>
          <t>CLBLM_R_X3Y43/CLBLM_R.CLBLM_IMUX39-&gt;CLBLM_L_D3</t>
        </is>
      </c>
      <c r="B86" t="inlineStr">
        <is>
          <t>PassTransistor</t>
        </is>
      </c>
      <c r="C86" t="n">
        <v>0</v>
      </c>
      <c r="E86" t="n">
        <v>0</v>
      </c>
      <c r="F86" t="n">
        <v>0</v>
      </c>
      <c r="G86" t="n">
        <v>0</v>
      </c>
      <c r="H86" t="n">
        <v>0</v>
      </c>
      <c r="I86">
        <f>((D88) + (D87))</f>
        <v/>
      </c>
      <c r="J86">
        <f>(((D88) + (D87))*C86)</f>
        <v/>
      </c>
    </row>
    <row r="87">
      <c r="A87" t="inlineStr">
        <is>
          <t>CLBLM_R_X3Y43/CLBLM_L_D3</t>
        </is>
      </c>
      <c r="B87" t="inlineStr">
        <is>
          <t>Part of wire</t>
        </is>
      </c>
      <c r="C87" t="n">
        <v>0</v>
      </c>
      <c r="D87" t="n">
        <v>0</v>
      </c>
      <c r="I87">
        <f>(((D87)/2) + (D88))</f>
        <v/>
      </c>
      <c r="J87">
        <f>((C87)*(((D87)/2) + (D88)))</f>
        <v/>
      </c>
    </row>
    <row r="88">
      <c r="A88" t="inlineStr">
        <is>
          <t>masterReg/register_reg_r1_0_31_0_5_i_7/I1</t>
        </is>
      </c>
      <c r="B88" t="inlineStr">
        <is>
          <t>Inpin</t>
        </is>
      </c>
      <c r="D88" t="n">
        <v>0</v>
      </c>
      <c r="E88" t="n">
        <v>0.136</v>
      </c>
      <c r="F88" t="n">
        <v>0.109</v>
      </c>
      <c r="G88" t="n">
        <v>0.346</v>
      </c>
      <c r="H88" t="n">
        <v>0.279</v>
      </c>
    </row>
    <row r="89">
      <c r="A89" t="inlineStr">
        <is>
          <t>sw_IBUF[3]: sw_IBUF[3]_inst/O to masterReg/register_reg_r1_0_31_0_5_i_7/I1 sum delays</t>
        </is>
      </c>
      <c r="E89">
        <f>(E2 + E5 + E7 + E9 + E11 + E15 + E18 + E31 + E40 + E51 + E60 + E69 + E78 + E83 + E86 + E88)</f>
        <v/>
      </c>
      <c r="F89">
        <f>(F2 + F5 + F7 + F9 + F11 + F15 + F18 + F31 + F40 + F51 + F60 + F69 + F78 + F83 + F86 + F88)</f>
        <v/>
      </c>
      <c r="G89">
        <f>(G2 + G5 + G7 + G9 + G11 + G15 + G18 + G31 + G40 + G51 + G60 + G69 + G78 + G83 + G86 + G88)</f>
        <v/>
      </c>
      <c r="H89">
        <f>(H2 + H5 + H7 + H9 + H11 + H15 + H18 + H31 + H40 + H51 + H60 + H69 + H78 + H83 + H86 + H88)</f>
        <v/>
      </c>
      <c r="J89">
        <f>(J2 + J4 + J5 + J6 + J7 + J8 + J9 + J10 + J11 + J14 + J15 + J17 + J18 + J30 + J31 + J39 + J40 + J50 + J51 + J59 + J60 + J68 + J69 + J77 + J78 + J82 + J83 + J85 + J86 + J87 + J88)</f>
        <v/>
      </c>
    </row>
    <row r="90">
      <c r="A90" t="inlineStr">
        <is>
          <t>sw_IBUF[3]: sw_IBUF[3]_inst/O to masterReg/register_reg_r1_0_31_0_5_i_7/I1sum delays + cap delay</t>
        </is>
      </c>
      <c r="E90">
        <f>1000*(E89 + J89)</f>
        <v/>
      </c>
      <c r="F90">
        <f>1000*(F89 + J89)</f>
        <v/>
      </c>
      <c r="G90">
        <f>1000*(G89 + J89)</f>
        <v/>
      </c>
      <c r="H90">
        <f>1000*(H89 + J89)</f>
        <v/>
      </c>
    </row>
    <row r="92">
      <c r="A92" t="inlineStr">
        <is>
          <t>sw_IBUF[3]: sw_IBUF[3]_inst/O to masterReg/register_reg_r1_0_31_0_5_i_7/I1Total delay (from Vivado)</t>
        </is>
      </c>
      <c r="E92" t="inlineStr">
        <is>
          <t>1116</t>
        </is>
      </c>
      <c r="F92" t="inlineStr">
        <is>
          <t>957</t>
        </is>
      </c>
      <c r="G92" t="inlineStr">
        <is>
          <t>1937</t>
        </is>
      </c>
      <c r="H92" t="inlineStr">
        <is>
          <t>1635</t>
        </is>
      </c>
    </row>
    <row r="94">
      <c r="A94" t="inlineStr">
        <is>
          <t>INT_L_X2Y43/INT_L.NN6END0-&gt;&gt;NN6BEG0</t>
        </is>
      </c>
      <c r="B94" t="inlineStr">
        <is>
          <t>Buffer</t>
        </is>
      </c>
      <c r="C94" t="n">
        <v>1.5845231875</v>
      </c>
      <c r="D94" t="n">
        <v>0.009979</v>
      </c>
      <c r="E94" t="n">
        <v>0.081</v>
      </c>
      <c r="F94" t="n">
        <v>0.067</v>
      </c>
      <c r="G94" t="n">
        <v>0.18</v>
      </c>
      <c r="H94" t="n">
        <v>0.149</v>
      </c>
      <c r="I94">
        <f>((D103 + D366 + D398) + (D95 + D96 + D97 + D98 + D99 + D100 + D101 + D102))</f>
        <v/>
      </c>
      <c r="J94">
        <f>(((D103 + D366 + D398) + (D95 + D96 + D97 + D98 + D99 + D100 + D101 + D102))*C94)</f>
        <v/>
      </c>
    </row>
    <row r="95">
      <c r="A95" t="inlineStr">
        <is>
          <t>INT_L_X2Y43/NN6BEG0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INT_L_X2Y49/NN6END0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INT_L_X2Y48/NN6END_S1_0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INT_L_X2Y44/NN6A0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INT_L_X2Y45/NN6B0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INT_L_X2Y46/NN6C0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INT_L_X2Y47/NN6D0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INT_L_X2Y48/NN6E0</t>
        </is>
      </c>
      <c r="B102" t="inlineStr">
        <is>
          <t>Part of wire</t>
        </is>
      </c>
      <c r="C102" t="n">
        <v>0</v>
      </c>
      <c r="D102" t="n">
        <v>0</v>
      </c>
      <c r="I102">
        <f>(((D95 + D96 + D97 + D98 + D99 + D100 + D101 + D102)/2) + (D103 + D366 + D398))</f>
        <v/>
      </c>
      <c r="J102">
        <f>((C95 + C96 + C97 + C98 + C99 + C100 + C101 + C102)*(((D95 + D96 + D97 + D98 + D99 + D100 + D101 + D102)/2) + (D103 + D366 + D398)))</f>
        <v/>
      </c>
    </row>
    <row r="103">
      <c r="A103" t="inlineStr">
        <is>
          <t>INT_L_X2Y49/INT_L.NN6END0-&gt;&gt;NN2BEG0</t>
        </is>
      </c>
      <c r="B103" t="inlineStr">
        <is>
          <t>Buffer</t>
        </is>
      </c>
      <c r="C103" t="n">
        <v>1.1851186875</v>
      </c>
      <c r="D103" t="n">
        <v>0.008473000000000001</v>
      </c>
      <c r="E103" t="n">
        <v>0.06</v>
      </c>
      <c r="F103" t="n">
        <v>0.05</v>
      </c>
      <c r="G103" t="n">
        <v>0.132</v>
      </c>
      <c r="H103" t="n">
        <v>0.109</v>
      </c>
      <c r="I103">
        <f>((D109 + D124) + (D104 + D105 + D106 + D107 + D108))</f>
        <v/>
      </c>
      <c r="J103">
        <f>(((D109 + D124) + (D104 + D105 + D106 + D107 + D108))*C103)</f>
        <v/>
      </c>
    </row>
    <row r="104">
      <c r="A104" t="inlineStr">
        <is>
          <t>INT_L_X2Y49/NN2BEG0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INT_L_X2Y51/NN2END0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INT_L_X2Y50/NN2END_S2_0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BRKH_INT_X2Y49/BRKH_INT_NN2BEG0</t>
        </is>
      </c>
      <c r="B107" t="inlineStr">
        <is>
          <t>Part of wire</t>
        </is>
      </c>
      <c r="C107" t="n">
        <v>0.00523</v>
      </c>
      <c r="D107" t="n">
        <v>0.001</v>
      </c>
    </row>
    <row r="108">
      <c r="A108" t="inlineStr">
        <is>
          <t>INT_L_X2Y50/NN2A0</t>
        </is>
      </c>
      <c r="B108" t="inlineStr">
        <is>
          <t>Part of wire</t>
        </is>
      </c>
      <c r="C108" t="n">
        <v>0</v>
      </c>
      <c r="D108" t="n">
        <v>0</v>
      </c>
      <c r="I108">
        <f>(((D104 + D105 + D106 + D107 + D108)/2) + (D109 + D124))</f>
        <v/>
      </c>
      <c r="J108">
        <f>((C104 + C105 + C106 + C107 + C108)*(((D104 + D105 + D106 + D107 + D108)/2) + (D109 + D124)))</f>
        <v/>
      </c>
    </row>
    <row r="109">
      <c r="A109" t="inlineStr">
        <is>
          <t>INT_L_X2Y51/INT_L.NN2END0-&gt;&gt;EL1BEG_N3</t>
        </is>
      </c>
      <c r="B109" t="inlineStr">
        <is>
          <t>Buffer</t>
        </is>
      </c>
      <c r="C109" t="n">
        <v>1.16220225</v>
      </c>
      <c r="D109" t="n">
        <v>0.008429000000000001</v>
      </c>
      <c r="E109" t="n">
        <v>0.043</v>
      </c>
      <c r="F109" t="n">
        <v>0.035</v>
      </c>
      <c r="G109" t="n">
        <v>0.123</v>
      </c>
      <c r="H109" t="n">
        <v>0.102</v>
      </c>
      <c r="I109">
        <f>((D113) + (D110 + D111 + D112))</f>
        <v/>
      </c>
      <c r="J109">
        <f>(((D113) + (D110 + D111 + D112))*C109)</f>
        <v/>
      </c>
    </row>
    <row r="110">
      <c r="A110" t="inlineStr">
        <is>
          <t>INT_L_X2Y51/EL1BEG_N3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INT_R_X3Y50/EL1END3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INT_L_X2Y50/EL1BEG3</t>
        </is>
      </c>
      <c r="B112" t="inlineStr">
        <is>
          <t>Part of wire</t>
        </is>
      </c>
      <c r="C112" t="n">
        <v>0</v>
      </c>
      <c r="D112" t="n">
        <v>0</v>
      </c>
      <c r="I112">
        <f>(((D110 + D111 + D112)/2) + (D113))</f>
        <v/>
      </c>
      <c r="J112">
        <f>((C110 + C111 + C112)*(((D110 + D111 + D112)/2) + (D113)))</f>
        <v/>
      </c>
    </row>
    <row r="113">
      <c r="A113" t="inlineStr">
        <is>
          <t>INT_R_X3Y50/INT_R.EL1END3-&gt;&gt;IMUX46</t>
        </is>
      </c>
      <c r="B113" t="inlineStr">
        <is>
          <t>Buffer</t>
        </is>
      </c>
      <c r="C113" t="n">
        <v>1.6107141875</v>
      </c>
      <c r="D113" t="n">
        <v>0.007713</v>
      </c>
      <c r="E113" t="n">
        <v>0.047</v>
      </c>
      <c r="F113" t="n">
        <v>0.038</v>
      </c>
      <c r="G113" t="n">
        <v>0.138</v>
      </c>
      <c r="H113" t="n">
        <v>0.114</v>
      </c>
      <c r="I113">
        <f>((((D118) + (D117))) + (D114 + D115))</f>
        <v/>
      </c>
      <c r="J113">
        <f>(((((D118) + (D117))) + (D114 + D115))*C113)</f>
        <v/>
      </c>
    </row>
    <row r="114">
      <c r="A114" t="inlineStr">
        <is>
          <t>INT_R_X3Y50/IMUX46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CLBLM_R_X3Y50/CLBLM_IMUX46</t>
        </is>
      </c>
      <c r="B115" t="inlineStr">
        <is>
          <t>Part of wire</t>
        </is>
      </c>
      <c r="C115" t="n">
        <v>0</v>
      </c>
      <c r="D115" t="n">
        <v>0</v>
      </c>
      <c r="I115">
        <f>(((D114 + D115)/2) + (((D118) + (D117))))</f>
        <v/>
      </c>
      <c r="J115">
        <f>((C114 + C115)*(((D114 + D115)/2) + (((D118) + (D117)))))</f>
        <v/>
      </c>
    </row>
    <row r="116">
      <c r="A116" t="inlineStr">
        <is>
          <t>CLBLM_R_X3Y50/CLBLM_R.CLBLM_IMUX46-&gt;CLBLM_L_D5</t>
        </is>
      </c>
      <c r="B116" t="inlineStr">
        <is>
          <t>PassTransistor</t>
        </is>
      </c>
      <c r="C116" t="n">
        <v>0</v>
      </c>
      <c r="E116" t="n">
        <v>0</v>
      </c>
      <c r="F116" t="n">
        <v>0</v>
      </c>
      <c r="G116" t="n">
        <v>0</v>
      </c>
      <c r="H116" t="n">
        <v>0</v>
      </c>
      <c r="I116">
        <f>((D118) + (D117))</f>
        <v/>
      </c>
      <c r="J116">
        <f>(((D118) + (D117))*C116)</f>
        <v/>
      </c>
    </row>
    <row r="117">
      <c r="A117" t="inlineStr">
        <is>
          <t>CLBLM_R_X3Y50/CLBLM_L_D5</t>
        </is>
      </c>
      <c r="B117" t="inlineStr">
        <is>
          <t>Part of wire</t>
        </is>
      </c>
      <c r="C117" t="n">
        <v>0</v>
      </c>
      <c r="D117" t="n">
        <v>0</v>
      </c>
      <c r="I117">
        <f>(((D117)/2) + (D118))</f>
        <v/>
      </c>
      <c r="J117">
        <f>((C117)*(((D117)/2) + (D118)))</f>
        <v/>
      </c>
    </row>
    <row r="118">
      <c r="A118" t="inlineStr">
        <is>
          <t>masterReg/register_reg_r1_0_31_12_17_i_5/I1</t>
        </is>
      </c>
      <c r="B118" t="inlineStr">
        <is>
          <t>Inpin</t>
        </is>
      </c>
      <c r="D118" t="n">
        <v>0</v>
      </c>
      <c r="E118" t="n">
        <v>0.042</v>
      </c>
      <c r="F118" t="n">
        <v>0.033</v>
      </c>
      <c r="G118" t="n">
        <v>0.113</v>
      </c>
      <c r="H118" t="n">
        <v>0.091</v>
      </c>
    </row>
    <row r="119">
      <c r="A119" t="inlineStr">
        <is>
          <t>sw_IBUF[3]: sw_IBUF[3]_inst/O to masterReg/register_reg_r1_0_31_12_17_i_5/I1 sum delays</t>
        </is>
      </c>
      <c r="E119">
        <f>(E2 + E5 + E7 + E9 + E11 + E15 + E18 + E31 + E40 + E51 + E60 + E69 + E94 + E103 + E109 + E113 + E116 + E118)</f>
        <v/>
      </c>
      <c r="F119">
        <f>(F2 + F5 + F7 + F9 + F11 + F15 + F18 + F31 + F40 + F51 + F60 + F69 + F94 + F103 + F109 + F113 + F116 + F118)</f>
        <v/>
      </c>
      <c r="G119">
        <f>(G2 + G5 + G7 + G9 + G11 + G15 + G18 + G31 + G40 + G51 + G60 + G69 + G94 + G103 + G109 + G113 + G116 + G118)</f>
        <v/>
      </c>
      <c r="H119">
        <f>(H2 + H5 + H7 + H9 + H11 + H15 + H18 + H31 + H40 + H51 + H60 + H69 + H94 + H103 + H109 + H113 + H116 + H118)</f>
        <v/>
      </c>
      <c r="J119">
        <f>(J2 + J4 + J5 + J6 + J7 + J8 + J9 + J10 + J11 + J14 + J15 + J17 + J18 + J30 + J31 + J39 + J40 + J50 + J51 + J59 + J60 + J68 + J69 + J77 + J94 + J102 + J103 + J108 + J109 + J112 + J113 + J115 + J116 + J117 + J118)</f>
        <v/>
      </c>
    </row>
    <row r="120">
      <c r="A120" t="inlineStr">
        <is>
          <t>sw_IBUF[3]: sw_IBUF[3]_inst/O to masterReg/register_reg_r1_0_31_12_17_i_5/I1sum delays + cap delay</t>
        </is>
      </c>
      <c r="E120">
        <f>1000*(E119 + J119)</f>
        <v/>
      </c>
      <c r="F120">
        <f>1000*(F119 + J119)</f>
        <v/>
      </c>
      <c r="G120">
        <f>1000*(G119 + J119)</f>
        <v/>
      </c>
      <c r="H120">
        <f>1000*(H119 + J119)</f>
        <v/>
      </c>
    </row>
    <row r="122">
      <c r="A122" t="inlineStr">
        <is>
          <t>sw_IBUF[3]: sw_IBUF[3]_inst/O to masterReg/register_reg_r1_0_31_12_17_i_5/I1Total delay (from Vivado)</t>
        </is>
      </c>
      <c r="E122" t="inlineStr">
        <is>
          <t>1222</t>
        </is>
      </c>
      <c r="F122" t="inlineStr">
        <is>
          <t>1057</t>
        </is>
      </c>
      <c r="G122" t="inlineStr">
        <is>
          <t>2054</t>
        </is>
      </c>
      <c r="H122" t="inlineStr">
        <is>
          <t>1743</t>
        </is>
      </c>
    </row>
    <row r="124">
      <c r="A124" t="inlineStr">
        <is>
          <t>INT_L_X2Y51/INT_L.NN2END0-&gt;&gt;NR1BEG0</t>
        </is>
      </c>
      <c r="B124" t="inlineStr">
        <is>
          <t>Buffer</t>
        </is>
      </c>
      <c r="C124" t="n">
        <v>1.16220225</v>
      </c>
      <c r="D124" t="n">
        <v>0.008429000000000001</v>
      </c>
      <c r="E124" t="n">
        <v>0.056</v>
      </c>
      <c r="F124" t="n">
        <v>0.046</v>
      </c>
      <c r="G124" t="n">
        <v>0.132</v>
      </c>
      <c r="H124" t="n">
        <v>0.109</v>
      </c>
      <c r="I124">
        <f>((D127 + D326) + (D125 + D126))</f>
        <v/>
      </c>
      <c r="J124">
        <f>(((D127 + D326) + (D125 + D126))*C124)</f>
        <v/>
      </c>
    </row>
    <row r="125">
      <c r="A125" t="inlineStr">
        <is>
          <t>INT_L_X2Y51/NR1BEG0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INT_L_X2Y52/NR1END0</t>
        </is>
      </c>
      <c r="B126" t="inlineStr">
        <is>
          <t>Part of wire</t>
        </is>
      </c>
      <c r="C126" t="n">
        <v>0</v>
      </c>
      <c r="D126" t="n">
        <v>0</v>
      </c>
      <c r="I126">
        <f>(((D125 + D126)/2) + (D127 + D326))</f>
        <v/>
      </c>
      <c r="J126">
        <f>((C125 + C126)*(((D125 + D126)/2) + (D127 + D326)))</f>
        <v/>
      </c>
    </row>
    <row r="127">
      <c r="A127" t="inlineStr">
        <is>
          <t>INT_L_X2Y52/INT_L.NR1END0-&gt;&gt;NR1BEG0</t>
        </is>
      </c>
      <c r="B127" t="inlineStr">
        <is>
          <t>Buffer</t>
        </is>
      </c>
      <c r="C127" t="n">
        <v>1.16220225</v>
      </c>
      <c r="D127" t="n">
        <v>0.008429000000000001</v>
      </c>
      <c r="E127" t="n">
        <v>0.056</v>
      </c>
      <c r="F127" t="n">
        <v>0.046</v>
      </c>
      <c r="G127" t="n">
        <v>0.132</v>
      </c>
      <c r="H127" t="n">
        <v>0.109</v>
      </c>
      <c r="I127">
        <f>((D130 + D141 + D296) + (D128 + D129))</f>
        <v/>
      </c>
      <c r="J127">
        <f>(((D130 + D141 + D296) + (D128 + D129))*C127)</f>
        <v/>
      </c>
    </row>
    <row r="128">
      <c r="A128" t="inlineStr">
        <is>
          <t>INT_L_X2Y52/NR1BEG0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INT_L_X2Y53/NR1END0</t>
        </is>
      </c>
      <c r="B129" t="inlineStr">
        <is>
          <t>Part of wire</t>
        </is>
      </c>
      <c r="C129" t="n">
        <v>0</v>
      </c>
      <c r="D129" t="n">
        <v>0</v>
      </c>
      <c r="I129">
        <f>(((D128 + D129)/2) + (D130 + D141 + D296))</f>
        <v/>
      </c>
      <c r="J129">
        <f>((C128 + C129)*(((D128 + D129)/2) + (D130 + D141 + D296)))</f>
        <v/>
      </c>
    </row>
    <row r="130">
      <c r="A130" t="inlineStr">
        <is>
          <t>INT_L_X2Y53/INT_L.NR1END0-&gt;&gt;IMUX_L9</t>
        </is>
      </c>
      <c r="B130" t="inlineStr">
        <is>
          <t>Buffer</t>
        </is>
      </c>
      <c r="C130" t="n">
        <v>1.6107141875</v>
      </c>
      <c r="D130" t="n">
        <v>0.007713</v>
      </c>
      <c r="E130" t="n">
        <v>0.047</v>
      </c>
      <c r="F130" t="n">
        <v>0.038</v>
      </c>
      <c r="G130" t="n">
        <v>0.138</v>
      </c>
      <c r="H130" t="n">
        <v>0.114</v>
      </c>
      <c r="I130">
        <f>((((D135) + (D134))) + (D131 + D132))</f>
        <v/>
      </c>
      <c r="J130">
        <f>(((((D135) + (D134))) + (D131 + D132))*C130)</f>
        <v/>
      </c>
    </row>
    <row r="131">
      <c r="A131" t="inlineStr">
        <is>
          <t>INT_L_X2Y53/IMUX_L9</t>
        </is>
      </c>
      <c r="B131" t="inlineStr">
        <is>
          <t>Part of wire</t>
        </is>
      </c>
      <c r="C131" t="n">
        <v>0</v>
      </c>
      <c r="D131" t="n">
        <v>0</v>
      </c>
    </row>
    <row r="132">
      <c r="A132" t="inlineStr">
        <is>
          <t>CLBLL_L_X2Y53/CLBLL_IMUX9</t>
        </is>
      </c>
      <c r="B132" t="inlineStr">
        <is>
          <t>Part of wire</t>
        </is>
      </c>
      <c r="C132" t="n">
        <v>0</v>
      </c>
      <c r="D132" t="n">
        <v>0</v>
      </c>
      <c r="I132">
        <f>(((D131 + D132)/2) + (((D135) + (D134))))</f>
        <v/>
      </c>
      <c r="J132">
        <f>((C131 + C132)*(((D131 + D132)/2) + (((D135) + (D134)))))</f>
        <v/>
      </c>
    </row>
    <row r="133">
      <c r="A133" t="inlineStr">
        <is>
          <t>CLBLL_L_X2Y53/CLBLL_L.CLBLL_IMUX9-&gt;CLBLL_L_A5</t>
        </is>
      </c>
      <c r="B133" t="inlineStr">
        <is>
          <t>PassTransistor</t>
        </is>
      </c>
      <c r="C133" t="n">
        <v>0</v>
      </c>
      <c r="E133" t="n">
        <v>0</v>
      </c>
      <c r="F133" t="n">
        <v>0</v>
      </c>
      <c r="G133" t="n">
        <v>0</v>
      </c>
      <c r="H133" t="n">
        <v>0</v>
      </c>
      <c r="I133">
        <f>((D135) + (D134))</f>
        <v/>
      </c>
      <c r="J133">
        <f>(((D135) + (D134))*C133)</f>
        <v/>
      </c>
    </row>
    <row r="134">
      <c r="A134" t="inlineStr">
        <is>
          <t>CLBLL_L_X2Y53/CLBLL_L_A5</t>
        </is>
      </c>
      <c r="B134" t="inlineStr">
        <is>
          <t>Part of wire</t>
        </is>
      </c>
      <c r="C134" t="n">
        <v>0</v>
      </c>
      <c r="D134" t="n">
        <v>0</v>
      </c>
      <c r="I134">
        <f>(((D134)/2) + (D135))</f>
        <v/>
      </c>
      <c r="J134">
        <f>((C134)*(((D134)/2) + (D135)))</f>
        <v/>
      </c>
    </row>
    <row r="135">
      <c r="A135" t="inlineStr">
        <is>
          <t>masterReg/register_reg_r1_0_31_18_23_i_4/I1</t>
        </is>
      </c>
      <c r="B135" t="inlineStr">
        <is>
          <t>Inpin</t>
        </is>
      </c>
      <c r="D135" t="n">
        <v>0</v>
      </c>
      <c r="E135" t="n">
        <v>0.042</v>
      </c>
      <c r="F135" t="n">
        <v>0.033</v>
      </c>
      <c r="G135" t="n">
        <v>0.112</v>
      </c>
      <c r="H135" t="n">
        <v>0.091</v>
      </c>
    </row>
    <row r="136">
      <c r="A136" t="inlineStr">
        <is>
          <t>sw_IBUF[3]: sw_IBUF[3]_inst/O to masterReg/register_reg_r1_0_31_18_23_i_4/I1 sum delays</t>
        </is>
      </c>
      <c r="E136">
        <f>(E2 + E5 + E7 + E9 + E11 + E15 + E18 + E31 + E40 + E51 + E60 + E69 + E94 + E103 + E124 + E127 + E130 + E133 + E135)</f>
        <v/>
      </c>
      <c r="F136">
        <f>(F2 + F5 + F7 + F9 + F11 + F15 + F18 + F31 + F40 + F51 + F60 + F69 + F94 + F103 + F124 + F127 + F130 + F133 + F135)</f>
        <v/>
      </c>
      <c r="G136">
        <f>(G2 + G5 + G7 + G9 + G11 + G15 + G18 + G31 + G40 + G51 + G60 + G69 + G94 + G103 + G124 + G127 + G130 + G133 + G135)</f>
        <v/>
      </c>
      <c r="H136">
        <f>(H2 + H5 + H7 + H9 + H11 + H15 + H18 + H31 + H40 + H51 + H60 + H69 + H94 + H103 + H124 + H127 + H130 + H133 + H135)</f>
        <v/>
      </c>
      <c r="J136">
        <f>(J2 + J4 + J5 + J6 + J7 + J8 + J9 + J10 + J11 + J14 + J15 + J17 + J18 + J30 + J31 + J39 + J40 + J50 + J51 + J59 + J60 + J68 + J69 + J77 + J94 + J102 + J103 + J108 + J124 + J126 + J127 + J129 + J130 + J132 + J133 + J134 + J135)</f>
        <v/>
      </c>
    </row>
    <row r="137">
      <c r="A137" t="inlineStr">
        <is>
          <t>sw_IBUF[3]: sw_IBUF[3]_inst/O to masterReg/register_reg_r1_0_31_18_23_i_4/I1sum delays + cap delay</t>
        </is>
      </c>
      <c r="E137">
        <f>1000*(E136 + J136)</f>
        <v/>
      </c>
      <c r="F137">
        <f>1000*(F136 + J136)</f>
        <v/>
      </c>
      <c r="G137">
        <f>1000*(G136 + J136)</f>
        <v/>
      </c>
      <c r="H137">
        <f>1000*(H136 + J136)</f>
        <v/>
      </c>
    </row>
    <row r="139">
      <c r="A139" t="inlineStr">
        <is>
          <t>sw_IBUF[3]: sw_IBUF[3]_inst/O to masterReg/register_reg_r1_0_31_18_23_i_4/I1Total delay (from Vivado)</t>
        </is>
      </c>
      <c r="E139" t="inlineStr">
        <is>
          <t>1326</t>
        </is>
      </c>
      <c r="F139" t="inlineStr">
        <is>
          <t>1149</t>
        </is>
      </c>
      <c r="G139" t="inlineStr">
        <is>
          <t>2191</t>
        </is>
      </c>
      <c r="H139" t="inlineStr">
        <is>
          <t>1864</t>
        </is>
      </c>
    </row>
    <row r="141">
      <c r="A141" t="inlineStr">
        <is>
          <t>INT_L_X2Y53/INT_L.NR1END0-&gt;&gt;NR1BEG0</t>
        </is>
      </c>
      <c r="B141" t="inlineStr">
        <is>
          <t>Buffer</t>
        </is>
      </c>
      <c r="C141" t="n">
        <v>1.16220225</v>
      </c>
      <c r="D141" t="n">
        <v>0.008429000000000001</v>
      </c>
      <c r="E141" t="n">
        <v>0.056</v>
      </c>
      <c r="F141" t="n">
        <v>0.046</v>
      </c>
      <c r="G141" t="n">
        <v>0.132</v>
      </c>
      <c r="H141" t="n">
        <v>0.109</v>
      </c>
      <c r="I141">
        <f>((D144) + (D142 + D143))</f>
        <v/>
      </c>
      <c r="J141">
        <f>(((D144) + (D142 + D143))*C141)</f>
        <v/>
      </c>
    </row>
    <row r="142">
      <c r="A142" t="inlineStr">
        <is>
          <t>INT_L_X2Y53/NR1BEG0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INT_L_X2Y54/NR1END0</t>
        </is>
      </c>
      <c r="B143" t="inlineStr">
        <is>
          <t>Part of wire</t>
        </is>
      </c>
      <c r="C143" t="n">
        <v>0</v>
      </c>
      <c r="D143" t="n">
        <v>0</v>
      </c>
      <c r="I143">
        <f>(((D142 + D143)/2) + (D144))</f>
        <v/>
      </c>
      <c r="J143">
        <f>((C142 + C143)*(((D142 + D143)/2) + (D144)))</f>
        <v/>
      </c>
    </row>
    <row r="144">
      <c r="A144" t="inlineStr">
        <is>
          <t>INT_L_X2Y54/INT_L.NR1END0-&gt;&gt;EE2BEG0</t>
        </is>
      </c>
      <c r="B144" t="inlineStr">
        <is>
          <t>Buffer</t>
        </is>
      </c>
      <c r="C144" t="n">
        <v>1.1851186875</v>
      </c>
      <c r="D144" t="n">
        <v>0.008473000000000001</v>
      </c>
      <c r="E144" t="n">
        <v>0.061</v>
      </c>
      <c r="F144" t="n">
        <v>0.05</v>
      </c>
      <c r="G144" t="n">
        <v>0.139</v>
      </c>
      <c r="H144" t="n">
        <v>0.115</v>
      </c>
      <c r="I144">
        <f>((D150) + (D145 + D146 + D147 + D148 + D149))</f>
        <v/>
      </c>
      <c r="J144">
        <f>(((D150) + (D145 + D146 + D147 + D148 + D149))*C144)</f>
        <v/>
      </c>
    </row>
    <row r="145">
      <c r="A145" t="inlineStr">
        <is>
          <t>INT_L_X2Y54/EE2BEG0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INT_L_X4Y54/EE2END0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INT_R_X3Y54/EE2A0</t>
        </is>
      </c>
      <c r="B147" t="inlineStr">
        <is>
          <t>Part of wire</t>
        </is>
      </c>
      <c r="C147" t="n">
        <v>0</v>
      </c>
      <c r="D147" t="n">
        <v>0</v>
      </c>
    </row>
    <row r="148">
      <c r="A148" t="inlineStr">
        <is>
          <t>CLBLM_R_X3Y54/CLBLM_EE2A0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CLBLL_L_X4Y54/CLBLL_EE2A0</t>
        </is>
      </c>
      <c r="B149" t="inlineStr">
        <is>
          <t>Part of wire</t>
        </is>
      </c>
      <c r="C149" t="n">
        <v>0</v>
      </c>
      <c r="D149" t="n">
        <v>0</v>
      </c>
      <c r="I149">
        <f>(((D145 + D146 + D147 + D148 + D149)/2) + (D150))</f>
        <v/>
      </c>
      <c r="J149">
        <f>((C145 + C146 + C147 + C148 + C149)*(((D145 + D146 + D147 + D148 + D149)/2) + (D150)))</f>
        <v/>
      </c>
    </row>
    <row r="150">
      <c r="A150" t="inlineStr">
        <is>
          <t>INT_L_X4Y54/INT_L.EE2END0-&gt;&gt;WR1BEG1</t>
        </is>
      </c>
      <c r="B150" t="inlineStr">
        <is>
          <t>Buffer</t>
        </is>
      </c>
      <c r="C150" t="n">
        <v>1.16220225</v>
      </c>
      <c r="D150" t="n">
        <v>0.008429000000000001</v>
      </c>
      <c r="E150" t="n">
        <v>0.043</v>
      </c>
      <c r="F150" t="n">
        <v>0.035</v>
      </c>
      <c r="G150" t="n">
        <v>0.124</v>
      </c>
      <c r="H150" t="n">
        <v>0.103</v>
      </c>
      <c r="I150">
        <f>((D155 + D166 + D177 + D188 + D199 + D268) + (D151 + D152 + D153 + D154))</f>
        <v/>
      </c>
      <c r="J150">
        <f>(((D155 + D166 + D177 + D188 + D199 + D268) + (D151 + D152 + D153 + D154))*C150)</f>
        <v/>
      </c>
    </row>
    <row r="151">
      <c r="A151" t="inlineStr">
        <is>
          <t>INT_L_X4Y54/WR1BEG1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INT_R_X3Y54/WR1END1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CLBLL_L_X4Y54/CLBLL_WR1END1</t>
        </is>
      </c>
      <c r="B153" t="inlineStr">
        <is>
          <t>Part of wire</t>
        </is>
      </c>
      <c r="C153" t="n">
        <v>0.08269599999999999</v>
      </c>
      <c r="D153" t="n">
        <v>0.005801</v>
      </c>
    </row>
    <row r="154">
      <c r="A154" t="inlineStr">
        <is>
          <t>CLBLM_R_X3Y54/CLBLM_WR1END1</t>
        </is>
      </c>
      <c r="B154" t="inlineStr">
        <is>
          <t>Part of wire</t>
        </is>
      </c>
      <c r="C154" t="n">
        <v>0.09451000000000001</v>
      </c>
      <c r="D154" t="n">
        <v>0.005801</v>
      </c>
      <c r="I154">
        <f>(((D151 + D152 + D153 + D154)/2) + (D155 + D166 + D177 + D188 + D199 + D268))</f>
        <v/>
      </c>
      <c r="J154">
        <f>((C151 + C152 + C153 + C154)*(((D151 + D152 + D153 + D154)/2) + (D155 + D166 + D177 + D188 + D199 + D268)))</f>
        <v/>
      </c>
    </row>
    <row r="155">
      <c r="A155" t="inlineStr">
        <is>
          <t>INT_R_X3Y54/INT_R.WR1END1-&gt;&gt;IMUX3</t>
        </is>
      </c>
      <c r="B155" t="inlineStr">
        <is>
          <t>Buffer</t>
        </is>
      </c>
      <c r="C155" t="n">
        <v>1.6107141875</v>
      </c>
      <c r="D155" t="n">
        <v>0.007713</v>
      </c>
      <c r="E155" t="n">
        <v>0.047</v>
      </c>
      <c r="F155" t="n">
        <v>0.038</v>
      </c>
      <c r="G155" t="n">
        <v>0.138</v>
      </c>
      <c r="H155" t="n">
        <v>0.114</v>
      </c>
      <c r="I155">
        <f>((((D160) + (D159))) + (D156 + D157))</f>
        <v/>
      </c>
      <c r="J155">
        <f>(((((D160) + (D159))) + (D156 + D157))*C155)</f>
        <v/>
      </c>
    </row>
    <row r="156">
      <c r="A156" t="inlineStr">
        <is>
          <t>INT_R_X3Y54/IMUX3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CLBLM_R_X3Y54/CLBLM_IMUX3</t>
        </is>
      </c>
      <c r="B157" t="inlineStr">
        <is>
          <t>Part of wire</t>
        </is>
      </c>
      <c r="C157" t="n">
        <v>0</v>
      </c>
      <c r="D157" t="n">
        <v>0</v>
      </c>
      <c r="I157">
        <f>(((D156 + D157)/2) + (((D160) + (D159))))</f>
        <v/>
      </c>
      <c r="J157">
        <f>((C156 + C157)*(((D156 + D157)/2) + (((D160) + (D159)))))</f>
        <v/>
      </c>
    </row>
    <row r="158">
      <c r="A158" t="inlineStr">
        <is>
          <t>CLBLM_R_X3Y54/CLBLM_R.CLBLM_IMUX3-&gt;CLBLM_L_A2</t>
        </is>
      </c>
      <c r="B158" t="inlineStr">
        <is>
          <t>PassTransistor</t>
        </is>
      </c>
      <c r="C158" t="n">
        <v>0</v>
      </c>
      <c r="E158" t="n">
        <v>0</v>
      </c>
      <c r="F158" t="n">
        <v>0</v>
      </c>
      <c r="G158" t="n">
        <v>0</v>
      </c>
      <c r="H158" t="n">
        <v>0</v>
      </c>
      <c r="I158">
        <f>((D160) + (D159))</f>
        <v/>
      </c>
      <c r="J158">
        <f>(((D160) + (D159))*C158)</f>
        <v/>
      </c>
    </row>
    <row r="159">
      <c r="A159" t="inlineStr">
        <is>
          <t>CLBLM_R_X3Y54/CLBLM_L_A2</t>
        </is>
      </c>
      <c r="B159" t="inlineStr">
        <is>
          <t>Part of wire</t>
        </is>
      </c>
      <c r="C159" t="n">
        <v>0</v>
      </c>
      <c r="D159" t="n">
        <v>0</v>
      </c>
      <c r="I159">
        <f>(((D159)/2) + (D160))</f>
        <v/>
      </c>
      <c r="J159">
        <f>((C159)*(((D159)/2) + (D160)))</f>
        <v/>
      </c>
    </row>
    <row r="160">
      <c r="A160" t="inlineStr">
        <is>
          <t>masterReg/readData1[22]_i_1/I1</t>
        </is>
      </c>
      <c r="B160" t="inlineStr">
        <is>
          <t>Inpin</t>
        </is>
      </c>
      <c r="D160" t="n">
        <v>0</v>
      </c>
      <c r="E160" t="n">
        <v>0.212</v>
      </c>
      <c r="F160" t="n">
        <v>0.17</v>
      </c>
      <c r="G160" t="n">
        <v>0.507</v>
      </c>
      <c r="H160" t="n">
        <v>0.409</v>
      </c>
    </row>
    <row r="161">
      <c r="A161" t="inlineStr">
        <is>
          <t>sw_IBUF[3]: sw_IBUF[3]_inst/O to masterReg/readData1[22]_i_1/I1 sum delays</t>
        </is>
      </c>
      <c r="E161">
        <f>(E2 + E5 + E7 + E9 + E11 + E15 + E18 + E31 + E40 + E51 + E60 + E69 + E94 + E103 + E124 + E127 + E141 + E144 + E150 + E155 + E158 + E160)</f>
        <v/>
      </c>
      <c r="F161">
        <f>(F2 + F5 + F7 + F9 + F11 + F15 + F18 + F31 + F40 + F51 + F60 + F69 + F94 + F103 + F124 + F127 + F141 + F144 + F150 + F155 + F158 + F160)</f>
        <v/>
      </c>
      <c r="G161">
        <f>(G2 + G5 + G7 + G9 + G11 + G15 + G18 + G31 + G40 + G51 + G60 + G69 + G94 + G103 + G124 + G127 + G141 + G144 + G150 + G155 + G158 + G160)</f>
        <v/>
      </c>
      <c r="H161">
        <f>(H2 + H5 + H7 + H9 + H11 + H15 + H18 + H31 + H40 + H51 + H60 + H69 + H94 + H103 + H124 + H127 + H141 + H144 + H150 + H155 + H158 + H160)</f>
        <v/>
      </c>
      <c r="J161">
        <f>(J2 + J4 + J5 + J6 + J7 + J8 + J9 + J10 + J11 + J14 + J15 + J17 + J18 + J30 + J31 + J39 + J40 + J50 + J51 + J59 + J60 + J68 + J69 + J77 + J94 + J102 + J103 + J108 + J124 + J126 + J127 + J129 + J141 + J143 + J144 + J149 + J150 + J154 + J155 + J157 + J158 + J159 + J160)</f>
        <v/>
      </c>
    </row>
    <row r="162">
      <c r="A162" t="inlineStr">
        <is>
          <t>sw_IBUF[3]: sw_IBUF[3]_inst/O to masterReg/readData1[22]_i_1/I1sum delays + cap delay</t>
        </is>
      </c>
      <c r="E162">
        <f>1000*(E161 + J161)</f>
        <v/>
      </c>
      <c r="F162">
        <f>1000*(F161 + J161)</f>
        <v/>
      </c>
      <c r="G162">
        <f>1000*(G161 + J161)</f>
        <v/>
      </c>
      <c r="H162">
        <f>1000*(H161 + J161)</f>
        <v/>
      </c>
    </row>
    <row r="164">
      <c r="A164" t="inlineStr">
        <is>
          <t>sw_IBUF[3]: sw_IBUF[3]_inst/O to masterReg/readData1[22]_i_1/I1Total delay (from Vivado)</t>
        </is>
      </c>
      <c r="E164" t="inlineStr">
        <is>
          <t>1746</t>
        </is>
      </c>
      <c r="F164" t="inlineStr">
        <is>
          <t>1507</t>
        </is>
      </c>
      <c r="G164" t="inlineStr">
        <is>
          <t>2935</t>
        </is>
      </c>
      <c r="H164" t="inlineStr">
        <is>
          <t>2486</t>
        </is>
      </c>
    </row>
    <row r="166">
      <c r="A166" t="inlineStr">
        <is>
          <t>INT_R_X3Y54/INT_R.WR1END1-&gt;&gt;IMUX25</t>
        </is>
      </c>
      <c r="B166" t="inlineStr">
        <is>
          <t>Buffer</t>
        </is>
      </c>
      <c r="C166" t="n">
        <v>1.6107141875</v>
      </c>
      <c r="D166" t="n">
        <v>0.007713</v>
      </c>
      <c r="E166" t="n">
        <v>0.047</v>
      </c>
      <c r="F166" t="n">
        <v>0.038</v>
      </c>
      <c r="G166" t="n">
        <v>0.138</v>
      </c>
      <c r="H166" t="n">
        <v>0.114</v>
      </c>
      <c r="I166">
        <f>((((D171) + (D170))) + (D167 + D168))</f>
        <v/>
      </c>
      <c r="J166">
        <f>(((((D171) + (D170))) + (D167 + D168))*C166)</f>
        <v/>
      </c>
    </row>
    <row r="167">
      <c r="A167" t="inlineStr">
        <is>
          <t>INT_R_X3Y54/IMUX25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CLBLM_R_X3Y54/CLBLM_IMUX25</t>
        </is>
      </c>
      <c r="B168" t="inlineStr">
        <is>
          <t>Part of wire</t>
        </is>
      </c>
      <c r="C168" t="n">
        <v>0</v>
      </c>
      <c r="D168" t="n">
        <v>0</v>
      </c>
      <c r="I168">
        <f>(((D167 + D168)/2) + (((D171) + (D170))))</f>
        <v/>
      </c>
      <c r="J168">
        <f>((C167 + C168)*(((D167 + D168)/2) + (((D171) + (D170)))))</f>
        <v/>
      </c>
    </row>
    <row r="169">
      <c r="A169" t="inlineStr">
        <is>
          <t>CLBLM_R_X3Y54/CLBLM_R.CLBLM_IMUX25-&gt;CLBLM_L_B5</t>
        </is>
      </c>
      <c r="B169" t="inlineStr">
        <is>
          <t>PassTransistor</t>
        </is>
      </c>
      <c r="C169" t="n">
        <v>0</v>
      </c>
      <c r="E169" t="n">
        <v>0</v>
      </c>
      <c r="F169" t="n">
        <v>0</v>
      </c>
      <c r="G169" t="n">
        <v>0</v>
      </c>
      <c r="H169" t="n">
        <v>0</v>
      </c>
      <c r="I169">
        <f>((D171) + (D170))</f>
        <v/>
      </c>
      <c r="J169">
        <f>(((D171) + (D170))*C169)</f>
        <v/>
      </c>
    </row>
    <row r="170">
      <c r="A170" t="inlineStr">
        <is>
          <t>CLBLM_R_X3Y54/CLBLM_L_B5</t>
        </is>
      </c>
      <c r="B170" t="inlineStr">
        <is>
          <t>Part of wire</t>
        </is>
      </c>
      <c r="C170" t="n">
        <v>0</v>
      </c>
      <c r="D170" t="n">
        <v>0</v>
      </c>
      <c r="I170">
        <f>(((D170)/2) + (D171))</f>
        <v/>
      </c>
      <c r="J170">
        <f>((C170)*(((D170)/2) + (D171)))</f>
        <v/>
      </c>
    </row>
    <row r="171">
      <c r="A171" t="inlineStr">
        <is>
          <t>masterReg/readData1[23]_i_1/I1</t>
        </is>
      </c>
      <c r="B171" t="inlineStr">
        <is>
          <t>Inpin</t>
        </is>
      </c>
      <c r="D171" t="n">
        <v>0</v>
      </c>
      <c r="E171" t="n">
        <v>0.043</v>
      </c>
      <c r="F171" t="n">
        <v>0.034</v>
      </c>
      <c r="G171" t="n">
        <v>0.116</v>
      </c>
      <c r="H171" t="n">
        <v>0.093</v>
      </c>
    </row>
    <row r="172">
      <c r="A172" t="inlineStr">
        <is>
          <t>sw_IBUF[3]: sw_IBUF[3]_inst/O to masterReg/readData1[23]_i_1/I1 sum delays</t>
        </is>
      </c>
      <c r="E172">
        <f>(E2 + E5 + E7 + E9 + E11 + E15 + E18 + E31 + E40 + E51 + E60 + E69 + E94 + E103 + E124 + E127 + E141 + E144 + E150 + E166 + E169 + E171)</f>
        <v/>
      </c>
      <c r="F172">
        <f>(F2 + F5 + F7 + F9 + F11 + F15 + F18 + F31 + F40 + F51 + F60 + F69 + F94 + F103 + F124 + F127 + F141 + F144 + F150 + F166 + F169 + F171)</f>
        <v/>
      </c>
      <c r="G172">
        <f>(G2 + G5 + G7 + G9 + G11 + G15 + G18 + G31 + G40 + G51 + G60 + G69 + G94 + G103 + G124 + G127 + G141 + G144 + G150 + G166 + G169 + G171)</f>
        <v/>
      </c>
      <c r="H172">
        <f>(H2 + H5 + H7 + H9 + H11 + H15 + H18 + H31 + H40 + H51 + H60 + H69 + H94 + H103 + H124 + H127 + H141 + H144 + H150 + H166 + H169 + H171)</f>
        <v/>
      </c>
      <c r="J172">
        <f>(J2 + J4 + J5 + J6 + J7 + J8 + J9 + J10 + J11 + J14 + J15 + J17 + J18 + J30 + J31 + J39 + J40 + J50 + J51 + J59 + J60 + J68 + J69 + J77 + J94 + J102 + J103 + J108 + J124 + J126 + J127 + J129 + J141 + J143 + J144 + J149 + J150 + J154 + J166 + J168 + J169 + J170 + J171)</f>
        <v/>
      </c>
    </row>
    <row r="173">
      <c r="A173" t="inlineStr">
        <is>
          <t>sw_IBUF[3]: sw_IBUF[3]_inst/O to masterReg/readData1[23]_i_1/I1sum delays + cap delay</t>
        </is>
      </c>
      <c r="E173">
        <f>1000*(E172 + J172)</f>
        <v/>
      </c>
      <c r="F173">
        <f>1000*(F172 + J172)</f>
        <v/>
      </c>
      <c r="G173">
        <f>1000*(G172 + J172)</f>
        <v/>
      </c>
      <c r="H173">
        <f>1000*(H172 + J172)</f>
        <v/>
      </c>
    </row>
    <row r="175">
      <c r="A175" t="inlineStr">
        <is>
          <t>sw_IBUF[3]: sw_IBUF[3]_inst/O to masterReg/readData1[23]_i_1/I1Total delay (from Vivado)</t>
        </is>
      </c>
      <c r="E175" t="inlineStr">
        <is>
          <t>1577</t>
        </is>
      </c>
      <c r="F175" t="inlineStr">
        <is>
          <t>1371</t>
        </is>
      </c>
      <c r="G175" t="inlineStr">
        <is>
          <t>2601</t>
        </is>
      </c>
      <c r="H175" t="inlineStr">
        <is>
          <t>2217</t>
        </is>
      </c>
    </row>
    <row r="177">
      <c r="A177" t="inlineStr">
        <is>
          <t>INT_R_X3Y54/INT_R.WR1END1-&gt;&gt;IMUX33</t>
        </is>
      </c>
      <c r="B177" t="inlineStr">
        <is>
          <t>Buffer</t>
        </is>
      </c>
      <c r="C177" t="n">
        <v>1.6107141875</v>
      </c>
      <c r="D177" t="n">
        <v>0.007713</v>
      </c>
      <c r="E177" t="n">
        <v>0.047</v>
      </c>
      <c r="F177" t="n">
        <v>0.038</v>
      </c>
      <c r="G177" t="n">
        <v>0.138</v>
      </c>
      <c r="H177" t="n">
        <v>0.114</v>
      </c>
      <c r="I177">
        <f>((((D182) + (D181))) + (D178 + D179))</f>
        <v/>
      </c>
      <c r="J177">
        <f>(((((D182) + (D181))) + (D178 + D179))*C177)</f>
        <v/>
      </c>
    </row>
    <row r="178">
      <c r="A178" t="inlineStr">
        <is>
          <t>INT_R_X3Y54/IMUX33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CLBLM_R_X3Y54/CLBLM_IMUX33</t>
        </is>
      </c>
      <c r="B179" t="inlineStr">
        <is>
          <t>Part of wire</t>
        </is>
      </c>
      <c r="C179" t="n">
        <v>0</v>
      </c>
      <c r="D179" t="n">
        <v>0</v>
      </c>
      <c r="I179">
        <f>(((D178 + D179)/2) + (((D182) + (D181))))</f>
        <v/>
      </c>
      <c r="J179">
        <f>((C178 + C179)*(((D178 + D179)/2) + (((D182) + (D181)))))</f>
        <v/>
      </c>
    </row>
    <row r="180">
      <c r="A180" t="inlineStr">
        <is>
          <t>CLBLM_R_X3Y54/CLBLM_R.CLBLM_IMUX33-&gt;CLBLM_L_C1</t>
        </is>
      </c>
      <c r="B180" t="inlineStr">
        <is>
          <t>PassTransistor</t>
        </is>
      </c>
      <c r="C180" t="n">
        <v>0</v>
      </c>
      <c r="E180" t="n">
        <v>0</v>
      </c>
      <c r="F180" t="n">
        <v>0</v>
      </c>
      <c r="G180" t="n">
        <v>0</v>
      </c>
      <c r="H180" t="n">
        <v>0</v>
      </c>
      <c r="I180">
        <f>((D182) + (D181))</f>
        <v/>
      </c>
      <c r="J180">
        <f>(((D182) + (D181))*C180)</f>
        <v/>
      </c>
    </row>
    <row r="181">
      <c r="A181" t="inlineStr">
        <is>
          <t>CLBLM_R_X3Y54/CLBLM_L_C1</t>
        </is>
      </c>
      <c r="B181" t="inlineStr">
        <is>
          <t>Part of wire</t>
        </is>
      </c>
      <c r="C181" t="n">
        <v>0</v>
      </c>
      <c r="D181" t="n">
        <v>0</v>
      </c>
      <c r="I181">
        <f>(((D181)/2) + (D182))</f>
        <v/>
      </c>
      <c r="J181">
        <f>((C181)*(((D181)/2) + (D182)))</f>
        <v/>
      </c>
    </row>
    <row r="182">
      <c r="A182" t="inlineStr">
        <is>
          <t>masterReg/readData2[22]_i_1/I1</t>
        </is>
      </c>
      <c r="B182" t="inlineStr">
        <is>
          <t>Inpin</t>
        </is>
      </c>
      <c r="D182" t="n">
        <v>0</v>
      </c>
      <c r="E182" t="n">
        <v>0.215</v>
      </c>
      <c r="F182" t="n">
        <v>0.173</v>
      </c>
      <c r="G182" t="n">
        <v>0.517</v>
      </c>
      <c r="H182" t="n">
        <v>0.417</v>
      </c>
    </row>
    <row r="183">
      <c r="A183" t="inlineStr">
        <is>
          <t>sw_IBUF[3]: sw_IBUF[3]_inst/O to masterReg/readData2[22]_i_1/I1 sum delays</t>
        </is>
      </c>
      <c r="E183">
        <f>(E2 + E5 + E7 + E9 + E11 + E15 + E18 + E31 + E40 + E51 + E60 + E69 + E94 + E103 + E124 + E127 + E141 + E144 + E150 + E177 + E180 + E182)</f>
        <v/>
      </c>
      <c r="F183">
        <f>(F2 + F5 + F7 + F9 + F11 + F15 + F18 + F31 + F40 + F51 + F60 + F69 + F94 + F103 + F124 + F127 + F141 + F144 + F150 + F177 + F180 + F182)</f>
        <v/>
      </c>
      <c r="G183">
        <f>(G2 + G5 + G7 + G9 + G11 + G15 + G18 + G31 + G40 + G51 + G60 + G69 + G94 + G103 + G124 + G127 + G141 + G144 + G150 + G177 + G180 + G182)</f>
        <v/>
      </c>
      <c r="H183">
        <f>(H2 + H5 + H7 + H9 + H11 + H15 + H18 + H31 + H40 + H51 + H60 + H69 + H94 + H103 + H124 + H127 + H141 + H144 + H150 + H177 + H180 + H182)</f>
        <v/>
      </c>
      <c r="J183">
        <f>(J2 + J4 + J5 + J6 + J7 + J8 + J9 + J10 + J11 + J14 + J15 + J17 + J18 + J30 + J31 + J39 + J40 + J50 + J51 + J59 + J60 + J68 + J69 + J77 + J94 + J102 + J103 + J108 + J124 + J126 + J127 + J129 + J141 + J143 + J144 + J149 + J150 + J154 + J177 + J179 + J180 + J181 + J182)</f>
        <v/>
      </c>
    </row>
    <row r="184">
      <c r="A184" t="inlineStr">
        <is>
          <t>sw_IBUF[3]: sw_IBUF[3]_inst/O to masterReg/readData2[22]_i_1/I1sum delays + cap delay</t>
        </is>
      </c>
      <c r="E184">
        <f>1000*(E183 + J183)</f>
        <v/>
      </c>
      <c r="F184">
        <f>1000*(F183 + J183)</f>
        <v/>
      </c>
      <c r="G184">
        <f>1000*(G183 + J183)</f>
        <v/>
      </c>
      <c r="H184">
        <f>1000*(H183 + J183)</f>
        <v/>
      </c>
    </row>
    <row r="186">
      <c r="A186" t="inlineStr">
        <is>
          <t>sw_IBUF[3]: sw_IBUF[3]_inst/O to masterReg/readData2[22]_i_1/I1Total delay (from Vivado)</t>
        </is>
      </c>
      <c r="E186" t="inlineStr">
        <is>
          <t>1749</t>
        </is>
      </c>
      <c r="F186" t="inlineStr">
        <is>
          <t>1510</t>
        </is>
      </c>
      <c r="G186" t="inlineStr">
        <is>
          <t>2943</t>
        </is>
      </c>
      <c r="H186" t="inlineStr">
        <is>
          <t>2492</t>
        </is>
      </c>
    </row>
    <row r="188">
      <c r="A188" t="inlineStr">
        <is>
          <t>INT_R_X3Y54/INT_R.WR1END1-&gt;&gt;IMUX42</t>
        </is>
      </c>
      <c r="B188" t="inlineStr">
        <is>
          <t>Buffer</t>
        </is>
      </c>
      <c r="C188" t="n">
        <v>1.6107141875</v>
      </c>
      <c r="D188" t="n">
        <v>0.007713</v>
      </c>
      <c r="E188" t="n">
        <v>0.047</v>
      </c>
      <c r="F188" t="n">
        <v>0.038</v>
      </c>
      <c r="G188" t="n">
        <v>0.138</v>
      </c>
      <c r="H188" t="n">
        <v>0.114</v>
      </c>
      <c r="I188">
        <f>((((D193) + (D192))) + (D189 + D190))</f>
        <v/>
      </c>
      <c r="J188">
        <f>(((((D193) + (D192))) + (D189 + D190))*C188)</f>
        <v/>
      </c>
    </row>
    <row r="189">
      <c r="A189" t="inlineStr">
        <is>
          <t>INT_R_X3Y54/IMUX42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CLBLM_R_X3Y54/CLBLM_IMUX42</t>
        </is>
      </c>
      <c r="B190" t="inlineStr">
        <is>
          <t>Part of wire</t>
        </is>
      </c>
      <c r="C190" t="n">
        <v>0</v>
      </c>
      <c r="D190" t="n">
        <v>0</v>
      </c>
      <c r="I190">
        <f>(((D189 + D190)/2) + (((D193) + (D192))))</f>
        <v/>
      </c>
      <c r="J190">
        <f>((C189 + C190)*(((D189 + D190)/2) + (((D193) + (D192)))))</f>
        <v/>
      </c>
    </row>
    <row r="191">
      <c r="A191" t="inlineStr">
        <is>
          <t>CLBLM_R_X3Y54/CLBLM_R.CLBLM_IMUX42-&gt;CLBLM_L_D6</t>
        </is>
      </c>
      <c r="B191" t="inlineStr">
        <is>
          <t>PassTransistor</t>
        </is>
      </c>
      <c r="C191" t="n">
        <v>0</v>
      </c>
      <c r="E191" t="n">
        <v>0</v>
      </c>
      <c r="F191" t="n">
        <v>0</v>
      </c>
      <c r="G191" t="n">
        <v>0</v>
      </c>
      <c r="H191" t="n">
        <v>0</v>
      </c>
      <c r="I191">
        <f>((D193) + (D192))</f>
        <v/>
      </c>
      <c r="J191">
        <f>(((D193) + (D192))*C191)</f>
        <v/>
      </c>
    </row>
    <row r="192">
      <c r="A192" t="inlineStr">
        <is>
          <t>CLBLM_R_X3Y54/CLBLM_L_D6</t>
        </is>
      </c>
      <c r="B192" t="inlineStr">
        <is>
          <t>Part of wire</t>
        </is>
      </c>
      <c r="C192" t="n">
        <v>0</v>
      </c>
      <c r="D192" t="n">
        <v>0</v>
      </c>
      <c r="I192">
        <f>(((D192)/2) + (D193))</f>
        <v/>
      </c>
      <c r="J192">
        <f>((C192)*(((D192)/2) + (D193)))</f>
        <v/>
      </c>
    </row>
    <row r="193">
      <c r="A193" t="inlineStr">
        <is>
          <t>masterReg/readData2[23]_i_1/I1</t>
        </is>
      </c>
      <c r="B193" t="inlineStr">
        <is>
          <t>Inpin</t>
        </is>
      </c>
      <c r="D193" t="n">
        <v>0</v>
      </c>
      <c r="E193" t="n">
        <v>0.003</v>
      </c>
      <c r="F193" t="n">
        <v>0.003</v>
      </c>
      <c r="G193" t="n">
        <v>0.005</v>
      </c>
      <c r="H193" t="n">
        <v>0.004</v>
      </c>
    </row>
    <row r="194">
      <c r="A194" t="inlineStr">
        <is>
          <t>sw_IBUF[3]: sw_IBUF[3]_inst/O to masterReg/readData2[23]_i_1/I1 sum delays</t>
        </is>
      </c>
      <c r="E194">
        <f>(E2 + E5 + E7 + E9 + E11 + E15 + E18 + E31 + E40 + E51 + E60 + E69 + E94 + E103 + E124 + E127 + E141 + E144 + E150 + E188 + E191 + E193)</f>
        <v/>
      </c>
      <c r="F194">
        <f>(F2 + F5 + F7 + F9 + F11 + F15 + F18 + F31 + F40 + F51 + F60 + F69 + F94 + F103 + F124 + F127 + F141 + F144 + F150 + F188 + F191 + F193)</f>
        <v/>
      </c>
      <c r="G194">
        <f>(G2 + G5 + G7 + G9 + G11 + G15 + G18 + G31 + G40 + G51 + G60 + G69 + G94 + G103 + G124 + G127 + G141 + G144 + G150 + G188 + G191 + G193)</f>
        <v/>
      </c>
      <c r="H194">
        <f>(H2 + H5 + H7 + H9 + H11 + H15 + H18 + H31 + H40 + H51 + H60 + H69 + H94 + H103 + H124 + H127 + H141 + H144 + H150 + H188 + H191 + H193)</f>
        <v/>
      </c>
      <c r="J194">
        <f>(J2 + J4 + J5 + J6 + J7 + J8 + J9 + J10 + J11 + J14 + J15 + J17 + J18 + J30 + J31 + J39 + J40 + J50 + J51 + J59 + J60 + J68 + J69 + J77 + J94 + J102 + J103 + J108 + J124 + J126 + J127 + J129 + J141 + J143 + J144 + J149 + J150 + J154 + J188 + J190 + J191 + J192 + J193)</f>
        <v/>
      </c>
    </row>
    <row r="195">
      <c r="A195" t="inlineStr">
        <is>
          <t>sw_IBUF[3]: sw_IBUF[3]_inst/O to masterReg/readData2[23]_i_1/I1sum delays + cap delay</t>
        </is>
      </c>
      <c r="E195">
        <f>1000*(E194 + J194)</f>
        <v/>
      </c>
      <c r="F195">
        <f>1000*(F194 + J194)</f>
        <v/>
      </c>
      <c r="G195">
        <f>1000*(G194 + J194)</f>
        <v/>
      </c>
      <c r="H195">
        <f>1000*(H194 + J194)</f>
        <v/>
      </c>
    </row>
    <row r="197">
      <c r="A197" t="inlineStr">
        <is>
          <t>sw_IBUF[3]: sw_IBUF[3]_inst/O to masterReg/readData2[23]_i_1/I1Total delay (from Vivado)</t>
        </is>
      </c>
      <c r="E197" t="inlineStr">
        <is>
          <t>1537</t>
        </is>
      </c>
      <c r="F197" t="inlineStr">
        <is>
          <t>1340</t>
        </is>
      </c>
      <c r="G197" t="inlineStr">
        <is>
          <t>2511</t>
        </is>
      </c>
      <c r="H197" t="inlineStr">
        <is>
          <t>2145</t>
        </is>
      </c>
    </row>
    <row r="199">
      <c r="A199" t="inlineStr">
        <is>
          <t>INT_R_X3Y54/INT_R.WR1END1-&gt;&gt;SR1BEG1</t>
        </is>
      </c>
      <c r="B199" t="inlineStr">
        <is>
          <t>Buffer</t>
        </is>
      </c>
      <c r="C199" t="n">
        <v>1.16220225</v>
      </c>
      <c r="D199" t="n">
        <v>0.008429000000000001</v>
      </c>
      <c r="E199" t="n">
        <v>0.056</v>
      </c>
      <c r="F199" t="n">
        <v>0.046</v>
      </c>
      <c r="G199" t="n">
        <v>0.132</v>
      </c>
      <c r="H199" t="n">
        <v>0.109</v>
      </c>
      <c r="I199">
        <f>((D202 + D213 + D224) + (D200 + D201))</f>
        <v/>
      </c>
      <c r="J199">
        <f>(((D202 + D213 + D224) + (D200 + D201))*C199)</f>
        <v/>
      </c>
    </row>
    <row r="200">
      <c r="A200" t="inlineStr">
        <is>
          <t>INT_R_X3Y54/SR1BEG1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INT_R_X3Y53/SR1END1</t>
        </is>
      </c>
      <c r="B201" t="inlineStr">
        <is>
          <t>Part of wire</t>
        </is>
      </c>
      <c r="C201" t="n">
        <v>0</v>
      </c>
      <c r="D201" t="n">
        <v>0</v>
      </c>
      <c r="I201">
        <f>(((D200 + D201)/2) + (D202 + D213 + D224))</f>
        <v/>
      </c>
      <c r="J201">
        <f>((C200 + C201)*(((D200 + D201)/2) + (D202 + D213 + D224)))</f>
        <v/>
      </c>
    </row>
    <row r="202">
      <c r="A202" t="inlineStr">
        <is>
          <t>INT_R_X3Y53/INT_R.SR1END1-&gt;&gt;IMUX19</t>
        </is>
      </c>
      <c r="B202" t="inlineStr">
        <is>
          <t>Buffer</t>
        </is>
      </c>
      <c r="C202" t="n">
        <v>1.6107141875</v>
      </c>
      <c r="D202" t="n">
        <v>0.007713</v>
      </c>
      <c r="E202" t="n">
        <v>0.047</v>
      </c>
      <c r="F202" t="n">
        <v>0.038</v>
      </c>
      <c r="G202" t="n">
        <v>0.138</v>
      </c>
      <c r="H202" t="n">
        <v>0.114</v>
      </c>
      <c r="I202">
        <f>((((D207) + (D206))) + (D203 + D204))</f>
        <v/>
      </c>
      <c r="J202">
        <f>(((((D207) + (D206))) + (D203 + D204))*C202)</f>
        <v/>
      </c>
    </row>
    <row r="203">
      <c r="A203" t="inlineStr">
        <is>
          <t>INT_R_X3Y53/IMUX19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CLBLM_R_X3Y53/CLBLM_IMUX19</t>
        </is>
      </c>
      <c r="B204" t="inlineStr">
        <is>
          <t>Part of wire</t>
        </is>
      </c>
      <c r="C204" t="n">
        <v>0</v>
      </c>
      <c r="D204" t="n">
        <v>0</v>
      </c>
      <c r="I204">
        <f>(((D203 + D204)/2) + (((D207) + (D206))))</f>
        <v/>
      </c>
      <c r="J204">
        <f>((C203 + C204)*(((D203 + D204)/2) + (((D207) + (D206)))))</f>
        <v/>
      </c>
    </row>
    <row r="205">
      <c r="A205" t="inlineStr">
        <is>
          <t>CLBLM_R_X3Y53/CLBLM_R.CLBLM_IMUX19-&gt;CLBLM_L_B2</t>
        </is>
      </c>
      <c r="B205" t="inlineStr">
        <is>
          <t>PassTransistor</t>
        </is>
      </c>
      <c r="C205" t="n">
        <v>0</v>
      </c>
      <c r="E205" t="n">
        <v>0</v>
      </c>
      <c r="F205" t="n">
        <v>0</v>
      </c>
      <c r="G205" t="n">
        <v>0</v>
      </c>
      <c r="H205" t="n">
        <v>0</v>
      </c>
      <c r="I205">
        <f>((D207) + (D206))</f>
        <v/>
      </c>
      <c r="J205">
        <f>(((D207) + (D206))*C205)</f>
        <v/>
      </c>
    </row>
    <row r="206">
      <c r="A206" t="inlineStr">
        <is>
          <t>CLBLM_R_X3Y53/CLBLM_L_B2</t>
        </is>
      </c>
      <c r="B206" t="inlineStr">
        <is>
          <t>Part of wire</t>
        </is>
      </c>
      <c r="C206" t="n">
        <v>0</v>
      </c>
      <c r="D206" t="n">
        <v>0</v>
      </c>
      <c r="I206">
        <f>(((D206)/2) + (D207))</f>
        <v/>
      </c>
      <c r="J206">
        <f>((C206)*(((D206)/2) + (D207)))</f>
        <v/>
      </c>
    </row>
    <row r="207">
      <c r="A207" t="inlineStr">
        <is>
          <t>masterReg/readData1[20]_i_1/I1</t>
        </is>
      </c>
      <c r="B207" t="inlineStr">
        <is>
          <t>Inpin</t>
        </is>
      </c>
      <c r="D207" t="n">
        <v>0</v>
      </c>
      <c r="E207" t="n">
        <v>0.212</v>
      </c>
      <c r="F207" t="n">
        <v>0.17</v>
      </c>
      <c r="G207" t="n">
        <v>0.506</v>
      </c>
      <c r="H207" t="n">
        <v>0.408</v>
      </c>
    </row>
    <row r="208">
      <c r="A208" t="inlineStr">
        <is>
          <t>sw_IBUF[3]: sw_IBUF[3]_inst/O to masterReg/readData1[20]_i_1/I1 sum delays</t>
        </is>
      </c>
      <c r="E208">
        <f>(E2 + E5 + E7 + E9 + E11 + E15 + E18 + E31 + E40 + E51 + E60 + E69 + E94 + E103 + E124 + E127 + E141 + E144 + E150 + E199 + E202 + E205 + E207)</f>
        <v/>
      </c>
      <c r="F208">
        <f>(F2 + F5 + F7 + F9 + F11 + F15 + F18 + F31 + F40 + F51 + F60 + F69 + F94 + F103 + F124 + F127 + F141 + F144 + F150 + F199 + F202 + F205 + F207)</f>
        <v/>
      </c>
      <c r="G208">
        <f>(G2 + G5 + G7 + G9 + G11 + G15 + G18 + G31 + G40 + G51 + G60 + G69 + G94 + G103 + G124 + G127 + G141 + G144 + G150 + G199 + G202 + G205 + G207)</f>
        <v/>
      </c>
      <c r="H208">
        <f>(H2 + H5 + H7 + H9 + H11 + H15 + H18 + H31 + H40 + H51 + H60 + H69 + H94 + H103 + H124 + H127 + H141 + H144 + H150 + H199 + H202 + H205 + H207)</f>
        <v/>
      </c>
      <c r="J208">
        <f>(J2 + J4 + J5 + J6 + J7 + J8 + J9 + J10 + J11 + J14 + J15 + J17 + J18 + J30 + J31 + J39 + J40 + J50 + J51 + J59 + J60 + J68 + J69 + J77 + J94 + J102 + J103 + J108 + J124 + J126 + J127 + J129 + J141 + J143 + J144 + J149 + J150 + J154 + J199 + J201 + J202 + J204 + J205 + J206 + J207)</f>
        <v/>
      </c>
    </row>
    <row r="209">
      <c r="A209" t="inlineStr">
        <is>
          <t>sw_IBUF[3]: sw_IBUF[3]_inst/O to masterReg/readData1[20]_i_1/I1sum delays + cap delay</t>
        </is>
      </c>
      <c r="E209">
        <f>1000*(E208 + J208)</f>
        <v/>
      </c>
      <c r="F209">
        <f>1000*(F208 + J208)</f>
        <v/>
      </c>
      <c r="G209">
        <f>1000*(G208 + J208)</f>
        <v/>
      </c>
      <c r="H209">
        <f>1000*(H208 + J208)</f>
        <v/>
      </c>
    </row>
    <row r="211">
      <c r="A211" t="inlineStr">
        <is>
          <t>sw_IBUF[3]: sw_IBUF[3]_inst/O to masterReg/readData1[20]_i_1/I1Total delay (from Vivado)</t>
        </is>
      </c>
      <c r="E211" t="inlineStr">
        <is>
          <t>1827</t>
        </is>
      </c>
      <c r="F211" t="inlineStr">
        <is>
          <t>1578</t>
        </is>
      </c>
      <c r="G211" t="inlineStr">
        <is>
          <t>3063</t>
        </is>
      </c>
      <c r="H211" t="inlineStr">
        <is>
          <t>2596</t>
        </is>
      </c>
    </row>
    <row r="213">
      <c r="A213" t="inlineStr">
        <is>
          <t>INT_R_X3Y53/INT_R.SR1END1-&gt;&gt;IMUX20</t>
        </is>
      </c>
      <c r="B213" t="inlineStr">
        <is>
          <t>Buffer</t>
        </is>
      </c>
      <c r="C213" t="n">
        <v>1.6107141875</v>
      </c>
      <c r="D213" t="n">
        <v>0.007713</v>
      </c>
      <c r="E213" t="n">
        <v>0.047</v>
      </c>
      <c r="F213" t="n">
        <v>0.038</v>
      </c>
      <c r="G213" t="n">
        <v>0.138</v>
      </c>
      <c r="H213" t="n">
        <v>0.114</v>
      </c>
      <c r="I213">
        <f>((((D218) + (D217))) + (D214 + D215))</f>
        <v/>
      </c>
      <c r="J213">
        <f>(((((D218) + (D217))) + (D214 + D215))*C213)</f>
        <v/>
      </c>
    </row>
    <row r="214">
      <c r="A214" t="inlineStr">
        <is>
          <t>INT_R_X3Y53/IMUX20</t>
        </is>
      </c>
      <c r="B214" t="inlineStr">
        <is>
          <t>Part of wire</t>
        </is>
      </c>
      <c r="C214" t="n">
        <v>0</v>
      </c>
      <c r="D214" t="n">
        <v>0</v>
      </c>
    </row>
    <row r="215">
      <c r="A215" t="inlineStr">
        <is>
          <t>CLBLM_R_X3Y53/CLBLM_IMUX20</t>
        </is>
      </c>
      <c r="B215" t="inlineStr">
        <is>
          <t>Part of wire</t>
        </is>
      </c>
      <c r="C215" t="n">
        <v>0</v>
      </c>
      <c r="D215" t="n">
        <v>0</v>
      </c>
      <c r="I215">
        <f>(((D214 + D215)/2) + (((D218) + (D217))))</f>
        <v/>
      </c>
      <c r="J215">
        <f>((C214 + C215)*(((D214 + D215)/2) + (((D218) + (D217)))))</f>
        <v/>
      </c>
    </row>
    <row r="216">
      <c r="A216" t="inlineStr">
        <is>
          <t>CLBLM_R_X3Y53/CLBLM_R.CLBLM_IMUX20-&gt;CLBLM_L_C2</t>
        </is>
      </c>
      <c r="B216" t="inlineStr">
        <is>
          <t>PassTransistor</t>
        </is>
      </c>
      <c r="C216" t="n">
        <v>0</v>
      </c>
      <c r="E216" t="n">
        <v>0</v>
      </c>
      <c r="F216" t="n">
        <v>0</v>
      </c>
      <c r="G216" t="n">
        <v>0</v>
      </c>
      <c r="H216" t="n">
        <v>0</v>
      </c>
      <c r="I216">
        <f>((D218) + (D217))</f>
        <v/>
      </c>
      <c r="J216">
        <f>(((D218) + (D217))*C216)</f>
        <v/>
      </c>
    </row>
    <row r="217">
      <c r="A217" t="inlineStr">
        <is>
          <t>CLBLM_R_X3Y53/CLBLM_L_C2</t>
        </is>
      </c>
      <c r="B217" t="inlineStr">
        <is>
          <t>Part of wire</t>
        </is>
      </c>
      <c r="C217" t="n">
        <v>0</v>
      </c>
      <c r="D217" t="n">
        <v>0</v>
      </c>
      <c r="I217">
        <f>(((D217)/2) + (D218))</f>
        <v/>
      </c>
      <c r="J217">
        <f>((C217)*(((D217)/2) + (D218)))</f>
        <v/>
      </c>
    </row>
    <row r="218">
      <c r="A218" t="inlineStr">
        <is>
          <t>masterReg/readData2[20]_i_1/I1</t>
        </is>
      </c>
      <c r="B218" t="inlineStr">
        <is>
          <t>Inpin</t>
        </is>
      </c>
      <c r="D218" t="n">
        <v>0</v>
      </c>
      <c r="E218" t="n">
        <v>0.213</v>
      </c>
      <c r="F218" t="n">
        <v>0.171</v>
      </c>
      <c r="G218" t="n">
        <v>0.507</v>
      </c>
      <c r="H218" t="n">
        <v>0.409</v>
      </c>
    </row>
    <row r="219">
      <c r="A219" t="inlineStr">
        <is>
          <t>sw_IBUF[3]: sw_IBUF[3]_inst/O to masterReg/readData2[20]_i_1/I1 sum delays</t>
        </is>
      </c>
      <c r="E219">
        <f>(E2 + E5 + E7 + E9 + E11 + E15 + E18 + E31 + E40 + E51 + E60 + E69 + E94 + E103 + E124 + E127 + E141 + E144 + E150 + E199 + E213 + E216 + E218)</f>
        <v/>
      </c>
      <c r="F219">
        <f>(F2 + F5 + F7 + F9 + F11 + F15 + F18 + F31 + F40 + F51 + F60 + F69 + F94 + F103 + F124 + F127 + F141 + F144 + F150 + F199 + F213 + F216 + F218)</f>
        <v/>
      </c>
      <c r="G219">
        <f>(G2 + G5 + G7 + G9 + G11 + G15 + G18 + G31 + G40 + G51 + G60 + G69 + G94 + G103 + G124 + G127 + G141 + G144 + G150 + G199 + G213 + G216 + G218)</f>
        <v/>
      </c>
      <c r="H219">
        <f>(H2 + H5 + H7 + H9 + H11 + H15 + H18 + H31 + H40 + H51 + H60 + H69 + H94 + H103 + H124 + H127 + H141 + H144 + H150 + H199 + H213 + H216 + H218)</f>
        <v/>
      </c>
      <c r="J219">
        <f>(J2 + J4 + J5 + J6 + J7 + J8 + J9 + J10 + J11 + J14 + J15 + J17 + J18 + J30 + J31 + J39 + J40 + J50 + J51 + J59 + J60 + J68 + J69 + J77 + J94 + J102 + J103 + J108 + J124 + J126 + J127 + J129 + J141 + J143 + J144 + J149 + J150 + J154 + J199 + J201 + J213 + J215 + J216 + J217 + J218)</f>
        <v/>
      </c>
    </row>
    <row r="220">
      <c r="A220" t="inlineStr">
        <is>
          <t>sw_IBUF[3]: sw_IBUF[3]_inst/O to masterReg/readData2[20]_i_1/I1sum delays + cap delay</t>
        </is>
      </c>
      <c r="E220">
        <f>1000*(E219 + J219)</f>
        <v/>
      </c>
      <c r="F220">
        <f>1000*(F219 + J219)</f>
        <v/>
      </c>
      <c r="G220">
        <f>1000*(G219 + J219)</f>
        <v/>
      </c>
      <c r="H220">
        <f>1000*(H219 + J219)</f>
        <v/>
      </c>
    </row>
    <row r="222">
      <c r="A222" t="inlineStr">
        <is>
          <t>sw_IBUF[3]: sw_IBUF[3]_inst/O to masterReg/readData2[20]_i_1/I1Total delay (from Vivado)</t>
        </is>
      </c>
      <c r="E222" t="inlineStr">
        <is>
          <t>1828</t>
        </is>
      </c>
      <c r="F222" t="inlineStr">
        <is>
          <t>1579</t>
        </is>
      </c>
      <c r="G222" t="inlineStr">
        <is>
          <t>3065</t>
        </is>
      </c>
      <c r="H222" t="inlineStr">
        <is>
          <t>2597</t>
        </is>
      </c>
    </row>
    <row r="224">
      <c r="A224" t="inlineStr">
        <is>
          <t>INT_R_X3Y53/INT_R.SR1END1-&gt;&gt;SR1BEG2</t>
        </is>
      </c>
      <c r="B224" t="inlineStr">
        <is>
          <t>Buffer</t>
        </is>
      </c>
      <c r="C224" t="n">
        <v>1.16220225</v>
      </c>
      <c r="D224" t="n">
        <v>0.008429000000000001</v>
      </c>
      <c r="E224" t="n">
        <v>0.057</v>
      </c>
      <c r="F224" t="n">
        <v>0.047</v>
      </c>
      <c r="G224" t="n">
        <v>0.14</v>
      </c>
      <c r="H224" t="n">
        <v>0.116</v>
      </c>
      <c r="I224">
        <f>((D227 + D242 + D253) + (D225 + D226))</f>
        <v/>
      </c>
      <c r="J224">
        <f>(((D227 + D242 + D253) + (D225 + D226))*C224)</f>
        <v/>
      </c>
    </row>
    <row r="225">
      <c r="A225" t="inlineStr">
        <is>
          <t>INT_R_X3Y53/SR1BEG2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INT_R_X3Y52/SR1END2</t>
        </is>
      </c>
      <c r="B226" t="inlineStr">
        <is>
          <t>Part of wire</t>
        </is>
      </c>
      <c r="C226" t="n">
        <v>0</v>
      </c>
      <c r="D226" t="n">
        <v>0</v>
      </c>
      <c r="I226">
        <f>(((D225 + D226)/2) + (D227 + D242 + D253))</f>
        <v/>
      </c>
      <c r="J226">
        <f>((C225 + C226)*(((D225 + D226)/2) + (D227 + D242 + D253)))</f>
        <v/>
      </c>
    </row>
    <row r="227">
      <c r="A227" t="inlineStr">
        <is>
          <t>INT_R_X3Y52/INT_R.SR1END2-&gt;&gt;SW2BEG2</t>
        </is>
      </c>
      <c r="B227" t="inlineStr">
        <is>
          <t>Buffer</t>
        </is>
      </c>
      <c r="C227" t="n">
        <v>1.1851186875</v>
      </c>
      <c r="D227" t="n">
        <v>0.008473000000000001</v>
      </c>
      <c r="E227" t="n">
        <v>0.041</v>
      </c>
      <c r="F227" t="n">
        <v>0.033</v>
      </c>
      <c r="G227" t="n">
        <v>0.137</v>
      </c>
      <c r="H227" t="n">
        <v>0.113</v>
      </c>
      <c r="I227">
        <f>((D231) + (D228 + D229 + D230))</f>
        <v/>
      </c>
      <c r="J227">
        <f>(((D231) + (D228 + D229 + D230))*C227)</f>
        <v/>
      </c>
    </row>
    <row r="228">
      <c r="A228" t="inlineStr">
        <is>
          <t>INT_R_X3Y52/SW2BEG2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INT_L_X2Y51/SW2END2</t>
        </is>
      </c>
      <c r="B229" t="inlineStr">
        <is>
          <t>Part of wire</t>
        </is>
      </c>
      <c r="C229" t="n">
        <v>0</v>
      </c>
      <c r="D229" t="n">
        <v>0</v>
      </c>
    </row>
    <row r="230">
      <c r="A230" t="inlineStr">
        <is>
          <t>INT_R_X3Y51/SW2A2</t>
        </is>
      </c>
      <c r="B230" t="inlineStr">
        <is>
          <t>Part of wire</t>
        </is>
      </c>
      <c r="C230" t="n">
        <v>0</v>
      </c>
      <c r="D230" t="n">
        <v>0</v>
      </c>
      <c r="I230">
        <f>(((D228 + D229 + D230)/2) + (D231))</f>
        <v/>
      </c>
      <c r="J230">
        <f>((C228 + C229 + C230)*(((D228 + D229 + D230)/2) + (D231)))</f>
        <v/>
      </c>
    </row>
    <row r="231">
      <c r="A231" t="inlineStr">
        <is>
          <t>INT_L_X2Y51/INT_L.SW2END2-&gt;&gt;IMUX_L45</t>
        </is>
      </c>
      <c r="B231" t="inlineStr">
        <is>
          <t>Buffer</t>
        </is>
      </c>
      <c r="C231" t="n">
        <v>1.6107141875</v>
      </c>
      <c r="D231" t="n">
        <v>0.007713</v>
      </c>
      <c r="E231" t="n">
        <v>0.047</v>
      </c>
      <c r="F231" t="n">
        <v>0.038</v>
      </c>
      <c r="G231" t="n">
        <v>0.138</v>
      </c>
      <c r="H231" t="n">
        <v>0.114</v>
      </c>
      <c r="I231">
        <f>((((D236) + (D235))) + (D232 + D233))</f>
        <v/>
      </c>
      <c r="J231">
        <f>(((((D236) + (D235))) + (D232 + D233))*C231)</f>
        <v/>
      </c>
    </row>
    <row r="232">
      <c r="A232" t="inlineStr">
        <is>
          <t>INT_L_X2Y51/IMUX_L45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CLBLL_L_X2Y51/CLBLL_IMUX45</t>
        </is>
      </c>
      <c r="B233" t="inlineStr">
        <is>
          <t>Part of wire</t>
        </is>
      </c>
      <c r="C233" t="n">
        <v>0</v>
      </c>
      <c r="D233" t="n">
        <v>0</v>
      </c>
      <c r="I233">
        <f>(((D232 + D233)/2) + (((D236) + (D235))))</f>
        <v/>
      </c>
      <c r="J233">
        <f>((C232 + C233)*(((D232 + D233)/2) + (((D236) + (D235)))))</f>
        <v/>
      </c>
    </row>
    <row r="234">
      <c r="A234" t="inlineStr">
        <is>
          <t>CLBLL_L_X2Y51/CLBLL_L.CLBLL_IMUX45-&gt;CLBLL_LL_D2</t>
        </is>
      </c>
      <c r="B234" t="inlineStr">
        <is>
          <t>PassTransistor</t>
        </is>
      </c>
      <c r="C234" t="n">
        <v>0</v>
      </c>
      <c r="E234" t="n">
        <v>0</v>
      </c>
      <c r="F234" t="n">
        <v>0</v>
      </c>
      <c r="G234" t="n">
        <v>0</v>
      </c>
      <c r="H234" t="n">
        <v>0</v>
      </c>
      <c r="I234">
        <f>((D236) + (D235))</f>
        <v/>
      </c>
      <c r="J234">
        <f>(((D236) + (D235))*C234)</f>
        <v/>
      </c>
    </row>
    <row r="235">
      <c r="A235" t="inlineStr">
        <is>
          <t>CLBLL_L_X2Y51/CLBLL_LL_D2</t>
        </is>
      </c>
      <c r="B235" t="inlineStr">
        <is>
          <t>Part of wire</t>
        </is>
      </c>
      <c r="C235" t="n">
        <v>0</v>
      </c>
      <c r="D235" t="n">
        <v>0</v>
      </c>
      <c r="I235">
        <f>(((D235)/2) + (D236))</f>
        <v/>
      </c>
      <c r="J235">
        <f>((C235)*(((D235)/2) + (D236)))</f>
        <v/>
      </c>
    </row>
    <row r="236">
      <c r="A236" t="inlineStr">
        <is>
          <t>masterReg/register_reg_r1_0_31_18_23_i_2/I1</t>
        </is>
      </c>
      <c r="B236" t="inlineStr">
        <is>
          <t>Inpin</t>
        </is>
      </c>
      <c r="D236" t="n">
        <v>0</v>
      </c>
      <c r="E236" t="n">
        <v>0.213</v>
      </c>
      <c r="F236" t="n">
        <v>0.171</v>
      </c>
      <c r="G236" t="n">
        <v>0.509</v>
      </c>
      <c r="H236" t="n">
        <v>0.41</v>
      </c>
    </row>
    <row r="237">
      <c r="A237" t="inlineStr">
        <is>
          <t>sw_IBUF[3]: sw_IBUF[3]_inst/O to masterReg/register_reg_r1_0_31_18_23_i_2/I1 sum delays</t>
        </is>
      </c>
      <c r="E237">
        <f>(E2 + E5 + E7 + E9 + E11 + E15 + E18 + E31 + E40 + E51 + E60 + E69 + E94 + E103 + E124 + E127 + E141 + E144 + E150 + E199 + E224 + E227 + E231 + E234 + E236)</f>
        <v/>
      </c>
      <c r="F237">
        <f>(F2 + F5 + F7 + F9 + F11 + F15 + F18 + F31 + F40 + F51 + F60 + F69 + F94 + F103 + F124 + F127 + F141 + F144 + F150 + F199 + F224 + F227 + F231 + F234 + F236)</f>
        <v/>
      </c>
      <c r="G237">
        <f>(G2 + G5 + G7 + G9 + G11 + G15 + G18 + G31 + G40 + G51 + G60 + G69 + G94 + G103 + G124 + G127 + G141 + G144 + G150 + G199 + G224 + G227 + G231 + G234 + G236)</f>
        <v/>
      </c>
      <c r="H237">
        <f>(H2 + H5 + H7 + H9 + H11 + H15 + H18 + H31 + H40 + H51 + H60 + H69 + H94 + H103 + H124 + H127 + H141 + H144 + H150 + H199 + H224 + H227 + H231 + H234 + H236)</f>
        <v/>
      </c>
      <c r="J237">
        <f>(J2 + J4 + J5 + J6 + J7 + J8 + J9 + J10 + J11 + J14 + J15 + J17 + J18 + J30 + J31 + J39 + J40 + J50 + J51 + J59 + J60 + J68 + J69 + J77 + J94 + J102 + J103 + J108 + J124 + J126 + J127 + J129 + J141 + J143 + J144 + J149 + J150 + J154 + J199 + J201 + J224 + J226 + J227 + J230 + J231 + J233 + J234 + J235 + J236)</f>
        <v/>
      </c>
    </row>
    <row r="238">
      <c r="A238" t="inlineStr">
        <is>
          <t>sw_IBUF[3]: sw_IBUF[3]_inst/O to masterReg/register_reg_r1_0_31_18_23_i_2/I1sum delays + cap delay</t>
        </is>
      </c>
      <c r="E238">
        <f>1000*(E237 + J237)</f>
        <v/>
      </c>
      <c r="F238">
        <f>1000*(F237 + J237)</f>
        <v/>
      </c>
      <c r="G238">
        <f>1000*(G237 + J237)</f>
        <v/>
      </c>
      <c r="H238">
        <f>1000*(H237 + J237)</f>
        <v/>
      </c>
    </row>
    <row r="240">
      <c r="A240" t="inlineStr">
        <is>
          <t>sw_IBUF[3]: sw_IBUF[3]_inst/O to masterReg/register_reg_r1_0_31_18_23_i_2/I1Total delay (from Vivado)</t>
        </is>
      </c>
      <c r="E240" t="inlineStr">
        <is>
          <t>1960</t>
        </is>
      </c>
      <c r="F240" t="inlineStr">
        <is>
          <t>1693</t>
        </is>
      </c>
      <c r="G240" t="inlineStr">
        <is>
          <t>3320</t>
        </is>
      </c>
      <c r="H240" t="inlineStr">
        <is>
          <t>2813</t>
        </is>
      </c>
    </row>
    <row r="242">
      <c r="A242" t="inlineStr">
        <is>
          <t>INT_R_X3Y52/INT_R.SR1END2-&gt;&gt;IMUX38</t>
        </is>
      </c>
      <c r="B242" t="inlineStr">
        <is>
          <t>Buffer</t>
        </is>
      </c>
      <c r="C242" t="n">
        <v>1.6107141875</v>
      </c>
      <c r="D242" t="n">
        <v>0.007713</v>
      </c>
      <c r="E242" t="n">
        <v>0.047</v>
      </c>
      <c r="F242" t="n">
        <v>0.038</v>
      </c>
      <c r="G242" t="n">
        <v>0.138</v>
      </c>
      <c r="H242" t="n">
        <v>0.114</v>
      </c>
      <c r="I242">
        <f>((((D247) + (D246))) + (D243 + D244))</f>
        <v/>
      </c>
      <c r="J242">
        <f>(((((D247) + (D246))) + (D243 + D244))*C242)</f>
        <v/>
      </c>
    </row>
    <row r="243">
      <c r="A243" t="inlineStr">
        <is>
          <t>INT_R_X3Y52/IMUX38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CLBLM_R_X3Y52/CLBLM_IMUX38</t>
        </is>
      </c>
      <c r="B244" t="inlineStr">
        <is>
          <t>Part of wire</t>
        </is>
      </c>
      <c r="C244" t="n">
        <v>0</v>
      </c>
      <c r="D244" t="n">
        <v>0</v>
      </c>
      <c r="I244">
        <f>(((D243 + D244)/2) + (((D247) + (D246))))</f>
        <v/>
      </c>
      <c r="J244">
        <f>((C243 + C244)*(((D243 + D244)/2) + (((D247) + (D246)))))</f>
        <v/>
      </c>
    </row>
    <row r="245">
      <c r="A245" t="inlineStr">
        <is>
          <t>CLBLM_R_X3Y52/CLBLM_R.CLBLM_IMUX38-&gt;CLBLM_M_D3</t>
        </is>
      </c>
      <c r="B245" t="inlineStr">
        <is>
          <t>PassTransistor</t>
        </is>
      </c>
      <c r="C245" t="n">
        <v>0</v>
      </c>
      <c r="E245" t="n">
        <v>0</v>
      </c>
      <c r="F245" t="n">
        <v>0</v>
      </c>
      <c r="G245" t="n">
        <v>0</v>
      </c>
      <c r="H245" t="n">
        <v>0</v>
      </c>
      <c r="I245">
        <f>((D247) + (D246))</f>
        <v/>
      </c>
      <c r="J245">
        <f>(((D247) + (D246))*C245)</f>
        <v/>
      </c>
    </row>
    <row r="246">
      <c r="A246" t="inlineStr">
        <is>
          <t>CLBLM_R_X3Y52/CLBLM_M_D3</t>
        </is>
      </c>
      <c r="B246" t="inlineStr">
        <is>
          <t>Part of wire</t>
        </is>
      </c>
      <c r="C246" t="n">
        <v>0</v>
      </c>
      <c r="D246" t="n">
        <v>0</v>
      </c>
      <c r="I246">
        <f>(((D246)/2) + (D247))</f>
        <v/>
      </c>
      <c r="J246">
        <f>((C246)*(((D246)/2) + (D247)))</f>
        <v/>
      </c>
    </row>
    <row r="247">
      <c r="A247" t="inlineStr">
        <is>
          <t>masterReg/readData2[19]_i_1/I1</t>
        </is>
      </c>
      <c r="B247" t="inlineStr">
        <is>
          <t>Inpin</t>
        </is>
      </c>
      <c r="D247" t="n">
        <v>0</v>
      </c>
      <c r="E247" t="n">
        <v>0.144</v>
      </c>
      <c r="F247" t="n">
        <v>0.08799999999999999</v>
      </c>
      <c r="G247" t="n">
        <v>0.377</v>
      </c>
      <c r="H247" t="n">
        <v>0.209</v>
      </c>
    </row>
    <row r="248">
      <c r="A248" t="inlineStr">
        <is>
          <t>sw_IBUF[3]: sw_IBUF[3]_inst/O to masterReg/readData2[19]_i_1/I1 sum delays</t>
        </is>
      </c>
      <c r="E248">
        <f>(E2 + E5 + E7 + E9 + E11 + E15 + E18 + E31 + E40 + E51 + E60 + E69 + E94 + E103 + E124 + E127 + E141 + E144 + E150 + E199 + E224 + E242 + E245 + E247)</f>
        <v/>
      </c>
      <c r="F248">
        <f>(F2 + F5 + F7 + F9 + F11 + F15 + F18 + F31 + F40 + F51 + F60 + F69 + F94 + F103 + F124 + F127 + F141 + F144 + F150 + F199 + F224 + F242 + F245 + F247)</f>
        <v/>
      </c>
      <c r="G248">
        <f>(G2 + G5 + G7 + G9 + G11 + G15 + G18 + G31 + G40 + G51 + G60 + G69 + G94 + G103 + G124 + G127 + G141 + G144 + G150 + G199 + G224 + G242 + G245 + G247)</f>
        <v/>
      </c>
      <c r="H248">
        <f>(H2 + H5 + H7 + H9 + H11 + H15 + H18 + H31 + H40 + H51 + H60 + H69 + H94 + H103 + H124 + H127 + H141 + H144 + H150 + H199 + H224 + H242 + H245 + H247)</f>
        <v/>
      </c>
      <c r="J248">
        <f>(J2 + J4 + J5 + J6 + J7 + J8 + J9 + J10 + J11 + J14 + J15 + J17 + J18 + J30 + J31 + J39 + J40 + J50 + J51 + J59 + J60 + J68 + J69 + J77 + J94 + J102 + J103 + J108 + J124 + J126 + J127 + J129 + J141 + J143 + J144 + J149 + J150 + J154 + J199 + J201 + J224 + J226 + J242 + J244 + J245 + J246 + J247)</f>
        <v/>
      </c>
    </row>
    <row r="249">
      <c r="A249" t="inlineStr">
        <is>
          <t>sw_IBUF[3]: sw_IBUF[3]_inst/O to masterReg/readData2[19]_i_1/I1sum delays + cap delay</t>
        </is>
      </c>
      <c r="E249">
        <f>1000*(E248 + J248)</f>
        <v/>
      </c>
      <c r="F249">
        <f>1000*(F248 + J248)</f>
        <v/>
      </c>
      <c r="G249">
        <f>1000*(G248 + J248)</f>
        <v/>
      </c>
      <c r="H249">
        <f>1000*(H248 + J248)</f>
        <v/>
      </c>
    </row>
    <row r="251">
      <c r="A251" t="inlineStr">
        <is>
          <t>sw_IBUF[3]: sw_IBUF[3]_inst/O to masterReg/readData2[19]_i_1/I1Total delay (from Vivado)</t>
        </is>
      </c>
      <c r="E251" t="inlineStr">
        <is>
          <t>1842</t>
        </is>
      </c>
      <c r="F251" t="inlineStr">
        <is>
          <t>1569</t>
        </is>
      </c>
      <c r="G251" t="inlineStr">
        <is>
          <t>3078</t>
        </is>
      </c>
      <c r="H251" t="inlineStr">
        <is>
          <t>2536</t>
        </is>
      </c>
    </row>
    <row r="253">
      <c r="A253" t="inlineStr">
        <is>
          <t>INT_R_X3Y52/INT_R.SR1END2-&gt;&gt;SS2BEG2</t>
        </is>
      </c>
      <c r="B253" t="inlineStr">
        <is>
          <t>Buffer</t>
        </is>
      </c>
      <c r="C253" t="n">
        <v>1.1851186875</v>
      </c>
      <c r="D253" t="n">
        <v>0.008473000000000001</v>
      </c>
      <c r="E253" t="n">
        <v>0.059</v>
      </c>
      <c r="F253" t="n">
        <v>0.049</v>
      </c>
      <c r="G253" t="n">
        <v>0.131</v>
      </c>
      <c r="H253" t="n">
        <v>0.108</v>
      </c>
      <c r="I253">
        <f>((D257) + (D254 + D255 + D256))</f>
        <v/>
      </c>
      <c r="J253">
        <f>(((D257) + (D254 + D255 + D256))*C253)</f>
        <v/>
      </c>
    </row>
    <row r="254">
      <c r="A254" t="inlineStr">
        <is>
          <t>INT_R_X3Y52/SS2BEG2</t>
        </is>
      </c>
      <c r="B254" t="inlineStr">
        <is>
          <t>Part of wire</t>
        </is>
      </c>
      <c r="C254" t="n">
        <v>0</v>
      </c>
      <c r="D254" t="n">
        <v>0</v>
      </c>
    </row>
    <row r="255">
      <c r="A255" t="inlineStr">
        <is>
          <t>INT_R_X3Y50/SS2END2</t>
        </is>
      </c>
      <c r="B255" t="inlineStr">
        <is>
          <t>Part of wire</t>
        </is>
      </c>
      <c r="C255" t="n">
        <v>0</v>
      </c>
      <c r="D255" t="n">
        <v>0</v>
      </c>
    </row>
    <row r="256">
      <c r="A256" t="inlineStr">
        <is>
          <t>INT_R_X3Y51/SS2A2</t>
        </is>
      </c>
      <c r="B256" t="inlineStr">
        <is>
          <t>Part of wire</t>
        </is>
      </c>
      <c r="C256" t="n">
        <v>0</v>
      </c>
      <c r="D256" t="n">
        <v>0</v>
      </c>
      <c r="I256">
        <f>(((D254 + D255 + D256)/2) + (D257))</f>
        <v/>
      </c>
      <c r="J256">
        <f>((C254 + C255 + C256)*(((D254 + D255 + D256)/2) + (D257)))</f>
        <v/>
      </c>
    </row>
    <row r="257">
      <c r="A257" t="inlineStr">
        <is>
          <t>INT_R_X3Y50/INT_R.SS2END2-&gt;&gt;IMUX45</t>
        </is>
      </c>
      <c r="B257" t="inlineStr">
        <is>
          <t>Buffer</t>
        </is>
      </c>
      <c r="C257" t="n">
        <v>1.6107141875</v>
      </c>
      <c r="D257" t="n">
        <v>0.007713</v>
      </c>
      <c r="E257" t="n">
        <v>0.047</v>
      </c>
      <c r="F257" t="n">
        <v>0.038</v>
      </c>
      <c r="G257" t="n">
        <v>0.138</v>
      </c>
      <c r="H257" t="n">
        <v>0.114</v>
      </c>
      <c r="I257">
        <f>((((D262) + (D261))) + (D258 + D259))</f>
        <v/>
      </c>
      <c r="J257">
        <f>(((((D262) + (D261))) + (D258 + D259))*C257)</f>
        <v/>
      </c>
    </row>
    <row r="258">
      <c r="A258" t="inlineStr">
        <is>
          <t>INT_R_X3Y50/IMUX45</t>
        </is>
      </c>
      <c r="B258" t="inlineStr">
        <is>
          <t>Part of wire</t>
        </is>
      </c>
      <c r="C258" t="n">
        <v>0</v>
      </c>
      <c r="D258" t="n">
        <v>0</v>
      </c>
    </row>
    <row r="259">
      <c r="A259" t="inlineStr">
        <is>
          <t>CLBLM_R_X3Y50/CLBLM_IMUX45</t>
        </is>
      </c>
      <c r="B259" t="inlineStr">
        <is>
          <t>Part of wire</t>
        </is>
      </c>
      <c r="C259" t="n">
        <v>0</v>
      </c>
      <c r="D259" t="n">
        <v>0</v>
      </c>
      <c r="I259">
        <f>(((D258 + D259)/2) + (((D262) + (D261))))</f>
        <v/>
      </c>
      <c r="J259">
        <f>((C258 + C259)*(((D258 + D259)/2) + (((D262) + (D261)))))</f>
        <v/>
      </c>
    </row>
    <row r="260">
      <c r="A260" t="inlineStr">
        <is>
          <t>CLBLM_R_X3Y50/CLBLM_R.CLBLM_IMUX45-&gt;CLBLM_M_D2</t>
        </is>
      </c>
      <c r="B260" t="inlineStr">
        <is>
          <t>PassTransistor</t>
        </is>
      </c>
      <c r="C260" t="n">
        <v>0</v>
      </c>
      <c r="E260" t="n">
        <v>0</v>
      </c>
      <c r="F260" t="n">
        <v>0</v>
      </c>
      <c r="G260" t="n">
        <v>0</v>
      </c>
      <c r="H260" t="n">
        <v>0</v>
      </c>
      <c r="I260">
        <f>((D262) + (D261))</f>
        <v/>
      </c>
      <c r="J260">
        <f>(((D262) + (D261))*C260)</f>
        <v/>
      </c>
    </row>
    <row r="261">
      <c r="A261" t="inlineStr">
        <is>
          <t>CLBLM_R_X3Y50/CLBLM_M_D2</t>
        </is>
      </c>
      <c r="B261" t="inlineStr">
        <is>
          <t>Part of wire</t>
        </is>
      </c>
      <c r="C261" t="n">
        <v>0</v>
      </c>
      <c r="D261" t="n">
        <v>0</v>
      </c>
      <c r="I261">
        <f>(((D261)/2) + (D262))</f>
        <v/>
      </c>
      <c r="J261">
        <f>((C261)*(((D261)/2) + (D262)))</f>
        <v/>
      </c>
    </row>
    <row r="262">
      <c r="A262" t="inlineStr">
        <is>
          <t>masterReg/register_reg_r1_0_31_18_23_i_1/I1</t>
        </is>
      </c>
      <c r="B262" t="inlineStr">
        <is>
          <t>Inpin</t>
        </is>
      </c>
      <c r="D262" t="n">
        <v>0</v>
      </c>
      <c r="E262" t="n">
        <v>0.219</v>
      </c>
      <c r="F262" t="n">
        <v>0.141</v>
      </c>
      <c r="G262" t="n">
        <v>0.52</v>
      </c>
      <c r="H262" t="n">
        <v>0.293</v>
      </c>
    </row>
    <row r="263">
      <c r="A263" t="inlineStr">
        <is>
          <t>sw_IBUF[3]: sw_IBUF[3]_inst/O to masterReg/register_reg_r1_0_31_18_23_i_1/I1 sum delays</t>
        </is>
      </c>
      <c r="E263">
        <f>(E2 + E5 + E7 + E9 + E11 + E15 + E18 + E31 + E40 + E51 + E60 + E69 + E94 + E103 + E124 + E127 + E141 + E144 + E150 + E199 + E224 + E253 + E257 + E260 + E262)</f>
        <v/>
      </c>
      <c r="F263">
        <f>(F2 + F5 + F7 + F9 + F11 + F15 + F18 + F31 + F40 + F51 + F60 + F69 + F94 + F103 + F124 + F127 + F141 + F144 + F150 + F199 + F224 + F253 + F257 + F260 + F262)</f>
        <v/>
      </c>
      <c r="G263">
        <f>(G2 + G5 + G7 + G9 + G11 + G15 + G18 + G31 + G40 + G51 + G60 + G69 + G94 + G103 + G124 + G127 + G141 + G144 + G150 + G199 + G224 + G253 + G257 + G260 + G262)</f>
        <v/>
      </c>
      <c r="H263">
        <f>(H2 + H5 + H7 + H9 + H11 + H15 + H18 + H31 + H40 + H51 + H60 + H69 + H94 + H103 + H124 + H127 + H141 + H144 + H150 + H199 + H224 + H253 + H257 + H260 + H262)</f>
        <v/>
      </c>
      <c r="J263">
        <f>(J2 + J4 + J5 + J6 + J7 + J8 + J9 + J10 + J11 + J14 + J15 + J17 + J18 + J30 + J31 + J39 + J40 + J50 + J51 + J59 + J60 + J68 + J69 + J77 + J94 + J102 + J103 + J108 + J124 + J126 + J127 + J129 + J141 + J143 + J144 + J149 + J150 + J154 + J199 + J201 + J224 + J226 + J253 + J256 + J257 + J259 + J260 + J261 + J262)</f>
        <v/>
      </c>
    </row>
    <row r="264">
      <c r="A264" t="inlineStr">
        <is>
          <t>sw_IBUF[3]: sw_IBUF[3]_inst/O to masterReg/register_reg_r1_0_31_18_23_i_1/I1sum delays + cap delay</t>
        </is>
      </c>
      <c r="E264">
        <f>1000*(E263 + J263)</f>
        <v/>
      </c>
      <c r="F264">
        <f>1000*(F263 + J263)</f>
        <v/>
      </c>
      <c r="G264">
        <f>1000*(G263 + J263)</f>
        <v/>
      </c>
      <c r="H264">
        <f>1000*(H263 + J263)</f>
        <v/>
      </c>
    </row>
    <row r="266">
      <c r="A266" t="inlineStr">
        <is>
          <t>sw_IBUF[3]: sw_IBUF[3]_inst/O to masterReg/register_reg_r1_0_31_18_23_i_1/I1Total delay (from Vivado)</t>
        </is>
      </c>
      <c r="E266" t="inlineStr">
        <is>
          <t>1984</t>
        </is>
      </c>
      <c r="F266" t="inlineStr">
        <is>
          <t>1679</t>
        </is>
      </c>
      <c r="G266" t="inlineStr">
        <is>
          <t>3327</t>
        </is>
      </c>
      <c r="H266" t="inlineStr">
        <is>
          <t>2715</t>
        </is>
      </c>
    </row>
    <row r="268">
      <c r="A268" t="inlineStr">
        <is>
          <t>INT_R_X3Y54/INT_R.WR1END1-&gt;&gt;NL1BEG0</t>
        </is>
      </c>
      <c r="B268" t="inlineStr">
        <is>
          <t>Buffer</t>
        </is>
      </c>
      <c r="C268" t="n">
        <v>1.16220225</v>
      </c>
      <c r="D268" t="n">
        <v>0.008429000000000001</v>
      </c>
      <c r="E268" t="n">
        <v>0.053</v>
      </c>
      <c r="F268" t="n">
        <v>0.044</v>
      </c>
      <c r="G268" t="n">
        <v>0.13</v>
      </c>
      <c r="H268" t="n">
        <v>0.107</v>
      </c>
      <c r="I268">
        <f>((D272) + (D269 + D270 + D271))</f>
        <v/>
      </c>
      <c r="J268">
        <f>(((D272) + (D269 + D270 + D271))*C268)</f>
        <v/>
      </c>
    </row>
    <row r="269">
      <c r="A269" t="inlineStr">
        <is>
          <t>INT_R_X3Y54/NL1BEG0</t>
        </is>
      </c>
      <c r="B269" t="inlineStr">
        <is>
          <t>Part of wire</t>
        </is>
      </c>
      <c r="C269" t="n">
        <v>0</v>
      </c>
      <c r="D269" t="n">
        <v>0</v>
      </c>
    </row>
    <row r="270">
      <c r="A270" t="inlineStr">
        <is>
          <t>INT_R_X3Y55/NL1END0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INT_R_X3Y54/NL1END_S3_0</t>
        </is>
      </c>
      <c r="B271" t="inlineStr">
        <is>
          <t>Part of wire</t>
        </is>
      </c>
      <c r="C271" t="n">
        <v>0</v>
      </c>
      <c r="D271" t="n">
        <v>0</v>
      </c>
      <c r="I271">
        <f>(((D269 + D270 + D271)/2) + (D272))</f>
        <v/>
      </c>
      <c r="J271">
        <f>((C269 + C270 + C271)*(((D269 + D270 + D271)/2) + (D272)))</f>
        <v/>
      </c>
    </row>
    <row r="272">
      <c r="A272" t="inlineStr">
        <is>
          <t>INT_R_X3Y55/INT_R.NL1END0-&gt;&gt;NL1BEG_N3</t>
        </is>
      </c>
      <c r="B272" t="inlineStr">
        <is>
          <t>Buffer</t>
        </is>
      </c>
      <c r="C272" t="n">
        <v>1.16220225</v>
      </c>
      <c r="D272" t="n">
        <v>0.008429000000000001</v>
      </c>
      <c r="E272" t="n">
        <v>0.054</v>
      </c>
      <c r="F272" t="n">
        <v>0.044</v>
      </c>
      <c r="G272" t="n">
        <v>0.131</v>
      </c>
      <c r="H272" t="n">
        <v>0.108</v>
      </c>
      <c r="I272">
        <f>((D274 + D285) + (D273))</f>
        <v/>
      </c>
      <c r="J272">
        <f>(((D274 + D285) + (D273))*C272)</f>
        <v/>
      </c>
    </row>
    <row r="273">
      <c r="A273" t="inlineStr">
        <is>
          <t>INT_R_X3Y55/NL1BEG_N3</t>
        </is>
      </c>
      <c r="B273" t="inlineStr">
        <is>
          <t>Part of wire</t>
        </is>
      </c>
      <c r="C273" t="n">
        <v>0</v>
      </c>
      <c r="D273" t="n">
        <v>0</v>
      </c>
      <c r="I273">
        <f>(((D273)/2) + (D274 + D285))</f>
        <v/>
      </c>
      <c r="J273">
        <f>((C273)*(((D273)/2) + (D274 + D285)))</f>
        <v/>
      </c>
    </row>
    <row r="274">
      <c r="A274" t="inlineStr">
        <is>
          <t>INT_R_X3Y55/INT_R.NL1BEG_N3-&gt;&gt;IMUX14</t>
        </is>
      </c>
      <c r="B274" t="inlineStr">
        <is>
          <t>Buffer</t>
        </is>
      </c>
      <c r="C274" t="n">
        <v>1.6107141875</v>
      </c>
      <c r="D274" t="n">
        <v>0.007713</v>
      </c>
      <c r="E274" t="n">
        <v>0.047</v>
      </c>
      <c r="F274" t="n">
        <v>0.038</v>
      </c>
      <c r="G274" t="n">
        <v>0.138</v>
      </c>
      <c r="H274" t="n">
        <v>0.114</v>
      </c>
      <c r="I274">
        <f>((((D279) + (D278))) + (D275 + D276))</f>
        <v/>
      </c>
      <c r="J274">
        <f>(((((D279) + (D278))) + (D275 + D276))*C274)</f>
        <v/>
      </c>
    </row>
    <row r="275">
      <c r="A275" t="inlineStr">
        <is>
          <t>INT_R_X3Y55/IMUX14</t>
        </is>
      </c>
      <c r="B275" t="inlineStr">
        <is>
          <t>Part of wire</t>
        </is>
      </c>
      <c r="C275" t="n">
        <v>0</v>
      </c>
      <c r="D275" t="n">
        <v>0</v>
      </c>
    </row>
    <row r="276">
      <c r="A276" t="inlineStr">
        <is>
          <t>CLBLM_R_X3Y55/CLBLM_IMUX14</t>
        </is>
      </c>
      <c r="B276" t="inlineStr">
        <is>
          <t>Part of wire</t>
        </is>
      </c>
      <c r="C276" t="n">
        <v>0</v>
      </c>
      <c r="D276" t="n">
        <v>0</v>
      </c>
      <c r="I276">
        <f>(((D275 + D276)/2) + (((D279) + (D278))))</f>
        <v/>
      </c>
      <c r="J276">
        <f>((C275 + C276)*(((D275 + D276)/2) + (((D279) + (D278)))))</f>
        <v/>
      </c>
    </row>
    <row r="277">
      <c r="A277" t="inlineStr">
        <is>
          <t>CLBLM_R_X3Y55/CLBLM_R.CLBLM_IMUX14-&gt;CLBLM_L_B1</t>
        </is>
      </c>
      <c r="B277" t="inlineStr">
        <is>
          <t>PassTransistor</t>
        </is>
      </c>
      <c r="C277" t="n">
        <v>0</v>
      </c>
      <c r="E277" t="n">
        <v>0</v>
      </c>
      <c r="F277" t="n">
        <v>0</v>
      </c>
      <c r="G277" t="n">
        <v>0</v>
      </c>
      <c r="H277" t="n">
        <v>0</v>
      </c>
      <c r="I277">
        <f>((D279) + (D278))</f>
        <v/>
      </c>
      <c r="J277">
        <f>(((D279) + (D278))*C277)</f>
        <v/>
      </c>
    </row>
    <row r="278">
      <c r="A278" t="inlineStr">
        <is>
          <t>CLBLM_R_X3Y55/CLBLM_L_B1</t>
        </is>
      </c>
      <c r="B278" t="inlineStr">
        <is>
          <t>Part of wire</t>
        </is>
      </c>
      <c r="C278" t="n">
        <v>0</v>
      </c>
      <c r="D278" t="n">
        <v>0</v>
      </c>
      <c r="I278">
        <f>(((D278)/2) + (D279))</f>
        <v/>
      </c>
      <c r="J278">
        <f>((C278)*(((D278)/2) + (D279)))</f>
        <v/>
      </c>
    </row>
    <row r="279">
      <c r="A279" t="inlineStr">
        <is>
          <t>masterReg/readData2[21]_i_1/I1</t>
        </is>
      </c>
      <c r="B279" t="inlineStr">
        <is>
          <t>Inpin</t>
        </is>
      </c>
      <c r="D279" t="n">
        <v>0</v>
      </c>
      <c r="E279" t="n">
        <v>0.213</v>
      </c>
      <c r="F279" t="n">
        <v>0.171</v>
      </c>
      <c r="G279" t="n">
        <v>0.518</v>
      </c>
      <c r="H279" t="n">
        <v>0.417</v>
      </c>
    </row>
    <row r="280">
      <c r="A280" t="inlineStr">
        <is>
          <t>sw_IBUF[3]: sw_IBUF[3]_inst/O to masterReg/readData2[21]_i_1/I1 sum delays</t>
        </is>
      </c>
      <c r="E280">
        <f>(E2 + E5 + E7 + E9 + E11 + E15 + E18 + E31 + E40 + E51 + E60 + E69 + E94 + E103 + E124 + E127 + E141 + E144 + E150 + E268 + E272 + E274 + E277 + E279)</f>
        <v/>
      </c>
      <c r="F280">
        <f>(F2 + F5 + F7 + F9 + F11 + F15 + F18 + F31 + F40 + F51 + F60 + F69 + F94 + F103 + F124 + F127 + F141 + F144 + F150 + F268 + F272 + F274 + F277 + F279)</f>
        <v/>
      </c>
      <c r="G280">
        <f>(G2 + G5 + G7 + G9 + G11 + G15 + G18 + G31 + G40 + G51 + G60 + G69 + G94 + G103 + G124 + G127 + G141 + G144 + G150 + G268 + G272 + G274 + G277 + G279)</f>
        <v/>
      </c>
      <c r="H280">
        <f>(H2 + H5 + H7 + H9 + H11 + H15 + H18 + H31 + H40 + H51 + H60 + H69 + H94 + H103 + H124 + H127 + H141 + H144 + H150 + H268 + H272 + H274 + H277 + H279)</f>
        <v/>
      </c>
      <c r="J280">
        <f>(J2 + J4 + J5 + J6 + J7 + J8 + J9 + J10 + J11 + J14 + J15 + J17 + J18 + J30 + J31 + J39 + J40 + J50 + J51 + J59 + J60 + J68 + J69 + J77 + J94 + J102 + J103 + J108 + J124 + J126 + J127 + J129 + J141 + J143 + J144 + J149 + J150 + J154 + J268 + J271 + J272 + J273 + J274 + J276 + J277 + J278 + J279)</f>
        <v/>
      </c>
    </row>
    <row r="281">
      <c r="A281" t="inlineStr">
        <is>
          <t>sw_IBUF[3]: sw_IBUF[3]_inst/O to masterReg/readData2[21]_i_1/I1sum delays + cap delay</t>
        </is>
      </c>
      <c r="E281">
        <f>1000*(E280 + J280)</f>
        <v/>
      </c>
      <c r="F281">
        <f>1000*(F280 + J280)</f>
        <v/>
      </c>
      <c r="G281">
        <f>1000*(G280 + J280)</f>
        <v/>
      </c>
      <c r="H281">
        <f>1000*(H280 + J280)</f>
        <v/>
      </c>
    </row>
    <row r="283">
      <c r="A283" t="inlineStr">
        <is>
          <t>sw_IBUF[3]: sw_IBUF[3]_inst/O to masterReg/readData2[21]_i_1/I1Total delay (from Vivado)</t>
        </is>
      </c>
      <c r="E283" t="inlineStr">
        <is>
          <t>1879</t>
        </is>
      </c>
      <c r="F283" t="inlineStr">
        <is>
          <t>1621</t>
        </is>
      </c>
      <c r="G283" t="inlineStr">
        <is>
          <t>3167</t>
        </is>
      </c>
      <c r="H283" t="inlineStr">
        <is>
          <t>2680</t>
        </is>
      </c>
    </row>
    <row r="285">
      <c r="A285" t="inlineStr">
        <is>
          <t>INT_R_X3Y55/INT_R.NL1BEG_N3-&gt;&gt;IMUX46</t>
        </is>
      </c>
      <c r="B285" t="inlineStr">
        <is>
          <t>Buffer</t>
        </is>
      </c>
      <c r="C285" t="n">
        <v>1.6107141875</v>
      </c>
      <c r="D285" t="n">
        <v>0.007713</v>
      </c>
      <c r="E285" t="n">
        <v>0.047</v>
      </c>
      <c r="F285" t="n">
        <v>0.038</v>
      </c>
      <c r="G285" t="n">
        <v>0.138</v>
      </c>
      <c r="H285" t="n">
        <v>0.114</v>
      </c>
      <c r="I285">
        <f>((((D290) + (D289))) + (D286 + D287))</f>
        <v/>
      </c>
      <c r="J285">
        <f>(((((D290) + (D289))) + (D286 + D287))*C285)</f>
        <v/>
      </c>
    </row>
    <row r="286">
      <c r="A286" t="inlineStr">
        <is>
          <t>INT_R_X3Y55/IMUX46</t>
        </is>
      </c>
      <c r="B286" t="inlineStr">
        <is>
          <t>Part of wire</t>
        </is>
      </c>
      <c r="C286" t="n">
        <v>0</v>
      </c>
      <c r="D286" t="n">
        <v>0</v>
      </c>
    </row>
    <row r="287">
      <c r="A287" t="inlineStr">
        <is>
          <t>CLBLM_R_X3Y55/CLBLM_IMUX46</t>
        </is>
      </c>
      <c r="B287" t="inlineStr">
        <is>
          <t>Part of wire</t>
        </is>
      </c>
      <c r="C287" t="n">
        <v>0</v>
      </c>
      <c r="D287" t="n">
        <v>0</v>
      </c>
      <c r="I287">
        <f>(((D286 + D287)/2) + (((D290) + (D289))))</f>
        <v/>
      </c>
      <c r="J287">
        <f>((C286 + C287)*(((D286 + D287)/2) + (((D290) + (D289)))))</f>
        <v/>
      </c>
    </row>
    <row r="288">
      <c r="A288" t="inlineStr">
        <is>
          <t>CLBLM_R_X3Y55/CLBLM_R.CLBLM_IMUX46-&gt;CLBLM_L_D5</t>
        </is>
      </c>
      <c r="B288" t="inlineStr">
        <is>
          <t>PassTransistor</t>
        </is>
      </c>
      <c r="C288" t="n">
        <v>0</v>
      </c>
      <c r="E288" t="n">
        <v>0</v>
      </c>
      <c r="F288" t="n">
        <v>0</v>
      </c>
      <c r="G288" t="n">
        <v>0</v>
      </c>
      <c r="H288" t="n">
        <v>0</v>
      </c>
      <c r="I288">
        <f>((D290) + (D289))</f>
        <v/>
      </c>
      <c r="J288">
        <f>(((D290) + (D289))*C288)</f>
        <v/>
      </c>
    </row>
    <row r="289">
      <c r="A289" t="inlineStr">
        <is>
          <t>CLBLM_R_X3Y55/CLBLM_L_D5</t>
        </is>
      </c>
      <c r="B289" t="inlineStr">
        <is>
          <t>Part of wire</t>
        </is>
      </c>
      <c r="C289" t="n">
        <v>0</v>
      </c>
      <c r="D289" t="n">
        <v>0</v>
      </c>
      <c r="I289">
        <f>(((D289)/2) + (D290))</f>
        <v/>
      </c>
      <c r="J289">
        <f>((C289)*(((D289)/2) + (D290)))</f>
        <v/>
      </c>
    </row>
    <row r="290">
      <c r="A290" t="inlineStr">
        <is>
          <t>masterReg/register_reg_r1_0_31_18_23_i_6/I1</t>
        </is>
      </c>
      <c r="B290" t="inlineStr">
        <is>
          <t>Inpin</t>
        </is>
      </c>
      <c r="D290" t="n">
        <v>0</v>
      </c>
      <c r="E290" t="n">
        <v>0.042</v>
      </c>
      <c r="F290" t="n">
        <v>0.033</v>
      </c>
      <c r="G290" t="n">
        <v>0.113</v>
      </c>
      <c r="H290" t="n">
        <v>0.091</v>
      </c>
    </row>
    <row r="291">
      <c r="A291" t="inlineStr">
        <is>
          <t>sw_IBUF[3]: sw_IBUF[3]_inst/O to masterReg/register_reg_r1_0_31_18_23_i_6/I1 sum delays</t>
        </is>
      </c>
      <c r="E291">
        <f>(E2 + E5 + E7 + E9 + E11 + E15 + E18 + E31 + E40 + E51 + E60 + E69 + E94 + E103 + E124 + E127 + E141 + E144 + E150 + E268 + E272 + E285 + E288 + E290)</f>
        <v/>
      </c>
      <c r="F291">
        <f>(F2 + F5 + F7 + F9 + F11 + F15 + F18 + F31 + F40 + F51 + F60 + F69 + F94 + F103 + F124 + F127 + F141 + F144 + F150 + F268 + F272 + F285 + F288 + F290)</f>
        <v/>
      </c>
      <c r="G291">
        <f>(G2 + G5 + G7 + G9 + G11 + G15 + G18 + G31 + G40 + G51 + G60 + G69 + G94 + G103 + G124 + G127 + G141 + G144 + G150 + G268 + G272 + G285 + G288 + G290)</f>
        <v/>
      </c>
      <c r="H291">
        <f>(H2 + H5 + H7 + H9 + H11 + H15 + H18 + H31 + H40 + H51 + H60 + H69 + H94 + H103 + H124 + H127 + H141 + H144 + H150 + H268 + H272 + H285 + H288 + H290)</f>
        <v/>
      </c>
      <c r="J291">
        <f>(J2 + J4 + J5 + J6 + J7 + J8 + J9 + J10 + J11 + J14 + J15 + J17 + J18 + J30 + J31 + J39 + J40 + J50 + J51 + J59 + J60 + J68 + J69 + J77 + J94 + J102 + J103 + J108 + J124 + J126 + J127 + J129 + J141 + J143 + J144 + J149 + J150 + J154 + J268 + J271 + J272 + J273 + J285 + J287 + J288 + J289 + J290)</f>
        <v/>
      </c>
    </row>
    <row r="292">
      <c r="A292" t="inlineStr">
        <is>
          <t>sw_IBUF[3]: sw_IBUF[3]_inst/O to masterReg/register_reg_r1_0_31_18_23_i_6/I1sum delays + cap delay</t>
        </is>
      </c>
      <c r="E292">
        <f>1000*(E291 + J291)</f>
        <v/>
      </c>
      <c r="F292">
        <f>1000*(F291 + J291)</f>
        <v/>
      </c>
      <c r="G292">
        <f>1000*(G291 + J291)</f>
        <v/>
      </c>
      <c r="H292">
        <f>1000*(H291 + J291)</f>
        <v/>
      </c>
    </row>
    <row r="294">
      <c r="A294" t="inlineStr">
        <is>
          <t>sw_IBUF[3]: sw_IBUF[3]_inst/O to masterReg/register_reg_r1_0_31_18_23_i_6/I1Total delay (from Vivado)</t>
        </is>
      </c>
      <c r="E294" t="inlineStr">
        <is>
          <t>1708</t>
        </is>
      </c>
      <c r="F294" t="inlineStr">
        <is>
          <t>1483</t>
        </is>
      </c>
      <c r="G294" t="inlineStr">
        <is>
          <t>2824</t>
        </is>
      </c>
      <c r="H294" t="inlineStr">
        <is>
          <t>2404</t>
        </is>
      </c>
    </row>
    <row r="296">
      <c r="A296" t="inlineStr">
        <is>
          <t>INT_L_X2Y53/INT_L.NR1END0-&gt;&gt;NE2BEG0</t>
        </is>
      </c>
      <c r="B296" t="inlineStr">
        <is>
          <t>Buffer</t>
        </is>
      </c>
      <c r="C296" t="n">
        <v>1.1851186875</v>
      </c>
      <c r="D296" t="n">
        <v>0.008473000000000001</v>
      </c>
      <c r="E296" t="n">
        <v>0.041</v>
      </c>
      <c r="F296" t="n">
        <v>0.033</v>
      </c>
      <c r="G296" t="n">
        <v>0.134</v>
      </c>
      <c r="H296" t="n">
        <v>0.111</v>
      </c>
      <c r="I296">
        <f>((D301) + (D297 + D298 + D299 + D300))</f>
        <v/>
      </c>
      <c r="J296">
        <f>(((D301) + (D297 + D298 + D299 + D300))*C296)</f>
        <v/>
      </c>
    </row>
    <row r="297">
      <c r="A297" t="inlineStr">
        <is>
          <t>INT_L_X2Y53/NE2BEG0</t>
        </is>
      </c>
      <c r="B297" t="inlineStr">
        <is>
          <t>Part of wire</t>
        </is>
      </c>
      <c r="C297" t="n">
        <v>0</v>
      </c>
      <c r="D297" t="n">
        <v>0</v>
      </c>
    </row>
    <row r="298">
      <c r="A298" t="inlineStr">
        <is>
          <t>INT_R_X3Y54/NE2END0</t>
        </is>
      </c>
      <c r="B298" t="inlineStr">
        <is>
          <t>Part of wire</t>
        </is>
      </c>
      <c r="C298" t="n">
        <v>0</v>
      </c>
      <c r="D298" t="n">
        <v>0</v>
      </c>
    </row>
    <row r="299">
      <c r="A299" t="inlineStr">
        <is>
          <t>INT_R_X3Y53/NE2END_S3_0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INT_L_X2Y54/NE2A0</t>
        </is>
      </c>
      <c r="B300" t="inlineStr">
        <is>
          <t>Part of wire</t>
        </is>
      </c>
      <c r="C300" t="n">
        <v>0</v>
      </c>
      <c r="D300" t="n">
        <v>0</v>
      </c>
      <c r="I300">
        <f>(((D297 + D298 + D299 + D300)/2) + (D301))</f>
        <v/>
      </c>
      <c r="J300">
        <f>((C297 + C298 + C299 + C300)*(((D297 + D298 + D299 + D300)/2) + (D301)))</f>
        <v/>
      </c>
    </row>
    <row r="301">
      <c r="A301" t="inlineStr">
        <is>
          <t>INT_R_X3Y54/INT_R.NE2END0-&gt;&gt;NR1BEG0</t>
        </is>
      </c>
      <c r="B301" t="inlineStr">
        <is>
          <t>Buffer</t>
        </is>
      </c>
      <c r="C301" t="n">
        <v>1.16220225</v>
      </c>
      <c r="D301" t="n">
        <v>0.008429000000000001</v>
      </c>
      <c r="E301" t="n">
        <v>0.056</v>
      </c>
      <c r="F301" t="n">
        <v>0.046</v>
      </c>
      <c r="G301" t="n">
        <v>0.132</v>
      </c>
      <c r="H301" t="n">
        <v>0.109</v>
      </c>
      <c r="I301">
        <f>((D304 + D315) + (D302 + D303))</f>
        <v/>
      </c>
      <c r="J301">
        <f>(((D304 + D315) + (D302 + D303))*C301)</f>
        <v/>
      </c>
    </row>
    <row r="302">
      <c r="A302" t="inlineStr">
        <is>
          <t>INT_R_X3Y54/NR1BEG0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INT_R_X3Y55/NR1END0</t>
        </is>
      </c>
      <c r="B303" t="inlineStr">
        <is>
          <t>Part of wire</t>
        </is>
      </c>
      <c r="C303" t="n">
        <v>0</v>
      </c>
      <c r="D303" t="n">
        <v>0</v>
      </c>
      <c r="I303">
        <f>(((D302 + D303)/2) + (D304 + D315))</f>
        <v/>
      </c>
      <c r="J303">
        <f>((C302 + C303)*(((D302 + D303)/2) + (D304 + D315)))</f>
        <v/>
      </c>
    </row>
    <row r="304">
      <c r="A304" t="inlineStr">
        <is>
          <t>INT_R_X3Y55/INT_R.NR1END0-&gt;&gt;IMUX9</t>
        </is>
      </c>
      <c r="B304" t="inlineStr">
        <is>
          <t>Buffer</t>
        </is>
      </c>
      <c r="C304" t="n">
        <v>1.6107141875</v>
      </c>
      <c r="D304" t="n">
        <v>0.007713</v>
      </c>
      <c r="E304" t="n">
        <v>0.047</v>
      </c>
      <c r="F304" t="n">
        <v>0.038</v>
      </c>
      <c r="G304" t="n">
        <v>0.138</v>
      </c>
      <c r="H304" t="n">
        <v>0.114</v>
      </c>
      <c r="I304">
        <f>((((D309) + (D308))) + (D305 + D306))</f>
        <v/>
      </c>
      <c r="J304">
        <f>(((((D309) + (D308))) + (D305 + D306))*C304)</f>
        <v/>
      </c>
    </row>
    <row r="305">
      <c r="A305" t="inlineStr">
        <is>
          <t>INT_R_X3Y55/IMUX9</t>
        </is>
      </c>
      <c r="B305" t="inlineStr">
        <is>
          <t>Part of wire</t>
        </is>
      </c>
      <c r="C305" t="n">
        <v>0</v>
      </c>
      <c r="D305" t="n">
        <v>0</v>
      </c>
    </row>
    <row r="306">
      <c r="A306" t="inlineStr">
        <is>
          <t>CLBLM_R_X3Y55/CLBLM_IMUX9</t>
        </is>
      </c>
      <c r="B306" t="inlineStr">
        <is>
          <t>Part of wire</t>
        </is>
      </c>
      <c r="C306" t="n">
        <v>0</v>
      </c>
      <c r="D306" t="n">
        <v>0</v>
      </c>
      <c r="I306">
        <f>(((D305 + D306)/2) + (((D309) + (D308))))</f>
        <v/>
      </c>
      <c r="J306">
        <f>((C305 + C306)*(((D305 + D306)/2) + (((D309) + (D308)))))</f>
        <v/>
      </c>
    </row>
    <row r="307">
      <c r="A307" t="inlineStr">
        <is>
          <t>CLBLM_R_X3Y55/CLBLM_R.CLBLM_IMUX9-&gt;CLBLM_L_A5</t>
        </is>
      </c>
      <c r="B307" t="inlineStr">
        <is>
          <t>PassTransistor</t>
        </is>
      </c>
      <c r="C307" t="n">
        <v>0</v>
      </c>
      <c r="E307" t="n">
        <v>0</v>
      </c>
      <c r="F307" t="n">
        <v>0</v>
      </c>
      <c r="G307" t="n">
        <v>0</v>
      </c>
      <c r="H307" t="n">
        <v>0</v>
      </c>
      <c r="I307">
        <f>((D309) + (D308))</f>
        <v/>
      </c>
      <c r="J307">
        <f>(((D309) + (D308))*C307)</f>
        <v/>
      </c>
    </row>
    <row r="308">
      <c r="A308" t="inlineStr">
        <is>
          <t>CLBLM_R_X3Y55/CLBLM_L_A5</t>
        </is>
      </c>
      <c r="B308" t="inlineStr">
        <is>
          <t>Part of wire</t>
        </is>
      </c>
      <c r="C308" t="n">
        <v>0</v>
      </c>
      <c r="D308" t="n">
        <v>0</v>
      </c>
      <c r="I308">
        <f>(((D308)/2) + (D309))</f>
        <v/>
      </c>
      <c r="J308">
        <f>((C308)*(((D308)/2) + (D309)))</f>
        <v/>
      </c>
    </row>
    <row r="309">
      <c r="A309" t="inlineStr">
        <is>
          <t>masterReg/readData1[21]_i_1/I1</t>
        </is>
      </c>
      <c r="B309" t="inlineStr">
        <is>
          <t>Inpin</t>
        </is>
      </c>
      <c r="D309" t="n">
        <v>0</v>
      </c>
      <c r="E309" t="n">
        <v>0.042</v>
      </c>
      <c r="F309" t="n">
        <v>0.033</v>
      </c>
      <c r="G309" t="n">
        <v>0.112</v>
      </c>
      <c r="H309" t="n">
        <v>0.091</v>
      </c>
    </row>
    <row r="310">
      <c r="A310" t="inlineStr">
        <is>
          <t>sw_IBUF[3]: sw_IBUF[3]_inst/O to masterReg/readData1[21]_i_1/I1 sum delays</t>
        </is>
      </c>
      <c r="E310">
        <f>(E2 + E5 + E7 + E9 + E11 + E15 + E18 + E31 + E40 + E51 + E60 + E69 + E94 + E103 + E124 + E127 + E296 + E301 + E304 + E307 + E309)</f>
        <v/>
      </c>
      <c r="F310">
        <f>(F2 + F5 + F7 + F9 + F11 + F15 + F18 + F31 + F40 + F51 + F60 + F69 + F94 + F103 + F124 + F127 + F296 + F301 + F304 + F307 + F309)</f>
        <v/>
      </c>
      <c r="G310">
        <f>(G2 + G5 + G7 + G9 + G11 + G15 + G18 + G31 + G40 + G51 + G60 + G69 + G94 + G103 + G124 + G127 + G296 + G301 + G304 + G307 + G309)</f>
        <v/>
      </c>
      <c r="H310">
        <f>(H2 + H5 + H7 + H9 + H11 + H15 + H18 + H31 + H40 + H51 + H60 + H69 + H94 + H103 + H124 + H127 + H296 + H301 + H304 + H307 + H309)</f>
        <v/>
      </c>
      <c r="J310">
        <f>(J2 + J4 + J5 + J6 + J7 + J8 + J9 + J10 + J11 + J14 + J15 + J17 + J18 + J30 + J31 + J39 + J40 + J50 + J51 + J59 + J60 + J68 + J69 + J77 + J94 + J102 + J103 + J108 + J124 + J126 + J127 + J129 + J296 + J300 + J301 + J303 + J304 + J306 + J307 + J308 + J309)</f>
        <v/>
      </c>
    </row>
    <row r="311">
      <c r="A311" t="inlineStr">
        <is>
          <t>sw_IBUF[3]: sw_IBUF[3]_inst/O to masterReg/readData1[21]_i_1/I1sum delays + cap delay</t>
        </is>
      </c>
      <c r="E311">
        <f>1000*(E310 + J310)</f>
        <v/>
      </c>
      <c r="F311">
        <f>1000*(F310 + J310)</f>
        <v/>
      </c>
      <c r="G311">
        <f>1000*(G310 + J310)</f>
        <v/>
      </c>
      <c r="H311">
        <f>1000*(H310 + J310)</f>
        <v/>
      </c>
    </row>
    <row r="313">
      <c r="A313" t="inlineStr">
        <is>
          <t>sw_IBUF[3]: sw_IBUF[3]_inst/O to masterReg/readData1[21]_i_1/I1Total delay (from Vivado)</t>
        </is>
      </c>
      <c r="E313" t="inlineStr">
        <is>
          <t>1448</t>
        </is>
      </c>
      <c r="F313" t="inlineStr">
        <is>
          <t>1253</t>
        </is>
      </c>
      <c r="G313" t="inlineStr">
        <is>
          <t>2429</t>
        </is>
      </c>
      <c r="H313" t="inlineStr">
        <is>
          <t>2065</t>
        </is>
      </c>
    </row>
    <row r="315">
      <c r="A315" t="inlineStr">
        <is>
          <t>INT_R_X3Y55/INT_R.NR1END0-&gt;&gt;IMUX17</t>
        </is>
      </c>
      <c r="B315" t="inlineStr">
        <is>
          <t>Buffer</t>
        </is>
      </c>
      <c r="C315" t="n">
        <v>1.6107141875</v>
      </c>
      <c r="D315" t="n">
        <v>0.007713</v>
      </c>
      <c r="E315" t="n">
        <v>0.047</v>
      </c>
      <c r="F315" t="n">
        <v>0.038</v>
      </c>
      <c r="G315" t="n">
        <v>0.138</v>
      </c>
      <c r="H315" t="n">
        <v>0.114</v>
      </c>
      <c r="I315">
        <f>((((D320) + (D319))) + (D316 + D317))</f>
        <v/>
      </c>
      <c r="J315">
        <f>(((((D320) + (D319))) + (D316 + D317))*C315)</f>
        <v/>
      </c>
    </row>
    <row r="316">
      <c r="A316" t="inlineStr">
        <is>
          <t>INT_R_X3Y55/IMUX17</t>
        </is>
      </c>
      <c r="B316" t="inlineStr">
        <is>
          <t>Part of wire</t>
        </is>
      </c>
      <c r="C316" t="n">
        <v>0</v>
      </c>
      <c r="D316" t="n">
        <v>0</v>
      </c>
    </row>
    <row r="317">
      <c r="A317" t="inlineStr">
        <is>
          <t>CLBLM_R_X3Y55/CLBLM_IMUX17</t>
        </is>
      </c>
      <c r="B317" t="inlineStr">
        <is>
          <t>Part of wire</t>
        </is>
      </c>
      <c r="C317" t="n">
        <v>0</v>
      </c>
      <c r="D317" t="n">
        <v>0</v>
      </c>
      <c r="I317">
        <f>(((D316 + D317)/2) + (((D320) + (D319))))</f>
        <v/>
      </c>
      <c r="J317">
        <f>((C316 + C317)*(((D316 + D317)/2) + (((D320) + (D319)))))</f>
        <v/>
      </c>
    </row>
    <row r="318">
      <c r="A318" t="inlineStr">
        <is>
          <t>CLBLM_R_X3Y55/CLBLM_R.CLBLM_IMUX17-&gt;CLBLM_M_B3</t>
        </is>
      </c>
      <c r="B318" t="inlineStr">
        <is>
          <t>PassTransistor</t>
        </is>
      </c>
      <c r="C318" t="n">
        <v>0</v>
      </c>
      <c r="E318" t="n">
        <v>0</v>
      </c>
      <c r="F318" t="n">
        <v>0</v>
      </c>
      <c r="G318" t="n">
        <v>0</v>
      </c>
      <c r="H318" t="n">
        <v>0</v>
      </c>
      <c r="I318">
        <f>((D320) + (D319))</f>
        <v/>
      </c>
      <c r="J318">
        <f>(((D320) + (D319))*C318)</f>
        <v/>
      </c>
    </row>
    <row r="319">
      <c r="A319" t="inlineStr">
        <is>
          <t>CLBLM_R_X3Y55/CLBLM_M_B3</t>
        </is>
      </c>
      <c r="B319" t="inlineStr">
        <is>
          <t>Part of wire</t>
        </is>
      </c>
      <c r="C319" t="n">
        <v>0</v>
      </c>
      <c r="D319" t="n">
        <v>0</v>
      </c>
      <c r="I319">
        <f>(((D319)/2) + (D320))</f>
        <v/>
      </c>
      <c r="J319">
        <f>((C319)*(((D319)/2) + (D320)))</f>
        <v/>
      </c>
    </row>
    <row r="320">
      <c r="A320" t="inlineStr">
        <is>
          <t>masterReg/register_reg_r1_0_31_18_23_i_3/I1</t>
        </is>
      </c>
      <c r="B320" t="inlineStr">
        <is>
          <t>Inpin</t>
        </is>
      </c>
      <c r="D320" t="n">
        <v>0</v>
      </c>
      <c r="E320" t="n">
        <v>0.141</v>
      </c>
      <c r="F320" t="n">
        <v>0.114</v>
      </c>
      <c r="G320" t="n">
        <v>0.37</v>
      </c>
      <c r="H320" t="n">
        <v>0.298</v>
      </c>
    </row>
    <row r="321">
      <c r="A321" t="inlineStr">
        <is>
          <t>sw_IBUF[3]: sw_IBUF[3]_inst/O to masterReg/register_reg_r1_0_31_18_23_i_3/I1 sum delays</t>
        </is>
      </c>
      <c r="E321">
        <f>(E2 + E5 + E7 + E9 + E11 + E15 + E18 + E31 + E40 + E51 + E60 + E69 + E94 + E103 + E124 + E127 + E296 + E301 + E315 + E318 + E320)</f>
        <v/>
      </c>
      <c r="F321">
        <f>(F2 + F5 + F7 + F9 + F11 + F15 + F18 + F31 + F40 + F51 + F60 + F69 + F94 + F103 + F124 + F127 + F296 + F301 + F315 + F318 + F320)</f>
        <v/>
      </c>
      <c r="G321">
        <f>(G2 + G5 + G7 + G9 + G11 + G15 + G18 + G31 + G40 + G51 + G60 + G69 + G94 + G103 + G124 + G127 + G296 + G301 + G315 + G318 + G320)</f>
        <v/>
      </c>
      <c r="H321">
        <f>(H2 + H5 + H7 + H9 + H11 + H15 + H18 + H31 + H40 + H51 + H60 + H69 + H94 + H103 + H124 + H127 + H296 + H301 + H315 + H318 + H320)</f>
        <v/>
      </c>
      <c r="J321">
        <f>(J2 + J4 + J5 + J6 + J7 + J8 + J9 + J10 + J11 + J14 + J15 + J17 + J18 + J30 + J31 + J39 + J40 + J50 + J51 + J59 + J60 + J68 + J69 + J77 + J94 + J102 + J103 + J108 + J124 + J126 + J127 + J129 + J296 + J300 + J301 + J303 + J315 + J317 + J318 + J319 + J320)</f>
        <v/>
      </c>
    </row>
    <row r="322">
      <c r="A322" t="inlineStr">
        <is>
          <t>sw_IBUF[3]: sw_IBUF[3]_inst/O to masterReg/register_reg_r1_0_31_18_23_i_3/I1sum delays + cap delay</t>
        </is>
      </c>
      <c r="E322">
        <f>1000*(E321 + J321)</f>
        <v/>
      </c>
      <c r="F322">
        <f>1000*(F321 + J321)</f>
        <v/>
      </c>
      <c r="G322">
        <f>1000*(G321 + J321)</f>
        <v/>
      </c>
      <c r="H322">
        <f>1000*(H321 + J321)</f>
        <v/>
      </c>
    </row>
    <row r="324">
      <c r="A324" t="inlineStr">
        <is>
          <t>sw_IBUF[3]: sw_IBUF[3]_inst/O to masterReg/register_reg_r1_0_31_18_23_i_3/I1Total delay (from Vivado)</t>
        </is>
      </c>
      <c r="E324" t="inlineStr">
        <is>
          <t>1547</t>
        </is>
      </c>
      <c r="F324" t="inlineStr">
        <is>
          <t>1334</t>
        </is>
      </c>
      <c r="G324" t="inlineStr">
        <is>
          <t>2643</t>
        </is>
      </c>
      <c r="H324" t="inlineStr">
        <is>
          <t>2236</t>
        </is>
      </c>
    </row>
    <row r="326">
      <c r="A326" t="inlineStr">
        <is>
          <t>INT_L_X2Y52/INT_L.NR1END0-&gt;&gt;EL1BEG_N3</t>
        </is>
      </c>
      <c r="B326" t="inlineStr">
        <is>
          <t>Buffer</t>
        </is>
      </c>
      <c r="C326" t="n">
        <v>1.16220225</v>
      </c>
      <c r="D326" t="n">
        <v>0.008429000000000001</v>
      </c>
      <c r="E326" t="n">
        <v>0.043</v>
      </c>
      <c r="F326" t="n">
        <v>0.035</v>
      </c>
      <c r="G326" t="n">
        <v>0.123</v>
      </c>
      <c r="H326" t="n">
        <v>0.102</v>
      </c>
      <c r="I326">
        <f>((D330) + (D327 + D328 + D329))</f>
        <v/>
      </c>
      <c r="J326">
        <f>(((D330) + (D327 + D328 + D329))*C326)</f>
        <v/>
      </c>
    </row>
    <row r="327">
      <c r="A327" t="inlineStr">
        <is>
          <t>INT_L_X2Y52/EL1BEG_N3</t>
        </is>
      </c>
      <c r="B327" t="inlineStr">
        <is>
          <t>Part of wire</t>
        </is>
      </c>
      <c r="C327" t="n">
        <v>0</v>
      </c>
      <c r="D327" t="n">
        <v>0</v>
      </c>
    </row>
    <row r="328">
      <c r="A328" t="inlineStr">
        <is>
          <t>INT_R_X3Y51/EL1END3</t>
        </is>
      </c>
      <c r="B328" t="inlineStr">
        <is>
          <t>Part of wire</t>
        </is>
      </c>
      <c r="C328" t="n">
        <v>0</v>
      </c>
      <c r="D328" t="n">
        <v>0</v>
      </c>
    </row>
    <row r="329">
      <c r="A329" t="inlineStr">
        <is>
          <t>INT_L_X2Y51/EL1BEG3</t>
        </is>
      </c>
      <c r="B329" t="inlineStr">
        <is>
          <t>Part of wire</t>
        </is>
      </c>
      <c r="C329" t="n">
        <v>0</v>
      </c>
      <c r="D329" t="n">
        <v>0</v>
      </c>
      <c r="I329">
        <f>(((D327 + D328 + D329)/2) + (D330))</f>
        <v/>
      </c>
      <c r="J329">
        <f>((C327 + C328 + C329)*(((D327 + D328 + D329)/2) + (D330)))</f>
        <v/>
      </c>
    </row>
    <row r="330">
      <c r="A330" t="inlineStr">
        <is>
          <t>INT_R_X3Y51/INT_R.EL1END3-&gt;&gt;NR1BEG3</t>
        </is>
      </c>
      <c r="B330" t="inlineStr">
        <is>
          <t>Buffer</t>
        </is>
      </c>
      <c r="C330" t="n">
        <v>1.16220225</v>
      </c>
      <c r="D330" t="n">
        <v>0.008429000000000001</v>
      </c>
      <c r="E330" t="n">
        <v>0.056</v>
      </c>
      <c r="F330" t="n">
        <v>0.046</v>
      </c>
      <c r="G330" t="n">
        <v>0.131</v>
      </c>
      <c r="H330" t="n">
        <v>0.108</v>
      </c>
      <c r="I330">
        <f>((D333 + D344 + D355) + (D331 + D332))</f>
        <v/>
      </c>
      <c r="J330">
        <f>(((D333 + D344 + D355) + (D331 + D332))*C330)</f>
        <v/>
      </c>
    </row>
    <row r="331">
      <c r="A331" t="inlineStr">
        <is>
          <t>INT_R_X3Y51/NR1BEG3</t>
        </is>
      </c>
      <c r="B331" t="inlineStr">
        <is>
          <t>Part of wire</t>
        </is>
      </c>
      <c r="C331" t="n">
        <v>0</v>
      </c>
      <c r="D331" t="n">
        <v>0</v>
      </c>
    </row>
    <row r="332">
      <c r="A332" t="inlineStr">
        <is>
          <t>INT_R_X3Y52/NR1END3</t>
        </is>
      </c>
      <c r="B332" t="inlineStr">
        <is>
          <t>Part of wire</t>
        </is>
      </c>
      <c r="C332" t="n">
        <v>0</v>
      </c>
      <c r="D332" t="n">
        <v>0</v>
      </c>
      <c r="I332">
        <f>(((D331 + D332)/2) + (D333 + D344 + D355))</f>
        <v/>
      </c>
      <c r="J332">
        <f>((C331 + C332)*(((D331 + D332)/2) + (D333 + D344 + D355)))</f>
        <v/>
      </c>
    </row>
    <row r="333">
      <c r="A333" t="inlineStr">
        <is>
          <t>INT_R_X3Y52/INT_R.NR1END3-&gt;&gt;IMUX7</t>
        </is>
      </c>
      <c r="B333" t="inlineStr">
        <is>
          <t>Buffer</t>
        </is>
      </c>
      <c r="C333" t="n">
        <v>1.6107141875</v>
      </c>
      <c r="D333" t="n">
        <v>0.007713</v>
      </c>
      <c r="E333" t="n">
        <v>0.047</v>
      </c>
      <c r="F333" t="n">
        <v>0.038</v>
      </c>
      <c r="G333" t="n">
        <v>0.138</v>
      </c>
      <c r="H333" t="n">
        <v>0.114</v>
      </c>
      <c r="I333">
        <f>((((D338) + (D337))) + (D334 + D335))</f>
        <v/>
      </c>
      <c r="J333">
        <f>(((((D338) + (D337))) + (D334 + D335))*C333)</f>
        <v/>
      </c>
    </row>
    <row r="334">
      <c r="A334" t="inlineStr">
        <is>
          <t>INT_R_X3Y52/IMUX7</t>
        </is>
      </c>
      <c r="B334" t="inlineStr">
        <is>
          <t>Part of wire</t>
        </is>
      </c>
      <c r="C334" t="n">
        <v>0</v>
      </c>
      <c r="D334" t="n">
        <v>0</v>
      </c>
    </row>
    <row r="335">
      <c r="A335" t="inlineStr">
        <is>
          <t>CLBLM_R_X3Y52/CLBLM_IMUX7</t>
        </is>
      </c>
      <c r="B335" t="inlineStr">
        <is>
          <t>Part of wire</t>
        </is>
      </c>
      <c r="C335" t="n">
        <v>0</v>
      </c>
      <c r="D335" t="n">
        <v>0</v>
      </c>
      <c r="I335">
        <f>(((D334 + D335)/2) + (((D338) + (D337))))</f>
        <v/>
      </c>
      <c r="J335">
        <f>((C334 + C335)*(((D334 + D335)/2) + (((D338) + (D337)))))</f>
        <v/>
      </c>
    </row>
    <row r="336">
      <c r="A336" t="inlineStr">
        <is>
          <t>CLBLM_R_X3Y52/CLBLM_R.CLBLM_IMUX7-&gt;CLBLM_M_A1</t>
        </is>
      </c>
      <c r="B336" t="inlineStr">
        <is>
          <t>PassTransistor</t>
        </is>
      </c>
      <c r="C336" t="n">
        <v>0</v>
      </c>
      <c r="E336" t="n">
        <v>0</v>
      </c>
      <c r="F336" t="n">
        <v>0</v>
      </c>
      <c r="G336" t="n">
        <v>0</v>
      </c>
      <c r="H336" t="n">
        <v>0</v>
      </c>
      <c r="I336">
        <f>((D338) + (D337))</f>
        <v/>
      </c>
      <c r="J336">
        <f>(((D338) + (D337))*C336)</f>
        <v/>
      </c>
    </row>
    <row r="337">
      <c r="A337" t="inlineStr">
        <is>
          <t>CLBLM_R_X3Y52/CLBLM_M_A1</t>
        </is>
      </c>
      <c r="B337" t="inlineStr">
        <is>
          <t>Part of wire</t>
        </is>
      </c>
      <c r="C337" t="n">
        <v>0</v>
      </c>
      <c r="D337" t="n">
        <v>0</v>
      </c>
      <c r="I337">
        <f>(((D337)/2) + (D338))</f>
        <v/>
      </c>
      <c r="J337">
        <f>((C337)*(((D337)/2) + (D338)))</f>
        <v/>
      </c>
    </row>
    <row r="338">
      <c r="A338" t="inlineStr">
        <is>
          <t>masterReg/readData1[18]_i_1/I1</t>
        </is>
      </c>
      <c r="B338" t="inlineStr">
        <is>
          <t>Inpin</t>
        </is>
      </c>
      <c r="D338" t="n">
        <v>0</v>
      </c>
      <c r="E338" t="n">
        <v>0.225</v>
      </c>
      <c r="F338" t="n">
        <v>0.18</v>
      </c>
      <c r="G338" t="n">
        <v>0.531</v>
      </c>
      <c r="H338" t="n">
        <v>0.428</v>
      </c>
    </row>
    <row r="339">
      <c r="A339" t="inlineStr">
        <is>
          <t>sw_IBUF[3]: sw_IBUF[3]_inst/O to masterReg/readData1[18]_i_1/I1 sum delays</t>
        </is>
      </c>
      <c r="E339">
        <f>(E2 + E5 + E7 + E9 + E11 + E15 + E18 + E31 + E40 + E51 + E60 + E69 + E94 + E103 + E124 + E326 + E330 + E333 + E336 + E338)</f>
        <v/>
      </c>
      <c r="F339">
        <f>(F2 + F5 + F7 + F9 + F11 + F15 + F18 + F31 + F40 + F51 + F60 + F69 + F94 + F103 + F124 + F326 + F330 + F333 + F336 + F338)</f>
        <v/>
      </c>
      <c r="G339">
        <f>(G2 + G5 + G7 + G9 + G11 + G15 + G18 + G31 + G40 + G51 + G60 + G69 + G94 + G103 + G124 + G326 + G330 + G333 + G336 + G338)</f>
        <v/>
      </c>
      <c r="H339">
        <f>(H2 + H5 + H7 + H9 + H11 + H15 + H18 + H31 + H40 + H51 + H60 + H69 + H94 + H103 + H124 + H326 + H330 + H333 + H336 + H338)</f>
        <v/>
      </c>
      <c r="J339">
        <f>(J2 + J4 + J5 + J6 + J7 + J8 + J9 + J10 + J11 + J14 + J15 + J17 + J18 + J30 + J31 + J39 + J40 + J50 + J51 + J59 + J60 + J68 + J69 + J77 + J94 + J102 + J103 + J108 + J124 + J126 + J326 + J329 + J330 + J332 + J333 + J335 + J336 + J337 + J338)</f>
        <v/>
      </c>
    </row>
    <row r="340">
      <c r="A340" t="inlineStr">
        <is>
          <t>sw_IBUF[3]: sw_IBUF[3]_inst/O to masterReg/readData1[18]_i_1/I1sum delays + cap delay</t>
        </is>
      </c>
      <c r="E340">
        <f>1000*(E339 + J339)</f>
        <v/>
      </c>
      <c r="F340">
        <f>1000*(F339 + J339)</f>
        <v/>
      </c>
      <c r="G340">
        <f>1000*(G339 + J339)</f>
        <v/>
      </c>
      <c r="H340">
        <f>1000*(H339 + J339)</f>
        <v/>
      </c>
    </row>
    <row r="342">
      <c r="A342" t="inlineStr">
        <is>
          <t>sw_IBUF[3]: sw_IBUF[3]_inst/O to masterReg/readData1[18]_i_1/I1Total delay (from Vivado)</t>
        </is>
      </c>
      <c r="E342" t="inlineStr">
        <is>
          <t>1559</t>
        </is>
      </c>
      <c r="F342" t="inlineStr">
        <is>
          <t>1338</t>
        </is>
      </c>
      <c r="G342" t="inlineStr">
        <is>
          <t>2657</t>
        </is>
      </c>
      <c r="H342" t="inlineStr">
        <is>
          <t>2241</t>
        </is>
      </c>
    </row>
    <row r="344">
      <c r="A344" t="inlineStr">
        <is>
          <t>INT_R_X3Y52/INT_R.NR1END3-&gt;&gt;IMUX15</t>
        </is>
      </c>
      <c r="B344" t="inlineStr">
        <is>
          <t>Buffer</t>
        </is>
      </c>
      <c r="C344" t="n">
        <v>1.6107141875</v>
      </c>
      <c r="D344" t="n">
        <v>0.007713</v>
      </c>
      <c r="E344" t="n">
        <v>0.047</v>
      </c>
      <c r="F344" t="n">
        <v>0.038</v>
      </c>
      <c r="G344" t="n">
        <v>0.138</v>
      </c>
      <c r="H344" t="n">
        <v>0.114</v>
      </c>
      <c r="I344">
        <f>((((D349) + (D348))) + (D345 + D346))</f>
        <v/>
      </c>
      <c r="J344">
        <f>(((((D349) + (D348))) + (D345 + D346))*C344)</f>
        <v/>
      </c>
    </row>
    <row r="345">
      <c r="A345" t="inlineStr">
        <is>
          <t>INT_R_X3Y52/IMUX15</t>
        </is>
      </c>
      <c r="B345" t="inlineStr">
        <is>
          <t>Part of wire</t>
        </is>
      </c>
      <c r="C345" t="n">
        <v>0</v>
      </c>
      <c r="D345" t="n">
        <v>0</v>
      </c>
    </row>
    <row r="346">
      <c r="A346" t="inlineStr">
        <is>
          <t>CLBLM_R_X3Y52/CLBLM_IMUX15</t>
        </is>
      </c>
      <c r="B346" t="inlineStr">
        <is>
          <t>Part of wire</t>
        </is>
      </c>
      <c r="C346" t="n">
        <v>0</v>
      </c>
      <c r="D346" t="n">
        <v>0</v>
      </c>
      <c r="I346">
        <f>(((D345 + D346)/2) + (((D349) + (D348))))</f>
        <v/>
      </c>
      <c r="J346">
        <f>((C345 + C346)*(((D345 + D346)/2) + (((D349) + (D348)))))</f>
        <v/>
      </c>
    </row>
    <row r="347">
      <c r="A347" t="inlineStr">
        <is>
          <t>CLBLM_R_X3Y52/CLBLM_R.CLBLM_IMUX15-&gt;CLBLM_M_B1</t>
        </is>
      </c>
      <c r="B347" t="inlineStr">
        <is>
          <t>PassTransistor</t>
        </is>
      </c>
      <c r="C347" t="n">
        <v>0</v>
      </c>
      <c r="E347" t="n">
        <v>0</v>
      </c>
      <c r="F347" t="n">
        <v>0</v>
      </c>
      <c r="G347" t="n">
        <v>0</v>
      </c>
      <c r="H347" t="n">
        <v>0</v>
      </c>
      <c r="I347">
        <f>((D349) + (D348))</f>
        <v/>
      </c>
      <c r="J347">
        <f>(((D349) + (D348))*C347)</f>
        <v/>
      </c>
    </row>
    <row r="348">
      <c r="A348" t="inlineStr">
        <is>
          <t>CLBLM_R_X3Y52/CLBLM_M_B1</t>
        </is>
      </c>
      <c r="B348" t="inlineStr">
        <is>
          <t>Part of wire</t>
        </is>
      </c>
      <c r="C348" t="n">
        <v>0</v>
      </c>
      <c r="D348" t="n">
        <v>0</v>
      </c>
      <c r="I348">
        <f>(((D348)/2) + (D349))</f>
        <v/>
      </c>
      <c r="J348">
        <f>((C348)*(((D348)/2) + (D349)))</f>
        <v/>
      </c>
    </row>
    <row r="349">
      <c r="A349" t="inlineStr">
        <is>
          <t>masterReg/readData1[19]_i_1/I1</t>
        </is>
      </c>
      <c r="B349" t="inlineStr">
        <is>
          <t>Inpin</t>
        </is>
      </c>
      <c r="D349" t="n">
        <v>0</v>
      </c>
      <c r="E349" t="n">
        <v>0.218</v>
      </c>
      <c r="F349" t="n">
        <v>0.175</v>
      </c>
      <c r="G349" t="n">
        <v>0.521</v>
      </c>
      <c r="H349" t="n">
        <v>0.42</v>
      </c>
    </row>
    <row r="350">
      <c r="A350" t="inlineStr">
        <is>
          <t>sw_IBUF[3]: sw_IBUF[3]_inst/O to masterReg/readData1[19]_i_1/I1 sum delays</t>
        </is>
      </c>
      <c r="E350">
        <f>(E2 + E5 + E7 + E9 + E11 + E15 + E18 + E31 + E40 + E51 + E60 + E69 + E94 + E103 + E124 + E326 + E330 + E344 + E347 + E349)</f>
        <v/>
      </c>
      <c r="F350">
        <f>(F2 + F5 + F7 + F9 + F11 + F15 + F18 + F31 + F40 + F51 + F60 + F69 + F94 + F103 + F124 + F326 + F330 + F344 + F347 + F349)</f>
        <v/>
      </c>
      <c r="G350">
        <f>(G2 + G5 + G7 + G9 + G11 + G15 + G18 + G31 + G40 + G51 + G60 + G69 + G94 + G103 + G124 + G326 + G330 + G344 + G347 + G349)</f>
        <v/>
      </c>
      <c r="H350">
        <f>(H2 + H5 + H7 + H9 + H11 + H15 + H18 + H31 + H40 + H51 + H60 + H69 + H94 + H103 + H124 + H326 + H330 + H344 + H347 + H349)</f>
        <v/>
      </c>
      <c r="J350">
        <f>(J2 + J4 + J5 + J6 + J7 + J8 + J9 + J10 + J11 + J14 + J15 + J17 + J18 + J30 + J31 + J39 + J40 + J50 + J51 + J59 + J60 + J68 + J69 + J77 + J94 + J102 + J103 + J108 + J124 + J126 + J326 + J329 + J330 + J332 + J344 + J346 + J347 + J348 + J349)</f>
        <v/>
      </c>
    </row>
    <row r="351">
      <c r="A351" t="inlineStr">
        <is>
          <t>sw_IBUF[3]: sw_IBUF[3]_inst/O to masterReg/readData1[19]_i_1/I1sum delays + cap delay</t>
        </is>
      </c>
      <c r="E351">
        <f>1000*(E350 + J350)</f>
        <v/>
      </c>
      <c r="F351">
        <f>1000*(F350 + J350)</f>
        <v/>
      </c>
      <c r="G351">
        <f>1000*(G350 + J350)</f>
        <v/>
      </c>
      <c r="H351">
        <f>1000*(H350 + J350)</f>
        <v/>
      </c>
    </row>
    <row r="353">
      <c r="A353" t="inlineStr">
        <is>
          <t>sw_IBUF[3]: sw_IBUF[3]_inst/O to masterReg/readData1[19]_i_1/I1Total delay (from Vivado)</t>
        </is>
      </c>
      <c r="E353" t="inlineStr">
        <is>
          <t>1552</t>
        </is>
      </c>
      <c r="F353" t="inlineStr">
        <is>
          <t>1333</t>
        </is>
      </c>
      <c r="G353" t="inlineStr">
        <is>
          <t>2648</t>
        </is>
      </c>
      <c r="H353" t="inlineStr">
        <is>
          <t>2233</t>
        </is>
      </c>
    </row>
    <row r="355">
      <c r="A355" t="inlineStr">
        <is>
          <t>INT_R_X3Y52/INT_R.NR1END3-&gt;&gt;IMUX22</t>
        </is>
      </c>
      <c r="B355" t="inlineStr">
        <is>
          <t>Buffer</t>
        </is>
      </c>
      <c r="C355" t="n">
        <v>1.6107141875</v>
      </c>
      <c r="D355" t="n">
        <v>0.007713</v>
      </c>
      <c r="E355" t="n">
        <v>0.047</v>
      </c>
      <c r="F355" t="n">
        <v>0.038</v>
      </c>
      <c r="G355" t="n">
        <v>0.138</v>
      </c>
      <c r="H355" t="n">
        <v>0.114</v>
      </c>
      <c r="I355">
        <f>((((D360) + (D359))) + (D356 + D357))</f>
        <v/>
      </c>
      <c r="J355">
        <f>(((((D360) + (D359))) + (D356 + D357))*C355)</f>
        <v/>
      </c>
    </row>
    <row r="356">
      <c r="A356" t="inlineStr">
        <is>
          <t>INT_R_X3Y52/IMUX22</t>
        </is>
      </c>
      <c r="B356" t="inlineStr">
        <is>
          <t>Part of wire</t>
        </is>
      </c>
      <c r="C356" t="n">
        <v>0</v>
      </c>
      <c r="D356" t="n">
        <v>0</v>
      </c>
    </row>
    <row r="357">
      <c r="A357" t="inlineStr">
        <is>
          <t>CLBLM_R_X3Y52/CLBLM_IMUX22</t>
        </is>
      </c>
      <c r="B357" t="inlineStr">
        <is>
          <t>Part of wire</t>
        </is>
      </c>
      <c r="C357" t="n">
        <v>0</v>
      </c>
      <c r="D357" t="n">
        <v>0</v>
      </c>
      <c r="I357">
        <f>(((D356 + D357)/2) + (((D360) + (D359))))</f>
        <v/>
      </c>
      <c r="J357">
        <f>((C356 + C357)*(((D356 + D357)/2) + (((D360) + (D359)))))</f>
        <v/>
      </c>
    </row>
    <row r="358">
      <c r="A358" t="inlineStr">
        <is>
          <t>CLBLM_R_X3Y52/CLBLM_R.CLBLM_IMUX22-&gt;CLBLM_M_C3</t>
        </is>
      </c>
      <c r="B358" t="inlineStr">
        <is>
          <t>PassTransistor</t>
        </is>
      </c>
      <c r="C358" t="n">
        <v>0</v>
      </c>
      <c r="E358" t="n">
        <v>0</v>
      </c>
      <c r="F358" t="n">
        <v>0</v>
      </c>
      <c r="G358" t="n">
        <v>0</v>
      </c>
      <c r="H358" t="n">
        <v>0</v>
      </c>
      <c r="I358">
        <f>((D360) + (D359))</f>
        <v/>
      </c>
      <c r="J358">
        <f>(((D360) + (D359))*C358)</f>
        <v/>
      </c>
    </row>
    <row r="359">
      <c r="A359" t="inlineStr">
        <is>
          <t>CLBLM_R_X3Y52/CLBLM_M_C3</t>
        </is>
      </c>
      <c r="B359" t="inlineStr">
        <is>
          <t>Part of wire</t>
        </is>
      </c>
      <c r="C359" t="n">
        <v>0</v>
      </c>
      <c r="D359" t="n">
        <v>0</v>
      </c>
      <c r="I359">
        <f>(((D359)/2) + (D360))</f>
        <v/>
      </c>
      <c r="J359">
        <f>((C359)*(((D359)/2) + (D360)))</f>
        <v/>
      </c>
    </row>
    <row r="360">
      <c r="A360" t="inlineStr">
        <is>
          <t>masterReg/readData2[18]_i_1/I1</t>
        </is>
      </c>
      <c r="B360" t="inlineStr">
        <is>
          <t>Inpin</t>
        </is>
      </c>
      <c r="D360" t="n">
        <v>0</v>
      </c>
      <c r="E360" t="n">
        <v>0.14</v>
      </c>
      <c r="F360" t="n">
        <v>0.113</v>
      </c>
      <c r="G360" t="n">
        <v>0.368</v>
      </c>
      <c r="H360" t="n">
        <v>0.297</v>
      </c>
    </row>
    <row r="361">
      <c r="A361" t="inlineStr">
        <is>
          <t>sw_IBUF[3]: sw_IBUF[3]_inst/O to masterReg/readData2[18]_i_1/I1 sum delays</t>
        </is>
      </c>
      <c r="E361">
        <f>(E2 + E5 + E7 + E9 + E11 + E15 + E18 + E31 + E40 + E51 + E60 + E69 + E94 + E103 + E124 + E326 + E330 + E355 + E358 + E360)</f>
        <v/>
      </c>
      <c r="F361">
        <f>(F2 + F5 + F7 + F9 + F11 + F15 + F18 + F31 + F40 + F51 + F60 + F69 + F94 + F103 + F124 + F326 + F330 + F355 + F358 + F360)</f>
        <v/>
      </c>
      <c r="G361">
        <f>(G2 + G5 + G7 + G9 + G11 + G15 + G18 + G31 + G40 + G51 + G60 + G69 + G94 + G103 + G124 + G326 + G330 + G355 + G358 + G360)</f>
        <v/>
      </c>
      <c r="H361">
        <f>(H2 + H5 + H7 + H9 + H11 + H15 + H18 + H31 + H40 + H51 + H60 + H69 + H94 + H103 + H124 + H326 + H330 + H355 + H358 + H360)</f>
        <v/>
      </c>
      <c r="J361">
        <f>(J2 + J4 + J5 + J6 + J7 + J8 + J9 + J10 + J11 + J14 + J15 + J17 + J18 + J30 + J31 + J39 + J40 + J50 + J51 + J59 + J60 + J68 + J69 + J77 + J94 + J102 + J103 + J108 + J124 + J126 + J326 + J329 + J330 + J332 + J355 + J357 + J358 + J359 + J360)</f>
        <v/>
      </c>
    </row>
    <row r="362">
      <c r="A362" t="inlineStr">
        <is>
          <t>sw_IBUF[3]: sw_IBUF[3]_inst/O to masterReg/readData2[18]_i_1/I1sum delays + cap delay</t>
        </is>
      </c>
      <c r="E362">
        <f>1000*(E361 + J361)</f>
        <v/>
      </c>
      <c r="F362">
        <f>1000*(F361 + J361)</f>
        <v/>
      </c>
      <c r="G362">
        <f>1000*(G361 + J361)</f>
        <v/>
      </c>
      <c r="H362">
        <f>1000*(H361 + J361)</f>
        <v/>
      </c>
    </row>
    <row r="364">
      <c r="A364" t="inlineStr">
        <is>
          <t>sw_IBUF[3]: sw_IBUF[3]_inst/O to masterReg/readData2[18]_i_1/I1Total delay (from Vivado)</t>
        </is>
      </c>
      <c r="E364" t="inlineStr">
        <is>
          <t>1474</t>
        </is>
      </c>
      <c r="F364" t="inlineStr">
        <is>
          <t>1271</t>
        </is>
      </c>
      <c r="G364" t="inlineStr">
        <is>
          <t>2511</t>
        </is>
      </c>
      <c r="H364" t="inlineStr">
        <is>
          <t>2123</t>
        </is>
      </c>
    </row>
    <row r="366">
      <c r="A366" t="inlineStr">
        <is>
          <t>INT_L_X2Y49/INT_L.NN6END0-&gt;&gt;EE2BEG0</t>
        </is>
      </c>
      <c r="B366" t="inlineStr">
        <is>
          <t>Buffer</t>
        </is>
      </c>
      <c r="C366" t="n">
        <v>1.1851186875</v>
      </c>
      <c r="D366" t="n">
        <v>0.008473000000000001</v>
      </c>
      <c r="E366" t="n">
        <v>0.061</v>
      </c>
      <c r="F366" t="n">
        <v>0.05</v>
      </c>
      <c r="G366" t="n">
        <v>0.139</v>
      </c>
      <c r="H366" t="n">
        <v>0.115</v>
      </c>
      <c r="I366">
        <f>((D372 + D387) + (D367 + D368 + D369 + D370 + D371))</f>
        <v/>
      </c>
      <c r="J366">
        <f>(((D372 + D387) + (D367 + D368 + D369 + D370 + D371))*C366)</f>
        <v/>
      </c>
    </row>
    <row r="367">
      <c r="A367" t="inlineStr">
        <is>
          <t>INT_L_X2Y49/EE2BEG0</t>
        </is>
      </c>
      <c r="B367" t="inlineStr">
        <is>
          <t>Part of wire</t>
        </is>
      </c>
      <c r="C367" t="n">
        <v>0</v>
      </c>
      <c r="D367" t="n">
        <v>0</v>
      </c>
    </row>
    <row r="368">
      <c r="A368" t="inlineStr">
        <is>
          <t>INT_L_X4Y49/EE2END0</t>
        </is>
      </c>
      <c r="B368" t="inlineStr">
        <is>
          <t>Part of wire</t>
        </is>
      </c>
      <c r="C368" t="n">
        <v>0</v>
      </c>
      <c r="D368" t="n">
        <v>0</v>
      </c>
    </row>
    <row r="369">
      <c r="A369" t="inlineStr">
        <is>
          <t>INT_R_X3Y49/EE2A0</t>
        </is>
      </c>
      <c r="B369" t="inlineStr">
        <is>
          <t>Part of wire</t>
        </is>
      </c>
      <c r="C369" t="n">
        <v>0</v>
      </c>
      <c r="D369" t="n">
        <v>0</v>
      </c>
    </row>
    <row r="370">
      <c r="A370" t="inlineStr">
        <is>
          <t>CLBLM_R_X3Y49/CLBLM_EE2A0</t>
        </is>
      </c>
      <c r="B370" t="inlineStr">
        <is>
          <t>Part of wire</t>
        </is>
      </c>
      <c r="C370" t="n">
        <v>0</v>
      </c>
      <c r="D370" t="n">
        <v>0</v>
      </c>
    </row>
    <row r="371">
      <c r="A371" t="inlineStr">
        <is>
          <t>CLBLL_L_X4Y49/CLBLL_EE2A0</t>
        </is>
      </c>
      <c r="B371" t="inlineStr">
        <is>
          <t>Part of wire</t>
        </is>
      </c>
      <c r="C371" t="n">
        <v>0</v>
      </c>
      <c r="D371" t="n">
        <v>0</v>
      </c>
      <c r="I371">
        <f>(((D367 + D368 + D369 + D370 + D371)/2) + (D372 + D387))</f>
        <v/>
      </c>
      <c r="J371">
        <f>((C367 + C368 + C369 + C370 + C371)*(((D367 + D368 + D369 + D370 + D371)/2) + (D372 + D387)))</f>
        <v/>
      </c>
    </row>
    <row r="372">
      <c r="A372" t="inlineStr">
        <is>
          <t>INT_L_X4Y49/INT_L.EE2END0-&gt;&gt;BYP_ALT1</t>
        </is>
      </c>
      <c r="B372" t="inlineStr">
        <is>
          <t>Buffer</t>
        </is>
      </c>
      <c r="C372" t="n">
        <v>0</v>
      </c>
      <c r="D372" t="n">
        <v>0.00757</v>
      </c>
      <c r="E372" t="n">
        <v>0</v>
      </c>
      <c r="F372" t="n">
        <v>0</v>
      </c>
      <c r="G372" t="n">
        <v>0</v>
      </c>
      <c r="H372" t="n">
        <v>0</v>
      </c>
      <c r="I372">
        <f>((D374) + (D373))</f>
        <v/>
      </c>
      <c r="J372">
        <f>(((D374) + (D373))*C372)</f>
        <v/>
      </c>
    </row>
    <row r="373">
      <c r="A373" t="inlineStr">
        <is>
          <t>INT_L_X4Y49/BYP_ALT1</t>
        </is>
      </c>
      <c r="B373" t="inlineStr">
        <is>
          <t>Part of wire</t>
        </is>
      </c>
      <c r="C373" t="n">
        <v>0</v>
      </c>
      <c r="D373" t="n">
        <v>0</v>
      </c>
      <c r="I373">
        <f>(((D373)/2) + (D374))</f>
        <v/>
      </c>
      <c r="J373">
        <f>((C373)*(((D373)/2) + (D374)))</f>
        <v/>
      </c>
    </row>
    <row r="374">
      <c r="A374" t="inlineStr">
        <is>
          <t>INT_L_X4Y49/INT_L.BYP_ALT1-&gt;&gt;BYP_BOUNCE1</t>
        </is>
      </c>
      <c r="B374" t="inlineStr">
        <is>
          <t>Buffer</t>
        </is>
      </c>
      <c r="C374" t="n">
        <v>1.4764880625</v>
      </c>
      <c r="D374" t="n">
        <v>0</v>
      </c>
      <c r="E374" t="n">
        <v>0.059</v>
      </c>
      <c r="F374" t="n">
        <v>0.049</v>
      </c>
      <c r="G374" t="n">
        <v>0.178</v>
      </c>
      <c r="H374" t="n">
        <v>0.147</v>
      </c>
      <c r="I374">
        <f>((D376) + (D375))</f>
        <v/>
      </c>
      <c r="J374">
        <f>(((D376) + (D375))*C374)</f>
        <v/>
      </c>
    </row>
    <row r="375">
      <c r="A375" t="inlineStr">
        <is>
          <t>INT_L_X4Y49/BYP_BOUNCE1</t>
        </is>
      </c>
      <c r="B375" t="inlineStr">
        <is>
          <t>Part of wire</t>
        </is>
      </c>
      <c r="C375" t="n">
        <v>0</v>
      </c>
      <c r="D375" t="n">
        <v>0</v>
      </c>
      <c r="I375">
        <f>(((D375)/2) + (D376))</f>
        <v/>
      </c>
      <c r="J375">
        <f>((C375)*(((D375)/2) + (D376)))</f>
        <v/>
      </c>
    </row>
    <row r="376">
      <c r="A376" t="inlineStr">
        <is>
          <t>INT_L_X4Y49/INT_L.BYP_BOUNCE1-&gt;&gt;IMUX_L3</t>
        </is>
      </c>
      <c r="B376" t="inlineStr">
        <is>
          <t>Buffer</t>
        </is>
      </c>
      <c r="C376" t="n">
        <v>1.6107141875</v>
      </c>
      <c r="D376" t="n">
        <v>0.007713</v>
      </c>
      <c r="E376" t="n">
        <v>0.047</v>
      </c>
      <c r="F376" t="n">
        <v>0.038</v>
      </c>
      <c r="G376" t="n">
        <v>0.138</v>
      </c>
      <c r="H376" t="n">
        <v>0.114</v>
      </c>
      <c r="I376">
        <f>((((D381) + (D380))) + (D377 + D378))</f>
        <v/>
      </c>
      <c r="J376">
        <f>(((((D381) + (D380))) + (D377 + D378))*C376)</f>
        <v/>
      </c>
    </row>
    <row r="377">
      <c r="A377" t="inlineStr">
        <is>
          <t>INT_L_X4Y49/IMUX_L3</t>
        </is>
      </c>
      <c r="B377" t="inlineStr">
        <is>
          <t>Part of wire</t>
        </is>
      </c>
      <c r="C377" t="n">
        <v>0</v>
      </c>
      <c r="D377" t="n">
        <v>0</v>
      </c>
    </row>
    <row r="378">
      <c r="A378" t="inlineStr">
        <is>
          <t>CLBLL_L_X4Y49/CLBLL_IMUX3</t>
        </is>
      </c>
      <c r="B378" t="inlineStr">
        <is>
          <t>Part of wire</t>
        </is>
      </c>
      <c r="C378" t="n">
        <v>0</v>
      </c>
      <c r="D378" t="n">
        <v>0</v>
      </c>
      <c r="I378">
        <f>(((D377 + D378)/2) + (((D381) + (D380))))</f>
        <v/>
      </c>
      <c r="J378">
        <f>((C377 + C378)*(((D377 + D378)/2) + (((D381) + (D380)))))</f>
        <v/>
      </c>
    </row>
    <row r="379">
      <c r="A379" t="inlineStr">
        <is>
          <t>CLBLL_L_X4Y49/CLBLL_L.CLBLL_IMUX3-&gt;CLBLL_L_A2</t>
        </is>
      </c>
      <c r="B379" t="inlineStr">
        <is>
          <t>PassTransistor</t>
        </is>
      </c>
      <c r="C379" t="n">
        <v>0</v>
      </c>
      <c r="E379" t="n">
        <v>0</v>
      </c>
      <c r="F379" t="n">
        <v>0</v>
      </c>
      <c r="G379" t="n">
        <v>0</v>
      </c>
      <c r="H379" t="n">
        <v>0</v>
      </c>
      <c r="I379">
        <f>((D381) + (D380))</f>
        <v/>
      </c>
      <c r="J379">
        <f>(((D381) + (D380))*C379)</f>
        <v/>
      </c>
    </row>
    <row r="380">
      <c r="A380" t="inlineStr">
        <is>
          <t>CLBLL_L_X4Y49/CLBLL_L_A2</t>
        </is>
      </c>
      <c r="B380" t="inlineStr">
        <is>
          <t>Part of wire</t>
        </is>
      </c>
      <c r="C380" t="n">
        <v>0</v>
      </c>
      <c r="D380" t="n">
        <v>0</v>
      </c>
      <c r="I380">
        <f>(((D380)/2) + (D381))</f>
        <v/>
      </c>
      <c r="J380">
        <f>((C380)*(((D380)/2) + (D381)))</f>
        <v/>
      </c>
    </row>
    <row r="381">
      <c r="A381" t="inlineStr">
        <is>
          <t>masterReg/readData1[17]_i_1/I1</t>
        </is>
      </c>
      <c r="B381" t="inlineStr">
        <is>
          <t>Inpin</t>
        </is>
      </c>
      <c r="D381" t="n">
        <v>0</v>
      </c>
      <c r="E381" t="n">
        <v>0.212</v>
      </c>
      <c r="F381" t="n">
        <v>0.17</v>
      </c>
      <c r="G381" t="n">
        <v>0.507</v>
      </c>
      <c r="H381" t="n">
        <v>0.409</v>
      </c>
    </row>
    <row r="382">
      <c r="A382" t="inlineStr">
        <is>
          <t>sw_IBUF[3]: sw_IBUF[3]_inst/O to masterReg/readData1[17]_i_1/I1 sum delays</t>
        </is>
      </c>
      <c r="E382">
        <f>(E2 + E5 + E7 + E9 + E11 + E15 + E18 + E31 + E40 + E51 + E60 + E69 + E94 + E366 + E372 + E374 + E376 + E379 + E381)</f>
        <v/>
      </c>
      <c r="F382">
        <f>(F2 + F5 + F7 + F9 + F11 + F15 + F18 + F31 + F40 + F51 + F60 + F69 + F94 + F366 + F372 + F374 + F376 + F379 + F381)</f>
        <v/>
      </c>
      <c r="G382">
        <f>(G2 + G5 + G7 + G9 + G11 + G15 + G18 + G31 + G40 + G51 + G60 + G69 + G94 + G366 + G372 + G374 + G376 + G379 + G381)</f>
        <v/>
      </c>
      <c r="H382">
        <f>(H2 + H5 + H7 + H9 + H11 + H15 + H18 + H31 + H40 + H51 + H60 + H69 + H94 + H366 + H372 + H374 + H376 + H379 + H381)</f>
        <v/>
      </c>
      <c r="J382">
        <f>(J2 + J4 + J5 + J6 + J7 + J8 + J9 + J10 + J11 + J14 + J15 + J17 + J18 + J30 + J31 + J39 + J40 + J50 + J51 + J59 + J60 + J68 + J69 + J77 + J94 + J102 + J366 + J371 + J372 + J373 + J374 + J375 + J376 + J378 + J379 + J380 + J381)</f>
        <v/>
      </c>
    </row>
    <row r="383">
      <c r="A383" t="inlineStr">
        <is>
          <t>sw_IBUF[3]: sw_IBUF[3]_inst/O to masterReg/readData1[17]_i_1/I1sum delays + cap delay</t>
        </is>
      </c>
      <c r="E383">
        <f>1000*(E382 + J382)</f>
        <v/>
      </c>
      <c r="F383">
        <f>1000*(F382 + J382)</f>
        <v/>
      </c>
      <c r="G383">
        <f>1000*(G382 + J382)</f>
        <v/>
      </c>
      <c r="H383">
        <f>1000*(H382 + J382)</f>
        <v/>
      </c>
    </row>
    <row r="385">
      <c r="A385" t="inlineStr">
        <is>
          <t>sw_IBUF[3]: sw_IBUF[3]_inst/O to masterReg/readData1[17]_i_1/I1Total delay (from Vivado)</t>
        </is>
      </c>
      <c r="E385" t="inlineStr">
        <is>
          <t>1408</t>
        </is>
      </c>
      <c r="F385" t="inlineStr">
        <is>
          <t>1207</t>
        </is>
      </c>
      <c r="G385" t="inlineStr">
        <is>
          <t>2419</t>
        </is>
      </c>
      <c r="H385" t="inlineStr">
        <is>
          <t>2038</t>
        </is>
      </c>
    </row>
    <row r="387">
      <c r="A387" t="inlineStr">
        <is>
          <t>INT_L_X4Y49/INT_L.EE2END0-&gt;&gt;IMUX_L16</t>
        </is>
      </c>
      <c r="B387" t="inlineStr">
        <is>
          <t>Buffer</t>
        </is>
      </c>
      <c r="C387" t="n">
        <v>1.6107141875</v>
      </c>
      <c r="D387" t="n">
        <v>0.007713</v>
      </c>
      <c r="E387" t="n">
        <v>0.047</v>
      </c>
      <c r="F387" t="n">
        <v>0.038</v>
      </c>
      <c r="G387" t="n">
        <v>0.138</v>
      </c>
      <c r="H387" t="n">
        <v>0.114</v>
      </c>
      <c r="I387">
        <f>((((D392) + (D391))) + (D388 + D389))</f>
        <v/>
      </c>
      <c r="J387">
        <f>(((((D392) + (D391))) + (D388 + D389))*C387)</f>
        <v/>
      </c>
    </row>
    <row r="388">
      <c r="A388" t="inlineStr">
        <is>
          <t>INT_L_X4Y49/IMUX_L16</t>
        </is>
      </c>
      <c r="B388" t="inlineStr">
        <is>
          <t>Part of wire</t>
        </is>
      </c>
      <c r="C388" t="n">
        <v>0</v>
      </c>
      <c r="D388" t="n">
        <v>0</v>
      </c>
    </row>
    <row r="389">
      <c r="A389" t="inlineStr">
        <is>
          <t>CLBLL_L_X4Y49/CLBLL_IMUX16</t>
        </is>
      </c>
      <c r="B389" t="inlineStr">
        <is>
          <t>Part of wire</t>
        </is>
      </c>
      <c r="C389" t="n">
        <v>0</v>
      </c>
      <c r="D389" t="n">
        <v>0</v>
      </c>
      <c r="I389">
        <f>(((D388 + D389)/2) + (((D392) + (D391))))</f>
        <v/>
      </c>
      <c r="J389">
        <f>((C388 + C389)*(((D388 + D389)/2) + (((D392) + (D391)))))</f>
        <v/>
      </c>
    </row>
    <row r="390">
      <c r="A390" t="inlineStr">
        <is>
          <t>CLBLL_L_X4Y49/CLBLL_L.CLBLL_IMUX16-&gt;CLBLL_L_B3</t>
        </is>
      </c>
      <c r="B390" t="inlineStr">
        <is>
          <t>PassTransistor</t>
        </is>
      </c>
      <c r="C390" t="n">
        <v>0</v>
      </c>
      <c r="E390" t="n">
        <v>0</v>
      </c>
      <c r="F390" t="n">
        <v>0</v>
      </c>
      <c r="G390" t="n">
        <v>0</v>
      </c>
      <c r="H390" t="n">
        <v>0</v>
      </c>
      <c r="I390">
        <f>((D392) + (D391))</f>
        <v/>
      </c>
      <c r="J390">
        <f>(((D392) + (D391))*C390)</f>
        <v/>
      </c>
    </row>
    <row r="391">
      <c r="A391" t="inlineStr">
        <is>
          <t>CLBLL_L_X4Y49/CLBLL_L_B3</t>
        </is>
      </c>
      <c r="B391" t="inlineStr">
        <is>
          <t>Part of wire</t>
        </is>
      </c>
      <c r="C391" t="n">
        <v>0</v>
      </c>
      <c r="D391" t="n">
        <v>0</v>
      </c>
      <c r="I391">
        <f>(((D391)/2) + (D392))</f>
        <v/>
      </c>
      <c r="J391">
        <f>((C391)*(((D391)/2) + (D392)))</f>
        <v/>
      </c>
    </row>
    <row r="392">
      <c r="A392" t="inlineStr">
        <is>
          <t>masterReg/readData2[17]_i_1/I1</t>
        </is>
      </c>
      <c r="B392" t="inlineStr">
        <is>
          <t>Inpin</t>
        </is>
      </c>
      <c r="D392" t="n">
        <v>0</v>
      </c>
      <c r="E392" t="n">
        <v>0.136</v>
      </c>
      <c r="F392" t="n">
        <v>0.109</v>
      </c>
      <c r="G392" t="n">
        <v>0.349</v>
      </c>
      <c r="H392" t="n">
        <v>0.281</v>
      </c>
    </row>
    <row r="393">
      <c r="A393" t="inlineStr">
        <is>
          <t>sw_IBUF[3]: sw_IBUF[3]_inst/O to masterReg/readData2[17]_i_1/I1 sum delays</t>
        </is>
      </c>
      <c r="E393">
        <f>(E2 + E5 + E7 + E9 + E11 + E15 + E18 + E31 + E40 + E51 + E60 + E69 + E94 + E366 + E387 + E390 + E392)</f>
        <v/>
      </c>
      <c r="F393">
        <f>(F2 + F5 + F7 + F9 + F11 + F15 + F18 + F31 + F40 + F51 + F60 + F69 + F94 + F366 + F387 + F390 + F392)</f>
        <v/>
      </c>
      <c r="G393">
        <f>(G2 + G5 + G7 + G9 + G11 + G15 + G18 + G31 + G40 + G51 + G60 + G69 + G94 + G366 + G387 + G390 + G392)</f>
        <v/>
      </c>
      <c r="H393">
        <f>(H2 + H5 + H7 + H9 + H11 + H15 + H18 + H31 + H40 + H51 + H60 + H69 + H94 + H366 + H387 + H390 + H392)</f>
        <v/>
      </c>
      <c r="J393">
        <f>(J2 + J4 + J5 + J6 + J7 + J8 + J9 + J10 + J11 + J14 + J15 + J17 + J18 + J30 + J31 + J39 + J40 + J50 + J51 + J59 + J60 + J68 + J69 + J77 + J94 + J102 + J366 + J371 + J387 + J389 + J390 + J391 + J392)</f>
        <v/>
      </c>
    </row>
    <row r="394">
      <c r="A394" t="inlineStr">
        <is>
          <t>sw_IBUF[3]: sw_IBUF[3]_inst/O to masterReg/readData2[17]_i_1/I1sum delays + cap delay</t>
        </is>
      </c>
      <c r="E394">
        <f>1000*(E393 + J393)</f>
        <v/>
      </c>
      <c r="F394">
        <f>1000*(F393 + J393)</f>
        <v/>
      </c>
      <c r="G394">
        <f>1000*(G393 + J393)</f>
        <v/>
      </c>
      <c r="H394">
        <f>1000*(H393 + J393)</f>
        <v/>
      </c>
    </row>
    <row r="396">
      <c r="A396" t="inlineStr">
        <is>
          <t>sw_IBUF[3]: sw_IBUF[3]_inst/O to masterReg/readData2[17]_i_1/I1Total delay (from Vivado)</t>
        </is>
      </c>
      <c r="E396" t="inlineStr">
        <is>
          <t>1263</t>
        </is>
      </c>
      <c r="F396" t="inlineStr">
        <is>
          <t>1087</t>
        </is>
      </c>
      <c r="G396" t="inlineStr">
        <is>
          <t>2135</t>
        </is>
      </c>
      <c r="H396" t="inlineStr">
        <is>
          <t>1806</t>
        </is>
      </c>
    </row>
    <row r="398">
      <c r="A398" t="inlineStr">
        <is>
          <t>INT_L_X2Y49/INT_L.NN6END0-&gt;&gt;NL1BEG_N3</t>
        </is>
      </c>
      <c r="B398" t="inlineStr">
        <is>
          <t>Buffer</t>
        </is>
      </c>
      <c r="C398" t="n">
        <v>1.16220225</v>
      </c>
      <c r="D398" t="n">
        <v>0.008429000000000001</v>
      </c>
      <c r="E398" t="n">
        <v>0.054</v>
      </c>
      <c r="F398" t="n">
        <v>0.044</v>
      </c>
      <c r="G398" t="n">
        <v>0.131</v>
      </c>
      <c r="H398" t="n">
        <v>0.108</v>
      </c>
      <c r="I398">
        <f>((D400 + D411) + (D399))</f>
        <v/>
      </c>
      <c r="J398">
        <f>(((D400 + D411) + (D399))*C398)</f>
        <v/>
      </c>
    </row>
    <row r="399">
      <c r="A399" t="inlineStr">
        <is>
          <t>INT_L_X2Y49/NL1BEG_N3</t>
        </is>
      </c>
      <c r="B399" t="inlineStr">
        <is>
          <t>Part of wire</t>
        </is>
      </c>
      <c r="C399" t="n">
        <v>0</v>
      </c>
      <c r="D399" t="n">
        <v>0</v>
      </c>
      <c r="I399">
        <f>(((D399)/2) + (D400 + D411))</f>
        <v/>
      </c>
      <c r="J399">
        <f>((C399)*(((D399)/2) + (D400 + D411)))</f>
        <v/>
      </c>
    </row>
    <row r="400">
      <c r="A400" t="inlineStr">
        <is>
          <t>INT_L_X2Y49/INT_L.NL1BEG_N3-&gt;&gt;IMUX_L6</t>
        </is>
      </c>
      <c r="B400" t="inlineStr">
        <is>
          <t>Buffer</t>
        </is>
      </c>
      <c r="C400" t="n">
        <v>1.6107141875</v>
      </c>
      <c r="D400" t="n">
        <v>0.007713</v>
      </c>
      <c r="E400" t="n">
        <v>0.047</v>
      </c>
      <c r="F400" t="n">
        <v>0.038</v>
      </c>
      <c r="G400" t="n">
        <v>0.138</v>
      </c>
      <c r="H400" t="n">
        <v>0.114</v>
      </c>
      <c r="I400">
        <f>((((D405) + (D404))) + (D401 + D402))</f>
        <v/>
      </c>
      <c r="J400">
        <f>(((((D405) + (D404))) + (D401 + D402))*C400)</f>
        <v/>
      </c>
    </row>
    <row r="401">
      <c r="A401" t="inlineStr">
        <is>
          <t>INT_L_X2Y49/IMUX_L6</t>
        </is>
      </c>
      <c r="B401" t="inlineStr">
        <is>
          <t>Part of wire</t>
        </is>
      </c>
      <c r="C401" t="n">
        <v>0</v>
      </c>
      <c r="D401" t="n">
        <v>0</v>
      </c>
    </row>
    <row r="402">
      <c r="A402" t="inlineStr">
        <is>
          <t>CLBLL_L_X2Y49/CLBLL_IMUX6</t>
        </is>
      </c>
      <c r="B402" t="inlineStr">
        <is>
          <t>Part of wire</t>
        </is>
      </c>
      <c r="C402" t="n">
        <v>0</v>
      </c>
      <c r="D402" t="n">
        <v>0</v>
      </c>
      <c r="I402">
        <f>(((D401 + D402)/2) + (((D405) + (D404))))</f>
        <v/>
      </c>
      <c r="J402">
        <f>((C401 + C402)*(((D401 + D402)/2) + (((D405) + (D404)))))</f>
        <v/>
      </c>
    </row>
    <row r="403">
      <c r="A403" t="inlineStr">
        <is>
          <t>CLBLL_L_X2Y49/CLBLL_L.CLBLL_IMUX6-&gt;CLBLL_L_A1</t>
        </is>
      </c>
      <c r="B403" t="inlineStr">
        <is>
          <t>PassTransistor</t>
        </is>
      </c>
      <c r="C403" t="n">
        <v>0</v>
      </c>
      <c r="E403" t="n">
        <v>0</v>
      </c>
      <c r="F403" t="n">
        <v>0</v>
      </c>
      <c r="G403" t="n">
        <v>0</v>
      </c>
      <c r="H403" t="n">
        <v>0</v>
      </c>
      <c r="I403">
        <f>((D405) + (D404))</f>
        <v/>
      </c>
      <c r="J403">
        <f>(((D405) + (D404))*C403)</f>
        <v/>
      </c>
    </row>
    <row r="404">
      <c r="A404" t="inlineStr">
        <is>
          <t>CLBLL_L_X2Y49/CLBLL_L_A1</t>
        </is>
      </c>
      <c r="B404" t="inlineStr">
        <is>
          <t>Part of wire</t>
        </is>
      </c>
      <c r="C404" t="n">
        <v>0</v>
      </c>
      <c r="D404" t="n">
        <v>0</v>
      </c>
      <c r="I404">
        <f>(((D404)/2) + (D405))</f>
        <v/>
      </c>
      <c r="J404">
        <f>((C404)*(((D404)/2) + (D405)))</f>
        <v/>
      </c>
    </row>
    <row r="405">
      <c r="A405" t="inlineStr">
        <is>
          <t>masterReg/readData1[16]_i_1/I1</t>
        </is>
      </c>
      <c r="B405" t="inlineStr">
        <is>
          <t>Inpin</t>
        </is>
      </c>
      <c r="D405" t="n">
        <v>0</v>
      </c>
      <c r="E405" t="n">
        <v>0.214</v>
      </c>
      <c r="F405" t="n">
        <v>0.172</v>
      </c>
      <c r="G405" t="n">
        <v>0.516</v>
      </c>
      <c r="H405" t="n">
        <v>0.416</v>
      </c>
    </row>
    <row r="406">
      <c r="A406" t="inlineStr">
        <is>
          <t>sw_IBUF[3]: sw_IBUF[3]_inst/O to masterReg/readData1[16]_i_1/I1 sum delays</t>
        </is>
      </c>
      <c r="E406">
        <f>(E2 + E5 + E7 + E9 + E11 + E15 + E18 + E31 + E40 + E51 + E60 + E69 + E94 + E398 + E400 + E403 + E405)</f>
        <v/>
      </c>
      <c r="F406">
        <f>(F2 + F5 + F7 + F9 + F11 + F15 + F18 + F31 + F40 + F51 + F60 + F69 + F94 + F398 + F400 + F403 + F405)</f>
        <v/>
      </c>
      <c r="G406">
        <f>(G2 + G5 + G7 + G9 + G11 + G15 + G18 + G31 + G40 + G51 + G60 + G69 + G94 + G398 + G400 + G403 + G405)</f>
        <v/>
      </c>
      <c r="H406">
        <f>(H2 + H5 + H7 + H9 + H11 + H15 + H18 + H31 + H40 + H51 + H60 + H69 + H94 + H398 + H400 + H403 + H405)</f>
        <v/>
      </c>
      <c r="J406">
        <f>(J2 + J4 + J5 + J6 + J7 + J8 + J9 + J10 + J11 + J14 + J15 + J17 + J18 + J30 + J31 + J39 + J40 + J50 + J51 + J59 + J60 + J68 + J69 + J77 + J94 + J102 + J398 + J399 + J400 + J402 + J403 + J404 + J405)</f>
        <v/>
      </c>
    </row>
    <row r="407">
      <c r="A407" t="inlineStr">
        <is>
          <t>sw_IBUF[3]: sw_IBUF[3]_inst/O to masterReg/readData1[16]_i_1/I1sum delays + cap delay</t>
        </is>
      </c>
      <c r="E407">
        <f>1000*(E406 + J406)</f>
        <v/>
      </c>
      <c r="F407">
        <f>1000*(F406 + J406)</f>
        <v/>
      </c>
      <c r="G407">
        <f>1000*(G406 + J406)</f>
        <v/>
      </c>
      <c r="H407">
        <f>1000*(H406 + J406)</f>
        <v/>
      </c>
    </row>
    <row r="409">
      <c r="A409" t="inlineStr">
        <is>
          <t>sw_IBUF[3]: sw_IBUF[3]_inst/O to masterReg/readData1[16]_i_1/I1Total delay (from Vivado)</t>
        </is>
      </c>
      <c r="E409" t="inlineStr">
        <is>
          <t>1334</t>
        </is>
      </c>
      <c r="F409" t="inlineStr">
        <is>
          <t>1144</t>
        </is>
      </c>
      <c r="G409" t="inlineStr">
        <is>
          <t>2274</t>
        </is>
      </c>
      <c r="H409" t="inlineStr">
        <is>
          <t>1916</t>
        </is>
      </c>
    </row>
    <row r="411">
      <c r="A411" t="inlineStr">
        <is>
          <t>INT_L_X2Y49/INT_L.NL1BEG_N3-&gt;&gt;IMUX_L14</t>
        </is>
      </c>
      <c r="B411" t="inlineStr">
        <is>
          <t>Buffer</t>
        </is>
      </c>
      <c r="C411" t="n">
        <v>1.6107141875</v>
      </c>
      <c r="D411" t="n">
        <v>0.007713</v>
      </c>
      <c r="E411" t="n">
        <v>0.047</v>
      </c>
      <c r="F411" t="n">
        <v>0.038</v>
      </c>
      <c r="G411" t="n">
        <v>0.138</v>
      </c>
      <c r="H411" t="n">
        <v>0.114</v>
      </c>
      <c r="I411">
        <f>((((D416) + (D415))) + (D412 + D413))</f>
        <v/>
      </c>
      <c r="J411">
        <f>(((((D416) + (D415))) + (D412 + D413))*C411)</f>
        <v/>
      </c>
    </row>
    <row r="412">
      <c r="A412" t="inlineStr">
        <is>
          <t>INT_L_X2Y49/IMUX_L14</t>
        </is>
      </c>
      <c r="B412" t="inlineStr">
        <is>
          <t>Part of wire</t>
        </is>
      </c>
      <c r="C412" t="n">
        <v>0</v>
      </c>
      <c r="D412" t="n">
        <v>0</v>
      </c>
    </row>
    <row r="413">
      <c r="A413" t="inlineStr">
        <is>
          <t>CLBLL_L_X2Y49/CLBLL_IMUX14</t>
        </is>
      </c>
      <c r="B413" t="inlineStr">
        <is>
          <t>Part of wire</t>
        </is>
      </c>
      <c r="C413" t="n">
        <v>0</v>
      </c>
      <c r="D413" t="n">
        <v>0</v>
      </c>
      <c r="I413">
        <f>(((D412 + D413)/2) + (((D416) + (D415))))</f>
        <v/>
      </c>
      <c r="J413">
        <f>((C412 + C413)*(((D412 + D413)/2) + (((D416) + (D415)))))</f>
        <v/>
      </c>
    </row>
    <row r="414">
      <c r="A414" t="inlineStr">
        <is>
          <t>CLBLL_L_X2Y49/CLBLL_L.CLBLL_IMUX14-&gt;CLBLL_L_B1</t>
        </is>
      </c>
      <c r="B414" t="inlineStr">
        <is>
          <t>PassTransistor</t>
        </is>
      </c>
      <c r="C414" t="n">
        <v>0</v>
      </c>
      <c r="E414" t="n">
        <v>0</v>
      </c>
      <c r="F414" t="n">
        <v>0</v>
      </c>
      <c r="G414" t="n">
        <v>0</v>
      </c>
      <c r="H414" t="n">
        <v>0</v>
      </c>
      <c r="I414">
        <f>((D416) + (D415))</f>
        <v/>
      </c>
      <c r="J414">
        <f>(((D416) + (D415))*C414)</f>
        <v/>
      </c>
    </row>
    <row r="415">
      <c r="A415" t="inlineStr">
        <is>
          <t>CLBLL_L_X2Y49/CLBLL_L_B1</t>
        </is>
      </c>
      <c r="B415" t="inlineStr">
        <is>
          <t>Part of wire</t>
        </is>
      </c>
      <c r="C415" t="n">
        <v>0</v>
      </c>
      <c r="D415" t="n">
        <v>0</v>
      </c>
      <c r="I415">
        <f>(((D415)/2) + (D416))</f>
        <v/>
      </c>
      <c r="J415">
        <f>((C415)*(((D415)/2) + (D416)))</f>
        <v/>
      </c>
    </row>
    <row r="416">
      <c r="A416" t="inlineStr">
        <is>
          <t>masterReg/readData2[16]_i_1/I1</t>
        </is>
      </c>
      <c r="B416" t="inlineStr">
        <is>
          <t>Inpin</t>
        </is>
      </c>
      <c r="D416" t="n">
        <v>0</v>
      </c>
      <c r="E416" t="n">
        <v>0.213</v>
      </c>
      <c r="F416" t="n">
        <v>0.171</v>
      </c>
      <c r="G416" t="n">
        <v>0.518</v>
      </c>
      <c r="H416" t="n">
        <v>0.417</v>
      </c>
    </row>
    <row r="417">
      <c r="A417" t="inlineStr">
        <is>
          <t>sw_IBUF[3]: sw_IBUF[3]_inst/O to masterReg/readData2[16]_i_1/I1 sum delays</t>
        </is>
      </c>
      <c r="E417">
        <f>(E2 + E5 + E7 + E9 + E11 + E15 + E18 + E31 + E40 + E51 + E60 + E69 + E94 + E398 + E411 + E414 + E416)</f>
        <v/>
      </c>
      <c r="F417">
        <f>(F2 + F5 + F7 + F9 + F11 + F15 + F18 + F31 + F40 + F51 + F60 + F69 + F94 + F398 + F411 + F414 + F416)</f>
        <v/>
      </c>
      <c r="G417">
        <f>(G2 + G5 + G7 + G9 + G11 + G15 + G18 + G31 + G40 + G51 + G60 + G69 + G94 + G398 + G411 + G414 + G416)</f>
        <v/>
      </c>
      <c r="H417">
        <f>(H2 + H5 + H7 + H9 + H11 + H15 + H18 + H31 + H40 + H51 + H60 + H69 + H94 + H398 + H411 + H414 + H416)</f>
        <v/>
      </c>
      <c r="J417">
        <f>(J2 + J4 + J5 + J6 + J7 + J8 + J9 + J10 + J11 + J14 + J15 + J17 + J18 + J30 + J31 + J39 + J40 + J50 + J51 + J59 + J60 + J68 + J69 + J77 + J94 + J102 + J398 + J399 + J411 + J413 + J414 + J415 + J416)</f>
        <v/>
      </c>
    </row>
    <row r="418">
      <c r="A418" t="inlineStr">
        <is>
          <t>sw_IBUF[3]: sw_IBUF[3]_inst/O to masterReg/readData2[16]_i_1/I1sum delays + cap delay</t>
        </is>
      </c>
      <c r="E418">
        <f>1000*(E417 + J417)</f>
        <v/>
      </c>
      <c r="F418">
        <f>1000*(F417 + J417)</f>
        <v/>
      </c>
      <c r="G418">
        <f>1000*(G417 + J417)</f>
        <v/>
      </c>
      <c r="H418">
        <f>1000*(H417 + J417)</f>
        <v/>
      </c>
    </row>
    <row r="420">
      <c r="A420" t="inlineStr">
        <is>
          <t>sw_IBUF[3]: sw_IBUF[3]_inst/O to masterReg/readData2[16]_i_1/I1Total delay (from Vivado)</t>
        </is>
      </c>
      <c r="E420" t="inlineStr">
        <is>
          <t>1333</t>
        </is>
      </c>
      <c r="F420" t="inlineStr">
        <is>
          <t>1143</t>
        </is>
      </c>
      <c r="G420" t="inlineStr">
        <is>
          <t>2274</t>
        </is>
      </c>
      <c r="H420" t="inlineStr">
        <is>
          <t>1916</t>
        </is>
      </c>
    </row>
    <row r="422">
      <c r="A422" t="inlineStr">
        <is>
          <t>INT_L_X2Y43/INT_L.NN6END0-&gt;&gt;EE2BEG0</t>
        </is>
      </c>
      <c r="B422" t="inlineStr">
        <is>
          <t>Buffer</t>
        </is>
      </c>
      <c r="C422" t="n">
        <v>1.1851186875</v>
      </c>
      <c r="D422" t="n">
        <v>0.008473000000000001</v>
      </c>
      <c r="E422" t="n">
        <v>0.061</v>
      </c>
      <c r="F422" t="n">
        <v>0.05</v>
      </c>
      <c r="G422" t="n">
        <v>0.139</v>
      </c>
      <c r="H422" t="n">
        <v>0.115</v>
      </c>
      <c r="I422">
        <f>((D428 + D439 + D450 + D461 + D472) + (D423 + D424 + D425 + D426 + D427))</f>
        <v/>
      </c>
      <c r="J422">
        <f>(((D428 + D439 + D450 + D461 + D472) + (D423 + D424 + D425 + D426 + D427))*C422)</f>
        <v/>
      </c>
    </row>
    <row r="423">
      <c r="A423" t="inlineStr">
        <is>
          <t>INT_L_X2Y43/EE2BEG0</t>
        </is>
      </c>
      <c r="B423" t="inlineStr">
        <is>
          <t>Part of wire</t>
        </is>
      </c>
      <c r="C423" t="n">
        <v>0</v>
      </c>
      <c r="D423" t="n">
        <v>0</v>
      </c>
    </row>
    <row r="424">
      <c r="A424" t="inlineStr">
        <is>
          <t>INT_L_X4Y43/EE2END0</t>
        </is>
      </c>
      <c r="B424" t="inlineStr">
        <is>
          <t>Part of wire</t>
        </is>
      </c>
      <c r="C424" t="n">
        <v>0</v>
      </c>
      <c r="D424" t="n">
        <v>0</v>
      </c>
    </row>
    <row r="425">
      <c r="A425" t="inlineStr">
        <is>
          <t>INT_R_X3Y43/EE2A0</t>
        </is>
      </c>
      <c r="B425" t="inlineStr">
        <is>
          <t>Part of wire</t>
        </is>
      </c>
      <c r="C425" t="n">
        <v>0</v>
      </c>
      <c r="D425" t="n">
        <v>0</v>
      </c>
    </row>
    <row r="426">
      <c r="A426" t="inlineStr">
        <is>
          <t>CLBLM_R_X3Y43/CLBLM_EE2A0</t>
        </is>
      </c>
      <c r="B426" t="inlineStr">
        <is>
          <t>Part of wire</t>
        </is>
      </c>
      <c r="C426" t="n">
        <v>0</v>
      </c>
      <c r="D426" t="n">
        <v>0</v>
      </c>
    </row>
    <row r="427">
      <c r="A427" t="inlineStr">
        <is>
          <t>CLBLL_L_X4Y43/CLBLL_EE2A0</t>
        </is>
      </c>
      <c r="B427" t="inlineStr">
        <is>
          <t>Part of wire</t>
        </is>
      </c>
      <c r="C427" t="n">
        <v>0</v>
      </c>
      <c r="D427" t="n">
        <v>0</v>
      </c>
      <c r="I427">
        <f>(((D423 + D424 + D425 + D426 + D427)/2) + (D428 + D439 + D450 + D461 + D472))</f>
        <v/>
      </c>
      <c r="J427">
        <f>((C423 + C424 + C425 + C426 + C427)*(((D423 + D424 + D425 + D426 + D427)/2) + (D428 + D439 + D450 + D461 + D472)))</f>
        <v/>
      </c>
    </row>
    <row r="428">
      <c r="A428" t="inlineStr">
        <is>
          <t>INT_L_X4Y43/INT_L.EE2END0-&gt;&gt;IMUX_L0</t>
        </is>
      </c>
      <c r="B428" t="inlineStr">
        <is>
          <t>Buffer</t>
        </is>
      </c>
      <c r="C428" t="n">
        <v>1.6107141875</v>
      </c>
      <c r="D428" t="n">
        <v>0.007713</v>
      </c>
      <c r="E428" t="n">
        <v>0.047</v>
      </c>
      <c r="F428" t="n">
        <v>0.038</v>
      </c>
      <c r="G428" t="n">
        <v>0.138</v>
      </c>
      <c r="H428" t="n">
        <v>0.114</v>
      </c>
      <c r="I428">
        <f>((((D433) + (D432))) + (D429 + D430))</f>
        <v/>
      </c>
      <c r="J428">
        <f>(((((D433) + (D432))) + (D429 + D430))*C428)</f>
        <v/>
      </c>
    </row>
    <row r="429">
      <c r="A429" t="inlineStr">
        <is>
          <t>INT_L_X4Y43/IMUX_L0</t>
        </is>
      </c>
      <c r="B429" t="inlineStr">
        <is>
          <t>Part of wire</t>
        </is>
      </c>
      <c r="C429" t="n">
        <v>0</v>
      </c>
      <c r="D429" t="n">
        <v>0</v>
      </c>
    </row>
    <row r="430">
      <c r="A430" t="inlineStr">
        <is>
          <t>CLBLL_L_X4Y43/CLBLL_IMUX0</t>
        </is>
      </c>
      <c r="B430" t="inlineStr">
        <is>
          <t>Part of wire</t>
        </is>
      </c>
      <c r="C430" t="n">
        <v>0</v>
      </c>
      <c r="D430" t="n">
        <v>0</v>
      </c>
      <c r="I430">
        <f>(((D429 + D430)/2) + (((D433) + (D432))))</f>
        <v/>
      </c>
      <c r="J430">
        <f>((C429 + C430)*(((D429 + D430)/2) + (((D433) + (D432)))))</f>
        <v/>
      </c>
    </row>
    <row r="431">
      <c r="A431" t="inlineStr">
        <is>
          <t>CLBLL_L_X4Y43/CLBLL_L.CLBLL_IMUX0-&gt;CLBLL_L_A3</t>
        </is>
      </c>
      <c r="B431" t="inlineStr">
        <is>
          <t>PassTransistor</t>
        </is>
      </c>
      <c r="C431" t="n">
        <v>0</v>
      </c>
      <c r="E431" t="n">
        <v>0</v>
      </c>
      <c r="F431" t="n">
        <v>0</v>
      </c>
      <c r="G431" t="n">
        <v>0</v>
      </c>
      <c r="H431" t="n">
        <v>0</v>
      </c>
      <c r="I431">
        <f>((D433) + (D432))</f>
        <v/>
      </c>
      <c r="J431">
        <f>(((D433) + (D432))*C431)</f>
        <v/>
      </c>
    </row>
    <row r="432">
      <c r="A432" t="inlineStr">
        <is>
          <t>CLBLL_L_X4Y43/CLBLL_L_A3</t>
        </is>
      </c>
      <c r="B432" t="inlineStr">
        <is>
          <t>Part of wire</t>
        </is>
      </c>
      <c r="C432" t="n">
        <v>0</v>
      </c>
      <c r="D432" t="n">
        <v>0</v>
      </c>
      <c r="I432">
        <f>(((D432)/2) + (D433))</f>
        <v/>
      </c>
      <c r="J432">
        <f>((C432)*(((D432)/2) + (D433)))</f>
        <v/>
      </c>
    </row>
    <row r="433">
      <c r="A433" t="inlineStr">
        <is>
          <t>masterReg/readData1[5]_i_1/I1</t>
        </is>
      </c>
      <c r="B433" t="inlineStr">
        <is>
          <t>Inpin</t>
        </is>
      </c>
      <c r="D433" t="n">
        <v>0</v>
      </c>
      <c r="E433" t="n">
        <v>0.133</v>
      </c>
      <c r="F433" t="n">
        <v>0.107</v>
      </c>
      <c r="G433" t="n">
        <v>0.344</v>
      </c>
      <c r="H433" t="n">
        <v>0.278</v>
      </c>
    </row>
    <row r="434">
      <c r="A434" t="inlineStr">
        <is>
          <t>sw_IBUF[3]: sw_IBUF[3]_inst/O to masterReg/readData1[5]_i_1/I1 sum delays</t>
        </is>
      </c>
      <c r="E434">
        <f>(E2 + E5 + E7 + E9 + E11 + E15 + E18 + E31 + E40 + E51 + E60 + E69 + E422 + E428 + E431 + E433)</f>
        <v/>
      </c>
      <c r="F434">
        <f>(F2 + F5 + F7 + F9 + F11 + F15 + F18 + F31 + F40 + F51 + F60 + F69 + F422 + F428 + F431 + F433)</f>
        <v/>
      </c>
      <c r="G434">
        <f>(G2 + G5 + G7 + G9 + G11 + G15 + G18 + G31 + G40 + G51 + G60 + G69 + G422 + G428 + G431 + G433)</f>
        <v/>
      </c>
      <c r="H434">
        <f>(H2 + H5 + H7 + H9 + H11 + H15 + H18 + H31 + H40 + H51 + H60 + H69 + H422 + H428 + H431 + H433)</f>
        <v/>
      </c>
      <c r="J434">
        <f>(J2 + J4 + J5 + J6 + J7 + J8 + J9 + J10 + J11 + J14 + J15 + J17 + J18 + J30 + J31 + J39 + J40 + J50 + J51 + J59 + J60 + J68 + J69 + J77 + J422 + J427 + J428 + J430 + J431 + J432 + J433)</f>
        <v/>
      </c>
    </row>
    <row r="435">
      <c r="A435" t="inlineStr">
        <is>
          <t>sw_IBUF[3]: sw_IBUF[3]_inst/O to masterReg/readData1[5]_i_1/I1sum delays + cap delay</t>
        </is>
      </c>
      <c r="E435">
        <f>1000*(E434 + J434)</f>
        <v/>
      </c>
      <c r="F435">
        <f>1000*(F434 + J434)</f>
        <v/>
      </c>
      <c r="G435">
        <f>1000*(G434 + J434)</f>
        <v/>
      </c>
      <c r="H435">
        <f>1000*(H434 + J434)</f>
        <v/>
      </c>
    </row>
    <row r="437">
      <c r="A437" t="inlineStr">
        <is>
          <t>sw_IBUF[3]: sw_IBUF[3]_inst/O to masterReg/readData1[5]_i_1/I1Total delay (from Vivado)</t>
        </is>
      </c>
      <c r="E437" t="inlineStr">
        <is>
          <t>1167</t>
        </is>
      </c>
      <c r="F437" t="inlineStr">
        <is>
          <t>1006</t>
        </is>
      </c>
      <c r="G437" t="inlineStr">
        <is>
          <t>1969</t>
        </is>
      </c>
      <c r="H437" t="inlineStr">
        <is>
          <t>1667</t>
        </is>
      </c>
    </row>
    <row r="439">
      <c r="A439" t="inlineStr">
        <is>
          <t>INT_L_X4Y43/INT_L.EE2END0-&gt;&gt;IMUX_L25</t>
        </is>
      </c>
      <c r="B439" t="inlineStr">
        <is>
          <t>Buffer</t>
        </is>
      </c>
      <c r="C439" t="n">
        <v>1.6107141875</v>
      </c>
      <c r="D439" t="n">
        <v>0.007713</v>
      </c>
      <c r="E439" t="n">
        <v>0.047</v>
      </c>
      <c r="F439" t="n">
        <v>0.038</v>
      </c>
      <c r="G439" t="n">
        <v>0.138</v>
      </c>
      <c r="H439" t="n">
        <v>0.114</v>
      </c>
      <c r="I439">
        <f>((((D444) + (D443))) + (D440 + D441))</f>
        <v/>
      </c>
      <c r="J439">
        <f>(((((D444) + (D443))) + (D440 + D441))*C439)</f>
        <v/>
      </c>
    </row>
    <row r="440">
      <c r="A440" t="inlineStr">
        <is>
          <t>INT_L_X4Y43/IMUX_L25</t>
        </is>
      </c>
      <c r="B440" t="inlineStr">
        <is>
          <t>Part of wire</t>
        </is>
      </c>
      <c r="C440" t="n">
        <v>0</v>
      </c>
      <c r="D440" t="n">
        <v>0</v>
      </c>
    </row>
    <row r="441">
      <c r="A441" t="inlineStr">
        <is>
          <t>CLBLL_L_X4Y43/CLBLL_IMUX25</t>
        </is>
      </c>
      <c r="B441" t="inlineStr">
        <is>
          <t>Part of wire</t>
        </is>
      </c>
      <c r="C441" t="n">
        <v>0</v>
      </c>
      <c r="D441" t="n">
        <v>0</v>
      </c>
      <c r="I441">
        <f>(((D440 + D441)/2) + (((D444) + (D443))))</f>
        <v/>
      </c>
      <c r="J441">
        <f>((C440 + C441)*(((D440 + D441)/2) + (((D444) + (D443)))))</f>
        <v/>
      </c>
    </row>
    <row r="442">
      <c r="A442" t="inlineStr">
        <is>
          <t>CLBLL_L_X4Y43/CLBLL_L.CLBLL_IMUX25-&gt;CLBLL_L_B5</t>
        </is>
      </c>
      <c r="B442" t="inlineStr">
        <is>
          <t>PassTransistor</t>
        </is>
      </c>
      <c r="C442" t="n">
        <v>0</v>
      </c>
      <c r="E442" t="n">
        <v>0</v>
      </c>
      <c r="F442" t="n">
        <v>0</v>
      </c>
      <c r="G442" t="n">
        <v>0</v>
      </c>
      <c r="H442" t="n">
        <v>0</v>
      </c>
      <c r="I442">
        <f>((D444) + (D443))</f>
        <v/>
      </c>
      <c r="J442">
        <f>(((D444) + (D443))*C442)</f>
        <v/>
      </c>
    </row>
    <row r="443">
      <c r="A443" t="inlineStr">
        <is>
          <t>CLBLL_L_X4Y43/CLBLL_L_B5</t>
        </is>
      </c>
      <c r="B443" t="inlineStr">
        <is>
          <t>Part of wire</t>
        </is>
      </c>
      <c r="C443" t="n">
        <v>0</v>
      </c>
      <c r="D443" t="n">
        <v>0</v>
      </c>
      <c r="I443">
        <f>(((D443)/2) + (D444))</f>
        <v/>
      </c>
      <c r="J443">
        <f>((C443)*(((D443)/2) + (D444)))</f>
        <v/>
      </c>
    </row>
    <row r="444">
      <c r="A444" t="inlineStr">
        <is>
          <t>masterReg/readData2[5]_i_1/I1</t>
        </is>
      </c>
      <c r="B444" t="inlineStr">
        <is>
          <t>Inpin</t>
        </is>
      </c>
      <c r="D444" t="n">
        <v>0</v>
      </c>
      <c r="E444" t="n">
        <v>0.043</v>
      </c>
      <c r="F444" t="n">
        <v>0.034</v>
      </c>
      <c r="G444" t="n">
        <v>0.116</v>
      </c>
      <c r="H444" t="n">
        <v>0.093</v>
      </c>
    </row>
    <row r="445">
      <c r="A445" t="inlineStr">
        <is>
          <t>sw_IBUF[3]: sw_IBUF[3]_inst/O to masterReg/readData2[5]_i_1/I1 sum delays</t>
        </is>
      </c>
      <c r="E445">
        <f>(E2 + E5 + E7 + E9 + E11 + E15 + E18 + E31 + E40 + E51 + E60 + E69 + E422 + E439 + E442 + E444)</f>
        <v/>
      </c>
      <c r="F445">
        <f>(F2 + F5 + F7 + F9 + F11 + F15 + F18 + F31 + F40 + F51 + F60 + F69 + F422 + F439 + F442 + F444)</f>
        <v/>
      </c>
      <c r="G445">
        <f>(G2 + G5 + G7 + G9 + G11 + G15 + G18 + G31 + G40 + G51 + G60 + G69 + G422 + G439 + G442 + G444)</f>
        <v/>
      </c>
      <c r="H445">
        <f>(H2 + H5 + H7 + H9 + H11 + H15 + H18 + H31 + H40 + H51 + H60 + H69 + H422 + H439 + H442 + H444)</f>
        <v/>
      </c>
      <c r="J445">
        <f>(J2 + J4 + J5 + J6 + J7 + J8 + J9 + J10 + J11 + J14 + J15 + J17 + J18 + J30 + J31 + J39 + J40 + J50 + J51 + J59 + J60 + J68 + J69 + J77 + J422 + J427 + J439 + J441 + J442 + J443 + J444)</f>
        <v/>
      </c>
    </row>
    <row r="446">
      <c r="A446" t="inlineStr">
        <is>
          <t>sw_IBUF[3]: sw_IBUF[3]_inst/O to masterReg/readData2[5]_i_1/I1sum delays + cap delay</t>
        </is>
      </c>
      <c r="E446">
        <f>1000*(E445 + J445)</f>
        <v/>
      </c>
      <c r="F446">
        <f>1000*(F445 + J445)</f>
        <v/>
      </c>
      <c r="G446">
        <f>1000*(G445 + J445)</f>
        <v/>
      </c>
      <c r="H446">
        <f>1000*(H445 + J445)</f>
        <v/>
      </c>
    </row>
    <row r="448">
      <c r="A448" t="inlineStr">
        <is>
          <t>sw_IBUF[3]: sw_IBUF[3]_inst/O to masterReg/readData2[5]_i_1/I1Total delay (from Vivado)</t>
        </is>
      </c>
      <c r="E448" t="inlineStr">
        <is>
          <t>1077</t>
        </is>
      </c>
      <c r="F448" t="inlineStr">
        <is>
          <t>933</t>
        </is>
      </c>
      <c r="G448" t="inlineStr">
        <is>
          <t>1780</t>
        </is>
      </c>
      <c r="H448" t="inlineStr">
        <is>
          <t>1515</t>
        </is>
      </c>
    </row>
    <row r="450">
      <c r="A450" t="inlineStr">
        <is>
          <t>INT_L_X4Y43/INT_L.EE2END0-&gt;&gt;IMUX_L32</t>
        </is>
      </c>
      <c r="B450" t="inlineStr">
        <is>
          <t>Buffer</t>
        </is>
      </c>
      <c r="C450" t="n">
        <v>1.6107141875</v>
      </c>
      <c r="D450" t="n">
        <v>0.007713</v>
      </c>
      <c r="E450" t="n">
        <v>0.047</v>
      </c>
      <c r="F450" t="n">
        <v>0.038</v>
      </c>
      <c r="G450" t="n">
        <v>0.138</v>
      </c>
      <c r="H450" t="n">
        <v>0.114</v>
      </c>
      <c r="I450">
        <f>((((D455) + (D454))) + (D451 + D452))</f>
        <v/>
      </c>
      <c r="J450">
        <f>(((((D455) + (D454))) + (D451 + D452))*C450)</f>
        <v/>
      </c>
    </row>
    <row r="451">
      <c r="A451" t="inlineStr">
        <is>
          <t>INT_L_X4Y43/IMUX_L32</t>
        </is>
      </c>
      <c r="B451" t="inlineStr">
        <is>
          <t>Part of wire</t>
        </is>
      </c>
      <c r="C451" t="n">
        <v>0</v>
      </c>
      <c r="D451" t="n">
        <v>0</v>
      </c>
    </row>
    <row r="452">
      <c r="A452" t="inlineStr">
        <is>
          <t>CLBLL_L_X4Y43/CLBLL_IMUX32</t>
        </is>
      </c>
      <c r="B452" t="inlineStr">
        <is>
          <t>Part of wire</t>
        </is>
      </c>
      <c r="C452" t="n">
        <v>0</v>
      </c>
      <c r="D452" t="n">
        <v>0</v>
      </c>
      <c r="I452">
        <f>(((D451 + D452)/2) + (((D455) + (D454))))</f>
        <v/>
      </c>
      <c r="J452">
        <f>((C451 + C452)*(((D451 + D452)/2) + (((D455) + (D454)))))</f>
        <v/>
      </c>
    </row>
    <row r="453">
      <c r="A453" t="inlineStr">
        <is>
          <t>CLBLL_L_X4Y43/CLBLL_L.CLBLL_IMUX32-&gt;CLBLL_LL_C1</t>
        </is>
      </c>
      <c r="B453" t="inlineStr">
        <is>
          <t>PassTransistor</t>
        </is>
      </c>
      <c r="C453" t="n">
        <v>0</v>
      </c>
      <c r="E453" t="n">
        <v>0</v>
      </c>
      <c r="F453" t="n">
        <v>0</v>
      </c>
      <c r="G453" t="n">
        <v>0</v>
      </c>
      <c r="H453" t="n">
        <v>0</v>
      </c>
      <c r="I453">
        <f>((D455) + (D454))</f>
        <v/>
      </c>
      <c r="J453">
        <f>(((D455) + (D454))*C453)</f>
        <v/>
      </c>
    </row>
    <row r="454">
      <c r="A454" t="inlineStr">
        <is>
          <t>CLBLL_L_X4Y43/CLBLL_LL_C1</t>
        </is>
      </c>
      <c r="B454" t="inlineStr">
        <is>
          <t>Part of wire</t>
        </is>
      </c>
      <c r="C454" t="n">
        <v>0</v>
      </c>
      <c r="D454" t="n">
        <v>0.002273</v>
      </c>
      <c r="I454">
        <f>(((D454)/2) + (D455))</f>
        <v/>
      </c>
      <c r="J454">
        <f>((C454)*(((D454)/2) + (D455)))</f>
        <v/>
      </c>
    </row>
    <row r="455">
      <c r="A455" t="inlineStr">
        <is>
          <t>masterReg/register_reg_r1_0_31_0_5_i_2/I1</t>
        </is>
      </c>
      <c r="B455" t="inlineStr">
        <is>
          <t>Inpin</t>
        </is>
      </c>
      <c r="D455" t="n">
        <v>0</v>
      </c>
      <c r="E455" t="n">
        <v>0.215</v>
      </c>
      <c r="F455" t="n">
        <v>0.173</v>
      </c>
      <c r="G455" t="n">
        <v>0.517</v>
      </c>
      <c r="H455" t="n">
        <v>0.417</v>
      </c>
    </row>
    <row r="456">
      <c r="A456" t="inlineStr">
        <is>
          <t>sw_IBUF[3]: sw_IBUF[3]_inst/O to masterReg/register_reg_r1_0_31_0_5_i_2/I1 sum delays</t>
        </is>
      </c>
      <c r="E456">
        <f>(E2 + E5 + E7 + E9 + E11 + E15 + E18 + E31 + E40 + E51 + E60 + E69 + E422 + E450 + E453 + E455)</f>
        <v/>
      </c>
      <c r="F456">
        <f>(F2 + F5 + F7 + F9 + F11 + F15 + F18 + F31 + F40 + F51 + F60 + F69 + F422 + F450 + F453 + F455)</f>
        <v/>
      </c>
      <c r="G456">
        <f>(G2 + G5 + G7 + G9 + G11 + G15 + G18 + G31 + G40 + G51 + G60 + G69 + G422 + G450 + G453 + G455)</f>
        <v/>
      </c>
      <c r="H456">
        <f>(H2 + H5 + H7 + H9 + H11 + H15 + H18 + H31 + H40 + H51 + H60 + H69 + H422 + H450 + H453 + H455)</f>
        <v/>
      </c>
      <c r="J456">
        <f>(J2 + J4 + J5 + J6 + J7 + J8 + J9 + J10 + J11 + J14 + J15 + J17 + J18 + J30 + J31 + J39 + J40 + J50 + J51 + J59 + J60 + J68 + J69 + J77 + J422 + J427 + J450 + J452 + J453 + J454 + J455)</f>
        <v/>
      </c>
    </row>
    <row r="457">
      <c r="A457" t="inlineStr">
        <is>
          <t>sw_IBUF[3]: sw_IBUF[3]_inst/O to masterReg/register_reg_r1_0_31_0_5_i_2/I1sum delays + cap delay</t>
        </is>
      </c>
      <c r="E457">
        <f>1000*(E456 + J456)</f>
        <v/>
      </c>
      <c r="F457">
        <f>1000*(F456 + J456)</f>
        <v/>
      </c>
      <c r="G457">
        <f>1000*(G456 + J456)</f>
        <v/>
      </c>
      <c r="H457">
        <f>1000*(H456 + J456)</f>
        <v/>
      </c>
    </row>
    <row r="459">
      <c r="A459" t="inlineStr">
        <is>
          <t>sw_IBUF[3]: sw_IBUF[3]_inst/O to masterReg/register_reg_r1_0_31_0_5_i_2/I1Total delay (from Vivado)</t>
        </is>
      </c>
      <c r="E459" t="inlineStr">
        <is>
          <t>1254</t>
        </is>
      </c>
      <c r="F459" t="inlineStr">
        <is>
          <t>1077</t>
        </is>
      </c>
      <c r="G459" t="inlineStr">
        <is>
          <t>2127</t>
        </is>
      </c>
      <c r="H459" t="inlineStr">
        <is>
          <t>1795</t>
        </is>
      </c>
    </row>
    <row r="461">
      <c r="A461" t="inlineStr">
        <is>
          <t>INT_L_X4Y43/INT_L.EE2END0-&gt;&gt;IMUX_L41</t>
        </is>
      </c>
      <c r="B461" t="inlineStr">
        <is>
          <t>Buffer</t>
        </is>
      </c>
      <c r="C461" t="n">
        <v>1.6107141875</v>
      </c>
      <c r="D461" t="n">
        <v>0.007713</v>
      </c>
      <c r="E461" t="n">
        <v>0.047</v>
      </c>
      <c r="F461" t="n">
        <v>0.038</v>
      </c>
      <c r="G461" t="n">
        <v>0.138</v>
      </c>
      <c r="H461" t="n">
        <v>0.114</v>
      </c>
      <c r="I461">
        <f>((((D466) + (D465))) + (D462 + D463))</f>
        <v/>
      </c>
      <c r="J461">
        <f>(((((D466) + (D465))) + (D462 + D463))*C461)</f>
        <v/>
      </c>
    </row>
    <row r="462">
      <c r="A462" t="inlineStr">
        <is>
          <t>INT_L_X4Y43/IMUX_L41</t>
        </is>
      </c>
      <c r="B462" t="inlineStr">
        <is>
          <t>Part of wire</t>
        </is>
      </c>
      <c r="C462" t="n">
        <v>0</v>
      </c>
      <c r="D462" t="n">
        <v>0</v>
      </c>
    </row>
    <row r="463">
      <c r="A463" t="inlineStr">
        <is>
          <t>CLBLL_L_X4Y43/CLBLL_IMUX41</t>
        </is>
      </c>
      <c r="B463" t="inlineStr">
        <is>
          <t>Part of wire</t>
        </is>
      </c>
      <c r="C463" t="n">
        <v>0</v>
      </c>
      <c r="D463" t="n">
        <v>0</v>
      </c>
      <c r="I463">
        <f>(((D462 + D463)/2) + (((D466) + (D465))))</f>
        <v/>
      </c>
      <c r="J463">
        <f>((C462 + C463)*(((D462 + D463)/2) + (((D466) + (D465)))))</f>
        <v/>
      </c>
    </row>
    <row r="464">
      <c r="A464" t="inlineStr">
        <is>
          <t>CLBLL_L_X4Y43/CLBLL_L.CLBLL_IMUX41-&gt;CLBLL_L_D1</t>
        </is>
      </c>
      <c r="B464" t="inlineStr">
        <is>
          <t>PassTransistor</t>
        </is>
      </c>
      <c r="C464" t="n">
        <v>0</v>
      </c>
      <c r="E464" t="n">
        <v>0</v>
      </c>
      <c r="F464" t="n">
        <v>0</v>
      </c>
      <c r="G464" t="n">
        <v>0</v>
      </c>
      <c r="H464" t="n">
        <v>0</v>
      </c>
      <c r="I464">
        <f>((D466) + (D465))</f>
        <v/>
      </c>
      <c r="J464">
        <f>(((D466) + (D465))*C464)</f>
        <v/>
      </c>
    </row>
    <row r="465">
      <c r="A465" t="inlineStr">
        <is>
          <t>CLBLL_L_X4Y43/CLBLL_L_D1</t>
        </is>
      </c>
      <c r="B465" t="inlineStr">
        <is>
          <t>Part of wire</t>
        </is>
      </c>
      <c r="C465" t="n">
        <v>0</v>
      </c>
      <c r="D465" t="n">
        <v>0</v>
      </c>
      <c r="I465">
        <f>(((D465)/2) + (D466))</f>
        <v/>
      </c>
      <c r="J465">
        <f>((C465)*(((D465)/2) + (D466)))</f>
        <v/>
      </c>
    </row>
    <row r="466">
      <c r="A466" t="inlineStr">
        <is>
          <t>masterReg/register_reg_r1_0_31_0_5_i_6/I1</t>
        </is>
      </c>
      <c r="B466" t="inlineStr">
        <is>
          <t>Inpin</t>
        </is>
      </c>
      <c r="D466" t="n">
        <v>0</v>
      </c>
      <c r="E466" t="n">
        <v>0.216</v>
      </c>
      <c r="F466" t="n">
        <v>0.174</v>
      </c>
      <c r="G466" t="n">
        <v>0.522</v>
      </c>
      <c r="H466" t="n">
        <v>0.421</v>
      </c>
    </row>
    <row r="467">
      <c r="A467" t="inlineStr">
        <is>
          <t>sw_IBUF[3]: sw_IBUF[3]_inst/O to masterReg/register_reg_r1_0_31_0_5_i_6/I1 sum delays</t>
        </is>
      </c>
      <c r="E467">
        <f>(E2 + E5 + E7 + E9 + E11 + E15 + E18 + E31 + E40 + E51 + E60 + E69 + E422 + E461 + E464 + E466)</f>
        <v/>
      </c>
      <c r="F467">
        <f>(F2 + F5 + F7 + F9 + F11 + F15 + F18 + F31 + F40 + F51 + F60 + F69 + F422 + F461 + F464 + F466)</f>
        <v/>
      </c>
      <c r="G467">
        <f>(G2 + G5 + G7 + G9 + G11 + G15 + G18 + G31 + G40 + G51 + G60 + G69 + G422 + G461 + G464 + G466)</f>
        <v/>
      </c>
      <c r="H467">
        <f>(H2 + H5 + H7 + H9 + H11 + H15 + H18 + H31 + H40 + H51 + H60 + H69 + H422 + H461 + H464 + H466)</f>
        <v/>
      </c>
      <c r="J467">
        <f>(J2 + J4 + J5 + J6 + J7 + J8 + J9 + J10 + J11 + J14 + J15 + J17 + J18 + J30 + J31 + J39 + J40 + J50 + J51 + J59 + J60 + J68 + J69 + J77 + J422 + J427 + J461 + J463 + J464 + J465 + J466)</f>
        <v/>
      </c>
    </row>
    <row r="468">
      <c r="A468" t="inlineStr">
        <is>
          <t>sw_IBUF[3]: sw_IBUF[3]_inst/O to masterReg/register_reg_r1_0_31_0_5_i_6/I1sum delays + cap delay</t>
        </is>
      </c>
      <c r="E468">
        <f>1000*(E467 + J467)</f>
        <v/>
      </c>
      <c r="F468">
        <f>1000*(F467 + J467)</f>
        <v/>
      </c>
      <c r="G468">
        <f>1000*(G467 + J467)</f>
        <v/>
      </c>
      <c r="H468">
        <f>1000*(H467 + J467)</f>
        <v/>
      </c>
    </row>
    <row r="470">
      <c r="A470" t="inlineStr">
        <is>
          <t>sw_IBUF[3]: sw_IBUF[3]_inst/O to masterReg/register_reg_r1_0_31_0_5_i_6/I1Total delay (from Vivado)</t>
        </is>
      </c>
      <c r="E470" t="inlineStr">
        <is>
          <t>1250</t>
        </is>
      </c>
      <c r="F470" t="inlineStr">
        <is>
          <t>1073</t>
        </is>
      </c>
      <c r="G470" t="inlineStr">
        <is>
          <t>2126</t>
        </is>
      </c>
      <c r="H470" t="inlineStr">
        <is>
          <t>1793</t>
        </is>
      </c>
    </row>
    <row r="472">
      <c r="A472" t="inlineStr">
        <is>
          <t>INT_L_X4Y43/INT_L.EE2END0-&gt;&gt;ER1BEG1</t>
        </is>
      </c>
      <c r="B472" t="inlineStr">
        <is>
          <t>Buffer</t>
        </is>
      </c>
      <c r="C472" t="n">
        <v>1.16220225</v>
      </c>
      <c r="D472" t="n">
        <v>0.008429000000000001</v>
      </c>
      <c r="E472" t="n">
        <v>0.044</v>
      </c>
      <c r="F472" t="n">
        <v>0.036</v>
      </c>
      <c r="G472" t="n">
        <v>0.124</v>
      </c>
      <c r="H472" t="n">
        <v>0.103</v>
      </c>
      <c r="I472">
        <f>((D475 + D486) + (D473 + D474))</f>
        <v/>
      </c>
      <c r="J472">
        <f>(((D475 + D486) + (D473 + D474))*C472)</f>
        <v/>
      </c>
    </row>
    <row r="473">
      <c r="A473" t="inlineStr">
        <is>
          <t>INT_L_X4Y43/ER1BEG1</t>
        </is>
      </c>
      <c r="B473" t="inlineStr">
        <is>
          <t>Part of wire</t>
        </is>
      </c>
      <c r="C473" t="n">
        <v>0</v>
      </c>
      <c r="D473" t="n">
        <v>0</v>
      </c>
    </row>
    <row r="474">
      <c r="A474" t="inlineStr">
        <is>
          <t>INT_R_X5Y43/ER1END1</t>
        </is>
      </c>
      <c r="B474" t="inlineStr">
        <is>
          <t>Part of wire</t>
        </is>
      </c>
      <c r="C474" t="n">
        <v>0</v>
      </c>
      <c r="D474" t="n">
        <v>0</v>
      </c>
      <c r="I474">
        <f>(((D473 + D474)/2) + (D475 + D486))</f>
        <v/>
      </c>
      <c r="J474">
        <f>((C473 + C474)*(((D473 + D474)/2) + (D475 + D486)))</f>
        <v/>
      </c>
    </row>
    <row r="475">
      <c r="A475" t="inlineStr">
        <is>
          <t>INT_R_X5Y43/INT_R.ER1END1-&gt;&gt;IMUX20</t>
        </is>
      </c>
      <c r="B475" t="inlineStr">
        <is>
          <t>Buffer</t>
        </is>
      </c>
      <c r="C475" t="n">
        <v>1.6107141875</v>
      </c>
      <c r="D475" t="n">
        <v>0.007713</v>
      </c>
      <c r="E475" t="n">
        <v>0.047</v>
      </c>
      <c r="F475" t="n">
        <v>0.038</v>
      </c>
      <c r="G475" t="n">
        <v>0.138</v>
      </c>
      <c r="H475" t="n">
        <v>0.114</v>
      </c>
      <c r="I475">
        <f>((((D480) + (D479))) + (D476 + D477))</f>
        <v/>
      </c>
      <c r="J475">
        <f>(((((D480) + (D479))) + (D476 + D477))*C475)</f>
        <v/>
      </c>
    </row>
    <row r="476">
      <c r="A476" t="inlineStr">
        <is>
          <t>INT_R_X5Y43/IMUX20</t>
        </is>
      </c>
      <c r="B476" t="inlineStr">
        <is>
          <t>Part of wire</t>
        </is>
      </c>
      <c r="C476" t="n">
        <v>0</v>
      </c>
      <c r="D476" t="n">
        <v>0</v>
      </c>
    </row>
    <row r="477">
      <c r="A477" t="inlineStr">
        <is>
          <t>CLBLM_R_X5Y43/CLBLM_IMUX20</t>
        </is>
      </c>
      <c r="B477" t="inlineStr">
        <is>
          <t>Part of wire</t>
        </is>
      </c>
      <c r="C477" t="n">
        <v>0</v>
      </c>
      <c r="D477" t="n">
        <v>0</v>
      </c>
      <c r="I477">
        <f>(((D476 + D477)/2) + (((D480) + (D479))))</f>
        <v/>
      </c>
      <c r="J477">
        <f>((C476 + C477)*(((D476 + D477)/2) + (((D480) + (D479)))))</f>
        <v/>
      </c>
    </row>
    <row r="478">
      <c r="A478" t="inlineStr">
        <is>
          <t>CLBLM_R_X5Y43/CLBLM_R.CLBLM_IMUX20-&gt;CLBLM_L_C2</t>
        </is>
      </c>
      <c r="B478" t="inlineStr">
        <is>
          <t>PassTransistor</t>
        </is>
      </c>
      <c r="C478" t="n">
        <v>0</v>
      </c>
      <c r="E478" t="n">
        <v>0</v>
      </c>
      <c r="F478" t="n">
        <v>0</v>
      </c>
      <c r="G478" t="n">
        <v>0</v>
      </c>
      <c r="H478" t="n">
        <v>0</v>
      </c>
      <c r="I478">
        <f>((D480) + (D479))</f>
        <v/>
      </c>
      <c r="J478">
        <f>(((D480) + (D479))*C478)</f>
        <v/>
      </c>
    </row>
    <row r="479">
      <c r="A479" t="inlineStr">
        <is>
          <t>CLBLM_R_X5Y43/CLBLM_L_C2</t>
        </is>
      </c>
      <c r="B479" t="inlineStr">
        <is>
          <t>Part of wire</t>
        </is>
      </c>
      <c r="C479" t="n">
        <v>0</v>
      </c>
      <c r="D479" t="n">
        <v>0</v>
      </c>
      <c r="I479">
        <f>(((D479)/2) + (D480))</f>
        <v/>
      </c>
      <c r="J479">
        <f>((C479)*(((D479)/2) + (D480)))</f>
        <v/>
      </c>
    </row>
    <row r="480">
      <c r="A480" t="inlineStr">
        <is>
          <t>masterReg/register_reg_r1_0_31_0_5_i_5/I2</t>
        </is>
      </c>
      <c r="B480" t="inlineStr">
        <is>
          <t>Inpin</t>
        </is>
      </c>
      <c r="D480" t="n">
        <v>0</v>
      </c>
      <c r="E480" t="n">
        <v>0.213</v>
      </c>
      <c r="F480" t="n">
        <v>0.171</v>
      </c>
      <c r="G480" t="n">
        <v>0.507</v>
      </c>
      <c r="H480" t="n">
        <v>0.409</v>
      </c>
    </row>
    <row r="481">
      <c r="A481" t="inlineStr">
        <is>
          <t>sw_IBUF[3]: sw_IBUF[3]_inst/O to masterReg/register_reg_r1_0_31_0_5_i_5/I2 sum delays</t>
        </is>
      </c>
      <c r="E481">
        <f>(E2 + E5 + E7 + E9 + E11 + E15 + E18 + E31 + E40 + E51 + E60 + E69 + E422 + E472 + E475 + E478 + E480)</f>
        <v/>
      </c>
      <c r="F481">
        <f>(F2 + F5 + F7 + F9 + F11 + F15 + F18 + F31 + F40 + F51 + F60 + F69 + F422 + F472 + F475 + F478 + F480)</f>
        <v/>
      </c>
      <c r="G481">
        <f>(G2 + G5 + G7 + G9 + G11 + G15 + G18 + G31 + G40 + G51 + G60 + G69 + G422 + G472 + G475 + G478 + G480)</f>
        <v/>
      </c>
      <c r="H481">
        <f>(H2 + H5 + H7 + H9 + H11 + H15 + H18 + H31 + H40 + H51 + H60 + H69 + H422 + H472 + H475 + H478 + H480)</f>
        <v/>
      </c>
      <c r="J481">
        <f>(J2 + J4 + J5 + J6 + J7 + J8 + J9 + J10 + J11 + J14 + J15 + J17 + J18 + J30 + J31 + J39 + J40 + J50 + J51 + J59 + J60 + J68 + J69 + J77 + J422 + J427 + J472 + J474 + J475 + J477 + J478 + J479 + J480)</f>
        <v/>
      </c>
    </row>
    <row r="482">
      <c r="A482" t="inlineStr">
        <is>
          <t>sw_IBUF[3]: sw_IBUF[3]_inst/O to masterReg/register_reg_r1_0_31_0_5_i_5/I2sum delays + cap delay</t>
        </is>
      </c>
      <c r="E482">
        <f>1000*(E481 + J481)</f>
        <v/>
      </c>
      <c r="F482">
        <f>1000*(F481 + J481)</f>
        <v/>
      </c>
      <c r="G482">
        <f>1000*(G481 + J481)</f>
        <v/>
      </c>
      <c r="H482">
        <f>1000*(H481 + J481)</f>
        <v/>
      </c>
    </row>
    <row r="484">
      <c r="A484" t="inlineStr">
        <is>
          <t>sw_IBUF[3]: sw_IBUF[3]_inst/O to masterReg/register_reg_r1_0_31_0_5_i_5/I2Total delay (from Vivado)</t>
        </is>
      </c>
      <c r="E484" t="inlineStr">
        <is>
          <t>1307</t>
        </is>
      </c>
      <c r="F484" t="inlineStr">
        <is>
          <t>1122</t>
        </is>
      </c>
      <c r="G484" t="inlineStr">
        <is>
          <t>2235</t>
        </is>
      </c>
      <c r="H484" t="inlineStr">
        <is>
          <t>1886</t>
        </is>
      </c>
    </row>
    <row r="486">
      <c r="A486" t="inlineStr">
        <is>
          <t>INT_R_X5Y43/INT_R.ER1END1-&gt;&gt;SL1BEG1</t>
        </is>
      </c>
      <c r="B486" t="inlineStr">
        <is>
          <t>Buffer</t>
        </is>
      </c>
      <c r="C486" t="n">
        <v>1.16220225</v>
      </c>
      <c r="D486" t="n">
        <v>0.008429000000000001</v>
      </c>
      <c r="E486" t="n">
        <v>0.054</v>
      </c>
      <c r="F486" t="n">
        <v>0.044</v>
      </c>
      <c r="G486" t="n">
        <v>0.131</v>
      </c>
      <c r="H486" t="n">
        <v>0.108</v>
      </c>
      <c r="I486">
        <f>((D489 + D505) + (D487 + D488))</f>
        <v/>
      </c>
      <c r="J486">
        <f>(((D489 + D505) + (D487 + D488))*C486)</f>
        <v/>
      </c>
    </row>
    <row r="487">
      <c r="A487" t="inlineStr">
        <is>
          <t>INT_R_X5Y43/SL1BEG1</t>
        </is>
      </c>
      <c r="B487" t="inlineStr">
        <is>
          <t>Part of wire</t>
        </is>
      </c>
      <c r="C487" t="n">
        <v>0</v>
      </c>
      <c r="D487" t="n">
        <v>0</v>
      </c>
    </row>
    <row r="488">
      <c r="A488" t="inlineStr">
        <is>
          <t>INT_R_X5Y42/SL1END1</t>
        </is>
      </c>
      <c r="B488" t="inlineStr">
        <is>
          <t>Part of wire</t>
        </is>
      </c>
      <c r="C488" t="n">
        <v>0</v>
      </c>
      <c r="D488" t="n">
        <v>0</v>
      </c>
      <c r="I488">
        <f>(((D487 + D488)/2) + (D489 + D505))</f>
        <v/>
      </c>
      <c r="J488">
        <f>((C487 + C488)*(((D487 + D488)/2) + (D489 + D505)))</f>
        <v/>
      </c>
    </row>
    <row r="489">
      <c r="A489" t="inlineStr">
        <is>
          <t>INT_R_X5Y42/INT_R.SL1END1-&gt;&gt;FAN_ALT2</t>
        </is>
      </c>
      <c r="B489" t="inlineStr">
        <is>
          <t>Buffer</t>
        </is>
      </c>
      <c r="C489" t="n">
        <v>0</v>
      </c>
      <c r="D489" t="n">
        <v>0.00757</v>
      </c>
      <c r="E489" t="n">
        <v>0</v>
      </c>
      <c r="F489" t="n">
        <v>0</v>
      </c>
      <c r="G489" t="n">
        <v>0</v>
      </c>
      <c r="H489" t="n">
        <v>0</v>
      </c>
      <c r="I489">
        <f>((D491) + (D490))</f>
        <v/>
      </c>
      <c r="J489">
        <f>(((D491) + (D490))*C489)</f>
        <v/>
      </c>
    </row>
    <row r="490">
      <c r="A490" t="inlineStr">
        <is>
          <t>INT_R_X5Y42/FAN_ALT2</t>
        </is>
      </c>
      <c r="B490" t="inlineStr">
        <is>
          <t>Part of wire</t>
        </is>
      </c>
      <c r="C490" t="n">
        <v>0</v>
      </c>
      <c r="D490" t="n">
        <v>0</v>
      </c>
      <c r="I490">
        <f>(((D490)/2) + (D491))</f>
        <v/>
      </c>
      <c r="J490">
        <f>((C490)*(((D490)/2) + (D491)))</f>
        <v/>
      </c>
    </row>
    <row r="491">
      <c r="A491" t="inlineStr">
        <is>
          <t>INT_R_X5Y42/INT_R.FAN_ALT2-&gt;&gt;FAN_BOUNCE2</t>
        </is>
      </c>
      <c r="B491" t="inlineStr">
        <is>
          <t>Buffer</t>
        </is>
      </c>
      <c r="C491" t="n">
        <v>1.4764880625</v>
      </c>
      <c r="D491" t="n">
        <v>0</v>
      </c>
      <c r="E491" t="n">
        <v>0.059</v>
      </c>
      <c r="F491" t="n">
        <v>0.049</v>
      </c>
      <c r="G491" t="n">
        <v>0.178</v>
      </c>
      <c r="H491" t="n">
        <v>0.147</v>
      </c>
      <c r="I491">
        <f>((D494) + (D492 + D493))</f>
        <v/>
      </c>
      <c r="J491">
        <f>(((D494) + (D492 + D493))*C491)</f>
        <v/>
      </c>
    </row>
    <row r="492">
      <c r="A492" t="inlineStr">
        <is>
          <t>INT_R_X5Y42/FAN_BOUNCE2</t>
        </is>
      </c>
      <c r="B492" t="inlineStr">
        <is>
          <t>Part of wire</t>
        </is>
      </c>
      <c r="C492" t="n">
        <v>0</v>
      </c>
      <c r="D492" t="n">
        <v>0</v>
      </c>
    </row>
    <row r="493">
      <c r="A493" t="inlineStr">
        <is>
          <t>INT_R_X5Y41/FAN_BOUNCE_S3_2</t>
        </is>
      </c>
      <c r="B493" t="inlineStr">
        <is>
          <t>Part of wire</t>
        </is>
      </c>
      <c r="C493" t="n">
        <v>0</v>
      </c>
      <c r="D493" t="n">
        <v>0</v>
      </c>
      <c r="I493">
        <f>(((D492 + D493)/2) + (D494))</f>
        <v/>
      </c>
      <c r="J493">
        <f>((C492 + C493)*(((D492 + D493)/2) + (D494)))</f>
        <v/>
      </c>
    </row>
    <row r="494">
      <c r="A494" t="inlineStr">
        <is>
          <t>INT_R_X5Y42/INT_R.FAN_BOUNCE2-&gt;&gt;IMUX8</t>
        </is>
      </c>
      <c r="B494" t="inlineStr">
        <is>
          <t>Buffer</t>
        </is>
      </c>
      <c r="C494" t="n">
        <v>1.6107141875</v>
      </c>
      <c r="D494" t="n">
        <v>0.007713</v>
      </c>
      <c r="E494" t="n">
        <v>0.047</v>
      </c>
      <c r="F494" t="n">
        <v>0.038</v>
      </c>
      <c r="G494" t="n">
        <v>0.138</v>
      </c>
      <c r="H494" t="n">
        <v>0.114</v>
      </c>
      <c r="I494">
        <f>((((D499) + (D498))) + (D495 + D496))</f>
        <v/>
      </c>
      <c r="J494">
        <f>(((((D499) + (D498))) + (D495 + D496))*C494)</f>
        <v/>
      </c>
    </row>
    <row r="495">
      <c r="A495" t="inlineStr">
        <is>
          <t>INT_R_X5Y42/IMUX8</t>
        </is>
      </c>
      <c r="B495" t="inlineStr">
        <is>
          <t>Part of wire</t>
        </is>
      </c>
      <c r="C495" t="n">
        <v>0</v>
      </c>
      <c r="D495" t="n">
        <v>0</v>
      </c>
    </row>
    <row r="496">
      <c r="A496" t="inlineStr">
        <is>
          <t>CLBLM_R_X5Y42/CLBLM_IMUX8</t>
        </is>
      </c>
      <c r="B496" t="inlineStr">
        <is>
          <t>Part of wire</t>
        </is>
      </c>
      <c r="C496" t="n">
        <v>0</v>
      </c>
      <c r="D496" t="n">
        <v>0</v>
      </c>
      <c r="I496">
        <f>(((D495 + D496)/2) + (((D499) + (D498))))</f>
        <v/>
      </c>
      <c r="J496">
        <f>((C495 + C496)*(((D495 + D496)/2) + (((D499) + (D498)))))</f>
        <v/>
      </c>
    </row>
    <row r="497">
      <c r="A497" t="inlineStr">
        <is>
          <t>CLBLM_R_X5Y42/CLBLM_R.CLBLM_IMUX8-&gt;CLBLM_M_A5</t>
        </is>
      </c>
      <c r="B497" t="inlineStr">
        <is>
          <t>PassTransistor</t>
        </is>
      </c>
      <c r="C497" t="n">
        <v>0</v>
      </c>
      <c r="E497" t="n">
        <v>0</v>
      </c>
      <c r="F497" t="n">
        <v>0</v>
      </c>
      <c r="G497" t="n">
        <v>0</v>
      </c>
      <c r="H497" t="n">
        <v>0</v>
      </c>
      <c r="I497">
        <f>((D499) + (D498))</f>
        <v/>
      </c>
      <c r="J497">
        <f>(((D499) + (D498))*C497)</f>
        <v/>
      </c>
    </row>
    <row r="498">
      <c r="A498" t="inlineStr">
        <is>
          <t>CLBLM_R_X5Y42/CLBLM_M_A5</t>
        </is>
      </c>
      <c r="B498" t="inlineStr">
        <is>
          <t>Part of wire</t>
        </is>
      </c>
      <c r="C498" t="n">
        <v>0</v>
      </c>
      <c r="D498" t="n">
        <v>0</v>
      </c>
      <c r="I498">
        <f>(((D498)/2) + (D499))</f>
        <v/>
      </c>
      <c r="J498">
        <f>((C498)*(((D498)/2) + (D499)))</f>
        <v/>
      </c>
    </row>
    <row r="499">
      <c r="A499" t="inlineStr">
        <is>
          <t>masterReg/readData1[7]_i_1/I1</t>
        </is>
      </c>
      <c r="B499" t="inlineStr">
        <is>
          <t>Inpin</t>
        </is>
      </c>
      <c r="D499" t="n">
        <v>0</v>
      </c>
      <c r="E499" t="n">
        <v>0.048</v>
      </c>
      <c r="F499" t="n">
        <v>0.038</v>
      </c>
      <c r="G499" t="n">
        <v>0.126</v>
      </c>
      <c r="H499" t="n">
        <v>0.102</v>
      </c>
    </row>
    <row r="500">
      <c r="A500" t="inlineStr">
        <is>
          <t>sw_IBUF[3]: sw_IBUF[3]_inst/O to masterReg/readData1[7]_i_1/I1 sum delays</t>
        </is>
      </c>
      <c r="E500">
        <f>(E2 + E5 + E7 + E9 + E11 + E15 + E18 + E31 + E40 + E51 + E60 + E69 + E422 + E472 + E486 + E489 + E491 + E494 + E497 + E499)</f>
        <v/>
      </c>
      <c r="F500">
        <f>(F2 + F5 + F7 + F9 + F11 + F15 + F18 + F31 + F40 + F51 + F60 + F69 + F422 + F472 + F486 + F489 + F491 + F494 + F497 + F499)</f>
        <v/>
      </c>
      <c r="G500">
        <f>(G2 + G5 + G7 + G9 + G11 + G15 + G18 + G31 + G40 + G51 + G60 + G69 + G422 + G472 + G486 + G489 + G491 + G494 + G497 + G499)</f>
        <v/>
      </c>
      <c r="H500">
        <f>(H2 + H5 + H7 + H9 + H11 + H15 + H18 + H31 + H40 + H51 + H60 + H69 + H422 + H472 + H486 + H489 + H491 + H494 + H497 + H499)</f>
        <v/>
      </c>
      <c r="J500">
        <f>(J2 + J4 + J5 + J6 + J7 + J8 + J9 + J10 + J11 + J14 + J15 + J17 + J18 + J30 + J31 + J39 + J40 + J50 + J51 + J59 + J60 + J68 + J69 + J77 + J422 + J427 + J472 + J474 + J486 + J488 + J489 + J490 + J491 + J493 + J494 + J496 + J497 + J498 + J499)</f>
        <v/>
      </c>
    </row>
    <row r="501">
      <c r="A501" t="inlineStr">
        <is>
          <t>sw_IBUF[3]: sw_IBUF[3]_inst/O to masterReg/readData1[7]_i_1/I1sum delays + cap delay</t>
        </is>
      </c>
      <c r="E501">
        <f>1000*(E500 + J500)</f>
        <v/>
      </c>
      <c r="F501">
        <f>1000*(F500 + J500)</f>
        <v/>
      </c>
      <c r="G501">
        <f>1000*(G500 + J500)</f>
        <v/>
      </c>
      <c r="H501">
        <f>1000*(H500 + J500)</f>
        <v/>
      </c>
    </row>
    <row r="503">
      <c r="A503" t="inlineStr">
        <is>
          <t>sw_IBUF[3]: sw_IBUF[3]_inst/O to masterReg/readData1[7]_i_1/I1Total delay (from Vivado)</t>
        </is>
      </c>
      <c r="E503" t="inlineStr">
        <is>
          <t>1281</t>
        </is>
      </c>
      <c r="F503" t="inlineStr">
        <is>
          <t>1108</t>
        </is>
      </c>
      <c r="G503" t="inlineStr">
        <is>
          <t>2167</t>
        </is>
      </c>
      <c r="H503" t="inlineStr">
        <is>
          <t>1841</t>
        </is>
      </c>
    </row>
    <row r="505">
      <c r="A505" t="inlineStr">
        <is>
          <t>INT_R_X5Y42/INT_R.SL1END1-&gt;&gt;IMUX27</t>
        </is>
      </c>
      <c r="B505" t="inlineStr">
        <is>
          <t>Buffer</t>
        </is>
      </c>
      <c r="C505" t="n">
        <v>1.6107141875</v>
      </c>
      <c r="D505" t="n">
        <v>0.007713</v>
      </c>
      <c r="E505" t="n">
        <v>0.047</v>
      </c>
      <c r="F505" t="n">
        <v>0.038</v>
      </c>
      <c r="G505" t="n">
        <v>0.138</v>
      </c>
      <c r="H505" t="n">
        <v>0.114</v>
      </c>
      <c r="I505">
        <f>((((D510) + (D509))) + (D506 + D507))</f>
        <v/>
      </c>
      <c r="J505">
        <f>(((((D510) + (D509))) + (D506 + D507))*C505)</f>
        <v/>
      </c>
    </row>
    <row r="506">
      <c r="A506" t="inlineStr">
        <is>
          <t>INT_R_X5Y42/IMUX27</t>
        </is>
      </c>
      <c r="B506" t="inlineStr">
        <is>
          <t>Part of wire</t>
        </is>
      </c>
      <c r="C506" t="n">
        <v>0</v>
      </c>
      <c r="D506" t="n">
        <v>0</v>
      </c>
    </row>
    <row r="507">
      <c r="A507" t="inlineStr">
        <is>
          <t>CLBLM_R_X5Y42/CLBLM_IMUX27</t>
        </is>
      </c>
      <c r="B507" t="inlineStr">
        <is>
          <t>Part of wire</t>
        </is>
      </c>
      <c r="C507" t="n">
        <v>0</v>
      </c>
      <c r="D507" t="n">
        <v>0</v>
      </c>
      <c r="I507">
        <f>(((D506 + D507)/2) + (((D510) + (D509))))</f>
        <v/>
      </c>
      <c r="J507">
        <f>((C506 + C507)*(((D506 + D507)/2) + (((D510) + (D509)))))</f>
        <v/>
      </c>
    </row>
    <row r="508">
      <c r="A508" t="inlineStr">
        <is>
          <t>CLBLM_R_X5Y42/CLBLM_R.CLBLM_IMUX27-&gt;CLBLM_M_B4</t>
        </is>
      </c>
      <c r="B508" t="inlineStr">
        <is>
          <t>PassTransistor</t>
        </is>
      </c>
      <c r="C508" t="n">
        <v>0</v>
      </c>
      <c r="E508" t="n">
        <v>0</v>
      </c>
      <c r="F508" t="n">
        <v>0</v>
      </c>
      <c r="G508" t="n">
        <v>0</v>
      </c>
      <c r="H508" t="n">
        <v>0</v>
      </c>
      <c r="I508">
        <f>((D510) + (D509))</f>
        <v/>
      </c>
      <c r="J508">
        <f>(((D510) + (D509))*C508)</f>
        <v/>
      </c>
    </row>
    <row r="509">
      <c r="A509" t="inlineStr">
        <is>
          <t>CLBLM_R_X5Y42/CLBLM_M_B4</t>
        </is>
      </c>
      <c r="B509" t="inlineStr">
        <is>
          <t>Part of wire</t>
        </is>
      </c>
      <c r="C509" t="n">
        <v>0</v>
      </c>
      <c r="D509" t="n">
        <v>0</v>
      </c>
      <c r="I509">
        <f>(((D509)/2) + (D510))</f>
        <v/>
      </c>
      <c r="J509">
        <f>((C509)*(((D509)/2) + (D510)))</f>
        <v/>
      </c>
    </row>
    <row r="510">
      <c r="A510" t="inlineStr">
        <is>
          <t>masterReg/readData2[7]_i_1/I1</t>
        </is>
      </c>
      <c r="B510" t="inlineStr">
        <is>
          <t>Inpin</t>
        </is>
      </c>
      <c r="D510" t="n">
        <v>0</v>
      </c>
      <c r="E510" t="n">
        <v>0.112</v>
      </c>
      <c r="F510" t="n">
        <v>0.09</v>
      </c>
      <c r="G510" t="n">
        <v>0.3</v>
      </c>
      <c r="H510" t="n">
        <v>0.242</v>
      </c>
    </row>
    <row r="511">
      <c r="A511" t="inlineStr">
        <is>
          <t>sw_IBUF[3]: sw_IBUF[3]_inst/O to masterReg/readData2[7]_i_1/I1 sum delays</t>
        </is>
      </c>
      <c r="E511">
        <f>(E2 + E5 + E7 + E9 + E11 + E15 + E18 + E31 + E40 + E51 + E60 + E69 + E422 + E472 + E486 + E505 + E508 + E510)</f>
        <v/>
      </c>
      <c r="F511">
        <f>(F2 + F5 + F7 + F9 + F11 + F15 + F18 + F31 + F40 + F51 + F60 + F69 + F422 + F472 + F486 + F505 + F508 + F510)</f>
        <v/>
      </c>
      <c r="G511">
        <f>(G2 + G5 + G7 + G9 + G11 + G15 + G18 + G31 + G40 + G51 + G60 + G69 + G422 + G472 + G486 + G505 + G508 + G510)</f>
        <v/>
      </c>
      <c r="H511">
        <f>(H2 + H5 + H7 + H9 + H11 + H15 + H18 + H31 + H40 + H51 + H60 + H69 + H422 + H472 + H486 + H505 + H508 + H510)</f>
        <v/>
      </c>
      <c r="J511">
        <f>(J2 + J4 + J5 + J6 + J7 + J8 + J9 + J10 + J11 + J14 + J15 + J17 + J18 + J30 + J31 + J39 + J40 + J50 + J51 + J59 + J60 + J68 + J69 + J77 + J422 + J427 + J472 + J474 + J486 + J488 + J505 + J507 + J508 + J509 + J510)</f>
        <v/>
      </c>
    </row>
    <row r="512">
      <c r="A512" t="inlineStr">
        <is>
          <t>sw_IBUF[3]: sw_IBUF[3]_inst/O to masterReg/readData2[7]_i_1/I1sum delays + cap delay</t>
        </is>
      </c>
      <c r="E512">
        <f>1000*(E511 + J511)</f>
        <v/>
      </c>
      <c r="F512">
        <f>1000*(F511 + J511)</f>
        <v/>
      </c>
      <c r="G512">
        <f>1000*(G511 + J511)</f>
        <v/>
      </c>
      <c r="H512">
        <f>1000*(H511 + J511)</f>
        <v/>
      </c>
    </row>
    <row r="514">
      <c r="A514" t="inlineStr">
        <is>
          <t>sw_IBUF[3]: sw_IBUF[3]_inst/O to masterReg/readData2[7]_i_1/I1Total delay (from Vivado)</t>
        </is>
      </c>
      <c r="E514" t="inlineStr">
        <is>
          <t>1276</t>
        </is>
      </c>
      <c r="F514" t="inlineStr">
        <is>
          <t>1101</t>
        </is>
      </c>
      <c r="G514" t="inlineStr">
        <is>
          <t>2166</t>
        </is>
      </c>
      <c r="H514" t="inlineStr">
        <is>
          <t>1836</t>
        </is>
      </c>
    </row>
    <row r="516">
      <c r="A516" t="inlineStr">
        <is>
          <t>INT_L_X2Y43/INT_L.NN6END0-&gt;&gt;NL1BEG_N3</t>
        </is>
      </c>
      <c r="B516" t="inlineStr">
        <is>
          <t>Buffer</t>
        </is>
      </c>
      <c r="C516" t="n">
        <v>1.16220225</v>
      </c>
      <c r="D516" t="n">
        <v>0.008429000000000001</v>
      </c>
      <c r="E516" t="n">
        <v>0.054</v>
      </c>
      <c r="F516" t="n">
        <v>0.044</v>
      </c>
      <c r="G516" t="n">
        <v>0.131</v>
      </c>
      <c r="H516" t="n">
        <v>0.108</v>
      </c>
      <c r="I516">
        <f>((D518 + D1465) + (D517))</f>
        <v/>
      </c>
      <c r="J516">
        <f>(((D518 + D1465) + (D517))*C516)</f>
        <v/>
      </c>
    </row>
    <row r="517">
      <c r="A517" t="inlineStr">
        <is>
          <t>INT_L_X2Y43/NL1BEG_N3</t>
        </is>
      </c>
      <c r="B517" t="inlineStr">
        <is>
          <t>Part of wire</t>
        </is>
      </c>
      <c r="C517" t="n">
        <v>0</v>
      </c>
      <c r="D517" t="n">
        <v>0</v>
      </c>
      <c r="I517">
        <f>(((D517)/2) + (D518 + D1465))</f>
        <v/>
      </c>
      <c r="J517">
        <f>((C517)*(((D517)/2) + (D518 + D1465)))</f>
        <v/>
      </c>
    </row>
    <row r="518">
      <c r="A518" t="inlineStr">
        <is>
          <t>INT_L_X2Y43/INT_L.NL1BEG_N3-&gt;&gt;NE2BEG3</t>
        </is>
      </c>
      <c r="B518" t="inlineStr">
        <is>
          <t>Buffer</t>
        </is>
      </c>
      <c r="C518" t="n">
        <v>1.1851186875</v>
      </c>
      <c r="D518" t="n">
        <v>0.008473000000000001</v>
      </c>
      <c r="E518" t="n">
        <v>0.042</v>
      </c>
      <c r="F518" t="n">
        <v>0.034</v>
      </c>
      <c r="G518" t="n">
        <v>0.139</v>
      </c>
      <c r="H518" t="n">
        <v>0.115</v>
      </c>
      <c r="I518">
        <f>((D522 + D533 + D554 + D582) + (D519 + D520 + D521))</f>
        <v/>
      </c>
      <c r="J518">
        <f>(((D522 + D533 + D554 + D582) + (D519 + D520 + D521))*C518)</f>
        <v/>
      </c>
    </row>
    <row r="519">
      <c r="A519" t="inlineStr">
        <is>
          <t>INT_L_X2Y43/NE2BEG3</t>
        </is>
      </c>
      <c r="B519" t="inlineStr">
        <is>
          <t>Part of wire</t>
        </is>
      </c>
      <c r="C519" t="n">
        <v>0</v>
      </c>
      <c r="D519" t="n">
        <v>0</v>
      </c>
    </row>
    <row r="520">
      <c r="A520" t="inlineStr">
        <is>
          <t>INT_R_X3Y44/NE2END3</t>
        </is>
      </c>
      <c r="B520" t="inlineStr">
        <is>
          <t>Part of wire</t>
        </is>
      </c>
      <c r="C520" t="n">
        <v>0</v>
      </c>
      <c r="D520" t="n">
        <v>0</v>
      </c>
    </row>
    <row r="521">
      <c r="A521" t="inlineStr">
        <is>
          <t>INT_L_X2Y44/NE2A3</t>
        </is>
      </c>
      <c r="B521" t="inlineStr">
        <is>
          <t>Part of wire</t>
        </is>
      </c>
      <c r="C521" t="n">
        <v>0</v>
      </c>
      <c r="D521" t="n">
        <v>0</v>
      </c>
      <c r="I521">
        <f>(((D519 + D520 + D521)/2) + (D522 + D533 + D554 + D582))</f>
        <v/>
      </c>
      <c r="J521">
        <f>((C519 + C520 + C521)*(((D519 + D520 + D521)/2) + (D522 + D533 + D554 + D582)))</f>
        <v/>
      </c>
    </row>
    <row r="522">
      <c r="A522" t="inlineStr">
        <is>
          <t>INT_R_X3Y44/INT_R.NE2END3-&gt;&gt;IMUX38</t>
        </is>
      </c>
      <c r="B522" t="inlineStr">
        <is>
          <t>Buffer</t>
        </is>
      </c>
      <c r="C522" t="n">
        <v>1.6107141875</v>
      </c>
      <c r="D522" t="n">
        <v>0.007713</v>
      </c>
      <c r="E522" t="n">
        <v>0.047</v>
      </c>
      <c r="F522" t="n">
        <v>0.038</v>
      </c>
      <c r="G522" t="n">
        <v>0.138</v>
      </c>
      <c r="H522" t="n">
        <v>0.114</v>
      </c>
      <c r="I522">
        <f>((((D527) + (D526))) + (D523 + D524))</f>
        <v/>
      </c>
      <c r="J522">
        <f>(((((D527) + (D526))) + (D523 + D524))*C522)</f>
        <v/>
      </c>
    </row>
    <row r="523">
      <c r="A523" t="inlineStr">
        <is>
          <t>INT_R_X3Y44/IMUX38</t>
        </is>
      </c>
      <c r="B523" t="inlineStr">
        <is>
          <t>Part of wire</t>
        </is>
      </c>
      <c r="C523" t="n">
        <v>0</v>
      </c>
      <c r="D523" t="n">
        <v>0</v>
      </c>
    </row>
    <row r="524">
      <c r="A524" t="inlineStr">
        <is>
          <t>CLBLM_R_X3Y44/CLBLM_IMUX38</t>
        </is>
      </c>
      <c r="B524" t="inlineStr">
        <is>
          <t>Part of wire</t>
        </is>
      </c>
      <c r="C524" t="n">
        <v>0</v>
      </c>
      <c r="D524" t="n">
        <v>0</v>
      </c>
      <c r="I524">
        <f>(((D523 + D524)/2) + (((D527) + (D526))))</f>
        <v/>
      </c>
      <c r="J524">
        <f>((C523 + C524)*(((D523 + D524)/2) + (((D527) + (D526)))))</f>
        <v/>
      </c>
    </row>
    <row r="525">
      <c r="A525" t="inlineStr">
        <is>
          <t>CLBLM_R_X3Y44/CLBLM_R.CLBLM_IMUX38-&gt;CLBLM_M_D3</t>
        </is>
      </c>
      <c r="B525" t="inlineStr">
        <is>
          <t>PassTransistor</t>
        </is>
      </c>
      <c r="C525" t="n">
        <v>0</v>
      </c>
      <c r="E525" t="n">
        <v>0</v>
      </c>
      <c r="F525" t="n">
        <v>0</v>
      </c>
      <c r="G525" t="n">
        <v>0</v>
      </c>
      <c r="H525" t="n">
        <v>0</v>
      </c>
      <c r="I525">
        <f>((D527) + (D526))</f>
        <v/>
      </c>
      <c r="J525">
        <f>(((D527) + (D526))*C525)</f>
        <v/>
      </c>
    </row>
    <row r="526">
      <c r="A526" t="inlineStr">
        <is>
          <t>CLBLM_R_X3Y44/CLBLM_M_D3</t>
        </is>
      </c>
      <c r="B526" t="inlineStr">
        <is>
          <t>Part of wire</t>
        </is>
      </c>
      <c r="C526" t="n">
        <v>0</v>
      </c>
      <c r="D526" t="n">
        <v>0</v>
      </c>
      <c r="I526">
        <f>(((D526)/2) + (D527))</f>
        <v/>
      </c>
      <c r="J526">
        <f>((C526)*(((D526)/2) + (D527)))</f>
        <v/>
      </c>
    </row>
    <row r="527">
      <c r="A527" t="inlineStr">
        <is>
          <t>masterReg/register_reg_r1_0_31_0_5_i_3/I1</t>
        </is>
      </c>
      <c r="B527" t="inlineStr">
        <is>
          <t>Inpin</t>
        </is>
      </c>
      <c r="D527" t="n">
        <v>0</v>
      </c>
      <c r="E527" t="n">
        <v>0.144</v>
      </c>
      <c r="F527" t="n">
        <v>0.08799999999999999</v>
      </c>
      <c r="G527" t="n">
        <v>0.377</v>
      </c>
      <c r="H527" t="n">
        <v>0.209</v>
      </c>
    </row>
    <row r="528">
      <c r="A528" t="inlineStr">
        <is>
          <t>sw_IBUF[3]: sw_IBUF[3]_inst/O to masterReg/register_reg_r1_0_31_0_5_i_3/I1 sum delays</t>
        </is>
      </c>
      <c r="E528">
        <f>(E2 + E5 + E7 + E9 + E11 + E15 + E18 + E31 + E40 + E51 + E60 + E69 + E516 + E518 + E522 + E525 + E527)</f>
        <v/>
      </c>
      <c r="F528">
        <f>(F2 + F5 + F7 + F9 + F11 + F15 + F18 + F31 + F40 + F51 + F60 + F69 + F516 + F518 + F522 + F525 + F527)</f>
        <v/>
      </c>
      <c r="G528">
        <f>(G2 + G5 + G7 + G9 + G11 + G15 + G18 + G31 + G40 + G51 + G60 + G69 + G516 + G518 + G522 + G525 + G527)</f>
        <v/>
      </c>
      <c r="H528">
        <f>(H2 + H5 + H7 + H9 + H11 + H15 + H18 + H31 + H40 + H51 + H60 + H69 + H516 + H518 + H522 + H525 + H527)</f>
        <v/>
      </c>
      <c r="J528">
        <f>(J2 + J4 + J5 + J6 + J7 + J8 + J9 + J10 + J11 + J14 + J15 + J17 + J18 + J30 + J31 + J39 + J40 + J50 + J51 + J59 + J60 + J68 + J69 + J77 + J516 + J517 + J518 + J521 + J522 + J524 + J525 + J526 + J527)</f>
        <v/>
      </c>
    </row>
    <row r="529">
      <c r="A529" t="inlineStr">
        <is>
          <t>sw_IBUF[3]: sw_IBUF[3]_inst/O to masterReg/register_reg_r1_0_31_0_5_i_3/I1sum delays + cap delay</t>
        </is>
      </c>
      <c r="E529">
        <f>1000*(E528 + J528)</f>
        <v/>
      </c>
      <c r="F529">
        <f>1000*(F528 + J528)</f>
        <v/>
      </c>
      <c r="G529">
        <f>1000*(G528 + J528)</f>
        <v/>
      </c>
      <c r="H529">
        <f>1000*(H528 + J528)</f>
        <v/>
      </c>
    </row>
    <row r="531">
      <c r="A531" t="inlineStr">
        <is>
          <t>sw_IBUF[3]: sw_IBUF[3]_inst/O to masterReg/register_reg_r1_0_31_0_5_i_3/I1Total delay (from Vivado)</t>
        </is>
      </c>
      <c r="E531" t="inlineStr">
        <is>
          <t>1224</t>
        </is>
      </c>
      <c r="F531" t="inlineStr">
        <is>
          <t>1026</t>
        </is>
      </c>
      <c r="G531" t="inlineStr">
        <is>
          <t>2111</t>
        </is>
      </c>
      <c r="H531" t="inlineStr">
        <is>
          <t>1706</t>
        </is>
      </c>
    </row>
    <row r="533">
      <c r="A533" t="inlineStr">
        <is>
          <t>INT_R_X3Y44/INT_R.NE2END3-&gt;&gt;NR1BEG3</t>
        </is>
      </c>
      <c r="B533" t="inlineStr">
        <is>
          <t>Buffer</t>
        </is>
      </c>
      <c r="C533" t="n">
        <v>1.16220225</v>
      </c>
      <c r="D533" t="n">
        <v>0.008429000000000001</v>
      </c>
      <c r="E533" t="n">
        <v>0.056</v>
      </c>
      <c r="F533" t="n">
        <v>0.046</v>
      </c>
      <c r="G533" t="n">
        <v>0.131</v>
      </c>
      <c r="H533" t="n">
        <v>0.108</v>
      </c>
      <c r="I533">
        <f>((D536) + (D534 + D535))</f>
        <v/>
      </c>
      <c r="J533">
        <f>(((D536) + (D534 + D535))*C533)</f>
        <v/>
      </c>
    </row>
    <row r="534">
      <c r="A534" t="inlineStr">
        <is>
          <t>INT_R_X3Y44/NR1BEG3</t>
        </is>
      </c>
      <c r="B534" t="inlineStr">
        <is>
          <t>Part of wire</t>
        </is>
      </c>
      <c r="C534" t="n">
        <v>0</v>
      </c>
      <c r="D534" t="n">
        <v>0</v>
      </c>
    </row>
    <row r="535">
      <c r="A535" t="inlineStr">
        <is>
          <t>INT_R_X3Y45/NR1END3</t>
        </is>
      </c>
      <c r="B535" t="inlineStr">
        <is>
          <t>Part of wire</t>
        </is>
      </c>
      <c r="C535" t="n">
        <v>0</v>
      </c>
      <c r="D535" t="n">
        <v>0</v>
      </c>
      <c r="I535">
        <f>(((D534 + D535)/2) + (D536))</f>
        <v/>
      </c>
      <c r="J535">
        <f>((C534 + C535)*(((D534 + D535)/2) + (D536)))</f>
        <v/>
      </c>
    </row>
    <row r="536">
      <c r="A536" t="inlineStr">
        <is>
          <t>INT_R_X3Y45/INT_R.NR1END3-&gt;&gt;NN2BEG3</t>
        </is>
      </c>
      <c r="B536" t="inlineStr">
        <is>
          <t>Buffer</t>
        </is>
      </c>
      <c r="C536" t="n">
        <v>1.1851186875</v>
      </c>
      <c r="D536" t="n">
        <v>0.008473000000000001</v>
      </c>
      <c r="E536" t="n">
        <v>0.06</v>
      </c>
      <c r="F536" t="n">
        <v>0.05</v>
      </c>
      <c r="G536" t="n">
        <v>0.133</v>
      </c>
      <c r="H536" t="n">
        <v>0.11</v>
      </c>
      <c r="I536">
        <f>((D540) + (D537 + D538 + D539))</f>
        <v/>
      </c>
      <c r="J536">
        <f>(((D540) + (D537 + D538 + D539))*C536)</f>
        <v/>
      </c>
    </row>
    <row r="537">
      <c r="A537" t="inlineStr">
        <is>
          <t>INT_R_X3Y45/NN2BEG3</t>
        </is>
      </c>
      <c r="B537" t="inlineStr">
        <is>
          <t>Part of wire</t>
        </is>
      </c>
      <c r="C537" t="n">
        <v>0</v>
      </c>
      <c r="D537" t="n">
        <v>0</v>
      </c>
    </row>
    <row r="538">
      <c r="A538" t="inlineStr">
        <is>
          <t>INT_R_X3Y47/NN2END3</t>
        </is>
      </c>
      <c r="B538" t="inlineStr">
        <is>
          <t>Part of wire</t>
        </is>
      </c>
      <c r="C538" t="n">
        <v>0</v>
      </c>
      <c r="D538" t="n">
        <v>0</v>
      </c>
    </row>
    <row r="539">
      <c r="A539" t="inlineStr">
        <is>
          <t>INT_R_X3Y46/NN2A3</t>
        </is>
      </c>
      <c r="B539" t="inlineStr">
        <is>
          <t>Part of wire</t>
        </is>
      </c>
      <c r="C539" t="n">
        <v>0</v>
      </c>
      <c r="D539" t="n">
        <v>0</v>
      </c>
      <c r="I539">
        <f>(((D537 + D538 + D539)/2) + (D540))</f>
        <v/>
      </c>
      <c r="J539">
        <f>((C537 + C538 + C539)*(((D537 + D538 + D539)/2) + (D540)))</f>
        <v/>
      </c>
    </row>
    <row r="540">
      <c r="A540" t="inlineStr">
        <is>
          <t>INT_R_X3Y47/INT_R.NN2END3-&gt;&gt;NR1BEG3</t>
        </is>
      </c>
      <c r="B540" t="inlineStr">
        <is>
          <t>Buffer</t>
        </is>
      </c>
      <c r="C540" t="n">
        <v>1.16220225</v>
      </c>
      <c r="D540" t="n">
        <v>0.008429000000000001</v>
      </c>
      <c r="E540" t="n">
        <v>0.056</v>
      </c>
      <c r="F540" t="n">
        <v>0.046</v>
      </c>
      <c r="G540" t="n">
        <v>0.131</v>
      </c>
      <c r="H540" t="n">
        <v>0.108</v>
      </c>
      <c r="I540">
        <f>((D543) + (D541 + D542))</f>
        <v/>
      </c>
      <c r="J540">
        <f>(((D543) + (D541 + D542))*C540)</f>
        <v/>
      </c>
    </row>
    <row r="541">
      <c r="A541" t="inlineStr">
        <is>
          <t>INT_R_X3Y47/NR1BEG3</t>
        </is>
      </c>
      <c r="B541" t="inlineStr">
        <is>
          <t>Part of wire</t>
        </is>
      </c>
      <c r="C541" t="n">
        <v>0</v>
      </c>
      <c r="D541" t="n">
        <v>0</v>
      </c>
    </row>
    <row r="542">
      <c r="A542" t="inlineStr">
        <is>
          <t>INT_R_X3Y48/NR1END3</t>
        </is>
      </c>
      <c r="B542" t="inlineStr">
        <is>
          <t>Part of wire</t>
        </is>
      </c>
      <c r="C542" t="n">
        <v>0</v>
      </c>
      <c r="D542" t="n">
        <v>0</v>
      </c>
      <c r="I542">
        <f>(((D541 + D542)/2) + (D543))</f>
        <v/>
      </c>
      <c r="J542">
        <f>((C541 + C542)*(((D541 + D542)/2) + (D543)))</f>
        <v/>
      </c>
    </row>
    <row r="543">
      <c r="A543" t="inlineStr">
        <is>
          <t>INT_R_X3Y48/INT_R.NR1END3-&gt;&gt;IMUX47</t>
        </is>
      </c>
      <c r="B543" t="inlineStr">
        <is>
          <t>Buffer</t>
        </is>
      </c>
      <c r="C543" t="n">
        <v>1.6107141875</v>
      </c>
      <c r="D543" t="n">
        <v>0.007713</v>
      </c>
      <c r="E543" t="n">
        <v>0.047</v>
      </c>
      <c r="F543" t="n">
        <v>0.038</v>
      </c>
      <c r="G543" t="n">
        <v>0.138</v>
      </c>
      <c r="H543" t="n">
        <v>0.114</v>
      </c>
      <c r="I543">
        <f>((((D548) + (D547))) + (D544 + D545))</f>
        <v/>
      </c>
      <c r="J543">
        <f>(((((D548) + (D547))) + (D544 + D545))*C543)</f>
        <v/>
      </c>
    </row>
    <row r="544">
      <c r="A544" t="inlineStr">
        <is>
          <t>INT_R_X3Y48/IMUX47</t>
        </is>
      </c>
      <c r="B544" t="inlineStr">
        <is>
          <t>Part of wire</t>
        </is>
      </c>
      <c r="C544" t="n">
        <v>0</v>
      </c>
      <c r="D544" t="n">
        <v>0</v>
      </c>
    </row>
    <row r="545">
      <c r="A545" t="inlineStr">
        <is>
          <t>CLBLM_R_X3Y48/CLBLM_IMUX47</t>
        </is>
      </c>
      <c r="B545" t="inlineStr">
        <is>
          <t>Part of wire</t>
        </is>
      </c>
      <c r="C545" t="n">
        <v>0</v>
      </c>
      <c r="D545" t="n">
        <v>0</v>
      </c>
      <c r="I545">
        <f>(((D544 + D545)/2) + (((D548) + (D547))))</f>
        <v/>
      </c>
      <c r="J545">
        <f>((C544 + C545)*(((D544 + D545)/2) + (((D548) + (D547)))))</f>
        <v/>
      </c>
    </row>
    <row r="546">
      <c r="A546" t="inlineStr">
        <is>
          <t>CLBLM_R_X3Y48/CLBLM_R.CLBLM_IMUX47-&gt;CLBLM_M_D5</t>
        </is>
      </c>
      <c r="B546" t="inlineStr">
        <is>
          <t>PassTransistor</t>
        </is>
      </c>
      <c r="C546" t="n">
        <v>0</v>
      </c>
      <c r="E546" t="n">
        <v>0</v>
      </c>
      <c r="F546" t="n">
        <v>0</v>
      </c>
      <c r="G546" t="n">
        <v>0</v>
      </c>
      <c r="H546" t="n">
        <v>0</v>
      </c>
      <c r="I546">
        <f>((D548) + (D547))</f>
        <v/>
      </c>
      <c r="J546">
        <f>(((D548) + (D547))*C546)</f>
        <v/>
      </c>
    </row>
    <row r="547">
      <c r="A547" t="inlineStr">
        <is>
          <t>CLBLM_R_X3Y48/CLBLM_M_D5</t>
        </is>
      </c>
      <c r="B547" t="inlineStr">
        <is>
          <t>Part of wire</t>
        </is>
      </c>
      <c r="C547" t="n">
        <v>0</v>
      </c>
      <c r="D547" t="n">
        <v>0</v>
      </c>
      <c r="I547">
        <f>(((D547)/2) + (D548))</f>
        <v/>
      </c>
      <c r="J547">
        <f>((C547)*(((D547)/2) + (D548)))</f>
        <v/>
      </c>
    </row>
    <row r="548">
      <c r="A548" t="inlineStr">
        <is>
          <t>masterReg/register_reg_r1_0_31_12_17_i_6/I1</t>
        </is>
      </c>
      <c r="B548" t="inlineStr">
        <is>
          <t>Inpin</t>
        </is>
      </c>
      <c r="D548" t="n">
        <v>0</v>
      </c>
      <c r="E548" t="n">
        <v>0.052</v>
      </c>
      <c r="F548" t="n">
        <v>0.031</v>
      </c>
      <c r="G548" t="n">
        <v>0.137</v>
      </c>
      <c r="H548" t="n">
        <v>0.07199999999999999</v>
      </c>
    </row>
    <row r="549">
      <c r="A549" t="inlineStr">
        <is>
          <t>sw_IBUF[3]: sw_IBUF[3]_inst/O to masterReg/register_reg_r1_0_31_12_17_i_6/I1 sum delays</t>
        </is>
      </c>
      <c r="E549">
        <f>(E2 + E5 + E7 + E9 + E11 + E15 + E18 + E31 + E40 + E51 + E60 + E69 + E516 + E518 + E533 + E536 + E540 + E543 + E546 + E548)</f>
        <v/>
      </c>
      <c r="F549">
        <f>(F2 + F5 + F7 + F9 + F11 + F15 + F18 + F31 + F40 + F51 + F60 + F69 + F516 + F518 + F533 + F536 + F540 + F543 + F546 + F548)</f>
        <v/>
      </c>
      <c r="G549">
        <f>(G2 + G5 + G7 + G9 + G11 + G15 + G18 + G31 + G40 + G51 + G60 + G69 + G516 + G518 + G533 + G536 + G540 + G543 + G546 + G548)</f>
        <v/>
      </c>
      <c r="H549">
        <f>(H2 + H5 + H7 + H9 + H11 + H15 + H18 + H31 + H40 + H51 + H60 + H69 + H516 + H518 + H533 + H536 + H540 + H543 + H546 + H548)</f>
        <v/>
      </c>
      <c r="J549">
        <f>(J2 + J4 + J5 + J6 + J7 + J8 + J9 + J10 + J11 + J14 + J15 + J17 + J18 + J30 + J31 + J39 + J40 + J50 + J51 + J59 + J60 + J68 + J69 + J77 + J516 + J517 + J518 + J521 + J533 + J535 + J536 + J539 + J540 + J542 + J543 + J545 + J546 + J547 + J548)</f>
        <v/>
      </c>
    </row>
    <row r="550">
      <c r="A550" t="inlineStr">
        <is>
          <t>sw_IBUF[3]: sw_IBUF[3]_inst/O to masterReg/register_reg_r1_0_31_12_17_i_6/I1sum delays + cap delay</t>
        </is>
      </c>
      <c r="E550">
        <f>1000*(E549 + J549)</f>
        <v/>
      </c>
      <c r="F550">
        <f>1000*(F549 + J549)</f>
        <v/>
      </c>
      <c r="G550">
        <f>1000*(G549 + J549)</f>
        <v/>
      </c>
      <c r="H550">
        <f>1000*(H549 + J549)</f>
        <v/>
      </c>
    </row>
    <row r="552">
      <c r="A552" t="inlineStr">
        <is>
          <t>sw_IBUF[3]: sw_IBUF[3]_inst/O to masterReg/register_reg_r1_0_31_12_17_i_6/I1Total delay (from Vivado)</t>
        </is>
      </c>
      <c r="E552" t="inlineStr">
        <is>
          <t>1330</t>
        </is>
      </c>
      <c r="F552" t="inlineStr">
        <is>
          <t>1137</t>
        </is>
      </c>
      <c r="G552" t="inlineStr">
        <is>
          <t>2255</t>
        </is>
      </c>
      <c r="H552" t="inlineStr">
        <is>
          <t>1882</t>
        </is>
      </c>
    </row>
    <row r="554">
      <c r="A554" t="inlineStr">
        <is>
          <t>INT_R_X3Y44/INT_R.NE2END3-&gt;&gt;SE2BEG3</t>
        </is>
      </c>
      <c r="B554" t="inlineStr">
        <is>
          <t>Buffer</t>
        </is>
      </c>
      <c r="C554" t="n">
        <v>1.1851186875</v>
      </c>
      <c r="D554" t="n">
        <v>0.008473000000000001</v>
      </c>
      <c r="E554" t="n">
        <v>0.042</v>
      </c>
      <c r="F554" t="n">
        <v>0.034</v>
      </c>
      <c r="G554" t="n">
        <v>0.138</v>
      </c>
      <c r="H554" t="n">
        <v>0.114</v>
      </c>
      <c r="I554">
        <f>((D560 + D571) + (D555 + D556 + D557 + D558 + D559))</f>
        <v/>
      </c>
      <c r="J554">
        <f>(((D560 + D571) + (D555 + D556 + D557 + D558 + D559))*C554)</f>
        <v/>
      </c>
    </row>
    <row r="555">
      <c r="A555" t="inlineStr">
        <is>
          <t>INT_R_X3Y44/SE2BEG3</t>
        </is>
      </c>
      <c r="B555" t="inlineStr">
        <is>
          <t>Part of wire</t>
        </is>
      </c>
      <c r="C555" t="n">
        <v>0</v>
      </c>
      <c r="D555" t="n">
        <v>0</v>
      </c>
    </row>
    <row r="556">
      <c r="A556" t="inlineStr">
        <is>
          <t>INT_L_X4Y43/SE2END3</t>
        </is>
      </c>
      <c r="B556" t="inlineStr">
        <is>
          <t>Part of wire</t>
        </is>
      </c>
      <c r="C556" t="n">
        <v>0</v>
      </c>
      <c r="D556" t="n">
        <v>0</v>
      </c>
    </row>
    <row r="557">
      <c r="A557" t="inlineStr">
        <is>
          <t>INT_R_X3Y43/SE2A3</t>
        </is>
      </c>
      <c r="B557" t="inlineStr">
        <is>
          <t>Part of wire</t>
        </is>
      </c>
      <c r="C557" t="n">
        <v>0</v>
      </c>
      <c r="D557" t="n">
        <v>0</v>
      </c>
    </row>
    <row r="558">
      <c r="A558" t="inlineStr">
        <is>
          <t>CLBLM_R_X3Y43/CLBLM_SE2A3</t>
        </is>
      </c>
      <c r="B558" t="inlineStr">
        <is>
          <t>Part of wire</t>
        </is>
      </c>
      <c r="C558" t="n">
        <v>0.090332</v>
      </c>
      <c r="D558" t="n">
        <v>0.005065</v>
      </c>
    </row>
    <row r="559">
      <c r="A559" t="inlineStr">
        <is>
          <t>CLBLL_L_X4Y43/CLBLL_SE2A3</t>
        </is>
      </c>
      <c r="B559" t="inlineStr">
        <is>
          <t>Part of wire</t>
        </is>
      </c>
      <c r="C559" t="n">
        <v>0.07904000000000001</v>
      </c>
      <c r="D559" t="n">
        <v>0.005065</v>
      </c>
      <c r="I559">
        <f>(((D555 + D556 + D557 + D558 + D559)/2) + (D560 + D571))</f>
        <v/>
      </c>
      <c r="J559">
        <f>((C555 + C556 + C557 + C558 + C559)*(((D555 + D556 + D557 + D558 + D559)/2) + (D560 + D571)))</f>
        <v/>
      </c>
    </row>
    <row r="560">
      <c r="A560" t="inlineStr">
        <is>
          <t>INT_L_X4Y43/INT_L.SE2END3-&gt;&gt;IMUX_L7</t>
        </is>
      </c>
      <c r="B560" t="inlineStr">
        <is>
          <t>Buffer</t>
        </is>
      </c>
      <c r="C560" t="n">
        <v>1.6107141875</v>
      </c>
      <c r="D560" t="n">
        <v>0.007713</v>
      </c>
      <c r="E560" t="n">
        <v>0.047</v>
      </c>
      <c r="F560" t="n">
        <v>0.038</v>
      </c>
      <c r="G560" t="n">
        <v>0.138</v>
      </c>
      <c r="H560" t="n">
        <v>0.114</v>
      </c>
      <c r="I560">
        <f>((((D565) + (D564))) + (D561 + D562))</f>
        <v/>
      </c>
      <c r="J560">
        <f>(((((D565) + (D564))) + (D561 + D562))*C560)</f>
        <v/>
      </c>
    </row>
    <row r="561">
      <c r="A561" t="inlineStr">
        <is>
          <t>INT_L_X4Y43/IMUX_L7</t>
        </is>
      </c>
      <c r="B561" t="inlineStr">
        <is>
          <t>Part of wire</t>
        </is>
      </c>
      <c r="C561" t="n">
        <v>0</v>
      </c>
      <c r="D561" t="n">
        <v>0</v>
      </c>
    </row>
    <row r="562">
      <c r="A562" t="inlineStr">
        <is>
          <t>CLBLL_L_X4Y43/CLBLL_IMUX7</t>
        </is>
      </c>
      <c r="B562" t="inlineStr">
        <is>
          <t>Part of wire</t>
        </is>
      </c>
      <c r="C562" t="n">
        <v>0</v>
      </c>
      <c r="D562" t="n">
        <v>0</v>
      </c>
      <c r="I562">
        <f>(((D561 + D562)/2) + (((D565) + (D564))))</f>
        <v/>
      </c>
      <c r="J562">
        <f>((C561 + C562)*(((D561 + D562)/2) + (((D565) + (D564)))))</f>
        <v/>
      </c>
    </row>
    <row r="563">
      <c r="A563" t="inlineStr">
        <is>
          <t>CLBLL_L_X4Y43/CLBLL_L.CLBLL_IMUX7-&gt;CLBLL_LL_A1</t>
        </is>
      </c>
      <c r="B563" t="inlineStr">
        <is>
          <t>PassTransistor</t>
        </is>
      </c>
      <c r="C563" t="n">
        <v>0</v>
      </c>
      <c r="E563" t="n">
        <v>0</v>
      </c>
      <c r="F563" t="n">
        <v>0</v>
      </c>
      <c r="G563" t="n">
        <v>0</v>
      </c>
      <c r="H563" t="n">
        <v>0</v>
      </c>
      <c r="I563">
        <f>((D565) + (D564))</f>
        <v/>
      </c>
      <c r="J563">
        <f>(((D565) + (D564))*C563)</f>
        <v/>
      </c>
    </row>
    <row r="564">
      <c r="A564" t="inlineStr">
        <is>
          <t>CLBLL_L_X4Y43/CLBLL_LL_A1</t>
        </is>
      </c>
      <c r="B564" t="inlineStr">
        <is>
          <t>Part of wire</t>
        </is>
      </c>
      <c r="C564" t="n">
        <v>0</v>
      </c>
      <c r="D564" t="n">
        <v>0.005682</v>
      </c>
      <c r="I564">
        <f>(((D564)/2) + (D565))</f>
        <v/>
      </c>
      <c r="J564">
        <f>((C564)*(((D564)/2) + (D565)))</f>
        <v/>
      </c>
    </row>
    <row r="565">
      <c r="A565" t="inlineStr">
        <is>
          <t>masterReg/readData1[1]_i_1/I1</t>
        </is>
      </c>
      <c r="B565" t="inlineStr">
        <is>
          <t>Inpin</t>
        </is>
      </c>
      <c r="D565" t="n">
        <v>0</v>
      </c>
      <c r="E565" t="n">
        <v>0.214</v>
      </c>
      <c r="F565" t="n">
        <v>0.172</v>
      </c>
      <c r="G565" t="n">
        <v>0.516</v>
      </c>
      <c r="H565" t="n">
        <v>0.416</v>
      </c>
    </row>
    <row r="566">
      <c r="A566" t="inlineStr">
        <is>
          <t>sw_IBUF[3]: sw_IBUF[3]_inst/O to masterReg/readData1[1]_i_1/I1 sum delays</t>
        </is>
      </c>
      <c r="E566">
        <f>(E2 + E5 + E7 + E9 + E11 + E15 + E18 + E31 + E40 + E51 + E60 + E69 + E516 + E518 + E554 + E560 + E563 + E565)</f>
        <v/>
      </c>
      <c r="F566">
        <f>(F2 + F5 + F7 + F9 + F11 + F15 + F18 + F31 + F40 + F51 + F60 + F69 + F516 + F518 + F554 + F560 + F563 + F565)</f>
        <v/>
      </c>
      <c r="G566">
        <f>(G2 + G5 + G7 + G9 + G11 + G15 + G18 + G31 + G40 + G51 + G60 + G69 + G516 + G518 + G554 + G560 + G563 + G565)</f>
        <v/>
      </c>
      <c r="H566">
        <f>(H2 + H5 + H7 + H9 + H11 + H15 + H18 + H31 + H40 + H51 + H60 + H69 + H516 + H518 + H554 + H560 + H563 + H565)</f>
        <v/>
      </c>
      <c r="J566">
        <f>(J2 + J4 + J5 + J6 + J7 + J8 + J9 + J10 + J11 + J14 + J15 + J17 + J18 + J30 + J31 + J39 + J40 + J50 + J51 + J59 + J60 + J68 + J69 + J77 + J516 + J517 + J518 + J521 + J554 + J559 + J560 + J562 + J563 + J564 + J565)</f>
        <v/>
      </c>
    </row>
    <row r="567">
      <c r="A567" t="inlineStr">
        <is>
          <t>sw_IBUF[3]: sw_IBUF[3]_inst/O to masterReg/readData1[1]_i_1/I1sum delays + cap delay</t>
        </is>
      </c>
      <c r="E567">
        <f>1000*(E566 + J566)</f>
        <v/>
      </c>
      <c r="F567">
        <f>1000*(F566 + J566)</f>
        <v/>
      </c>
      <c r="G567">
        <f>1000*(G566 + J566)</f>
        <v/>
      </c>
      <c r="H567">
        <f>1000*(H566 + J566)</f>
        <v/>
      </c>
    </row>
    <row r="569">
      <c r="A569" t="inlineStr">
        <is>
          <t>sw_IBUF[3]: sw_IBUF[3]_inst/O to masterReg/readData1[1]_i_1/I1Total delay (from Vivado)</t>
        </is>
      </c>
      <c r="E569" t="inlineStr">
        <is>
          <t>1377</t>
        </is>
      </c>
      <c r="F569" t="inlineStr">
        <is>
          <t>1185</t>
        </is>
      </c>
      <c r="G569" t="inlineStr">
        <is>
          <t>2389</t>
        </is>
      </c>
      <c r="H569" t="inlineStr">
        <is>
          <t>2018</t>
        </is>
      </c>
    </row>
    <row r="571">
      <c r="A571" t="inlineStr">
        <is>
          <t>INT_L_X4Y43/INT_L.SE2END3-&gt;&gt;IMUX_L15</t>
        </is>
      </c>
      <c r="B571" t="inlineStr">
        <is>
          <t>Buffer</t>
        </is>
      </c>
      <c r="C571" t="n">
        <v>1.6107141875</v>
      </c>
      <c r="D571" t="n">
        <v>0.007713</v>
      </c>
      <c r="E571" t="n">
        <v>0.047</v>
      </c>
      <c r="F571" t="n">
        <v>0.038</v>
      </c>
      <c r="G571" t="n">
        <v>0.138</v>
      </c>
      <c r="H571" t="n">
        <v>0.114</v>
      </c>
      <c r="I571">
        <f>((((D576) + (D575))) + (D572 + D573))</f>
        <v/>
      </c>
      <c r="J571">
        <f>(((((D576) + (D575))) + (D572 + D573))*C571)</f>
        <v/>
      </c>
    </row>
    <row r="572">
      <c r="A572" t="inlineStr">
        <is>
          <t>INT_L_X4Y43/IMUX_L15</t>
        </is>
      </c>
      <c r="B572" t="inlineStr">
        <is>
          <t>Part of wire</t>
        </is>
      </c>
      <c r="C572" t="n">
        <v>0</v>
      </c>
      <c r="D572" t="n">
        <v>0</v>
      </c>
    </row>
    <row r="573">
      <c r="A573" t="inlineStr">
        <is>
          <t>CLBLL_L_X4Y43/CLBLL_IMUX15</t>
        </is>
      </c>
      <c r="B573" t="inlineStr">
        <is>
          <t>Part of wire</t>
        </is>
      </c>
      <c r="C573" t="n">
        <v>0</v>
      </c>
      <c r="D573" t="n">
        <v>0</v>
      </c>
      <c r="I573">
        <f>(((D572 + D573)/2) + (((D576) + (D575))))</f>
        <v/>
      </c>
      <c r="J573">
        <f>((C572 + C573)*(((D572 + D573)/2) + (((D576) + (D575)))))</f>
        <v/>
      </c>
    </row>
    <row r="574">
      <c r="A574" t="inlineStr">
        <is>
          <t>CLBLL_L_X4Y43/CLBLL_L.CLBLL_IMUX15-&gt;CLBLL_LL_B1</t>
        </is>
      </c>
      <c r="B574" t="inlineStr">
        <is>
          <t>PassTransistor</t>
        </is>
      </c>
      <c r="C574" t="n">
        <v>0</v>
      </c>
      <c r="E574" t="n">
        <v>0</v>
      </c>
      <c r="F574" t="n">
        <v>0</v>
      </c>
      <c r="G574" t="n">
        <v>0</v>
      </c>
      <c r="H574" t="n">
        <v>0</v>
      </c>
      <c r="I574">
        <f>((D576) + (D575))</f>
        <v/>
      </c>
      <c r="J574">
        <f>(((D576) + (D575))*C574)</f>
        <v/>
      </c>
    </row>
    <row r="575">
      <c r="A575" t="inlineStr">
        <is>
          <t>CLBLL_L_X4Y43/CLBLL_LL_B1</t>
        </is>
      </c>
      <c r="B575" t="inlineStr">
        <is>
          <t>Part of wire</t>
        </is>
      </c>
      <c r="C575" t="n">
        <v>0</v>
      </c>
      <c r="D575" t="n">
        <v>0</v>
      </c>
      <c r="I575">
        <f>(((D575)/2) + (D576))</f>
        <v/>
      </c>
      <c r="J575">
        <f>((C575)*(((D575)/2) + (D576)))</f>
        <v/>
      </c>
    </row>
    <row r="576">
      <c r="A576" t="inlineStr">
        <is>
          <t>masterReg/readData2[1]_i_1/I1</t>
        </is>
      </c>
      <c r="B576" t="inlineStr">
        <is>
          <t>Inpin</t>
        </is>
      </c>
      <c r="D576" t="n">
        <v>0</v>
      </c>
      <c r="E576" t="n">
        <v>0.213</v>
      </c>
      <c r="F576" t="n">
        <v>0.171</v>
      </c>
      <c r="G576" t="n">
        <v>0.518</v>
      </c>
      <c r="H576" t="n">
        <v>0.417</v>
      </c>
    </row>
    <row r="577">
      <c r="A577" t="inlineStr">
        <is>
          <t>sw_IBUF[3]: sw_IBUF[3]_inst/O to masterReg/readData2[1]_i_1/I1 sum delays</t>
        </is>
      </c>
      <c r="E577">
        <f>(E2 + E5 + E7 + E9 + E11 + E15 + E18 + E31 + E40 + E51 + E60 + E69 + E516 + E518 + E554 + E571 + E574 + E576)</f>
        <v/>
      </c>
      <c r="F577">
        <f>(F2 + F5 + F7 + F9 + F11 + F15 + F18 + F31 + F40 + F51 + F60 + F69 + F516 + F518 + F554 + F571 + F574 + F576)</f>
        <v/>
      </c>
      <c r="G577">
        <f>(G2 + G5 + G7 + G9 + G11 + G15 + G18 + G31 + G40 + G51 + G60 + G69 + G516 + G518 + G554 + G571 + G574 + G576)</f>
        <v/>
      </c>
      <c r="H577">
        <f>(H2 + H5 + H7 + H9 + H11 + H15 + H18 + H31 + H40 + H51 + H60 + H69 + H516 + H518 + H554 + H571 + H574 + H576)</f>
        <v/>
      </c>
      <c r="J577">
        <f>(J2 + J4 + J5 + J6 + J7 + J8 + J9 + J10 + J11 + J14 + J15 + J17 + J18 + J30 + J31 + J39 + J40 + J50 + J51 + J59 + J60 + J68 + J69 + J77 + J516 + J517 + J518 + J521 + J554 + J559 + J571 + J573 + J574 + J575 + J576)</f>
        <v/>
      </c>
    </row>
    <row r="578">
      <c r="A578" t="inlineStr">
        <is>
          <t>sw_IBUF[3]: sw_IBUF[3]_inst/O to masterReg/readData2[1]_i_1/I1sum delays + cap delay</t>
        </is>
      </c>
      <c r="E578">
        <f>1000*(E577 + J577)</f>
        <v/>
      </c>
      <c r="F578">
        <f>1000*(F577 + J577)</f>
        <v/>
      </c>
      <c r="G578">
        <f>1000*(G577 + J577)</f>
        <v/>
      </c>
      <c r="H578">
        <f>1000*(H577 + J577)</f>
        <v/>
      </c>
    </row>
    <row r="580">
      <c r="A580" t="inlineStr">
        <is>
          <t>sw_IBUF[3]: sw_IBUF[3]_inst/O to masterReg/readData2[1]_i_1/I1Total delay (from Vivado)</t>
        </is>
      </c>
      <c r="E580" t="inlineStr">
        <is>
          <t>1369</t>
        </is>
      </c>
      <c r="F580" t="inlineStr">
        <is>
          <t>1177</t>
        </is>
      </c>
      <c r="G580" t="inlineStr">
        <is>
          <t>2382</t>
        </is>
      </c>
      <c r="H580" t="inlineStr">
        <is>
          <t>2011</t>
        </is>
      </c>
    </row>
    <row r="582">
      <c r="A582" t="inlineStr">
        <is>
          <t>INT_R_X3Y44/INT_R.NE2END3-&gt;&gt;EL1BEG2</t>
        </is>
      </c>
      <c r="B582" t="inlineStr">
        <is>
          <t>Buffer</t>
        </is>
      </c>
      <c r="C582" t="n">
        <v>1.16220225</v>
      </c>
      <c r="D582" t="n">
        <v>0.008429000000000001</v>
      </c>
      <c r="E582" t="n">
        <v>0.043</v>
      </c>
      <c r="F582" t="n">
        <v>0.035</v>
      </c>
      <c r="G582" t="n">
        <v>0.123</v>
      </c>
      <c r="H582" t="n">
        <v>0.102</v>
      </c>
      <c r="I582">
        <f>((D587 + D1439) + (D583 + D584 + D585 + D586))</f>
        <v/>
      </c>
      <c r="J582">
        <f>(((D587 + D1439) + (D583 + D584 + D585 + D586))*C582)</f>
        <v/>
      </c>
    </row>
    <row r="583">
      <c r="A583" t="inlineStr">
        <is>
          <t>INT_R_X3Y44/EL1BEG2</t>
        </is>
      </c>
      <c r="B583" t="inlineStr">
        <is>
          <t>Part of wire</t>
        </is>
      </c>
      <c r="C583" t="n">
        <v>0</v>
      </c>
      <c r="D583" t="n">
        <v>0</v>
      </c>
    </row>
    <row r="584">
      <c r="A584" t="inlineStr">
        <is>
          <t>INT_L_X4Y44/EL1END2</t>
        </is>
      </c>
      <c r="B584" t="inlineStr">
        <is>
          <t>Part of wire</t>
        </is>
      </c>
      <c r="C584" t="n">
        <v>0</v>
      </c>
      <c r="D584" t="n">
        <v>0</v>
      </c>
    </row>
    <row r="585">
      <c r="A585" t="inlineStr">
        <is>
          <t>CLBLM_R_X3Y44/CLBLM_EL1BEG2</t>
        </is>
      </c>
      <c r="B585" t="inlineStr">
        <is>
          <t>Part of wire</t>
        </is>
      </c>
      <c r="C585" t="n">
        <v>0.052151</v>
      </c>
      <c r="D585" t="n">
        <v>0.004690000000000001</v>
      </c>
    </row>
    <row r="586">
      <c r="A586" t="inlineStr">
        <is>
          <t>CLBLL_L_X4Y44/CLBLL_EL1BEG2</t>
        </is>
      </c>
      <c r="B586" t="inlineStr">
        <is>
          <t>Part of wire</t>
        </is>
      </c>
      <c r="C586" t="n">
        <v>0.045632</v>
      </c>
      <c r="D586" t="n">
        <v>0.004690000000000001</v>
      </c>
      <c r="I586">
        <f>(((D583 + D584 + D585 + D586)/2) + (D587 + D1439))</f>
        <v/>
      </c>
      <c r="J586">
        <f>((C583 + C584 + C585 + C586)*(((D583 + D584 + D585 + D586)/2) + (D587 + D1439)))</f>
        <v/>
      </c>
    </row>
    <row r="587">
      <c r="A587" t="inlineStr">
        <is>
          <t>INT_L_X4Y44/INT_L.EL1END2-&gt;&gt;ER1BEG3</t>
        </is>
      </c>
      <c r="B587" t="inlineStr">
        <is>
          <t>Buffer</t>
        </is>
      </c>
      <c r="C587" t="n">
        <v>1.16220225</v>
      </c>
      <c r="D587" t="n">
        <v>0.008429000000000001</v>
      </c>
      <c r="E587" t="n">
        <v>0.044</v>
      </c>
      <c r="F587" t="n">
        <v>0.036</v>
      </c>
      <c r="G587" t="n">
        <v>0.122</v>
      </c>
      <c r="H587" t="n">
        <v>0.101</v>
      </c>
      <c r="I587">
        <f>((D591 + D604 + D629) + (D588 + D589 + D590))</f>
        <v/>
      </c>
      <c r="J587">
        <f>(((D591 + D604 + D629) + (D588 + D589 + D590))*C587)</f>
        <v/>
      </c>
    </row>
    <row r="588">
      <c r="A588" t="inlineStr">
        <is>
          <t>INT_L_X4Y44/ER1BEG3</t>
        </is>
      </c>
      <c r="B588" t="inlineStr">
        <is>
          <t>Part of wire</t>
        </is>
      </c>
      <c r="C588" t="n">
        <v>0</v>
      </c>
      <c r="D588" t="n">
        <v>0</v>
      </c>
    </row>
    <row r="589">
      <c r="A589" t="inlineStr">
        <is>
          <t>INT_R_X5Y44/ER1END3</t>
        </is>
      </c>
      <c r="B589" t="inlineStr">
        <is>
          <t>Part of wire</t>
        </is>
      </c>
      <c r="C589" t="n">
        <v>0</v>
      </c>
      <c r="D589" t="n">
        <v>0</v>
      </c>
    </row>
    <row r="590">
      <c r="A590" t="inlineStr">
        <is>
          <t>INT_R_X5Y45/ER1END_N3_3</t>
        </is>
      </c>
      <c r="B590" t="inlineStr">
        <is>
          <t>Part of wire</t>
        </is>
      </c>
      <c r="C590" t="n">
        <v>0</v>
      </c>
      <c r="D590" t="n">
        <v>0</v>
      </c>
      <c r="I590">
        <f>(((D588 + D589 + D590)/2) + (D591 + D604 + D629))</f>
        <v/>
      </c>
      <c r="J590">
        <f>((C588 + C589 + C590)*(((D588 + D589 + D590)/2) + (D591 + D604 + D629)))</f>
        <v/>
      </c>
    </row>
    <row r="591">
      <c r="A591" t="inlineStr">
        <is>
          <t>INT_R_X5Y44/INT_R.ER1END3-&gt;&gt;BYP_ALT6</t>
        </is>
      </c>
      <c r="B591" t="inlineStr">
        <is>
          <t>Buffer</t>
        </is>
      </c>
      <c r="C591" t="n">
        <v>0</v>
      </c>
      <c r="D591" t="n">
        <v>0.00757</v>
      </c>
      <c r="E591" t="n">
        <v>0</v>
      </c>
      <c r="F591" t="n">
        <v>0</v>
      </c>
      <c r="G591" t="n">
        <v>0</v>
      </c>
      <c r="H591" t="n">
        <v>0</v>
      </c>
      <c r="I591">
        <f>((D593) + (D592))</f>
        <v/>
      </c>
      <c r="J591">
        <f>(((D593) + (D592))*C591)</f>
        <v/>
      </c>
    </row>
    <row r="592">
      <c r="A592" t="inlineStr">
        <is>
          <t>INT_R_X5Y44/BYP_ALT6</t>
        </is>
      </c>
      <c r="B592" t="inlineStr">
        <is>
          <t>Part of wire</t>
        </is>
      </c>
      <c r="C592" t="n">
        <v>0</v>
      </c>
      <c r="D592" t="n">
        <v>0</v>
      </c>
      <c r="I592">
        <f>(((D592)/2) + (D593))</f>
        <v/>
      </c>
      <c r="J592">
        <f>((C592)*(((D592)/2) + (D593)))</f>
        <v/>
      </c>
    </row>
    <row r="593">
      <c r="A593" t="inlineStr">
        <is>
          <t>INT_R_X5Y44/INT_R.BYP_ALT6-&gt;&gt;BYP6</t>
        </is>
      </c>
      <c r="B593" t="inlineStr">
        <is>
          <t>Buffer</t>
        </is>
      </c>
      <c r="C593" t="n">
        <v>3.489880625</v>
      </c>
      <c r="D593" t="n">
        <v>0</v>
      </c>
      <c r="E593" t="n">
        <v>0.055</v>
      </c>
      <c r="F593" t="n">
        <v>0.045</v>
      </c>
      <c r="G593" t="n">
        <v>0.179</v>
      </c>
      <c r="H593" t="n">
        <v>0.148</v>
      </c>
      <c r="I593">
        <f>((((D598) + (D597))) + (D594 + D595))</f>
        <v/>
      </c>
      <c r="J593">
        <f>(((((D598) + (D597))) + (D594 + D595))*C593)</f>
        <v/>
      </c>
    </row>
    <row r="594">
      <c r="A594" t="inlineStr">
        <is>
          <t>INT_R_X5Y44/BYP6</t>
        </is>
      </c>
      <c r="B594" t="inlineStr">
        <is>
          <t>Part of wire</t>
        </is>
      </c>
      <c r="C594" t="n">
        <v>0</v>
      </c>
      <c r="D594" t="n">
        <v>0</v>
      </c>
    </row>
    <row r="595">
      <c r="A595" t="inlineStr">
        <is>
          <t>CLBLM_R_X5Y44/CLBLM_BYP6</t>
        </is>
      </c>
      <c r="B595" t="inlineStr">
        <is>
          <t>Part of wire</t>
        </is>
      </c>
      <c r="C595" t="n">
        <v>0</v>
      </c>
      <c r="D595" t="n">
        <v>0</v>
      </c>
      <c r="I595">
        <f>(((D594 + D595)/2) + (((D598) + (D597))))</f>
        <v/>
      </c>
      <c r="J595">
        <f>((C594 + C595)*(((D594 + D595)/2) + (((D598) + (D597)))))</f>
        <v/>
      </c>
    </row>
    <row r="596">
      <c r="A596" t="inlineStr">
        <is>
          <t>CLBLM_R_X5Y44/CLBLM_R.CLBLM_BYP6-&gt;CLBLM_M_DX</t>
        </is>
      </c>
      <c r="B596" t="inlineStr">
        <is>
          <t>PassTransistor</t>
        </is>
      </c>
      <c r="C596" t="n">
        <v>0</v>
      </c>
      <c r="E596" t="n">
        <v>0</v>
      </c>
      <c r="F596" t="n">
        <v>0</v>
      </c>
      <c r="G596" t="n">
        <v>0</v>
      </c>
      <c r="H596" t="n">
        <v>0</v>
      </c>
      <c r="I596">
        <f>((D598) + (D597))</f>
        <v/>
      </c>
      <c r="J596">
        <f>(((D598) + (D597))*C596)</f>
        <v/>
      </c>
    </row>
    <row r="597">
      <c r="A597" t="inlineStr">
        <is>
          <t>CLBLM_R_X5Y44/CLBLM_M_DX</t>
        </is>
      </c>
      <c r="B597" t="inlineStr">
        <is>
          <t>Part of wire</t>
        </is>
      </c>
      <c r="C597" t="n">
        <v>0</v>
      </c>
      <c r="D597" t="n">
        <v>0</v>
      </c>
      <c r="I597">
        <f>(((D597)/2) + (D598))</f>
        <v/>
      </c>
      <c r="J597">
        <f>((C597)*(((D597)/2) + (D598)))</f>
        <v/>
      </c>
    </row>
    <row r="598">
      <c r="A598" t="inlineStr">
        <is>
          <t>Address_register_reg[3]/D</t>
        </is>
      </c>
      <c r="B598" t="inlineStr">
        <is>
          <t>Inpin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t="inlineStr">
        <is>
          <t>sw_IBUF[3]: sw_IBUF[3]_inst/O to Address_register_reg[3]/D sum delays</t>
        </is>
      </c>
      <c r="E599">
        <f>(E2 + E5 + E7 + E9 + E11 + E15 + E18 + E31 + E40 + E51 + E60 + E69 + E516 + E518 + E582 + E587 + E591 + E593 + E596 + E598)</f>
        <v/>
      </c>
      <c r="F599">
        <f>(F2 + F5 + F7 + F9 + F11 + F15 + F18 + F31 + F40 + F51 + F60 + F69 + F516 + F518 + F582 + F587 + F591 + F593 + F596 + F598)</f>
        <v/>
      </c>
      <c r="G599">
        <f>(G2 + G5 + G7 + G9 + G11 + G15 + G18 + G31 + G40 + G51 + G60 + G69 + G516 + G518 + G582 + G587 + G591 + G593 + G596 + G598)</f>
        <v/>
      </c>
      <c r="H599">
        <f>(H2 + H5 + H7 + H9 + H11 + H15 + H18 + H31 + H40 + H51 + H60 + H69 + H516 + H518 + H582 + H587 + H591 + H593 + H596 + H598)</f>
        <v/>
      </c>
      <c r="J599">
        <f>(J2 + J4 + J5 + J6 + J7 + J8 + J9 + J10 + J11 + J14 + J15 + J17 + J18 + J30 + J31 + J39 + J40 + J50 + J51 + J59 + J60 + J68 + J69 + J77 + J516 + J517 + J518 + J521 + J582 + J586 + J587 + J590 + J591 + J592 + J593 + J595 + J596 + J597 + J598)</f>
        <v/>
      </c>
    </row>
    <row r="600">
      <c r="A600" t="inlineStr">
        <is>
          <t>sw_IBUF[3]: sw_IBUF[3]_inst/O to Address_register_reg[3]/Dsum delays + cap delay</t>
        </is>
      </c>
      <c r="E600">
        <f>1000*(E599 + J599)</f>
        <v/>
      </c>
      <c r="F600">
        <f>1000*(F599 + J599)</f>
        <v/>
      </c>
      <c r="G600">
        <f>1000*(G599 + J599)</f>
        <v/>
      </c>
      <c r="H600">
        <f>1000*(H599 + J599)</f>
        <v/>
      </c>
    </row>
    <row r="602">
      <c r="A602" t="inlineStr">
        <is>
          <t>sw_IBUF[3]: sw_IBUF[3]_inst/O to Address_register_reg[3]/DTotal delay (from Vivado)</t>
        </is>
      </c>
      <c r="E602" t="inlineStr">
        <is>
          <t>1231</t>
        </is>
      </c>
      <c r="F602" t="inlineStr">
        <is>
          <t>1072</t>
        </is>
      </c>
      <c r="G602" t="inlineStr">
        <is>
          <t>2093</t>
        </is>
      </c>
      <c r="H602" t="inlineStr">
        <is>
          <t>1786</t>
        </is>
      </c>
    </row>
    <row r="604">
      <c r="A604" t="inlineStr">
        <is>
          <t>INT_R_X5Y44/INT_R.ER1END3-&gt;&gt;SL1BEG3</t>
        </is>
      </c>
      <c r="B604" t="inlineStr">
        <is>
          <t>Buffer</t>
        </is>
      </c>
      <c r="C604" t="n">
        <v>1.16220225</v>
      </c>
      <c r="D604" t="n">
        <v>0.008429000000000001</v>
      </c>
      <c r="E604" t="n">
        <v>0.054</v>
      </c>
      <c r="F604" t="n">
        <v>0.044</v>
      </c>
      <c r="G604" t="n">
        <v>0.131</v>
      </c>
      <c r="H604" t="n">
        <v>0.108</v>
      </c>
      <c r="I604">
        <f>((D607 + D618) + (D605 + D606))</f>
        <v/>
      </c>
      <c r="J604">
        <f>(((D607 + D618) + (D605 + D606))*C604)</f>
        <v/>
      </c>
    </row>
    <row r="605">
      <c r="A605" t="inlineStr">
        <is>
          <t>INT_R_X5Y44/SL1BEG3</t>
        </is>
      </c>
      <c r="B605" t="inlineStr">
        <is>
          <t>Part of wire</t>
        </is>
      </c>
      <c r="C605" t="n">
        <v>0</v>
      </c>
      <c r="D605" t="n">
        <v>0</v>
      </c>
    </row>
    <row r="606">
      <c r="A606" t="inlineStr">
        <is>
          <t>INT_R_X5Y43/SL1END3</t>
        </is>
      </c>
      <c r="B606" t="inlineStr">
        <is>
          <t>Part of wire</t>
        </is>
      </c>
      <c r="C606" t="n">
        <v>0</v>
      </c>
      <c r="D606" t="n">
        <v>0</v>
      </c>
      <c r="I606">
        <f>(((D605 + D606)/2) + (D607 + D618))</f>
        <v/>
      </c>
      <c r="J606">
        <f>((C605 + C606)*(((D605 + D606)/2) + (D607 + D618)))</f>
        <v/>
      </c>
    </row>
    <row r="607">
      <c r="A607" t="inlineStr">
        <is>
          <t>INT_R_X5Y43/INT_R.SL1END3-&gt;&gt;IMUX39</t>
        </is>
      </c>
      <c r="B607" t="inlineStr">
        <is>
          <t>Buffer</t>
        </is>
      </c>
      <c r="C607" t="n">
        <v>1.6107141875</v>
      </c>
      <c r="D607" t="n">
        <v>0.007713</v>
      </c>
      <c r="E607" t="n">
        <v>0.047</v>
      </c>
      <c r="F607" t="n">
        <v>0.038</v>
      </c>
      <c r="G607" t="n">
        <v>0.138</v>
      </c>
      <c r="H607" t="n">
        <v>0.114</v>
      </c>
      <c r="I607">
        <f>((((D612) + (D611))) + (D608 + D609))</f>
        <v/>
      </c>
      <c r="J607">
        <f>(((((D612) + (D611))) + (D608 + D609))*C607)</f>
        <v/>
      </c>
    </row>
    <row r="608">
      <c r="A608" t="inlineStr">
        <is>
          <t>INT_R_X5Y43/IMUX39</t>
        </is>
      </c>
      <c r="B608" t="inlineStr">
        <is>
          <t>Part of wire</t>
        </is>
      </c>
      <c r="C608" t="n">
        <v>0</v>
      </c>
      <c r="D608" t="n">
        <v>0</v>
      </c>
    </row>
    <row r="609">
      <c r="A609" t="inlineStr">
        <is>
          <t>CLBLM_R_X5Y43/CLBLM_IMUX39</t>
        </is>
      </c>
      <c r="B609" t="inlineStr">
        <is>
          <t>Part of wire</t>
        </is>
      </c>
      <c r="C609" t="n">
        <v>0</v>
      </c>
      <c r="D609" t="n">
        <v>0</v>
      </c>
      <c r="I609">
        <f>(((D608 + D609)/2) + (((D612) + (D611))))</f>
        <v/>
      </c>
      <c r="J609">
        <f>((C608 + C609)*(((D608 + D609)/2) + (((D612) + (D611)))))</f>
        <v/>
      </c>
    </row>
    <row r="610">
      <c r="A610" t="inlineStr">
        <is>
          <t>CLBLM_R_X5Y43/CLBLM_R.CLBLM_IMUX39-&gt;CLBLM_L_D3</t>
        </is>
      </c>
      <c r="B610" t="inlineStr">
        <is>
          <t>PassTransistor</t>
        </is>
      </c>
      <c r="C610" t="n">
        <v>0</v>
      </c>
      <c r="E610" t="n">
        <v>0</v>
      </c>
      <c r="F610" t="n">
        <v>0</v>
      </c>
      <c r="G610" t="n">
        <v>0</v>
      </c>
      <c r="H610" t="n">
        <v>0</v>
      </c>
      <c r="I610">
        <f>((D612) + (D611))</f>
        <v/>
      </c>
      <c r="J610">
        <f>(((D612) + (D611))*C610)</f>
        <v/>
      </c>
    </row>
    <row r="611">
      <c r="A611" t="inlineStr">
        <is>
          <t>CLBLM_R_X5Y43/CLBLM_L_D3</t>
        </is>
      </c>
      <c r="B611" t="inlineStr">
        <is>
          <t>Part of wire</t>
        </is>
      </c>
      <c r="C611" t="n">
        <v>0</v>
      </c>
      <c r="D611" t="n">
        <v>0</v>
      </c>
      <c r="I611">
        <f>(((D611)/2) + (D612))</f>
        <v/>
      </c>
      <c r="J611">
        <f>((C611)*(((D611)/2) + (D612)))</f>
        <v/>
      </c>
    </row>
    <row r="612">
      <c r="A612" t="inlineStr">
        <is>
          <t>masterReg/register_reg_r1_0_31_6_11_i_1/I1</t>
        </is>
      </c>
      <c r="B612" t="inlineStr">
        <is>
          <t>Inpin</t>
        </is>
      </c>
      <c r="D612" t="n">
        <v>0</v>
      </c>
      <c r="E612" t="n">
        <v>0.136</v>
      </c>
      <c r="F612" t="n">
        <v>0.109</v>
      </c>
      <c r="G612" t="n">
        <v>0.346</v>
      </c>
      <c r="H612" t="n">
        <v>0.279</v>
      </c>
    </row>
    <row r="613">
      <c r="A613" t="inlineStr">
        <is>
          <t>sw_IBUF[3]: sw_IBUF[3]_inst/O to masterReg/register_reg_r1_0_31_6_11_i_1/I1 sum delays</t>
        </is>
      </c>
      <c r="E613">
        <f>(E2 + E5 + E7 + E9 + E11 + E15 + E18 + E31 + E40 + E51 + E60 + E69 + E516 + E518 + E582 + E587 + E604 + E607 + E610 + E612)</f>
        <v/>
      </c>
      <c r="F613">
        <f>(F2 + F5 + F7 + F9 + F11 + F15 + F18 + F31 + F40 + F51 + F60 + F69 + F516 + F518 + F582 + F587 + F604 + F607 + F610 + F612)</f>
        <v/>
      </c>
      <c r="G613">
        <f>(G2 + G5 + G7 + G9 + G11 + G15 + G18 + G31 + G40 + G51 + G60 + G69 + G516 + G518 + G582 + G587 + G604 + G607 + G610 + G612)</f>
        <v/>
      </c>
      <c r="H613">
        <f>(H2 + H5 + H7 + H9 + H11 + H15 + H18 + H31 + H40 + H51 + H60 + H69 + H516 + H518 + H582 + H587 + H604 + H607 + H610 + H612)</f>
        <v/>
      </c>
      <c r="J613">
        <f>(J2 + J4 + J5 + J6 + J7 + J8 + J9 + J10 + J11 + J14 + J15 + J17 + J18 + J30 + J31 + J39 + J40 + J50 + J51 + J59 + J60 + J68 + J69 + J77 + J516 + J517 + J518 + J521 + J582 + J586 + J587 + J590 + J604 + J606 + J607 + J609 + J610 + J611 + J612)</f>
        <v/>
      </c>
    </row>
    <row r="614">
      <c r="A614" t="inlineStr">
        <is>
          <t>sw_IBUF[3]: sw_IBUF[3]_inst/O to masterReg/register_reg_r1_0_31_6_11_i_1/I1sum delays + cap delay</t>
        </is>
      </c>
      <c r="E614">
        <f>1000*(E613 + J613)</f>
        <v/>
      </c>
      <c r="F614">
        <f>1000*(F613 + J613)</f>
        <v/>
      </c>
      <c r="G614">
        <f>1000*(G613 + J613)</f>
        <v/>
      </c>
      <c r="H614">
        <f>1000*(H613 + J613)</f>
        <v/>
      </c>
    </row>
    <row r="616">
      <c r="A616" t="inlineStr">
        <is>
          <t>sw_IBUF[3]: sw_IBUF[3]_inst/O to masterReg/register_reg_r1_0_31_6_11_i_1/I1Total delay (from Vivado)</t>
        </is>
      </c>
      <c r="E616" t="inlineStr">
        <is>
          <t>1429</t>
        </is>
      </c>
      <c r="F616" t="inlineStr">
        <is>
          <t>1234</t>
        </is>
      </c>
      <c r="G616" t="inlineStr">
        <is>
          <t>2462</t>
        </is>
      </c>
      <c r="H616" t="inlineStr">
        <is>
          <t>2087</t>
        </is>
      </c>
    </row>
    <row r="618">
      <c r="A618" t="inlineStr">
        <is>
          <t>INT_R_X5Y43/INT_R.SL1END3-&gt;&gt;IMUX47</t>
        </is>
      </c>
      <c r="B618" t="inlineStr">
        <is>
          <t>Buffer</t>
        </is>
      </c>
      <c r="C618" t="n">
        <v>1.6107141875</v>
      </c>
      <c r="D618" t="n">
        <v>0.007713</v>
      </c>
      <c r="E618" t="n">
        <v>0.047</v>
      </c>
      <c r="F618" t="n">
        <v>0.038</v>
      </c>
      <c r="G618" t="n">
        <v>0.138</v>
      </c>
      <c r="H618" t="n">
        <v>0.114</v>
      </c>
      <c r="I618">
        <f>((((D623) + (D622))) + (D619 + D620))</f>
        <v/>
      </c>
      <c r="J618">
        <f>(((((D623) + (D622))) + (D619 + D620))*C618)</f>
        <v/>
      </c>
    </row>
    <row r="619">
      <c r="A619" t="inlineStr">
        <is>
          <t>INT_R_X5Y43/IMUX47</t>
        </is>
      </c>
      <c r="B619" t="inlineStr">
        <is>
          <t>Part of wire</t>
        </is>
      </c>
      <c r="C619" t="n">
        <v>0</v>
      </c>
      <c r="D619" t="n">
        <v>0</v>
      </c>
    </row>
    <row r="620">
      <c r="A620" t="inlineStr">
        <is>
          <t>CLBLM_R_X5Y43/CLBLM_IMUX47</t>
        </is>
      </c>
      <c r="B620" t="inlineStr">
        <is>
          <t>Part of wire</t>
        </is>
      </c>
      <c r="C620" t="n">
        <v>0</v>
      </c>
      <c r="D620" t="n">
        <v>0</v>
      </c>
      <c r="I620">
        <f>(((D619 + D620)/2) + (((D623) + (D622))))</f>
        <v/>
      </c>
      <c r="J620">
        <f>((C619 + C620)*(((D619 + D620)/2) + (((D623) + (D622)))))</f>
        <v/>
      </c>
    </row>
    <row r="621">
      <c r="A621" t="inlineStr">
        <is>
          <t>CLBLM_R_X5Y43/CLBLM_R.CLBLM_IMUX47-&gt;CLBLM_M_D5</t>
        </is>
      </c>
      <c r="B621" t="inlineStr">
        <is>
          <t>PassTransistor</t>
        </is>
      </c>
      <c r="C621" t="n">
        <v>0</v>
      </c>
      <c r="E621" t="n">
        <v>0</v>
      </c>
      <c r="F621" t="n">
        <v>0</v>
      </c>
      <c r="G621" t="n">
        <v>0</v>
      </c>
      <c r="H621" t="n">
        <v>0</v>
      </c>
      <c r="I621">
        <f>((D623) + (D622))</f>
        <v/>
      </c>
      <c r="J621">
        <f>(((D623) + (D622))*C621)</f>
        <v/>
      </c>
    </row>
    <row r="622">
      <c r="A622" t="inlineStr">
        <is>
          <t>CLBLM_R_X5Y43/CLBLM_M_D5</t>
        </is>
      </c>
      <c r="B622" t="inlineStr">
        <is>
          <t>Part of wire</t>
        </is>
      </c>
      <c r="C622" t="n">
        <v>0</v>
      </c>
      <c r="D622" t="n">
        <v>0</v>
      </c>
      <c r="I622">
        <f>(((D622)/2) + (D623))</f>
        <v/>
      </c>
      <c r="J622">
        <f>((C622)*(((D622)/2) + (D623)))</f>
        <v/>
      </c>
    </row>
    <row r="623">
      <c r="A623" t="inlineStr">
        <is>
          <t>masterReg/register_reg_r1_0_31_0_5_i_4/I3</t>
        </is>
      </c>
      <c r="B623" t="inlineStr">
        <is>
          <t>Inpin</t>
        </is>
      </c>
      <c r="D623" t="n">
        <v>0</v>
      </c>
      <c r="E623" t="n">
        <v>0.052</v>
      </c>
      <c r="F623" t="n">
        <v>0.031</v>
      </c>
      <c r="G623" t="n">
        <v>0.137</v>
      </c>
      <c r="H623" t="n">
        <v>0.07199999999999999</v>
      </c>
    </row>
    <row r="624">
      <c r="A624" t="inlineStr">
        <is>
          <t>sw_IBUF[3]: sw_IBUF[3]_inst/O to masterReg/register_reg_r1_0_31_0_5_i_4/I3 sum delays</t>
        </is>
      </c>
      <c r="E624">
        <f>(E2 + E5 + E7 + E9 + E11 + E15 + E18 + E31 + E40 + E51 + E60 + E69 + E516 + E518 + E582 + E587 + E604 + E618 + E621 + E623)</f>
        <v/>
      </c>
      <c r="F624">
        <f>(F2 + F5 + F7 + F9 + F11 + F15 + F18 + F31 + F40 + F51 + F60 + F69 + F516 + F518 + F582 + F587 + F604 + F618 + F621 + F623)</f>
        <v/>
      </c>
      <c r="G624">
        <f>(G2 + G5 + G7 + G9 + G11 + G15 + G18 + G31 + G40 + G51 + G60 + G69 + G516 + G518 + G582 + G587 + G604 + G618 + G621 + G623)</f>
        <v/>
      </c>
      <c r="H624">
        <f>(H2 + H5 + H7 + H9 + H11 + H15 + H18 + H31 + H40 + H51 + H60 + H69 + H516 + H518 + H582 + H587 + H604 + H618 + H621 + H623)</f>
        <v/>
      </c>
      <c r="J624">
        <f>(J2 + J4 + J5 + J6 + J7 + J8 + J9 + J10 + J11 + J14 + J15 + J17 + J18 + J30 + J31 + J39 + J40 + J50 + J51 + J59 + J60 + J68 + J69 + J77 + J516 + J517 + J518 + J521 + J582 + J586 + J587 + J590 + J604 + J606 + J618 + J620 + J621 + J622 + J623)</f>
        <v/>
      </c>
    </row>
    <row r="625">
      <c r="A625" t="inlineStr">
        <is>
          <t>sw_IBUF[3]: sw_IBUF[3]_inst/O to masterReg/register_reg_r1_0_31_0_5_i_4/I3sum delays + cap delay</t>
        </is>
      </c>
      <c r="E625">
        <f>1000*(E624 + J624)</f>
        <v/>
      </c>
      <c r="F625">
        <f>1000*(F624 + J624)</f>
        <v/>
      </c>
      <c r="G625">
        <f>1000*(G624 + J624)</f>
        <v/>
      </c>
      <c r="H625">
        <f>1000*(H624 + J624)</f>
        <v/>
      </c>
    </row>
    <row r="627">
      <c r="A627" t="inlineStr">
        <is>
          <t>sw_IBUF[3]: sw_IBUF[3]_inst/O to masterReg/register_reg_r1_0_31_0_5_i_4/I3Total delay (from Vivado)</t>
        </is>
      </c>
      <c r="E627" t="inlineStr">
        <is>
          <t>1345</t>
        </is>
      </c>
      <c r="F627" t="inlineStr">
        <is>
          <t>1156</t>
        </is>
      </c>
      <c r="G627" t="inlineStr">
        <is>
          <t>2289</t>
        </is>
      </c>
      <c r="H627" t="inlineStr">
        <is>
          <t>1918</t>
        </is>
      </c>
    </row>
    <row r="629">
      <c r="A629" t="inlineStr">
        <is>
          <t>INT_R_X5Y44/INT_R.ER1END3-&gt;&gt;EE2BEG3</t>
        </is>
      </c>
      <c r="B629" t="inlineStr">
        <is>
          <t>Buffer</t>
        </is>
      </c>
      <c r="C629" t="n">
        <v>1.1851186875</v>
      </c>
      <c r="D629" t="n">
        <v>0.008473000000000001</v>
      </c>
      <c r="E629" t="n">
        <v>0.06</v>
      </c>
      <c r="F629" t="n">
        <v>0.05</v>
      </c>
      <c r="G629" t="n">
        <v>0.134</v>
      </c>
      <c r="H629" t="n">
        <v>0.111</v>
      </c>
      <c r="I629">
        <f>((D637 + D648 + D659 + D674 + D702) + (D630 + D631 + D632 + D633 + D634 + D635 + D636))</f>
        <v/>
      </c>
      <c r="J629">
        <f>(((D637 + D648 + D659 + D674 + D702) + (D630 + D631 + D632 + D633 + D634 + D635 + D636))*C629)</f>
        <v/>
      </c>
    </row>
    <row r="630">
      <c r="A630" t="inlineStr">
        <is>
          <t>INT_R_X5Y44/EE2BEG3</t>
        </is>
      </c>
      <c r="B630" t="inlineStr">
        <is>
          <t>Part of wire</t>
        </is>
      </c>
      <c r="C630" t="n">
        <v>0</v>
      </c>
      <c r="D630" t="n">
        <v>0</v>
      </c>
    </row>
    <row r="631">
      <c r="A631" t="inlineStr">
        <is>
          <t>INT_R_X7Y44/EE2END3</t>
        </is>
      </c>
      <c r="B631" t="inlineStr">
        <is>
          <t>Part of wire</t>
        </is>
      </c>
      <c r="C631" t="n">
        <v>0</v>
      </c>
      <c r="D631" t="n">
        <v>0</v>
      </c>
    </row>
    <row r="632">
      <c r="A632" t="inlineStr">
        <is>
          <t>CLBLM_R_X5Y44/CLBLM_EE2BEG3</t>
        </is>
      </c>
      <c r="B632" t="inlineStr">
        <is>
          <t>Part of wire</t>
        </is>
      </c>
      <c r="C632" t="n">
        <v>0</v>
      </c>
      <c r="D632" t="n">
        <v>0</v>
      </c>
    </row>
    <row r="633">
      <c r="A633" t="inlineStr">
        <is>
          <t>VBRK_X18Y46/VBRK_EE2BEG3</t>
        </is>
      </c>
      <c r="B633" t="inlineStr">
        <is>
          <t>Part of wire</t>
        </is>
      </c>
      <c r="C633" t="n">
        <v>0.01211</v>
      </c>
      <c r="D633" t="n">
        <v>0.00162</v>
      </c>
    </row>
    <row r="634">
      <c r="A634" t="inlineStr">
        <is>
          <t>BRAM_L_X6Y40/BRAM_EE2BEG3_4</t>
        </is>
      </c>
      <c r="B634" t="inlineStr">
        <is>
          <t>Part of wire</t>
        </is>
      </c>
      <c r="C634" t="n">
        <v>0.26892</v>
      </c>
      <c r="D634" t="n">
        <v>0.06043</v>
      </c>
    </row>
    <row r="635">
      <c r="A635" t="inlineStr">
        <is>
          <t>BRAM_INT_INTERFACE_L_X6Y44/INT_INTERFACE_EE2BEG3</t>
        </is>
      </c>
      <c r="B635" t="inlineStr">
        <is>
          <t>Part of wire</t>
        </is>
      </c>
      <c r="C635" t="n">
        <v>0</v>
      </c>
      <c r="D635" t="n">
        <v>0</v>
      </c>
    </row>
    <row r="636">
      <c r="A636" t="inlineStr">
        <is>
          <t>INT_L_X6Y44/EE2A3</t>
        </is>
      </c>
      <c r="B636" t="inlineStr">
        <is>
          <t>Part of wire</t>
        </is>
      </c>
      <c r="C636" t="n">
        <v>0</v>
      </c>
      <c r="D636" t="n">
        <v>0</v>
      </c>
      <c r="I636">
        <f>(((D630 + D631 + D632 + D633 + D634 + D635 + D636)/2) + (D637 + D648 + D659 + D674 + D702))</f>
        <v/>
      </c>
      <c r="J636">
        <f>((C630 + C631 + C632 + C633 + C634 + C635 + C636)*(((D630 + D631 + D632 + D633 + D634 + D635 + D636)/2) + (D637 + D648 + D659 + D674 + D702)))</f>
        <v/>
      </c>
    </row>
    <row r="637">
      <c r="A637" t="inlineStr">
        <is>
          <t>INT_R_X7Y44/INT_R.EE2END3-&gt;&gt;IMUX7</t>
        </is>
      </c>
      <c r="B637" t="inlineStr">
        <is>
          <t>Buffer</t>
        </is>
      </c>
      <c r="C637" t="n">
        <v>1.6107141875</v>
      </c>
      <c r="D637" t="n">
        <v>0.007713</v>
      </c>
      <c r="E637" t="n">
        <v>0.047</v>
      </c>
      <c r="F637" t="n">
        <v>0.038</v>
      </c>
      <c r="G637" t="n">
        <v>0.138</v>
      </c>
      <c r="H637" t="n">
        <v>0.114</v>
      </c>
      <c r="I637">
        <f>((((D642) + (D641))) + (D638 + D639))</f>
        <v/>
      </c>
      <c r="J637">
        <f>(((((D642) + (D641))) + (D638 + D639))*C637)</f>
        <v/>
      </c>
    </row>
    <row r="638">
      <c r="A638" t="inlineStr">
        <is>
          <t>INT_R_X7Y44/IMUX7</t>
        </is>
      </c>
      <c r="B638" t="inlineStr">
        <is>
          <t>Part of wire</t>
        </is>
      </c>
      <c r="C638" t="n">
        <v>0</v>
      </c>
      <c r="D638" t="n">
        <v>0</v>
      </c>
    </row>
    <row r="639">
      <c r="A639" t="inlineStr">
        <is>
          <t>CLBLM_R_X7Y44/CLBLM_IMUX7</t>
        </is>
      </c>
      <c r="B639" t="inlineStr">
        <is>
          <t>Part of wire</t>
        </is>
      </c>
      <c r="C639" t="n">
        <v>0</v>
      </c>
      <c r="D639" t="n">
        <v>0</v>
      </c>
      <c r="I639">
        <f>(((D638 + D639)/2) + (((D642) + (D641))))</f>
        <v/>
      </c>
      <c r="J639">
        <f>((C638 + C639)*(((D638 + D639)/2) + (((D642) + (D641)))))</f>
        <v/>
      </c>
    </row>
    <row r="640">
      <c r="A640" t="inlineStr">
        <is>
          <t>CLBLM_R_X7Y44/CLBLM_R.CLBLM_IMUX7-&gt;CLBLM_M_A1</t>
        </is>
      </c>
      <c r="B640" t="inlineStr">
        <is>
          <t>PassTransistor</t>
        </is>
      </c>
      <c r="C640" t="n">
        <v>0</v>
      </c>
      <c r="E640" t="n">
        <v>0</v>
      </c>
      <c r="F640" t="n">
        <v>0</v>
      </c>
      <c r="G640" t="n">
        <v>0</v>
      </c>
      <c r="H640" t="n">
        <v>0</v>
      </c>
      <c r="I640">
        <f>((D642) + (D641))</f>
        <v/>
      </c>
      <c r="J640">
        <f>(((D642) + (D641))*C640)</f>
        <v/>
      </c>
    </row>
    <row r="641">
      <c r="A641" t="inlineStr">
        <is>
          <t>CLBLM_R_X7Y44/CLBLM_M_A1</t>
        </is>
      </c>
      <c r="B641" t="inlineStr">
        <is>
          <t>Part of wire</t>
        </is>
      </c>
      <c r="C641" t="n">
        <v>0</v>
      </c>
      <c r="D641" t="n">
        <v>0</v>
      </c>
      <c r="I641">
        <f>(((D641)/2) + (D642))</f>
        <v/>
      </c>
      <c r="J641">
        <f>((C641)*(((D641)/2) + (D642)))</f>
        <v/>
      </c>
    </row>
    <row r="642">
      <c r="A642" t="inlineStr">
        <is>
          <t>masterReg/readData1[6]_i_1/I1</t>
        </is>
      </c>
      <c r="B642" t="inlineStr">
        <is>
          <t>Inpin</t>
        </is>
      </c>
      <c r="D642" t="n">
        <v>0</v>
      </c>
      <c r="E642" t="n">
        <v>0.225</v>
      </c>
      <c r="F642" t="n">
        <v>0.18</v>
      </c>
      <c r="G642" t="n">
        <v>0.531</v>
      </c>
      <c r="H642" t="n">
        <v>0.428</v>
      </c>
    </row>
    <row r="643">
      <c r="A643" t="inlineStr">
        <is>
          <t>sw_IBUF[3]: sw_IBUF[3]_inst/O to masterReg/readData1[6]_i_1/I1 sum delays</t>
        </is>
      </c>
      <c r="E643">
        <f>(E2 + E5 + E7 + E9 + E11 + E15 + E18 + E31 + E40 + E51 + E60 + E69 + E516 + E518 + E582 + E587 + E629 + E637 + E640 + E642)</f>
        <v/>
      </c>
      <c r="F643">
        <f>(F2 + F5 + F7 + F9 + F11 + F15 + F18 + F31 + F40 + F51 + F60 + F69 + F516 + F518 + F582 + F587 + F629 + F637 + F640 + F642)</f>
        <v/>
      </c>
      <c r="G643">
        <f>(G2 + G5 + G7 + G9 + G11 + G15 + G18 + G31 + G40 + G51 + G60 + G69 + G516 + G518 + G582 + G587 + G629 + G637 + G640 + G642)</f>
        <v/>
      </c>
      <c r="H643">
        <f>(H2 + H5 + H7 + H9 + H11 + H15 + H18 + H31 + H40 + H51 + H60 + H69 + H516 + H518 + H582 + H587 + H629 + H637 + H640 + H642)</f>
        <v/>
      </c>
      <c r="J643">
        <f>(J2 + J4 + J5 + J6 + J7 + J8 + J9 + J10 + J11 + J14 + J15 + J17 + J18 + J30 + J31 + J39 + J40 + J50 + J51 + J59 + J60 + J68 + J69 + J77 + J516 + J517 + J518 + J521 + J582 + J586 + J587 + J590 + J629 + J636 + J637 + J639 + J640 + J641 + J642)</f>
        <v/>
      </c>
    </row>
    <row r="644">
      <c r="A644" t="inlineStr">
        <is>
          <t>sw_IBUF[3]: sw_IBUF[3]_inst/O to masterReg/readData1[6]_i_1/I1sum delays + cap delay</t>
        </is>
      </c>
      <c r="E644">
        <f>1000*(E643 + J643)</f>
        <v/>
      </c>
      <c r="F644">
        <f>1000*(F643 + J643)</f>
        <v/>
      </c>
      <c r="G644">
        <f>1000*(G643 + J643)</f>
        <v/>
      </c>
      <c r="H644">
        <f>1000*(H643 + J643)</f>
        <v/>
      </c>
    </row>
    <row r="646">
      <c r="A646" t="inlineStr">
        <is>
          <t>sw_IBUF[3]: sw_IBUF[3]_inst/O to masterReg/readData1[6]_i_1/I1Total delay (from Vivado)</t>
        </is>
      </c>
      <c r="E646" t="inlineStr">
        <is>
          <t>1634</t>
        </is>
      </c>
      <c r="F646" t="inlineStr">
        <is>
          <t>1421</t>
        </is>
      </c>
      <c r="G646" t="inlineStr">
        <is>
          <t>2742</t>
        </is>
      </c>
      <c r="H646" t="inlineStr">
        <is>
          <t>2334</t>
        </is>
      </c>
    </row>
    <row r="648">
      <c r="A648" t="inlineStr">
        <is>
          <t>INT_R_X7Y44/INT_R.EE2END3-&gt;&gt;IMUX15</t>
        </is>
      </c>
      <c r="B648" t="inlineStr">
        <is>
          <t>Buffer</t>
        </is>
      </c>
      <c r="C648" t="n">
        <v>1.6107141875</v>
      </c>
      <c r="D648" t="n">
        <v>0.007713</v>
      </c>
      <c r="E648" t="n">
        <v>0.047</v>
      </c>
      <c r="F648" t="n">
        <v>0.038</v>
      </c>
      <c r="G648" t="n">
        <v>0.138</v>
      </c>
      <c r="H648" t="n">
        <v>0.114</v>
      </c>
      <c r="I648">
        <f>((((D653) + (D652))) + (D649 + D650))</f>
        <v/>
      </c>
      <c r="J648">
        <f>(((((D653) + (D652))) + (D649 + D650))*C648)</f>
        <v/>
      </c>
    </row>
    <row r="649">
      <c r="A649" t="inlineStr">
        <is>
          <t>INT_R_X7Y44/IMUX15</t>
        </is>
      </c>
      <c r="B649" t="inlineStr">
        <is>
          <t>Part of wire</t>
        </is>
      </c>
      <c r="C649" t="n">
        <v>0</v>
      </c>
      <c r="D649" t="n">
        <v>0</v>
      </c>
    </row>
    <row r="650">
      <c r="A650" t="inlineStr">
        <is>
          <t>CLBLM_R_X7Y44/CLBLM_IMUX15</t>
        </is>
      </c>
      <c r="B650" t="inlineStr">
        <is>
          <t>Part of wire</t>
        </is>
      </c>
      <c r="C650" t="n">
        <v>0</v>
      </c>
      <c r="D650" t="n">
        <v>0</v>
      </c>
      <c r="I650">
        <f>(((D649 + D650)/2) + (((D653) + (D652))))</f>
        <v/>
      </c>
      <c r="J650">
        <f>((C649 + C650)*(((D649 + D650)/2) + (((D653) + (D652)))))</f>
        <v/>
      </c>
    </row>
    <row r="651">
      <c r="A651" t="inlineStr">
        <is>
          <t>CLBLM_R_X7Y44/CLBLM_R.CLBLM_IMUX15-&gt;CLBLM_M_B1</t>
        </is>
      </c>
      <c r="B651" t="inlineStr">
        <is>
          <t>PassTransistor</t>
        </is>
      </c>
      <c r="C651" t="n">
        <v>0</v>
      </c>
      <c r="E651" t="n">
        <v>0</v>
      </c>
      <c r="F651" t="n">
        <v>0</v>
      </c>
      <c r="G651" t="n">
        <v>0</v>
      </c>
      <c r="H651" t="n">
        <v>0</v>
      </c>
      <c r="I651">
        <f>((D653) + (D652))</f>
        <v/>
      </c>
      <c r="J651">
        <f>(((D653) + (D652))*C651)</f>
        <v/>
      </c>
    </row>
    <row r="652">
      <c r="A652" t="inlineStr">
        <is>
          <t>CLBLM_R_X7Y44/CLBLM_M_B1</t>
        </is>
      </c>
      <c r="B652" t="inlineStr">
        <is>
          <t>Part of wire</t>
        </is>
      </c>
      <c r="C652" t="n">
        <v>0</v>
      </c>
      <c r="D652" t="n">
        <v>0</v>
      </c>
      <c r="I652">
        <f>(((D652)/2) + (D653))</f>
        <v/>
      </c>
      <c r="J652">
        <f>((C652)*(((D652)/2) + (D653)))</f>
        <v/>
      </c>
    </row>
    <row r="653">
      <c r="A653" t="inlineStr">
        <is>
          <t>masterReg/readData2[6]_i_1/I1</t>
        </is>
      </c>
      <c r="B653" t="inlineStr">
        <is>
          <t>Inpin</t>
        </is>
      </c>
      <c r="D653" t="n">
        <v>0</v>
      </c>
      <c r="E653" t="n">
        <v>0.218</v>
      </c>
      <c r="F653" t="n">
        <v>0.175</v>
      </c>
      <c r="G653" t="n">
        <v>0.521</v>
      </c>
      <c r="H653" t="n">
        <v>0.42</v>
      </c>
    </row>
    <row r="654">
      <c r="A654" t="inlineStr">
        <is>
          <t>sw_IBUF[3]: sw_IBUF[3]_inst/O to masterReg/readData2[6]_i_1/I1 sum delays</t>
        </is>
      </c>
      <c r="E654">
        <f>(E2 + E5 + E7 + E9 + E11 + E15 + E18 + E31 + E40 + E51 + E60 + E69 + E516 + E518 + E582 + E587 + E629 + E648 + E651 + E653)</f>
        <v/>
      </c>
      <c r="F654">
        <f>(F2 + F5 + F7 + F9 + F11 + F15 + F18 + F31 + F40 + F51 + F60 + F69 + F516 + F518 + F582 + F587 + F629 + F648 + F651 + F653)</f>
        <v/>
      </c>
      <c r="G654">
        <f>(G2 + G5 + G7 + G9 + G11 + G15 + G18 + G31 + G40 + G51 + G60 + G69 + G516 + G518 + G582 + G587 + G629 + G648 + G651 + G653)</f>
        <v/>
      </c>
      <c r="H654">
        <f>(H2 + H5 + H7 + H9 + H11 + H15 + H18 + H31 + H40 + H51 + H60 + H69 + H516 + H518 + H582 + H587 + H629 + H648 + H651 + H653)</f>
        <v/>
      </c>
      <c r="J654">
        <f>(J2 + J4 + J5 + J6 + J7 + J8 + J9 + J10 + J11 + J14 + J15 + J17 + J18 + J30 + J31 + J39 + J40 + J50 + J51 + J59 + J60 + J68 + J69 + J77 + J516 + J517 + J518 + J521 + J582 + J586 + J587 + J590 + J629 + J636 + J648 + J650 + J651 + J652 + J653)</f>
        <v/>
      </c>
    </row>
    <row r="655">
      <c r="A655" t="inlineStr">
        <is>
          <t>sw_IBUF[3]: sw_IBUF[3]_inst/O to masterReg/readData2[6]_i_1/I1sum delays + cap delay</t>
        </is>
      </c>
      <c r="E655">
        <f>1000*(E654 + J654)</f>
        <v/>
      </c>
      <c r="F655">
        <f>1000*(F654 + J654)</f>
        <v/>
      </c>
      <c r="G655">
        <f>1000*(G654 + J654)</f>
        <v/>
      </c>
      <c r="H655">
        <f>1000*(H654 + J654)</f>
        <v/>
      </c>
    </row>
    <row r="657">
      <c r="A657" t="inlineStr">
        <is>
          <t>sw_IBUF[3]: sw_IBUF[3]_inst/O to masterReg/readData2[6]_i_1/I1Total delay (from Vivado)</t>
        </is>
      </c>
      <c r="E657" t="inlineStr">
        <is>
          <t>1627</t>
        </is>
      </c>
      <c r="F657" t="inlineStr">
        <is>
          <t>1416</t>
        </is>
      </c>
      <c r="G657" t="inlineStr">
        <is>
          <t>2733</t>
        </is>
      </c>
      <c r="H657" t="inlineStr">
        <is>
          <t>2326</t>
        </is>
      </c>
    </row>
    <row r="659">
      <c r="A659" t="inlineStr">
        <is>
          <t>INT_R_X7Y44/INT_R.EE2END3-&gt;&gt;FAN_ALT1</t>
        </is>
      </c>
      <c r="B659" t="inlineStr">
        <is>
          <t>Buffer</t>
        </is>
      </c>
      <c r="C659" t="n">
        <v>0</v>
      </c>
      <c r="D659" t="n">
        <v>0.00757</v>
      </c>
      <c r="E659" t="n">
        <v>0</v>
      </c>
      <c r="F659" t="n">
        <v>0</v>
      </c>
      <c r="G659" t="n">
        <v>0</v>
      </c>
      <c r="H659" t="n">
        <v>0</v>
      </c>
      <c r="I659">
        <f>((D661) + (D660))</f>
        <v/>
      </c>
      <c r="J659">
        <f>(((D661) + (D660))*C659)</f>
        <v/>
      </c>
    </row>
    <row r="660">
      <c r="A660" t="inlineStr">
        <is>
          <t>INT_R_X7Y44/FAN_ALT1</t>
        </is>
      </c>
      <c r="B660" t="inlineStr">
        <is>
          <t>Part of wire</t>
        </is>
      </c>
      <c r="C660" t="n">
        <v>0</v>
      </c>
      <c r="D660" t="n">
        <v>0</v>
      </c>
      <c r="I660">
        <f>(((D660)/2) + (D661))</f>
        <v/>
      </c>
      <c r="J660">
        <f>((C660)*(((D660)/2) + (D661)))</f>
        <v/>
      </c>
    </row>
    <row r="661">
      <c r="A661" t="inlineStr">
        <is>
          <t>INT_R_X7Y44/INT_R.FAN_ALT1-&gt;&gt;FAN_BOUNCE1</t>
        </is>
      </c>
      <c r="B661" t="inlineStr">
        <is>
          <t>Buffer</t>
        </is>
      </c>
      <c r="C661" t="n">
        <v>1.4764880625</v>
      </c>
      <c r="D661" t="n">
        <v>0</v>
      </c>
      <c r="E661" t="n">
        <v>0.059</v>
      </c>
      <c r="F661" t="n">
        <v>0.049</v>
      </c>
      <c r="G661" t="n">
        <v>0.178</v>
      </c>
      <c r="H661" t="n">
        <v>0.147</v>
      </c>
      <c r="I661">
        <f>((D663) + (D662))</f>
        <v/>
      </c>
      <c r="J661">
        <f>(((D663) + (D662))*C661)</f>
        <v/>
      </c>
    </row>
    <row r="662">
      <c r="A662" t="inlineStr">
        <is>
          <t>INT_R_X7Y44/FAN_BOUNCE1</t>
        </is>
      </c>
      <c r="B662" t="inlineStr">
        <is>
          <t>Part of wire</t>
        </is>
      </c>
      <c r="C662" t="n">
        <v>0</v>
      </c>
      <c r="D662" t="n">
        <v>0</v>
      </c>
      <c r="I662">
        <f>(((D662)/2) + (D663))</f>
        <v/>
      </c>
      <c r="J662">
        <f>((C662)*(((D662)/2) + (D663)))</f>
        <v/>
      </c>
    </row>
    <row r="663">
      <c r="A663" t="inlineStr">
        <is>
          <t>INT_R_X7Y44/INT_R.FAN_BOUNCE1-&gt;&gt;IMUX44</t>
        </is>
      </c>
      <c r="B663" t="inlineStr">
        <is>
          <t>Buffer</t>
        </is>
      </c>
      <c r="C663" t="n">
        <v>1.6107141875</v>
      </c>
      <c r="D663" t="n">
        <v>0.007713</v>
      </c>
      <c r="E663" t="n">
        <v>0.047</v>
      </c>
      <c r="F663" t="n">
        <v>0.038</v>
      </c>
      <c r="G663" t="n">
        <v>0.138</v>
      </c>
      <c r="H663" t="n">
        <v>0.114</v>
      </c>
      <c r="I663">
        <f>((((D668) + (D667))) + (D664 + D665))</f>
        <v/>
      </c>
      <c r="J663">
        <f>(((((D668) + (D667))) + (D664 + D665))*C663)</f>
        <v/>
      </c>
    </row>
    <row r="664">
      <c r="A664" t="inlineStr">
        <is>
          <t>INT_R_X7Y44/IMUX44</t>
        </is>
      </c>
      <c r="B664" t="inlineStr">
        <is>
          <t>Part of wire</t>
        </is>
      </c>
      <c r="C664" t="n">
        <v>0</v>
      </c>
      <c r="D664" t="n">
        <v>0</v>
      </c>
    </row>
    <row r="665">
      <c r="A665" t="inlineStr">
        <is>
          <t>CLBLM_R_X7Y44/CLBLM_IMUX44</t>
        </is>
      </c>
      <c r="B665" t="inlineStr">
        <is>
          <t>Part of wire</t>
        </is>
      </c>
      <c r="C665" t="n">
        <v>0</v>
      </c>
      <c r="D665" t="n">
        <v>0</v>
      </c>
      <c r="I665">
        <f>(((D664 + D665)/2) + (((D668) + (D667))))</f>
        <v/>
      </c>
      <c r="J665">
        <f>((C664 + C665)*(((D664 + D665)/2) + (((D668) + (D667)))))</f>
        <v/>
      </c>
    </row>
    <row r="666">
      <c r="A666" t="inlineStr">
        <is>
          <t>CLBLM_R_X7Y44/CLBLM_R.CLBLM_IMUX44-&gt;CLBLM_M_D4</t>
        </is>
      </c>
      <c r="B666" t="inlineStr">
        <is>
          <t>PassTransistor</t>
        </is>
      </c>
      <c r="C666" t="n">
        <v>0</v>
      </c>
      <c r="E666" t="n">
        <v>0</v>
      </c>
      <c r="F666" t="n">
        <v>0</v>
      </c>
      <c r="G666" t="n">
        <v>0</v>
      </c>
      <c r="H666" t="n">
        <v>0</v>
      </c>
      <c r="I666">
        <f>((D668) + (D667))</f>
        <v/>
      </c>
      <c r="J666">
        <f>(((D668) + (D667))*C666)</f>
        <v/>
      </c>
    </row>
    <row r="667">
      <c r="A667" t="inlineStr">
        <is>
          <t>CLBLM_R_X7Y44/CLBLM_M_D4</t>
        </is>
      </c>
      <c r="B667" t="inlineStr">
        <is>
          <t>Part of wire</t>
        </is>
      </c>
      <c r="C667" t="n">
        <v>0</v>
      </c>
      <c r="D667" t="n">
        <v>0</v>
      </c>
      <c r="I667">
        <f>(((D667)/2) + (D668))</f>
        <v/>
      </c>
      <c r="J667">
        <f>((C667)*(((D667)/2) + (D668)))</f>
        <v/>
      </c>
    </row>
    <row r="668">
      <c r="A668" t="inlineStr">
        <is>
          <t>masterReg/register_reg_r1_0_31_6_11_i_2/I1</t>
        </is>
      </c>
      <c r="B668" t="inlineStr">
        <is>
          <t>Inpin</t>
        </is>
      </c>
      <c r="D668" t="n">
        <v>0</v>
      </c>
      <c r="E668" t="n">
        <v>0.118</v>
      </c>
      <c r="F668" t="n">
        <v>0.073</v>
      </c>
      <c r="G668" t="n">
        <v>0.317</v>
      </c>
      <c r="H668" t="n">
        <v>0.176</v>
      </c>
    </row>
    <row r="669">
      <c r="A669" t="inlineStr">
        <is>
          <t>sw_IBUF[3]: sw_IBUF[3]_inst/O to masterReg/register_reg_r1_0_31_6_11_i_2/I1 sum delays</t>
        </is>
      </c>
      <c r="E669">
        <f>(E2 + E5 + E7 + E9 + E11 + E15 + E18 + E31 + E40 + E51 + E60 + E69 + E516 + E518 + E582 + E587 + E629 + E659 + E661 + E663 + E666 + E668)</f>
        <v/>
      </c>
      <c r="F669">
        <f>(F2 + F5 + F7 + F9 + F11 + F15 + F18 + F31 + F40 + F51 + F60 + F69 + F516 + F518 + F582 + F587 + F629 + F659 + F661 + F663 + F666 + F668)</f>
        <v/>
      </c>
      <c r="G669">
        <f>(G2 + G5 + G7 + G9 + G11 + G15 + G18 + G31 + G40 + G51 + G60 + G69 + G516 + G518 + G582 + G587 + G629 + G659 + G661 + G663 + G666 + G668)</f>
        <v/>
      </c>
      <c r="H669">
        <f>(H2 + H5 + H7 + H9 + H11 + H15 + H18 + H31 + H40 + H51 + H60 + H69 + H516 + H518 + H582 + H587 + H629 + H659 + H661 + H663 + H666 + H668)</f>
        <v/>
      </c>
      <c r="J669">
        <f>(J2 + J4 + J5 + J6 + J7 + J8 + J9 + J10 + J11 + J14 + J15 + J17 + J18 + J30 + J31 + J39 + J40 + J50 + J51 + J59 + J60 + J68 + J69 + J77 + J516 + J517 + J518 + J521 + J582 + J586 + J587 + J590 + J629 + J636 + J659 + J660 + J661 + J662 + J663 + J665 + J666 + J667 + J668)</f>
        <v/>
      </c>
    </row>
    <row r="670">
      <c r="A670" t="inlineStr">
        <is>
          <t>sw_IBUF[3]: sw_IBUF[3]_inst/O to masterReg/register_reg_r1_0_31_6_11_i_2/I1sum delays + cap delay</t>
        </is>
      </c>
      <c r="E670">
        <f>1000*(E669 + J669)</f>
        <v/>
      </c>
      <c r="F670">
        <f>1000*(F669 + J669)</f>
        <v/>
      </c>
      <c r="G670">
        <f>1000*(G669 + J669)</f>
        <v/>
      </c>
      <c r="H670">
        <f>1000*(H669 + J669)</f>
        <v/>
      </c>
    </row>
    <row r="672">
      <c r="A672" t="inlineStr">
        <is>
          <t>sw_IBUF[3]: sw_IBUF[3]_inst/O to masterReg/register_reg_r1_0_31_6_11_i_2/I1Total delay (from Vivado)</t>
        </is>
      </c>
      <c r="E672" t="inlineStr">
        <is>
          <t>1596</t>
        </is>
      </c>
      <c r="F672" t="inlineStr">
        <is>
          <t>1373</t>
        </is>
      </c>
      <c r="G672" t="inlineStr">
        <is>
          <t>2697</t>
        </is>
      </c>
      <c r="H672" t="inlineStr">
        <is>
          <t>2235</t>
        </is>
      </c>
    </row>
    <row r="674">
      <c r="A674" t="inlineStr">
        <is>
          <t>INT_R_X7Y44/INT_R.EE2END3-&gt;&gt;SE2BEG3</t>
        </is>
      </c>
      <c r="B674" t="inlineStr">
        <is>
          <t>Buffer</t>
        </is>
      </c>
      <c r="C674" t="n">
        <v>1.1851186875</v>
      </c>
      <c r="D674" t="n">
        <v>0.008473000000000001</v>
      </c>
      <c r="E674" t="n">
        <v>0.042</v>
      </c>
      <c r="F674" t="n">
        <v>0.034</v>
      </c>
      <c r="G674" t="n">
        <v>0.138</v>
      </c>
      <c r="H674" t="n">
        <v>0.114</v>
      </c>
      <c r="I674">
        <f>((D680 + D691) + (D675 + D676 + D677 + D678 + D679))</f>
        <v/>
      </c>
      <c r="J674">
        <f>(((D680 + D691) + (D675 + D676 + D677 + D678 + D679))*C674)</f>
        <v/>
      </c>
    </row>
    <row r="675">
      <c r="A675" t="inlineStr">
        <is>
          <t>INT_R_X7Y44/SE2BEG3</t>
        </is>
      </c>
      <c r="B675" t="inlineStr">
        <is>
          <t>Part of wire</t>
        </is>
      </c>
      <c r="C675" t="n">
        <v>0</v>
      </c>
      <c r="D675" t="n">
        <v>0</v>
      </c>
    </row>
    <row r="676">
      <c r="A676" t="inlineStr">
        <is>
          <t>INT_L_X8Y43/SE2END3</t>
        </is>
      </c>
      <c r="B676" t="inlineStr">
        <is>
          <t>Part of wire</t>
        </is>
      </c>
      <c r="C676" t="n">
        <v>0</v>
      </c>
      <c r="D676" t="n">
        <v>0</v>
      </c>
    </row>
    <row r="677">
      <c r="A677" t="inlineStr">
        <is>
          <t>INT_R_X7Y43/SE2A3</t>
        </is>
      </c>
      <c r="B677" t="inlineStr">
        <is>
          <t>Part of wire</t>
        </is>
      </c>
      <c r="C677" t="n">
        <v>0</v>
      </c>
      <c r="D677" t="n">
        <v>0</v>
      </c>
    </row>
    <row r="678">
      <c r="A678" t="inlineStr">
        <is>
          <t>CLBLM_R_X7Y43/CLBLM_SE2A3</t>
        </is>
      </c>
      <c r="B678" t="inlineStr">
        <is>
          <t>Part of wire</t>
        </is>
      </c>
      <c r="C678" t="n">
        <v>0.090332</v>
      </c>
      <c r="D678" t="n">
        <v>0.005065</v>
      </c>
    </row>
    <row r="679">
      <c r="A679" t="inlineStr">
        <is>
          <t>CLBLM_L_X8Y43/CLBLM_SE2A3</t>
        </is>
      </c>
      <c r="B679" t="inlineStr">
        <is>
          <t>Part of wire</t>
        </is>
      </c>
      <c r="C679" t="n">
        <v>0.090332</v>
      </c>
      <c r="D679" t="n">
        <v>0.005065</v>
      </c>
      <c r="I679">
        <f>(((D675 + D676 + D677 + D678 + D679)/2) + (D680 + D691))</f>
        <v/>
      </c>
      <c r="J679">
        <f>((C675 + C676 + C677 + C678 + C679)*(((D675 + D676 + D677 + D678 + D679)/2) + (D680 + D691)))</f>
        <v/>
      </c>
    </row>
    <row r="680">
      <c r="A680" t="inlineStr">
        <is>
          <t>INT_L_X8Y43/INT_L.SE2END3-&gt;&gt;IMUX_L6</t>
        </is>
      </c>
      <c r="B680" t="inlineStr">
        <is>
          <t>Buffer</t>
        </is>
      </c>
      <c r="C680" t="n">
        <v>1.6107141875</v>
      </c>
      <c r="D680" t="n">
        <v>0.007713</v>
      </c>
      <c r="E680" t="n">
        <v>0.047</v>
      </c>
      <c r="F680" t="n">
        <v>0.038</v>
      </c>
      <c r="G680" t="n">
        <v>0.138</v>
      </c>
      <c r="H680" t="n">
        <v>0.114</v>
      </c>
      <c r="I680">
        <f>((((D685) + (D684))) + (D681 + D682))</f>
        <v/>
      </c>
      <c r="J680">
        <f>(((((D685) + (D684))) + (D681 + D682))*C680)</f>
        <v/>
      </c>
    </row>
    <row r="681">
      <c r="A681" t="inlineStr">
        <is>
          <t>INT_L_X8Y43/IMUX_L6</t>
        </is>
      </c>
      <c r="B681" t="inlineStr">
        <is>
          <t>Part of wire</t>
        </is>
      </c>
      <c r="C681" t="n">
        <v>0</v>
      </c>
      <c r="D681" t="n">
        <v>0</v>
      </c>
    </row>
    <row r="682">
      <c r="A682" t="inlineStr">
        <is>
          <t>CLBLM_L_X8Y43/CLBLM_IMUX6</t>
        </is>
      </c>
      <c r="B682" t="inlineStr">
        <is>
          <t>Part of wire</t>
        </is>
      </c>
      <c r="C682" t="n">
        <v>0</v>
      </c>
      <c r="D682" t="n">
        <v>0</v>
      </c>
      <c r="I682">
        <f>(((D681 + D682)/2) + (((D685) + (D684))))</f>
        <v/>
      </c>
      <c r="J682">
        <f>((C681 + C682)*(((D681 + D682)/2) + (((D685) + (D684)))))</f>
        <v/>
      </c>
    </row>
    <row r="683">
      <c r="A683" t="inlineStr">
        <is>
          <t>CLBLM_L_X8Y43/CLBLM_L.CLBLM_IMUX6-&gt;CLBLM_L_A1</t>
        </is>
      </c>
      <c r="B683" t="inlineStr">
        <is>
          <t>PassTransistor</t>
        </is>
      </c>
      <c r="C683" t="n">
        <v>0</v>
      </c>
      <c r="E683" t="n">
        <v>0</v>
      </c>
      <c r="F683" t="n">
        <v>0</v>
      </c>
      <c r="G683" t="n">
        <v>0</v>
      </c>
      <c r="H683" t="n">
        <v>0</v>
      </c>
      <c r="I683">
        <f>((D685) + (D684))</f>
        <v/>
      </c>
      <c r="J683">
        <f>(((D685) + (D684))*C683)</f>
        <v/>
      </c>
    </row>
    <row r="684">
      <c r="A684" t="inlineStr">
        <is>
          <t>CLBLM_L_X8Y43/CLBLM_L_A1</t>
        </is>
      </c>
      <c r="B684" t="inlineStr">
        <is>
          <t>Part of wire</t>
        </is>
      </c>
      <c r="C684" t="n">
        <v>0</v>
      </c>
      <c r="D684" t="n">
        <v>0</v>
      </c>
      <c r="I684">
        <f>(((D684)/2) + (D685))</f>
        <v/>
      </c>
      <c r="J684">
        <f>((C684)*(((D684)/2) + (D685)))</f>
        <v/>
      </c>
    </row>
    <row r="685">
      <c r="A685" t="inlineStr">
        <is>
          <t>masterReg/readData1[10]_i_1/I1</t>
        </is>
      </c>
      <c r="B685" t="inlineStr">
        <is>
          <t>Inpin</t>
        </is>
      </c>
      <c r="D685" t="n">
        <v>0</v>
      </c>
      <c r="E685" t="n">
        <v>0.214</v>
      </c>
      <c r="F685" t="n">
        <v>0.172</v>
      </c>
      <c r="G685" t="n">
        <v>0.516</v>
      </c>
      <c r="H685" t="n">
        <v>0.416</v>
      </c>
    </row>
    <row r="686">
      <c r="A686" t="inlineStr">
        <is>
          <t>sw_IBUF[3]: sw_IBUF[3]_inst/O to masterReg/readData1[10]_i_1/I1 sum delays</t>
        </is>
      </c>
      <c r="E686">
        <f>(E2 + E5 + E7 + E9 + E11 + E15 + E18 + E31 + E40 + E51 + E60 + E69 + E516 + E518 + E582 + E587 + E629 + E674 + E680 + E683 + E685)</f>
        <v/>
      </c>
      <c r="F686">
        <f>(F2 + F5 + F7 + F9 + F11 + F15 + F18 + F31 + F40 + F51 + F60 + F69 + F516 + F518 + F582 + F587 + F629 + F674 + F680 + F683 + F685)</f>
        <v/>
      </c>
      <c r="G686">
        <f>(G2 + G5 + G7 + G9 + G11 + G15 + G18 + G31 + G40 + G51 + G60 + G69 + G516 + G518 + G582 + G587 + G629 + G674 + G680 + G683 + G685)</f>
        <v/>
      </c>
      <c r="H686">
        <f>(H2 + H5 + H7 + H9 + H11 + H15 + H18 + H31 + H40 + H51 + H60 + H69 + H516 + H518 + H582 + H587 + H629 + H674 + H680 + H683 + H685)</f>
        <v/>
      </c>
      <c r="J686">
        <f>(J2 + J4 + J5 + J6 + J7 + J8 + J9 + J10 + J11 + J14 + J15 + J17 + J18 + J30 + J31 + J39 + J40 + J50 + J51 + J59 + J60 + J68 + J69 + J77 + J516 + J517 + J518 + J521 + J582 + J586 + J587 + J590 + J629 + J636 + J674 + J679 + J680 + J682 + J683 + J684 + J685)</f>
        <v/>
      </c>
    </row>
    <row r="687">
      <c r="A687" t="inlineStr">
        <is>
          <t>sw_IBUF[3]: sw_IBUF[3]_inst/O to masterReg/readData1[10]_i_1/I1sum delays + cap delay</t>
        </is>
      </c>
      <c r="E687">
        <f>1000*(E686 + J686)</f>
        <v/>
      </c>
      <c r="F687">
        <f>1000*(F686 + J686)</f>
        <v/>
      </c>
      <c r="G687">
        <f>1000*(G686 + J686)</f>
        <v/>
      </c>
      <c r="H687">
        <f>1000*(H686 + J686)</f>
        <v/>
      </c>
    </row>
    <row r="689">
      <c r="A689" t="inlineStr">
        <is>
          <t>sw_IBUF[3]: sw_IBUF[3]_inst/O to masterReg/readData1[10]_i_1/I1Total delay (from Vivado)</t>
        </is>
      </c>
      <c r="E689" t="inlineStr">
        <is>
          <t>1698</t>
        </is>
      </c>
      <c r="F689" t="inlineStr">
        <is>
          <t>1480</t>
        </is>
      </c>
      <c r="G689" t="inlineStr">
        <is>
          <t>2874</t>
        </is>
      </c>
      <c r="H689" t="inlineStr">
        <is>
          <t>2448</t>
        </is>
      </c>
    </row>
    <row r="691">
      <c r="A691" t="inlineStr">
        <is>
          <t>INT_L_X8Y43/INT_L.SE2END3-&gt;&gt;IMUX_L14</t>
        </is>
      </c>
      <c r="B691" t="inlineStr">
        <is>
          <t>Buffer</t>
        </is>
      </c>
      <c r="C691" t="n">
        <v>1.6107141875</v>
      </c>
      <c r="D691" t="n">
        <v>0.007713</v>
      </c>
      <c r="E691" t="n">
        <v>0.047</v>
      </c>
      <c r="F691" t="n">
        <v>0.038</v>
      </c>
      <c r="G691" t="n">
        <v>0.138</v>
      </c>
      <c r="H691" t="n">
        <v>0.114</v>
      </c>
      <c r="I691">
        <f>((((D696) + (D695))) + (D692 + D693))</f>
        <v/>
      </c>
      <c r="J691">
        <f>(((((D696) + (D695))) + (D692 + D693))*C691)</f>
        <v/>
      </c>
    </row>
    <row r="692">
      <c r="A692" t="inlineStr">
        <is>
          <t>INT_L_X8Y43/IMUX_L14</t>
        </is>
      </c>
      <c r="B692" t="inlineStr">
        <is>
          <t>Part of wire</t>
        </is>
      </c>
      <c r="C692" t="n">
        <v>0</v>
      </c>
      <c r="D692" t="n">
        <v>0</v>
      </c>
    </row>
    <row r="693">
      <c r="A693" t="inlineStr">
        <is>
          <t>CLBLM_L_X8Y43/CLBLM_IMUX14</t>
        </is>
      </c>
      <c r="B693" t="inlineStr">
        <is>
          <t>Part of wire</t>
        </is>
      </c>
      <c r="C693" t="n">
        <v>0</v>
      </c>
      <c r="D693" t="n">
        <v>0</v>
      </c>
      <c r="I693">
        <f>(((D692 + D693)/2) + (((D696) + (D695))))</f>
        <v/>
      </c>
      <c r="J693">
        <f>((C692 + C693)*(((D692 + D693)/2) + (((D696) + (D695)))))</f>
        <v/>
      </c>
    </row>
    <row r="694">
      <c r="A694" t="inlineStr">
        <is>
          <t>CLBLM_L_X8Y43/CLBLM_L.CLBLM_IMUX14-&gt;CLBLM_L_B1</t>
        </is>
      </c>
      <c r="B694" t="inlineStr">
        <is>
          <t>PassTransistor</t>
        </is>
      </c>
      <c r="C694" t="n">
        <v>0</v>
      </c>
      <c r="E694" t="n">
        <v>0</v>
      </c>
      <c r="F694" t="n">
        <v>0</v>
      </c>
      <c r="G694" t="n">
        <v>0</v>
      </c>
      <c r="H694" t="n">
        <v>0</v>
      </c>
      <c r="I694">
        <f>((D696) + (D695))</f>
        <v/>
      </c>
      <c r="J694">
        <f>(((D696) + (D695))*C694)</f>
        <v/>
      </c>
    </row>
    <row r="695">
      <c r="A695" t="inlineStr">
        <is>
          <t>CLBLM_L_X8Y43/CLBLM_L_B1</t>
        </is>
      </c>
      <c r="B695" t="inlineStr">
        <is>
          <t>Part of wire</t>
        </is>
      </c>
      <c r="C695" t="n">
        <v>0</v>
      </c>
      <c r="D695" t="n">
        <v>0</v>
      </c>
      <c r="I695">
        <f>(((D695)/2) + (D696))</f>
        <v/>
      </c>
      <c r="J695">
        <f>((C695)*(((D695)/2) + (D696)))</f>
        <v/>
      </c>
    </row>
    <row r="696">
      <c r="A696" t="inlineStr">
        <is>
          <t>masterReg/readData2[10]_i_1/I1</t>
        </is>
      </c>
      <c r="B696" t="inlineStr">
        <is>
          <t>Inpin</t>
        </is>
      </c>
      <c r="D696" t="n">
        <v>0</v>
      </c>
      <c r="E696" t="n">
        <v>0.213</v>
      </c>
      <c r="F696" t="n">
        <v>0.171</v>
      </c>
      <c r="G696" t="n">
        <v>0.518</v>
      </c>
      <c r="H696" t="n">
        <v>0.417</v>
      </c>
    </row>
    <row r="697">
      <c r="A697" t="inlineStr">
        <is>
          <t>sw_IBUF[3]: sw_IBUF[3]_inst/O to masterReg/readData2[10]_i_1/I1 sum delays</t>
        </is>
      </c>
      <c r="E697">
        <f>(E2 + E5 + E7 + E9 + E11 + E15 + E18 + E31 + E40 + E51 + E60 + E69 + E516 + E518 + E582 + E587 + E629 + E674 + E691 + E694 + E696)</f>
        <v/>
      </c>
      <c r="F697">
        <f>(F2 + F5 + F7 + F9 + F11 + F15 + F18 + F31 + F40 + F51 + F60 + F69 + F516 + F518 + F582 + F587 + F629 + F674 + F691 + F694 + F696)</f>
        <v/>
      </c>
      <c r="G697">
        <f>(G2 + G5 + G7 + G9 + G11 + G15 + G18 + G31 + G40 + G51 + G60 + G69 + G516 + G518 + G582 + G587 + G629 + G674 + G691 + G694 + G696)</f>
        <v/>
      </c>
      <c r="H697">
        <f>(H2 + H5 + H7 + H9 + H11 + H15 + H18 + H31 + H40 + H51 + H60 + H69 + H516 + H518 + H582 + H587 + H629 + H674 + H691 + H694 + H696)</f>
        <v/>
      </c>
      <c r="J697">
        <f>(J2 + J4 + J5 + J6 + J7 + J8 + J9 + J10 + J11 + J14 + J15 + J17 + J18 + J30 + J31 + J39 + J40 + J50 + J51 + J59 + J60 + J68 + J69 + J77 + J516 + J517 + J518 + J521 + J582 + J586 + J587 + J590 + J629 + J636 + J674 + J679 + J691 + J693 + J694 + J695 + J696)</f>
        <v/>
      </c>
    </row>
    <row r="698">
      <c r="A698" t="inlineStr">
        <is>
          <t>sw_IBUF[3]: sw_IBUF[3]_inst/O to masterReg/readData2[10]_i_1/I1sum delays + cap delay</t>
        </is>
      </c>
      <c r="E698">
        <f>1000*(E697 + J697)</f>
        <v/>
      </c>
      <c r="F698">
        <f>1000*(F697 + J697)</f>
        <v/>
      </c>
      <c r="G698">
        <f>1000*(G697 + J697)</f>
        <v/>
      </c>
      <c r="H698">
        <f>1000*(H697 + J697)</f>
        <v/>
      </c>
    </row>
    <row r="700">
      <c r="A700" t="inlineStr">
        <is>
          <t>sw_IBUF[3]: sw_IBUF[3]_inst/O to masterReg/readData2[10]_i_1/I1Total delay (from Vivado)</t>
        </is>
      </c>
      <c r="E700" t="inlineStr">
        <is>
          <t>1697</t>
        </is>
      </c>
      <c r="F700" t="inlineStr">
        <is>
          <t>1479</t>
        </is>
      </c>
      <c r="G700" t="inlineStr">
        <is>
          <t>2874</t>
        </is>
      </c>
      <c r="H700" t="inlineStr">
        <is>
          <t>2448</t>
        </is>
      </c>
    </row>
    <row r="702">
      <c r="A702" t="inlineStr">
        <is>
          <t>INT_R_X7Y44/INT_R.EE2END3-&gt;&gt;EL1BEG2</t>
        </is>
      </c>
      <c r="B702" t="inlineStr">
        <is>
          <t>Buffer</t>
        </is>
      </c>
      <c r="C702" t="n">
        <v>1.16220225</v>
      </c>
      <c r="D702" t="n">
        <v>0.008429000000000001</v>
      </c>
      <c r="E702" t="n">
        <v>0.043</v>
      </c>
      <c r="F702" t="n">
        <v>0.035</v>
      </c>
      <c r="G702" t="n">
        <v>0.123</v>
      </c>
      <c r="H702" t="n">
        <v>0.102</v>
      </c>
      <c r="I702">
        <f>((D707 + D718 + D729 + D1326) + (D703 + D704 + D705 + D706))</f>
        <v/>
      </c>
      <c r="J702">
        <f>(((D707 + D718 + D729 + D1326) + (D703 + D704 + D705 + D706))*C702)</f>
        <v/>
      </c>
    </row>
    <row r="703">
      <c r="A703" t="inlineStr">
        <is>
          <t>INT_R_X7Y44/EL1BEG2</t>
        </is>
      </c>
      <c r="B703" t="inlineStr">
        <is>
          <t>Part of wire</t>
        </is>
      </c>
      <c r="C703" t="n">
        <v>0</v>
      </c>
      <c r="D703" t="n">
        <v>0</v>
      </c>
    </row>
    <row r="704">
      <c r="A704" t="inlineStr">
        <is>
          <t>INT_L_X8Y44/EL1END2</t>
        </is>
      </c>
      <c r="B704" t="inlineStr">
        <is>
          <t>Part of wire</t>
        </is>
      </c>
      <c r="C704" t="n">
        <v>0</v>
      </c>
      <c r="D704" t="n">
        <v>0</v>
      </c>
    </row>
    <row r="705">
      <c r="A705" t="inlineStr">
        <is>
          <t>CLBLM_R_X7Y44/CLBLM_EL1BEG2</t>
        </is>
      </c>
      <c r="B705" t="inlineStr">
        <is>
          <t>Part of wire</t>
        </is>
      </c>
      <c r="C705" t="n">
        <v>0.052151</v>
      </c>
      <c r="D705" t="n">
        <v>0.004690000000000001</v>
      </c>
    </row>
    <row r="706">
      <c r="A706" t="inlineStr">
        <is>
          <t>CLBLM_L_X8Y44/CLBLM_EL1BEG2</t>
        </is>
      </c>
      <c r="B706" t="inlineStr">
        <is>
          <t>Part of wire</t>
        </is>
      </c>
      <c r="C706" t="n">
        <v>0.052151</v>
      </c>
      <c r="D706" t="n">
        <v>0.004690000000000001</v>
      </c>
      <c r="I706">
        <f>(((D703 + D704 + D705 + D706)/2) + (D707 + D718 + D729 + D1326))</f>
        <v/>
      </c>
      <c r="J706">
        <f>((C703 + C704 + C705 + C706)*(((D703 + D704 + D705 + D706)/2) + (D707 + D718 + D729 + D1326)))</f>
        <v/>
      </c>
    </row>
    <row r="707">
      <c r="A707" t="inlineStr">
        <is>
          <t>INT_L_X8Y44/INT_L.EL1END2-&gt;&gt;IMUX_L28</t>
        </is>
      </c>
      <c r="B707" t="inlineStr">
        <is>
          <t>Buffer</t>
        </is>
      </c>
      <c r="C707" t="n">
        <v>1.6107141875</v>
      </c>
      <c r="D707" t="n">
        <v>0.007713</v>
      </c>
      <c r="E707" t="n">
        <v>0.047</v>
      </c>
      <c r="F707" t="n">
        <v>0.038</v>
      </c>
      <c r="G707" t="n">
        <v>0.138</v>
      </c>
      <c r="H707" t="n">
        <v>0.114</v>
      </c>
      <c r="I707">
        <f>((((D712) + (D711))) + (D708 + D709))</f>
        <v/>
      </c>
      <c r="J707">
        <f>(((((D712) + (D711))) + (D708 + D709))*C707)</f>
        <v/>
      </c>
    </row>
    <row r="708">
      <c r="A708" t="inlineStr">
        <is>
          <t>INT_L_X8Y44/IMUX_L28</t>
        </is>
      </c>
      <c r="B708" t="inlineStr">
        <is>
          <t>Part of wire</t>
        </is>
      </c>
      <c r="C708" t="n">
        <v>0</v>
      </c>
      <c r="D708" t="n">
        <v>0</v>
      </c>
    </row>
    <row r="709">
      <c r="A709" t="inlineStr">
        <is>
          <t>CLBLM_L_X8Y44/CLBLM_IMUX28</t>
        </is>
      </c>
      <c r="B709" t="inlineStr">
        <is>
          <t>Part of wire</t>
        </is>
      </c>
      <c r="C709" t="n">
        <v>0</v>
      </c>
      <c r="D709" t="n">
        <v>0</v>
      </c>
      <c r="I709">
        <f>(((D708 + D709)/2) + (((D712) + (D711))))</f>
        <v/>
      </c>
      <c r="J709">
        <f>((C708 + C709)*(((D708 + D709)/2) + (((D712) + (D711)))))</f>
        <v/>
      </c>
    </row>
    <row r="710">
      <c r="A710" t="inlineStr">
        <is>
          <t>CLBLM_L_X8Y44/CLBLM_L.CLBLM_IMUX28-&gt;CLBLM_M_C4</t>
        </is>
      </c>
      <c r="B710" t="inlineStr">
        <is>
          <t>PassTransistor</t>
        </is>
      </c>
      <c r="C710" t="n">
        <v>0</v>
      </c>
      <c r="E710" t="n">
        <v>0</v>
      </c>
      <c r="F710" t="n">
        <v>0</v>
      </c>
      <c r="G710" t="n">
        <v>0</v>
      </c>
      <c r="H710" t="n">
        <v>0</v>
      </c>
      <c r="I710">
        <f>((D712) + (D711))</f>
        <v/>
      </c>
      <c r="J710">
        <f>(((D712) + (D711))*C710)</f>
        <v/>
      </c>
    </row>
    <row r="711">
      <c r="A711" t="inlineStr">
        <is>
          <t>CLBLM_L_X8Y44/CLBLM_M_C4</t>
        </is>
      </c>
      <c r="B711" t="inlineStr">
        <is>
          <t>Part of wire</t>
        </is>
      </c>
      <c r="C711" t="n">
        <v>0</v>
      </c>
      <c r="D711" t="n">
        <v>0</v>
      </c>
      <c r="I711">
        <f>(((D711)/2) + (D712))</f>
        <v/>
      </c>
      <c r="J711">
        <f>((C711)*(((D711)/2) + (D712)))</f>
        <v/>
      </c>
    </row>
    <row r="712">
      <c r="A712" t="inlineStr">
        <is>
          <t>masterReg/register_reg_r1_0_31_6_11_i_4/I1</t>
        </is>
      </c>
      <c r="B712" t="inlineStr">
        <is>
          <t>Inpin</t>
        </is>
      </c>
      <c r="D712" t="n">
        <v>0</v>
      </c>
      <c r="E712" t="n">
        <v>0.111</v>
      </c>
      <c r="F712" t="n">
        <v>0.089</v>
      </c>
      <c r="G712" t="n">
        <v>0.3</v>
      </c>
      <c r="H712" t="n">
        <v>0.242</v>
      </c>
    </row>
    <row r="713">
      <c r="A713" t="inlineStr">
        <is>
          <t>sw_IBUF[3]: sw_IBUF[3]_inst/O to masterReg/register_reg_r1_0_31_6_11_i_4/I1 sum delays</t>
        </is>
      </c>
      <c r="E713">
        <f>(E2 + E5 + E7 + E9 + E11 + E15 + E18 + E31 + E40 + E51 + E60 + E69 + E516 + E518 + E582 + E587 + E629 + E702 + E707 + E710 + E712)</f>
        <v/>
      </c>
      <c r="F713">
        <f>(F2 + F5 + F7 + F9 + F11 + F15 + F18 + F31 + F40 + F51 + F60 + F69 + F516 + F518 + F582 + F587 + F629 + F702 + F707 + F710 + F712)</f>
        <v/>
      </c>
      <c r="G713">
        <f>(G2 + G5 + G7 + G9 + G11 + G15 + G18 + G31 + G40 + G51 + G60 + G69 + G516 + G518 + G582 + G587 + G629 + G702 + G707 + G710 + G712)</f>
        <v/>
      </c>
      <c r="H713">
        <f>(H2 + H5 + H7 + H9 + H11 + H15 + H18 + H31 + H40 + H51 + H60 + H69 + H516 + H518 + H582 + H587 + H629 + H702 + H707 + H710 + H712)</f>
        <v/>
      </c>
      <c r="J713">
        <f>(J2 + J4 + J5 + J6 + J7 + J8 + J9 + J10 + J11 + J14 + J15 + J17 + J18 + J30 + J31 + J39 + J40 + J50 + J51 + J59 + J60 + J68 + J69 + J77 + J516 + J517 + J518 + J521 + J582 + J586 + J587 + J590 + J629 + J636 + J702 + J706 + J707 + J709 + J710 + J711 + J712)</f>
        <v/>
      </c>
    </row>
    <row r="714">
      <c r="A714" t="inlineStr">
        <is>
          <t>sw_IBUF[3]: sw_IBUF[3]_inst/O to masterReg/register_reg_r1_0_31_6_11_i_4/I1sum delays + cap delay</t>
        </is>
      </c>
      <c r="E714">
        <f>1000*(E713 + J713)</f>
        <v/>
      </c>
      <c r="F714">
        <f>1000*(F713 + J713)</f>
        <v/>
      </c>
      <c r="G714">
        <f>1000*(G713 + J713)</f>
        <v/>
      </c>
      <c r="H714">
        <f>1000*(H713 + J713)</f>
        <v/>
      </c>
    </row>
    <row r="716">
      <c r="A716" t="inlineStr">
        <is>
          <t>sw_IBUF[3]: sw_IBUF[3]_inst/O to masterReg/register_reg_r1_0_31_6_11_i_4/I1Total delay (from Vivado)</t>
        </is>
      </c>
      <c r="E716" t="inlineStr">
        <is>
          <t>1612</t>
        </is>
      </c>
      <c r="F716" t="inlineStr">
        <is>
          <t>1414</t>
        </is>
      </c>
      <c r="G716" t="inlineStr">
        <is>
          <t>2690</t>
        </is>
      </c>
      <c r="H716" t="inlineStr">
        <is>
          <t>2304</t>
        </is>
      </c>
    </row>
    <row r="718">
      <c r="A718" t="inlineStr">
        <is>
          <t>INT_L_X8Y44/INT_L.EL1END2-&gt;&gt;IMUX_L36</t>
        </is>
      </c>
      <c r="B718" t="inlineStr">
        <is>
          <t>Buffer</t>
        </is>
      </c>
      <c r="C718" t="n">
        <v>1.6107141875</v>
      </c>
      <c r="D718" t="n">
        <v>0.007713</v>
      </c>
      <c r="E718" t="n">
        <v>0.047</v>
      </c>
      <c r="F718" t="n">
        <v>0.038</v>
      </c>
      <c r="G718" t="n">
        <v>0.138</v>
      </c>
      <c r="H718" t="n">
        <v>0.114</v>
      </c>
      <c r="I718">
        <f>((((D723) + (D722))) + (D719 + D720))</f>
        <v/>
      </c>
      <c r="J718">
        <f>(((((D723) + (D722))) + (D719 + D720))*C718)</f>
        <v/>
      </c>
    </row>
    <row r="719">
      <c r="A719" t="inlineStr">
        <is>
          <t>INT_L_X8Y44/IMUX_L36</t>
        </is>
      </c>
      <c r="B719" t="inlineStr">
        <is>
          <t>Part of wire</t>
        </is>
      </c>
      <c r="C719" t="n">
        <v>0</v>
      </c>
      <c r="D719" t="n">
        <v>0</v>
      </c>
    </row>
    <row r="720">
      <c r="A720" t="inlineStr">
        <is>
          <t>CLBLM_L_X8Y44/CLBLM_IMUX36</t>
        </is>
      </c>
      <c r="B720" t="inlineStr">
        <is>
          <t>Part of wire</t>
        </is>
      </c>
      <c r="C720" t="n">
        <v>0</v>
      </c>
      <c r="D720" t="n">
        <v>0</v>
      </c>
      <c r="I720">
        <f>(((D719 + D720)/2) + (((D723) + (D722))))</f>
        <v/>
      </c>
      <c r="J720">
        <f>((C719 + C720)*(((D719 + D720)/2) + (((D723) + (D722)))))</f>
        <v/>
      </c>
    </row>
    <row r="721">
      <c r="A721" t="inlineStr">
        <is>
          <t>CLBLM_L_X8Y44/CLBLM_L.CLBLM_IMUX36-&gt;CLBLM_L_D2</t>
        </is>
      </c>
      <c r="B721" t="inlineStr">
        <is>
          <t>PassTransistor</t>
        </is>
      </c>
      <c r="C721" t="n">
        <v>0</v>
      </c>
      <c r="E721" t="n">
        <v>0</v>
      </c>
      <c r="F721" t="n">
        <v>0</v>
      </c>
      <c r="G721" t="n">
        <v>0</v>
      </c>
      <c r="H721" t="n">
        <v>0</v>
      </c>
      <c r="I721">
        <f>((D723) + (D722))</f>
        <v/>
      </c>
      <c r="J721">
        <f>(((D723) + (D722))*C721)</f>
        <v/>
      </c>
    </row>
    <row r="722">
      <c r="A722" t="inlineStr">
        <is>
          <t>CLBLM_L_X8Y44/CLBLM_L_D2</t>
        </is>
      </c>
      <c r="B722" t="inlineStr">
        <is>
          <t>Part of wire</t>
        </is>
      </c>
      <c r="C722" t="n">
        <v>0</v>
      </c>
      <c r="D722" t="n">
        <v>0</v>
      </c>
      <c r="I722">
        <f>(((D722)/2) + (D723))</f>
        <v/>
      </c>
      <c r="J722">
        <f>((C722)*(((D722)/2) + (D723)))</f>
        <v/>
      </c>
    </row>
    <row r="723">
      <c r="A723" t="inlineStr">
        <is>
          <t>masterReg/register_reg_r1_0_31_6_11_i_6/I1</t>
        </is>
      </c>
      <c r="B723" t="inlineStr">
        <is>
          <t>Inpin</t>
        </is>
      </c>
      <c r="D723" t="n">
        <v>0</v>
      </c>
      <c r="E723" t="n">
        <v>0.213</v>
      </c>
      <c r="F723" t="n">
        <v>0.171</v>
      </c>
      <c r="G723" t="n">
        <v>0.509</v>
      </c>
      <c r="H723" t="n">
        <v>0.41</v>
      </c>
    </row>
    <row r="724">
      <c r="A724" t="inlineStr">
        <is>
          <t>sw_IBUF[3]: sw_IBUF[3]_inst/O to masterReg/register_reg_r1_0_31_6_11_i_6/I1 sum delays</t>
        </is>
      </c>
      <c r="E724">
        <f>(E2 + E5 + E7 + E9 + E11 + E15 + E18 + E31 + E40 + E51 + E60 + E69 + E516 + E518 + E582 + E587 + E629 + E702 + E718 + E721 + E723)</f>
        <v/>
      </c>
      <c r="F724">
        <f>(F2 + F5 + F7 + F9 + F11 + F15 + F18 + F31 + F40 + F51 + F60 + F69 + F516 + F518 + F582 + F587 + F629 + F702 + F718 + F721 + F723)</f>
        <v/>
      </c>
      <c r="G724">
        <f>(G2 + G5 + G7 + G9 + G11 + G15 + G18 + G31 + G40 + G51 + G60 + G69 + G516 + G518 + G582 + G587 + G629 + G702 + G718 + G721 + G723)</f>
        <v/>
      </c>
      <c r="H724">
        <f>(H2 + H5 + H7 + H9 + H11 + H15 + H18 + H31 + H40 + H51 + H60 + H69 + H516 + H518 + H582 + H587 + H629 + H702 + H718 + H721 + H723)</f>
        <v/>
      </c>
      <c r="J724">
        <f>(J2 + J4 + J5 + J6 + J7 + J8 + J9 + J10 + J11 + J14 + J15 + J17 + J18 + J30 + J31 + J39 + J40 + J50 + J51 + J59 + J60 + J68 + J69 + J77 + J516 + J517 + J518 + J521 + J582 + J586 + J587 + J590 + J629 + J636 + J702 + J706 + J718 + J720 + J721 + J722 + J723)</f>
        <v/>
      </c>
    </row>
    <row r="725">
      <c r="A725" t="inlineStr">
        <is>
          <t>sw_IBUF[3]: sw_IBUF[3]_inst/O to masterReg/register_reg_r1_0_31_6_11_i_6/I1sum delays + cap delay</t>
        </is>
      </c>
      <c r="E725">
        <f>1000*(E724 + J724)</f>
        <v/>
      </c>
      <c r="F725">
        <f>1000*(F724 + J724)</f>
        <v/>
      </c>
      <c r="G725">
        <f>1000*(G724 + J724)</f>
        <v/>
      </c>
      <c r="H725">
        <f>1000*(H724 + J724)</f>
        <v/>
      </c>
    </row>
    <row r="727">
      <c r="A727" t="inlineStr">
        <is>
          <t>sw_IBUF[3]: sw_IBUF[3]_inst/O to masterReg/register_reg_r1_0_31_6_11_i_6/I1Total delay (from Vivado)</t>
        </is>
      </c>
      <c r="E727" t="inlineStr">
        <is>
          <t>1714</t>
        </is>
      </c>
      <c r="F727" t="inlineStr">
        <is>
          <t>1496</t>
        </is>
      </c>
      <c r="G727" t="inlineStr">
        <is>
          <t>2877</t>
        </is>
      </c>
      <c r="H727" t="inlineStr">
        <is>
          <t>2454</t>
        </is>
      </c>
    </row>
    <row r="729">
      <c r="A729" t="inlineStr">
        <is>
          <t>INT_L_X8Y44/INT_L.EL1END2-&gt;&gt;NR1BEG2</t>
        </is>
      </c>
      <c r="B729" t="inlineStr">
        <is>
          <t>Buffer</t>
        </is>
      </c>
      <c r="C729" t="n">
        <v>1.16220225</v>
      </c>
      <c r="D729" t="n">
        <v>0.008429000000000001</v>
      </c>
      <c r="E729" t="n">
        <v>0.056</v>
      </c>
      <c r="F729" t="n">
        <v>0.046</v>
      </c>
      <c r="G729" t="n">
        <v>0.131</v>
      </c>
      <c r="H729" t="n">
        <v>0.108</v>
      </c>
      <c r="I729">
        <f>((D732 + D1301) + (D730 + D731))</f>
        <v/>
      </c>
      <c r="J729">
        <f>(((D732 + D1301) + (D730 + D731))*C729)</f>
        <v/>
      </c>
    </row>
    <row r="730">
      <c r="A730" t="inlineStr">
        <is>
          <t>INT_L_X8Y44/NR1BEG2</t>
        </is>
      </c>
      <c r="B730" t="inlineStr">
        <is>
          <t>Part of wire</t>
        </is>
      </c>
      <c r="C730" t="n">
        <v>0</v>
      </c>
      <c r="D730" t="n">
        <v>0</v>
      </c>
    </row>
    <row r="731">
      <c r="A731" t="inlineStr">
        <is>
          <t>INT_L_X8Y45/NR1END2</t>
        </is>
      </c>
      <c r="B731" t="inlineStr">
        <is>
          <t>Part of wire</t>
        </is>
      </c>
      <c r="C731" t="n">
        <v>0</v>
      </c>
      <c r="D731" t="n">
        <v>0</v>
      </c>
      <c r="I731">
        <f>(((D730 + D731)/2) + (D732 + D1301))</f>
        <v/>
      </c>
      <c r="J731">
        <f>((C730 + C731)*(((D730 + D731)/2) + (D732 + D1301)))</f>
        <v/>
      </c>
    </row>
    <row r="732">
      <c r="A732" t="inlineStr">
        <is>
          <t>INT_L_X8Y45/INT_L.NR1END2-&gt;&gt;NR1BEG2</t>
        </is>
      </c>
      <c r="B732" t="inlineStr">
        <is>
          <t>Buffer</t>
        </is>
      </c>
      <c r="C732" t="n">
        <v>1.16220225</v>
      </c>
      <c r="D732" t="n">
        <v>0.008429000000000001</v>
      </c>
      <c r="E732" t="n">
        <v>0.056</v>
      </c>
      <c r="F732" t="n">
        <v>0.046</v>
      </c>
      <c r="G732" t="n">
        <v>0.131</v>
      </c>
      <c r="H732" t="n">
        <v>0.108</v>
      </c>
      <c r="I732">
        <f>((D735 + D746) + (D733 + D734))</f>
        <v/>
      </c>
      <c r="J732">
        <f>(((D735 + D746) + (D733 + D734))*C732)</f>
        <v/>
      </c>
    </row>
    <row r="733">
      <c r="A733" t="inlineStr">
        <is>
          <t>INT_L_X8Y45/NR1BEG2</t>
        </is>
      </c>
      <c r="B733" t="inlineStr">
        <is>
          <t>Part of wire</t>
        </is>
      </c>
      <c r="C733" t="n">
        <v>0</v>
      </c>
      <c r="D733" t="n">
        <v>0</v>
      </c>
    </row>
    <row r="734">
      <c r="A734" t="inlineStr">
        <is>
          <t>INT_L_X8Y46/NR1END2</t>
        </is>
      </c>
      <c r="B734" t="inlineStr">
        <is>
          <t>Part of wire</t>
        </is>
      </c>
      <c r="C734" t="n">
        <v>0</v>
      </c>
      <c r="D734" t="n">
        <v>0</v>
      </c>
      <c r="I734">
        <f>(((D733 + D734)/2) + (D735 + D746))</f>
        <v/>
      </c>
      <c r="J734">
        <f>((C733 + C734)*(((D733 + D734)/2) + (D735 + D746)))</f>
        <v/>
      </c>
    </row>
    <row r="735">
      <c r="A735" t="inlineStr">
        <is>
          <t>INT_L_X8Y46/INT_L.NR1END2-&gt;&gt;IMUX_L29</t>
        </is>
      </c>
      <c r="B735" t="inlineStr">
        <is>
          <t>Buffer</t>
        </is>
      </c>
      <c r="C735" t="n">
        <v>1.6107141875</v>
      </c>
      <c r="D735" t="n">
        <v>0.007713</v>
      </c>
      <c r="E735" t="n">
        <v>0.047</v>
      </c>
      <c r="F735" t="n">
        <v>0.038</v>
      </c>
      <c r="G735" t="n">
        <v>0.138</v>
      </c>
      <c r="H735" t="n">
        <v>0.114</v>
      </c>
      <c r="I735">
        <f>((((D740) + (D739))) + (D736 + D737))</f>
        <v/>
      </c>
      <c r="J735">
        <f>(((((D740) + (D739))) + (D736 + D737))*C735)</f>
        <v/>
      </c>
    </row>
    <row r="736">
      <c r="A736" t="inlineStr">
        <is>
          <t>INT_L_X8Y46/IMUX_L29</t>
        </is>
      </c>
      <c r="B736" t="inlineStr">
        <is>
          <t>Part of wire</t>
        </is>
      </c>
      <c r="C736" t="n">
        <v>0</v>
      </c>
      <c r="D736" t="n">
        <v>0</v>
      </c>
    </row>
    <row r="737">
      <c r="A737" t="inlineStr">
        <is>
          <t>CLBLM_L_X8Y46/CLBLM_IMUX29</t>
        </is>
      </c>
      <c r="B737" t="inlineStr">
        <is>
          <t>Part of wire</t>
        </is>
      </c>
      <c r="C737" t="n">
        <v>0</v>
      </c>
      <c r="D737" t="n">
        <v>0</v>
      </c>
      <c r="I737">
        <f>(((D736 + D737)/2) + (((D740) + (D739))))</f>
        <v/>
      </c>
      <c r="J737">
        <f>((C736 + C737)*(((D736 + D737)/2) + (((D740) + (D739)))))</f>
        <v/>
      </c>
    </row>
    <row r="738">
      <c r="A738" t="inlineStr">
        <is>
          <t>CLBLM_L_X8Y46/CLBLM_L.CLBLM_IMUX29-&gt;CLBLM_M_C2</t>
        </is>
      </c>
      <c r="B738" t="inlineStr">
        <is>
          <t>PassTransistor</t>
        </is>
      </c>
      <c r="C738" t="n">
        <v>0</v>
      </c>
      <c r="E738" t="n">
        <v>0</v>
      </c>
      <c r="F738" t="n">
        <v>0</v>
      </c>
      <c r="G738" t="n">
        <v>0</v>
      </c>
      <c r="H738" t="n">
        <v>0</v>
      </c>
      <c r="I738">
        <f>((D740) + (D739))</f>
        <v/>
      </c>
      <c r="J738">
        <f>(((D740) + (D739))*C738)</f>
        <v/>
      </c>
    </row>
    <row r="739">
      <c r="A739" t="inlineStr">
        <is>
          <t>CLBLM_L_X8Y46/CLBLM_M_C2</t>
        </is>
      </c>
      <c r="B739" t="inlineStr">
        <is>
          <t>Part of wire</t>
        </is>
      </c>
      <c r="C739" t="n">
        <v>0</v>
      </c>
      <c r="D739" t="n">
        <v>0</v>
      </c>
      <c r="I739">
        <f>(((D739)/2) + (D740))</f>
        <v/>
      </c>
      <c r="J739">
        <f>((C739)*(((D739)/2) + (D740)))</f>
        <v/>
      </c>
    </row>
    <row r="740">
      <c r="A740" t="inlineStr">
        <is>
          <t>masterReg/register_reg_r1_0_31_12_17_i_2/I1</t>
        </is>
      </c>
      <c r="B740" t="inlineStr">
        <is>
          <t>Inpin</t>
        </is>
      </c>
      <c r="D740" t="n">
        <v>0</v>
      </c>
      <c r="E740" t="n">
        <v>0.214</v>
      </c>
      <c r="F740" t="n">
        <v>0.172</v>
      </c>
      <c r="G740" t="n">
        <v>0.506</v>
      </c>
      <c r="H740" t="n">
        <v>0.408</v>
      </c>
    </row>
    <row r="741">
      <c r="A741" t="inlineStr">
        <is>
          <t>sw_IBUF[3]: sw_IBUF[3]_inst/O to masterReg/register_reg_r1_0_31_12_17_i_2/I1 sum delays</t>
        </is>
      </c>
      <c r="E741">
        <f>(E2 + E5 + E7 + E9 + E11 + E15 + E18 + E31 + E40 + E51 + E60 + E69 + E516 + E518 + E582 + E587 + E629 + E702 + E729 + E732 + E735 + E738 + E740)</f>
        <v/>
      </c>
      <c r="F741">
        <f>(F2 + F5 + F7 + F9 + F11 + F15 + F18 + F31 + F40 + F51 + F60 + F69 + F516 + F518 + F582 + F587 + F629 + F702 + F729 + F732 + F735 + F738 + F740)</f>
        <v/>
      </c>
      <c r="G741">
        <f>(G2 + G5 + G7 + G9 + G11 + G15 + G18 + G31 + G40 + G51 + G60 + G69 + G516 + G518 + G582 + G587 + G629 + G702 + G729 + G732 + G735 + G738 + G740)</f>
        <v/>
      </c>
      <c r="H741">
        <f>(H2 + H5 + H7 + H9 + H11 + H15 + H18 + H31 + H40 + H51 + H60 + H69 + H516 + H518 + H582 + H587 + H629 + H702 + H729 + H732 + H735 + H738 + H740)</f>
        <v/>
      </c>
      <c r="J741">
        <f>(J2 + J4 + J5 + J6 + J7 + J8 + J9 + J10 + J11 + J14 + J15 + J17 + J18 + J30 + J31 + J39 + J40 + J50 + J51 + J59 + J60 + J68 + J69 + J77 + J516 + J517 + J518 + J521 + J582 + J586 + J587 + J590 + J629 + J636 + J702 + J706 + J729 + J731 + J732 + J734 + J735 + J737 + J738 + J739 + J740)</f>
        <v/>
      </c>
    </row>
    <row r="742">
      <c r="A742" t="inlineStr">
        <is>
          <t>sw_IBUF[3]: sw_IBUF[3]_inst/O to masterReg/register_reg_r1_0_31_12_17_i_2/I1sum delays + cap delay</t>
        </is>
      </c>
      <c r="E742">
        <f>1000*(E741 + J741)</f>
        <v/>
      </c>
      <c r="F742">
        <f>1000*(F741 + J741)</f>
        <v/>
      </c>
      <c r="G742">
        <f>1000*(G741 + J741)</f>
        <v/>
      </c>
      <c r="H742">
        <f>1000*(H741 + J741)</f>
        <v/>
      </c>
    </row>
    <row r="744">
      <c r="A744" t="inlineStr">
        <is>
          <t>sw_IBUF[3]: sw_IBUF[3]_inst/O to masterReg/register_reg_r1_0_31_12_17_i_2/I1Total delay (from Vivado)</t>
        </is>
      </c>
      <c r="E744" t="inlineStr">
        <is>
          <t>1861</t>
        </is>
      </c>
      <c r="F744" t="inlineStr">
        <is>
          <t>1623</t>
        </is>
      </c>
      <c r="G744" t="inlineStr">
        <is>
          <t>3113</t>
        </is>
      </c>
      <c r="H744" t="inlineStr">
        <is>
          <t>2654</t>
        </is>
      </c>
    </row>
    <row r="746">
      <c r="A746" t="inlineStr">
        <is>
          <t>INT_L_X8Y46/INT_L.NR1END2-&gt;&gt;EL1BEG1</t>
        </is>
      </c>
      <c r="B746" t="inlineStr">
        <is>
          <t>Buffer</t>
        </is>
      </c>
      <c r="C746" t="n">
        <v>1.16220225</v>
      </c>
      <c r="D746" t="n">
        <v>0.008429000000000001</v>
      </c>
      <c r="E746" t="n">
        <v>0.043</v>
      </c>
      <c r="F746" t="n">
        <v>0.035</v>
      </c>
      <c r="G746" t="n">
        <v>0.124</v>
      </c>
      <c r="H746" t="n">
        <v>0.103</v>
      </c>
      <c r="I746">
        <f>((D749) + (D747 + D748))</f>
        <v/>
      </c>
      <c r="J746">
        <f>(((D749) + (D747 + D748))*C746)</f>
        <v/>
      </c>
    </row>
    <row r="747">
      <c r="A747" t="inlineStr">
        <is>
          <t>INT_L_X8Y46/EL1BEG1</t>
        </is>
      </c>
      <c r="B747" t="inlineStr">
        <is>
          <t>Part of wire</t>
        </is>
      </c>
      <c r="C747" t="n">
        <v>0</v>
      </c>
      <c r="D747" t="n">
        <v>0</v>
      </c>
    </row>
    <row r="748">
      <c r="A748" t="inlineStr">
        <is>
          <t>INT_R_X9Y46/EL1END1</t>
        </is>
      </c>
      <c r="B748" t="inlineStr">
        <is>
          <t>Part of wire</t>
        </is>
      </c>
      <c r="C748" t="n">
        <v>0</v>
      </c>
      <c r="D748" t="n">
        <v>0</v>
      </c>
      <c r="I748">
        <f>(((D747 + D748)/2) + (D749))</f>
        <v/>
      </c>
      <c r="J748">
        <f>((C747 + C748)*(((D747 + D748)/2) + (D749)))</f>
        <v/>
      </c>
    </row>
    <row r="749">
      <c r="A749" t="inlineStr">
        <is>
          <t>INT_R_X9Y46/INT_R.EL1END1-&gt;&gt;EL1BEG0</t>
        </is>
      </c>
      <c r="B749" t="inlineStr">
        <is>
          <t>Buffer</t>
        </is>
      </c>
      <c r="C749" t="n">
        <v>1.16220225</v>
      </c>
      <c r="D749" t="n">
        <v>0.008429000000000001</v>
      </c>
      <c r="E749" t="n">
        <v>0.043</v>
      </c>
      <c r="F749" t="n">
        <v>0.035</v>
      </c>
      <c r="G749" t="n">
        <v>0.124</v>
      </c>
      <c r="H749" t="n">
        <v>0.103</v>
      </c>
      <c r="I749">
        <f>((D757 + D768) + (D750 + D751 + D752 + D753 + D754 + D755 + D756))</f>
        <v/>
      </c>
      <c r="J749">
        <f>(((D757 + D768) + (D750 + D751 + D752 + D753 + D754 + D755 + D756))*C749)</f>
        <v/>
      </c>
    </row>
    <row r="750">
      <c r="A750" t="inlineStr">
        <is>
          <t>INT_R_X9Y46/EL1BEG0</t>
        </is>
      </c>
      <c r="B750" t="inlineStr">
        <is>
          <t>Part of wire</t>
        </is>
      </c>
      <c r="C750" t="n">
        <v>0</v>
      </c>
      <c r="D750" t="n">
        <v>0</v>
      </c>
    </row>
    <row r="751">
      <c r="A751" t="inlineStr">
        <is>
          <t>INT_L_X10Y46/EL1END0</t>
        </is>
      </c>
      <c r="B751" t="inlineStr">
        <is>
          <t>Part of wire</t>
        </is>
      </c>
      <c r="C751" t="n">
        <v>0</v>
      </c>
      <c r="D751" t="n">
        <v>0</v>
      </c>
    </row>
    <row r="752">
      <c r="A752" t="inlineStr">
        <is>
          <t>INT_L_X10Y45/EL1END_S3_0</t>
        </is>
      </c>
      <c r="B752" t="inlineStr">
        <is>
          <t>Part of wire</t>
        </is>
      </c>
      <c r="C752" t="n">
        <v>0</v>
      </c>
      <c r="D752" t="n">
        <v>0</v>
      </c>
    </row>
    <row r="753">
      <c r="A753" t="inlineStr">
        <is>
          <t>INT_INTERFACE_R_X9Y46/INT_INTERFACE_EL1BEG0</t>
        </is>
      </c>
      <c r="B753" t="inlineStr">
        <is>
          <t>Part of wire</t>
        </is>
      </c>
      <c r="C753" t="n">
        <v>0</v>
      </c>
      <c r="D753" t="n">
        <v>0</v>
      </c>
    </row>
    <row r="754">
      <c r="A754" t="inlineStr">
        <is>
          <t>DSP_R_X9Y45/DSP_EL1BEG0_1</t>
        </is>
      </c>
      <c r="B754" t="inlineStr">
        <is>
          <t>Part of wire</t>
        </is>
      </c>
      <c r="C754" t="n">
        <v>0.04743</v>
      </c>
      <c r="D754" t="n">
        <v>0.0119</v>
      </c>
    </row>
    <row r="755">
      <c r="A755" t="inlineStr">
        <is>
          <t>VBRK_X29Y48/VBRK_EL1BEG0</t>
        </is>
      </c>
      <c r="B755" t="inlineStr">
        <is>
          <t>Part of wire</t>
        </is>
      </c>
      <c r="C755" t="n">
        <v>0.01211</v>
      </c>
      <c r="D755" t="n">
        <v>0.00162</v>
      </c>
    </row>
    <row r="756">
      <c r="A756" t="inlineStr">
        <is>
          <t>CLBLM_L_X10Y46/CLBLM_EL1BEG0</t>
        </is>
      </c>
      <c r="B756" t="inlineStr">
        <is>
          <t>Part of wire</t>
        </is>
      </c>
      <c r="C756" t="n">
        <v>0.052151</v>
      </c>
      <c r="D756" t="n">
        <v>0.004690000000000001</v>
      </c>
      <c r="I756">
        <f>(((D750 + D751 + D752 + D753 + D754 + D755 + D756)/2) + (D757 + D768))</f>
        <v/>
      </c>
      <c r="J756">
        <f>((C750 + C751 + C752 + C753 + C754 + C755 + C756)*(((D750 + D751 + D752 + D753 + D754 + D755 + D756)/2) + (D757 + D768)))</f>
        <v/>
      </c>
    </row>
    <row r="757">
      <c r="A757" t="inlineStr">
        <is>
          <t>INT_L_X10Y46/INT_L.EL1END0-&gt;&gt;IMUX_L16</t>
        </is>
      </c>
      <c r="B757" t="inlineStr">
        <is>
          <t>Buffer</t>
        </is>
      </c>
      <c r="C757" t="n">
        <v>1.6107141875</v>
      </c>
      <c r="D757" t="n">
        <v>0.007713</v>
      </c>
      <c r="E757" t="n">
        <v>0.047</v>
      </c>
      <c r="F757" t="n">
        <v>0.038</v>
      </c>
      <c r="G757" t="n">
        <v>0.138</v>
      </c>
      <c r="H757" t="n">
        <v>0.114</v>
      </c>
      <c r="I757">
        <f>((((D762) + (D761))) + (D758 + D759))</f>
        <v/>
      </c>
      <c r="J757">
        <f>(((((D762) + (D761))) + (D758 + D759))*C757)</f>
        <v/>
      </c>
    </row>
    <row r="758">
      <c r="A758" t="inlineStr">
        <is>
          <t>INT_L_X10Y46/IMUX_L16</t>
        </is>
      </c>
      <c r="B758" t="inlineStr">
        <is>
          <t>Part of wire</t>
        </is>
      </c>
      <c r="C758" t="n">
        <v>0</v>
      </c>
      <c r="D758" t="n">
        <v>0</v>
      </c>
    </row>
    <row r="759">
      <c r="A759" t="inlineStr">
        <is>
          <t>CLBLM_L_X10Y46/CLBLM_IMUX16</t>
        </is>
      </c>
      <c r="B759" t="inlineStr">
        <is>
          <t>Part of wire</t>
        </is>
      </c>
      <c r="C759" t="n">
        <v>0</v>
      </c>
      <c r="D759" t="n">
        <v>0</v>
      </c>
      <c r="I759">
        <f>(((D758 + D759)/2) + (((D762) + (D761))))</f>
        <v/>
      </c>
      <c r="J759">
        <f>((C758 + C759)*(((D758 + D759)/2) + (((D762) + (D761)))))</f>
        <v/>
      </c>
    </row>
    <row r="760">
      <c r="A760" t="inlineStr">
        <is>
          <t>CLBLM_L_X10Y46/CLBLM_L.CLBLM_IMUX16-&gt;CLBLM_L_B3</t>
        </is>
      </c>
      <c r="B760" t="inlineStr">
        <is>
          <t>PassTransistor</t>
        </is>
      </c>
      <c r="C760" t="n">
        <v>0</v>
      </c>
      <c r="E760" t="n">
        <v>0</v>
      </c>
      <c r="F760" t="n">
        <v>0</v>
      </c>
      <c r="G760" t="n">
        <v>0</v>
      </c>
      <c r="H760" t="n">
        <v>0</v>
      </c>
      <c r="I760">
        <f>((D762) + (D761))</f>
        <v/>
      </c>
      <c r="J760">
        <f>(((D762) + (D761))*C760)</f>
        <v/>
      </c>
    </row>
    <row r="761">
      <c r="A761" t="inlineStr">
        <is>
          <t>CLBLM_L_X10Y46/CLBLM_L_B3</t>
        </is>
      </c>
      <c r="B761" t="inlineStr">
        <is>
          <t>Part of wire</t>
        </is>
      </c>
      <c r="C761" t="n">
        <v>0</v>
      </c>
      <c r="D761" t="n">
        <v>0</v>
      </c>
      <c r="I761">
        <f>(((D761)/2) + (D762))</f>
        <v/>
      </c>
      <c r="J761">
        <f>((C761)*(((D761)/2) + (D762)))</f>
        <v/>
      </c>
    </row>
    <row r="762">
      <c r="A762" t="inlineStr">
        <is>
          <t>masterReg/register_reg_r1_0_31_6_11_i_3/I1</t>
        </is>
      </c>
      <c r="B762" t="inlineStr">
        <is>
          <t>Inpin</t>
        </is>
      </c>
      <c r="D762" t="n">
        <v>0</v>
      </c>
      <c r="E762" t="n">
        <v>0.136</v>
      </c>
      <c r="F762" t="n">
        <v>0.109</v>
      </c>
      <c r="G762" t="n">
        <v>0.349</v>
      </c>
      <c r="H762" t="n">
        <v>0.281</v>
      </c>
    </row>
    <row r="763">
      <c r="A763" t="inlineStr">
        <is>
          <t>sw_IBUF[3]: sw_IBUF[3]_inst/O to masterReg/register_reg_r1_0_31_6_11_i_3/I1 sum delays</t>
        </is>
      </c>
      <c r="E763">
        <f>(E2 + E5 + E7 + E9 + E11 + E15 + E18 + E31 + E40 + E51 + E60 + E69 + E516 + E518 + E582 + E587 + E629 + E702 + E729 + E732 + E746 + E749 + E757 + E760 + E762)</f>
        <v/>
      </c>
      <c r="F763">
        <f>(F2 + F5 + F7 + F9 + F11 + F15 + F18 + F31 + F40 + F51 + F60 + F69 + F516 + F518 + F582 + F587 + F629 + F702 + F729 + F732 + F746 + F749 + F757 + F760 + F762)</f>
        <v/>
      </c>
      <c r="G763">
        <f>(G2 + G5 + G7 + G9 + G11 + G15 + G18 + G31 + G40 + G51 + G60 + G69 + G516 + G518 + G582 + G587 + G629 + G702 + G729 + G732 + G746 + G749 + G757 + G760 + G762)</f>
        <v/>
      </c>
      <c r="H763">
        <f>(H2 + H5 + H7 + H9 + H11 + H15 + H18 + H31 + H40 + H51 + H60 + H69 + H516 + H518 + H582 + H587 + H629 + H702 + H729 + H732 + H746 + H749 + H757 + H760 + H762)</f>
        <v/>
      </c>
      <c r="J763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J757 + J759 + J760 + J761 + J762)</f>
        <v/>
      </c>
    </row>
    <row r="764">
      <c r="A764" t="inlineStr">
        <is>
          <t>sw_IBUF[3]: sw_IBUF[3]_inst/O to masterReg/register_reg_r1_0_31_6_11_i_3/I1sum delays + cap delay</t>
        </is>
      </c>
      <c r="E764">
        <f>1000*(E763 + J763)</f>
        <v/>
      </c>
      <c r="F764">
        <f>1000*(F763 + J763)</f>
        <v/>
      </c>
      <c r="G764">
        <f>1000*(G763 + J763)</f>
        <v/>
      </c>
      <c r="H764">
        <f>1000*(H763 + J763)</f>
        <v/>
      </c>
    </row>
    <row r="766">
      <c r="A766" t="inlineStr">
        <is>
          <t>sw_IBUF[3]: sw_IBUF[3]_inst/O to masterReg/register_reg_r1_0_31_6_11_i_3/I1Total delay (from Vivado)</t>
        </is>
      </c>
      <c r="E766" t="inlineStr">
        <is>
          <t>1918</t>
        </is>
      </c>
      <c r="F766" t="inlineStr">
        <is>
          <t>1679</t>
        </is>
      </c>
      <c r="G766" t="inlineStr">
        <is>
          <t>3225</t>
        </is>
      </c>
      <c r="H766" t="inlineStr">
        <is>
          <t>2759</t>
        </is>
      </c>
    </row>
    <row r="768">
      <c r="A768" t="inlineStr">
        <is>
          <t>INT_L_X10Y46/INT_L.EL1END0-&gt;&gt;NE2BEG0</t>
        </is>
      </c>
      <c r="B768" t="inlineStr">
        <is>
          <t>Buffer</t>
        </is>
      </c>
      <c r="C768" t="n">
        <v>1.1851186875</v>
      </c>
      <c r="D768" t="n">
        <v>0.008473000000000001</v>
      </c>
      <c r="E768" t="n">
        <v>0.041</v>
      </c>
      <c r="F768" t="n">
        <v>0.033</v>
      </c>
      <c r="G768" t="n">
        <v>0.134</v>
      </c>
      <c r="H768" t="n">
        <v>0.111</v>
      </c>
      <c r="I768">
        <f>((D773 + D1234) + (D769 + D770 + D771 + D772))</f>
        <v/>
      </c>
      <c r="J768">
        <f>(((D773 + D1234) + (D769 + D770 + D771 + D772))*C768)</f>
        <v/>
      </c>
    </row>
    <row r="769">
      <c r="A769" t="inlineStr">
        <is>
          <t>INT_L_X10Y46/NE2BEG0</t>
        </is>
      </c>
      <c r="B769" t="inlineStr">
        <is>
          <t>Part of wire</t>
        </is>
      </c>
      <c r="C769" t="n">
        <v>0</v>
      </c>
      <c r="D769" t="n">
        <v>0</v>
      </c>
    </row>
    <row r="770">
      <c r="A770" t="inlineStr">
        <is>
          <t>INT_R_X11Y47/NE2END0</t>
        </is>
      </c>
      <c r="B770" t="inlineStr">
        <is>
          <t>Part of wire</t>
        </is>
      </c>
      <c r="C770" t="n">
        <v>0</v>
      </c>
      <c r="D770" t="n">
        <v>0</v>
      </c>
    </row>
    <row r="771">
      <c r="A771" t="inlineStr">
        <is>
          <t>INT_R_X11Y46/NE2END_S3_0</t>
        </is>
      </c>
      <c r="B771" t="inlineStr">
        <is>
          <t>Part of wire</t>
        </is>
      </c>
      <c r="C771" t="n">
        <v>0</v>
      </c>
      <c r="D771" t="n">
        <v>0</v>
      </c>
    </row>
    <row r="772">
      <c r="A772" t="inlineStr">
        <is>
          <t>INT_L_X10Y47/NE2A0</t>
        </is>
      </c>
      <c r="B772" t="inlineStr">
        <is>
          <t>Part of wire</t>
        </is>
      </c>
      <c r="C772" t="n">
        <v>0</v>
      </c>
      <c r="D772" t="n">
        <v>0</v>
      </c>
      <c r="I772">
        <f>(((D769 + D770 + D771 + D772)/2) + (D773 + D1234))</f>
        <v/>
      </c>
      <c r="J772">
        <f>((C769 + C770 + C771 + C772)*(((D769 + D770 + D771 + D772)/2) + (D773 + D1234)))</f>
        <v/>
      </c>
    </row>
    <row r="773">
      <c r="A773" t="inlineStr">
        <is>
          <t>INT_R_X11Y47/INT_R.NE2END0-&gt;&gt;NR1BEG0</t>
        </is>
      </c>
      <c r="B773" t="inlineStr">
        <is>
          <t>Buffer</t>
        </is>
      </c>
      <c r="C773" t="n">
        <v>1.16220225</v>
      </c>
      <c r="D773" t="n">
        <v>0.008429000000000001</v>
      </c>
      <c r="E773" t="n">
        <v>0.056</v>
      </c>
      <c r="F773" t="n">
        <v>0.046</v>
      </c>
      <c r="G773" t="n">
        <v>0.132</v>
      </c>
      <c r="H773" t="n">
        <v>0.109</v>
      </c>
      <c r="I773">
        <f>((D776 + D787 + D801) + (D774 + D775))</f>
        <v/>
      </c>
      <c r="J773">
        <f>(((D776 + D787 + D801) + (D774 + D775))*C773)</f>
        <v/>
      </c>
    </row>
    <row r="774">
      <c r="A774" t="inlineStr">
        <is>
          <t>INT_R_X11Y47/NR1BEG0</t>
        </is>
      </c>
      <c r="B774" t="inlineStr">
        <is>
          <t>Part of wire</t>
        </is>
      </c>
      <c r="C774" t="n">
        <v>0</v>
      </c>
      <c r="D774" t="n">
        <v>0</v>
      </c>
    </row>
    <row r="775">
      <c r="A775" t="inlineStr">
        <is>
          <t>INT_R_X11Y48/NR1END0</t>
        </is>
      </c>
      <c r="B775" t="inlineStr">
        <is>
          <t>Part of wire</t>
        </is>
      </c>
      <c r="C775" t="n">
        <v>0</v>
      </c>
      <c r="D775" t="n">
        <v>0</v>
      </c>
      <c r="I775">
        <f>(((D774 + D775)/2) + (D776 + D787 + D801))</f>
        <v/>
      </c>
      <c r="J775">
        <f>((C774 + C775)*(((D774 + D775)/2) + (D776 + D787 + D801)))</f>
        <v/>
      </c>
    </row>
    <row r="776">
      <c r="A776" t="inlineStr">
        <is>
          <t>INT_R_X11Y48/INT_R.NR1END0-&gt;&gt;IMUX0</t>
        </is>
      </c>
      <c r="B776" t="inlineStr">
        <is>
          <t>Buffer</t>
        </is>
      </c>
      <c r="C776" t="n">
        <v>1.6107141875</v>
      </c>
      <c r="D776" t="n">
        <v>0.007713</v>
      </c>
      <c r="E776" t="n">
        <v>0.047</v>
      </c>
      <c r="F776" t="n">
        <v>0.038</v>
      </c>
      <c r="G776" t="n">
        <v>0.138</v>
      </c>
      <c r="H776" t="n">
        <v>0.114</v>
      </c>
      <c r="I776">
        <f>((((D781) + (D780))) + (D777 + D778))</f>
        <v/>
      </c>
      <c r="J776">
        <f>(((((D781) + (D780))) + (D777 + D778))*C776)</f>
        <v/>
      </c>
    </row>
    <row r="777">
      <c r="A777" t="inlineStr">
        <is>
          <t>INT_R_X11Y48/IMUX0</t>
        </is>
      </c>
      <c r="B777" t="inlineStr">
        <is>
          <t>Part of wire</t>
        </is>
      </c>
      <c r="C777" t="n">
        <v>0</v>
      </c>
      <c r="D777" t="n">
        <v>0</v>
      </c>
    </row>
    <row r="778">
      <c r="A778" t="inlineStr">
        <is>
          <t>CLBLM_R_X11Y48/CLBLM_IMUX0</t>
        </is>
      </c>
      <c r="B778" t="inlineStr">
        <is>
          <t>Part of wire</t>
        </is>
      </c>
      <c r="C778" t="n">
        <v>0</v>
      </c>
      <c r="D778" t="n">
        <v>0</v>
      </c>
      <c r="I778">
        <f>(((D777 + D778)/2) + (((D781) + (D780))))</f>
        <v/>
      </c>
      <c r="J778">
        <f>((C777 + C778)*(((D777 + D778)/2) + (((D781) + (D780)))))</f>
        <v/>
      </c>
    </row>
    <row r="779">
      <c r="A779" t="inlineStr">
        <is>
          <t>CLBLM_R_X11Y48/CLBLM_R.CLBLM_IMUX0-&gt;CLBLM_L_A3</t>
        </is>
      </c>
      <c r="B779" t="inlineStr">
        <is>
          <t>PassTransistor</t>
        </is>
      </c>
      <c r="C779" t="n">
        <v>0</v>
      </c>
      <c r="E779" t="n">
        <v>0</v>
      </c>
      <c r="F779" t="n">
        <v>0</v>
      </c>
      <c r="G779" t="n">
        <v>0</v>
      </c>
      <c r="H779" t="n">
        <v>0</v>
      </c>
      <c r="I779">
        <f>((D781) + (D780))</f>
        <v/>
      </c>
      <c r="J779">
        <f>(((D781) + (D780))*C779)</f>
        <v/>
      </c>
    </row>
    <row r="780">
      <c r="A780" t="inlineStr">
        <is>
          <t>CLBLM_R_X11Y48/CLBLM_L_A3</t>
        </is>
      </c>
      <c r="B780" t="inlineStr">
        <is>
          <t>Part of wire</t>
        </is>
      </c>
      <c r="C780" t="n">
        <v>0</v>
      </c>
      <c r="D780" t="n">
        <v>0</v>
      </c>
      <c r="I780">
        <f>(((D780)/2) + (D781))</f>
        <v/>
      </c>
      <c r="J780">
        <f>((C780)*(((D780)/2) + (D781)))</f>
        <v/>
      </c>
    </row>
    <row r="781">
      <c r="A781" t="inlineStr">
        <is>
          <t>masterReg/register_reg_r1_0_31_12_17_i_4/I1</t>
        </is>
      </c>
      <c r="B781" t="inlineStr">
        <is>
          <t>Inpin</t>
        </is>
      </c>
      <c r="D781" t="n">
        <v>0</v>
      </c>
      <c r="E781" t="n">
        <v>0.133</v>
      </c>
      <c r="F781" t="n">
        <v>0.107</v>
      </c>
      <c r="G781" t="n">
        <v>0.344</v>
      </c>
      <c r="H781" t="n">
        <v>0.278</v>
      </c>
    </row>
    <row r="782">
      <c r="A782" t="inlineStr">
        <is>
          <t>sw_IBUF[3]: sw_IBUF[3]_inst/O to masterReg/register_reg_r1_0_31_12_17_i_4/I1 sum delays</t>
        </is>
      </c>
      <c r="E782">
        <f>(E2 + E5 + E7 + E9 + E11 + E15 + E18 + E31 + E40 + E51 + E60 + E69 + E516 + E518 + E582 + E587 + E629 + E702 + E729 + E732 + E746 + E749 + E768 + E773 + E776 + E779 + E781)</f>
        <v/>
      </c>
      <c r="F782">
        <f>(F2 + F5 + F7 + F9 + F11 + F15 + F18 + F31 + F40 + F51 + F60 + F69 + F516 + F518 + F582 + F587 + F629 + F702 + F729 + F732 + F746 + F749 + F768 + F773 + F776 + F779 + F781)</f>
        <v/>
      </c>
      <c r="G782">
        <f>(G2 + G5 + G7 + G9 + G11 + G15 + G18 + G31 + G40 + G51 + G60 + G69 + G516 + G518 + G582 + G587 + G629 + G702 + G729 + G732 + G746 + G749 + G768 + G773 + G776 + G779 + G781)</f>
        <v/>
      </c>
      <c r="H782">
        <f>(H2 + H5 + H7 + H9 + H11 + H15 + H18 + H31 + H40 + H51 + H60 + H69 + H516 + H518 + H582 + H587 + H629 + H702 + H729 + H732 + H746 + H749 + H768 + H773 + H776 + H779 + H781)</f>
        <v/>
      </c>
      <c r="J782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J776 + J778 + J779 + J780 + J781)</f>
        <v/>
      </c>
    </row>
    <row r="783">
      <c r="A783" t="inlineStr">
        <is>
          <t>sw_IBUF[3]: sw_IBUF[3]_inst/O to masterReg/register_reg_r1_0_31_12_17_i_4/I1sum delays + cap delay</t>
        </is>
      </c>
      <c r="E783">
        <f>1000*(E782 + J782)</f>
        <v/>
      </c>
      <c r="F783">
        <f>1000*(F782 + J782)</f>
        <v/>
      </c>
      <c r="G783">
        <f>1000*(G782 + J782)</f>
        <v/>
      </c>
      <c r="H783">
        <f>1000*(H782 + J782)</f>
        <v/>
      </c>
    </row>
    <row r="785">
      <c r="A785" t="inlineStr">
        <is>
          <t>sw_IBUF[3]: sw_IBUF[3]_inst/O to masterReg/register_reg_r1_0_31_12_17_i_4/I1Total delay (from Vivado)</t>
        </is>
      </c>
      <c r="E785" t="inlineStr">
        <is>
          <t>2056</t>
        </is>
      </c>
      <c r="F785" t="inlineStr">
        <is>
          <t>1800</t>
        </is>
      </c>
      <c r="G785" t="inlineStr">
        <is>
          <t>3478</t>
        </is>
      </c>
      <c r="H785" t="inlineStr">
        <is>
          <t>2975</t>
        </is>
      </c>
    </row>
    <row r="787">
      <c r="A787" t="inlineStr">
        <is>
          <t>INT_R_X11Y48/INT_R.NR1END0-&gt;&gt;WR1BEG1</t>
        </is>
      </c>
      <c r="B787" t="inlineStr">
        <is>
          <t>Buffer</t>
        </is>
      </c>
      <c r="C787" t="n">
        <v>1.16220225</v>
      </c>
      <c r="D787" t="n">
        <v>0.008429000000000001</v>
      </c>
      <c r="E787" t="n">
        <v>0.043</v>
      </c>
      <c r="F787" t="n">
        <v>0.035</v>
      </c>
      <c r="G787" t="n">
        <v>0.124</v>
      </c>
      <c r="H787" t="n">
        <v>0.103</v>
      </c>
      <c r="I787">
        <f>((D790) + (D788 + D789))</f>
        <v/>
      </c>
      <c r="J787">
        <f>(((D790) + (D788 + D789))*C787)</f>
        <v/>
      </c>
    </row>
    <row r="788">
      <c r="A788" t="inlineStr">
        <is>
          <t>INT_R_X11Y48/WR1BEG1</t>
        </is>
      </c>
      <c r="B788" t="inlineStr">
        <is>
          <t>Part of wire</t>
        </is>
      </c>
      <c r="C788" t="n">
        <v>0</v>
      </c>
      <c r="D788" t="n">
        <v>0</v>
      </c>
    </row>
    <row r="789">
      <c r="A789" t="inlineStr">
        <is>
          <t>INT_L_X10Y48/WR1END1</t>
        </is>
      </c>
      <c r="B789" t="inlineStr">
        <is>
          <t>Part of wire</t>
        </is>
      </c>
      <c r="C789" t="n">
        <v>0</v>
      </c>
      <c r="D789" t="n">
        <v>0</v>
      </c>
      <c r="I789">
        <f>(((D788 + D789)/2) + (D790))</f>
        <v/>
      </c>
      <c r="J789">
        <f>((C788 + C789)*(((D788 + D789)/2) + (D790)))</f>
        <v/>
      </c>
    </row>
    <row r="790">
      <c r="A790" t="inlineStr">
        <is>
          <t>INT_L_X10Y48/INT_L.WR1END1-&gt;&gt;IMUX_L10</t>
        </is>
      </c>
      <c r="B790" t="inlineStr">
        <is>
          <t>Buffer</t>
        </is>
      </c>
      <c r="C790" t="n">
        <v>1.6107141875</v>
      </c>
      <c r="D790" t="n">
        <v>0.007713</v>
      </c>
      <c r="E790" t="n">
        <v>0.047</v>
      </c>
      <c r="F790" t="n">
        <v>0.038</v>
      </c>
      <c r="G790" t="n">
        <v>0.138</v>
      </c>
      <c r="H790" t="n">
        <v>0.114</v>
      </c>
      <c r="I790">
        <f>((((D795) + (D794))) + (D791 + D792))</f>
        <v/>
      </c>
      <c r="J790">
        <f>(((((D795) + (D794))) + (D791 + D792))*C790)</f>
        <v/>
      </c>
    </row>
    <row r="791">
      <c r="A791" t="inlineStr">
        <is>
          <t>INT_L_X10Y48/IMUX_L10</t>
        </is>
      </c>
      <c r="B791" t="inlineStr">
        <is>
          <t>Part of wire</t>
        </is>
      </c>
      <c r="C791" t="n">
        <v>0</v>
      </c>
      <c r="D791" t="n">
        <v>0</v>
      </c>
    </row>
    <row r="792">
      <c r="A792" t="inlineStr">
        <is>
          <t>CLBLM_L_X10Y48/CLBLM_IMUX10</t>
        </is>
      </c>
      <c r="B792" t="inlineStr">
        <is>
          <t>Part of wire</t>
        </is>
      </c>
      <c r="C792" t="n">
        <v>0</v>
      </c>
      <c r="D792" t="n">
        <v>0</v>
      </c>
      <c r="I792">
        <f>(((D791 + D792)/2) + (((D795) + (D794))))</f>
        <v/>
      </c>
      <c r="J792">
        <f>((C791 + C792)*(((D791 + D792)/2) + (((D795) + (D794)))))</f>
        <v/>
      </c>
    </row>
    <row r="793">
      <c r="A793" t="inlineStr">
        <is>
          <t>CLBLM_L_X10Y48/CLBLM_L.CLBLM_IMUX10-&gt;CLBLM_L_A4</t>
        </is>
      </c>
      <c r="B793" t="inlineStr">
        <is>
          <t>PassTransistor</t>
        </is>
      </c>
      <c r="C793" t="n">
        <v>0</v>
      </c>
      <c r="E793" t="n">
        <v>0</v>
      </c>
      <c r="F793" t="n">
        <v>0</v>
      </c>
      <c r="G793" t="n">
        <v>0</v>
      </c>
      <c r="H793" t="n">
        <v>0</v>
      </c>
      <c r="I793">
        <f>((D795) + (D794))</f>
        <v/>
      </c>
      <c r="J793">
        <f>(((D795) + (D794))*C793)</f>
        <v/>
      </c>
    </row>
    <row r="794">
      <c r="A794" t="inlineStr">
        <is>
          <t>CLBLM_L_X10Y48/CLBLM_L_A4</t>
        </is>
      </c>
      <c r="B794" t="inlineStr">
        <is>
          <t>Part of wire</t>
        </is>
      </c>
      <c r="C794" t="n">
        <v>0</v>
      </c>
      <c r="D794" t="n">
        <v>0</v>
      </c>
      <c r="I794">
        <f>(((D794)/2) + (D795))</f>
        <v/>
      </c>
      <c r="J794">
        <f>((C794)*(((D794)/2) + (D795)))</f>
        <v/>
      </c>
    </row>
    <row r="795">
      <c r="A795" t="inlineStr">
        <is>
          <t>masterReg/readData1[14]_i_1/I1</t>
        </is>
      </c>
      <c r="B795" t="inlineStr">
        <is>
          <t>Inpin</t>
        </is>
      </c>
      <c r="D795" t="n">
        <v>0</v>
      </c>
      <c r="E795" t="n">
        <v>0.107</v>
      </c>
      <c r="F795" t="n">
        <v>0.08599999999999999</v>
      </c>
      <c r="G795" t="n">
        <v>0.284</v>
      </c>
      <c r="H795" t="n">
        <v>0.229</v>
      </c>
    </row>
    <row r="796">
      <c r="A796" t="inlineStr">
        <is>
          <t>sw_IBUF[3]: sw_IBUF[3]_inst/O to masterReg/readData1[14]_i_1/I1 sum delays</t>
        </is>
      </c>
      <c r="E796">
        <f>(E2 + E5 + E7 + E9 + E11 + E15 + E18 + E31 + E40 + E51 + E60 + E69 + E516 + E518 + E582 + E587 + E629 + E702 + E729 + E732 + E746 + E749 + E768 + E773 + E787 + E790 + E793 + E795)</f>
        <v/>
      </c>
      <c r="F796">
        <f>(F2 + F5 + F7 + F9 + F11 + F15 + F18 + F31 + F40 + F51 + F60 + F69 + F516 + F518 + F582 + F587 + F629 + F702 + F729 + F732 + F746 + F749 + F768 + F773 + F787 + F790 + F793 + F795)</f>
        <v/>
      </c>
      <c r="G796">
        <f>(G2 + G5 + G7 + G9 + G11 + G15 + G18 + G31 + G40 + G51 + G60 + G69 + G516 + G518 + G582 + G587 + G629 + G702 + G729 + G732 + G746 + G749 + G768 + G773 + G787 + G790 + G793 + G795)</f>
        <v/>
      </c>
      <c r="H796">
        <f>(H2 + H5 + H7 + H9 + H11 + H15 + H18 + H31 + H40 + H51 + H60 + H69 + H516 + H518 + H582 + H587 + H629 + H702 + H729 + H732 + H746 + H749 + H768 + H773 + H787 + H790 + H793 + H795)</f>
        <v/>
      </c>
      <c r="J796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J787 + J789 + J790 + J792 + J793 + J794 + J795)</f>
        <v/>
      </c>
    </row>
    <row r="797">
      <c r="A797" t="inlineStr">
        <is>
          <t>sw_IBUF[3]: sw_IBUF[3]_inst/O to masterReg/readData1[14]_i_1/I1sum delays + cap delay</t>
        </is>
      </c>
      <c r="E797">
        <f>1000*(E796 + J796)</f>
        <v/>
      </c>
      <c r="F797">
        <f>1000*(F796 + J796)</f>
        <v/>
      </c>
      <c r="G797">
        <f>1000*(G796 + J796)</f>
        <v/>
      </c>
      <c r="H797">
        <f>1000*(H796 + J796)</f>
        <v/>
      </c>
    </row>
    <row r="799">
      <c r="A799" t="inlineStr">
        <is>
          <t>sw_IBUF[3]: sw_IBUF[3]_inst/O to masterReg/readData1[14]_i_1/I1Total delay (from Vivado)</t>
        </is>
      </c>
      <c r="E799" t="inlineStr">
        <is>
          <t>2081</t>
        </is>
      </c>
      <c r="F799" t="inlineStr">
        <is>
          <t>1822</t>
        </is>
      </c>
      <c r="G799" t="inlineStr">
        <is>
          <t>3537</t>
        </is>
      </c>
      <c r="H799" t="inlineStr">
        <is>
          <t>3026</t>
        </is>
      </c>
    </row>
    <row r="801">
      <c r="A801" t="inlineStr">
        <is>
          <t>INT_R_X11Y48/INT_R.NR1END0-&gt;&gt;NW2BEG0</t>
        </is>
      </c>
      <c r="B801" t="inlineStr">
        <is>
          <t>Buffer</t>
        </is>
      </c>
      <c r="C801" t="n">
        <v>1.1851186875</v>
      </c>
      <c r="D801" t="n">
        <v>0.008473000000000001</v>
      </c>
      <c r="E801" t="n">
        <v>0.041</v>
      </c>
      <c r="F801" t="n">
        <v>0.033</v>
      </c>
      <c r="G801" t="n">
        <v>0.137</v>
      </c>
      <c r="H801" t="n">
        <v>0.113</v>
      </c>
      <c r="I801">
        <f>((D806) + (D802 + D803 + D804 + D805))</f>
        <v/>
      </c>
      <c r="J801">
        <f>(((D806) + (D802 + D803 + D804 + D805))*C801)</f>
        <v/>
      </c>
    </row>
    <row r="802">
      <c r="A802" t="inlineStr">
        <is>
          <t>INT_R_X11Y48/NW2BEG0</t>
        </is>
      </c>
      <c r="B802" t="inlineStr">
        <is>
          <t>Part of wire</t>
        </is>
      </c>
      <c r="C802" t="n">
        <v>0</v>
      </c>
      <c r="D802" t="n">
        <v>0</v>
      </c>
    </row>
    <row r="803">
      <c r="A803" t="inlineStr">
        <is>
          <t>INT_L_X10Y49/NW2END0</t>
        </is>
      </c>
      <c r="B803" t="inlineStr">
        <is>
          <t>Part of wire</t>
        </is>
      </c>
      <c r="C803" t="n">
        <v>0</v>
      </c>
      <c r="D803" t="n">
        <v>0</v>
      </c>
    </row>
    <row r="804">
      <c r="A804" t="inlineStr">
        <is>
          <t>INT_L_X10Y48/NW2END_S0_0</t>
        </is>
      </c>
      <c r="B804" t="inlineStr">
        <is>
          <t>Part of wire</t>
        </is>
      </c>
      <c r="C804" t="n">
        <v>0</v>
      </c>
      <c r="D804" t="n">
        <v>0</v>
      </c>
    </row>
    <row r="805">
      <c r="A805" t="inlineStr">
        <is>
          <t>INT_R_X11Y49/NW2A0</t>
        </is>
      </c>
      <c r="B805" t="inlineStr">
        <is>
          <t>Part of wire</t>
        </is>
      </c>
      <c r="C805" t="n">
        <v>0</v>
      </c>
      <c r="D805" t="n">
        <v>0</v>
      </c>
      <c r="I805">
        <f>(((D802 + D803 + D804 + D805)/2) + (D806))</f>
        <v/>
      </c>
      <c r="J805">
        <f>((C802 + C803 + C804 + C805)*(((D802 + D803 + D804 + D805)/2) + (D806)))</f>
        <v/>
      </c>
    </row>
    <row r="806">
      <c r="A806" t="inlineStr">
        <is>
          <t>INT_L_X10Y49/INT_L.NW2END0-&gt;&gt;NW2BEG0</t>
        </is>
      </c>
      <c r="B806" t="inlineStr">
        <is>
          <t>Buffer</t>
        </is>
      </c>
      <c r="C806" t="n">
        <v>1.1851186875</v>
      </c>
      <c r="D806" t="n">
        <v>0.008473000000000001</v>
      </c>
      <c r="E806" t="n">
        <v>0.041</v>
      </c>
      <c r="F806" t="n">
        <v>0.033</v>
      </c>
      <c r="G806" t="n">
        <v>0.137</v>
      </c>
      <c r="H806" t="n">
        <v>0.113</v>
      </c>
      <c r="I806">
        <f>((D817 + D1203) + (D807 + D808 + D809 + D810 + D811 + D812 + D813 + D814 + D815 + D816))</f>
        <v/>
      </c>
      <c r="J806">
        <f>(((D817 + D1203) + (D807 + D808 + D809 + D810 + D811 + D812 + D813 + D814 + D815 + D816))*C806)</f>
        <v/>
      </c>
    </row>
    <row r="807">
      <c r="A807" t="inlineStr">
        <is>
          <t>INT_L_X10Y49/NW2BEG0</t>
        </is>
      </c>
      <c r="B807" t="inlineStr">
        <is>
          <t>Part of wire</t>
        </is>
      </c>
      <c r="C807" t="n">
        <v>0</v>
      </c>
      <c r="D807" t="n">
        <v>0</v>
      </c>
    </row>
    <row r="808">
      <c r="A808" t="inlineStr">
        <is>
          <t>INT_R_X9Y50/NW2END0</t>
        </is>
      </c>
      <c r="B808" t="inlineStr">
        <is>
          <t>Part of wire</t>
        </is>
      </c>
      <c r="C808" t="n">
        <v>0</v>
      </c>
      <c r="D808" t="n">
        <v>0</v>
      </c>
    </row>
    <row r="809">
      <c r="A809" t="inlineStr">
        <is>
          <t>INT_R_X9Y49/NW2END_S0_0</t>
        </is>
      </c>
      <c r="B809" t="inlineStr">
        <is>
          <t>Part of wire</t>
        </is>
      </c>
      <c r="C809" t="n">
        <v>0</v>
      </c>
      <c r="D809" t="n">
        <v>0</v>
      </c>
    </row>
    <row r="810">
      <c r="A810" t="inlineStr">
        <is>
          <t>BRKH_INT_X10Y49/BRKH_INT_NW2BEG0</t>
        </is>
      </c>
      <c r="B810" t="inlineStr">
        <is>
          <t>Part of wire</t>
        </is>
      </c>
      <c r="C810" t="n">
        <v>0.00523</v>
      </c>
      <c r="D810" t="n">
        <v>0.001</v>
      </c>
    </row>
    <row r="811">
      <c r="A811" t="inlineStr">
        <is>
          <t>INT_L_X10Y50/NW2A0</t>
        </is>
      </c>
      <c r="B811" t="inlineStr">
        <is>
          <t>Part of wire</t>
        </is>
      </c>
      <c r="C811" t="n">
        <v>0</v>
      </c>
      <c r="D811" t="n">
        <v>0</v>
      </c>
    </row>
    <row r="812">
      <c r="A812" t="inlineStr">
        <is>
          <t>CLBLM_L_X10Y50/CLBLM_NW2A0</t>
        </is>
      </c>
      <c r="B812" t="inlineStr">
        <is>
          <t>Part of wire</t>
        </is>
      </c>
      <c r="C812" t="n">
        <v>0.091532</v>
      </c>
      <c r="D812" t="n">
        <v>0.005884</v>
      </c>
    </row>
    <row r="813">
      <c r="A813" t="inlineStr">
        <is>
          <t>VBRK_X29Y53/VBRK_NW2A0</t>
        </is>
      </c>
      <c r="B813" t="inlineStr">
        <is>
          <t>Part of wire</t>
        </is>
      </c>
      <c r="C813" t="n">
        <v>0.01211</v>
      </c>
      <c r="D813" t="n">
        <v>0.00162</v>
      </c>
    </row>
    <row r="814">
      <c r="A814" t="inlineStr">
        <is>
          <t>DSP_R_X9Y50/DSP_NW2A0_0</t>
        </is>
      </c>
      <c r="B814" t="inlineStr">
        <is>
          <t>Part of wire</t>
        </is>
      </c>
      <c r="C814" t="n">
        <v>0.04743</v>
      </c>
      <c r="D814" t="n">
        <v>0.011</v>
      </c>
    </row>
    <row r="815">
      <c r="A815" t="inlineStr">
        <is>
          <t>INT_INTERFACE_R_X9Y50/INT_INTERFACE_NW2A0</t>
        </is>
      </c>
      <c r="B815" t="inlineStr">
        <is>
          <t>Part of wire</t>
        </is>
      </c>
      <c r="C815" t="n">
        <v>0</v>
      </c>
      <c r="D815" t="n">
        <v>0</v>
      </c>
    </row>
    <row r="816">
      <c r="A816" t="inlineStr">
        <is>
          <t>BRKH_INT_X9Y49/BRKH_INT_NW2END_S0_0</t>
        </is>
      </c>
      <c r="B816" t="inlineStr">
        <is>
          <t>Part of wire</t>
        </is>
      </c>
      <c r="C816" t="n">
        <v>0.00523</v>
      </c>
      <c r="D816" t="n">
        <v>0.001</v>
      </c>
      <c r="I816">
        <f>(((D807 + D808 + D809 + D810 + D811 + D812 + D813 + D814 + D815 + D816)/2) + (D817 + D1203))</f>
        <v/>
      </c>
      <c r="J816">
        <f>((C807 + C808 + C809 + C810 + C811 + C812 + C813 + C814 + C815 + C816)*(((D807 + D808 + D809 + D810 + D811 + D812 + D813 + D814 + D815 + D816)/2) + (D817 + D1203)))</f>
        <v/>
      </c>
    </row>
    <row r="817">
      <c r="A817" t="inlineStr">
        <is>
          <t>INT_R_X9Y50/INT_R.NW2END0-&gt;&gt;NN2BEG0</t>
        </is>
      </c>
      <c r="B817" t="inlineStr">
        <is>
          <t>Buffer</t>
        </is>
      </c>
      <c r="C817" t="n">
        <v>1.1851186875</v>
      </c>
      <c r="D817" t="n">
        <v>0.008473000000000001</v>
      </c>
      <c r="E817" t="n">
        <v>0.06</v>
      </c>
      <c r="F817" t="n">
        <v>0.05</v>
      </c>
      <c r="G817" t="n">
        <v>0.132</v>
      </c>
      <c r="H817" t="n">
        <v>0.109</v>
      </c>
      <c r="I817">
        <f>((D822 + D911 + D966) + (D818 + D819 + D820 + D821))</f>
        <v/>
      </c>
      <c r="J817">
        <f>(((D822 + D911 + D966) + (D818 + D819 + D820 + D821))*C817)</f>
        <v/>
      </c>
    </row>
    <row r="818">
      <c r="A818" t="inlineStr">
        <is>
          <t>INT_R_X9Y50/NN2BEG0</t>
        </is>
      </c>
      <c r="B818" t="inlineStr">
        <is>
          <t>Part of wire</t>
        </is>
      </c>
      <c r="C818" t="n">
        <v>0</v>
      </c>
      <c r="D818" t="n">
        <v>0</v>
      </c>
    </row>
    <row r="819">
      <c r="A819" t="inlineStr">
        <is>
          <t>INT_R_X9Y52/NN2END0</t>
        </is>
      </c>
      <c r="B819" t="inlineStr">
        <is>
          <t>Part of wire</t>
        </is>
      </c>
      <c r="C819" t="n">
        <v>0</v>
      </c>
      <c r="D819" t="n">
        <v>0</v>
      </c>
    </row>
    <row r="820">
      <c r="A820" t="inlineStr">
        <is>
          <t>INT_R_X9Y51/NN2END_S2_0</t>
        </is>
      </c>
      <c r="B820" t="inlineStr">
        <is>
          <t>Part of wire</t>
        </is>
      </c>
      <c r="C820" t="n">
        <v>0</v>
      </c>
      <c r="D820" t="n">
        <v>0</v>
      </c>
    </row>
    <row r="821">
      <c r="A821" t="inlineStr">
        <is>
          <t>INT_R_X9Y51/NN2A0</t>
        </is>
      </c>
      <c r="B821" t="inlineStr">
        <is>
          <t>Part of wire</t>
        </is>
      </c>
      <c r="C821" t="n">
        <v>0</v>
      </c>
      <c r="D821" t="n">
        <v>0</v>
      </c>
      <c r="I821">
        <f>(((D818 + D819 + D820 + D821)/2) + (D822 + D911 + D966))</f>
        <v/>
      </c>
      <c r="J821">
        <f>((C818 + C819 + C820 + C821)*(((D818 + D819 + D820 + D821)/2) + (D822 + D911 + D966)))</f>
        <v/>
      </c>
    </row>
    <row r="822">
      <c r="A822" t="inlineStr">
        <is>
          <t>INT_R_X9Y52/INT_R.NN2END0-&gt;&gt;WR1BEG1</t>
        </is>
      </c>
      <c r="B822" t="inlineStr">
        <is>
          <t>Buffer</t>
        </is>
      </c>
      <c r="C822" t="n">
        <v>1.16220225</v>
      </c>
      <c r="D822" t="n">
        <v>0.008429000000000001</v>
      </c>
      <c r="E822" t="n">
        <v>0.043</v>
      </c>
      <c r="F822" t="n">
        <v>0.035</v>
      </c>
      <c r="G822" t="n">
        <v>0.124</v>
      </c>
      <c r="H822" t="n">
        <v>0.103</v>
      </c>
      <c r="I822">
        <f>((D825 + D836 + D852) + (D823 + D824))</f>
        <v/>
      </c>
      <c r="J822">
        <f>(((D825 + D836 + D852) + (D823 + D824))*C822)</f>
        <v/>
      </c>
    </row>
    <row r="823">
      <c r="A823" t="inlineStr">
        <is>
          <t>INT_R_X9Y52/WR1BEG1</t>
        </is>
      </c>
      <c r="B823" t="inlineStr">
        <is>
          <t>Part of wire</t>
        </is>
      </c>
      <c r="C823" t="n">
        <v>0</v>
      </c>
      <c r="D823" t="n">
        <v>0</v>
      </c>
    </row>
    <row r="824">
      <c r="A824" t="inlineStr">
        <is>
          <t>INT_L_X8Y52/WR1END1</t>
        </is>
      </c>
      <c r="B824" t="inlineStr">
        <is>
          <t>Part of wire</t>
        </is>
      </c>
      <c r="C824" t="n">
        <v>0</v>
      </c>
      <c r="D824" t="n">
        <v>0</v>
      </c>
      <c r="I824">
        <f>(((D823 + D824)/2) + (D825 + D836 + D852))</f>
        <v/>
      </c>
      <c r="J824">
        <f>((C823 + C824)*(((D823 + D824)/2) + (D825 + D836 + D852)))</f>
        <v/>
      </c>
    </row>
    <row r="825">
      <c r="A825" t="inlineStr">
        <is>
          <t>INT_L_X8Y52/INT_L.WR1END1-&gt;&gt;IMUX_L2</t>
        </is>
      </c>
      <c r="B825" t="inlineStr">
        <is>
          <t>Buffer</t>
        </is>
      </c>
      <c r="C825" t="n">
        <v>1.6107141875</v>
      </c>
      <c r="D825" t="n">
        <v>0.007713</v>
      </c>
      <c r="E825" t="n">
        <v>0.047</v>
      </c>
      <c r="F825" t="n">
        <v>0.038</v>
      </c>
      <c r="G825" t="n">
        <v>0.138</v>
      </c>
      <c r="H825" t="n">
        <v>0.114</v>
      </c>
      <c r="I825">
        <f>((((D830) + (D829))) + (D826 + D827))</f>
        <v/>
      </c>
      <c r="J825">
        <f>(((((D830) + (D829))) + (D826 + D827))*C825)</f>
        <v/>
      </c>
    </row>
    <row r="826">
      <c r="A826" t="inlineStr">
        <is>
          <t>INT_L_X8Y52/IMUX_L2</t>
        </is>
      </c>
      <c r="B826" t="inlineStr">
        <is>
          <t>Part of wire</t>
        </is>
      </c>
      <c r="C826" t="n">
        <v>0</v>
      </c>
      <c r="D826" t="n">
        <v>0</v>
      </c>
    </row>
    <row r="827">
      <c r="A827" t="inlineStr">
        <is>
          <t>CLBLM_L_X8Y52/CLBLM_IMUX2</t>
        </is>
      </c>
      <c r="B827" t="inlineStr">
        <is>
          <t>Part of wire</t>
        </is>
      </c>
      <c r="C827" t="n">
        <v>0</v>
      </c>
      <c r="D827" t="n">
        <v>0</v>
      </c>
      <c r="I827">
        <f>(((D826 + D827)/2) + (((D830) + (D829))))</f>
        <v/>
      </c>
      <c r="J827">
        <f>((C826 + C827)*(((D826 + D827)/2) + (((D830) + (D829)))))</f>
        <v/>
      </c>
    </row>
    <row r="828">
      <c r="A828" t="inlineStr">
        <is>
          <t>CLBLM_L_X8Y52/CLBLM_L.CLBLM_IMUX2-&gt;CLBLM_M_A2</t>
        </is>
      </c>
      <c r="B828" t="inlineStr">
        <is>
          <t>PassTransistor</t>
        </is>
      </c>
      <c r="C828" t="n">
        <v>0</v>
      </c>
      <c r="E828" t="n">
        <v>0</v>
      </c>
      <c r="F828" t="n">
        <v>0</v>
      </c>
      <c r="G828" t="n">
        <v>0</v>
      </c>
      <c r="H828" t="n">
        <v>0</v>
      </c>
      <c r="I828">
        <f>((D830) + (D829))</f>
        <v/>
      </c>
      <c r="J828">
        <f>(((D830) + (D829))*C828)</f>
        <v/>
      </c>
    </row>
    <row r="829">
      <c r="A829" t="inlineStr">
        <is>
          <t>CLBLM_L_X8Y52/CLBLM_M_A2</t>
        </is>
      </c>
      <c r="B829" t="inlineStr">
        <is>
          <t>Part of wire</t>
        </is>
      </c>
      <c r="C829" t="n">
        <v>0</v>
      </c>
      <c r="D829" t="n">
        <v>0</v>
      </c>
      <c r="I829">
        <f>(((D829)/2) + (D830))</f>
        <v/>
      </c>
      <c r="J829">
        <f>((C829)*(((D829)/2) + (D830)))</f>
        <v/>
      </c>
    </row>
    <row r="830">
      <c r="A830" t="inlineStr">
        <is>
          <t>masterReg/readData1[30]_i_1/I1</t>
        </is>
      </c>
      <c r="B830" t="inlineStr">
        <is>
          <t>Inpin</t>
        </is>
      </c>
      <c r="D830" t="n">
        <v>0</v>
      </c>
      <c r="E830" t="n">
        <v>0.216</v>
      </c>
      <c r="F830" t="n">
        <v>0.174</v>
      </c>
      <c r="G830" t="n">
        <v>0.512</v>
      </c>
      <c r="H830" t="n">
        <v>0.413</v>
      </c>
    </row>
    <row r="831">
      <c r="A831" t="inlineStr">
        <is>
          <t>sw_IBUF[3]: sw_IBUF[3]_inst/O to masterReg/readData1[30]_i_1/I1 sum delays</t>
        </is>
      </c>
      <c r="E831">
        <f>(E2 + E5 + E7 + E9 + E11 + E15 + E18 + E31 + E40 + E51 + E60 + E69 + E516 + E518 + E582 + E587 + E629 + E702 + E729 + E732 + E746 + E749 + E768 + E773 + E801 + E806 + E817 + E822 + E825 + E828 + E830)</f>
        <v/>
      </c>
      <c r="F831">
        <f>(F2 + F5 + F7 + F9 + F11 + F15 + F18 + F31 + F40 + F51 + F60 + F69 + F516 + F518 + F582 + F587 + F629 + F702 + F729 + F732 + F746 + F749 + F768 + F773 + F801 + F806 + F817 + F822 + F825 + F828 + F830)</f>
        <v/>
      </c>
      <c r="G831">
        <f>(G2 + G5 + G7 + G9 + G11 + G15 + G18 + G31 + G40 + G51 + G60 + G69 + G516 + G518 + G582 + G587 + G629 + G702 + G729 + G732 + G746 + G749 + G768 + G773 + G801 + G806 + G817 + G822 + G825 + G828 + G830)</f>
        <v/>
      </c>
      <c r="H831">
        <f>(H2 + H5 + H7 + H9 + H11 + H15 + H18 + H31 + H40 + H51 + H60 + H69 + H516 + H518 + H582 + H587 + H629 + H702 + H729 + H732 + H746 + H749 + H768 + H773 + H801 + H806 + H817 + H822 + H825 + H828 + H830)</f>
        <v/>
      </c>
      <c r="J831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J822 + J824 + J825 + J827 + J828 + J829 + J830)</f>
        <v/>
      </c>
    </row>
    <row r="832">
      <c r="A832" t="inlineStr">
        <is>
          <t>sw_IBUF[3]: sw_IBUF[3]_inst/O to masterReg/readData1[30]_i_1/I1sum delays + cap delay</t>
        </is>
      </c>
      <c r="E832">
        <f>1000*(E831 + J831)</f>
        <v/>
      </c>
      <c r="F832">
        <f>1000*(F831 + J831)</f>
        <v/>
      </c>
      <c r="G832">
        <f>1000*(G831 + J831)</f>
        <v/>
      </c>
      <c r="H832">
        <f>1000*(H831 + J831)</f>
        <v/>
      </c>
    </row>
    <row r="834">
      <c r="A834" t="inlineStr">
        <is>
          <t>sw_IBUF[3]: sw_IBUF[3]_inst/O to masterReg/readData1[30]_i_1/I1Total delay (from Vivado)</t>
        </is>
      </c>
      <c r="E834" t="inlineStr">
        <is>
          <t>2431</t>
        </is>
      </c>
      <c r="F834" t="inlineStr">
        <is>
          <t>2125</t>
        </is>
      </c>
      <c r="G834" t="inlineStr">
        <is>
          <t>4172</t>
        </is>
      </c>
      <c r="H834" t="inlineStr">
        <is>
          <t>3561</t>
        </is>
      </c>
    </row>
    <row r="836">
      <c r="A836" t="inlineStr">
        <is>
          <t>INT_L_X8Y52/INT_L.WR1END1-&gt;&gt;FAN_ALT2</t>
        </is>
      </c>
      <c r="B836" t="inlineStr">
        <is>
          <t>Buffer</t>
        </is>
      </c>
      <c r="C836" t="n">
        <v>0</v>
      </c>
      <c r="D836" t="n">
        <v>0.00757</v>
      </c>
      <c r="E836" t="n">
        <v>0</v>
      </c>
      <c r="F836" t="n">
        <v>0</v>
      </c>
      <c r="G836" t="n">
        <v>0</v>
      </c>
      <c r="H836" t="n">
        <v>0</v>
      </c>
      <c r="I836">
        <f>((D838) + (D837))</f>
        <v/>
      </c>
      <c r="J836">
        <f>(((D838) + (D837))*C836)</f>
        <v/>
      </c>
    </row>
    <row r="837">
      <c r="A837" t="inlineStr">
        <is>
          <t>INT_L_X8Y52/FAN_ALT2</t>
        </is>
      </c>
      <c r="B837" t="inlineStr">
        <is>
          <t>Part of wire</t>
        </is>
      </c>
      <c r="C837" t="n">
        <v>0</v>
      </c>
      <c r="D837" t="n">
        <v>0</v>
      </c>
      <c r="I837">
        <f>(((D837)/2) + (D838))</f>
        <v/>
      </c>
      <c r="J837">
        <f>((C837)*(((D837)/2) + (D838)))</f>
        <v/>
      </c>
    </row>
    <row r="838">
      <c r="A838" t="inlineStr">
        <is>
          <t>INT_L_X8Y52/INT_L.FAN_ALT2-&gt;&gt;FAN_BOUNCE2</t>
        </is>
      </c>
      <c r="B838" t="inlineStr">
        <is>
          <t>Buffer</t>
        </is>
      </c>
      <c r="C838" t="n">
        <v>1.4764880625</v>
      </c>
      <c r="D838" t="n">
        <v>0</v>
      </c>
      <c r="E838" t="n">
        <v>0.059</v>
      </c>
      <c r="F838" t="n">
        <v>0.049</v>
      </c>
      <c r="G838" t="n">
        <v>0.178</v>
      </c>
      <c r="H838" t="n">
        <v>0.147</v>
      </c>
      <c r="I838">
        <f>((D841) + (D839 + D840))</f>
        <v/>
      </c>
      <c r="J838">
        <f>(((D841) + (D839 + D840))*C838)</f>
        <v/>
      </c>
    </row>
    <row r="839">
      <c r="A839" t="inlineStr">
        <is>
          <t>INT_L_X8Y52/FAN_BOUNCE2</t>
        </is>
      </c>
      <c r="B839" t="inlineStr">
        <is>
          <t>Part of wire</t>
        </is>
      </c>
      <c r="C839" t="n">
        <v>0</v>
      </c>
      <c r="D839" t="n">
        <v>0</v>
      </c>
    </row>
    <row r="840">
      <c r="A840" t="inlineStr">
        <is>
          <t>INT_L_X8Y51/FAN_BOUNCE_S3_2</t>
        </is>
      </c>
      <c r="B840" t="inlineStr">
        <is>
          <t>Part of wire</t>
        </is>
      </c>
      <c r="C840" t="n">
        <v>0</v>
      </c>
      <c r="D840" t="n">
        <v>0</v>
      </c>
      <c r="I840">
        <f>(((D839 + D840)/2) + (D841))</f>
        <v/>
      </c>
      <c r="J840">
        <f>((C839 + C840)*(((D839 + D840)/2) + (D841)))</f>
        <v/>
      </c>
    </row>
    <row r="841">
      <c r="A841" t="inlineStr">
        <is>
          <t>INT_L_X8Y52/INT_L.FAN_BOUNCE2-&gt;&gt;IMUX_L32</t>
        </is>
      </c>
      <c r="B841" t="inlineStr">
        <is>
          <t>Buffer</t>
        </is>
      </c>
      <c r="C841" t="n">
        <v>1.6107141875</v>
      </c>
      <c r="D841" t="n">
        <v>0.007713</v>
      </c>
      <c r="E841" t="n">
        <v>0.047</v>
      </c>
      <c r="F841" t="n">
        <v>0.038</v>
      </c>
      <c r="G841" t="n">
        <v>0.138</v>
      </c>
      <c r="H841" t="n">
        <v>0.114</v>
      </c>
      <c r="I841">
        <f>((((D846) + (D845))) + (D842 + D843))</f>
        <v/>
      </c>
      <c r="J841">
        <f>(((((D846) + (D845))) + (D842 + D843))*C841)</f>
        <v/>
      </c>
    </row>
    <row r="842">
      <c r="A842" t="inlineStr">
        <is>
          <t>INT_L_X8Y52/IMUX_L32</t>
        </is>
      </c>
      <c r="B842" t="inlineStr">
        <is>
          <t>Part of wire</t>
        </is>
      </c>
      <c r="C842" t="n">
        <v>0</v>
      </c>
      <c r="D842" t="n">
        <v>0</v>
      </c>
    </row>
    <row r="843">
      <c r="A843" t="inlineStr">
        <is>
          <t>CLBLM_L_X8Y52/CLBLM_IMUX32</t>
        </is>
      </c>
      <c r="B843" t="inlineStr">
        <is>
          <t>Part of wire</t>
        </is>
      </c>
      <c r="C843" t="n">
        <v>0</v>
      </c>
      <c r="D843" t="n">
        <v>0</v>
      </c>
      <c r="I843">
        <f>(((D842 + D843)/2) + (((D846) + (D845))))</f>
        <v/>
      </c>
      <c r="J843">
        <f>((C842 + C843)*(((D842 + D843)/2) + (((D846) + (D845)))))</f>
        <v/>
      </c>
    </row>
    <row r="844">
      <c r="A844" t="inlineStr">
        <is>
          <t>CLBLM_L_X8Y52/CLBLM_L.CLBLM_IMUX32-&gt;CLBLM_M_C1</t>
        </is>
      </c>
      <c r="B844" t="inlineStr">
        <is>
          <t>PassTransistor</t>
        </is>
      </c>
      <c r="C844" t="n">
        <v>0</v>
      </c>
      <c r="E844" t="n">
        <v>0</v>
      </c>
      <c r="F844" t="n">
        <v>0</v>
      </c>
      <c r="G844" t="n">
        <v>0</v>
      </c>
      <c r="H844" t="n">
        <v>0</v>
      </c>
      <c r="I844">
        <f>((D846) + (D845))</f>
        <v/>
      </c>
      <c r="J844">
        <f>(((D846) + (D845))*C844)</f>
        <v/>
      </c>
    </row>
    <row r="845">
      <c r="A845" t="inlineStr">
        <is>
          <t>CLBLM_L_X8Y52/CLBLM_M_C1</t>
        </is>
      </c>
      <c r="B845" t="inlineStr">
        <is>
          <t>Part of wire</t>
        </is>
      </c>
      <c r="C845" t="n">
        <v>0</v>
      </c>
      <c r="D845" t="n">
        <v>0</v>
      </c>
      <c r="I845">
        <f>(((D845)/2) + (D846))</f>
        <v/>
      </c>
      <c r="J845">
        <f>((C845)*(((D845)/2) + (D846)))</f>
        <v/>
      </c>
    </row>
    <row r="846">
      <c r="A846" t="inlineStr">
        <is>
          <t>masterReg/readData2[30]_i_1/I1</t>
        </is>
      </c>
      <c r="B846" t="inlineStr">
        <is>
          <t>Inpin</t>
        </is>
      </c>
      <c r="D846" t="n">
        <v>0</v>
      </c>
      <c r="E846" t="n">
        <v>0.219</v>
      </c>
      <c r="F846" t="n">
        <v>0.176</v>
      </c>
      <c r="G846" t="n">
        <v>0.521</v>
      </c>
      <c r="H846" t="n">
        <v>0.42</v>
      </c>
    </row>
    <row r="847">
      <c r="A847" t="inlineStr">
        <is>
          <t>sw_IBUF[3]: sw_IBUF[3]_inst/O to masterReg/readData2[30]_i_1/I1 sum delays</t>
        </is>
      </c>
      <c r="E847">
        <f>(E2 + E5 + E7 + E9 + E11 + E15 + E18 + E31 + E40 + E51 + E60 + E69 + E516 + E518 + E582 + E587 + E629 + E702 + E729 + E732 + E746 + E749 + E768 + E773 + E801 + E806 + E817 + E822 + E836 + E838 + E841 + E844 + E846)</f>
        <v/>
      </c>
      <c r="F847">
        <f>(F2 + F5 + F7 + F9 + F11 + F15 + F18 + F31 + F40 + F51 + F60 + F69 + F516 + F518 + F582 + F587 + F629 + F702 + F729 + F732 + F746 + F749 + F768 + F773 + F801 + F806 + F817 + F822 + F836 + F838 + F841 + F844 + F846)</f>
        <v/>
      </c>
      <c r="G847">
        <f>(G2 + G5 + G7 + G9 + G11 + G15 + G18 + G31 + G40 + G51 + G60 + G69 + G516 + G518 + G582 + G587 + G629 + G702 + G729 + G732 + G746 + G749 + G768 + G773 + G801 + G806 + G817 + G822 + G836 + G838 + G841 + G844 + G846)</f>
        <v/>
      </c>
      <c r="H847">
        <f>(H2 + H5 + H7 + H9 + H11 + H15 + H18 + H31 + H40 + H51 + H60 + H69 + H516 + H518 + H582 + H587 + H629 + H702 + H729 + H732 + H746 + H749 + H768 + H773 + H801 + H806 + H817 + H822 + H836 + H838 + H841 + H844 + H846)</f>
        <v/>
      </c>
      <c r="J847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J822 + J824 + J836 + J837 + J838 + J840 + J841 + J843 + J844 + J845 + J846)</f>
        <v/>
      </c>
    </row>
    <row r="848">
      <c r="A848" t="inlineStr">
        <is>
          <t>sw_IBUF[3]: sw_IBUF[3]_inst/O to masterReg/readData2[30]_i_1/I1sum delays + cap delay</t>
        </is>
      </c>
      <c r="E848">
        <f>1000*(E847 + J847)</f>
        <v/>
      </c>
      <c r="F848">
        <f>1000*(F847 + J847)</f>
        <v/>
      </c>
      <c r="G848">
        <f>1000*(G847 + J847)</f>
        <v/>
      </c>
      <c r="H848">
        <f>1000*(H847 + J847)</f>
        <v/>
      </c>
    </row>
    <row r="850">
      <c r="A850" t="inlineStr">
        <is>
          <t>sw_IBUF[3]: sw_IBUF[3]_inst/O to masterReg/readData2[30]_i_1/I1Total delay (from Vivado)</t>
        </is>
      </c>
      <c r="E850" t="inlineStr">
        <is>
          <t>2502</t>
        </is>
      </c>
      <c r="F850" t="inlineStr">
        <is>
          <t>2185</t>
        </is>
      </c>
      <c r="G850" t="inlineStr">
        <is>
          <t>4320</t>
        </is>
      </c>
      <c r="H850" t="inlineStr">
        <is>
          <t>3684</t>
        </is>
      </c>
    </row>
    <row r="852">
      <c r="A852" t="inlineStr">
        <is>
          <t>INT_L_X8Y52/INT_L.WR1END1-&gt;&gt;NN2BEG1</t>
        </is>
      </c>
      <c r="B852" t="inlineStr">
        <is>
          <t>Buffer</t>
        </is>
      </c>
      <c r="C852" t="n">
        <v>1.1851186875</v>
      </c>
      <c r="D852" t="n">
        <v>0.008473000000000001</v>
      </c>
      <c r="E852" t="n">
        <v>0.06</v>
      </c>
      <c r="F852" t="n">
        <v>0.05</v>
      </c>
      <c r="G852" t="n">
        <v>0.132</v>
      </c>
      <c r="H852" t="n">
        <v>0.109</v>
      </c>
      <c r="I852">
        <f>((D856 + D867 + D878) + (D853 + D854 + D855))</f>
        <v/>
      </c>
      <c r="J852">
        <f>(((D856 + D867 + D878) + (D853 + D854 + D855))*C852)</f>
        <v/>
      </c>
    </row>
    <row r="853">
      <c r="A853" t="inlineStr">
        <is>
          <t>INT_L_X8Y52/NN2BEG1</t>
        </is>
      </c>
      <c r="B853" t="inlineStr">
        <is>
          <t>Part of wire</t>
        </is>
      </c>
      <c r="C853" t="n">
        <v>0</v>
      </c>
      <c r="D853" t="n">
        <v>0</v>
      </c>
    </row>
    <row r="854">
      <c r="A854" t="inlineStr">
        <is>
          <t>INT_L_X8Y54/NN2END1</t>
        </is>
      </c>
      <c r="B854" t="inlineStr">
        <is>
          <t>Part of wire</t>
        </is>
      </c>
      <c r="C854" t="n">
        <v>0</v>
      </c>
      <c r="D854" t="n">
        <v>0</v>
      </c>
    </row>
    <row r="855">
      <c r="A855" t="inlineStr">
        <is>
          <t>INT_L_X8Y53/NN2A1</t>
        </is>
      </c>
      <c r="B855" t="inlineStr">
        <is>
          <t>Part of wire</t>
        </is>
      </c>
      <c r="C855" t="n">
        <v>0</v>
      </c>
      <c r="D855" t="n">
        <v>0</v>
      </c>
      <c r="I855">
        <f>(((D853 + D854 + D855)/2) + (D856 + D867 + D878))</f>
        <v/>
      </c>
      <c r="J855">
        <f>((C853 + C854 + C855)*(((D853 + D854 + D855)/2) + (D856 + D867 + D878)))</f>
        <v/>
      </c>
    </row>
    <row r="856">
      <c r="A856" t="inlineStr">
        <is>
          <t>INT_L_X8Y54/INT_L.NN2END1-&gt;&gt;IMUX_L34</t>
        </is>
      </c>
      <c r="B856" t="inlineStr">
        <is>
          <t>Buffer</t>
        </is>
      </c>
      <c r="C856" t="n">
        <v>1.6107141875</v>
      </c>
      <c r="D856" t="n">
        <v>0.007713</v>
      </c>
      <c r="E856" t="n">
        <v>0.047</v>
      </c>
      <c r="F856" t="n">
        <v>0.038</v>
      </c>
      <c r="G856" t="n">
        <v>0.138</v>
      </c>
      <c r="H856" t="n">
        <v>0.114</v>
      </c>
      <c r="I856">
        <f>((((D861) + (D860))) + (D857 + D858))</f>
        <v/>
      </c>
      <c r="J856">
        <f>(((((D861) + (D860))) + (D857 + D858))*C856)</f>
        <v/>
      </c>
    </row>
    <row r="857">
      <c r="A857" t="inlineStr">
        <is>
          <t>INT_L_X8Y54/IMUX_L34</t>
        </is>
      </c>
      <c r="B857" t="inlineStr">
        <is>
          <t>Part of wire</t>
        </is>
      </c>
      <c r="C857" t="n">
        <v>0</v>
      </c>
      <c r="D857" t="n">
        <v>0</v>
      </c>
    </row>
    <row r="858">
      <c r="A858" t="inlineStr">
        <is>
          <t>CLBLM_L_X8Y54/CLBLM_IMUX34</t>
        </is>
      </c>
      <c r="B858" t="inlineStr">
        <is>
          <t>Part of wire</t>
        </is>
      </c>
      <c r="C858" t="n">
        <v>0</v>
      </c>
      <c r="D858" t="n">
        <v>0</v>
      </c>
      <c r="I858">
        <f>(((D857 + D858)/2) + (((D861) + (D860))))</f>
        <v/>
      </c>
      <c r="J858">
        <f>((C857 + C858)*(((D857 + D858)/2) + (((D861) + (D860)))))</f>
        <v/>
      </c>
    </row>
    <row r="859">
      <c r="A859" t="inlineStr">
        <is>
          <t>CLBLM_L_X8Y54/CLBLM_L.CLBLM_IMUX34-&gt;CLBLM_L_C6</t>
        </is>
      </c>
      <c r="B859" t="inlineStr">
        <is>
          <t>PassTransistor</t>
        </is>
      </c>
      <c r="C859" t="n">
        <v>0</v>
      </c>
      <c r="E859" t="n">
        <v>0</v>
      </c>
      <c r="F859" t="n">
        <v>0</v>
      </c>
      <c r="G859" t="n">
        <v>0</v>
      </c>
      <c r="H859" t="n">
        <v>0</v>
      </c>
      <c r="I859">
        <f>((D861) + (D860))</f>
        <v/>
      </c>
      <c r="J859">
        <f>(((D861) + (D860))*C859)</f>
        <v/>
      </c>
    </row>
    <row r="860">
      <c r="A860" t="inlineStr">
        <is>
          <t>CLBLM_L_X8Y54/CLBLM_L_C6</t>
        </is>
      </c>
      <c r="B860" t="inlineStr">
        <is>
          <t>Part of wire</t>
        </is>
      </c>
      <c r="C860" t="n">
        <v>0</v>
      </c>
      <c r="D860" t="n">
        <v>0</v>
      </c>
      <c r="I860">
        <f>(((D860)/2) + (D861))</f>
        <v/>
      </c>
      <c r="J860">
        <f>((C860)*(((D860)/2) + (D861)))</f>
        <v/>
      </c>
    </row>
    <row r="861">
      <c r="A861" t="inlineStr">
        <is>
          <t>masterReg/readData2[29]_i_1/I1</t>
        </is>
      </c>
      <c r="B861" t="inlineStr">
        <is>
          <t>Inpin</t>
        </is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t="inlineStr">
        <is>
          <t>sw_IBUF[3]: sw_IBUF[3]_inst/O to masterReg/readData2[29]_i_1/I1 sum delays</t>
        </is>
      </c>
      <c r="E862">
        <f>(E2 + E5 + E7 + E9 + E11 + E15 + E18 + E31 + E40 + E51 + E60 + E69 + E516 + E518 + E582 + E587 + E629 + E702 + E729 + E732 + E746 + E749 + E768 + E773 + E801 + E806 + E817 + E822 + E852 + E856 + E859 + E861)</f>
        <v/>
      </c>
      <c r="F862">
        <f>(F2 + F5 + F7 + F9 + F11 + F15 + F18 + F31 + F40 + F51 + F60 + F69 + F516 + F518 + F582 + F587 + F629 + F702 + F729 + F732 + F746 + F749 + F768 + F773 + F801 + F806 + F817 + F822 + F852 + F856 + F859 + F861)</f>
        <v/>
      </c>
      <c r="G862">
        <f>(G2 + G5 + G7 + G9 + G11 + G15 + G18 + G31 + G40 + G51 + G60 + G69 + G516 + G518 + G582 + G587 + G629 + G702 + G729 + G732 + G746 + G749 + G768 + G773 + G801 + G806 + G817 + G822 + G852 + G856 + G859 + G861)</f>
        <v/>
      </c>
      <c r="H862">
        <f>(H2 + H5 + H7 + H9 + H11 + H15 + H18 + H31 + H40 + H51 + H60 + H69 + H516 + H518 + H582 + H587 + H629 + H702 + H729 + H732 + H746 + H749 + H768 + H773 + H801 + H806 + H817 + H822 + H852 + H856 + H859 + H861)</f>
        <v/>
      </c>
      <c r="J862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J822 + J824 + J852 + J855 + J856 + J858 + J859 + J860 + J861)</f>
        <v/>
      </c>
    </row>
    <row r="863">
      <c r="A863" t="inlineStr">
        <is>
          <t>sw_IBUF[3]: sw_IBUF[3]_inst/O to masterReg/readData2[29]_i_1/I1sum delays + cap delay</t>
        </is>
      </c>
      <c r="E863">
        <f>1000*(E862 + J862)</f>
        <v/>
      </c>
      <c r="F863">
        <f>1000*(F862 + J862)</f>
        <v/>
      </c>
      <c r="G863">
        <f>1000*(G862 + J862)</f>
        <v/>
      </c>
      <c r="H863">
        <f>1000*(H862 + J862)</f>
        <v/>
      </c>
    </row>
    <row r="865">
      <c r="A865" t="inlineStr">
        <is>
          <t>sw_IBUF[3]: sw_IBUF[3]_inst/O to masterReg/readData2[29]_i_1/I1Total delay (from Vivado)</t>
        </is>
      </c>
      <c r="E865" t="inlineStr">
        <is>
          <t>2300</t>
        </is>
      </c>
      <c r="F865" t="inlineStr">
        <is>
          <t>2026</t>
        </is>
      </c>
      <c r="G865" t="inlineStr">
        <is>
          <t>3874</t>
        </is>
      </c>
      <c r="H865" t="inlineStr">
        <is>
          <t>3329</t>
        </is>
      </c>
    </row>
    <row r="867">
      <c r="A867" t="inlineStr">
        <is>
          <t>INT_L_X8Y54/INT_L.NN2END1-&gt;&gt;IMUX_L41</t>
        </is>
      </c>
      <c r="B867" t="inlineStr">
        <is>
          <t>Buffer</t>
        </is>
      </c>
      <c r="C867" t="n">
        <v>1.6107141875</v>
      </c>
      <c r="D867" t="n">
        <v>0.007713</v>
      </c>
      <c r="E867" t="n">
        <v>0.047</v>
      </c>
      <c r="F867" t="n">
        <v>0.038</v>
      </c>
      <c r="G867" t="n">
        <v>0.138</v>
      </c>
      <c r="H867" t="n">
        <v>0.114</v>
      </c>
      <c r="I867">
        <f>((((D872) + (D871))) + (D868 + D869))</f>
        <v/>
      </c>
      <c r="J867">
        <f>(((((D872) + (D871))) + (D868 + D869))*C867)</f>
        <v/>
      </c>
    </row>
    <row r="868">
      <c r="A868" t="inlineStr">
        <is>
          <t>INT_L_X8Y54/IMUX_L41</t>
        </is>
      </c>
      <c r="B868" t="inlineStr">
        <is>
          <t>Part of wire</t>
        </is>
      </c>
      <c r="C868" t="n">
        <v>0</v>
      </c>
      <c r="D868" t="n">
        <v>0</v>
      </c>
    </row>
    <row r="869">
      <c r="A869" t="inlineStr">
        <is>
          <t>CLBLM_L_X8Y54/CLBLM_IMUX41</t>
        </is>
      </c>
      <c r="B869" t="inlineStr">
        <is>
          <t>Part of wire</t>
        </is>
      </c>
      <c r="C869" t="n">
        <v>0</v>
      </c>
      <c r="D869" t="n">
        <v>0</v>
      </c>
      <c r="I869">
        <f>(((D868 + D869)/2) + (((D872) + (D871))))</f>
        <v/>
      </c>
      <c r="J869">
        <f>((C868 + C869)*(((D868 + D869)/2) + (((D872) + (D871)))))</f>
        <v/>
      </c>
    </row>
    <row r="870">
      <c r="A870" t="inlineStr">
        <is>
          <t>CLBLM_L_X8Y54/CLBLM_L.CLBLM_IMUX41-&gt;CLBLM_L_D1</t>
        </is>
      </c>
      <c r="B870" t="inlineStr">
        <is>
          <t>PassTransistor</t>
        </is>
      </c>
      <c r="C870" t="n">
        <v>0</v>
      </c>
      <c r="E870" t="n">
        <v>0</v>
      </c>
      <c r="F870" t="n">
        <v>0</v>
      </c>
      <c r="G870" t="n">
        <v>0</v>
      </c>
      <c r="H870" t="n">
        <v>0</v>
      </c>
      <c r="I870">
        <f>((D872) + (D871))</f>
        <v/>
      </c>
      <c r="J870">
        <f>(((D872) + (D871))*C870)</f>
        <v/>
      </c>
    </row>
    <row r="871">
      <c r="A871" t="inlineStr">
        <is>
          <t>CLBLM_L_X8Y54/CLBLM_L_D1</t>
        </is>
      </c>
      <c r="B871" t="inlineStr">
        <is>
          <t>Part of wire</t>
        </is>
      </c>
      <c r="C871" t="n">
        <v>0</v>
      </c>
      <c r="D871" t="n">
        <v>0</v>
      </c>
      <c r="I871">
        <f>(((D871)/2) + (D872))</f>
        <v/>
      </c>
      <c r="J871">
        <f>((C871)*(((D871)/2) + (D872)))</f>
        <v/>
      </c>
    </row>
    <row r="872">
      <c r="A872" t="inlineStr">
        <is>
          <t>masterReg/readData2[31]_i_1/I1</t>
        </is>
      </c>
      <c r="B872" t="inlineStr">
        <is>
          <t>Inpin</t>
        </is>
      </c>
      <c r="D872" t="n">
        <v>0</v>
      </c>
      <c r="E872" t="n">
        <v>0.216</v>
      </c>
      <c r="F872" t="n">
        <v>0.174</v>
      </c>
      <c r="G872" t="n">
        <v>0.522</v>
      </c>
      <c r="H872" t="n">
        <v>0.421</v>
      </c>
    </row>
    <row r="873">
      <c r="A873" t="inlineStr">
        <is>
          <t>sw_IBUF[3]: sw_IBUF[3]_inst/O to masterReg/readData2[31]_i_1/I1 sum delays</t>
        </is>
      </c>
      <c r="E873">
        <f>(E2 + E5 + E7 + E9 + E11 + E15 + E18 + E31 + E40 + E51 + E60 + E69 + E516 + E518 + E582 + E587 + E629 + E702 + E729 + E732 + E746 + E749 + E768 + E773 + E801 + E806 + E817 + E822 + E852 + E867 + E870 + E872)</f>
        <v/>
      </c>
      <c r="F873">
        <f>(F2 + F5 + F7 + F9 + F11 + F15 + F18 + F31 + F40 + F51 + F60 + F69 + F516 + F518 + F582 + F587 + F629 + F702 + F729 + F732 + F746 + F749 + F768 + F773 + F801 + F806 + F817 + F822 + F852 + F867 + F870 + F872)</f>
        <v/>
      </c>
      <c r="G873">
        <f>(G2 + G5 + G7 + G9 + G11 + G15 + G18 + G31 + G40 + G51 + G60 + G69 + G516 + G518 + G582 + G587 + G629 + G702 + G729 + G732 + G746 + G749 + G768 + G773 + G801 + G806 + G817 + G822 + G852 + G867 + G870 + G872)</f>
        <v/>
      </c>
      <c r="H873">
        <f>(H2 + H5 + H7 + H9 + H11 + H15 + H18 + H31 + H40 + H51 + H60 + H69 + H516 + H518 + H582 + H587 + H629 + H702 + H729 + H732 + H746 + H749 + H768 + H773 + H801 + H806 + H817 + H822 + H852 + H867 + H870 + H872)</f>
        <v/>
      </c>
      <c r="J873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J822 + J824 + J852 + J855 + J867 + J869 + J870 + J871 + J872)</f>
        <v/>
      </c>
    </row>
    <row r="874">
      <c r="A874" t="inlineStr">
        <is>
          <t>sw_IBUF[3]: sw_IBUF[3]_inst/O to masterReg/readData2[31]_i_1/I1sum delays + cap delay</t>
        </is>
      </c>
      <c r="E874">
        <f>1000*(E873 + J873)</f>
        <v/>
      </c>
      <c r="F874">
        <f>1000*(F873 + J873)</f>
        <v/>
      </c>
      <c r="G874">
        <f>1000*(G873 + J873)</f>
        <v/>
      </c>
      <c r="H874">
        <f>1000*(H873 + J873)</f>
        <v/>
      </c>
    </row>
    <row r="876">
      <c r="A876" t="inlineStr">
        <is>
          <t>sw_IBUF[3]: sw_IBUF[3]_inst/O to masterReg/readData2[31]_i_1/I1Total delay (from Vivado)</t>
        </is>
      </c>
      <c r="E876" t="inlineStr">
        <is>
          <t>2516</t>
        </is>
      </c>
      <c r="F876" t="inlineStr">
        <is>
          <t>2200</t>
        </is>
      </c>
      <c r="G876" t="inlineStr">
        <is>
          <t>4314</t>
        </is>
      </c>
      <c r="H876" t="inlineStr">
        <is>
          <t>3682</t>
        </is>
      </c>
    </row>
    <row r="878">
      <c r="A878" t="inlineStr">
        <is>
          <t>INT_L_X8Y54/INT_L.NN2END1-&gt;&gt;NW2BEG1</t>
        </is>
      </c>
      <c r="B878" t="inlineStr">
        <is>
          <t>Buffer</t>
        </is>
      </c>
      <c r="C878" t="n">
        <v>1.1851186875</v>
      </c>
      <c r="D878" t="n">
        <v>0.008473000000000001</v>
      </c>
      <c r="E878" t="n">
        <v>0.041</v>
      </c>
      <c r="F878" t="n">
        <v>0.033</v>
      </c>
      <c r="G878" t="n">
        <v>0.137</v>
      </c>
      <c r="H878" t="n">
        <v>0.113</v>
      </c>
      <c r="I878">
        <f>((D884 + D895) + (D879 + D880 + D881 + D882 + D883))</f>
        <v/>
      </c>
      <c r="J878">
        <f>(((D884 + D895) + (D879 + D880 + D881 + D882 + D883))*C878)</f>
        <v/>
      </c>
    </row>
    <row r="879">
      <c r="A879" t="inlineStr">
        <is>
          <t>INT_L_X8Y54/NW2BEG1</t>
        </is>
      </c>
      <c r="B879" t="inlineStr">
        <is>
          <t>Part of wire</t>
        </is>
      </c>
      <c r="C879" t="n">
        <v>0</v>
      </c>
      <c r="D879" t="n">
        <v>0</v>
      </c>
    </row>
    <row r="880">
      <c r="A880" t="inlineStr">
        <is>
          <t>INT_R_X7Y55/NW2END1</t>
        </is>
      </c>
      <c r="B880" t="inlineStr">
        <is>
          <t>Part of wire</t>
        </is>
      </c>
      <c r="C880" t="n">
        <v>0</v>
      </c>
      <c r="D880" t="n">
        <v>0</v>
      </c>
    </row>
    <row r="881">
      <c r="A881" t="inlineStr">
        <is>
          <t>INT_L_X8Y55/NW2A1</t>
        </is>
      </c>
      <c r="B881" t="inlineStr">
        <is>
          <t>Part of wire</t>
        </is>
      </c>
      <c r="C881" t="n">
        <v>0</v>
      </c>
      <c r="D881" t="n">
        <v>0</v>
      </c>
    </row>
    <row r="882">
      <c r="A882" t="inlineStr">
        <is>
          <t>CLBLM_L_X8Y55/CLBLM_NW2A1</t>
        </is>
      </c>
      <c r="B882" t="inlineStr">
        <is>
          <t>Part of wire</t>
        </is>
      </c>
      <c r="C882" t="n">
        <v>0.091532</v>
      </c>
      <c r="D882" t="n">
        <v>0.005884</v>
      </c>
    </row>
    <row r="883">
      <c r="A883" t="inlineStr">
        <is>
          <t>CLBLM_R_X7Y55/CLBLM_NW2A1</t>
        </is>
      </c>
      <c r="B883" t="inlineStr">
        <is>
          <t>Part of wire</t>
        </is>
      </c>
      <c r="C883" t="n">
        <v>0.091532</v>
      </c>
      <c r="D883" t="n">
        <v>0.005884</v>
      </c>
      <c r="I883">
        <f>(((D879 + D880 + D881 + D882 + D883)/2) + (D884 + D895))</f>
        <v/>
      </c>
      <c r="J883">
        <f>((C879 + C880 + C881 + C882 + C883)*(((D879 + D880 + D881 + D882 + D883)/2) + (D884 + D895)))</f>
        <v/>
      </c>
    </row>
    <row r="884">
      <c r="A884" t="inlineStr">
        <is>
          <t>INT_R_X7Y55/INT_R.NW2END1-&gt;&gt;IMUX18</t>
        </is>
      </c>
      <c r="B884" t="inlineStr">
        <is>
          <t>Buffer</t>
        </is>
      </c>
      <c r="C884" t="n">
        <v>1.6107141875</v>
      </c>
      <c r="D884" t="n">
        <v>0.007713</v>
      </c>
      <c r="E884" t="n">
        <v>0.047</v>
      </c>
      <c r="F884" t="n">
        <v>0.038</v>
      </c>
      <c r="G884" t="n">
        <v>0.138</v>
      </c>
      <c r="H884" t="n">
        <v>0.114</v>
      </c>
      <c r="I884">
        <f>((((D889) + (D888))) + (D885 + D886))</f>
        <v/>
      </c>
      <c r="J884">
        <f>(((((D889) + (D888))) + (D885 + D886))*C884)</f>
        <v/>
      </c>
    </row>
    <row r="885">
      <c r="A885" t="inlineStr">
        <is>
          <t>INT_R_X7Y55/IMUX18</t>
        </is>
      </c>
      <c r="B885" t="inlineStr">
        <is>
          <t>Part of wire</t>
        </is>
      </c>
      <c r="C885" t="n">
        <v>0</v>
      </c>
      <c r="D885" t="n">
        <v>0</v>
      </c>
    </row>
    <row r="886">
      <c r="A886" t="inlineStr">
        <is>
          <t>CLBLM_R_X7Y55/CLBLM_IMUX18</t>
        </is>
      </c>
      <c r="B886" t="inlineStr">
        <is>
          <t>Part of wire</t>
        </is>
      </c>
      <c r="C886" t="n">
        <v>0</v>
      </c>
      <c r="D886" t="n">
        <v>0</v>
      </c>
      <c r="I886">
        <f>(((D885 + D886)/2) + (((D889) + (D888))))</f>
        <v/>
      </c>
      <c r="J886">
        <f>((C885 + C886)*(((D885 + D886)/2) + (((D889) + (D888)))))</f>
        <v/>
      </c>
    </row>
    <row r="887">
      <c r="A887" t="inlineStr">
        <is>
          <t>CLBLM_R_X7Y55/CLBLM_R.CLBLM_IMUX18-&gt;CLBLM_M_B2</t>
        </is>
      </c>
      <c r="B887" t="inlineStr">
        <is>
          <t>PassTransistor</t>
        </is>
      </c>
      <c r="C887" t="n">
        <v>0</v>
      </c>
      <c r="E887" t="n">
        <v>0</v>
      </c>
      <c r="F887" t="n">
        <v>0</v>
      </c>
      <c r="G887" t="n">
        <v>0</v>
      </c>
      <c r="H887" t="n">
        <v>0</v>
      </c>
      <c r="I887">
        <f>((D889) + (D888))</f>
        <v/>
      </c>
      <c r="J887">
        <f>(((D889) + (D888))*C887)</f>
        <v/>
      </c>
    </row>
    <row r="888">
      <c r="A888" t="inlineStr">
        <is>
          <t>CLBLM_R_X7Y55/CLBLM_M_B2</t>
        </is>
      </c>
      <c r="B888" t="inlineStr">
        <is>
          <t>Part of wire</t>
        </is>
      </c>
      <c r="C888" t="n">
        <v>0</v>
      </c>
      <c r="D888" t="n">
        <v>0</v>
      </c>
      <c r="I888">
        <f>(((D888)/2) + (D889))</f>
        <v/>
      </c>
      <c r="J888">
        <f>((C888)*(((D888)/2) + (D889)))</f>
        <v/>
      </c>
    </row>
    <row r="889">
      <c r="A889" t="inlineStr">
        <is>
          <t>masterReg/readData1[24]_i_1/I1</t>
        </is>
      </c>
      <c r="B889" t="inlineStr">
        <is>
          <t>Inpin</t>
        </is>
      </c>
      <c r="D889" t="n">
        <v>0</v>
      </c>
      <c r="E889" t="n">
        <v>0.214</v>
      </c>
      <c r="F889" t="n">
        <v>0.172</v>
      </c>
      <c r="G889" t="n">
        <v>0.504</v>
      </c>
      <c r="H889" t="n">
        <v>0.406</v>
      </c>
    </row>
    <row r="890">
      <c r="A890" t="inlineStr">
        <is>
          <t>sw_IBUF[3]: sw_IBUF[3]_inst/O to masterReg/readData1[24]_i_1/I1 sum delays</t>
        </is>
      </c>
      <c r="E890">
        <f>(E2 + E5 + E7 + E9 + E11 + E15 + E18 + E31 + E40 + E51 + E60 + E69 + E516 + E518 + E582 + E587 + E629 + E702 + E729 + E732 + E746 + E749 + E768 + E773 + E801 + E806 + E817 + E822 + E852 + E878 + E884 + E887 + E889)</f>
        <v/>
      </c>
      <c r="F890">
        <f>(F2 + F5 + F7 + F9 + F11 + F15 + F18 + F31 + F40 + F51 + F60 + F69 + F516 + F518 + F582 + F587 + F629 + F702 + F729 + F732 + F746 + F749 + F768 + F773 + F801 + F806 + F817 + F822 + F852 + F878 + F884 + F887 + F889)</f>
        <v/>
      </c>
      <c r="G890">
        <f>(G2 + G5 + G7 + G9 + G11 + G15 + G18 + G31 + G40 + G51 + G60 + G69 + G516 + G518 + G582 + G587 + G629 + G702 + G729 + G732 + G746 + G749 + G768 + G773 + G801 + G806 + G817 + G822 + G852 + G878 + G884 + G887 + G889)</f>
        <v/>
      </c>
      <c r="H890">
        <f>(H2 + H5 + H7 + H9 + H11 + H15 + H18 + H31 + H40 + H51 + H60 + H69 + H516 + H518 + H582 + H587 + H629 + H702 + H729 + H732 + H746 + H749 + H768 + H773 + H801 + H806 + H817 + H822 + H852 + H878 + H884 + H887 + H889)</f>
        <v/>
      </c>
      <c r="J890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J822 + J824 + J852 + J855 + J878 + J883 + J884 + J886 + J887 + J888 + J889)</f>
        <v/>
      </c>
    </row>
    <row r="891">
      <c r="A891" t="inlineStr">
        <is>
          <t>sw_IBUF[3]: sw_IBUF[3]_inst/O to masterReg/readData1[24]_i_1/I1sum delays + cap delay</t>
        </is>
      </c>
      <c r="E891">
        <f>1000*(E890 + J890)</f>
        <v/>
      </c>
      <c r="F891">
        <f>1000*(F890 + J890)</f>
        <v/>
      </c>
      <c r="G891">
        <f>1000*(G890 + J890)</f>
        <v/>
      </c>
      <c r="H891">
        <f>1000*(H890 + J890)</f>
        <v/>
      </c>
    </row>
    <row r="893">
      <c r="A893" t="inlineStr">
        <is>
          <t>sw_IBUF[3]: sw_IBUF[3]_inst/O to masterReg/readData1[24]_i_1/I1Total delay (from Vivado)</t>
        </is>
      </c>
      <c r="E893" t="inlineStr">
        <is>
          <t>2590</t>
        </is>
      </c>
      <c r="F893" t="inlineStr">
        <is>
          <t>2266</t>
        </is>
      </c>
      <c r="G893" t="inlineStr">
        <is>
          <t>4448</t>
        </is>
      </c>
      <c r="H893" t="inlineStr">
        <is>
          <t>3799</t>
        </is>
      </c>
    </row>
    <row r="895">
      <c r="A895" t="inlineStr">
        <is>
          <t>INT_R_X7Y55/INT_R.NW2END1-&gt;&gt;FAN_ALT2</t>
        </is>
      </c>
      <c r="B895" t="inlineStr">
        <is>
          <t>Buffer</t>
        </is>
      </c>
      <c r="C895" t="n">
        <v>0</v>
      </c>
      <c r="D895" t="n">
        <v>0.00757</v>
      </c>
      <c r="E895" t="n">
        <v>0</v>
      </c>
      <c r="F895" t="n">
        <v>0</v>
      </c>
      <c r="G895" t="n">
        <v>0</v>
      </c>
      <c r="H895" t="n">
        <v>0</v>
      </c>
      <c r="I895">
        <f>((D897) + (D896))</f>
        <v/>
      </c>
      <c r="J895">
        <f>(((D897) + (D896))*C895)</f>
        <v/>
      </c>
    </row>
    <row r="896">
      <c r="A896" t="inlineStr">
        <is>
          <t>INT_R_X7Y55/FAN_ALT2</t>
        </is>
      </c>
      <c r="B896" t="inlineStr">
        <is>
          <t>Part of wire</t>
        </is>
      </c>
      <c r="C896" t="n">
        <v>0</v>
      </c>
      <c r="D896" t="n">
        <v>0</v>
      </c>
      <c r="I896">
        <f>(((D896)/2) + (D897))</f>
        <v/>
      </c>
      <c r="J896">
        <f>((C896)*(((D896)/2) + (D897)))</f>
        <v/>
      </c>
    </row>
    <row r="897">
      <c r="A897" t="inlineStr">
        <is>
          <t>INT_R_X7Y55/INT_R.FAN_ALT2-&gt;&gt;FAN_BOUNCE2</t>
        </is>
      </c>
      <c r="B897" t="inlineStr">
        <is>
          <t>Buffer</t>
        </is>
      </c>
      <c r="C897" t="n">
        <v>1.4764880625</v>
      </c>
      <c r="D897" t="n">
        <v>0</v>
      </c>
      <c r="E897" t="n">
        <v>0.059</v>
      </c>
      <c r="F897" t="n">
        <v>0.049</v>
      </c>
      <c r="G897" t="n">
        <v>0.178</v>
      </c>
      <c r="H897" t="n">
        <v>0.147</v>
      </c>
      <c r="I897">
        <f>((D900) + (D898 + D899))</f>
        <v/>
      </c>
      <c r="J897">
        <f>(((D900) + (D898 + D899))*C897)</f>
        <v/>
      </c>
    </row>
    <row r="898">
      <c r="A898" t="inlineStr">
        <is>
          <t>INT_R_X7Y55/FAN_BOUNCE2</t>
        </is>
      </c>
      <c r="B898" t="inlineStr">
        <is>
          <t>Part of wire</t>
        </is>
      </c>
      <c r="C898" t="n">
        <v>0</v>
      </c>
      <c r="D898" t="n">
        <v>0</v>
      </c>
    </row>
    <row r="899">
      <c r="A899" t="inlineStr">
        <is>
          <t>INT_R_X7Y54/FAN_BOUNCE_S3_2</t>
        </is>
      </c>
      <c r="B899" t="inlineStr">
        <is>
          <t>Part of wire</t>
        </is>
      </c>
      <c r="C899" t="n">
        <v>0</v>
      </c>
      <c r="D899" t="n">
        <v>0</v>
      </c>
      <c r="I899">
        <f>(((D898 + D899)/2) + (D900))</f>
        <v/>
      </c>
      <c r="J899">
        <f>((C898 + C899)*(((D898 + D899)/2) + (D900)))</f>
        <v/>
      </c>
    </row>
    <row r="900">
      <c r="A900" t="inlineStr">
        <is>
          <t>INT_R_X7Y55/INT_R.FAN_BOUNCE2-&gt;&gt;IMUX40</t>
        </is>
      </c>
      <c r="B900" t="inlineStr">
        <is>
          <t>Buffer</t>
        </is>
      </c>
      <c r="C900" t="n">
        <v>1.6107141875</v>
      </c>
      <c r="D900" t="n">
        <v>0.007713</v>
      </c>
      <c r="E900" t="n">
        <v>0.047</v>
      </c>
      <c r="F900" t="n">
        <v>0.038</v>
      </c>
      <c r="G900" t="n">
        <v>0.138</v>
      </c>
      <c r="H900" t="n">
        <v>0.114</v>
      </c>
      <c r="I900">
        <f>((((D905) + (D904))) + (D901 + D902))</f>
        <v/>
      </c>
      <c r="J900">
        <f>(((((D905) + (D904))) + (D901 + D902))*C900)</f>
        <v/>
      </c>
    </row>
    <row r="901">
      <c r="A901" t="inlineStr">
        <is>
          <t>INT_R_X7Y55/IMUX40</t>
        </is>
      </c>
      <c r="B901" t="inlineStr">
        <is>
          <t>Part of wire</t>
        </is>
      </c>
      <c r="C901" t="n">
        <v>0</v>
      </c>
      <c r="D901" t="n">
        <v>0</v>
      </c>
    </row>
    <row r="902">
      <c r="A902" t="inlineStr">
        <is>
          <t>CLBLM_R_X7Y55/CLBLM_IMUX40</t>
        </is>
      </c>
      <c r="B902" t="inlineStr">
        <is>
          <t>Part of wire</t>
        </is>
      </c>
      <c r="C902" t="n">
        <v>0</v>
      </c>
      <c r="D902" t="n">
        <v>0</v>
      </c>
      <c r="I902">
        <f>(((D901 + D902)/2) + (((D905) + (D904))))</f>
        <v/>
      </c>
      <c r="J902">
        <f>((C901 + C902)*(((D901 + D902)/2) + (((D905) + (D904)))))</f>
        <v/>
      </c>
    </row>
    <row r="903">
      <c r="A903" t="inlineStr">
        <is>
          <t>CLBLM_R_X7Y55/CLBLM_R.CLBLM_IMUX40-&gt;CLBLM_M_D1</t>
        </is>
      </c>
      <c r="B903" t="inlineStr">
        <is>
          <t>PassTransistor</t>
        </is>
      </c>
      <c r="C903" t="n">
        <v>0</v>
      </c>
      <c r="E903" t="n">
        <v>0</v>
      </c>
      <c r="F903" t="n">
        <v>0</v>
      </c>
      <c r="G903" t="n">
        <v>0</v>
      </c>
      <c r="H903" t="n">
        <v>0</v>
      </c>
      <c r="I903">
        <f>((D905) + (D904))</f>
        <v/>
      </c>
      <c r="J903">
        <f>(((D905) + (D904))*C903)</f>
        <v/>
      </c>
    </row>
    <row r="904">
      <c r="A904" t="inlineStr">
        <is>
          <t>CLBLM_R_X7Y55/CLBLM_M_D1</t>
        </is>
      </c>
      <c r="B904" t="inlineStr">
        <is>
          <t>Part of wire</t>
        </is>
      </c>
      <c r="C904" t="n">
        <v>0</v>
      </c>
      <c r="D904" t="n">
        <v>0</v>
      </c>
      <c r="I904">
        <f>(((D904)/2) + (D905))</f>
        <v/>
      </c>
      <c r="J904">
        <f>((C904)*(((D904)/2) + (D905)))</f>
        <v/>
      </c>
    </row>
    <row r="905">
      <c r="A905" t="inlineStr">
        <is>
          <t>masterReg/register_reg_r1_0_31_24_29_i_2/I1</t>
        </is>
      </c>
      <c r="B905" t="inlineStr">
        <is>
          <t>Inpin</t>
        </is>
      </c>
      <c r="D905" t="n">
        <v>0</v>
      </c>
      <c r="E905" t="n">
        <v>0.226</v>
      </c>
      <c r="F905" t="n">
        <v>0.145</v>
      </c>
      <c r="G905" t="n">
        <v>0.54</v>
      </c>
      <c r="H905" t="n">
        <v>0.305</v>
      </c>
    </row>
    <row r="906">
      <c r="A906" t="inlineStr">
        <is>
          <t>sw_IBUF[3]: sw_IBUF[3]_inst/O to masterReg/register_reg_r1_0_31_24_29_i_2/I1 sum delays</t>
        </is>
      </c>
      <c r="E906">
        <f>(E2 + E5 + E7 + E9 + E11 + E15 + E18 + E31 + E40 + E51 + E60 + E69 + E516 + E518 + E582 + E587 + E629 + E702 + E729 + E732 + E746 + E749 + E768 + E773 + E801 + E806 + E817 + E822 + E852 + E878 + E895 + E897 + E900 + E903 + E905)</f>
        <v/>
      </c>
      <c r="F906">
        <f>(F2 + F5 + F7 + F9 + F11 + F15 + F18 + F31 + F40 + F51 + F60 + F69 + F516 + F518 + F582 + F587 + F629 + F702 + F729 + F732 + F746 + F749 + F768 + F773 + F801 + F806 + F817 + F822 + F852 + F878 + F895 + F897 + F900 + F903 + F905)</f>
        <v/>
      </c>
      <c r="G906">
        <f>(G2 + G5 + G7 + G9 + G11 + G15 + G18 + G31 + G40 + G51 + G60 + G69 + G516 + G518 + G582 + G587 + G629 + G702 + G729 + G732 + G746 + G749 + G768 + G773 + G801 + G806 + G817 + G822 + G852 + G878 + G895 + G897 + G900 + G903 + G905)</f>
        <v/>
      </c>
      <c r="H906">
        <f>(H2 + H5 + H7 + H9 + H11 + H15 + H18 + H31 + H40 + H51 + H60 + H69 + H516 + H518 + H582 + H587 + H629 + H702 + H729 + H732 + H746 + H749 + H768 + H773 + H801 + H806 + H817 + H822 + H852 + H878 + H895 + H897 + H900 + H903 + H905)</f>
        <v/>
      </c>
      <c r="J906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J822 + J824 + J852 + J855 + J878 + J883 + J895 + J896 + J897 + J899 + J900 + J902 + J903 + J904 + J905)</f>
        <v/>
      </c>
    </row>
    <row r="907">
      <c r="A907" t="inlineStr">
        <is>
          <t>sw_IBUF[3]: sw_IBUF[3]_inst/O to masterReg/register_reg_r1_0_31_24_29_i_2/I1sum delays + cap delay</t>
        </is>
      </c>
      <c r="E907">
        <f>1000*(E906 + J906)</f>
        <v/>
      </c>
      <c r="F907">
        <f>1000*(F906 + J906)</f>
        <v/>
      </c>
      <c r="G907">
        <f>1000*(G906 + J906)</f>
        <v/>
      </c>
      <c r="H907">
        <f>1000*(H906 + J906)</f>
        <v/>
      </c>
    </row>
    <row r="909">
      <c r="A909" t="inlineStr">
        <is>
          <t>sw_IBUF[3]: sw_IBUF[3]_inst/O to masterReg/register_reg_r1_0_31_24_29_i_2/I1Total delay (from Vivado)</t>
        </is>
      </c>
      <c r="E909" t="inlineStr">
        <is>
          <t>2671</t>
        </is>
      </c>
      <c r="F909" t="inlineStr">
        <is>
          <t>2298</t>
        </is>
      </c>
      <c r="G909" t="inlineStr">
        <is>
          <t>4617</t>
        </is>
      </c>
      <c r="H909" t="inlineStr">
        <is>
          <t>3833</t>
        </is>
      </c>
    </row>
    <row r="911">
      <c r="A911" t="inlineStr">
        <is>
          <t>INT_R_X9Y52/INT_R.NN2END0-&gt;&gt;NE2BEG0</t>
        </is>
      </c>
      <c r="B911" t="inlineStr">
        <is>
          <t>Buffer</t>
        </is>
      </c>
      <c r="C911" t="n">
        <v>1.1851186875</v>
      </c>
      <c r="D911" t="n">
        <v>0.008473000000000001</v>
      </c>
      <c r="E911" t="n">
        <v>0.041</v>
      </c>
      <c r="F911" t="n">
        <v>0.033</v>
      </c>
      <c r="G911" t="n">
        <v>0.134</v>
      </c>
      <c r="H911" t="n">
        <v>0.111</v>
      </c>
      <c r="I911">
        <f>((D920 + D931 + D942 + D955) + (D912 + D913 + D914 + D915 + D916 + D917 + D918 + D919))</f>
        <v/>
      </c>
      <c r="J911">
        <f>(((D920 + D931 + D942 + D955) + (D912 + D913 + D914 + D915 + D916 + D917 + D918 + D919))*C911)</f>
        <v/>
      </c>
    </row>
    <row r="912">
      <c r="A912" t="inlineStr">
        <is>
          <t>INT_R_X9Y52/NE2BEG0</t>
        </is>
      </c>
      <c r="B912" t="inlineStr">
        <is>
          <t>Part of wire</t>
        </is>
      </c>
      <c r="C912" t="n">
        <v>0</v>
      </c>
      <c r="D912" t="n">
        <v>0</v>
      </c>
    </row>
    <row r="913">
      <c r="A913" t="inlineStr">
        <is>
          <t>INT_L_X10Y53/NE2END0</t>
        </is>
      </c>
      <c r="B913" t="inlineStr">
        <is>
          <t>Part of wire</t>
        </is>
      </c>
      <c r="C913" t="n">
        <v>0</v>
      </c>
      <c r="D913" t="n">
        <v>0</v>
      </c>
    </row>
    <row r="914">
      <c r="A914" t="inlineStr">
        <is>
          <t>INT_L_X10Y52/NE2END_S3_0</t>
        </is>
      </c>
      <c r="B914" t="inlineStr">
        <is>
          <t>Part of wire</t>
        </is>
      </c>
      <c r="C914" t="n">
        <v>0</v>
      </c>
      <c r="D914" t="n">
        <v>0</v>
      </c>
    </row>
    <row r="915">
      <c r="A915" t="inlineStr">
        <is>
          <t>INT_R_X9Y53/NE2A0</t>
        </is>
      </c>
      <c r="B915" t="inlineStr">
        <is>
          <t>Part of wire</t>
        </is>
      </c>
      <c r="C915" t="n">
        <v>0</v>
      </c>
      <c r="D915" t="n">
        <v>0</v>
      </c>
    </row>
    <row r="916">
      <c r="A916" t="inlineStr">
        <is>
          <t>INT_INTERFACE_R_X9Y53/INT_INTERFACE_NE2A0</t>
        </is>
      </c>
      <c r="B916" t="inlineStr">
        <is>
          <t>Part of wire</t>
        </is>
      </c>
      <c r="C916" t="n">
        <v>0</v>
      </c>
      <c r="D916" t="n">
        <v>0</v>
      </c>
    </row>
    <row r="917">
      <c r="A917" t="inlineStr">
        <is>
          <t>DSP_R_X9Y50/DSP_NE2A0_3</t>
        </is>
      </c>
      <c r="B917" t="inlineStr">
        <is>
          <t>Part of wire</t>
        </is>
      </c>
      <c r="C917" t="n">
        <v>0.04743</v>
      </c>
      <c r="D917" t="n">
        <v>0.011</v>
      </c>
    </row>
    <row r="918">
      <c r="A918" t="inlineStr">
        <is>
          <t>VBRK_X29Y56/VBRK_NE2A0</t>
        </is>
      </c>
      <c r="B918" t="inlineStr">
        <is>
          <t>Part of wire</t>
        </is>
      </c>
      <c r="C918" t="n">
        <v>0.01211</v>
      </c>
      <c r="D918" t="n">
        <v>0.00162</v>
      </c>
    </row>
    <row r="919">
      <c r="A919" t="inlineStr">
        <is>
          <t>CLBLM_L_X10Y53/CLBLM_NE2A0</t>
        </is>
      </c>
      <c r="B919" t="inlineStr">
        <is>
          <t>Part of wire</t>
        </is>
      </c>
      <c r="C919" t="n">
        <v>0.100092</v>
      </c>
      <c r="D919" t="n">
        <v>0.005469</v>
      </c>
      <c r="I919">
        <f>(((D912 + D913 + D914 + D915 + D916 + D917 + D918 + D919)/2) + (D920 + D931 + D942 + D955))</f>
        <v/>
      </c>
      <c r="J919">
        <f>((C912 + C913 + C914 + C915 + C916 + C917 + C918 + C919)*(((D912 + D913 + D914 + D915 + D916 + D917 + D918 + D919)/2) + (D920 + D931 + D942 + D955)))</f>
        <v/>
      </c>
    </row>
    <row r="920">
      <c r="A920" t="inlineStr">
        <is>
          <t>INT_L_X10Y53/INT_L.NE2END0-&gt;&gt;IMUX_L24</t>
        </is>
      </c>
      <c r="B920" t="inlineStr">
        <is>
          <t>Buffer</t>
        </is>
      </c>
      <c r="C920" t="n">
        <v>1.6107141875</v>
      </c>
      <c r="D920" t="n">
        <v>0.007713</v>
      </c>
      <c r="E920" t="n">
        <v>0.047</v>
      </c>
      <c r="F920" t="n">
        <v>0.038</v>
      </c>
      <c r="G920" t="n">
        <v>0.138</v>
      </c>
      <c r="H920" t="n">
        <v>0.114</v>
      </c>
      <c r="I920">
        <f>((((D925) + (D924))) + (D921 + D922))</f>
        <v/>
      </c>
      <c r="J920">
        <f>(((((D925) + (D924))) + (D921 + D922))*C920)</f>
        <v/>
      </c>
    </row>
    <row r="921">
      <c r="A921" t="inlineStr">
        <is>
          <t>INT_L_X10Y53/IMUX_L24</t>
        </is>
      </c>
      <c r="B921" t="inlineStr">
        <is>
          <t>Part of wire</t>
        </is>
      </c>
      <c r="C921" t="n">
        <v>0</v>
      </c>
      <c r="D921" t="n">
        <v>0</v>
      </c>
    </row>
    <row r="922">
      <c r="A922" t="inlineStr">
        <is>
          <t>CLBLM_L_X10Y53/CLBLM_IMUX24</t>
        </is>
      </c>
      <c r="B922" t="inlineStr">
        <is>
          <t>Part of wire</t>
        </is>
      </c>
      <c r="C922" t="n">
        <v>0</v>
      </c>
      <c r="D922" t="n">
        <v>0</v>
      </c>
      <c r="I922">
        <f>(((D921 + D922)/2) + (((D925) + (D924))))</f>
        <v/>
      </c>
      <c r="J922">
        <f>((C921 + C922)*(((D921 + D922)/2) + (((D925) + (D924)))))</f>
        <v/>
      </c>
    </row>
    <row r="923">
      <c r="A923" t="inlineStr">
        <is>
          <t>CLBLM_L_X10Y53/CLBLM_L.CLBLM_IMUX24-&gt;CLBLM_M_B5</t>
        </is>
      </c>
      <c r="B923" t="inlineStr">
        <is>
          <t>PassTransistor</t>
        </is>
      </c>
      <c r="C923" t="n">
        <v>0</v>
      </c>
      <c r="E923" t="n">
        <v>0</v>
      </c>
      <c r="F923" t="n">
        <v>0</v>
      </c>
      <c r="G923" t="n">
        <v>0</v>
      </c>
      <c r="H923" t="n">
        <v>0</v>
      </c>
      <c r="I923">
        <f>((D925) + (D924))</f>
        <v/>
      </c>
      <c r="J923">
        <f>(((D925) + (D924))*C923)</f>
        <v/>
      </c>
    </row>
    <row r="924">
      <c r="A924" t="inlineStr">
        <is>
          <t>CLBLM_L_X10Y53/CLBLM_M_B5</t>
        </is>
      </c>
      <c r="B924" t="inlineStr">
        <is>
          <t>Part of wire</t>
        </is>
      </c>
      <c r="C924" t="n">
        <v>0</v>
      </c>
      <c r="D924" t="n">
        <v>0</v>
      </c>
      <c r="I924">
        <f>(((D924)/2) + (D925))</f>
        <v/>
      </c>
      <c r="J924">
        <f>((C924)*(((D924)/2) + (D925)))</f>
        <v/>
      </c>
    </row>
    <row r="925">
      <c r="A925" t="inlineStr">
        <is>
          <t>masterReg/readData1[27]_i_1/I1</t>
        </is>
      </c>
      <c r="B925" t="inlineStr">
        <is>
          <t>Inpin</t>
        </is>
      </c>
      <c r="D925" t="n">
        <v>0</v>
      </c>
      <c r="E925" t="n">
        <v>0.052</v>
      </c>
      <c r="F925" t="n">
        <v>0.042</v>
      </c>
      <c r="G925" t="n">
        <v>0.137</v>
      </c>
      <c r="H925" t="n">
        <v>0.111</v>
      </c>
    </row>
    <row r="926">
      <c r="A926" t="inlineStr">
        <is>
          <t>sw_IBUF[3]: sw_IBUF[3]_inst/O to masterReg/readData1[27]_i_1/I1 sum delays</t>
        </is>
      </c>
      <c r="E926">
        <f>(E2 + E5 + E7 + E9 + E11 + E15 + E18 + E31 + E40 + E51 + E60 + E69 + E516 + E518 + E582 + E587 + E629 + E702 + E729 + E732 + E746 + E749 + E768 + E773 + E801 + E806 + E817 + E911 + E920 + E923 + E925)</f>
        <v/>
      </c>
      <c r="F926">
        <f>(F2 + F5 + F7 + F9 + F11 + F15 + F18 + F31 + F40 + F51 + F60 + F69 + F516 + F518 + F582 + F587 + F629 + F702 + F729 + F732 + F746 + F749 + F768 + F773 + F801 + F806 + F817 + F911 + F920 + F923 + F925)</f>
        <v/>
      </c>
      <c r="G926">
        <f>(G2 + G5 + G7 + G9 + G11 + G15 + G18 + G31 + G40 + G51 + G60 + G69 + G516 + G518 + G582 + G587 + G629 + G702 + G729 + G732 + G746 + G749 + G768 + G773 + G801 + G806 + G817 + G911 + G920 + G923 + G925)</f>
        <v/>
      </c>
      <c r="H926">
        <f>(H2 + H5 + H7 + H9 + H11 + H15 + H18 + H31 + H40 + H51 + H60 + H69 + H516 + H518 + H582 + H587 + H629 + H702 + H729 + H732 + H746 + H749 + H768 + H773 + H801 + H806 + H817 + H911 + H920 + H923 + H925)</f>
        <v/>
      </c>
      <c r="J926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J911 + J919 + J920 + J922 + J923 + J924 + J925)</f>
        <v/>
      </c>
    </row>
    <row r="927">
      <c r="A927" t="inlineStr">
        <is>
          <t>sw_IBUF[3]: sw_IBUF[3]_inst/O to masterReg/readData1[27]_i_1/I1sum delays + cap delay</t>
        </is>
      </c>
      <c r="E927">
        <f>1000*(E926 + J926)</f>
        <v/>
      </c>
      <c r="F927">
        <f>1000*(F926 + J926)</f>
        <v/>
      </c>
      <c r="G927">
        <f>1000*(G926 + J926)</f>
        <v/>
      </c>
      <c r="H927">
        <f>1000*(H926 + J926)</f>
        <v/>
      </c>
    </row>
    <row r="929">
      <c r="A929" t="inlineStr">
        <is>
          <t>sw_IBUF[3]: sw_IBUF[3]_inst/O to masterReg/readData1[27]_i_1/I1Total delay (from Vivado)</t>
        </is>
      </c>
      <c r="E929" t="inlineStr">
        <is>
          <t>2300</t>
        </is>
      </c>
      <c r="F929" t="inlineStr">
        <is>
          <t>2026</t>
        </is>
      </c>
      <c r="G929" t="inlineStr">
        <is>
          <t>3890</t>
        </is>
      </c>
      <c r="H929" t="inlineStr">
        <is>
          <t>3343</t>
        </is>
      </c>
    </row>
    <row r="931">
      <c r="A931" t="inlineStr">
        <is>
          <t>INT_L_X10Y53/INT_L.NE2END0-&gt;&gt;IMUX_L32</t>
        </is>
      </c>
      <c r="B931" t="inlineStr">
        <is>
          <t>Buffer</t>
        </is>
      </c>
      <c r="C931" t="n">
        <v>1.6107141875</v>
      </c>
      <c r="D931" t="n">
        <v>0.007713</v>
      </c>
      <c r="E931" t="n">
        <v>0.047</v>
      </c>
      <c r="F931" t="n">
        <v>0.038</v>
      </c>
      <c r="G931" t="n">
        <v>0.138</v>
      </c>
      <c r="H931" t="n">
        <v>0.114</v>
      </c>
      <c r="I931">
        <f>((((D936) + (D935))) + (D932 + D933))</f>
        <v/>
      </c>
      <c r="J931">
        <f>(((((D936) + (D935))) + (D932 + D933))*C931)</f>
        <v/>
      </c>
    </row>
    <row r="932">
      <c r="A932" t="inlineStr">
        <is>
          <t>INT_L_X10Y53/IMUX_L32</t>
        </is>
      </c>
      <c r="B932" t="inlineStr">
        <is>
          <t>Part of wire</t>
        </is>
      </c>
      <c r="C932" t="n">
        <v>0</v>
      </c>
      <c r="D932" t="n">
        <v>0</v>
      </c>
    </row>
    <row r="933">
      <c r="A933" t="inlineStr">
        <is>
          <t>CLBLM_L_X10Y53/CLBLM_IMUX32</t>
        </is>
      </c>
      <c r="B933" t="inlineStr">
        <is>
          <t>Part of wire</t>
        </is>
      </c>
      <c r="C933" t="n">
        <v>0</v>
      </c>
      <c r="D933" t="n">
        <v>0</v>
      </c>
      <c r="I933">
        <f>(((D932 + D933)/2) + (((D936) + (D935))))</f>
        <v/>
      </c>
      <c r="J933">
        <f>((C932 + C933)*(((D932 + D933)/2) + (((D936) + (D935)))))</f>
        <v/>
      </c>
    </row>
    <row r="934">
      <c r="A934" t="inlineStr">
        <is>
          <t>CLBLM_L_X10Y53/CLBLM_L.CLBLM_IMUX32-&gt;CLBLM_M_C1</t>
        </is>
      </c>
      <c r="B934" t="inlineStr">
        <is>
          <t>PassTransistor</t>
        </is>
      </c>
      <c r="C934" t="n">
        <v>0</v>
      </c>
      <c r="E934" t="n">
        <v>0</v>
      </c>
      <c r="F934" t="n">
        <v>0</v>
      </c>
      <c r="G934" t="n">
        <v>0</v>
      </c>
      <c r="H934" t="n">
        <v>0</v>
      </c>
      <c r="I934">
        <f>((D936) + (D935))</f>
        <v/>
      </c>
      <c r="J934">
        <f>(((D936) + (D935))*C934)</f>
        <v/>
      </c>
    </row>
    <row r="935">
      <c r="A935" t="inlineStr">
        <is>
          <t>CLBLM_L_X10Y53/CLBLM_M_C1</t>
        </is>
      </c>
      <c r="B935" t="inlineStr">
        <is>
          <t>Part of wire</t>
        </is>
      </c>
      <c r="C935" t="n">
        <v>0</v>
      </c>
      <c r="D935" t="n">
        <v>0</v>
      </c>
      <c r="I935">
        <f>(((D935)/2) + (D936))</f>
        <v/>
      </c>
      <c r="J935">
        <f>((C935)*(((D935)/2) + (D936)))</f>
        <v/>
      </c>
    </row>
    <row r="936">
      <c r="A936" t="inlineStr">
        <is>
          <t>masterReg/readData2[25]_i_1/I1</t>
        </is>
      </c>
      <c r="B936" t="inlineStr">
        <is>
          <t>Inpin</t>
        </is>
      </c>
      <c r="D936" t="n">
        <v>0</v>
      </c>
      <c r="E936" t="n">
        <v>0.219</v>
      </c>
      <c r="F936" t="n">
        <v>0.176</v>
      </c>
      <c r="G936" t="n">
        <v>0.521</v>
      </c>
      <c r="H936" t="n">
        <v>0.42</v>
      </c>
    </row>
    <row r="937">
      <c r="A937" t="inlineStr">
        <is>
          <t>sw_IBUF[3]: sw_IBUF[3]_inst/O to masterReg/readData2[25]_i_1/I1 sum delays</t>
        </is>
      </c>
      <c r="E937">
        <f>(E2 + E5 + E7 + E9 + E11 + E15 + E18 + E31 + E40 + E51 + E60 + E69 + E516 + E518 + E582 + E587 + E629 + E702 + E729 + E732 + E746 + E749 + E768 + E773 + E801 + E806 + E817 + E911 + E931 + E934 + E936)</f>
        <v/>
      </c>
      <c r="F937">
        <f>(F2 + F5 + F7 + F9 + F11 + F15 + F18 + F31 + F40 + F51 + F60 + F69 + F516 + F518 + F582 + F587 + F629 + F702 + F729 + F732 + F746 + F749 + F768 + F773 + F801 + F806 + F817 + F911 + F931 + F934 + F936)</f>
        <v/>
      </c>
      <c r="G937">
        <f>(G2 + G5 + G7 + G9 + G11 + G15 + G18 + G31 + G40 + G51 + G60 + G69 + G516 + G518 + G582 + G587 + G629 + G702 + G729 + G732 + G746 + G749 + G768 + G773 + G801 + G806 + G817 + G911 + G931 + G934 + G936)</f>
        <v/>
      </c>
      <c r="H937">
        <f>(H2 + H5 + H7 + H9 + H11 + H15 + H18 + H31 + H40 + H51 + H60 + H69 + H516 + H518 + H582 + H587 + H629 + H702 + H729 + H732 + H746 + H749 + H768 + H773 + H801 + H806 + H817 + H911 + H931 + H934 + H936)</f>
        <v/>
      </c>
      <c r="J937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J911 + J919 + J931 + J933 + J934 + J935 + J936)</f>
        <v/>
      </c>
    </row>
    <row r="938">
      <c r="A938" t="inlineStr">
        <is>
          <t>sw_IBUF[3]: sw_IBUF[3]_inst/O to masterReg/readData2[25]_i_1/I1sum delays + cap delay</t>
        </is>
      </c>
      <c r="E938">
        <f>1000*(E937 + J937)</f>
        <v/>
      </c>
      <c r="F938">
        <f>1000*(F937 + J937)</f>
        <v/>
      </c>
      <c r="G938">
        <f>1000*(G937 + J937)</f>
        <v/>
      </c>
      <c r="H938">
        <f>1000*(H937 + J937)</f>
        <v/>
      </c>
    </row>
    <row r="940">
      <c r="A940" t="inlineStr">
        <is>
          <t>sw_IBUF[3]: sw_IBUF[3]_inst/O to masterReg/readData2[25]_i_1/I1Total delay (from Vivado)</t>
        </is>
      </c>
      <c r="E940" t="inlineStr">
        <is>
          <t>2467</t>
        </is>
      </c>
      <c r="F940" t="inlineStr">
        <is>
          <t>2160</t>
        </is>
      </c>
      <c r="G940" t="inlineStr">
        <is>
          <t>4220</t>
        </is>
      </c>
      <c r="H940" t="inlineStr">
        <is>
          <t>3607</t>
        </is>
      </c>
    </row>
    <row r="942">
      <c r="A942" t="inlineStr">
        <is>
          <t>INT_L_X10Y53/INT_L.NE2END0-&gt;&gt;NL1BEG_N3</t>
        </is>
      </c>
      <c r="B942" t="inlineStr">
        <is>
          <t>Buffer</t>
        </is>
      </c>
      <c r="C942" t="n">
        <v>1.16220225</v>
      </c>
      <c r="D942" t="n">
        <v>0.008429000000000001</v>
      </c>
      <c r="E942" t="n">
        <v>0.054</v>
      </c>
      <c r="F942" t="n">
        <v>0.044</v>
      </c>
      <c r="G942" t="n">
        <v>0.131</v>
      </c>
      <c r="H942" t="n">
        <v>0.108</v>
      </c>
      <c r="I942">
        <f>((D944) + (D943))</f>
        <v/>
      </c>
      <c r="J942">
        <f>(((D944) + (D943))*C942)</f>
        <v/>
      </c>
    </row>
    <row r="943">
      <c r="A943" t="inlineStr">
        <is>
          <t>INT_L_X10Y53/NL1BEG_N3</t>
        </is>
      </c>
      <c r="B943" t="inlineStr">
        <is>
          <t>Part of wire</t>
        </is>
      </c>
      <c r="C943" t="n">
        <v>0</v>
      </c>
      <c r="D943" t="n">
        <v>0</v>
      </c>
      <c r="I943">
        <f>(((D943)/2) + (D944))</f>
        <v/>
      </c>
      <c r="J943">
        <f>((C943)*(((D943)/2) + (D944)))</f>
        <v/>
      </c>
    </row>
    <row r="944">
      <c r="A944" t="inlineStr">
        <is>
          <t>INT_L_X10Y53/INT_L.NL1BEG_N3-&gt;&gt;IMUX_L46</t>
        </is>
      </c>
      <c r="B944" t="inlineStr">
        <is>
          <t>Buffer</t>
        </is>
      </c>
      <c r="C944" t="n">
        <v>1.6107141875</v>
      </c>
      <c r="D944" t="n">
        <v>0.007713</v>
      </c>
      <c r="E944" t="n">
        <v>0.047</v>
      </c>
      <c r="F944" t="n">
        <v>0.038</v>
      </c>
      <c r="G944" t="n">
        <v>0.138</v>
      </c>
      <c r="H944" t="n">
        <v>0.114</v>
      </c>
      <c r="I944">
        <f>((((D949) + (D948))) + (D945 + D946))</f>
        <v/>
      </c>
      <c r="J944">
        <f>(((((D949) + (D948))) + (D945 + D946))*C944)</f>
        <v/>
      </c>
    </row>
    <row r="945">
      <c r="A945" t="inlineStr">
        <is>
          <t>INT_L_X10Y53/IMUX_L46</t>
        </is>
      </c>
      <c r="B945" t="inlineStr">
        <is>
          <t>Part of wire</t>
        </is>
      </c>
      <c r="C945" t="n">
        <v>0</v>
      </c>
      <c r="D945" t="n">
        <v>0</v>
      </c>
    </row>
    <row r="946">
      <c r="A946" t="inlineStr">
        <is>
          <t>CLBLM_L_X10Y53/CLBLM_IMUX46</t>
        </is>
      </c>
      <c r="B946" t="inlineStr">
        <is>
          <t>Part of wire</t>
        </is>
      </c>
      <c r="C946" t="n">
        <v>0</v>
      </c>
      <c r="D946" t="n">
        <v>0</v>
      </c>
      <c r="I946">
        <f>(((D945 + D946)/2) + (((D949) + (D948))))</f>
        <v/>
      </c>
      <c r="J946">
        <f>((C945 + C946)*(((D945 + D946)/2) + (((D949) + (D948)))))</f>
        <v/>
      </c>
    </row>
    <row r="947">
      <c r="A947" t="inlineStr">
        <is>
          <t>CLBLM_L_X10Y53/CLBLM_L.CLBLM_IMUX46-&gt;CLBLM_L_D5</t>
        </is>
      </c>
      <c r="B947" t="inlineStr">
        <is>
          <t>PassTransistor</t>
        </is>
      </c>
      <c r="C947" t="n">
        <v>0</v>
      </c>
      <c r="E947" t="n">
        <v>0</v>
      </c>
      <c r="F947" t="n">
        <v>0</v>
      </c>
      <c r="G947" t="n">
        <v>0</v>
      </c>
      <c r="H947" t="n">
        <v>0</v>
      </c>
      <c r="I947">
        <f>((D949) + (D948))</f>
        <v/>
      </c>
      <c r="J947">
        <f>(((D949) + (D948))*C947)</f>
        <v/>
      </c>
    </row>
    <row r="948">
      <c r="A948" t="inlineStr">
        <is>
          <t>CLBLM_L_X10Y53/CLBLM_L_D5</t>
        </is>
      </c>
      <c r="B948" t="inlineStr">
        <is>
          <t>Part of wire</t>
        </is>
      </c>
      <c r="C948" t="n">
        <v>0</v>
      </c>
      <c r="D948" t="n">
        <v>0</v>
      </c>
      <c r="I948">
        <f>(((D948)/2) + (D949))</f>
        <v/>
      </c>
      <c r="J948">
        <f>((C948)*(((D948)/2) + (D949)))</f>
        <v/>
      </c>
    </row>
    <row r="949">
      <c r="A949" t="inlineStr">
        <is>
          <t>masterReg/register_reg_r1_0_31_24_29_i_4/I1</t>
        </is>
      </c>
      <c r="B949" t="inlineStr">
        <is>
          <t>Inpin</t>
        </is>
      </c>
      <c r="D949" t="n">
        <v>0</v>
      </c>
      <c r="E949" t="n">
        <v>0.042</v>
      </c>
      <c r="F949" t="n">
        <v>0.033</v>
      </c>
      <c r="G949" t="n">
        <v>0.113</v>
      </c>
      <c r="H949" t="n">
        <v>0.091</v>
      </c>
    </row>
    <row r="950">
      <c r="A950" t="inlineStr">
        <is>
          <t>sw_IBUF[3]: sw_IBUF[3]_inst/O to masterReg/register_reg_r1_0_31_24_29_i_4/I1 sum delays</t>
        </is>
      </c>
      <c r="E950">
        <f>(E2 + E5 + E7 + E9 + E11 + E15 + E18 + E31 + E40 + E51 + E60 + E69 + E516 + E518 + E582 + E587 + E629 + E702 + E729 + E732 + E746 + E749 + E768 + E773 + E801 + E806 + E817 + E911 + E942 + E944 + E947 + E949)</f>
        <v/>
      </c>
      <c r="F950">
        <f>(F2 + F5 + F7 + F9 + F11 + F15 + F18 + F31 + F40 + F51 + F60 + F69 + F516 + F518 + F582 + F587 + F629 + F702 + F729 + F732 + F746 + F749 + F768 + F773 + F801 + F806 + F817 + F911 + F942 + F944 + F947 + F949)</f>
        <v/>
      </c>
      <c r="G950">
        <f>(G2 + G5 + G7 + G9 + G11 + G15 + G18 + G31 + G40 + G51 + G60 + G69 + G516 + G518 + G582 + G587 + G629 + G702 + G729 + G732 + G746 + G749 + G768 + G773 + G801 + G806 + G817 + G911 + G942 + G944 + G947 + G949)</f>
        <v/>
      </c>
      <c r="H950">
        <f>(H2 + H5 + H7 + H9 + H11 + H15 + H18 + H31 + H40 + H51 + H60 + H69 + H516 + H518 + H582 + H587 + H629 + H702 + H729 + H732 + H746 + H749 + H768 + H773 + H801 + H806 + H817 + H911 + H942 + H944 + H947 + H949)</f>
        <v/>
      </c>
      <c r="J950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J911 + J919 + J942 + J943 + J944 + J946 + J947 + J948 + J949)</f>
        <v/>
      </c>
    </row>
    <row r="951">
      <c r="A951" t="inlineStr">
        <is>
          <t>sw_IBUF[3]: sw_IBUF[3]_inst/O to masterReg/register_reg_r1_0_31_24_29_i_4/I1sum delays + cap delay</t>
        </is>
      </c>
      <c r="E951">
        <f>1000*(E950 + J950)</f>
        <v/>
      </c>
      <c r="F951">
        <f>1000*(F950 + J950)</f>
        <v/>
      </c>
      <c r="G951">
        <f>1000*(G950 + J950)</f>
        <v/>
      </c>
      <c r="H951">
        <f>1000*(H950 + J950)</f>
        <v/>
      </c>
    </row>
    <row r="953">
      <c r="A953" t="inlineStr">
        <is>
          <t>sw_IBUF[3]: sw_IBUF[3]_inst/O to masterReg/register_reg_r1_0_31_24_29_i_4/I1Total delay (from Vivado)</t>
        </is>
      </c>
      <c r="E953" t="inlineStr">
        <is>
          <t>2352</t>
        </is>
      </c>
      <c r="F953" t="inlineStr">
        <is>
          <t>2069</t>
        </is>
      </c>
      <c r="G953" t="inlineStr">
        <is>
          <t>3981</t>
        </is>
      </c>
      <c r="H953" t="inlineStr">
        <is>
          <t>3418</t>
        </is>
      </c>
    </row>
    <row r="955">
      <c r="A955" t="inlineStr">
        <is>
          <t>INT_L_X10Y53/INT_L.NE2END0-&gt;&gt;IMUX_L40</t>
        </is>
      </c>
      <c r="B955" t="inlineStr">
        <is>
          <t>Buffer</t>
        </is>
      </c>
      <c r="C955" t="n">
        <v>1.6107141875</v>
      </c>
      <c r="D955" t="n">
        <v>0.007713</v>
      </c>
      <c r="E955" t="n">
        <v>0.047</v>
      </c>
      <c r="F955" t="n">
        <v>0.038</v>
      </c>
      <c r="G955" t="n">
        <v>0.138</v>
      </c>
      <c r="H955" t="n">
        <v>0.114</v>
      </c>
      <c r="I955">
        <f>((((D960) + (D959))) + (D956 + D957))</f>
        <v/>
      </c>
      <c r="J955">
        <f>(((((D960) + (D959))) + (D956 + D957))*C955)</f>
        <v/>
      </c>
    </row>
    <row r="956">
      <c r="A956" t="inlineStr">
        <is>
          <t>INT_L_X10Y53/IMUX_L40</t>
        </is>
      </c>
      <c r="B956" t="inlineStr">
        <is>
          <t>Part of wire</t>
        </is>
      </c>
      <c r="C956" t="n">
        <v>0</v>
      </c>
      <c r="D956" t="n">
        <v>0</v>
      </c>
    </row>
    <row r="957">
      <c r="A957" t="inlineStr">
        <is>
          <t>CLBLM_L_X10Y53/CLBLM_IMUX40</t>
        </is>
      </c>
      <c r="B957" t="inlineStr">
        <is>
          <t>Part of wire</t>
        </is>
      </c>
      <c r="C957" t="n">
        <v>0</v>
      </c>
      <c r="D957" t="n">
        <v>0</v>
      </c>
      <c r="I957">
        <f>(((D956 + D957)/2) + (((D960) + (D959))))</f>
        <v/>
      </c>
      <c r="J957">
        <f>((C956 + C957)*(((D956 + D957)/2) + (((D960) + (D959)))))</f>
        <v/>
      </c>
    </row>
    <row r="958">
      <c r="A958" t="inlineStr">
        <is>
          <t>CLBLM_L_X10Y53/CLBLM_L.CLBLM_IMUX40-&gt;CLBLM_M_D1</t>
        </is>
      </c>
      <c r="B958" t="inlineStr">
        <is>
          <t>PassTransistor</t>
        </is>
      </c>
      <c r="C958" t="n">
        <v>0</v>
      </c>
      <c r="E958" t="n">
        <v>0</v>
      </c>
      <c r="F958" t="n">
        <v>0</v>
      </c>
      <c r="G958" t="n">
        <v>0</v>
      </c>
      <c r="H958" t="n">
        <v>0</v>
      </c>
      <c r="I958">
        <f>((D960) + (D959))</f>
        <v/>
      </c>
      <c r="J958">
        <f>(((D960) + (D959))*C958)</f>
        <v/>
      </c>
    </row>
    <row r="959">
      <c r="A959" t="inlineStr">
        <is>
          <t>CLBLM_L_X10Y53/CLBLM_M_D1</t>
        </is>
      </c>
      <c r="B959" t="inlineStr">
        <is>
          <t>Part of wire</t>
        </is>
      </c>
      <c r="C959" t="n">
        <v>0</v>
      </c>
      <c r="D959" t="n">
        <v>0</v>
      </c>
      <c r="I959">
        <f>(((D959)/2) + (D960))</f>
        <v/>
      </c>
      <c r="J959">
        <f>((C959)*(((D959)/2) + (D960)))</f>
        <v/>
      </c>
    </row>
    <row r="960">
      <c r="A960" t="inlineStr">
        <is>
          <t>masterReg/readData2[27]_i_1/I1</t>
        </is>
      </c>
      <c r="B960" t="inlineStr">
        <is>
          <t>Inpin</t>
        </is>
      </c>
      <c r="D960" t="n">
        <v>0</v>
      </c>
      <c r="E960" t="n">
        <v>0.226</v>
      </c>
      <c r="F960" t="n">
        <v>0.145</v>
      </c>
      <c r="G960" t="n">
        <v>0.54</v>
      </c>
      <c r="H960" t="n">
        <v>0.305</v>
      </c>
    </row>
    <row r="961">
      <c r="A961" t="inlineStr">
        <is>
          <t>sw_IBUF[3]: sw_IBUF[3]_inst/O to masterReg/readData2[27]_i_1/I1 sum delays</t>
        </is>
      </c>
      <c r="E961">
        <f>(E2 + E5 + E7 + E9 + E11 + E15 + E18 + E31 + E40 + E51 + E60 + E69 + E516 + E518 + E582 + E587 + E629 + E702 + E729 + E732 + E746 + E749 + E768 + E773 + E801 + E806 + E817 + E911 + E955 + E958 + E960)</f>
        <v/>
      </c>
      <c r="F961">
        <f>(F2 + F5 + F7 + F9 + F11 + F15 + F18 + F31 + F40 + F51 + F60 + F69 + F516 + F518 + F582 + F587 + F629 + F702 + F729 + F732 + F746 + F749 + F768 + F773 + F801 + F806 + F817 + F911 + F955 + F958 + F960)</f>
        <v/>
      </c>
      <c r="G961">
        <f>(G2 + G5 + G7 + G9 + G11 + G15 + G18 + G31 + G40 + G51 + G60 + G69 + G516 + G518 + G582 + G587 + G629 + G702 + G729 + G732 + G746 + G749 + G768 + G773 + G801 + G806 + G817 + G911 + G955 + G958 + G960)</f>
        <v/>
      </c>
      <c r="H961">
        <f>(H2 + H5 + H7 + H9 + H11 + H15 + H18 + H31 + H40 + H51 + H60 + H69 + H516 + H518 + H582 + H587 + H629 + H702 + H729 + H732 + H746 + H749 + H768 + H773 + H801 + H806 + H817 + H911 + H955 + H958 + H960)</f>
        <v/>
      </c>
      <c r="J961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J911 + J919 + J955 + J957 + J958 + J959 + J960)</f>
        <v/>
      </c>
    </row>
    <row r="962">
      <c r="A962" t="inlineStr">
        <is>
          <t>sw_IBUF[3]: sw_IBUF[3]_inst/O to masterReg/readData2[27]_i_1/I1sum delays + cap delay</t>
        </is>
      </c>
      <c r="E962">
        <f>1000*(E961 + J961)</f>
        <v/>
      </c>
      <c r="F962">
        <f>1000*(F961 + J961)</f>
        <v/>
      </c>
      <c r="G962">
        <f>1000*(G961 + J961)</f>
        <v/>
      </c>
      <c r="H962">
        <f>1000*(H961 + J961)</f>
        <v/>
      </c>
    </row>
    <row r="964">
      <c r="A964" t="inlineStr">
        <is>
          <t>sw_IBUF[3]: sw_IBUF[3]_inst/O to masterReg/readData2[27]_i_1/I1Total delay (from Vivado)</t>
        </is>
      </c>
      <c r="E964" t="inlineStr">
        <is>
          <t>2474</t>
        </is>
      </c>
      <c r="F964" t="inlineStr">
        <is>
          <t>2129</t>
        </is>
      </c>
      <c r="G964" t="inlineStr">
        <is>
          <t>4234</t>
        </is>
      </c>
      <c r="H964" t="inlineStr">
        <is>
          <t>3513</t>
        </is>
      </c>
    </row>
    <row r="966">
      <c r="A966" t="inlineStr">
        <is>
          <t>INT_R_X9Y52/INT_R.NN2END0-&gt;&gt;NL1BEG_N3</t>
        </is>
      </c>
      <c r="B966" t="inlineStr">
        <is>
          <t>Buffer</t>
        </is>
      </c>
      <c r="C966" t="n">
        <v>1.16220225</v>
      </c>
      <c r="D966" t="n">
        <v>0.008429000000000001</v>
      </c>
      <c r="E966" t="n">
        <v>0.054</v>
      </c>
      <c r="F966" t="n">
        <v>0.044</v>
      </c>
      <c r="G966" t="n">
        <v>0.131</v>
      </c>
      <c r="H966" t="n">
        <v>0.108</v>
      </c>
      <c r="I966">
        <f>((D968 + D987) + (D967))</f>
        <v/>
      </c>
      <c r="J966">
        <f>(((D968 + D987) + (D967))*C966)</f>
        <v/>
      </c>
    </row>
    <row r="967">
      <c r="A967" t="inlineStr">
        <is>
          <t>INT_R_X9Y52/NL1BEG_N3</t>
        </is>
      </c>
      <c r="B967" t="inlineStr">
        <is>
          <t>Part of wire</t>
        </is>
      </c>
      <c r="C967" t="n">
        <v>0</v>
      </c>
      <c r="D967" t="n">
        <v>0</v>
      </c>
      <c r="I967">
        <f>(((D967)/2) + (D968 + D987))</f>
        <v/>
      </c>
      <c r="J967">
        <f>((C967)*(((D967)/2) + (D968 + D987)))</f>
        <v/>
      </c>
    </row>
    <row r="968">
      <c r="A968" t="inlineStr">
        <is>
          <t>INT_R_X9Y52/INT_R.NL1BEG_N3-&gt;&gt;NE2BEG3</t>
        </is>
      </c>
      <c r="B968" t="inlineStr">
        <is>
          <t>Buffer</t>
        </is>
      </c>
      <c r="C968" t="n">
        <v>1.1851186875</v>
      </c>
      <c r="D968" t="n">
        <v>0.008473000000000001</v>
      </c>
      <c r="E968" t="n">
        <v>0.042</v>
      </c>
      <c r="F968" t="n">
        <v>0.034</v>
      </c>
      <c r="G968" t="n">
        <v>0.139</v>
      </c>
      <c r="H968" t="n">
        <v>0.115</v>
      </c>
      <c r="I968">
        <f>((D976) + (D969 + D970 + D971 + D972 + D973 + D974 + D975))</f>
        <v/>
      </c>
      <c r="J968">
        <f>(((D976) + (D969 + D970 + D971 + D972 + D973 + D974 + D975))*C968)</f>
        <v/>
      </c>
    </row>
    <row r="969">
      <c r="A969" t="inlineStr">
        <is>
          <t>INT_R_X9Y52/NE2BEG3</t>
        </is>
      </c>
      <c r="B969" t="inlineStr">
        <is>
          <t>Part of wire</t>
        </is>
      </c>
      <c r="C969" t="n">
        <v>0</v>
      </c>
      <c r="D969" t="n">
        <v>0</v>
      </c>
    </row>
    <row r="970">
      <c r="A970" t="inlineStr">
        <is>
          <t>INT_L_X10Y53/NE2END3</t>
        </is>
      </c>
      <c r="B970" t="inlineStr">
        <is>
          <t>Part of wire</t>
        </is>
      </c>
      <c r="C970" t="n">
        <v>0</v>
      </c>
      <c r="D970" t="n">
        <v>0</v>
      </c>
    </row>
    <row r="971">
      <c r="A971" t="inlineStr">
        <is>
          <t>INT_R_X9Y53/NE2A3</t>
        </is>
      </c>
      <c r="B971" t="inlineStr">
        <is>
          <t>Part of wire</t>
        </is>
      </c>
      <c r="C971" t="n">
        <v>0</v>
      </c>
      <c r="D971" t="n">
        <v>0</v>
      </c>
    </row>
    <row r="972">
      <c r="A972" t="inlineStr">
        <is>
          <t>INT_INTERFACE_R_X9Y53/INT_INTERFACE_NE2A3</t>
        </is>
      </c>
      <c r="B972" t="inlineStr">
        <is>
          <t>Part of wire</t>
        </is>
      </c>
      <c r="C972" t="n">
        <v>0</v>
      </c>
      <c r="D972" t="n">
        <v>0</v>
      </c>
    </row>
    <row r="973">
      <c r="A973" t="inlineStr">
        <is>
          <t>DSP_R_X9Y50/DSP_NE2A3_3</t>
        </is>
      </c>
      <c r="B973" t="inlineStr">
        <is>
          <t>Part of wire</t>
        </is>
      </c>
      <c r="C973" t="n">
        <v>0.04743</v>
      </c>
      <c r="D973" t="n">
        <v>0.011</v>
      </c>
    </row>
    <row r="974">
      <c r="A974" t="inlineStr">
        <is>
          <t>VBRK_X29Y56/VBRK_NE2A3</t>
        </is>
      </c>
      <c r="B974" t="inlineStr">
        <is>
          <t>Part of wire</t>
        </is>
      </c>
      <c r="C974" t="n">
        <v>0.01211</v>
      </c>
      <c r="D974" t="n">
        <v>0.00162</v>
      </c>
    </row>
    <row r="975">
      <c r="A975" t="inlineStr">
        <is>
          <t>CLBLM_L_X10Y53/CLBLM_NE2A3</t>
        </is>
      </c>
      <c r="B975" t="inlineStr">
        <is>
          <t>Part of wire</t>
        </is>
      </c>
      <c r="C975" t="n">
        <v>0.100092</v>
      </c>
      <c r="D975" t="n">
        <v>0.005469</v>
      </c>
      <c r="I975">
        <f>(((D969 + D970 + D971 + D972 + D973 + D974 + D975)/2) + (D976))</f>
        <v/>
      </c>
      <c r="J975">
        <f>((C969 + C970 + C971 + C972 + C973 + C974 + C975)*(((D969 + D970 + D971 + D972 + D973 + D974 + D975)/2) + (D976)))</f>
        <v/>
      </c>
    </row>
    <row r="976">
      <c r="A976" t="inlineStr">
        <is>
          <t>INT_L_X10Y53/INT_L.NE2END3-&gt;&gt;IMUX_L7</t>
        </is>
      </c>
      <c r="B976" t="inlineStr">
        <is>
          <t>Buffer</t>
        </is>
      </c>
      <c r="C976" t="n">
        <v>1.6107141875</v>
      </c>
      <c r="D976" t="n">
        <v>0.007713</v>
      </c>
      <c r="E976" t="n">
        <v>0.047</v>
      </c>
      <c r="F976" t="n">
        <v>0.038</v>
      </c>
      <c r="G976" t="n">
        <v>0.138</v>
      </c>
      <c r="H976" t="n">
        <v>0.114</v>
      </c>
      <c r="I976">
        <f>((((D981) + (D980))) + (D977 + D978))</f>
        <v/>
      </c>
      <c r="J976">
        <f>(((((D981) + (D980))) + (D977 + D978))*C976)</f>
        <v/>
      </c>
    </row>
    <row r="977">
      <c r="A977" t="inlineStr">
        <is>
          <t>INT_L_X10Y53/IMUX_L7</t>
        </is>
      </c>
      <c r="B977" t="inlineStr">
        <is>
          <t>Part of wire</t>
        </is>
      </c>
      <c r="C977" t="n">
        <v>0</v>
      </c>
      <c r="D977" t="n">
        <v>0</v>
      </c>
    </row>
    <row r="978">
      <c r="A978" t="inlineStr">
        <is>
          <t>CLBLM_L_X10Y53/CLBLM_IMUX7</t>
        </is>
      </c>
      <c r="B978" t="inlineStr">
        <is>
          <t>Part of wire</t>
        </is>
      </c>
      <c r="C978" t="n">
        <v>0</v>
      </c>
      <c r="D978" t="n">
        <v>0</v>
      </c>
      <c r="I978">
        <f>(((D977 + D978)/2) + (((D981) + (D980))))</f>
        <v/>
      </c>
      <c r="J978">
        <f>((C977 + C978)*(((D977 + D978)/2) + (((D981) + (D980)))))</f>
        <v/>
      </c>
    </row>
    <row r="979">
      <c r="A979" t="inlineStr">
        <is>
          <t>CLBLM_L_X10Y53/CLBLM_L.CLBLM_IMUX7-&gt;CLBLM_M_A1</t>
        </is>
      </c>
      <c r="B979" t="inlineStr">
        <is>
          <t>PassTransistor</t>
        </is>
      </c>
      <c r="C979" t="n">
        <v>0</v>
      </c>
      <c r="E979" t="n">
        <v>0</v>
      </c>
      <c r="F979" t="n">
        <v>0</v>
      </c>
      <c r="G979" t="n">
        <v>0</v>
      </c>
      <c r="H979" t="n">
        <v>0</v>
      </c>
      <c r="I979">
        <f>((D981) + (D980))</f>
        <v/>
      </c>
      <c r="J979">
        <f>(((D981) + (D980))*C979)</f>
        <v/>
      </c>
    </row>
    <row r="980">
      <c r="A980" t="inlineStr">
        <is>
          <t>CLBLM_L_X10Y53/CLBLM_M_A1</t>
        </is>
      </c>
      <c r="B980" t="inlineStr">
        <is>
          <t>Part of wire</t>
        </is>
      </c>
      <c r="C980" t="n">
        <v>0</v>
      </c>
      <c r="D980" t="n">
        <v>0</v>
      </c>
      <c r="I980">
        <f>(((D980)/2) + (D981))</f>
        <v/>
      </c>
      <c r="J980">
        <f>((C980)*(((D980)/2) + (D981)))</f>
        <v/>
      </c>
    </row>
    <row r="981">
      <c r="A981" t="inlineStr">
        <is>
          <t>masterReg/readData1[25]_i_1/I1</t>
        </is>
      </c>
      <c r="B981" t="inlineStr">
        <is>
          <t>Inpin</t>
        </is>
      </c>
      <c r="D981" t="n">
        <v>0</v>
      </c>
      <c r="E981" t="n">
        <v>0.225</v>
      </c>
      <c r="F981" t="n">
        <v>0.18</v>
      </c>
      <c r="G981" t="n">
        <v>0.531</v>
      </c>
      <c r="H981" t="n">
        <v>0.428</v>
      </c>
    </row>
    <row r="982">
      <c r="A982" t="inlineStr">
        <is>
          <t>sw_IBUF[3]: sw_IBUF[3]_inst/O to masterReg/readData1[25]_i_1/I1 sum delays</t>
        </is>
      </c>
      <c r="E982">
        <f>(E2 + E5 + E7 + E9 + E11 + E15 + E18 + E31 + E40 + E51 + E60 + E69 + E516 + E518 + E582 + E587 + E629 + E702 + E729 + E732 + E746 + E749 + E768 + E773 + E801 + E806 + E817 + E966 + E968 + E976 + E979 + E981)</f>
        <v/>
      </c>
      <c r="F982">
        <f>(F2 + F5 + F7 + F9 + F11 + F15 + F18 + F31 + F40 + F51 + F60 + F69 + F516 + F518 + F582 + F587 + F629 + F702 + F729 + F732 + F746 + F749 + F768 + F773 + F801 + F806 + F817 + F966 + F968 + F976 + F979 + F981)</f>
        <v/>
      </c>
      <c r="G982">
        <f>(G2 + G5 + G7 + G9 + G11 + G15 + G18 + G31 + G40 + G51 + G60 + G69 + G516 + G518 + G582 + G587 + G629 + G702 + G729 + G732 + G746 + G749 + G768 + G773 + G801 + G806 + G817 + G966 + G968 + G976 + G979 + G981)</f>
        <v/>
      </c>
      <c r="H982">
        <f>(H2 + H5 + H7 + H9 + H11 + H15 + H18 + H31 + H40 + H51 + H60 + H69 + H516 + H518 + H582 + H587 + H629 + H702 + H729 + H732 + H746 + H749 + H768 + H773 + H801 + H806 + H817 + H966 + H968 + H976 + H979 + H981)</f>
        <v/>
      </c>
      <c r="J982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J968 + J975 + J976 + J978 + J979 + J980 + J981)</f>
        <v/>
      </c>
    </row>
    <row r="983">
      <c r="A983" t="inlineStr">
        <is>
          <t>sw_IBUF[3]: sw_IBUF[3]_inst/O to masterReg/readData1[25]_i_1/I1sum delays + cap delay</t>
        </is>
      </c>
      <c r="E983">
        <f>1000*(E982 + J982)</f>
        <v/>
      </c>
      <c r="F983">
        <f>1000*(F982 + J982)</f>
        <v/>
      </c>
      <c r="G983">
        <f>1000*(G982 + J982)</f>
        <v/>
      </c>
      <c r="H983">
        <f>1000*(H982 + J982)</f>
        <v/>
      </c>
    </row>
    <row r="985">
      <c r="A985" t="inlineStr">
        <is>
          <t>sw_IBUF[3]: sw_IBUF[3]_inst/O to masterReg/readData1[25]_i_1/I1Total delay (from Vivado)</t>
        </is>
      </c>
      <c r="E985" t="inlineStr">
        <is>
          <t>2518</t>
        </is>
      </c>
      <c r="F985" t="inlineStr">
        <is>
          <t>2199</t>
        </is>
      </c>
      <c r="G985" t="inlineStr">
        <is>
          <t>4322</t>
        </is>
      </c>
      <c r="H985" t="inlineStr">
        <is>
          <t>3689</t>
        </is>
      </c>
    </row>
    <row r="987">
      <c r="A987" t="inlineStr">
        <is>
          <t>INT_R_X9Y52/INT_R.NL1BEG_N3-&gt;&gt;NW2BEG3</t>
        </is>
      </c>
      <c r="B987" t="inlineStr">
        <is>
          <t>Buffer</t>
        </is>
      </c>
      <c r="C987" t="n">
        <v>1.1851186875</v>
      </c>
      <c r="D987" t="n">
        <v>0.008473000000000001</v>
      </c>
      <c r="E987" t="n">
        <v>0.043</v>
      </c>
      <c r="F987" t="n">
        <v>0.035</v>
      </c>
      <c r="G987" t="n">
        <v>0.14</v>
      </c>
      <c r="H987" t="n">
        <v>0.116</v>
      </c>
      <c r="I987">
        <f>((D991 + D1006) + (D988 + D989 + D990))</f>
        <v/>
      </c>
      <c r="J987">
        <f>(((D991 + D1006) + (D988 + D989 + D990))*C987)</f>
        <v/>
      </c>
    </row>
    <row r="988">
      <c r="A988" t="inlineStr">
        <is>
          <t>INT_R_X9Y52/NW2BEG3</t>
        </is>
      </c>
      <c r="B988" t="inlineStr">
        <is>
          <t>Part of wire</t>
        </is>
      </c>
      <c r="C988" t="n">
        <v>0</v>
      </c>
      <c r="D988" t="n">
        <v>0</v>
      </c>
    </row>
    <row r="989">
      <c r="A989" t="inlineStr">
        <is>
          <t>INT_L_X8Y53/NW2END3</t>
        </is>
      </c>
      <c r="B989" t="inlineStr">
        <is>
          <t>Part of wire</t>
        </is>
      </c>
      <c r="C989" t="n">
        <v>0</v>
      </c>
      <c r="D989" t="n">
        <v>0</v>
      </c>
    </row>
    <row r="990">
      <c r="A990" t="inlineStr">
        <is>
          <t>INT_R_X9Y53/NW2A3</t>
        </is>
      </c>
      <c r="B990" t="inlineStr">
        <is>
          <t>Part of wire</t>
        </is>
      </c>
      <c r="C990" t="n">
        <v>0</v>
      </c>
      <c r="D990" t="n">
        <v>0</v>
      </c>
      <c r="I990">
        <f>(((D988 + D989 + D990)/2) + (D991 + D1006))</f>
        <v/>
      </c>
      <c r="J990">
        <f>((C988 + C989 + C990)*(((D988 + D989 + D990)/2) + (D991 + D1006)))</f>
        <v/>
      </c>
    </row>
    <row r="991">
      <c r="A991" t="inlineStr">
        <is>
          <t>INT_L_X8Y53/INT_L.NW2END3-&gt;&gt;FAN_ALT1</t>
        </is>
      </c>
      <c r="B991" t="inlineStr">
        <is>
          <t>Buffer</t>
        </is>
      </c>
      <c r="C991" t="n">
        <v>0</v>
      </c>
      <c r="D991" t="n">
        <v>0.00757</v>
      </c>
      <c r="E991" t="n">
        <v>0</v>
      </c>
      <c r="F991" t="n">
        <v>0</v>
      </c>
      <c r="G991" t="n">
        <v>0</v>
      </c>
      <c r="H991" t="n">
        <v>0</v>
      </c>
      <c r="I991">
        <f>((D993) + (D992))</f>
        <v/>
      </c>
      <c r="J991">
        <f>(((D993) + (D992))*C991)</f>
        <v/>
      </c>
    </row>
    <row r="992">
      <c r="A992" t="inlineStr">
        <is>
          <t>INT_L_X8Y53/FAN_ALT1</t>
        </is>
      </c>
      <c r="B992" t="inlineStr">
        <is>
          <t>Part of wire</t>
        </is>
      </c>
      <c r="C992" t="n">
        <v>0</v>
      </c>
      <c r="D992" t="n">
        <v>0</v>
      </c>
      <c r="I992">
        <f>(((D992)/2) + (D993))</f>
        <v/>
      </c>
      <c r="J992">
        <f>((C992)*(((D992)/2) + (D993)))</f>
        <v/>
      </c>
    </row>
    <row r="993">
      <c r="A993" t="inlineStr">
        <is>
          <t>INT_L_X8Y53/INT_L.FAN_ALT1-&gt;&gt;FAN_BOUNCE1</t>
        </is>
      </c>
      <c r="B993" t="inlineStr">
        <is>
          <t>Buffer</t>
        </is>
      </c>
      <c r="C993" t="n">
        <v>1.4764880625</v>
      </c>
      <c r="D993" t="n">
        <v>0</v>
      </c>
      <c r="E993" t="n">
        <v>0.059</v>
      </c>
      <c r="F993" t="n">
        <v>0.049</v>
      </c>
      <c r="G993" t="n">
        <v>0.178</v>
      </c>
      <c r="H993" t="n">
        <v>0.147</v>
      </c>
      <c r="I993">
        <f>((D995) + (D994))</f>
        <v/>
      </c>
      <c r="J993">
        <f>(((D995) + (D994))*C993)</f>
        <v/>
      </c>
    </row>
    <row r="994">
      <c r="A994" t="inlineStr">
        <is>
          <t>INT_L_X8Y53/FAN_BOUNCE1</t>
        </is>
      </c>
      <c r="B994" t="inlineStr">
        <is>
          <t>Part of wire</t>
        </is>
      </c>
      <c r="C994" t="n">
        <v>0</v>
      </c>
      <c r="D994" t="n">
        <v>0</v>
      </c>
      <c r="I994">
        <f>(((D994)/2) + (D995))</f>
        <v/>
      </c>
      <c r="J994">
        <f>((C994)*(((D994)/2) + (D995)))</f>
        <v/>
      </c>
    </row>
    <row r="995">
      <c r="A995" t="inlineStr">
        <is>
          <t>INT_L_X8Y53/INT_L.FAN_BOUNCE1-&gt;&gt;IMUX_L20</t>
        </is>
      </c>
      <c r="B995" t="inlineStr">
        <is>
          <t>Buffer</t>
        </is>
      </c>
      <c r="C995" t="n">
        <v>1.6107141875</v>
      </c>
      <c r="D995" t="n">
        <v>0.007713</v>
      </c>
      <c r="E995" t="n">
        <v>0.047</v>
      </c>
      <c r="F995" t="n">
        <v>0.038</v>
      </c>
      <c r="G995" t="n">
        <v>0.138</v>
      </c>
      <c r="H995" t="n">
        <v>0.114</v>
      </c>
      <c r="I995">
        <f>((((D1000) + (D999))) + (D996 + D997))</f>
        <v/>
      </c>
      <c r="J995">
        <f>(((((D1000) + (D999))) + (D996 + D997))*C995)</f>
        <v/>
      </c>
    </row>
    <row r="996">
      <c r="A996" t="inlineStr">
        <is>
          <t>INT_L_X8Y53/IMUX_L20</t>
        </is>
      </c>
      <c r="B996" t="inlineStr">
        <is>
          <t>Part of wire</t>
        </is>
      </c>
      <c r="C996" t="n">
        <v>0</v>
      </c>
      <c r="D996" t="n">
        <v>0</v>
      </c>
    </row>
    <row r="997">
      <c r="A997" t="inlineStr">
        <is>
          <t>CLBLM_L_X8Y53/CLBLM_IMUX20</t>
        </is>
      </c>
      <c r="B997" t="inlineStr">
        <is>
          <t>Part of wire</t>
        </is>
      </c>
      <c r="C997" t="n">
        <v>0</v>
      </c>
      <c r="D997" t="n">
        <v>0</v>
      </c>
      <c r="I997">
        <f>(((D996 + D997)/2) + (((D1000) + (D999))))</f>
        <v/>
      </c>
      <c r="J997">
        <f>((C996 + C997)*(((D996 + D997)/2) + (((D1000) + (D999)))))</f>
        <v/>
      </c>
    </row>
    <row r="998">
      <c r="A998" t="inlineStr">
        <is>
          <t>CLBLM_L_X8Y53/CLBLM_L.CLBLM_IMUX20-&gt;CLBLM_L_C2</t>
        </is>
      </c>
      <c r="B998" t="inlineStr">
        <is>
          <t>PassTransistor</t>
        </is>
      </c>
      <c r="C998" t="n">
        <v>0</v>
      </c>
      <c r="E998" t="n">
        <v>0</v>
      </c>
      <c r="F998" t="n">
        <v>0</v>
      </c>
      <c r="G998" t="n">
        <v>0</v>
      </c>
      <c r="H998" t="n">
        <v>0</v>
      </c>
      <c r="I998">
        <f>((D1000) + (D999))</f>
        <v/>
      </c>
      <c r="J998">
        <f>(((D1000) + (D999))*C998)</f>
        <v/>
      </c>
    </row>
    <row r="999">
      <c r="A999" t="inlineStr">
        <is>
          <t>CLBLM_L_X8Y53/CLBLM_L_C2</t>
        </is>
      </c>
      <c r="B999" t="inlineStr">
        <is>
          <t>Part of wire</t>
        </is>
      </c>
      <c r="C999" t="n">
        <v>0</v>
      </c>
      <c r="D999" t="n">
        <v>0</v>
      </c>
      <c r="I999">
        <f>(((D999)/2) + (D1000))</f>
        <v/>
      </c>
      <c r="J999">
        <f>((C999)*(((D999)/2) + (D1000)))</f>
        <v/>
      </c>
    </row>
    <row r="1000">
      <c r="A1000" t="inlineStr">
        <is>
          <t>masterReg/register_reg_r1_0_31_30_31_i_1/I1</t>
        </is>
      </c>
      <c r="B1000" t="inlineStr">
        <is>
          <t>Inpin</t>
        </is>
      </c>
      <c r="D1000" t="n">
        <v>0</v>
      </c>
      <c r="E1000" t="n">
        <v>0.213</v>
      </c>
      <c r="F1000" t="n">
        <v>0.171</v>
      </c>
      <c r="G1000" t="n">
        <v>0.507</v>
      </c>
      <c r="H1000" t="n">
        <v>0.409</v>
      </c>
    </row>
    <row r="1001">
      <c r="A1001" t="inlineStr">
        <is>
          <t>sw_IBUF[3]: sw_IBUF[3]_inst/O to masterReg/register_reg_r1_0_31_30_31_i_1/I1 sum delays</t>
        </is>
      </c>
      <c r="E1001">
        <f>(E2 + E5 + E7 + E9 + E11 + E15 + E18 + E31 + E40 + E51 + E60 + E69 + E516 + E518 + E582 + E587 + E629 + E702 + E729 + E732 + E746 + E749 + E768 + E773 + E801 + E806 + E817 + E966 + E987 + E991 + E993 + E995 + E998 + E1000)</f>
        <v/>
      </c>
      <c r="F1001">
        <f>(F2 + F5 + F7 + F9 + F11 + F15 + F18 + F31 + F40 + F51 + F60 + F69 + F516 + F518 + F582 + F587 + F629 + F702 + F729 + F732 + F746 + F749 + F768 + F773 + F801 + F806 + F817 + F966 + F987 + F991 + F993 + F995 + F998 + F1000)</f>
        <v/>
      </c>
      <c r="G1001">
        <f>(G2 + G5 + G7 + G9 + G11 + G15 + G18 + G31 + G40 + G51 + G60 + G69 + G516 + G518 + G582 + G587 + G629 + G702 + G729 + G732 + G746 + G749 + G768 + G773 + G801 + G806 + G817 + G966 + G987 + G991 + G993 + G995 + G998 + G1000)</f>
        <v/>
      </c>
      <c r="H1001">
        <f>(H2 + H5 + H7 + H9 + H11 + H15 + H18 + H31 + H40 + H51 + H60 + H69 + H516 + H518 + H582 + H587 + H629 + H702 + H729 + H732 + H746 + H749 + H768 + H773 + H801 + H806 + H817 + H966 + H987 + H991 + H993 + H995 + H998 + H1000)</f>
        <v/>
      </c>
      <c r="J1001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J991 + J992 + J993 + J994 + J995 + J997 + J998 + J999 + J1000)</f>
        <v/>
      </c>
    </row>
    <row r="1002">
      <c r="A1002" t="inlineStr">
        <is>
          <t>sw_IBUF[3]: sw_IBUF[3]_inst/O to masterReg/register_reg_r1_0_31_30_31_i_1/I1sum delays + cap delay</t>
        </is>
      </c>
      <c r="E1002">
        <f>1000*(E1001 + J1001)</f>
        <v/>
      </c>
      <c r="F1002">
        <f>1000*(F1001 + J1001)</f>
        <v/>
      </c>
      <c r="G1002">
        <f>1000*(G1001 + J1001)</f>
        <v/>
      </c>
      <c r="H1002">
        <f>1000*(H1001 + J1001)</f>
        <v/>
      </c>
    </row>
    <row r="1004">
      <c r="A1004" t="inlineStr">
        <is>
          <t>sw_IBUF[3]: sw_IBUF[3]_inst/O to masterReg/register_reg_r1_0_31_30_31_i_1/I1Total delay (from Vivado)</t>
        </is>
      </c>
      <c r="E1004" t="inlineStr">
        <is>
          <t>2561</t>
        </is>
      </c>
      <c r="F1004" t="inlineStr">
        <is>
          <t>2235</t>
        </is>
      </c>
      <c r="G1004" t="inlineStr">
        <is>
          <t>4433</t>
        </is>
      </c>
      <c r="H1004" t="inlineStr">
        <is>
          <t>3779</t>
        </is>
      </c>
    </row>
    <row r="1006">
      <c r="A1006" t="inlineStr">
        <is>
          <t>INT_L_X8Y53/INT_L.NW2END3-&gt;&gt;NL1BEG2</t>
        </is>
      </c>
      <c r="B1006" t="inlineStr">
        <is>
          <t>Buffer</t>
        </is>
      </c>
      <c r="C1006" t="n">
        <v>1.16220225</v>
      </c>
      <c r="D1006" t="n">
        <v>0.008429000000000001</v>
      </c>
      <c r="E1006" t="n">
        <v>0.054</v>
      </c>
      <c r="F1006" t="n">
        <v>0.044</v>
      </c>
      <c r="G1006" t="n">
        <v>0.131</v>
      </c>
      <c r="H1006" t="n">
        <v>0.108</v>
      </c>
      <c r="I1006">
        <f>((D1009 + D1036 + D1099 + D1141) + (D1007 + D1008))</f>
        <v/>
      </c>
      <c r="J1006">
        <f>(((D1009 + D1036 + D1099 + D1141) + (D1007 + D1008))*C1006)</f>
        <v/>
      </c>
    </row>
    <row r="1007">
      <c r="A1007" t="inlineStr">
        <is>
          <t>INT_L_X8Y53/NL1BEG2</t>
        </is>
      </c>
      <c r="B1007" t="inlineStr">
        <is>
          <t>Part of wire</t>
        </is>
      </c>
      <c r="C1007" t="n">
        <v>0</v>
      </c>
      <c r="D1007" t="n">
        <v>0</v>
      </c>
    </row>
    <row r="1008">
      <c r="A1008" t="inlineStr">
        <is>
          <t>INT_L_X8Y54/NL1END2</t>
        </is>
      </c>
      <c r="B1008" t="inlineStr">
        <is>
          <t>Part of wire</t>
        </is>
      </c>
      <c r="C1008" t="n">
        <v>0</v>
      </c>
      <c r="D1008" t="n">
        <v>0</v>
      </c>
      <c r="I1008">
        <f>(((D1007 + D1008)/2) + (D1009 + D1036 + D1099 + D1141))</f>
        <v/>
      </c>
      <c r="J1008">
        <f>((C1007 + C1008)*(((D1007 + D1008)/2) + (D1009 + D1036 + D1099 + D1141)))</f>
        <v/>
      </c>
    </row>
    <row r="1009">
      <c r="A1009" t="inlineStr">
        <is>
          <t>INT_L_X8Y54/INT_L.NL1END2-&gt;&gt;BYP_ALT2</t>
        </is>
      </c>
      <c r="B1009" t="inlineStr">
        <is>
          <t>Buffer</t>
        </is>
      </c>
      <c r="C1009" t="n">
        <v>0</v>
      </c>
      <c r="D1009" t="n">
        <v>0.00757</v>
      </c>
      <c r="E1009" t="n">
        <v>0</v>
      </c>
      <c r="F1009" t="n">
        <v>0</v>
      </c>
      <c r="G1009" t="n">
        <v>0</v>
      </c>
      <c r="H1009" t="n">
        <v>0</v>
      </c>
      <c r="I1009">
        <f>((D1011) + (D1010))</f>
        <v/>
      </c>
      <c r="J1009">
        <f>(((D1011) + (D1010))*C1009)</f>
        <v/>
      </c>
    </row>
    <row r="1010">
      <c r="A1010" t="inlineStr">
        <is>
          <t>INT_L_X8Y54/BYP_ALT2</t>
        </is>
      </c>
      <c r="B1010" t="inlineStr">
        <is>
          <t>Part of wire</t>
        </is>
      </c>
      <c r="C1010" t="n">
        <v>0</v>
      </c>
      <c r="D1010" t="n">
        <v>0</v>
      </c>
      <c r="I1010">
        <f>(((D1010)/2) + (D1011))</f>
        <v/>
      </c>
      <c r="J1010">
        <f>((C1010)*(((D1010)/2) + (D1011)))</f>
        <v/>
      </c>
    </row>
    <row r="1011">
      <c r="A1011" t="inlineStr">
        <is>
          <t>INT_L_X8Y54/INT_L.BYP_ALT2-&gt;&gt;BYP_BOUNCE2</t>
        </is>
      </c>
      <c r="B1011" t="inlineStr">
        <is>
          <t>Buffer</t>
        </is>
      </c>
      <c r="C1011" t="n">
        <v>1.4764880625</v>
      </c>
      <c r="D1011" t="n">
        <v>0</v>
      </c>
      <c r="E1011" t="n">
        <v>0.059</v>
      </c>
      <c r="F1011" t="n">
        <v>0.049</v>
      </c>
      <c r="G1011" t="n">
        <v>0.178</v>
      </c>
      <c r="H1011" t="n">
        <v>0.147</v>
      </c>
      <c r="I1011">
        <f>((D1014 + D1025) + (D1012 + D1013))</f>
        <v/>
      </c>
      <c r="J1011">
        <f>(((D1014 + D1025) + (D1012 + D1013))*C1011)</f>
        <v/>
      </c>
    </row>
    <row r="1012">
      <c r="A1012" t="inlineStr">
        <is>
          <t>INT_L_X8Y54/BYP_BOUNCE2</t>
        </is>
      </c>
      <c r="B1012" t="inlineStr">
        <is>
          <t>Part of wire</t>
        </is>
      </c>
      <c r="C1012" t="n">
        <v>0</v>
      </c>
      <c r="D1012" t="n">
        <v>0</v>
      </c>
    </row>
    <row r="1013">
      <c r="A1013" t="inlineStr">
        <is>
          <t>INT_L_X8Y55/BYP_BOUNCE_N3_2</t>
        </is>
      </c>
      <c r="B1013" t="inlineStr">
        <is>
          <t>Part of wire</t>
        </is>
      </c>
      <c r="C1013" t="n">
        <v>0</v>
      </c>
      <c r="D1013" t="n">
        <v>0</v>
      </c>
      <c r="I1013">
        <f>(((D1012 + D1013)/2) + (D1014 + D1025))</f>
        <v/>
      </c>
      <c r="J1013">
        <f>((C1012 + C1013)*(((D1012 + D1013)/2) + (D1014 + D1025)))</f>
        <v/>
      </c>
    </row>
    <row r="1014">
      <c r="A1014" t="inlineStr">
        <is>
          <t>INT_L_X8Y54/INT_L.BYP_BOUNCE2-&gt;&gt;IMUX_L6</t>
        </is>
      </c>
      <c r="B1014" t="inlineStr">
        <is>
          <t>Buffer</t>
        </is>
      </c>
      <c r="C1014" t="n">
        <v>1.6107141875</v>
      </c>
      <c r="D1014" t="n">
        <v>0.007713</v>
      </c>
      <c r="E1014" t="n">
        <v>0.047</v>
      </c>
      <c r="F1014" t="n">
        <v>0.038</v>
      </c>
      <c r="G1014" t="n">
        <v>0.138</v>
      </c>
      <c r="H1014" t="n">
        <v>0.114</v>
      </c>
      <c r="I1014">
        <f>((((D1019) + (D1018))) + (D1015 + D1016))</f>
        <v/>
      </c>
      <c r="J1014">
        <f>(((((D1019) + (D1018))) + (D1015 + D1016))*C1014)</f>
        <v/>
      </c>
    </row>
    <row r="1015">
      <c r="A1015" t="inlineStr">
        <is>
          <t>INT_L_X8Y54/IMUX_L6</t>
        </is>
      </c>
      <c r="B1015" t="inlineStr">
        <is>
          <t>Part of wire</t>
        </is>
      </c>
      <c r="C1015" t="n">
        <v>0</v>
      </c>
      <c r="D1015" t="n">
        <v>0</v>
      </c>
    </row>
    <row r="1016">
      <c r="A1016" t="inlineStr">
        <is>
          <t>CLBLM_L_X8Y54/CLBLM_IMUX6</t>
        </is>
      </c>
      <c r="B1016" t="inlineStr">
        <is>
          <t>Part of wire</t>
        </is>
      </c>
      <c r="C1016" t="n">
        <v>0</v>
      </c>
      <c r="D1016" t="n">
        <v>0</v>
      </c>
      <c r="I1016">
        <f>(((D1015 + D1016)/2) + (((D1019) + (D1018))))</f>
        <v/>
      </c>
      <c r="J1016">
        <f>((C1015 + C1016)*(((D1015 + D1016)/2) + (((D1019) + (D1018)))))</f>
        <v/>
      </c>
    </row>
    <row r="1017">
      <c r="A1017" t="inlineStr">
        <is>
          <t>CLBLM_L_X8Y54/CLBLM_L.CLBLM_IMUX6-&gt;CLBLM_L_A1</t>
        </is>
      </c>
      <c r="B1017" t="inlineStr">
        <is>
          <t>PassTransistor</t>
        </is>
      </c>
      <c r="C1017" t="n">
        <v>0</v>
      </c>
      <c r="E1017" t="n">
        <v>0</v>
      </c>
      <c r="F1017" t="n">
        <v>0</v>
      </c>
      <c r="G1017" t="n">
        <v>0</v>
      </c>
      <c r="H1017" t="n">
        <v>0</v>
      </c>
      <c r="I1017">
        <f>((D1019) + (D1018))</f>
        <v/>
      </c>
      <c r="J1017">
        <f>(((D1019) + (D1018))*C1017)</f>
        <v/>
      </c>
    </row>
    <row r="1018">
      <c r="A1018" t="inlineStr">
        <is>
          <t>CLBLM_L_X8Y54/CLBLM_L_A1</t>
        </is>
      </c>
      <c r="B1018" t="inlineStr">
        <is>
          <t>Part of wire</t>
        </is>
      </c>
      <c r="C1018" t="n">
        <v>0</v>
      </c>
      <c r="D1018" t="n">
        <v>0</v>
      </c>
      <c r="I1018">
        <f>(((D1018)/2) + (D1019))</f>
        <v/>
      </c>
      <c r="J1018">
        <f>((C1018)*(((D1018)/2) + (D1019)))</f>
        <v/>
      </c>
    </row>
    <row r="1019">
      <c r="A1019" t="inlineStr">
        <is>
          <t>masterReg/readData1[29]_i_1/I1</t>
        </is>
      </c>
      <c r="B1019" t="inlineStr">
        <is>
          <t>Inpin</t>
        </is>
      </c>
      <c r="D1019" t="n">
        <v>0</v>
      </c>
      <c r="E1019" t="n">
        <v>0.214</v>
      </c>
      <c r="F1019" t="n">
        <v>0.172</v>
      </c>
      <c r="G1019" t="n">
        <v>0.516</v>
      </c>
      <c r="H1019" t="n">
        <v>0.416</v>
      </c>
    </row>
    <row r="1020">
      <c r="A1020" t="inlineStr">
        <is>
          <t>sw_IBUF[3]: sw_IBUF[3]_inst/O to masterReg/readData1[29]_i_1/I1 sum delays</t>
        </is>
      </c>
      <c r="E1020">
        <f>(E2 + E5 + E7 + E9 + E11 + E15 + E18 + E31 + E40 + E51 + E60 + E69 + E516 + E518 + E582 + E587 + E629 + E702 + E729 + E732 + E746 + E749 + E768 + E773 + E801 + E806 + E817 + E966 + E987 + E1006 + E1009 + E1011 + E1014 + E1017 + E1019)</f>
        <v/>
      </c>
      <c r="F1020">
        <f>(F2 + F5 + F7 + F9 + F11 + F15 + F18 + F31 + F40 + F51 + F60 + F69 + F516 + F518 + F582 + F587 + F629 + F702 + F729 + F732 + F746 + F749 + F768 + F773 + F801 + F806 + F817 + F966 + F987 + F1006 + F1009 + F1011 + F1014 + F1017 + F1019)</f>
        <v/>
      </c>
      <c r="G1020">
        <f>(G2 + G5 + G7 + G9 + G11 + G15 + G18 + G31 + G40 + G51 + G60 + G69 + G516 + G518 + G582 + G587 + G629 + G702 + G729 + G732 + G746 + G749 + G768 + G773 + G801 + G806 + G817 + G966 + G987 + G1006 + G1009 + G1011 + G1014 + G1017 + G1019)</f>
        <v/>
      </c>
      <c r="H1020">
        <f>(H2 + H5 + H7 + H9 + H11 + H15 + H18 + H31 + H40 + H51 + H60 + H69 + H516 + H518 + H582 + H587 + H629 + H702 + H729 + H732 + H746 + H749 + H768 + H773 + H801 + H806 + H817 + H966 + H987 + H1006 + H1009 + H1011 + H1014 + H1017 + H1019)</f>
        <v/>
      </c>
      <c r="J1020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J1009 + J1010 + J1011 + J1013 + J1014 + J1016 + J1017 + J1018 + J1019)</f>
        <v/>
      </c>
    </row>
    <row r="1021">
      <c r="A1021" t="inlineStr">
        <is>
          <t>sw_IBUF[3]: sw_IBUF[3]_inst/O to masterReg/readData1[29]_i_1/I1sum delays + cap delay</t>
        </is>
      </c>
      <c r="E1021">
        <f>1000*(E1020 + J1020)</f>
        <v/>
      </c>
      <c r="F1021">
        <f>1000*(F1020 + J1020)</f>
        <v/>
      </c>
      <c r="G1021">
        <f>1000*(G1020 + J1020)</f>
        <v/>
      </c>
      <c r="H1021">
        <f>1000*(H1020 + J1020)</f>
        <v/>
      </c>
    </row>
    <row r="1023">
      <c r="A1023" t="inlineStr">
        <is>
          <t>sw_IBUF[3]: sw_IBUF[3]_inst/O to masterReg/readData1[29]_i_1/I1Total delay (from Vivado)</t>
        </is>
      </c>
      <c r="E1023" t="inlineStr">
        <is>
          <t>2660</t>
        </is>
      </c>
      <c r="F1023" t="inlineStr">
        <is>
          <t>2324</t>
        </is>
      </c>
      <c r="G1023" t="inlineStr">
        <is>
          <t>4583</t>
        </is>
      </c>
      <c r="H1023" t="inlineStr">
        <is>
          <t>3910</t>
        </is>
      </c>
    </row>
    <row r="1025">
      <c r="A1025" t="inlineStr">
        <is>
          <t>INT_L_X8Y54/INT_L.BYP_BOUNCE2-&gt;&gt;IMUX_L14</t>
        </is>
      </c>
      <c r="B1025" t="inlineStr">
        <is>
          <t>Buffer</t>
        </is>
      </c>
      <c r="C1025" t="n">
        <v>1.6107141875</v>
      </c>
      <c r="D1025" t="n">
        <v>0.007713</v>
      </c>
      <c r="E1025" t="n">
        <v>0.047</v>
      </c>
      <c r="F1025" t="n">
        <v>0.038</v>
      </c>
      <c r="G1025" t="n">
        <v>0.138</v>
      </c>
      <c r="H1025" t="n">
        <v>0.114</v>
      </c>
      <c r="I1025">
        <f>((((D1030) + (D1029))) + (D1026 + D1027))</f>
        <v/>
      </c>
      <c r="J1025">
        <f>(((((D1030) + (D1029))) + (D1026 + D1027))*C1025)</f>
        <v/>
      </c>
    </row>
    <row r="1026">
      <c r="A1026" t="inlineStr">
        <is>
          <t>INT_L_X8Y54/IMUX_L14</t>
        </is>
      </c>
      <c r="B1026" t="inlineStr">
        <is>
          <t>Part of wire</t>
        </is>
      </c>
      <c r="C1026" t="n">
        <v>0</v>
      </c>
      <c r="D1026" t="n">
        <v>0</v>
      </c>
    </row>
    <row r="1027">
      <c r="A1027" t="inlineStr">
        <is>
          <t>CLBLM_L_X8Y54/CLBLM_IMUX14</t>
        </is>
      </c>
      <c r="B1027" t="inlineStr">
        <is>
          <t>Part of wire</t>
        </is>
      </c>
      <c r="C1027" t="n">
        <v>0</v>
      </c>
      <c r="D1027" t="n">
        <v>0</v>
      </c>
      <c r="I1027">
        <f>(((D1026 + D1027)/2) + (((D1030) + (D1029))))</f>
        <v/>
      </c>
      <c r="J1027">
        <f>((C1026 + C1027)*(((D1026 + D1027)/2) + (((D1030) + (D1029)))))</f>
        <v/>
      </c>
    </row>
    <row r="1028">
      <c r="A1028" t="inlineStr">
        <is>
          <t>CLBLM_L_X8Y54/CLBLM_L.CLBLM_IMUX14-&gt;CLBLM_L_B1</t>
        </is>
      </c>
      <c r="B1028" t="inlineStr">
        <is>
          <t>PassTransistor</t>
        </is>
      </c>
      <c r="C1028" t="n">
        <v>0</v>
      </c>
      <c r="E1028" t="n">
        <v>0</v>
      </c>
      <c r="F1028" t="n">
        <v>0</v>
      </c>
      <c r="G1028" t="n">
        <v>0</v>
      </c>
      <c r="H1028" t="n">
        <v>0</v>
      </c>
      <c r="I1028">
        <f>((D1030) + (D1029))</f>
        <v/>
      </c>
      <c r="J1028">
        <f>(((D1030) + (D1029))*C1028)</f>
        <v/>
      </c>
    </row>
    <row r="1029">
      <c r="A1029" t="inlineStr">
        <is>
          <t>CLBLM_L_X8Y54/CLBLM_L_B1</t>
        </is>
      </c>
      <c r="B1029" t="inlineStr">
        <is>
          <t>Part of wire</t>
        </is>
      </c>
      <c r="C1029" t="n">
        <v>0</v>
      </c>
      <c r="D1029" t="n">
        <v>0</v>
      </c>
      <c r="I1029">
        <f>(((D1029)/2) + (D1030))</f>
        <v/>
      </c>
      <c r="J1029">
        <f>((C1029)*(((D1029)/2) + (D1030)))</f>
        <v/>
      </c>
    </row>
    <row r="1030">
      <c r="A1030" t="inlineStr">
        <is>
          <t>masterReg/readData1[31]_i_1/I1</t>
        </is>
      </c>
      <c r="B1030" t="inlineStr">
        <is>
          <t>Inpin</t>
        </is>
      </c>
      <c r="D1030" t="n">
        <v>0</v>
      </c>
      <c r="E1030" t="n">
        <v>0.213</v>
      </c>
      <c r="F1030" t="n">
        <v>0.171</v>
      </c>
      <c r="G1030" t="n">
        <v>0.518</v>
      </c>
      <c r="H1030" t="n">
        <v>0.417</v>
      </c>
    </row>
    <row r="1031">
      <c r="A1031" t="inlineStr">
        <is>
          <t>sw_IBUF[3]: sw_IBUF[3]_inst/O to masterReg/readData1[31]_i_1/I1 sum delays</t>
        </is>
      </c>
      <c r="E1031">
        <f>(E2 + E5 + E7 + E9 + E11 + E15 + E18 + E31 + E40 + E51 + E60 + E69 + E516 + E518 + E582 + E587 + E629 + E702 + E729 + E732 + E746 + E749 + E768 + E773 + E801 + E806 + E817 + E966 + E987 + E1006 + E1009 + E1011 + E1025 + E1028 + E1030)</f>
        <v/>
      </c>
      <c r="F1031">
        <f>(F2 + F5 + F7 + F9 + F11 + F15 + F18 + F31 + F40 + F51 + F60 + F69 + F516 + F518 + F582 + F587 + F629 + F702 + F729 + F732 + F746 + F749 + F768 + F773 + F801 + F806 + F817 + F966 + F987 + F1006 + F1009 + F1011 + F1025 + F1028 + F1030)</f>
        <v/>
      </c>
      <c r="G1031">
        <f>(G2 + G5 + G7 + G9 + G11 + G15 + G18 + G31 + G40 + G51 + G60 + G69 + G516 + G518 + G582 + G587 + G629 + G702 + G729 + G732 + G746 + G749 + G768 + G773 + G801 + G806 + G817 + G966 + G987 + G1006 + G1009 + G1011 + G1025 + G1028 + G1030)</f>
        <v/>
      </c>
      <c r="H1031">
        <f>(H2 + H5 + H7 + H9 + H11 + H15 + H18 + H31 + H40 + H51 + H60 + H69 + H516 + H518 + H582 + H587 + H629 + H702 + H729 + H732 + H746 + H749 + H768 + H773 + H801 + H806 + H817 + H966 + H987 + H1006 + H1009 + H1011 + H1025 + H1028 + H1030)</f>
        <v/>
      </c>
      <c r="J1031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J1009 + J1010 + J1011 + J1013 + J1025 + J1027 + J1028 + J1029 + J1030)</f>
        <v/>
      </c>
    </row>
    <row r="1032">
      <c r="A1032" t="inlineStr">
        <is>
          <t>sw_IBUF[3]: sw_IBUF[3]_inst/O to masterReg/readData1[31]_i_1/I1sum delays + cap delay</t>
        </is>
      </c>
      <c r="E1032">
        <f>1000*(E1031 + J1031)</f>
        <v/>
      </c>
      <c r="F1032">
        <f>1000*(F1031 + J1031)</f>
        <v/>
      </c>
      <c r="G1032">
        <f>1000*(G1031 + J1031)</f>
        <v/>
      </c>
      <c r="H1032">
        <f>1000*(H1031 + J1031)</f>
        <v/>
      </c>
    </row>
    <row r="1034">
      <c r="A1034" t="inlineStr">
        <is>
          <t>sw_IBUF[3]: sw_IBUF[3]_inst/O to masterReg/readData1[31]_i_1/I1Total delay (from Vivado)</t>
        </is>
      </c>
      <c r="E1034" t="inlineStr">
        <is>
          <t>2659</t>
        </is>
      </c>
      <c r="F1034" t="inlineStr">
        <is>
          <t>2323</t>
        </is>
      </c>
      <c r="G1034" t="inlineStr">
        <is>
          <t>4583</t>
        </is>
      </c>
      <c r="H1034" t="inlineStr">
        <is>
          <t>3910</t>
        </is>
      </c>
    </row>
    <row r="1036">
      <c r="A1036" t="inlineStr">
        <is>
          <t>INT_L_X8Y54/INT_L.NL1END2-&gt;&gt;NL1BEG1</t>
        </is>
      </c>
      <c r="B1036" t="inlineStr">
        <is>
          <t>Buffer</t>
        </is>
      </c>
      <c r="C1036" t="n">
        <v>1.16220225</v>
      </c>
      <c r="D1036" t="n">
        <v>0.008429000000000001</v>
      </c>
      <c r="E1036" t="n">
        <v>0.053</v>
      </c>
      <c r="F1036" t="n">
        <v>0.044</v>
      </c>
      <c r="G1036" t="n">
        <v>0.13</v>
      </c>
      <c r="H1036" t="n">
        <v>0.107</v>
      </c>
      <c r="I1036">
        <f>((D1039) + (D1037 + D1038))</f>
        <v/>
      </c>
      <c r="J1036">
        <f>(((D1039) + (D1037 + D1038))*C1036)</f>
        <v/>
      </c>
    </row>
    <row r="1037">
      <c r="A1037" t="inlineStr">
        <is>
          <t>INT_L_X8Y54/NL1BEG1</t>
        </is>
      </c>
      <c r="B1037" t="inlineStr">
        <is>
          <t>Part of wire</t>
        </is>
      </c>
      <c r="C1037" t="n">
        <v>0</v>
      </c>
      <c r="D1037" t="n">
        <v>0</v>
      </c>
    </row>
    <row r="1038">
      <c r="A1038" t="inlineStr">
        <is>
          <t>INT_L_X8Y55/NL1END1</t>
        </is>
      </c>
      <c r="B1038" t="inlineStr">
        <is>
          <t>Part of wire</t>
        </is>
      </c>
      <c r="C1038" t="n">
        <v>0</v>
      </c>
      <c r="D1038" t="n">
        <v>0</v>
      </c>
      <c r="I1038">
        <f>(((D1037 + D1038)/2) + (D1039))</f>
        <v/>
      </c>
      <c r="J1038">
        <f>((C1037 + C1038)*(((D1037 + D1038)/2) + (D1039)))</f>
        <v/>
      </c>
    </row>
    <row r="1039">
      <c r="A1039" t="inlineStr">
        <is>
          <t>INT_L_X8Y55/INT_L.NL1END1-&gt;&gt;WR1BEG2</t>
        </is>
      </c>
      <c r="B1039" t="inlineStr">
        <is>
          <t>Buffer</t>
        </is>
      </c>
      <c r="C1039" t="n">
        <v>1.16220225</v>
      </c>
      <c r="D1039" t="n">
        <v>0.008429000000000001</v>
      </c>
      <c r="E1039" t="n">
        <v>0.043</v>
      </c>
      <c r="F1039" t="n">
        <v>0.035</v>
      </c>
      <c r="G1039" t="n">
        <v>0.123</v>
      </c>
      <c r="H1039" t="n">
        <v>0.102</v>
      </c>
      <c r="I1039">
        <f>((D1044 + D1055 + D1066 + D1077) + (D1040 + D1041 + D1042 + D1043))</f>
        <v/>
      </c>
      <c r="J1039">
        <f>(((D1044 + D1055 + D1066 + D1077) + (D1040 + D1041 + D1042 + D1043))*C1039)</f>
        <v/>
      </c>
    </row>
    <row r="1040">
      <c r="A1040" t="inlineStr">
        <is>
          <t>INT_L_X8Y55/WR1BEG2</t>
        </is>
      </c>
      <c r="B1040" t="inlineStr">
        <is>
          <t>Part of wire</t>
        </is>
      </c>
      <c r="C1040" t="n">
        <v>0</v>
      </c>
      <c r="D1040" t="n">
        <v>0</v>
      </c>
    </row>
    <row r="1041">
      <c r="A1041" t="inlineStr">
        <is>
          <t>INT_R_X7Y55/WR1END2</t>
        </is>
      </c>
      <c r="B1041" t="inlineStr">
        <is>
          <t>Part of wire</t>
        </is>
      </c>
      <c r="C1041" t="n">
        <v>0</v>
      </c>
      <c r="D1041" t="n">
        <v>0</v>
      </c>
    </row>
    <row r="1042">
      <c r="A1042" t="inlineStr">
        <is>
          <t>CLBLM_L_X8Y55/CLBLM_WR1END2</t>
        </is>
      </c>
      <c r="B1042" t="inlineStr">
        <is>
          <t>Part of wire</t>
        </is>
      </c>
      <c r="C1042" t="n">
        <v>0.09451000000000001</v>
      </c>
      <c r="D1042" t="n">
        <v>0.005801</v>
      </c>
    </row>
    <row r="1043">
      <c r="A1043" t="inlineStr">
        <is>
          <t>CLBLM_R_X7Y55/CLBLM_WR1END2</t>
        </is>
      </c>
      <c r="B1043" t="inlineStr">
        <is>
          <t>Part of wire</t>
        </is>
      </c>
      <c r="C1043" t="n">
        <v>0.09451000000000001</v>
      </c>
      <c r="D1043" t="n">
        <v>0.005801</v>
      </c>
      <c r="I1043">
        <f>(((D1040 + D1041 + D1042 + D1043)/2) + (D1044 + D1055 + D1066 + D1077))</f>
        <v/>
      </c>
      <c r="J1043">
        <f>((C1040 + C1041 + C1042 + C1043)*(((D1040 + D1041 + D1042 + D1043)/2) + (D1044 + D1055 + D1066 + D1077)))</f>
        <v/>
      </c>
    </row>
    <row r="1044">
      <c r="A1044" t="inlineStr">
        <is>
          <t>INT_R_X7Y55/INT_R.WR1END2-&gt;&gt;IMUX5</t>
        </is>
      </c>
      <c r="B1044" t="inlineStr">
        <is>
          <t>Buffer</t>
        </is>
      </c>
      <c r="C1044" t="n">
        <v>1.6107141875</v>
      </c>
      <c r="D1044" t="n">
        <v>0.007713</v>
      </c>
      <c r="E1044" t="n">
        <v>0.047</v>
      </c>
      <c r="F1044" t="n">
        <v>0.038</v>
      </c>
      <c r="G1044" t="n">
        <v>0.138</v>
      </c>
      <c r="H1044" t="n">
        <v>0.114</v>
      </c>
      <c r="I1044">
        <f>((((D1049) + (D1048))) + (D1045 + D1046))</f>
        <v/>
      </c>
      <c r="J1044">
        <f>(((((D1049) + (D1048))) + (D1045 + D1046))*C1044)</f>
        <v/>
      </c>
    </row>
    <row r="1045">
      <c r="A1045" t="inlineStr">
        <is>
          <t>INT_R_X7Y55/IMUX5</t>
        </is>
      </c>
      <c r="B1045" t="inlineStr">
        <is>
          <t>Part of wire</t>
        </is>
      </c>
      <c r="C1045" t="n">
        <v>0</v>
      </c>
      <c r="D1045" t="n">
        <v>0</v>
      </c>
    </row>
    <row r="1046">
      <c r="A1046" t="inlineStr">
        <is>
          <t>CLBLM_R_X7Y55/CLBLM_IMUX5</t>
        </is>
      </c>
      <c r="B1046" t="inlineStr">
        <is>
          <t>Part of wire</t>
        </is>
      </c>
      <c r="C1046" t="n">
        <v>0</v>
      </c>
      <c r="D1046" t="n">
        <v>0</v>
      </c>
      <c r="I1046">
        <f>(((D1045 + D1046)/2) + (((D1049) + (D1048))))</f>
        <v/>
      </c>
      <c r="J1046">
        <f>((C1045 + C1046)*(((D1045 + D1046)/2) + (((D1049) + (D1048)))))</f>
        <v/>
      </c>
    </row>
    <row r="1047">
      <c r="A1047" t="inlineStr">
        <is>
          <t>CLBLM_R_X7Y55/CLBLM_R.CLBLM_IMUX5-&gt;CLBLM_L_A6</t>
        </is>
      </c>
      <c r="B1047" t="inlineStr">
        <is>
          <t>PassTransistor</t>
        </is>
      </c>
      <c r="C1047" t="n">
        <v>0</v>
      </c>
      <c r="E1047" t="n">
        <v>0</v>
      </c>
      <c r="F1047" t="n">
        <v>0</v>
      </c>
      <c r="G1047" t="n">
        <v>0</v>
      </c>
      <c r="H1047" t="n">
        <v>0</v>
      </c>
      <c r="I1047">
        <f>((D1049) + (D1048))</f>
        <v/>
      </c>
      <c r="J1047">
        <f>(((D1049) + (D1048))*C1047)</f>
        <v/>
      </c>
    </row>
    <row r="1048">
      <c r="A1048" t="inlineStr">
        <is>
          <t>CLBLM_R_X7Y55/CLBLM_L_A6</t>
        </is>
      </c>
      <c r="B1048" t="inlineStr">
        <is>
          <t>Part of wire</t>
        </is>
      </c>
      <c r="C1048" t="n">
        <v>0</v>
      </c>
      <c r="D1048" t="n">
        <v>0</v>
      </c>
      <c r="I1048">
        <f>(((D1048)/2) + (D1049))</f>
        <v/>
      </c>
      <c r="J1048">
        <f>((C1048)*(((D1048)/2) + (D1049)))</f>
        <v/>
      </c>
    </row>
    <row r="1049">
      <c r="A1049" t="inlineStr">
        <is>
          <t>masterReg/readData1[26]_i_1/I1</t>
        </is>
      </c>
      <c r="B1049" t="inlineStr">
        <is>
          <t>Inpin</t>
        </is>
      </c>
      <c r="D1049" t="n">
        <v>0</v>
      </c>
      <c r="E1049" t="n">
        <v>0.002</v>
      </c>
      <c r="F1049" t="n">
        <v>0.002</v>
      </c>
      <c r="G1049" t="n">
        <v>0.005</v>
      </c>
      <c r="H1049" t="n">
        <v>0.004</v>
      </c>
    </row>
    <row r="1050">
      <c r="A1050" t="inlineStr">
        <is>
          <t>sw_IBUF[3]: sw_IBUF[3]_inst/O to masterReg/readData1[26]_i_1/I1 sum delays</t>
        </is>
      </c>
      <c r="E1050">
        <f>(E2 + E5 + E7 + E9 + E11 + E15 + E18 + E31 + E40 + E51 + E60 + E69 + E516 + E518 + E582 + E587 + E629 + E702 + E729 + E732 + E746 + E749 + E768 + E773 + E801 + E806 + E817 + E966 + E987 + E1006 + E1036 + E1039 + E1044 + E1047 + E1049)</f>
        <v/>
      </c>
      <c r="F1050">
        <f>(F2 + F5 + F7 + F9 + F11 + F15 + F18 + F31 + F40 + F51 + F60 + F69 + F516 + F518 + F582 + F587 + F629 + F702 + F729 + F732 + F746 + F749 + F768 + F773 + F801 + F806 + F817 + F966 + F987 + F1006 + F1036 + F1039 + F1044 + F1047 + F1049)</f>
        <v/>
      </c>
      <c r="G1050">
        <f>(G2 + G5 + G7 + G9 + G11 + G15 + G18 + G31 + G40 + G51 + G60 + G69 + G516 + G518 + G582 + G587 + G629 + G702 + G729 + G732 + G746 + G749 + G768 + G773 + G801 + G806 + G817 + G966 + G987 + G1006 + G1036 + G1039 + G1044 + G1047 + G1049)</f>
        <v/>
      </c>
      <c r="H1050">
        <f>(H2 + H5 + H7 + H9 + H11 + H15 + H18 + H31 + H40 + H51 + H60 + H69 + H516 + H518 + H582 + H587 + H629 + H702 + H729 + H732 + H746 + H749 + H768 + H773 + H801 + H806 + H817 + H966 + H987 + H1006 + H1036 + H1039 + H1044 + H1047 + H1049)</f>
        <v/>
      </c>
      <c r="J1050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J1036 + J1038 + J1039 + J1043 + J1044 + J1046 + J1047 + J1048 + J1049)</f>
        <v/>
      </c>
    </row>
    <row r="1051">
      <c r="A1051" t="inlineStr">
        <is>
          <t>sw_IBUF[3]: sw_IBUF[3]_inst/O to masterReg/readData1[26]_i_1/I1sum delays + cap delay</t>
        </is>
      </c>
      <c r="E1051">
        <f>1000*(E1050 + J1050)</f>
        <v/>
      </c>
      <c r="F1051">
        <f>1000*(F1050 + J1050)</f>
        <v/>
      </c>
      <c r="G1051">
        <f>1000*(G1050 + J1050)</f>
        <v/>
      </c>
      <c r="H1051">
        <f>1000*(H1050 + J1050)</f>
        <v/>
      </c>
    </row>
    <row r="1053">
      <c r="A1053" t="inlineStr">
        <is>
          <t>sw_IBUF[3]: sw_IBUF[3]_inst/O to masterReg/readData1[26]_i_1/I1Total delay (from Vivado)</t>
        </is>
      </c>
      <c r="E1053" t="inlineStr">
        <is>
          <t>2527</t>
        </is>
      </c>
      <c r="F1053" t="inlineStr">
        <is>
          <t>2226</t>
        </is>
      </c>
      <c r="G1053" t="inlineStr">
        <is>
          <t>4262</t>
        </is>
      </c>
      <c r="H1053" t="inlineStr">
        <is>
          <t>3662</t>
        </is>
      </c>
    </row>
    <row r="1055">
      <c r="A1055" t="inlineStr">
        <is>
          <t>INT_R_X7Y55/INT_R.WR1END2-&gt;&gt;IMUX13</t>
        </is>
      </c>
      <c r="B1055" t="inlineStr">
        <is>
          <t>Buffer</t>
        </is>
      </c>
      <c r="C1055" t="n">
        <v>1.6107141875</v>
      </c>
      <c r="D1055" t="n">
        <v>0.007713</v>
      </c>
      <c r="E1055" t="n">
        <v>0.047</v>
      </c>
      <c r="F1055" t="n">
        <v>0.038</v>
      </c>
      <c r="G1055" t="n">
        <v>0.138</v>
      </c>
      <c r="H1055" t="n">
        <v>0.114</v>
      </c>
      <c r="I1055">
        <f>((((D1060) + (D1059))) + (D1056 + D1057))</f>
        <v/>
      </c>
      <c r="J1055">
        <f>(((((D1060) + (D1059))) + (D1056 + D1057))*C1055)</f>
        <v/>
      </c>
    </row>
    <row r="1056">
      <c r="A1056" t="inlineStr">
        <is>
          <t>INT_R_X7Y55/IMUX13</t>
        </is>
      </c>
      <c r="B1056" t="inlineStr">
        <is>
          <t>Part of wire</t>
        </is>
      </c>
      <c r="C1056" t="n">
        <v>0</v>
      </c>
      <c r="D1056" t="n">
        <v>0</v>
      </c>
    </row>
    <row r="1057">
      <c r="A1057" t="inlineStr">
        <is>
          <t>CLBLM_R_X7Y55/CLBLM_IMUX13</t>
        </is>
      </c>
      <c r="B1057" t="inlineStr">
        <is>
          <t>Part of wire</t>
        </is>
      </c>
      <c r="C1057" t="n">
        <v>0</v>
      </c>
      <c r="D1057" t="n">
        <v>0</v>
      </c>
      <c r="I1057">
        <f>(((D1056 + D1057)/2) + (((D1060) + (D1059))))</f>
        <v/>
      </c>
      <c r="J1057">
        <f>((C1056 + C1057)*(((D1056 + D1057)/2) + (((D1060) + (D1059)))))</f>
        <v/>
      </c>
    </row>
    <row r="1058">
      <c r="A1058" t="inlineStr">
        <is>
          <t>CLBLM_R_X7Y55/CLBLM_R.CLBLM_IMUX13-&gt;CLBLM_L_B6</t>
        </is>
      </c>
      <c r="B1058" t="inlineStr">
        <is>
          <t>PassTransistor</t>
        </is>
      </c>
      <c r="C1058" t="n">
        <v>0</v>
      </c>
      <c r="E1058" t="n">
        <v>0</v>
      </c>
      <c r="F1058" t="n">
        <v>0</v>
      </c>
      <c r="G1058" t="n">
        <v>0</v>
      </c>
      <c r="H1058" t="n">
        <v>0</v>
      </c>
      <c r="I1058">
        <f>((D1060) + (D1059))</f>
        <v/>
      </c>
      <c r="J1058">
        <f>(((D1060) + (D1059))*C1058)</f>
        <v/>
      </c>
    </row>
    <row r="1059">
      <c r="A1059" t="inlineStr">
        <is>
          <t>CLBLM_R_X7Y55/CLBLM_L_B6</t>
        </is>
      </c>
      <c r="B1059" t="inlineStr">
        <is>
          <t>Part of wire</t>
        </is>
      </c>
      <c r="C1059" t="n">
        <v>0</v>
      </c>
      <c r="D1059" t="n">
        <v>0</v>
      </c>
      <c r="I1059">
        <f>(((D1059)/2) + (D1060))</f>
        <v/>
      </c>
      <c r="J1059">
        <f>((C1059)*(((D1059)/2) + (D1060)))</f>
        <v/>
      </c>
    </row>
    <row r="1060">
      <c r="A1060" t="inlineStr">
        <is>
          <t>masterReg/readData2[26]_i_1/I1</t>
        </is>
      </c>
      <c r="B1060" t="inlineStr">
        <is>
          <t>Inpin</t>
        </is>
      </c>
      <c r="D1060" t="n">
        <v>0</v>
      </c>
      <c r="E1060" t="n">
        <v>0.001</v>
      </c>
      <c r="F1060" t="n">
        <v>0.001</v>
      </c>
      <c r="G1060" t="n">
        <v>0.002</v>
      </c>
      <c r="H1060" t="n">
        <v>0.002</v>
      </c>
    </row>
    <row r="1061">
      <c r="A1061" t="inlineStr">
        <is>
          <t>sw_IBUF[3]: sw_IBUF[3]_inst/O to masterReg/readData2[26]_i_1/I1 sum delays</t>
        </is>
      </c>
      <c r="E1061">
        <f>(E2 + E5 + E7 + E9 + E11 + E15 + E18 + E31 + E40 + E51 + E60 + E69 + E516 + E518 + E582 + E587 + E629 + E702 + E729 + E732 + E746 + E749 + E768 + E773 + E801 + E806 + E817 + E966 + E987 + E1006 + E1036 + E1039 + E1055 + E1058 + E1060)</f>
        <v/>
      </c>
      <c r="F1061">
        <f>(F2 + F5 + F7 + F9 + F11 + F15 + F18 + F31 + F40 + F51 + F60 + F69 + F516 + F518 + F582 + F587 + F629 + F702 + F729 + F732 + F746 + F749 + F768 + F773 + F801 + F806 + F817 + F966 + F987 + F1006 + F1036 + F1039 + F1055 + F1058 + F1060)</f>
        <v/>
      </c>
      <c r="G1061">
        <f>(G2 + G5 + G7 + G9 + G11 + G15 + G18 + G31 + G40 + G51 + G60 + G69 + G516 + G518 + G582 + G587 + G629 + G702 + G729 + G732 + G746 + G749 + G768 + G773 + G801 + G806 + G817 + G966 + G987 + G1006 + G1036 + G1039 + G1055 + G1058 + G1060)</f>
        <v/>
      </c>
      <c r="H1061">
        <f>(H2 + H5 + H7 + H9 + H11 + H15 + H18 + H31 + H40 + H51 + H60 + H69 + H516 + H518 + H582 + H587 + H629 + H702 + H729 + H732 + H746 + H749 + H768 + H773 + H801 + H806 + H817 + H966 + H987 + H1006 + H1036 + H1039 + H1055 + H1058 + H1060)</f>
        <v/>
      </c>
      <c r="J1061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J1036 + J1038 + J1039 + J1043 + J1055 + J1057 + J1058 + J1059 + J1060)</f>
        <v/>
      </c>
    </row>
    <row r="1062">
      <c r="A1062" t="inlineStr">
        <is>
          <t>sw_IBUF[3]: sw_IBUF[3]_inst/O to masterReg/readData2[26]_i_1/I1sum delays + cap delay</t>
        </is>
      </c>
      <c r="E1062">
        <f>1000*(E1061 + J1061)</f>
        <v/>
      </c>
      <c r="F1062">
        <f>1000*(F1061 + J1061)</f>
        <v/>
      </c>
      <c r="G1062">
        <f>1000*(G1061 + J1061)</f>
        <v/>
      </c>
      <c r="H1062">
        <f>1000*(H1061 + J1061)</f>
        <v/>
      </c>
    </row>
    <row r="1064">
      <c r="A1064" t="inlineStr">
        <is>
          <t>sw_IBUF[3]: sw_IBUF[3]_inst/O to masterReg/readData2[26]_i_1/I1Total delay (from Vivado)</t>
        </is>
      </c>
      <c r="E1064" t="inlineStr">
        <is>
          <t>2526</t>
        </is>
      </c>
      <c r="F1064" t="inlineStr">
        <is>
          <t>2225</t>
        </is>
      </c>
      <c r="G1064" t="inlineStr">
        <is>
          <t>4259</t>
        </is>
      </c>
      <c r="H1064" t="inlineStr">
        <is>
          <t>3660</t>
        </is>
      </c>
    </row>
    <row r="1066">
      <c r="A1066" t="inlineStr">
        <is>
          <t>INT_R_X7Y55/INT_R.WR1END2-&gt;&gt;IMUX35</t>
        </is>
      </c>
      <c r="B1066" t="inlineStr">
        <is>
          <t>Buffer</t>
        </is>
      </c>
      <c r="C1066" t="n">
        <v>1.6107141875</v>
      </c>
      <c r="D1066" t="n">
        <v>0.007713</v>
      </c>
      <c r="E1066" t="n">
        <v>0.047</v>
      </c>
      <c r="F1066" t="n">
        <v>0.038</v>
      </c>
      <c r="G1066" t="n">
        <v>0.138</v>
      </c>
      <c r="H1066" t="n">
        <v>0.114</v>
      </c>
      <c r="I1066">
        <f>((((D1071) + (D1070))) + (D1067 + D1068))</f>
        <v/>
      </c>
      <c r="J1066">
        <f>(((((D1071) + (D1070))) + (D1067 + D1068))*C1066)</f>
        <v/>
      </c>
    </row>
    <row r="1067">
      <c r="A1067" t="inlineStr">
        <is>
          <t>INT_R_X7Y55/IMUX35</t>
        </is>
      </c>
      <c r="B1067" t="inlineStr">
        <is>
          <t>Part of wire</t>
        </is>
      </c>
      <c r="C1067" t="n">
        <v>0</v>
      </c>
      <c r="D1067" t="n">
        <v>0</v>
      </c>
    </row>
    <row r="1068">
      <c r="A1068" t="inlineStr">
        <is>
          <t>CLBLM_R_X7Y55/CLBLM_IMUX35</t>
        </is>
      </c>
      <c r="B1068" t="inlineStr">
        <is>
          <t>Part of wire</t>
        </is>
      </c>
      <c r="C1068" t="n">
        <v>0</v>
      </c>
      <c r="D1068" t="n">
        <v>0</v>
      </c>
      <c r="I1068">
        <f>(((D1067 + D1068)/2) + (((D1071) + (D1070))))</f>
        <v/>
      </c>
      <c r="J1068">
        <f>((C1067 + C1068)*(((D1067 + D1068)/2) + (((D1071) + (D1070)))))</f>
        <v/>
      </c>
    </row>
    <row r="1069">
      <c r="A1069" t="inlineStr">
        <is>
          <t>CLBLM_R_X7Y55/CLBLM_R.CLBLM_IMUX35-&gt;CLBLM_M_C6</t>
        </is>
      </c>
      <c r="B1069" t="inlineStr">
        <is>
          <t>PassTransistor</t>
        </is>
      </c>
      <c r="C1069" t="n">
        <v>0</v>
      </c>
      <c r="E1069" t="n">
        <v>0</v>
      </c>
      <c r="F1069" t="n">
        <v>0</v>
      </c>
      <c r="G1069" t="n">
        <v>0</v>
      </c>
      <c r="H1069" t="n">
        <v>0</v>
      </c>
      <c r="I1069">
        <f>((D1071) + (D1070))</f>
        <v/>
      </c>
      <c r="J1069">
        <f>(((D1071) + (D1070))*C1069)</f>
        <v/>
      </c>
    </row>
    <row r="1070">
      <c r="A1070" t="inlineStr">
        <is>
          <t>CLBLM_R_X7Y55/CLBLM_M_C6</t>
        </is>
      </c>
      <c r="B1070" t="inlineStr">
        <is>
          <t>Part of wire</t>
        </is>
      </c>
      <c r="C1070" t="n">
        <v>0</v>
      </c>
      <c r="D1070" t="n">
        <v>0</v>
      </c>
      <c r="I1070">
        <f>(((D1070)/2) + (D1071))</f>
        <v/>
      </c>
      <c r="J1070">
        <f>((C1070)*(((D1070)/2) + (D1071)))</f>
        <v/>
      </c>
    </row>
    <row r="1071">
      <c r="A1071" t="inlineStr">
        <is>
          <t>masterReg/readData2[24]_i_1/I1</t>
        </is>
      </c>
      <c r="B1071" t="inlineStr">
        <is>
          <t>Inpin</t>
        </is>
      </c>
      <c r="D1071" t="n">
        <v>0</v>
      </c>
      <c r="E1071" t="n">
        <v>0.006</v>
      </c>
      <c r="F1071" t="n">
        <v>0.005</v>
      </c>
      <c r="G1071" t="n">
        <v>0.012</v>
      </c>
      <c r="H1071" t="n">
        <v>0.01</v>
      </c>
    </row>
    <row r="1072">
      <c r="A1072" t="inlineStr">
        <is>
          <t>sw_IBUF[3]: sw_IBUF[3]_inst/O to masterReg/readData2[24]_i_1/I1 sum delays</t>
        </is>
      </c>
      <c r="E1072">
        <f>(E2 + E5 + E7 + E9 + E11 + E15 + E18 + E31 + E40 + E51 + E60 + E69 + E516 + E518 + E582 + E587 + E629 + E702 + E729 + E732 + E746 + E749 + E768 + E773 + E801 + E806 + E817 + E966 + E987 + E1006 + E1036 + E1039 + E1066 + E1069 + E1071)</f>
        <v/>
      </c>
      <c r="F1072">
        <f>(F2 + F5 + F7 + F9 + F11 + F15 + F18 + F31 + F40 + F51 + F60 + F69 + F516 + F518 + F582 + F587 + F629 + F702 + F729 + F732 + F746 + F749 + F768 + F773 + F801 + F806 + F817 + F966 + F987 + F1006 + F1036 + F1039 + F1066 + F1069 + F1071)</f>
        <v/>
      </c>
      <c r="G1072">
        <f>(G2 + G5 + G7 + G9 + G11 + G15 + G18 + G31 + G40 + G51 + G60 + G69 + G516 + G518 + G582 + G587 + G629 + G702 + G729 + G732 + G746 + G749 + G768 + G773 + G801 + G806 + G817 + G966 + G987 + G1006 + G1036 + G1039 + G1066 + G1069 + G1071)</f>
        <v/>
      </c>
      <c r="H1072">
        <f>(H2 + H5 + H7 + H9 + H11 + H15 + H18 + H31 + H40 + H51 + H60 + H69 + H516 + H518 + H582 + H587 + H629 + H702 + H729 + H732 + H746 + H749 + H768 + H773 + H801 + H806 + H817 + H966 + H987 + H1006 + H1036 + H1039 + H1066 + H1069 + H1071)</f>
        <v/>
      </c>
      <c r="J1072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J1036 + J1038 + J1039 + J1043 + J1066 + J1068 + J1069 + J1070 + J1071)</f>
        <v/>
      </c>
    </row>
    <row r="1073">
      <c r="A1073" t="inlineStr">
        <is>
          <t>sw_IBUF[3]: sw_IBUF[3]_inst/O to masterReg/readData2[24]_i_1/I1sum delays + cap delay</t>
        </is>
      </c>
      <c r="E1073">
        <f>1000*(E1072 + J1072)</f>
        <v/>
      </c>
      <c r="F1073">
        <f>1000*(F1072 + J1072)</f>
        <v/>
      </c>
      <c r="G1073">
        <f>1000*(G1072 + J1072)</f>
        <v/>
      </c>
      <c r="H1073">
        <f>1000*(H1072 + J1072)</f>
        <v/>
      </c>
    </row>
    <row r="1075">
      <c r="A1075" t="inlineStr">
        <is>
          <t>sw_IBUF[3]: sw_IBUF[3]_inst/O to masterReg/readData2[24]_i_1/I1Total delay (from Vivado)</t>
        </is>
      </c>
      <c r="E1075" t="inlineStr">
        <is>
          <t>2531</t>
        </is>
      </c>
      <c r="F1075" t="inlineStr">
        <is>
          <t>2229</t>
        </is>
      </c>
      <c r="G1075" t="inlineStr">
        <is>
          <t>4268</t>
        </is>
      </c>
      <c r="H1075" t="inlineStr">
        <is>
          <t>3667</t>
        </is>
      </c>
    </row>
    <row r="1077">
      <c r="A1077" t="inlineStr">
        <is>
          <t>INT_R_X7Y55/INT_R.WR1END2-&gt;&gt;WR1BEG3</t>
        </is>
      </c>
      <c r="B1077" t="inlineStr">
        <is>
          <t>Buffer</t>
        </is>
      </c>
      <c r="C1077" t="n">
        <v>1.16220225</v>
      </c>
      <c r="D1077" t="n">
        <v>0.008429000000000001</v>
      </c>
      <c r="E1077" t="n">
        <v>0.043</v>
      </c>
      <c r="F1077" t="n">
        <v>0.035</v>
      </c>
      <c r="G1077" t="n">
        <v>0.123</v>
      </c>
      <c r="H1077" t="n">
        <v>0.102</v>
      </c>
      <c r="I1077">
        <f>((D1080) + (D1078 + D1079))</f>
        <v/>
      </c>
      <c r="J1077">
        <f>(((D1080) + (D1078 + D1079))*C1077)</f>
        <v/>
      </c>
    </row>
    <row r="1078">
      <c r="A1078" t="inlineStr">
        <is>
          <t>INT_R_X7Y55/WR1BEG3</t>
        </is>
      </c>
      <c r="B1078" t="inlineStr">
        <is>
          <t>Part of wire</t>
        </is>
      </c>
      <c r="C1078" t="n">
        <v>0</v>
      </c>
      <c r="D1078" t="n">
        <v>0</v>
      </c>
    </row>
    <row r="1079">
      <c r="A1079" t="inlineStr">
        <is>
          <t>INT_L_X6Y55/WR1END3</t>
        </is>
      </c>
      <c r="B1079" t="inlineStr">
        <is>
          <t>Part of wire</t>
        </is>
      </c>
      <c r="C1079" t="n">
        <v>0</v>
      </c>
      <c r="D1079" t="n">
        <v>0</v>
      </c>
      <c r="I1079">
        <f>(((D1078 + D1079)/2) + (D1080))</f>
        <v/>
      </c>
      <c r="J1079">
        <f>((C1078 + C1079)*(((D1078 + D1079)/2) + (D1080)))</f>
        <v/>
      </c>
    </row>
    <row r="1080">
      <c r="A1080" t="inlineStr">
        <is>
          <t>INT_L_X6Y55/INT_L.WR1END3-&gt;&gt;WW2BEG2</t>
        </is>
      </c>
      <c r="B1080" t="inlineStr">
        <is>
          <t>Buffer</t>
        </is>
      </c>
      <c r="C1080" t="n">
        <v>1.1851186875</v>
      </c>
      <c r="D1080" t="n">
        <v>0.008473000000000001</v>
      </c>
      <c r="E1080" t="n">
        <v>0.063</v>
      </c>
      <c r="F1080" t="n">
        <v>0.052</v>
      </c>
      <c r="G1080" t="n">
        <v>0.142</v>
      </c>
      <c r="H1080" t="n">
        <v>0.118</v>
      </c>
      <c r="I1080">
        <f>((D1088) + (D1081 + D1082 + D1083 + D1084 + D1085 + D1086 + D1087))</f>
        <v/>
      </c>
      <c r="J1080">
        <f>(((D1088) + (D1081 + D1082 + D1083 + D1084 + D1085 + D1086 + D1087))*C1080)</f>
        <v/>
      </c>
    </row>
    <row r="1081">
      <c r="A1081" t="inlineStr">
        <is>
          <t>INT_L_X6Y55/WW2BEG2</t>
        </is>
      </c>
      <c r="B1081" t="inlineStr">
        <is>
          <t>Part of wire</t>
        </is>
      </c>
      <c r="C1081" t="n">
        <v>0</v>
      </c>
      <c r="D1081" t="n">
        <v>0</v>
      </c>
    </row>
    <row r="1082">
      <c r="A1082" t="inlineStr">
        <is>
          <t>INT_L_X4Y55/WW2END2</t>
        </is>
      </c>
      <c r="B1082" t="inlineStr">
        <is>
          <t>Part of wire</t>
        </is>
      </c>
      <c r="C1082" t="n">
        <v>0</v>
      </c>
      <c r="D1082" t="n">
        <v>0</v>
      </c>
    </row>
    <row r="1083">
      <c r="A1083" t="inlineStr">
        <is>
          <t>BRAM_INT_INTERFACE_L_X6Y55/INT_INTERFACE_WW2A2</t>
        </is>
      </c>
      <c r="B1083" t="inlineStr">
        <is>
          <t>Part of wire</t>
        </is>
      </c>
      <c r="C1083" t="n">
        <v>0</v>
      </c>
      <c r="D1083" t="n">
        <v>0</v>
      </c>
    </row>
    <row r="1084">
      <c r="A1084" t="inlineStr">
        <is>
          <t>BRAM_L_X6Y55/BRAM_WW2A2_0</t>
        </is>
      </c>
      <c r="B1084" t="inlineStr">
        <is>
          <t>Part of wire</t>
        </is>
      </c>
      <c r="C1084" t="n">
        <v>0.26892</v>
      </c>
      <c r="D1084" t="n">
        <v>0.06043</v>
      </c>
    </row>
    <row r="1085">
      <c r="A1085" t="inlineStr">
        <is>
          <t>VBRK_X18Y58/VBRK_WW2A2</t>
        </is>
      </c>
      <c r="B1085" t="inlineStr">
        <is>
          <t>Part of wire</t>
        </is>
      </c>
      <c r="C1085" t="n">
        <v>0.01211</v>
      </c>
      <c r="D1085" t="n">
        <v>0.00162</v>
      </c>
    </row>
    <row r="1086">
      <c r="A1086" t="inlineStr">
        <is>
          <t>CLBLM_R_X5Y55/CLBLM_WW2A2</t>
        </is>
      </c>
      <c r="B1086" t="inlineStr">
        <is>
          <t>Part of wire</t>
        </is>
      </c>
      <c r="C1086" t="n">
        <v>0</v>
      </c>
      <c r="D1086" t="n">
        <v>0</v>
      </c>
    </row>
    <row r="1087">
      <c r="A1087" t="inlineStr">
        <is>
          <t>INT_R_X5Y55/WW2A2</t>
        </is>
      </c>
      <c r="B1087" t="inlineStr">
        <is>
          <t>Part of wire</t>
        </is>
      </c>
      <c r="C1087" t="n">
        <v>0</v>
      </c>
      <c r="D1087" t="n">
        <v>0</v>
      </c>
      <c r="I1087">
        <f>(((D1081 + D1082 + D1083 + D1084 + D1085 + D1086 + D1087)/2) + (D1088))</f>
        <v/>
      </c>
      <c r="J1087">
        <f>((C1081 + C1082 + C1083 + C1084 + C1085 + C1086 + C1087)*(((D1081 + D1082 + D1083 + D1084 + D1085 + D1086 + D1087)/2) + (D1088)))</f>
        <v/>
      </c>
    </row>
    <row r="1088">
      <c r="A1088" t="inlineStr">
        <is>
          <t>INT_L_X4Y55/INT_L.WW2END2-&gt;&gt;IMUX_L38</t>
        </is>
      </c>
      <c r="B1088" t="inlineStr">
        <is>
          <t>Buffer</t>
        </is>
      </c>
      <c r="C1088" t="n">
        <v>1.6107141875</v>
      </c>
      <c r="D1088" t="n">
        <v>0.007713</v>
      </c>
      <c r="E1088" t="n">
        <v>0.047</v>
      </c>
      <c r="F1088" t="n">
        <v>0.038</v>
      </c>
      <c r="G1088" t="n">
        <v>0.138</v>
      </c>
      <c r="H1088" t="n">
        <v>0.114</v>
      </c>
      <c r="I1088">
        <f>((((D1093) + (D1092))) + (D1089 + D1090))</f>
        <v/>
      </c>
      <c r="J1088">
        <f>(((((D1093) + (D1092))) + (D1089 + D1090))*C1088)</f>
        <v/>
      </c>
    </row>
    <row r="1089">
      <c r="A1089" t="inlineStr">
        <is>
          <t>INT_L_X4Y55/IMUX_L38</t>
        </is>
      </c>
      <c r="B1089" t="inlineStr">
        <is>
          <t>Part of wire</t>
        </is>
      </c>
      <c r="C1089" t="n">
        <v>0</v>
      </c>
      <c r="D1089" t="n">
        <v>0</v>
      </c>
    </row>
    <row r="1090">
      <c r="A1090" t="inlineStr">
        <is>
          <t>CLBLL_L_X4Y55/CLBLL_IMUX38</t>
        </is>
      </c>
      <c r="B1090" t="inlineStr">
        <is>
          <t>Part of wire</t>
        </is>
      </c>
      <c r="C1090" t="n">
        <v>0</v>
      </c>
      <c r="D1090" t="n">
        <v>0</v>
      </c>
      <c r="I1090">
        <f>(((D1089 + D1090)/2) + (((D1093) + (D1092))))</f>
        <v/>
      </c>
      <c r="J1090">
        <f>((C1089 + C1090)*(((D1089 + D1090)/2) + (((D1093) + (D1092)))))</f>
        <v/>
      </c>
    </row>
    <row r="1091">
      <c r="A1091" t="inlineStr">
        <is>
          <t>CLBLL_L_X4Y55/CLBLL_L.CLBLL_IMUX38-&gt;CLBLL_LL_D3</t>
        </is>
      </c>
      <c r="B1091" t="inlineStr">
        <is>
          <t>PassTransistor</t>
        </is>
      </c>
      <c r="C1091" t="n">
        <v>0</v>
      </c>
      <c r="E1091" t="n">
        <v>0</v>
      </c>
      <c r="F1091" t="n">
        <v>0</v>
      </c>
      <c r="G1091" t="n">
        <v>0</v>
      </c>
      <c r="H1091" t="n">
        <v>0</v>
      </c>
      <c r="I1091">
        <f>((D1093) + (D1092))</f>
        <v/>
      </c>
      <c r="J1091">
        <f>(((D1093) + (D1092))*C1091)</f>
        <v/>
      </c>
    </row>
    <row r="1092">
      <c r="A1092" t="inlineStr">
        <is>
          <t>CLBLL_L_X4Y55/CLBLL_LL_D3</t>
        </is>
      </c>
      <c r="B1092" t="inlineStr">
        <is>
          <t>Part of wire</t>
        </is>
      </c>
      <c r="C1092" t="n">
        <v>0</v>
      </c>
      <c r="D1092" t="n">
        <v>0</v>
      </c>
      <c r="I1092">
        <f>(((D1092)/2) + (D1093))</f>
        <v/>
      </c>
      <c r="J1092">
        <f>((C1092)*(((D1092)/2) + (D1093)))</f>
        <v/>
      </c>
    </row>
    <row r="1093">
      <c r="A1093" t="inlineStr">
        <is>
          <t>masterReg/register_reg_r1_0_31_18_23_i_5/I1</t>
        </is>
      </c>
      <c r="B1093" t="inlineStr">
        <is>
          <t>Inpin</t>
        </is>
      </c>
      <c r="D1093" t="n">
        <v>0</v>
      </c>
      <c r="E1093" t="n">
        <v>0.136</v>
      </c>
      <c r="F1093" t="n">
        <v>0.109</v>
      </c>
      <c r="G1093" t="n">
        <v>0.346</v>
      </c>
      <c r="H1093" t="n">
        <v>0.279</v>
      </c>
    </row>
    <row r="1094">
      <c r="A1094" t="inlineStr">
        <is>
          <t>sw_IBUF[3]: sw_IBUF[3]_inst/O to masterReg/register_reg_r1_0_31_18_23_i_5/I1 sum delays</t>
        </is>
      </c>
      <c r="E1094">
        <f>(E2 + E5 + E7 + E9 + E11 + E15 + E18 + E31 + E40 + E51 + E60 + E69 + E516 + E518 + E582 + E587 + E629 + E702 + E729 + E732 + E746 + E749 + E768 + E773 + E801 + E806 + E817 + E966 + E987 + E1006 + E1036 + E1039 + E1077 + E1080 + E1088 + E1091 + E1093)</f>
        <v/>
      </c>
      <c r="F1094">
        <f>(F2 + F5 + F7 + F9 + F11 + F15 + F18 + F31 + F40 + F51 + F60 + F69 + F516 + F518 + F582 + F587 + F629 + F702 + F729 + F732 + F746 + F749 + F768 + F773 + F801 + F806 + F817 + F966 + F987 + F1006 + F1036 + F1039 + F1077 + F1080 + F1088 + F1091 + F1093)</f>
        <v/>
      </c>
      <c r="G1094">
        <f>(G2 + G5 + G7 + G9 + G11 + G15 + G18 + G31 + G40 + G51 + G60 + G69 + G516 + G518 + G582 + G587 + G629 + G702 + G729 + G732 + G746 + G749 + G768 + G773 + G801 + G806 + G817 + G966 + G987 + G1006 + G1036 + G1039 + G1077 + G1080 + G1088 + G1091 + G1093)</f>
        <v/>
      </c>
      <c r="H1094">
        <f>(H2 + H5 + H7 + H9 + H11 + H15 + H18 + H31 + H40 + H51 + H60 + H69 + H516 + H518 + H582 + H587 + H629 + H702 + H729 + H732 + H746 + H749 + H768 + H773 + H801 + H806 + H817 + H966 + H987 + H1006 + H1036 + H1039 + H1077 + H1080 + H1088 + H1091 + H1093)</f>
        <v/>
      </c>
      <c r="J1094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J1036 + J1038 + J1039 + J1043 + J1077 + J1079 + J1080 + J1087 + J1088 + J1090 + J1091 + J1092 + J1093)</f>
        <v/>
      </c>
    </row>
    <row r="1095">
      <c r="A1095" t="inlineStr">
        <is>
          <t>sw_IBUF[3]: sw_IBUF[3]_inst/O to masterReg/register_reg_r1_0_31_18_23_i_5/I1sum delays + cap delay</t>
        </is>
      </c>
      <c r="E1095">
        <f>1000*(E1094 + J1094)</f>
        <v/>
      </c>
      <c r="F1095">
        <f>1000*(F1094 + J1094)</f>
        <v/>
      </c>
      <c r="G1095">
        <f>1000*(G1094 + J1094)</f>
        <v/>
      </c>
      <c r="H1095">
        <f>1000*(H1094 + J1094)</f>
        <v/>
      </c>
    </row>
    <row r="1097">
      <c r="A1097" t="inlineStr">
        <is>
          <t>sw_IBUF[3]: sw_IBUF[3]_inst/O to masterReg/register_reg_r1_0_31_18_23_i_5/I1Total delay (from Vivado)</t>
        </is>
      </c>
      <c r="E1097" t="inlineStr">
        <is>
          <t>2861</t>
        </is>
      </c>
      <c r="F1097" t="inlineStr">
        <is>
          <t>2514</t>
        </is>
      </c>
      <c r="G1097" t="inlineStr">
        <is>
          <t>4852</t>
        </is>
      </c>
      <c r="H1097" t="inlineStr">
        <is>
          <t>4159</t>
        </is>
      </c>
    </row>
    <row r="1099">
      <c r="A1099" t="inlineStr">
        <is>
          <t>INT_L_X8Y54/INT_L.NL1END2-&gt;&gt;WR1BEG3</t>
        </is>
      </c>
      <c r="B1099" t="inlineStr">
        <is>
          <t>Buffer</t>
        </is>
      </c>
      <c r="C1099" t="n">
        <v>1.16220225</v>
      </c>
      <c r="D1099" t="n">
        <v>0.008429000000000001</v>
      </c>
      <c r="E1099" t="n">
        <v>0.043</v>
      </c>
      <c r="F1099" t="n">
        <v>0.035</v>
      </c>
      <c r="G1099" t="n">
        <v>0.123</v>
      </c>
      <c r="H1099" t="n">
        <v>0.102</v>
      </c>
      <c r="I1099">
        <f>((D1104 + D1115 + D1126) + (D1100 + D1101 + D1102 + D1103))</f>
        <v/>
      </c>
      <c r="J1099">
        <f>(((D1104 + D1115 + D1126) + (D1100 + D1101 + D1102 + D1103))*C1099)</f>
        <v/>
      </c>
    </row>
    <row r="1100">
      <c r="A1100" t="inlineStr">
        <is>
          <t>INT_L_X8Y54/WR1BEG3</t>
        </is>
      </c>
      <c r="B1100" t="inlineStr">
        <is>
          <t>Part of wire</t>
        </is>
      </c>
      <c r="C1100" t="n">
        <v>0</v>
      </c>
      <c r="D1100" t="n">
        <v>0</v>
      </c>
    </row>
    <row r="1101">
      <c r="A1101" t="inlineStr">
        <is>
          <t>INT_R_X7Y54/WR1END3</t>
        </is>
      </c>
      <c r="B1101" t="inlineStr">
        <is>
          <t>Part of wire</t>
        </is>
      </c>
      <c r="C1101" t="n">
        <v>0</v>
      </c>
      <c r="D1101" t="n">
        <v>0</v>
      </c>
    </row>
    <row r="1102">
      <c r="A1102" t="inlineStr">
        <is>
          <t>CLBLM_L_X8Y54/CLBLM_WR1END3</t>
        </is>
      </c>
      <c r="B1102" t="inlineStr">
        <is>
          <t>Part of wire</t>
        </is>
      </c>
      <c r="C1102" t="n">
        <v>0.09451000000000001</v>
      </c>
      <c r="D1102" t="n">
        <v>0.005801</v>
      </c>
    </row>
    <row r="1103">
      <c r="A1103" t="inlineStr">
        <is>
          <t>CLBLM_R_X7Y54/CLBLM_WR1END3</t>
        </is>
      </c>
      <c r="B1103" t="inlineStr">
        <is>
          <t>Part of wire</t>
        </is>
      </c>
      <c r="C1103" t="n">
        <v>0.09451000000000001</v>
      </c>
      <c r="D1103" t="n">
        <v>0.005801</v>
      </c>
      <c r="I1103">
        <f>(((D1100 + D1101 + D1102 + D1103)/2) + (D1104 + D1115 + D1126))</f>
        <v/>
      </c>
      <c r="J1103">
        <f>((C1100 + C1101 + C1102 + C1103)*(((D1100 + D1101 + D1102 + D1103)/2) + (D1104 + D1115 + D1126)))</f>
        <v/>
      </c>
    </row>
    <row r="1104">
      <c r="A1104" t="inlineStr">
        <is>
          <t>INT_R_X7Y54/INT_R.WR1END3-&gt;&gt;IMUX14</t>
        </is>
      </c>
      <c r="B1104" t="inlineStr">
        <is>
          <t>Buffer</t>
        </is>
      </c>
      <c r="C1104" t="n">
        <v>1.6107141875</v>
      </c>
      <c r="D1104" t="n">
        <v>0.007713</v>
      </c>
      <c r="E1104" t="n">
        <v>0.047</v>
      </c>
      <c r="F1104" t="n">
        <v>0.038</v>
      </c>
      <c r="G1104" t="n">
        <v>0.138</v>
      </c>
      <c r="H1104" t="n">
        <v>0.114</v>
      </c>
      <c r="I1104">
        <f>((((D1109) + (D1108))) + (D1105 + D1106))</f>
        <v/>
      </c>
      <c r="J1104">
        <f>(((((D1109) + (D1108))) + (D1105 + D1106))*C1104)</f>
        <v/>
      </c>
    </row>
    <row r="1105">
      <c r="A1105" t="inlineStr">
        <is>
          <t>INT_R_X7Y54/IMUX14</t>
        </is>
      </c>
      <c r="B1105" t="inlineStr">
        <is>
          <t>Part of wire</t>
        </is>
      </c>
      <c r="C1105" t="n">
        <v>0</v>
      </c>
      <c r="D1105" t="n">
        <v>0</v>
      </c>
    </row>
    <row r="1106">
      <c r="A1106" t="inlineStr">
        <is>
          <t>CLBLM_R_X7Y54/CLBLM_IMUX14</t>
        </is>
      </c>
      <c r="B1106" t="inlineStr">
        <is>
          <t>Part of wire</t>
        </is>
      </c>
      <c r="C1106" t="n">
        <v>0</v>
      </c>
      <c r="D1106" t="n">
        <v>0</v>
      </c>
      <c r="I1106">
        <f>(((D1105 + D1106)/2) + (((D1109) + (D1108))))</f>
        <v/>
      </c>
      <c r="J1106">
        <f>((C1105 + C1106)*(((D1105 + D1106)/2) + (((D1109) + (D1108)))))</f>
        <v/>
      </c>
    </row>
    <row r="1107">
      <c r="A1107" t="inlineStr">
        <is>
          <t>CLBLM_R_X7Y54/CLBLM_R.CLBLM_IMUX14-&gt;CLBLM_L_B1</t>
        </is>
      </c>
      <c r="B1107" t="inlineStr">
        <is>
          <t>PassTransistor</t>
        </is>
      </c>
      <c r="C1107" t="n">
        <v>0</v>
      </c>
      <c r="E1107" t="n">
        <v>0</v>
      </c>
      <c r="F1107" t="n">
        <v>0</v>
      </c>
      <c r="G1107" t="n">
        <v>0</v>
      </c>
      <c r="H1107" t="n">
        <v>0</v>
      </c>
      <c r="I1107">
        <f>((D1109) + (D1108))</f>
        <v/>
      </c>
      <c r="J1107">
        <f>(((D1109) + (D1108))*C1107)</f>
        <v/>
      </c>
    </row>
    <row r="1108">
      <c r="A1108" t="inlineStr">
        <is>
          <t>CLBLM_R_X7Y54/CLBLM_L_B1</t>
        </is>
      </c>
      <c r="B1108" t="inlineStr">
        <is>
          <t>Part of wire</t>
        </is>
      </c>
      <c r="C1108" t="n">
        <v>0</v>
      </c>
      <c r="D1108" t="n">
        <v>0</v>
      </c>
      <c r="I1108">
        <f>(((D1108)/2) + (D1109))</f>
        <v/>
      </c>
      <c r="J1108">
        <f>((C1108)*(((D1108)/2) + (D1109)))</f>
        <v/>
      </c>
    </row>
    <row r="1109">
      <c r="A1109" t="inlineStr">
        <is>
          <t>masterReg/readData1[28]_i_1/I1</t>
        </is>
      </c>
      <c r="B1109" t="inlineStr">
        <is>
          <t>Inpin</t>
        </is>
      </c>
      <c r="D1109" t="n">
        <v>0</v>
      </c>
      <c r="E1109" t="n">
        <v>0.213</v>
      </c>
      <c r="F1109" t="n">
        <v>0.171</v>
      </c>
      <c r="G1109" t="n">
        <v>0.518</v>
      </c>
      <c r="H1109" t="n">
        <v>0.417</v>
      </c>
    </row>
    <row r="1110">
      <c r="A1110" t="inlineStr">
        <is>
          <t>sw_IBUF[3]: sw_IBUF[3]_inst/O to masterReg/readData1[28]_i_1/I1 sum delays</t>
        </is>
      </c>
      <c r="E1110">
        <f>(E2 + E5 + E7 + E9 + E11 + E15 + E18 + E31 + E40 + E51 + E60 + E69 + E516 + E518 + E582 + E587 + E629 + E702 + E729 + E732 + E746 + E749 + E768 + E773 + E801 + E806 + E817 + E966 + E987 + E1006 + E1099 + E1104 + E1107 + E1109)</f>
        <v/>
      </c>
      <c r="F1110">
        <f>(F2 + F5 + F7 + F9 + F11 + F15 + F18 + F31 + F40 + F51 + F60 + F69 + F516 + F518 + F582 + F587 + F629 + F702 + F729 + F732 + F746 + F749 + F768 + F773 + F801 + F806 + F817 + F966 + F987 + F1006 + F1099 + F1104 + F1107 + F1109)</f>
        <v/>
      </c>
      <c r="G1110">
        <f>(G2 + G5 + G7 + G9 + G11 + G15 + G18 + G31 + G40 + G51 + G60 + G69 + G516 + G518 + G582 + G587 + G629 + G702 + G729 + G732 + G746 + G749 + G768 + G773 + G801 + G806 + G817 + G966 + G987 + G1006 + G1099 + G1104 + G1107 + G1109)</f>
        <v/>
      </c>
      <c r="H1110">
        <f>(H2 + H5 + H7 + H9 + H11 + H15 + H18 + H31 + H40 + H51 + H60 + H69 + H516 + H518 + H582 + H587 + H629 + H702 + H729 + H732 + H746 + H749 + H768 + H773 + H801 + H806 + H817 + H966 + H987 + H1006 + H1099 + H1104 + H1107 + H1109)</f>
        <v/>
      </c>
      <c r="J1110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J1099 + J1103 + J1104 + J1106 + J1107 + J1108 + J1109)</f>
        <v/>
      </c>
    </row>
    <row r="1111">
      <c r="A1111" t="inlineStr">
        <is>
          <t>sw_IBUF[3]: sw_IBUF[3]_inst/O to masterReg/readData1[28]_i_1/I1sum delays + cap delay</t>
        </is>
      </c>
      <c r="E1111">
        <f>1000*(E1110 + J1110)</f>
        <v/>
      </c>
      <c r="F1111">
        <f>1000*(F1110 + J1110)</f>
        <v/>
      </c>
      <c r="G1111">
        <f>1000*(G1110 + J1110)</f>
        <v/>
      </c>
      <c r="H1111">
        <f>1000*(H1110 + J1110)</f>
        <v/>
      </c>
    </row>
    <row r="1113">
      <c r="A1113" t="inlineStr">
        <is>
          <t>sw_IBUF[3]: sw_IBUF[3]_inst/O to masterReg/readData1[28]_i_1/I1Total delay (from Vivado)</t>
        </is>
      </c>
      <c r="E1113" t="inlineStr">
        <is>
          <t>2666</t>
        </is>
      </c>
      <c r="F1113" t="inlineStr">
        <is>
          <t>2332</t>
        </is>
      </c>
      <c r="G1113" t="inlineStr">
        <is>
          <t>4575</t>
        </is>
      </c>
      <c r="H1113" t="inlineStr">
        <is>
          <t>3908</t>
        </is>
      </c>
    </row>
    <row r="1115">
      <c r="A1115" t="inlineStr">
        <is>
          <t>INT_R_X7Y54/INT_R.WR1END3-&gt;&gt;IMUX23</t>
        </is>
      </c>
      <c r="B1115" t="inlineStr">
        <is>
          <t>Buffer</t>
        </is>
      </c>
      <c r="C1115" t="n">
        <v>1.6107141875</v>
      </c>
      <c r="D1115" t="n">
        <v>0.007713</v>
      </c>
      <c r="E1115" t="n">
        <v>0.047</v>
      </c>
      <c r="F1115" t="n">
        <v>0.038</v>
      </c>
      <c r="G1115" t="n">
        <v>0.138</v>
      </c>
      <c r="H1115" t="n">
        <v>0.114</v>
      </c>
      <c r="I1115">
        <f>((((D1120) + (D1119))) + (D1116 + D1117))</f>
        <v/>
      </c>
      <c r="J1115">
        <f>(((((D1120) + (D1119))) + (D1116 + D1117))*C1115)</f>
        <v/>
      </c>
    </row>
    <row r="1116">
      <c r="A1116" t="inlineStr">
        <is>
          <t>INT_R_X7Y54/IMUX23</t>
        </is>
      </c>
      <c r="B1116" t="inlineStr">
        <is>
          <t>Part of wire</t>
        </is>
      </c>
      <c r="C1116" t="n">
        <v>0</v>
      </c>
      <c r="D1116" t="n">
        <v>0</v>
      </c>
    </row>
    <row r="1117">
      <c r="A1117" t="inlineStr">
        <is>
          <t>CLBLM_R_X7Y54/CLBLM_IMUX23</t>
        </is>
      </c>
      <c r="B1117" t="inlineStr">
        <is>
          <t>Part of wire</t>
        </is>
      </c>
      <c r="C1117" t="n">
        <v>0</v>
      </c>
      <c r="D1117" t="n">
        <v>0</v>
      </c>
      <c r="I1117">
        <f>(((D1116 + D1117)/2) + (((D1120) + (D1119))))</f>
        <v/>
      </c>
      <c r="J1117">
        <f>((C1116 + C1117)*(((D1116 + D1117)/2) + (((D1120) + (D1119)))))</f>
        <v/>
      </c>
    </row>
    <row r="1118">
      <c r="A1118" t="inlineStr">
        <is>
          <t>CLBLM_R_X7Y54/CLBLM_R.CLBLM_IMUX23-&gt;CLBLM_L_C3</t>
        </is>
      </c>
      <c r="B1118" t="inlineStr">
        <is>
          <t>PassTransistor</t>
        </is>
      </c>
      <c r="C1118" t="n">
        <v>0</v>
      </c>
      <c r="E1118" t="n">
        <v>0</v>
      </c>
      <c r="F1118" t="n">
        <v>0</v>
      </c>
      <c r="G1118" t="n">
        <v>0</v>
      </c>
      <c r="H1118" t="n">
        <v>0</v>
      </c>
      <c r="I1118">
        <f>((D1120) + (D1119))</f>
        <v/>
      </c>
      <c r="J1118">
        <f>(((D1120) + (D1119))*C1118)</f>
        <v/>
      </c>
    </row>
    <row r="1119">
      <c r="A1119" t="inlineStr">
        <is>
          <t>CLBLM_R_X7Y54/CLBLM_L_C3</t>
        </is>
      </c>
      <c r="B1119" t="inlineStr">
        <is>
          <t>Part of wire</t>
        </is>
      </c>
      <c r="C1119" t="n">
        <v>0</v>
      </c>
      <c r="D1119" t="n">
        <v>0</v>
      </c>
      <c r="I1119">
        <f>(((D1119)/2) + (D1120))</f>
        <v/>
      </c>
      <c r="J1119">
        <f>((C1119)*(((D1119)/2) + (D1120)))</f>
        <v/>
      </c>
    </row>
    <row r="1120">
      <c r="A1120" t="inlineStr">
        <is>
          <t>masterReg/readData2[28]_i_1/I1</t>
        </is>
      </c>
      <c r="B1120" t="inlineStr">
        <is>
          <t>Inpin</t>
        </is>
      </c>
      <c r="D1120" t="n">
        <v>0</v>
      </c>
      <c r="E1120" t="n">
        <v>0.137</v>
      </c>
      <c r="F1120" t="n">
        <v>0.11</v>
      </c>
      <c r="G1120" t="n">
        <v>0.351</v>
      </c>
      <c r="H1120" t="n">
        <v>0.283</v>
      </c>
    </row>
    <row r="1121">
      <c r="A1121" t="inlineStr">
        <is>
          <t>sw_IBUF[3]: sw_IBUF[3]_inst/O to masterReg/readData2[28]_i_1/I1 sum delays</t>
        </is>
      </c>
      <c r="E1121">
        <f>(E2 + E5 + E7 + E9 + E11 + E15 + E18 + E31 + E40 + E51 + E60 + E69 + E516 + E518 + E582 + E587 + E629 + E702 + E729 + E732 + E746 + E749 + E768 + E773 + E801 + E806 + E817 + E966 + E987 + E1006 + E1099 + E1115 + E1118 + E1120)</f>
        <v/>
      </c>
      <c r="F1121">
        <f>(F2 + F5 + F7 + F9 + F11 + F15 + F18 + F31 + F40 + F51 + F60 + F69 + F516 + F518 + F582 + F587 + F629 + F702 + F729 + F732 + F746 + F749 + F768 + F773 + F801 + F806 + F817 + F966 + F987 + F1006 + F1099 + F1115 + F1118 + F1120)</f>
        <v/>
      </c>
      <c r="G1121">
        <f>(G2 + G5 + G7 + G9 + G11 + G15 + G18 + G31 + G40 + G51 + G60 + G69 + G516 + G518 + G582 + G587 + G629 + G702 + G729 + G732 + G746 + G749 + G768 + G773 + G801 + G806 + G817 + G966 + G987 + G1006 + G1099 + G1115 + G1118 + G1120)</f>
        <v/>
      </c>
      <c r="H1121">
        <f>(H2 + H5 + H7 + H9 + H11 + H15 + H18 + H31 + H40 + H51 + H60 + H69 + H516 + H518 + H582 + H587 + H629 + H702 + H729 + H732 + H746 + H749 + H768 + H773 + H801 + H806 + H817 + H966 + H987 + H1006 + H1099 + H1115 + H1118 + H1120)</f>
        <v/>
      </c>
      <c r="J1121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J1099 + J1103 + J1115 + J1117 + J1118 + J1119 + J1120)</f>
        <v/>
      </c>
    </row>
    <row r="1122">
      <c r="A1122" t="inlineStr">
        <is>
          <t>sw_IBUF[3]: sw_IBUF[3]_inst/O to masterReg/readData2[28]_i_1/I1sum delays + cap delay</t>
        </is>
      </c>
      <c r="E1122">
        <f>1000*(E1121 + J1121)</f>
        <v/>
      </c>
      <c r="F1122">
        <f>1000*(F1121 + J1121)</f>
        <v/>
      </c>
      <c r="G1122">
        <f>1000*(G1121 + J1121)</f>
        <v/>
      </c>
      <c r="H1122">
        <f>1000*(H1121 + J1121)</f>
        <v/>
      </c>
    </row>
    <row r="1124">
      <c r="A1124" t="inlineStr">
        <is>
          <t>sw_IBUF[3]: sw_IBUF[3]_inst/O to masterReg/readData2[28]_i_1/I1Total delay (from Vivado)</t>
        </is>
      </c>
      <c r="E1124" t="inlineStr">
        <is>
          <t>2590</t>
        </is>
      </c>
      <c r="F1124" t="inlineStr">
        <is>
          <t>2271</t>
        </is>
      </c>
      <c r="G1124" t="inlineStr">
        <is>
          <t>4427</t>
        </is>
      </c>
      <c r="H1124" t="inlineStr">
        <is>
          <t>3790</t>
        </is>
      </c>
    </row>
    <row r="1126">
      <c r="A1126" t="inlineStr">
        <is>
          <t>INT_R_X7Y54/INT_R.WR1END3-&gt;&gt;FAN_ALT1</t>
        </is>
      </c>
      <c r="B1126" t="inlineStr">
        <is>
          <t>Buffer</t>
        </is>
      </c>
      <c r="C1126" t="n">
        <v>0</v>
      </c>
      <c r="D1126" t="n">
        <v>0.00757</v>
      </c>
      <c r="E1126" t="n">
        <v>0</v>
      </c>
      <c r="F1126" t="n">
        <v>0</v>
      </c>
      <c r="G1126" t="n">
        <v>0</v>
      </c>
      <c r="H1126" t="n">
        <v>0</v>
      </c>
      <c r="I1126">
        <f>((D1128) + (D1127))</f>
        <v/>
      </c>
      <c r="J1126">
        <f>(((D1128) + (D1127))*C1126)</f>
        <v/>
      </c>
    </row>
    <row r="1127">
      <c r="A1127" t="inlineStr">
        <is>
          <t>INT_R_X7Y54/FAN_ALT1</t>
        </is>
      </c>
      <c r="B1127" t="inlineStr">
        <is>
          <t>Part of wire</t>
        </is>
      </c>
      <c r="C1127" t="n">
        <v>0</v>
      </c>
      <c r="D1127" t="n">
        <v>0</v>
      </c>
      <c r="I1127">
        <f>(((D1127)/2) + (D1128))</f>
        <v/>
      </c>
      <c r="J1127">
        <f>((C1127)*(((D1127)/2) + (D1128)))</f>
        <v/>
      </c>
    </row>
    <row r="1128">
      <c r="A1128" t="inlineStr">
        <is>
          <t>INT_R_X7Y54/INT_R.FAN_ALT1-&gt;&gt;FAN_BOUNCE1</t>
        </is>
      </c>
      <c r="B1128" t="inlineStr">
        <is>
          <t>Buffer</t>
        </is>
      </c>
      <c r="C1128" t="n">
        <v>1.4764880625</v>
      </c>
      <c r="D1128" t="n">
        <v>0</v>
      </c>
      <c r="E1128" t="n">
        <v>0.059</v>
      </c>
      <c r="F1128" t="n">
        <v>0.049</v>
      </c>
      <c r="G1128" t="n">
        <v>0.178</v>
      </c>
      <c r="H1128" t="n">
        <v>0.147</v>
      </c>
      <c r="I1128">
        <f>((D1130) + (D1129))</f>
        <v/>
      </c>
      <c r="J1128">
        <f>(((D1130) + (D1129))*C1128)</f>
        <v/>
      </c>
    </row>
    <row r="1129">
      <c r="A1129" t="inlineStr">
        <is>
          <t>INT_R_X7Y54/FAN_BOUNCE1</t>
        </is>
      </c>
      <c r="B1129" t="inlineStr">
        <is>
          <t>Part of wire</t>
        </is>
      </c>
      <c r="C1129" t="n">
        <v>0</v>
      </c>
      <c r="D1129" t="n">
        <v>0</v>
      </c>
      <c r="I1129">
        <f>(((D1129)/2) + (D1130))</f>
        <v/>
      </c>
      <c r="J1129">
        <f>((C1129)*(((D1129)/2) + (D1130)))</f>
        <v/>
      </c>
    </row>
    <row r="1130">
      <c r="A1130" t="inlineStr">
        <is>
          <t>INT_R_X7Y54/INT_R.FAN_BOUNCE1-&gt;&gt;IMUX36</t>
        </is>
      </c>
      <c r="B1130" t="inlineStr">
        <is>
          <t>Buffer</t>
        </is>
      </c>
      <c r="C1130" t="n">
        <v>1.6107141875</v>
      </c>
      <c r="D1130" t="n">
        <v>0.007713</v>
      </c>
      <c r="E1130" t="n">
        <v>0.047</v>
      </c>
      <c r="F1130" t="n">
        <v>0.038</v>
      </c>
      <c r="G1130" t="n">
        <v>0.138</v>
      </c>
      <c r="H1130" t="n">
        <v>0.114</v>
      </c>
      <c r="I1130">
        <f>((((D1135) + (D1134))) + (D1131 + D1132))</f>
        <v/>
      </c>
      <c r="J1130">
        <f>(((((D1135) + (D1134))) + (D1131 + D1132))*C1130)</f>
        <v/>
      </c>
    </row>
    <row r="1131">
      <c r="A1131" t="inlineStr">
        <is>
          <t>INT_R_X7Y54/IMUX36</t>
        </is>
      </c>
      <c r="B1131" t="inlineStr">
        <is>
          <t>Part of wire</t>
        </is>
      </c>
      <c r="C1131" t="n">
        <v>0</v>
      </c>
      <c r="D1131" t="n">
        <v>0</v>
      </c>
    </row>
    <row r="1132">
      <c r="A1132" t="inlineStr">
        <is>
          <t>CLBLM_R_X7Y54/CLBLM_IMUX36</t>
        </is>
      </c>
      <c r="B1132" t="inlineStr">
        <is>
          <t>Part of wire</t>
        </is>
      </c>
      <c r="C1132" t="n">
        <v>0</v>
      </c>
      <c r="D1132" t="n">
        <v>0</v>
      </c>
      <c r="I1132">
        <f>(((D1131 + D1132)/2) + (((D1135) + (D1134))))</f>
        <v/>
      </c>
      <c r="J1132">
        <f>((C1131 + C1132)*(((D1131 + D1132)/2) + (((D1135) + (D1134)))))</f>
        <v/>
      </c>
    </row>
    <row r="1133">
      <c r="A1133" t="inlineStr">
        <is>
          <t>CLBLM_R_X7Y54/CLBLM_R.CLBLM_IMUX36-&gt;CLBLM_L_D2</t>
        </is>
      </c>
      <c r="B1133" t="inlineStr">
        <is>
          <t>PassTransistor</t>
        </is>
      </c>
      <c r="C1133" t="n">
        <v>0</v>
      </c>
      <c r="E1133" t="n">
        <v>0</v>
      </c>
      <c r="F1133" t="n">
        <v>0</v>
      </c>
      <c r="G1133" t="n">
        <v>0</v>
      </c>
      <c r="H1133" t="n">
        <v>0</v>
      </c>
      <c r="I1133">
        <f>((D1135) + (D1134))</f>
        <v/>
      </c>
      <c r="J1133">
        <f>(((D1135) + (D1134))*C1133)</f>
        <v/>
      </c>
    </row>
    <row r="1134">
      <c r="A1134" t="inlineStr">
        <is>
          <t>CLBLM_R_X7Y54/CLBLM_L_D2</t>
        </is>
      </c>
      <c r="B1134" t="inlineStr">
        <is>
          <t>Part of wire</t>
        </is>
      </c>
      <c r="C1134" t="n">
        <v>0</v>
      </c>
      <c r="D1134" t="n">
        <v>0</v>
      </c>
      <c r="I1134">
        <f>(((D1134)/2) + (D1135))</f>
        <v/>
      </c>
      <c r="J1134">
        <f>((C1134)*(((D1134)/2) + (D1135)))</f>
        <v/>
      </c>
    </row>
    <row r="1135">
      <c r="A1135" t="inlineStr">
        <is>
          <t>masterReg/register_reg_r1_0_31_24_29_i_6/I1</t>
        </is>
      </c>
      <c r="B1135" t="inlineStr">
        <is>
          <t>Inpin</t>
        </is>
      </c>
      <c r="D1135" t="n">
        <v>0</v>
      </c>
      <c r="E1135" t="n">
        <v>0.213</v>
      </c>
      <c r="F1135" t="n">
        <v>0.171</v>
      </c>
      <c r="G1135" t="n">
        <v>0.509</v>
      </c>
      <c r="H1135" t="n">
        <v>0.41</v>
      </c>
    </row>
    <row r="1136">
      <c r="A1136" t="inlineStr">
        <is>
          <t>sw_IBUF[3]: sw_IBUF[3]_inst/O to masterReg/register_reg_r1_0_31_24_29_i_6/I1 sum delays</t>
        </is>
      </c>
      <c r="E1136">
        <f>(E2 + E5 + E7 + E9 + E11 + E15 + E18 + E31 + E40 + E51 + E60 + E69 + E516 + E518 + E582 + E587 + E629 + E702 + E729 + E732 + E746 + E749 + E768 + E773 + E801 + E806 + E817 + E966 + E987 + E1006 + E1099 + E1126 + E1128 + E1130 + E1133 + E1135)</f>
        <v/>
      </c>
      <c r="F1136">
        <f>(F2 + F5 + F7 + F9 + F11 + F15 + F18 + F31 + F40 + F51 + F60 + F69 + F516 + F518 + F582 + F587 + F629 + F702 + F729 + F732 + F746 + F749 + F768 + F773 + F801 + F806 + F817 + F966 + F987 + F1006 + F1099 + F1126 + F1128 + F1130 + F1133 + F1135)</f>
        <v/>
      </c>
      <c r="G1136">
        <f>(G2 + G5 + G7 + G9 + G11 + G15 + G18 + G31 + G40 + G51 + G60 + G69 + G516 + G518 + G582 + G587 + G629 + G702 + G729 + G732 + G746 + G749 + G768 + G773 + G801 + G806 + G817 + G966 + G987 + G1006 + G1099 + G1126 + G1128 + G1130 + G1133 + G1135)</f>
        <v/>
      </c>
      <c r="H1136">
        <f>(H2 + H5 + H7 + H9 + H11 + H15 + H18 + H31 + H40 + H51 + H60 + H69 + H516 + H518 + H582 + H587 + H629 + H702 + H729 + H732 + H746 + H749 + H768 + H773 + H801 + H806 + H817 + H966 + H987 + H1006 + H1099 + H1126 + H1128 + H1130 + H1133 + H1135)</f>
        <v/>
      </c>
      <c r="J1136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J1099 + J1103 + J1126 + J1127 + J1128 + J1129 + J1130 + J1132 + J1133 + J1134 + J1135)</f>
        <v/>
      </c>
    </row>
    <row r="1137">
      <c r="A1137" t="inlineStr">
        <is>
          <t>sw_IBUF[3]: sw_IBUF[3]_inst/O to masterReg/register_reg_r1_0_31_24_29_i_6/I1sum delays + cap delay</t>
        </is>
      </c>
      <c r="E1137">
        <f>1000*(E1136 + J1136)</f>
        <v/>
      </c>
      <c r="F1137">
        <f>1000*(F1136 + J1136)</f>
        <v/>
      </c>
      <c r="G1137">
        <f>1000*(G1136 + J1136)</f>
        <v/>
      </c>
      <c r="H1137">
        <f>1000*(H1136 + J1136)</f>
        <v/>
      </c>
    </row>
    <row r="1139">
      <c r="A1139" t="inlineStr">
        <is>
          <t>sw_IBUF[3]: sw_IBUF[3]_inst/O to masterReg/register_reg_r1_0_31_24_29_i_6/I1Total delay (from Vivado)</t>
        </is>
      </c>
      <c r="E1139" t="inlineStr">
        <is>
          <t>2735</t>
        </is>
      </c>
      <c r="F1139" t="inlineStr">
        <is>
          <t>2391</t>
        </is>
      </c>
      <c r="G1139" t="inlineStr">
        <is>
          <t>4715</t>
        </is>
      </c>
      <c r="H1139" t="inlineStr">
        <is>
          <t>4025</t>
        </is>
      </c>
    </row>
    <row r="1141">
      <c r="A1141" t="inlineStr">
        <is>
          <t>INT_L_X8Y54/INT_L.NL1END2-&gt;&gt;EE2BEG2</t>
        </is>
      </c>
      <c r="B1141" t="inlineStr">
        <is>
          <t>Buffer</t>
        </is>
      </c>
      <c r="C1141" t="n">
        <v>1.1851186875</v>
      </c>
      <c r="D1141" t="n">
        <v>0.008473000000000001</v>
      </c>
      <c r="E1141" t="n">
        <v>0.06</v>
      </c>
      <c r="F1141" t="n">
        <v>0.05</v>
      </c>
      <c r="G1141" t="n">
        <v>0.134</v>
      </c>
      <c r="H1141" t="n">
        <v>0.111</v>
      </c>
      <c r="I1141">
        <f>((D1149 + D1163 + D1174) + (D1142 + D1143 + D1144 + D1145 + D1146 + D1147 + D1148))</f>
        <v/>
      </c>
      <c r="J1141">
        <f>(((D1149 + D1163 + D1174) + (D1142 + D1143 + D1144 + D1145 + D1146 + D1147 + D1148))*C1141)</f>
        <v/>
      </c>
    </row>
    <row r="1142">
      <c r="A1142" t="inlineStr">
        <is>
          <t>INT_L_X8Y54/EE2BEG2</t>
        </is>
      </c>
      <c r="B1142" t="inlineStr">
        <is>
          <t>Part of wire</t>
        </is>
      </c>
      <c r="C1142" t="n">
        <v>0</v>
      </c>
      <c r="D1142" t="n">
        <v>0</v>
      </c>
    </row>
    <row r="1143">
      <c r="A1143" t="inlineStr">
        <is>
          <t>INT_L_X10Y54/EE2END2</t>
        </is>
      </c>
      <c r="B1143" t="inlineStr">
        <is>
          <t>Part of wire</t>
        </is>
      </c>
      <c r="C1143" t="n">
        <v>0</v>
      </c>
      <c r="D1143" t="n">
        <v>0</v>
      </c>
    </row>
    <row r="1144">
      <c r="A1144" t="inlineStr">
        <is>
          <t>INT_R_X9Y54/EE2A2</t>
        </is>
      </c>
      <c r="B1144" t="inlineStr">
        <is>
          <t>Part of wire</t>
        </is>
      </c>
      <c r="C1144" t="n">
        <v>0</v>
      </c>
      <c r="D1144" t="n">
        <v>0</v>
      </c>
    </row>
    <row r="1145">
      <c r="A1145" t="inlineStr">
        <is>
          <t>INT_INTERFACE_R_X9Y54/INT_INTERFACE_EE2A2</t>
        </is>
      </c>
      <c r="B1145" t="inlineStr">
        <is>
          <t>Part of wire</t>
        </is>
      </c>
      <c r="C1145" t="n">
        <v>0</v>
      </c>
      <c r="D1145" t="n">
        <v>0</v>
      </c>
    </row>
    <row r="1146">
      <c r="A1146" t="inlineStr">
        <is>
          <t>DSP_R_X9Y50/DSP_EE2A2_4</t>
        </is>
      </c>
      <c r="B1146" t="inlineStr">
        <is>
          <t>Part of wire</t>
        </is>
      </c>
      <c r="C1146" t="n">
        <v>0.04743</v>
      </c>
      <c r="D1146" t="n">
        <v>0.011</v>
      </c>
    </row>
    <row r="1147">
      <c r="A1147" t="inlineStr">
        <is>
          <t>VBRK_X29Y57/VBRK_EE2A2</t>
        </is>
      </c>
      <c r="B1147" t="inlineStr">
        <is>
          <t>Part of wire</t>
        </is>
      </c>
      <c r="C1147" t="n">
        <v>0.01211</v>
      </c>
      <c r="D1147" t="n">
        <v>0.00162</v>
      </c>
    </row>
    <row r="1148">
      <c r="A1148" t="inlineStr">
        <is>
          <t>CLBLM_L_X10Y54/CLBLM_EE2A2</t>
        </is>
      </c>
      <c r="B1148" t="inlineStr">
        <is>
          <t>Part of wire</t>
        </is>
      </c>
      <c r="C1148" t="n">
        <v>0</v>
      </c>
      <c r="D1148" t="n">
        <v>0</v>
      </c>
      <c r="I1148">
        <f>(((D1142 + D1143 + D1144 + D1145 + D1146 + D1147 + D1148)/2) + (D1149 + D1163 + D1174))</f>
        <v/>
      </c>
      <c r="J1148">
        <f>((C1142 + C1143 + C1144 + C1145 + C1146 + C1147 + C1148)*(((D1142 + D1143 + D1144 + D1145 + D1146 + D1147 + D1148)/2) + (D1149 + D1163 + D1174)))</f>
        <v/>
      </c>
    </row>
    <row r="1149">
      <c r="A1149" t="inlineStr">
        <is>
          <t>INT_L_X10Y54/INT_L.EE2END2-&gt;&gt;NR1BEG2</t>
        </is>
      </c>
      <c r="B1149" t="inlineStr">
        <is>
          <t>Buffer</t>
        </is>
      </c>
      <c r="C1149" t="n">
        <v>1.16220225</v>
      </c>
      <c r="D1149" t="n">
        <v>0.008429000000000001</v>
      </c>
      <c r="E1149" t="n">
        <v>0.056</v>
      </c>
      <c r="F1149" t="n">
        <v>0.046</v>
      </c>
      <c r="G1149" t="n">
        <v>0.131</v>
      </c>
      <c r="H1149" t="n">
        <v>0.108</v>
      </c>
      <c r="I1149">
        <f>((D1152) + (D1150 + D1151))</f>
        <v/>
      </c>
      <c r="J1149">
        <f>(((D1152) + (D1150 + D1151))*C1149)</f>
        <v/>
      </c>
    </row>
    <row r="1150">
      <c r="A1150" t="inlineStr">
        <is>
          <t>INT_L_X10Y54/NR1BEG2</t>
        </is>
      </c>
      <c r="B1150" t="inlineStr">
        <is>
          <t>Part of wire</t>
        </is>
      </c>
      <c r="C1150" t="n">
        <v>0</v>
      </c>
      <c r="D1150" t="n">
        <v>0</v>
      </c>
    </row>
    <row r="1151">
      <c r="A1151" t="inlineStr">
        <is>
          <t>INT_L_X10Y55/NR1END2</t>
        </is>
      </c>
      <c r="B1151" t="inlineStr">
        <is>
          <t>Part of wire</t>
        </is>
      </c>
      <c r="C1151" t="n">
        <v>0</v>
      </c>
      <c r="D1151" t="n">
        <v>0</v>
      </c>
      <c r="I1151">
        <f>(((D1150 + D1151)/2) + (D1152))</f>
        <v/>
      </c>
      <c r="J1151">
        <f>((C1150 + C1151)*(((D1150 + D1151)/2) + (D1152)))</f>
        <v/>
      </c>
    </row>
    <row r="1152">
      <c r="A1152" t="inlineStr">
        <is>
          <t>INT_L_X10Y55/INT_L.NR1END2-&gt;&gt;IMUX_L20</t>
        </is>
      </c>
      <c r="B1152" t="inlineStr">
        <is>
          <t>Buffer</t>
        </is>
      </c>
      <c r="C1152" t="n">
        <v>1.6107141875</v>
      </c>
      <c r="D1152" t="n">
        <v>0.007713</v>
      </c>
      <c r="E1152" t="n">
        <v>0.047</v>
      </c>
      <c r="F1152" t="n">
        <v>0.038</v>
      </c>
      <c r="G1152" t="n">
        <v>0.138</v>
      </c>
      <c r="H1152" t="n">
        <v>0.114</v>
      </c>
      <c r="I1152">
        <f>((((D1157) + (D1156))) + (D1153 + D1154))</f>
        <v/>
      </c>
      <c r="J1152">
        <f>(((((D1157) + (D1156))) + (D1153 + D1154))*C1152)</f>
        <v/>
      </c>
    </row>
    <row r="1153">
      <c r="A1153" t="inlineStr">
        <is>
          <t>INT_L_X10Y55/IMUX_L20</t>
        </is>
      </c>
      <c r="B1153" t="inlineStr">
        <is>
          <t>Part of wire</t>
        </is>
      </c>
      <c r="C1153" t="n">
        <v>0</v>
      </c>
      <c r="D1153" t="n">
        <v>0</v>
      </c>
    </row>
    <row r="1154">
      <c r="A1154" t="inlineStr">
        <is>
          <t>CLBLM_L_X10Y55/CLBLM_IMUX20</t>
        </is>
      </c>
      <c r="B1154" t="inlineStr">
        <is>
          <t>Part of wire</t>
        </is>
      </c>
      <c r="C1154" t="n">
        <v>0</v>
      </c>
      <c r="D1154" t="n">
        <v>0</v>
      </c>
      <c r="I1154">
        <f>(((D1153 + D1154)/2) + (((D1157) + (D1156))))</f>
        <v/>
      </c>
      <c r="J1154">
        <f>((C1153 + C1154)*(((D1153 + D1154)/2) + (((D1157) + (D1156)))))</f>
        <v/>
      </c>
    </row>
    <row r="1155">
      <c r="A1155" t="inlineStr">
        <is>
          <t>CLBLM_L_X10Y55/CLBLM_L.CLBLM_IMUX20-&gt;CLBLM_L_C2</t>
        </is>
      </c>
      <c r="B1155" t="inlineStr">
        <is>
          <t>PassTransistor</t>
        </is>
      </c>
      <c r="C1155" t="n">
        <v>0</v>
      </c>
      <c r="E1155" t="n">
        <v>0</v>
      </c>
      <c r="F1155" t="n">
        <v>0</v>
      </c>
      <c r="G1155" t="n">
        <v>0</v>
      </c>
      <c r="H1155" t="n">
        <v>0</v>
      </c>
      <c r="I1155">
        <f>((D1157) + (D1156))</f>
        <v/>
      </c>
      <c r="J1155">
        <f>(((D1157) + (D1156))*C1155)</f>
        <v/>
      </c>
    </row>
    <row r="1156">
      <c r="A1156" t="inlineStr">
        <is>
          <t>CLBLM_L_X10Y55/CLBLM_L_C2</t>
        </is>
      </c>
      <c r="B1156" t="inlineStr">
        <is>
          <t>Part of wire</t>
        </is>
      </c>
      <c r="C1156" t="n">
        <v>0</v>
      </c>
      <c r="D1156" t="n">
        <v>0</v>
      </c>
      <c r="I1156">
        <f>(((D1156)/2) + (D1157))</f>
        <v/>
      </c>
      <c r="J1156">
        <f>((C1156)*(((D1156)/2) + (D1157)))</f>
        <v/>
      </c>
    </row>
    <row r="1157">
      <c r="A1157" t="inlineStr">
        <is>
          <t>masterReg/register_reg_r1_0_31_30_31__0_i_1/I1</t>
        </is>
      </c>
      <c r="B1157" t="inlineStr">
        <is>
          <t>Inpin</t>
        </is>
      </c>
      <c r="D1157" t="n">
        <v>0</v>
      </c>
      <c r="E1157" t="n">
        <v>0.213</v>
      </c>
      <c r="F1157" t="n">
        <v>0.171</v>
      </c>
      <c r="G1157" t="n">
        <v>0.507</v>
      </c>
      <c r="H1157" t="n">
        <v>0.409</v>
      </c>
    </row>
    <row r="1158">
      <c r="A1158" t="inlineStr">
        <is>
          <t>sw_IBUF[3]: sw_IBUF[3]_inst/O to masterReg/register_reg_r1_0_31_30_31__0_i_1/I1 sum delays</t>
        </is>
      </c>
      <c r="E1158">
        <f>(E2 + E5 + E7 + E9 + E11 + E15 + E18 + E31 + E40 + E51 + E60 + E69 + E516 + E518 + E582 + E587 + E629 + E702 + E729 + E732 + E746 + E749 + E768 + E773 + E801 + E806 + E817 + E966 + E987 + E1006 + E1141 + E1149 + E1152 + E1155 + E1157)</f>
        <v/>
      </c>
      <c r="F1158">
        <f>(F2 + F5 + F7 + F9 + F11 + F15 + F18 + F31 + F40 + F51 + F60 + F69 + F516 + F518 + F582 + F587 + F629 + F702 + F729 + F732 + F746 + F749 + F768 + F773 + F801 + F806 + F817 + F966 + F987 + F1006 + F1141 + F1149 + F1152 + F1155 + F1157)</f>
        <v/>
      </c>
      <c r="G1158">
        <f>(G2 + G5 + G7 + G9 + G11 + G15 + G18 + G31 + G40 + G51 + G60 + G69 + G516 + G518 + G582 + G587 + G629 + G702 + G729 + G732 + G746 + G749 + G768 + G773 + G801 + G806 + G817 + G966 + G987 + G1006 + G1141 + G1149 + G1152 + G1155 + G1157)</f>
        <v/>
      </c>
      <c r="H1158">
        <f>(H2 + H5 + H7 + H9 + H11 + H15 + H18 + H31 + H40 + H51 + H60 + H69 + H516 + H518 + H582 + H587 + H629 + H702 + H729 + H732 + H746 + H749 + H768 + H773 + H801 + H806 + H817 + H966 + H987 + H1006 + H1141 + H1149 + H1152 + H1155 + H1157)</f>
        <v/>
      </c>
      <c r="J1158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J1141 + J1148 + J1149 + J1151 + J1152 + J1154 + J1155 + J1156 + J1157)</f>
        <v/>
      </c>
    </row>
    <row r="1159">
      <c r="A1159" t="inlineStr">
        <is>
          <t>sw_IBUF[3]: sw_IBUF[3]_inst/O to masterReg/register_reg_r1_0_31_30_31__0_i_1/I1sum delays + cap delay</t>
        </is>
      </c>
      <c r="E1159">
        <f>1000*(E1158 + J1158)</f>
        <v/>
      </c>
      <c r="F1159">
        <f>1000*(F1158 + J1158)</f>
        <v/>
      </c>
      <c r="G1159">
        <f>1000*(G1158 + J1158)</f>
        <v/>
      </c>
      <c r="H1159">
        <f>1000*(H1158 + J1158)</f>
        <v/>
      </c>
    </row>
    <row r="1161">
      <c r="A1161" t="inlineStr">
        <is>
          <t>sw_IBUF[3]: sw_IBUF[3]_inst/O to masterReg/register_reg_r1_0_31_30_31__0_i_1/I1Total delay (from Vivado)</t>
        </is>
      </c>
      <c r="E1161" t="inlineStr">
        <is>
          <t>2746</t>
        </is>
      </c>
      <c r="F1161" t="inlineStr">
        <is>
          <t>2400</t>
        </is>
      </c>
      <c r="G1161" t="inlineStr">
        <is>
          <t>4684</t>
        </is>
      </c>
      <c r="H1161" t="inlineStr">
        <is>
          <t>3999</t>
        </is>
      </c>
    </row>
    <row r="1163">
      <c r="A1163" t="inlineStr">
        <is>
          <t>INT_L_X10Y54/INT_L.EE2END2-&gt;&gt;IMUX_L45</t>
        </is>
      </c>
      <c r="B1163" t="inlineStr">
        <is>
          <t>Buffer</t>
        </is>
      </c>
      <c r="C1163" t="n">
        <v>1.6107141875</v>
      </c>
      <c r="D1163" t="n">
        <v>0.007713</v>
      </c>
      <c r="E1163" t="n">
        <v>0.047</v>
      </c>
      <c r="F1163" t="n">
        <v>0.038</v>
      </c>
      <c r="G1163" t="n">
        <v>0.138</v>
      </c>
      <c r="H1163" t="n">
        <v>0.114</v>
      </c>
      <c r="I1163">
        <f>((((D1168) + (D1167))) + (D1164 + D1165))</f>
        <v/>
      </c>
      <c r="J1163">
        <f>(((((D1168) + (D1167))) + (D1164 + D1165))*C1163)</f>
        <v/>
      </c>
    </row>
    <row r="1164">
      <c r="A1164" t="inlineStr">
        <is>
          <t>INT_L_X10Y54/IMUX_L45</t>
        </is>
      </c>
      <c r="B1164" t="inlineStr">
        <is>
          <t>Part of wire</t>
        </is>
      </c>
      <c r="C1164" t="n">
        <v>0</v>
      </c>
      <c r="D1164" t="n">
        <v>0</v>
      </c>
    </row>
    <row r="1165">
      <c r="A1165" t="inlineStr">
        <is>
          <t>CLBLM_L_X10Y54/CLBLM_IMUX45</t>
        </is>
      </c>
      <c r="B1165" t="inlineStr">
        <is>
          <t>Part of wire</t>
        </is>
      </c>
      <c r="C1165" t="n">
        <v>0</v>
      </c>
      <c r="D1165" t="n">
        <v>0</v>
      </c>
      <c r="I1165">
        <f>(((D1164 + D1165)/2) + (((D1168) + (D1167))))</f>
        <v/>
      </c>
      <c r="J1165">
        <f>((C1164 + C1165)*(((D1164 + D1165)/2) + (((D1168) + (D1167)))))</f>
        <v/>
      </c>
    </row>
    <row r="1166">
      <c r="A1166" t="inlineStr">
        <is>
          <t>CLBLM_L_X10Y54/CLBLM_L.CLBLM_IMUX45-&gt;CLBLM_M_D2</t>
        </is>
      </c>
      <c r="B1166" t="inlineStr">
        <is>
          <t>PassTransistor</t>
        </is>
      </c>
      <c r="C1166" t="n">
        <v>0</v>
      </c>
      <c r="E1166" t="n">
        <v>0</v>
      </c>
      <c r="F1166" t="n">
        <v>0</v>
      </c>
      <c r="G1166" t="n">
        <v>0</v>
      </c>
      <c r="H1166" t="n">
        <v>0</v>
      </c>
      <c r="I1166">
        <f>((D1168) + (D1167))</f>
        <v/>
      </c>
      <c r="J1166">
        <f>(((D1168) + (D1167))*C1166)</f>
        <v/>
      </c>
    </row>
    <row r="1167">
      <c r="A1167" t="inlineStr">
        <is>
          <t>CLBLM_L_X10Y54/CLBLM_M_D2</t>
        </is>
      </c>
      <c r="B1167" t="inlineStr">
        <is>
          <t>Part of wire</t>
        </is>
      </c>
      <c r="C1167" t="n">
        <v>0</v>
      </c>
      <c r="D1167" t="n">
        <v>0</v>
      </c>
      <c r="I1167">
        <f>(((D1167)/2) + (D1168))</f>
        <v/>
      </c>
      <c r="J1167">
        <f>((C1167)*(((D1167)/2) + (D1168)))</f>
        <v/>
      </c>
    </row>
    <row r="1168">
      <c r="A1168" t="inlineStr">
        <is>
          <t>masterReg/register_reg_r1_0_31_24_29_i_5/I1</t>
        </is>
      </c>
      <c r="B1168" t="inlineStr">
        <is>
          <t>Inpin</t>
        </is>
      </c>
      <c r="D1168" t="n">
        <v>0</v>
      </c>
      <c r="E1168" t="n">
        <v>0.219</v>
      </c>
      <c r="F1168" t="n">
        <v>0.141</v>
      </c>
      <c r="G1168" t="n">
        <v>0.52</v>
      </c>
      <c r="H1168" t="n">
        <v>0.293</v>
      </c>
    </row>
    <row r="1169">
      <c r="A1169" t="inlineStr">
        <is>
          <t>sw_IBUF[3]: sw_IBUF[3]_inst/O to masterReg/register_reg_r1_0_31_24_29_i_5/I1 sum delays</t>
        </is>
      </c>
      <c r="E1169">
        <f>(E2 + E5 + E7 + E9 + E11 + E15 + E18 + E31 + E40 + E51 + E60 + E69 + E516 + E518 + E582 + E587 + E629 + E702 + E729 + E732 + E746 + E749 + E768 + E773 + E801 + E806 + E817 + E966 + E987 + E1006 + E1141 + E1163 + E1166 + E1168)</f>
        <v/>
      </c>
      <c r="F1169">
        <f>(F2 + F5 + F7 + F9 + F11 + F15 + F18 + F31 + F40 + F51 + F60 + F69 + F516 + F518 + F582 + F587 + F629 + F702 + F729 + F732 + F746 + F749 + F768 + F773 + F801 + F806 + F817 + F966 + F987 + F1006 + F1141 + F1163 + F1166 + F1168)</f>
        <v/>
      </c>
      <c r="G1169">
        <f>(G2 + G5 + G7 + G9 + G11 + G15 + G18 + G31 + G40 + G51 + G60 + G69 + G516 + G518 + G582 + G587 + G629 + G702 + G729 + G732 + G746 + G749 + G768 + G773 + G801 + G806 + G817 + G966 + G987 + G1006 + G1141 + G1163 + G1166 + G1168)</f>
        <v/>
      </c>
      <c r="H1169">
        <f>(H2 + H5 + H7 + H9 + H11 + H15 + H18 + H31 + H40 + H51 + H60 + H69 + H516 + H518 + H582 + H587 + H629 + H702 + H729 + H732 + H746 + H749 + H768 + H773 + H801 + H806 + H817 + H966 + H987 + H1006 + H1141 + H1163 + H1166 + H1168)</f>
        <v/>
      </c>
      <c r="J1169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J1141 + J1148 + J1163 + J1165 + J1166 + J1167 + J1168)</f>
        <v/>
      </c>
    </row>
    <row r="1170">
      <c r="A1170" t="inlineStr">
        <is>
          <t>sw_IBUF[3]: sw_IBUF[3]_inst/O to masterReg/register_reg_r1_0_31_24_29_i_5/I1sum delays + cap delay</t>
        </is>
      </c>
      <c r="E1170">
        <f>1000*(E1169 + J1169)</f>
        <v/>
      </c>
      <c r="F1170">
        <f>1000*(F1169 + J1169)</f>
        <v/>
      </c>
      <c r="G1170">
        <f>1000*(G1169 + J1169)</f>
        <v/>
      </c>
      <c r="H1170">
        <f>1000*(H1169 + J1169)</f>
        <v/>
      </c>
    </row>
    <row r="1172">
      <c r="A1172" t="inlineStr">
        <is>
          <t>sw_IBUF[3]: sw_IBUF[3]_inst/O to masterReg/register_reg_r1_0_31_24_29_i_5/I1Total delay (from Vivado)</t>
        </is>
      </c>
      <c r="E1172" t="inlineStr">
        <is>
          <t>2688</t>
        </is>
      </c>
      <c r="F1172" t="inlineStr">
        <is>
          <t>2316</t>
        </is>
      </c>
      <c r="G1172" t="inlineStr">
        <is>
          <t>4585</t>
        </is>
      </c>
      <c r="H1172" t="inlineStr">
        <is>
          <t>3812</t>
        </is>
      </c>
    </row>
    <row r="1174">
      <c r="A1174" t="inlineStr">
        <is>
          <t>INT_L_X10Y54/INT_L.EE2END2-&gt;&gt;SE2BEG2</t>
        </is>
      </c>
      <c r="B1174" t="inlineStr">
        <is>
          <t>Buffer</t>
        </is>
      </c>
      <c r="C1174" t="n">
        <v>1.1851186875</v>
      </c>
      <c r="D1174" t="n">
        <v>0.008473000000000001</v>
      </c>
      <c r="E1174" t="n">
        <v>0.042</v>
      </c>
      <c r="F1174" t="n">
        <v>0.034</v>
      </c>
      <c r="G1174" t="n">
        <v>0.138</v>
      </c>
      <c r="H1174" t="n">
        <v>0.114</v>
      </c>
      <c r="I1174">
        <f>((D1178 + D1192) + (D1175 + D1176 + D1177))</f>
        <v/>
      </c>
      <c r="J1174">
        <f>(((D1178 + D1192) + (D1175 + D1176 + D1177))*C1174)</f>
        <v/>
      </c>
    </row>
    <row r="1175">
      <c r="A1175" t="inlineStr">
        <is>
          <t>INT_L_X10Y54/SE2BEG2</t>
        </is>
      </c>
      <c r="B1175" t="inlineStr">
        <is>
          <t>Part of wire</t>
        </is>
      </c>
      <c r="C1175" t="n">
        <v>0</v>
      </c>
      <c r="D1175" t="n">
        <v>0</v>
      </c>
    </row>
    <row r="1176">
      <c r="A1176" t="inlineStr">
        <is>
          <t>INT_R_X11Y53/SE2END2</t>
        </is>
      </c>
      <c r="B1176" t="inlineStr">
        <is>
          <t>Part of wire</t>
        </is>
      </c>
      <c r="C1176" t="n">
        <v>0</v>
      </c>
      <c r="D1176" t="n">
        <v>0</v>
      </c>
    </row>
    <row r="1177">
      <c r="A1177" t="inlineStr">
        <is>
          <t>INT_L_X10Y53/SE2A2</t>
        </is>
      </c>
      <c r="B1177" t="inlineStr">
        <is>
          <t>Part of wire</t>
        </is>
      </c>
      <c r="C1177" t="n">
        <v>0</v>
      </c>
      <c r="D1177" t="n">
        <v>0</v>
      </c>
      <c r="I1177">
        <f>(((D1175 + D1176 + D1177)/2) + (D1178 + D1192))</f>
        <v/>
      </c>
      <c r="J1177">
        <f>((C1175 + C1176 + C1177)*(((D1175 + D1176 + D1177)/2) + (D1178 + D1192)))</f>
        <v/>
      </c>
    </row>
    <row r="1178">
      <c r="A1178" t="inlineStr">
        <is>
          <t>INT_R_X11Y53/INT_R.SE2END2-&gt;&gt;SL1BEG2</t>
        </is>
      </c>
      <c r="B1178" t="inlineStr">
        <is>
          <t>Buffer</t>
        </is>
      </c>
      <c r="C1178" t="n">
        <v>1.16220225</v>
      </c>
      <c r="D1178" t="n">
        <v>0.008429000000000001</v>
      </c>
      <c r="E1178" t="n">
        <v>0.054</v>
      </c>
      <c r="F1178" t="n">
        <v>0.044</v>
      </c>
      <c r="G1178" t="n">
        <v>0.131</v>
      </c>
      <c r="H1178" t="n">
        <v>0.108</v>
      </c>
      <c r="I1178">
        <f>((D1181) + (D1179 + D1180))</f>
        <v/>
      </c>
      <c r="J1178">
        <f>(((D1181) + (D1179 + D1180))*C1178)</f>
        <v/>
      </c>
    </row>
    <row r="1179">
      <c r="A1179" t="inlineStr">
        <is>
          <t>INT_R_X11Y53/SL1BEG2</t>
        </is>
      </c>
      <c r="B1179" t="inlineStr">
        <is>
          <t>Part of wire</t>
        </is>
      </c>
      <c r="C1179" t="n">
        <v>0</v>
      </c>
      <c r="D1179" t="n">
        <v>0</v>
      </c>
    </row>
    <row r="1180">
      <c r="A1180" t="inlineStr">
        <is>
          <t>INT_R_X11Y52/SL1END2</t>
        </is>
      </c>
      <c r="B1180" t="inlineStr">
        <is>
          <t>Part of wire</t>
        </is>
      </c>
      <c r="C1180" t="n">
        <v>0</v>
      </c>
      <c r="D1180" t="n">
        <v>0</v>
      </c>
      <c r="I1180">
        <f>(((D1179 + D1180)/2) + (D1181))</f>
        <v/>
      </c>
      <c r="J1180">
        <f>((C1179 + C1180)*(((D1179 + D1180)/2) + (D1181)))</f>
        <v/>
      </c>
    </row>
    <row r="1181">
      <c r="A1181" t="inlineStr">
        <is>
          <t>INT_R_X11Y52/INT_R.SL1END2-&gt;&gt;IMUX5</t>
        </is>
      </c>
      <c r="B1181" t="inlineStr">
        <is>
          <t>Buffer</t>
        </is>
      </c>
      <c r="C1181" t="n">
        <v>1.6107141875</v>
      </c>
      <c r="D1181" t="n">
        <v>0.007713</v>
      </c>
      <c r="E1181" t="n">
        <v>0.047</v>
      </c>
      <c r="F1181" t="n">
        <v>0.038</v>
      </c>
      <c r="G1181" t="n">
        <v>0.138</v>
      </c>
      <c r="H1181" t="n">
        <v>0.114</v>
      </c>
      <c r="I1181">
        <f>((((D1186) + (D1185))) + (D1182 + D1183))</f>
        <v/>
      </c>
      <c r="J1181">
        <f>(((((D1186) + (D1185))) + (D1182 + D1183))*C1181)</f>
        <v/>
      </c>
    </row>
    <row r="1182">
      <c r="A1182" t="inlineStr">
        <is>
          <t>INT_R_X11Y52/IMUX5</t>
        </is>
      </c>
      <c r="B1182" t="inlineStr">
        <is>
          <t>Part of wire</t>
        </is>
      </c>
      <c r="C1182" t="n">
        <v>0</v>
      </c>
      <c r="D1182" t="n">
        <v>0</v>
      </c>
    </row>
    <row r="1183">
      <c r="A1183" t="inlineStr">
        <is>
          <t>CLBLM_R_X11Y52/CLBLM_IMUX5</t>
        </is>
      </c>
      <c r="B1183" t="inlineStr">
        <is>
          <t>Part of wire</t>
        </is>
      </c>
      <c r="C1183" t="n">
        <v>0</v>
      </c>
      <c r="D1183" t="n">
        <v>0</v>
      </c>
      <c r="I1183">
        <f>(((D1182 + D1183)/2) + (((D1186) + (D1185))))</f>
        <v/>
      </c>
      <c r="J1183">
        <f>((C1182 + C1183)*(((D1182 + D1183)/2) + (((D1186) + (D1185)))))</f>
        <v/>
      </c>
    </row>
    <row r="1184">
      <c r="A1184" t="inlineStr">
        <is>
          <t>CLBLM_R_X11Y52/CLBLM_R.CLBLM_IMUX5-&gt;CLBLM_L_A6</t>
        </is>
      </c>
      <c r="B1184" t="inlineStr">
        <is>
          <t>PassTransistor</t>
        </is>
      </c>
      <c r="C1184" t="n">
        <v>0</v>
      </c>
      <c r="E1184" t="n">
        <v>0</v>
      </c>
      <c r="F1184" t="n">
        <v>0</v>
      </c>
      <c r="G1184" t="n">
        <v>0</v>
      </c>
      <c r="H1184" t="n">
        <v>0</v>
      </c>
      <c r="I1184">
        <f>((D1186) + (D1185))</f>
        <v/>
      </c>
      <c r="J1184">
        <f>(((D1186) + (D1185))*C1184)</f>
        <v/>
      </c>
    </row>
    <row r="1185">
      <c r="A1185" t="inlineStr">
        <is>
          <t>CLBLM_R_X11Y52/CLBLM_L_A6</t>
        </is>
      </c>
      <c r="B1185" t="inlineStr">
        <is>
          <t>Part of wire</t>
        </is>
      </c>
      <c r="C1185" t="n">
        <v>0</v>
      </c>
      <c r="D1185" t="n">
        <v>0</v>
      </c>
      <c r="I1185">
        <f>(((D1185)/2) + (D1186))</f>
        <v/>
      </c>
      <c r="J1185">
        <f>((C1185)*(((D1185)/2) + (D1186)))</f>
        <v/>
      </c>
    </row>
    <row r="1186">
      <c r="A1186" t="inlineStr">
        <is>
          <t>masterReg/register_reg_r1_0_31_24_29_i_3/I1</t>
        </is>
      </c>
      <c r="B1186" t="inlineStr">
        <is>
          <t>Inpin</t>
        </is>
      </c>
      <c r="D1186" t="n">
        <v>0</v>
      </c>
      <c r="E1186" t="n">
        <v>0.002</v>
      </c>
      <c r="F1186" t="n">
        <v>0.002</v>
      </c>
      <c r="G1186" t="n">
        <v>0.005</v>
      </c>
      <c r="H1186" t="n">
        <v>0.004</v>
      </c>
    </row>
    <row r="1187">
      <c r="A1187" t="inlineStr">
        <is>
          <t>sw_IBUF[3]: sw_IBUF[3]_inst/O to masterReg/register_reg_r1_0_31_24_29_i_3/I1 sum delays</t>
        </is>
      </c>
      <c r="E1187">
        <f>(E2 + E5 + E7 + E9 + E11 + E15 + E18 + E31 + E40 + E51 + E60 + E69 + E516 + E518 + E582 + E587 + E629 + E702 + E729 + E732 + E746 + E749 + E768 + E773 + E801 + E806 + E817 + E966 + E987 + E1006 + E1141 + E1174 + E1178 + E1181 + E1184 + E1186)</f>
        <v/>
      </c>
      <c r="F1187">
        <f>(F2 + F5 + F7 + F9 + F11 + F15 + F18 + F31 + F40 + F51 + F60 + F69 + F516 + F518 + F582 + F587 + F629 + F702 + F729 + F732 + F746 + F749 + F768 + F773 + F801 + F806 + F817 + F966 + F987 + F1006 + F1141 + F1174 + F1178 + F1181 + F1184 + F1186)</f>
        <v/>
      </c>
      <c r="G1187">
        <f>(G2 + G5 + G7 + G9 + G11 + G15 + G18 + G31 + G40 + G51 + G60 + G69 + G516 + G518 + G582 + G587 + G629 + G702 + G729 + G732 + G746 + G749 + G768 + G773 + G801 + G806 + G817 + G966 + G987 + G1006 + G1141 + G1174 + G1178 + G1181 + G1184 + G1186)</f>
        <v/>
      </c>
      <c r="H1187">
        <f>(H2 + H5 + H7 + H9 + H11 + H15 + H18 + H31 + H40 + H51 + H60 + H69 + H516 + H518 + H582 + H587 + H629 + H702 + H729 + H732 + H746 + H749 + H768 + H773 + H801 + H806 + H817 + H966 + H987 + H1006 + H1141 + H1174 + H1178 + H1181 + H1184 + H1186)</f>
        <v/>
      </c>
      <c r="J1187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J1141 + J1148 + J1174 + J1177 + J1178 + J1180 + J1181 + J1183 + J1184 + J1185 + J1186)</f>
        <v/>
      </c>
    </row>
    <row r="1188">
      <c r="A1188" t="inlineStr">
        <is>
          <t>sw_IBUF[3]: sw_IBUF[3]_inst/O to masterReg/register_reg_r1_0_31_24_29_i_3/I1sum delays + cap delay</t>
        </is>
      </c>
      <c r="E1188">
        <f>1000*(E1187 + J1187)</f>
        <v/>
      </c>
      <c r="F1188">
        <f>1000*(F1187 + J1187)</f>
        <v/>
      </c>
      <c r="G1188">
        <f>1000*(G1187 + J1187)</f>
        <v/>
      </c>
      <c r="H1188">
        <f>1000*(H1187 + J1187)</f>
        <v/>
      </c>
    </row>
    <row r="1190">
      <c r="A1190" t="inlineStr">
        <is>
          <t>sw_IBUF[3]: sw_IBUF[3]_inst/O to masterReg/register_reg_r1_0_31_24_29_i_3/I1Total delay (from Vivado)</t>
        </is>
      </c>
      <c r="E1190" t="inlineStr">
        <is>
          <t>2592</t>
        </is>
      </c>
      <c r="F1190" t="inlineStr">
        <is>
          <t>2280</t>
        </is>
      </c>
      <c r="G1190" t="inlineStr">
        <is>
          <t>4385</t>
        </is>
      </c>
      <c r="H1190" t="inlineStr">
        <is>
          <t>3764</t>
        </is>
      </c>
    </row>
    <row r="1192">
      <c r="A1192" t="inlineStr">
        <is>
          <t>INT_R_X11Y53/INT_R.SE2END2-&gt;&gt;IMUX45</t>
        </is>
      </c>
      <c r="B1192" t="inlineStr">
        <is>
          <t>Buffer</t>
        </is>
      </c>
      <c r="C1192" t="n">
        <v>1.6107141875</v>
      </c>
      <c r="D1192" t="n">
        <v>0.007713</v>
      </c>
      <c r="E1192" t="n">
        <v>0.047</v>
      </c>
      <c r="F1192" t="n">
        <v>0.038</v>
      </c>
      <c r="G1192" t="n">
        <v>0.138</v>
      </c>
      <c r="H1192" t="n">
        <v>0.114</v>
      </c>
      <c r="I1192">
        <f>((((D1197) + (D1196))) + (D1193 + D1194))</f>
        <v/>
      </c>
      <c r="J1192">
        <f>(((((D1197) + (D1196))) + (D1193 + D1194))*C1192)</f>
        <v/>
      </c>
    </row>
    <row r="1193">
      <c r="A1193" t="inlineStr">
        <is>
          <t>INT_R_X11Y53/IMUX45</t>
        </is>
      </c>
      <c r="B1193" t="inlineStr">
        <is>
          <t>Part of wire</t>
        </is>
      </c>
      <c r="C1193" t="n">
        <v>0</v>
      </c>
      <c r="D1193" t="n">
        <v>0</v>
      </c>
    </row>
    <row r="1194">
      <c r="A1194" t="inlineStr">
        <is>
          <t>CLBLM_R_X11Y53/CLBLM_IMUX45</t>
        </is>
      </c>
      <c r="B1194" t="inlineStr">
        <is>
          <t>Part of wire</t>
        </is>
      </c>
      <c r="C1194" t="n">
        <v>0</v>
      </c>
      <c r="D1194" t="n">
        <v>0</v>
      </c>
      <c r="I1194">
        <f>(((D1193 + D1194)/2) + (((D1197) + (D1196))))</f>
        <v/>
      </c>
      <c r="J1194">
        <f>((C1193 + C1194)*(((D1193 + D1194)/2) + (((D1197) + (D1196)))))</f>
        <v/>
      </c>
    </row>
    <row r="1195">
      <c r="A1195" t="inlineStr">
        <is>
          <t>CLBLM_R_X11Y53/CLBLM_R.CLBLM_IMUX45-&gt;CLBLM_M_D2</t>
        </is>
      </c>
      <c r="B1195" t="inlineStr">
        <is>
          <t>PassTransistor</t>
        </is>
      </c>
      <c r="C1195" t="n">
        <v>0</v>
      </c>
      <c r="E1195" t="n">
        <v>0</v>
      </c>
      <c r="F1195" t="n">
        <v>0</v>
      </c>
      <c r="G1195" t="n">
        <v>0</v>
      </c>
      <c r="H1195" t="n">
        <v>0</v>
      </c>
      <c r="I1195">
        <f>((D1197) + (D1196))</f>
        <v/>
      </c>
      <c r="J1195">
        <f>(((D1197) + (D1196))*C1195)</f>
        <v/>
      </c>
    </row>
    <row r="1196">
      <c r="A1196" t="inlineStr">
        <is>
          <t>CLBLM_R_X11Y53/CLBLM_M_D2</t>
        </is>
      </c>
      <c r="B1196" t="inlineStr">
        <is>
          <t>Part of wire</t>
        </is>
      </c>
      <c r="C1196" t="n">
        <v>0</v>
      </c>
      <c r="D1196" t="n">
        <v>0</v>
      </c>
      <c r="I1196">
        <f>(((D1196)/2) + (D1197))</f>
        <v/>
      </c>
      <c r="J1196">
        <f>((C1196)*(((D1196)/2) + (D1197)))</f>
        <v/>
      </c>
    </row>
    <row r="1197">
      <c r="A1197" t="inlineStr">
        <is>
          <t>masterReg/register_reg_r1_0_31_24_29_i_1/I1</t>
        </is>
      </c>
      <c r="B1197" t="inlineStr">
        <is>
          <t>Inpin</t>
        </is>
      </c>
      <c r="D1197" t="n">
        <v>0</v>
      </c>
      <c r="E1197" t="n">
        <v>0.219</v>
      </c>
      <c r="F1197" t="n">
        <v>0.141</v>
      </c>
      <c r="G1197" t="n">
        <v>0.52</v>
      </c>
      <c r="H1197" t="n">
        <v>0.293</v>
      </c>
    </row>
    <row r="1198">
      <c r="A1198" t="inlineStr">
        <is>
          <t>sw_IBUF[3]: sw_IBUF[3]_inst/O to masterReg/register_reg_r1_0_31_24_29_i_1/I1 sum delays</t>
        </is>
      </c>
      <c r="E1198">
        <f>(E2 + E5 + E7 + E9 + E11 + E15 + E18 + E31 + E40 + E51 + E60 + E69 + E516 + E518 + E582 + E587 + E629 + E702 + E729 + E732 + E746 + E749 + E768 + E773 + E801 + E806 + E817 + E966 + E987 + E1006 + E1141 + E1174 + E1192 + E1195 + E1197)</f>
        <v/>
      </c>
      <c r="F1198">
        <f>(F2 + F5 + F7 + F9 + F11 + F15 + F18 + F31 + F40 + F51 + F60 + F69 + F516 + F518 + F582 + F587 + F629 + F702 + F729 + F732 + F746 + F749 + F768 + F773 + F801 + F806 + F817 + F966 + F987 + F1006 + F1141 + F1174 + F1192 + F1195 + F1197)</f>
        <v/>
      </c>
      <c r="G1198">
        <f>(G2 + G5 + G7 + G9 + G11 + G15 + G18 + G31 + G40 + G51 + G60 + G69 + G516 + G518 + G582 + G587 + G629 + G702 + G729 + G732 + G746 + G749 + G768 + G773 + G801 + G806 + G817 + G966 + G987 + G1006 + G1141 + G1174 + G1192 + G1195 + G1197)</f>
        <v/>
      </c>
      <c r="H1198">
        <f>(H2 + H5 + H7 + H9 + H11 + H15 + H18 + H31 + H40 + H51 + H60 + H69 + H516 + H518 + H582 + H587 + H629 + H702 + H729 + H732 + H746 + H749 + H768 + H773 + H801 + H806 + H817 + H966 + H987 + H1006 + H1141 + H1174 + H1192 + H1195 + H1197)</f>
        <v/>
      </c>
      <c r="J1198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J817 + J821 + J966 + J967 + J987 + J990 + J1006 + J1008 + J1141 + J1148 + J1174 + J1177 + J1192 + J1194 + J1195 + J1196 + J1197)</f>
        <v/>
      </c>
    </row>
    <row r="1199">
      <c r="A1199" t="inlineStr">
        <is>
          <t>sw_IBUF[3]: sw_IBUF[3]_inst/O to masterReg/register_reg_r1_0_31_24_29_i_1/I1sum delays + cap delay</t>
        </is>
      </c>
      <c r="E1199">
        <f>1000*(E1198 + J1198)</f>
        <v/>
      </c>
      <c r="F1199">
        <f>1000*(F1198 + J1198)</f>
        <v/>
      </c>
      <c r="G1199">
        <f>1000*(G1198 + J1198)</f>
        <v/>
      </c>
      <c r="H1199">
        <f>1000*(H1198 + J1198)</f>
        <v/>
      </c>
    </row>
    <row r="1201">
      <c r="A1201" t="inlineStr">
        <is>
          <t>sw_IBUF[3]: sw_IBUF[3]_inst/O to masterReg/register_reg_r1_0_31_24_29_i_1/I1Total delay (from Vivado)</t>
        </is>
      </c>
      <c r="E1201" t="inlineStr">
        <is>
          <t>2747</t>
        </is>
      </c>
      <c r="F1201" t="inlineStr">
        <is>
          <t>2367</t>
        </is>
      </c>
      <c r="G1201" t="inlineStr">
        <is>
          <t>4714</t>
        </is>
      </c>
      <c r="H1201" t="inlineStr">
        <is>
          <t>3921</t>
        </is>
      </c>
    </row>
    <row r="1203">
      <c r="A1203" t="inlineStr">
        <is>
          <t>INT_R_X9Y50/INT_R.NW2END0-&gt;&gt;EL1BEG_N3</t>
        </is>
      </c>
      <c r="B1203" t="inlineStr">
        <is>
          <t>Buffer</t>
        </is>
      </c>
      <c r="C1203" t="n">
        <v>1.16220225</v>
      </c>
      <c r="D1203" t="n">
        <v>0.008429000000000001</v>
      </c>
      <c r="E1203" t="n">
        <v>0.043</v>
      </c>
      <c r="F1203" t="n">
        <v>0.035</v>
      </c>
      <c r="G1203" t="n">
        <v>0.123</v>
      </c>
      <c r="H1203" t="n">
        <v>0.102</v>
      </c>
      <c r="I1203">
        <f>((D1212 + D1223) + (D1204 + D1205 + D1206 + D1207 + D1208 + D1209 + D1210 + D1211))</f>
        <v/>
      </c>
      <c r="J1203">
        <f>(((D1212 + D1223) + (D1204 + D1205 + D1206 + D1207 + D1208 + D1209 + D1210 + D1211))*C1203)</f>
        <v/>
      </c>
    </row>
    <row r="1204">
      <c r="A1204" t="inlineStr">
        <is>
          <t>INT_R_X9Y50/EL1BEG_N3</t>
        </is>
      </c>
      <c r="B1204" t="inlineStr">
        <is>
          <t>Part of wire</t>
        </is>
      </c>
      <c r="C1204" t="n">
        <v>0</v>
      </c>
      <c r="D1204" t="n">
        <v>0</v>
      </c>
    </row>
    <row r="1205">
      <c r="A1205" t="inlineStr">
        <is>
          <t>INT_L_X10Y49/EL1END3</t>
        </is>
      </c>
      <c r="B1205" t="inlineStr">
        <is>
          <t>Part of wire</t>
        </is>
      </c>
      <c r="C1205" t="n">
        <v>0</v>
      </c>
      <c r="D1205" t="n">
        <v>0</v>
      </c>
    </row>
    <row r="1206">
      <c r="A1206" t="inlineStr">
        <is>
          <t>BRKH_INT_X9Y49/BRKH_INT_EL1BEG3</t>
        </is>
      </c>
      <c r="B1206" t="inlineStr">
        <is>
          <t>Part of wire</t>
        </is>
      </c>
      <c r="C1206" t="n">
        <v>0.00523</v>
      </c>
      <c r="D1206" t="n">
        <v>0.001</v>
      </c>
    </row>
    <row r="1207">
      <c r="A1207" t="inlineStr">
        <is>
          <t>INT_R_X9Y49/EL1BEG3</t>
        </is>
      </c>
      <c r="B1207" t="inlineStr">
        <is>
          <t>Part of wire</t>
        </is>
      </c>
      <c r="C1207" t="n">
        <v>0</v>
      </c>
      <c r="D1207" t="n">
        <v>0</v>
      </c>
    </row>
    <row r="1208">
      <c r="A1208" t="inlineStr">
        <is>
          <t>INT_INTERFACE_R_X9Y49/INT_INTERFACE_EL1BEG3</t>
        </is>
      </c>
      <c r="B1208" t="inlineStr">
        <is>
          <t>Part of wire</t>
        </is>
      </c>
      <c r="C1208" t="n">
        <v>0</v>
      </c>
      <c r="D1208" t="n">
        <v>0</v>
      </c>
    </row>
    <row r="1209">
      <c r="A1209" t="inlineStr">
        <is>
          <t>DSP_R_X9Y45/DSP_EL1BEG3_4</t>
        </is>
      </c>
      <c r="B1209" t="inlineStr">
        <is>
          <t>Part of wire</t>
        </is>
      </c>
      <c r="C1209" t="n">
        <v>0.04743</v>
      </c>
      <c r="D1209" t="n">
        <v>0.0119</v>
      </c>
    </row>
    <row r="1210">
      <c r="A1210" t="inlineStr">
        <is>
          <t>VBRK_X29Y51/VBRK_EL1BEG3</t>
        </is>
      </c>
      <c r="B1210" t="inlineStr">
        <is>
          <t>Part of wire</t>
        </is>
      </c>
      <c r="C1210" t="n">
        <v>0.01211</v>
      </c>
      <c r="D1210" t="n">
        <v>0.00162</v>
      </c>
    </row>
    <row r="1211">
      <c r="A1211" t="inlineStr">
        <is>
          <t>CLBLM_L_X10Y49/CLBLM_EL1BEG3</t>
        </is>
      </c>
      <c r="B1211" t="inlineStr">
        <is>
          <t>Part of wire</t>
        </is>
      </c>
      <c r="C1211" t="n">
        <v>0.052151</v>
      </c>
      <c r="D1211" t="n">
        <v>0.004690000000000001</v>
      </c>
      <c r="I1211">
        <f>(((D1204 + D1205 + D1206 + D1207 + D1208 + D1209 + D1210 + D1211)/2) + (D1212 + D1223))</f>
        <v/>
      </c>
      <c r="J1211">
        <f>((C1204 + C1205 + C1206 + C1207 + C1208 + C1209 + C1210 + C1211)*(((D1204 + D1205 + D1206 + D1207 + D1208 + D1209 + D1210 + D1211)/2) + (D1212 + D1223)))</f>
        <v/>
      </c>
    </row>
    <row r="1212">
      <c r="A1212" t="inlineStr">
        <is>
          <t>INT_L_X10Y49/INT_L.EL1END3-&gt;&gt;IMUX_L37</t>
        </is>
      </c>
      <c r="B1212" t="inlineStr">
        <is>
          <t>Buffer</t>
        </is>
      </c>
      <c r="C1212" t="n">
        <v>1.6107141875</v>
      </c>
      <c r="D1212" t="n">
        <v>0.007713</v>
      </c>
      <c r="E1212" t="n">
        <v>0.047</v>
      </c>
      <c r="F1212" t="n">
        <v>0.038</v>
      </c>
      <c r="G1212" t="n">
        <v>0.138</v>
      </c>
      <c r="H1212" t="n">
        <v>0.114</v>
      </c>
      <c r="I1212">
        <f>((((D1217) + (D1216))) + (D1213 + D1214))</f>
        <v/>
      </c>
      <c r="J1212">
        <f>(((((D1217) + (D1216))) + (D1213 + D1214))*C1212)</f>
        <v/>
      </c>
    </row>
    <row r="1213">
      <c r="A1213" t="inlineStr">
        <is>
          <t>INT_L_X10Y49/IMUX_L37</t>
        </is>
      </c>
      <c r="B1213" t="inlineStr">
        <is>
          <t>Part of wire</t>
        </is>
      </c>
      <c r="C1213" t="n">
        <v>0</v>
      </c>
      <c r="D1213" t="n">
        <v>0</v>
      </c>
    </row>
    <row r="1214">
      <c r="A1214" t="inlineStr">
        <is>
          <t>CLBLM_L_X10Y49/CLBLM_IMUX37</t>
        </is>
      </c>
      <c r="B1214" t="inlineStr">
        <is>
          <t>Part of wire</t>
        </is>
      </c>
      <c r="C1214" t="n">
        <v>0</v>
      </c>
      <c r="D1214" t="n">
        <v>0</v>
      </c>
      <c r="I1214">
        <f>(((D1213 + D1214)/2) + (((D1217) + (D1216))))</f>
        <v/>
      </c>
      <c r="J1214">
        <f>((C1213 + C1214)*(((D1213 + D1214)/2) + (((D1217) + (D1216)))))</f>
        <v/>
      </c>
    </row>
    <row r="1215">
      <c r="A1215" t="inlineStr">
        <is>
          <t>CLBLM_L_X10Y49/CLBLM_L.CLBLM_IMUX37-&gt;CLBLM_L_D4</t>
        </is>
      </c>
      <c r="B1215" t="inlineStr">
        <is>
          <t>PassTransistor</t>
        </is>
      </c>
      <c r="C1215" t="n">
        <v>0</v>
      </c>
      <c r="E1215" t="n">
        <v>0</v>
      </c>
      <c r="F1215" t="n">
        <v>0</v>
      </c>
      <c r="G1215" t="n">
        <v>0</v>
      </c>
      <c r="H1215" t="n">
        <v>0</v>
      </c>
      <c r="I1215">
        <f>((D1217) + (D1216))</f>
        <v/>
      </c>
      <c r="J1215">
        <f>(((D1217) + (D1216))*C1215)</f>
        <v/>
      </c>
    </row>
    <row r="1216">
      <c r="A1216" t="inlineStr">
        <is>
          <t>CLBLM_L_X10Y49/CLBLM_L_D4</t>
        </is>
      </c>
      <c r="B1216" t="inlineStr">
        <is>
          <t>Part of wire</t>
        </is>
      </c>
      <c r="C1216" t="n">
        <v>0</v>
      </c>
      <c r="D1216" t="n">
        <v>0</v>
      </c>
      <c r="I1216">
        <f>(((D1216)/2) + (D1217))</f>
        <v/>
      </c>
      <c r="J1216">
        <f>((C1216)*(((D1216)/2) + (D1217)))</f>
        <v/>
      </c>
    </row>
    <row r="1217">
      <c r="A1217" t="inlineStr">
        <is>
          <t>masterReg/register_reg_r1_0_31_12_17_i_1/I1</t>
        </is>
      </c>
      <c r="B1217" t="inlineStr">
        <is>
          <t>Inpin</t>
        </is>
      </c>
      <c r="D1217" t="n">
        <v>0</v>
      </c>
      <c r="E1217" t="n">
        <v>0.109</v>
      </c>
      <c r="F1217" t="n">
        <v>0.08799999999999999</v>
      </c>
      <c r="G1217" t="n">
        <v>0.284</v>
      </c>
      <c r="H1217" t="n">
        <v>0.229</v>
      </c>
    </row>
    <row r="1218">
      <c r="A1218" t="inlineStr">
        <is>
          <t>sw_IBUF[3]: sw_IBUF[3]_inst/O to masterReg/register_reg_r1_0_31_12_17_i_1/I1 sum delays</t>
        </is>
      </c>
      <c r="E1218">
        <f>(E2 + E5 + E7 + E9 + E11 + E15 + E18 + E31 + E40 + E51 + E60 + E69 + E516 + E518 + E582 + E587 + E629 + E702 + E729 + E732 + E746 + E749 + E768 + E773 + E801 + E806 + E1203 + E1212 + E1215 + E1217)</f>
        <v/>
      </c>
      <c r="F1218">
        <f>(F2 + F5 + F7 + F9 + F11 + F15 + F18 + F31 + F40 + F51 + F60 + F69 + F516 + F518 + F582 + F587 + F629 + F702 + F729 + F732 + F746 + F749 + F768 + F773 + F801 + F806 + F1203 + F1212 + F1215 + F1217)</f>
        <v/>
      </c>
      <c r="G1218">
        <f>(G2 + G5 + G7 + G9 + G11 + G15 + G18 + G31 + G40 + G51 + G60 + G69 + G516 + G518 + G582 + G587 + G629 + G702 + G729 + G732 + G746 + G749 + G768 + G773 + G801 + G806 + G1203 + G1212 + G1215 + G1217)</f>
        <v/>
      </c>
      <c r="H1218">
        <f>(H2 + H5 + H7 + H9 + H11 + H15 + H18 + H31 + H40 + H51 + H60 + H69 + H516 + H518 + H582 + H587 + H629 + H702 + H729 + H732 + H746 + H749 + H768 + H773 + H801 + H806 + H1203 + H1212 + H1215 + H1217)</f>
        <v/>
      </c>
      <c r="J1218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J1203 + J1211 + J1212 + J1214 + J1215 + J1216 + J1217)</f>
        <v/>
      </c>
    </row>
    <row r="1219">
      <c r="A1219" t="inlineStr">
        <is>
          <t>sw_IBUF[3]: sw_IBUF[3]_inst/O to masterReg/register_reg_r1_0_31_12_17_i_1/I1sum delays + cap delay</t>
        </is>
      </c>
      <c r="E1219">
        <f>1000*(E1218 + J1218)</f>
        <v/>
      </c>
      <c r="F1219">
        <f>1000*(F1218 + J1218)</f>
        <v/>
      </c>
      <c r="G1219">
        <f>1000*(G1218 + J1218)</f>
        <v/>
      </c>
      <c r="H1219">
        <f>1000*(H1218 + J1218)</f>
        <v/>
      </c>
    </row>
    <row r="1221">
      <c r="A1221" t="inlineStr">
        <is>
          <t>sw_IBUF[3]: sw_IBUF[3]_inst/O to masterReg/register_reg_r1_0_31_12_17_i_1/I1Total delay (from Vivado)</t>
        </is>
      </c>
      <c r="E1221" t="inlineStr">
        <is>
          <t>2251</t>
        </is>
      </c>
      <c r="F1221" t="inlineStr">
        <is>
          <t>1976</t>
        </is>
      </c>
      <c r="G1221" t="inlineStr">
        <is>
          <t>3847</t>
        </is>
      </c>
      <c r="H1221" t="inlineStr">
        <is>
          <t>3296</t>
        </is>
      </c>
    </row>
    <row r="1223">
      <c r="A1223" t="inlineStr">
        <is>
          <t>INT_L_X10Y49/INT_L.EL1END3-&gt;&gt;IMUX_L45</t>
        </is>
      </c>
      <c r="B1223" t="inlineStr">
        <is>
          <t>Buffer</t>
        </is>
      </c>
      <c r="C1223" t="n">
        <v>1.6107141875</v>
      </c>
      <c r="D1223" t="n">
        <v>0.007713</v>
      </c>
      <c r="E1223" t="n">
        <v>0.047</v>
      </c>
      <c r="F1223" t="n">
        <v>0.038</v>
      </c>
      <c r="G1223" t="n">
        <v>0.138</v>
      </c>
      <c r="H1223" t="n">
        <v>0.114</v>
      </c>
      <c r="I1223">
        <f>((((D1228) + (D1227))) + (D1224 + D1225))</f>
        <v/>
      </c>
      <c r="J1223">
        <f>(((((D1228) + (D1227))) + (D1224 + D1225))*C1223)</f>
        <v/>
      </c>
    </row>
    <row r="1224">
      <c r="A1224" t="inlineStr">
        <is>
          <t>INT_L_X10Y49/IMUX_L45</t>
        </is>
      </c>
      <c r="B1224" t="inlineStr">
        <is>
          <t>Part of wire</t>
        </is>
      </c>
      <c r="C1224" t="n">
        <v>0</v>
      </c>
      <c r="D1224" t="n">
        <v>0</v>
      </c>
    </row>
    <row r="1225">
      <c r="A1225" t="inlineStr">
        <is>
          <t>CLBLM_L_X10Y49/CLBLM_IMUX45</t>
        </is>
      </c>
      <c r="B1225" t="inlineStr">
        <is>
          <t>Part of wire</t>
        </is>
      </c>
      <c r="C1225" t="n">
        <v>0</v>
      </c>
      <c r="D1225" t="n">
        <v>0</v>
      </c>
      <c r="I1225">
        <f>(((D1224 + D1225)/2) + (((D1228) + (D1227))))</f>
        <v/>
      </c>
      <c r="J1225">
        <f>((C1224 + C1225)*(((D1224 + D1225)/2) + (((D1228) + (D1227)))))</f>
        <v/>
      </c>
    </row>
    <row r="1226">
      <c r="A1226" t="inlineStr">
        <is>
          <t>CLBLM_L_X10Y49/CLBLM_L.CLBLM_IMUX45-&gt;CLBLM_M_D2</t>
        </is>
      </c>
      <c r="B1226" t="inlineStr">
        <is>
          <t>PassTransistor</t>
        </is>
      </c>
      <c r="C1226" t="n">
        <v>0</v>
      </c>
      <c r="E1226" t="n">
        <v>0</v>
      </c>
      <c r="F1226" t="n">
        <v>0</v>
      </c>
      <c r="G1226" t="n">
        <v>0</v>
      </c>
      <c r="H1226" t="n">
        <v>0</v>
      </c>
      <c r="I1226">
        <f>((D1228) + (D1227))</f>
        <v/>
      </c>
      <c r="J1226">
        <f>(((D1228) + (D1227))*C1226)</f>
        <v/>
      </c>
    </row>
    <row r="1227">
      <c r="A1227" t="inlineStr">
        <is>
          <t>CLBLM_L_X10Y49/CLBLM_M_D2</t>
        </is>
      </c>
      <c r="B1227" t="inlineStr">
        <is>
          <t>Part of wire</t>
        </is>
      </c>
      <c r="C1227" t="n">
        <v>0</v>
      </c>
      <c r="D1227" t="n">
        <v>0</v>
      </c>
      <c r="I1227">
        <f>(((D1227)/2) + (D1228))</f>
        <v/>
      </c>
      <c r="J1227">
        <f>((C1227)*(((D1227)/2) + (D1228)))</f>
        <v/>
      </c>
    </row>
    <row r="1228">
      <c r="A1228" t="inlineStr">
        <is>
          <t>masterReg/register_reg_r1_0_31_12_17_i_3/I1</t>
        </is>
      </c>
      <c r="B1228" t="inlineStr">
        <is>
          <t>Inpin</t>
        </is>
      </c>
      <c r="D1228" t="n">
        <v>0</v>
      </c>
      <c r="E1228" t="n">
        <v>0.219</v>
      </c>
      <c r="F1228" t="n">
        <v>0.141</v>
      </c>
      <c r="G1228" t="n">
        <v>0.52</v>
      </c>
      <c r="H1228" t="n">
        <v>0.293</v>
      </c>
    </row>
    <row r="1229">
      <c r="A1229" t="inlineStr">
        <is>
          <t>sw_IBUF[3]: sw_IBUF[3]_inst/O to masterReg/register_reg_r1_0_31_12_17_i_3/I1 sum delays</t>
        </is>
      </c>
      <c r="E1229">
        <f>(E2 + E5 + E7 + E9 + E11 + E15 + E18 + E31 + E40 + E51 + E60 + E69 + E516 + E518 + E582 + E587 + E629 + E702 + E729 + E732 + E746 + E749 + E768 + E773 + E801 + E806 + E1203 + E1223 + E1226 + E1228)</f>
        <v/>
      </c>
      <c r="F1229">
        <f>(F2 + F5 + F7 + F9 + F11 + F15 + F18 + F31 + F40 + F51 + F60 + F69 + F516 + F518 + F582 + F587 + F629 + F702 + F729 + F732 + F746 + F749 + F768 + F773 + F801 + F806 + F1203 + F1223 + F1226 + F1228)</f>
        <v/>
      </c>
      <c r="G1229">
        <f>(G2 + G5 + G7 + G9 + G11 + G15 + G18 + G31 + G40 + G51 + G60 + G69 + G516 + G518 + G582 + G587 + G629 + G702 + G729 + G732 + G746 + G749 + G768 + G773 + G801 + G806 + G1203 + G1223 + G1226 + G1228)</f>
        <v/>
      </c>
      <c r="H1229">
        <f>(H2 + H5 + H7 + H9 + H11 + H15 + H18 + H31 + H40 + H51 + H60 + H69 + H516 + H518 + H582 + H587 + H629 + H702 + H729 + H732 + H746 + H749 + H768 + H773 + H801 + H806 + H1203 + H1223 + H1226 + H1228)</f>
        <v/>
      </c>
      <c r="J1229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J773 + J775 + J801 + J805 + J806 + J816 + J1203 + J1211 + J1223 + J1225 + J1226 + J1227 + J1228)</f>
        <v/>
      </c>
    </row>
    <row r="1230">
      <c r="A1230" t="inlineStr">
        <is>
          <t>sw_IBUF[3]: sw_IBUF[3]_inst/O to masterReg/register_reg_r1_0_31_12_17_i_3/I1sum delays + cap delay</t>
        </is>
      </c>
      <c r="E1230">
        <f>1000*(E1229 + J1229)</f>
        <v/>
      </c>
      <c r="F1230">
        <f>1000*(F1229 + J1229)</f>
        <v/>
      </c>
      <c r="G1230">
        <f>1000*(G1229 + J1229)</f>
        <v/>
      </c>
      <c r="H1230">
        <f>1000*(H1229 + J1229)</f>
        <v/>
      </c>
    </row>
    <row r="1232">
      <c r="A1232" t="inlineStr">
        <is>
          <t>sw_IBUF[3]: sw_IBUF[3]_inst/O to masterReg/register_reg_r1_0_31_12_17_i_3/I1Total delay (from Vivado)</t>
        </is>
      </c>
      <c r="E1232" t="inlineStr">
        <is>
          <t>2361</t>
        </is>
      </c>
      <c r="F1232" t="inlineStr">
        <is>
          <t>2029</t>
        </is>
      </c>
      <c r="G1232" t="inlineStr">
        <is>
          <t>4054</t>
        </is>
      </c>
      <c r="H1232" t="inlineStr">
        <is>
          <t>3358</t>
        </is>
      </c>
    </row>
    <row r="1234">
      <c r="A1234" t="inlineStr">
        <is>
          <t>INT_R_X11Y47/INT_R.NE2END0-&gt;&gt;NW2BEG0</t>
        </is>
      </c>
      <c r="B1234" t="inlineStr">
        <is>
          <t>Buffer</t>
        </is>
      </c>
      <c r="C1234" t="n">
        <v>1.1851186875</v>
      </c>
      <c r="D1234" t="n">
        <v>0.008473000000000001</v>
      </c>
      <c r="E1234" t="n">
        <v>0.041</v>
      </c>
      <c r="F1234" t="n">
        <v>0.033</v>
      </c>
      <c r="G1234" t="n">
        <v>0.137</v>
      </c>
      <c r="H1234" t="n">
        <v>0.113</v>
      </c>
      <c r="I1234">
        <f>((D1239) + (D1235 + D1236 + D1237 + D1238))</f>
        <v/>
      </c>
      <c r="J1234">
        <f>(((D1239) + (D1235 + D1236 + D1237 + D1238))*C1234)</f>
        <v/>
      </c>
    </row>
    <row r="1235">
      <c r="A1235" t="inlineStr">
        <is>
          <t>INT_R_X11Y47/NW2BEG0</t>
        </is>
      </c>
      <c r="B1235" t="inlineStr">
        <is>
          <t>Part of wire</t>
        </is>
      </c>
      <c r="C1235" t="n">
        <v>0</v>
      </c>
      <c r="D1235" t="n">
        <v>0</v>
      </c>
    </row>
    <row r="1236">
      <c r="A1236" t="inlineStr">
        <is>
          <t>INT_L_X10Y48/NW2END0</t>
        </is>
      </c>
      <c r="B1236" t="inlineStr">
        <is>
          <t>Part of wire</t>
        </is>
      </c>
      <c r="C1236" t="n">
        <v>0</v>
      </c>
      <c r="D1236" t="n">
        <v>0</v>
      </c>
    </row>
    <row r="1237">
      <c r="A1237" t="inlineStr">
        <is>
          <t>INT_L_X10Y47/NW2END_S0_0</t>
        </is>
      </c>
      <c r="B1237" t="inlineStr">
        <is>
          <t>Part of wire</t>
        </is>
      </c>
      <c r="C1237" t="n">
        <v>0</v>
      </c>
      <c r="D1237" t="n">
        <v>0</v>
      </c>
    </row>
    <row r="1238">
      <c r="A1238" t="inlineStr">
        <is>
          <t>INT_R_X11Y48/NW2A0</t>
        </is>
      </c>
      <c r="B1238" t="inlineStr">
        <is>
          <t>Part of wire</t>
        </is>
      </c>
      <c r="C1238" t="n">
        <v>0</v>
      </c>
      <c r="D1238" t="n">
        <v>0</v>
      </c>
      <c r="I1238">
        <f>(((D1235 + D1236 + D1237 + D1238)/2) + (D1239))</f>
        <v/>
      </c>
      <c r="J1238">
        <f>((C1235 + C1236 + C1237 + C1238)*(((D1235 + D1236 + D1237 + D1238)/2) + (D1239)))</f>
        <v/>
      </c>
    </row>
    <row r="1239">
      <c r="A1239" t="inlineStr">
        <is>
          <t>INT_L_X10Y48/INT_L.NW2END0-&gt;&gt;NL1BEG_N3</t>
        </is>
      </c>
      <c r="B1239" t="inlineStr">
        <is>
          <t>Buffer</t>
        </is>
      </c>
      <c r="C1239" t="n">
        <v>1.16220225</v>
      </c>
      <c r="D1239" t="n">
        <v>0.008429000000000001</v>
      </c>
      <c r="E1239" t="n">
        <v>0.054</v>
      </c>
      <c r="F1239" t="n">
        <v>0.044</v>
      </c>
      <c r="G1239" t="n">
        <v>0.131</v>
      </c>
      <c r="H1239" t="n">
        <v>0.108</v>
      </c>
      <c r="I1239">
        <f>((D1241 + D1252 + D1263) + (D1240))</f>
        <v/>
      </c>
      <c r="J1239">
        <f>(((D1241 + D1252 + D1263) + (D1240))*C1239)</f>
        <v/>
      </c>
    </row>
    <row r="1240">
      <c r="A1240" t="inlineStr">
        <is>
          <t>INT_L_X10Y48/NL1BEG_N3</t>
        </is>
      </c>
      <c r="B1240" t="inlineStr">
        <is>
          <t>Part of wire</t>
        </is>
      </c>
      <c r="C1240" t="n">
        <v>0</v>
      </c>
      <c r="D1240" t="n">
        <v>0</v>
      </c>
      <c r="I1240">
        <f>(((D1240)/2) + (D1241 + D1252 + D1263))</f>
        <v/>
      </c>
      <c r="J1240">
        <f>((C1240)*(((D1240)/2) + (D1241 + D1252 + D1263)))</f>
        <v/>
      </c>
    </row>
    <row r="1241">
      <c r="A1241" t="inlineStr">
        <is>
          <t>INT_L_X10Y48/INT_L.NL1BEG_N3-&gt;&gt;IMUX_L14</t>
        </is>
      </c>
      <c r="B1241" t="inlineStr">
        <is>
          <t>Buffer</t>
        </is>
      </c>
      <c r="C1241" t="n">
        <v>1.6107141875</v>
      </c>
      <c r="D1241" t="n">
        <v>0.007713</v>
      </c>
      <c r="E1241" t="n">
        <v>0.047</v>
      </c>
      <c r="F1241" t="n">
        <v>0.038</v>
      </c>
      <c r="G1241" t="n">
        <v>0.138</v>
      </c>
      <c r="H1241" t="n">
        <v>0.114</v>
      </c>
      <c r="I1241">
        <f>((((D1246) + (D1245))) + (D1242 + D1243))</f>
        <v/>
      </c>
      <c r="J1241">
        <f>(((((D1246) + (D1245))) + (D1242 + D1243))*C1241)</f>
        <v/>
      </c>
    </row>
    <row r="1242">
      <c r="A1242" t="inlineStr">
        <is>
          <t>INT_L_X10Y48/IMUX_L14</t>
        </is>
      </c>
      <c r="B1242" t="inlineStr">
        <is>
          <t>Part of wire</t>
        </is>
      </c>
      <c r="C1242" t="n">
        <v>0</v>
      </c>
      <c r="D1242" t="n">
        <v>0</v>
      </c>
    </row>
    <row r="1243">
      <c r="A1243" t="inlineStr">
        <is>
          <t>CLBLM_L_X10Y48/CLBLM_IMUX14</t>
        </is>
      </c>
      <c r="B1243" t="inlineStr">
        <is>
          <t>Part of wire</t>
        </is>
      </c>
      <c r="C1243" t="n">
        <v>0</v>
      </c>
      <c r="D1243" t="n">
        <v>0</v>
      </c>
      <c r="I1243">
        <f>(((D1242 + D1243)/2) + (((D1246) + (D1245))))</f>
        <v/>
      </c>
      <c r="J1243">
        <f>((C1242 + C1243)*(((D1242 + D1243)/2) + (((D1246) + (D1245)))))</f>
        <v/>
      </c>
    </row>
    <row r="1244">
      <c r="A1244" t="inlineStr">
        <is>
          <t>CLBLM_L_X10Y48/CLBLM_L.CLBLM_IMUX14-&gt;CLBLM_L_B1</t>
        </is>
      </c>
      <c r="B1244" t="inlineStr">
        <is>
          <t>PassTransistor</t>
        </is>
      </c>
      <c r="C1244" t="n">
        <v>0</v>
      </c>
      <c r="E1244" t="n">
        <v>0</v>
      </c>
      <c r="F1244" t="n">
        <v>0</v>
      </c>
      <c r="G1244" t="n">
        <v>0</v>
      </c>
      <c r="H1244" t="n">
        <v>0</v>
      </c>
      <c r="I1244">
        <f>((D1246) + (D1245))</f>
        <v/>
      </c>
      <c r="J1244">
        <f>(((D1246) + (D1245))*C1244)</f>
        <v/>
      </c>
    </row>
    <row r="1245">
      <c r="A1245" t="inlineStr">
        <is>
          <t>CLBLM_L_X10Y48/CLBLM_L_B1</t>
        </is>
      </c>
      <c r="B1245" t="inlineStr">
        <is>
          <t>Part of wire</t>
        </is>
      </c>
      <c r="C1245" t="n">
        <v>0</v>
      </c>
      <c r="D1245" t="n">
        <v>0</v>
      </c>
      <c r="I1245">
        <f>(((D1245)/2) + (D1246))</f>
        <v/>
      </c>
      <c r="J1245">
        <f>((C1245)*(((D1245)/2) + (D1246)))</f>
        <v/>
      </c>
    </row>
    <row r="1246">
      <c r="A1246" t="inlineStr">
        <is>
          <t>masterReg/readData1[15]_i_1/I1</t>
        </is>
      </c>
      <c r="B1246" t="inlineStr">
        <is>
          <t>Inpin</t>
        </is>
      </c>
      <c r="D1246" t="n">
        <v>0</v>
      </c>
      <c r="E1246" t="n">
        <v>0.213</v>
      </c>
      <c r="F1246" t="n">
        <v>0.171</v>
      </c>
      <c r="G1246" t="n">
        <v>0.518</v>
      </c>
      <c r="H1246" t="n">
        <v>0.417</v>
      </c>
    </row>
    <row r="1247">
      <c r="A1247" t="inlineStr">
        <is>
          <t>sw_IBUF[3]: sw_IBUF[3]_inst/O to masterReg/readData1[15]_i_1/I1 sum delays</t>
        </is>
      </c>
      <c r="E1247">
        <f>(E2 + E5 + E7 + E9 + E11 + E15 + E18 + E31 + E40 + E51 + E60 + E69 + E516 + E518 + E582 + E587 + E629 + E702 + E729 + E732 + E746 + E749 + E768 + E1234 + E1239 + E1241 + E1244 + E1246)</f>
        <v/>
      </c>
      <c r="F1247">
        <f>(F2 + F5 + F7 + F9 + F11 + F15 + F18 + F31 + F40 + F51 + F60 + F69 + F516 + F518 + F582 + F587 + F629 + F702 + F729 + F732 + F746 + F749 + F768 + F1234 + F1239 + F1241 + F1244 + F1246)</f>
        <v/>
      </c>
      <c r="G1247">
        <f>(G2 + G5 + G7 + G9 + G11 + G15 + G18 + G31 + G40 + G51 + G60 + G69 + G516 + G518 + G582 + G587 + G629 + G702 + G729 + G732 + G746 + G749 + G768 + G1234 + G1239 + G1241 + G1244 + G1246)</f>
        <v/>
      </c>
      <c r="H1247">
        <f>(H2 + H5 + H7 + H9 + H11 + H15 + H18 + H31 + H40 + H51 + H60 + H69 + H516 + H518 + H582 + H587 + H629 + H702 + H729 + H732 + H746 + H749 + H768 + H1234 + H1239 + H1241 + H1244 + H1246)</f>
        <v/>
      </c>
      <c r="J1247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J1234 + J1238 + J1239 + J1240 + J1241 + J1243 + J1244 + J1245 + J1246)</f>
        <v/>
      </c>
    </row>
    <row r="1248">
      <c r="A1248" t="inlineStr">
        <is>
          <t>sw_IBUF[3]: sw_IBUF[3]_inst/O to masterReg/readData1[15]_i_1/I1sum delays + cap delay</t>
        </is>
      </c>
      <c r="E1248">
        <f>1000*(E1247 + J1247)</f>
        <v/>
      </c>
      <c r="F1248">
        <f>1000*(F1247 + J1247)</f>
        <v/>
      </c>
      <c r="G1248">
        <f>1000*(G1247 + J1247)</f>
        <v/>
      </c>
      <c r="H1248">
        <f>1000*(H1247 + J1247)</f>
        <v/>
      </c>
    </row>
    <row r="1250">
      <c r="A1250" t="inlineStr">
        <is>
          <t>sw_IBUF[3]: sw_IBUF[3]_inst/O to masterReg/readData1[15]_i_1/I1Total delay (from Vivado)</t>
        </is>
      </c>
      <c r="E1250" t="inlineStr">
        <is>
          <t>2183</t>
        </is>
      </c>
      <c r="F1250" t="inlineStr">
        <is>
          <t>1903</t>
        </is>
      </c>
      <c r="G1250" t="inlineStr">
        <is>
          <t>3747</t>
        </is>
      </c>
      <c r="H1250" t="inlineStr">
        <is>
          <t>3194</t>
        </is>
      </c>
    </row>
    <row r="1252">
      <c r="A1252" t="inlineStr">
        <is>
          <t>INT_L_X10Y48/INT_L.NL1BEG_N3-&gt;&gt;IMUX_L30</t>
        </is>
      </c>
      <c r="B1252" t="inlineStr">
        <is>
          <t>Buffer</t>
        </is>
      </c>
      <c r="C1252" t="n">
        <v>1.6107141875</v>
      </c>
      <c r="D1252" t="n">
        <v>0.007713</v>
      </c>
      <c r="E1252" t="n">
        <v>0.047</v>
      </c>
      <c r="F1252" t="n">
        <v>0.038</v>
      </c>
      <c r="G1252" t="n">
        <v>0.138</v>
      </c>
      <c r="H1252" t="n">
        <v>0.114</v>
      </c>
      <c r="I1252">
        <f>((((D1257) + (D1256))) + (D1253 + D1254))</f>
        <v/>
      </c>
      <c r="J1252">
        <f>(((((D1257) + (D1256))) + (D1253 + D1254))*C1252)</f>
        <v/>
      </c>
    </row>
    <row r="1253">
      <c r="A1253" t="inlineStr">
        <is>
          <t>INT_L_X10Y48/IMUX_L30</t>
        </is>
      </c>
      <c r="B1253" t="inlineStr">
        <is>
          <t>Part of wire</t>
        </is>
      </c>
      <c r="C1253" t="n">
        <v>0</v>
      </c>
      <c r="D1253" t="n">
        <v>0</v>
      </c>
    </row>
    <row r="1254">
      <c r="A1254" t="inlineStr">
        <is>
          <t>CLBLM_L_X10Y48/CLBLM_IMUX30</t>
        </is>
      </c>
      <c r="B1254" t="inlineStr">
        <is>
          <t>Part of wire</t>
        </is>
      </c>
      <c r="C1254" t="n">
        <v>0</v>
      </c>
      <c r="D1254" t="n">
        <v>0</v>
      </c>
      <c r="I1254">
        <f>(((D1253 + D1254)/2) + (((D1257) + (D1256))))</f>
        <v/>
      </c>
      <c r="J1254">
        <f>((C1253 + C1254)*(((D1253 + D1254)/2) + (((D1257) + (D1256)))))</f>
        <v/>
      </c>
    </row>
    <row r="1255">
      <c r="A1255" t="inlineStr">
        <is>
          <t>CLBLM_L_X10Y48/CLBLM_L.CLBLM_IMUX30-&gt;CLBLM_L_C5</t>
        </is>
      </c>
      <c r="B1255" t="inlineStr">
        <is>
          <t>PassTransistor</t>
        </is>
      </c>
      <c r="C1255" t="n">
        <v>0</v>
      </c>
      <c r="E1255" t="n">
        <v>0</v>
      </c>
      <c r="F1255" t="n">
        <v>0</v>
      </c>
      <c r="G1255" t="n">
        <v>0</v>
      </c>
      <c r="H1255" t="n">
        <v>0</v>
      </c>
      <c r="I1255">
        <f>((D1257) + (D1256))</f>
        <v/>
      </c>
      <c r="J1255">
        <f>(((D1257) + (D1256))*C1255)</f>
        <v/>
      </c>
    </row>
    <row r="1256">
      <c r="A1256" t="inlineStr">
        <is>
          <t>CLBLM_L_X10Y48/CLBLM_L_C5</t>
        </is>
      </c>
      <c r="B1256" t="inlineStr">
        <is>
          <t>Part of wire</t>
        </is>
      </c>
      <c r="C1256" t="n">
        <v>0</v>
      </c>
      <c r="D1256" t="n">
        <v>0</v>
      </c>
      <c r="I1256">
        <f>(((D1256)/2) + (D1257))</f>
        <v/>
      </c>
      <c r="J1256">
        <f>((C1256)*(((D1256)/2) + (D1257)))</f>
        <v/>
      </c>
    </row>
    <row r="1257">
      <c r="A1257" t="inlineStr">
        <is>
          <t>masterReg/readData2[14]_i_1/I1</t>
        </is>
      </c>
      <c r="B1257" t="inlineStr">
        <is>
          <t>Inpin</t>
        </is>
      </c>
      <c r="D1257" t="n">
        <v>0</v>
      </c>
      <c r="E1257" t="n">
        <v>0.042</v>
      </c>
      <c r="F1257" t="n">
        <v>0.033</v>
      </c>
      <c r="G1257" t="n">
        <v>0.114</v>
      </c>
      <c r="H1257" t="n">
        <v>0.092</v>
      </c>
    </row>
    <row r="1258">
      <c r="A1258" t="inlineStr">
        <is>
          <t>sw_IBUF[3]: sw_IBUF[3]_inst/O to masterReg/readData2[14]_i_1/I1 sum delays</t>
        </is>
      </c>
      <c r="E1258">
        <f>(E2 + E5 + E7 + E9 + E11 + E15 + E18 + E31 + E40 + E51 + E60 + E69 + E516 + E518 + E582 + E587 + E629 + E702 + E729 + E732 + E746 + E749 + E768 + E1234 + E1239 + E1252 + E1255 + E1257)</f>
        <v/>
      </c>
      <c r="F1258">
        <f>(F2 + F5 + F7 + F9 + F11 + F15 + F18 + F31 + F40 + F51 + F60 + F69 + F516 + F518 + F582 + F587 + F629 + F702 + F729 + F732 + F746 + F749 + F768 + F1234 + F1239 + F1252 + F1255 + F1257)</f>
        <v/>
      </c>
      <c r="G1258">
        <f>(G2 + G5 + G7 + G9 + G11 + G15 + G18 + G31 + G40 + G51 + G60 + G69 + G516 + G518 + G582 + G587 + G629 + G702 + G729 + G732 + G746 + G749 + G768 + G1234 + G1239 + G1252 + G1255 + G1257)</f>
        <v/>
      </c>
      <c r="H1258">
        <f>(H2 + H5 + H7 + H9 + H11 + H15 + H18 + H31 + H40 + H51 + H60 + H69 + H516 + H518 + H582 + H587 + H629 + H702 + H729 + H732 + H746 + H749 + H768 + H1234 + H1239 + H1252 + H1255 + H1257)</f>
        <v/>
      </c>
      <c r="J1258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J1234 + J1238 + J1239 + J1240 + J1252 + J1254 + J1255 + J1256 + J1257)</f>
        <v/>
      </c>
    </row>
    <row r="1259">
      <c r="A1259" t="inlineStr">
        <is>
          <t>sw_IBUF[3]: sw_IBUF[3]_inst/O to masterReg/readData2[14]_i_1/I1sum delays + cap delay</t>
        </is>
      </c>
      <c r="E1259">
        <f>1000*(E1258 + J1258)</f>
        <v/>
      </c>
      <c r="F1259">
        <f>1000*(F1258 + J1258)</f>
        <v/>
      </c>
      <c r="G1259">
        <f>1000*(G1258 + J1258)</f>
        <v/>
      </c>
      <c r="H1259">
        <f>1000*(H1258 + J1258)</f>
        <v/>
      </c>
    </row>
    <row r="1261">
      <c r="A1261" t="inlineStr">
        <is>
          <t>sw_IBUF[3]: sw_IBUF[3]_inst/O to masterReg/readData2[14]_i_1/I1Total delay (from Vivado)</t>
        </is>
      </c>
      <c r="E1261" t="inlineStr">
        <is>
          <t>2012</t>
        </is>
      </c>
      <c r="F1261" t="inlineStr">
        <is>
          <t>1765</t>
        </is>
      </c>
      <c r="G1261" t="inlineStr">
        <is>
          <t>3405</t>
        </is>
      </c>
      <c r="H1261" t="inlineStr">
        <is>
          <t>2919</t>
        </is>
      </c>
    </row>
    <row r="1263">
      <c r="A1263" t="inlineStr">
        <is>
          <t>INT_L_X10Y48/INT_L.NL1BEG_N3-&gt;&gt;NN2BEG3</t>
        </is>
      </c>
      <c r="B1263" t="inlineStr">
        <is>
          <t>Buffer</t>
        </is>
      </c>
      <c r="C1263" t="n">
        <v>1.1851186875</v>
      </c>
      <c r="D1263" t="n">
        <v>0.008473000000000001</v>
      </c>
      <c r="E1263" t="n">
        <v>0.06</v>
      </c>
      <c r="F1263" t="n">
        <v>0.05</v>
      </c>
      <c r="G1263" t="n">
        <v>0.133</v>
      </c>
      <c r="H1263" t="n">
        <v>0.11</v>
      </c>
      <c r="I1263">
        <f>((D1268 + D1279 + D1290) + (D1264 + D1265 + D1266 + D1267))</f>
        <v/>
      </c>
      <c r="J1263">
        <f>(((D1268 + D1279 + D1290) + (D1264 + D1265 + D1266 + D1267))*C1263)</f>
        <v/>
      </c>
    </row>
    <row r="1264">
      <c r="A1264" t="inlineStr">
        <is>
          <t>INT_L_X10Y48/NN2BEG3</t>
        </is>
      </c>
      <c r="B1264" t="inlineStr">
        <is>
          <t>Part of wire</t>
        </is>
      </c>
      <c r="C1264" t="n">
        <v>0</v>
      </c>
      <c r="D1264" t="n">
        <v>0</v>
      </c>
    </row>
    <row r="1265">
      <c r="A1265" t="inlineStr">
        <is>
          <t>INT_L_X10Y50/NN2END3</t>
        </is>
      </c>
      <c r="B1265" t="inlineStr">
        <is>
          <t>Part of wire</t>
        </is>
      </c>
      <c r="C1265" t="n">
        <v>0</v>
      </c>
      <c r="D1265" t="n">
        <v>0</v>
      </c>
    </row>
    <row r="1266">
      <c r="A1266" t="inlineStr">
        <is>
          <t>INT_L_X10Y49/NN2A3</t>
        </is>
      </c>
      <c r="B1266" t="inlineStr">
        <is>
          <t>Part of wire</t>
        </is>
      </c>
      <c r="C1266" t="n">
        <v>0</v>
      </c>
      <c r="D1266" t="n">
        <v>0</v>
      </c>
    </row>
    <row r="1267">
      <c r="A1267" t="inlineStr">
        <is>
          <t>BRKH_INT_X10Y49/BRKH_INT_NN2A3</t>
        </is>
      </c>
      <c r="B1267" t="inlineStr">
        <is>
          <t>Part of wire</t>
        </is>
      </c>
      <c r="C1267" t="n">
        <v>0.00523</v>
      </c>
      <c r="D1267" t="n">
        <v>0.001</v>
      </c>
      <c r="I1267">
        <f>(((D1264 + D1265 + D1266 + D1267)/2) + (D1268 + D1279 + D1290))</f>
        <v/>
      </c>
      <c r="J1267">
        <f>((C1264 + C1265 + C1266 + C1267)*(((D1264 + D1265 + D1266 + D1267)/2) + (D1268 + D1279 + D1290)))</f>
        <v/>
      </c>
    </row>
    <row r="1268">
      <c r="A1268" t="inlineStr">
        <is>
          <t>INT_L_X10Y50/INT_L.NN2END3-&gt;&gt;IMUX_L6</t>
        </is>
      </c>
      <c r="B1268" t="inlineStr">
        <is>
          <t>Buffer</t>
        </is>
      </c>
      <c r="C1268" t="n">
        <v>1.6107141875</v>
      </c>
      <c r="D1268" t="n">
        <v>0.007713</v>
      </c>
      <c r="E1268" t="n">
        <v>0.047</v>
      </c>
      <c r="F1268" t="n">
        <v>0.038</v>
      </c>
      <c r="G1268" t="n">
        <v>0.138</v>
      </c>
      <c r="H1268" t="n">
        <v>0.114</v>
      </c>
      <c r="I1268">
        <f>((((D1273) + (D1272))) + (D1269 + D1270))</f>
        <v/>
      </c>
      <c r="J1268">
        <f>(((((D1273) + (D1272))) + (D1269 + D1270))*C1268)</f>
        <v/>
      </c>
    </row>
    <row r="1269">
      <c r="A1269" t="inlineStr">
        <is>
          <t>INT_L_X10Y50/IMUX_L6</t>
        </is>
      </c>
      <c r="B1269" t="inlineStr">
        <is>
          <t>Part of wire</t>
        </is>
      </c>
      <c r="C1269" t="n">
        <v>0</v>
      </c>
      <c r="D1269" t="n">
        <v>0</v>
      </c>
    </row>
    <row r="1270">
      <c r="A1270" t="inlineStr">
        <is>
          <t>CLBLM_L_X10Y50/CLBLM_IMUX6</t>
        </is>
      </c>
      <c r="B1270" t="inlineStr">
        <is>
          <t>Part of wire</t>
        </is>
      </c>
      <c r="C1270" t="n">
        <v>0</v>
      </c>
      <c r="D1270" t="n">
        <v>0</v>
      </c>
      <c r="I1270">
        <f>(((D1269 + D1270)/2) + (((D1273) + (D1272))))</f>
        <v/>
      </c>
      <c r="J1270">
        <f>((C1269 + C1270)*(((D1269 + D1270)/2) + (((D1273) + (D1272)))))</f>
        <v/>
      </c>
    </row>
    <row r="1271">
      <c r="A1271" t="inlineStr">
        <is>
          <t>CLBLM_L_X10Y50/CLBLM_L.CLBLM_IMUX6-&gt;CLBLM_L_A1</t>
        </is>
      </c>
      <c r="B1271" t="inlineStr">
        <is>
          <t>PassTransistor</t>
        </is>
      </c>
      <c r="C1271" t="n">
        <v>0</v>
      </c>
      <c r="E1271" t="n">
        <v>0</v>
      </c>
      <c r="F1271" t="n">
        <v>0</v>
      </c>
      <c r="G1271" t="n">
        <v>0</v>
      </c>
      <c r="H1271" t="n">
        <v>0</v>
      </c>
      <c r="I1271">
        <f>((D1273) + (D1272))</f>
        <v/>
      </c>
      <c r="J1271">
        <f>(((D1273) + (D1272))*C1271)</f>
        <v/>
      </c>
    </row>
    <row r="1272">
      <c r="A1272" t="inlineStr">
        <is>
          <t>CLBLM_L_X10Y50/CLBLM_L_A1</t>
        </is>
      </c>
      <c r="B1272" t="inlineStr">
        <is>
          <t>Part of wire</t>
        </is>
      </c>
      <c r="C1272" t="n">
        <v>0</v>
      </c>
      <c r="D1272" t="n">
        <v>0</v>
      </c>
      <c r="I1272">
        <f>(((D1272)/2) + (D1273))</f>
        <v/>
      </c>
      <c r="J1272">
        <f>((C1272)*(((D1272)/2) + (D1273)))</f>
        <v/>
      </c>
    </row>
    <row r="1273">
      <c r="A1273" t="inlineStr">
        <is>
          <t>masterReg/readData1[13]_i_1/I1</t>
        </is>
      </c>
      <c r="B1273" t="inlineStr">
        <is>
          <t>Inpin</t>
        </is>
      </c>
      <c r="D1273" t="n">
        <v>0</v>
      </c>
      <c r="E1273" t="n">
        <v>0.214</v>
      </c>
      <c r="F1273" t="n">
        <v>0.172</v>
      </c>
      <c r="G1273" t="n">
        <v>0.516</v>
      </c>
      <c r="H1273" t="n">
        <v>0.416</v>
      </c>
    </row>
    <row r="1274">
      <c r="A1274" t="inlineStr">
        <is>
          <t>sw_IBUF[3]: sw_IBUF[3]_inst/O to masterReg/readData1[13]_i_1/I1 sum delays</t>
        </is>
      </c>
      <c r="E1274">
        <f>(E2 + E5 + E7 + E9 + E11 + E15 + E18 + E31 + E40 + E51 + E60 + E69 + E516 + E518 + E582 + E587 + E629 + E702 + E729 + E732 + E746 + E749 + E768 + E1234 + E1239 + E1263 + E1268 + E1271 + E1273)</f>
        <v/>
      </c>
      <c r="F1274">
        <f>(F2 + F5 + F7 + F9 + F11 + F15 + F18 + F31 + F40 + F51 + F60 + F69 + F516 + F518 + F582 + F587 + F629 + F702 + F729 + F732 + F746 + F749 + F768 + F1234 + F1239 + F1263 + F1268 + F1271 + F1273)</f>
        <v/>
      </c>
      <c r="G1274">
        <f>(G2 + G5 + G7 + G9 + G11 + G15 + G18 + G31 + G40 + G51 + G60 + G69 + G516 + G518 + G582 + G587 + G629 + G702 + G729 + G732 + G746 + G749 + G768 + G1234 + G1239 + G1263 + G1268 + G1271 + G1273)</f>
        <v/>
      </c>
      <c r="H1274">
        <f>(H2 + H5 + H7 + H9 + H11 + H15 + H18 + H31 + H40 + H51 + H60 + H69 + H516 + H518 + H582 + H587 + H629 + H702 + H729 + H732 + H746 + H749 + H768 + H1234 + H1239 + H1263 + H1268 + H1271 + H1273)</f>
        <v/>
      </c>
      <c r="J1274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J1234 + J1238 + J1239 + J1240 + J1263 + J1267 + J1268 + J1270 + J1271 + J1272 + J1273)</f>
        <v/>
      </c>
    </row>
    <row r="1275">
      <c r="A1275" t="inlineStr">
        <is>
          <t>sw_IBUF[3]: sw_IBUF[3]_inst/O to masterReg/readData1[13]_i_1/I1sum delays + cap delay</t>
        </is>
      </c>
      <c r="E1275">
        <f>1000*(E1274 + J1274)</f>
        <v/>
      </c>
      <c r="F1275">
        <f>1000*(F1274 + J1274)</f>
        <v/>
      </c>
      <c r="G1275">
        <f>1000*(G1274 + J1274)</f>
        <v/>
      </c>
      <c r="H1275">
        <f>1000*(H1274 + J1274)</f>
        <v/>
      </c>
    </row>
    <row r="1277">
      <c r="A1277" t="inlineStr">
        <is>
          <t>sw_IBUF[3]: sw_IBUF[3]_inst/O to masterReg/readData1[13]_i_1/I1Total delay (from Vivado)</t>
        </is>
      </c>
      <c r="E1277" t="inlineStr">
        <is>
          <t>2270</t>
        </is>
      </c>
      <c r="F1277" t="inlineStr">
        <is>
          <t>1980</t>
        </is>
      </c>
      <c r="G1277" t="inlineStr">
        <is>
          <t>3885</t>
        </is>
      </c>
      <c r="H1277" t="inlineStr">
        <is>
          <t>3312</t>
        </is>
      </c>
    </row>
    <row r="1279">
      <c r="A1279" t="inlineStr">
        <is>
          <t>INT_L_X10Y50/INT_L.NN2END3-&gt;&gt;IMUX_L14</t>
        </is>
      </c>
      <c r="B1279" t="inlineStr">
        <is>
          <t>Buffer</t>
        </is>
      </c>
      <c r="C1279" t="n">
        <v>1.6107141875</v>
      </c>
      <c r="D1279" t="n">
        <v>0.007713</v>
      </c>
      <c r="E1279" t="n">
        <v>0.047</v>
      </c>
      <c r="F1279" t="n">
        <v>0.038</v>
      </c>
      <c r="G1279" t="n">
        <v>0.138</v>
      </c>
      <c r="H1279" t="n">
        <v>0.114</v>
      </c>
      <c r="I1279">
        <f>((((D1284) + (D1283))) + (D1280 + D1281))</f>
        <v/>
      </c>
      <c r="J1279">
        <f>(((((D1284) + (D1283))) + (D1280 + D1281))*C1279)</f>
        <v/>
      </c>
    </row>
    <row r="1280">
      <c r="A1280" t="inlineStr">
        <is>
          <t>INT_L_X10Y50/IMUX_L14</t>
        </is>
      </c>
      <c r="B1280" t="inlineStr">
        <is>
          <t>Part of wire</t>
        </is>
      </c>
      <c r="C1280" t="n">
        <v>0</v>
      </c>
      <c r="D1280" t="n">
        <v>0</v>
      </c>
    </row>
    <row r="1281">
      <c r="A1281" t="inlineStr">
        <is>
          <t>CLBLM_L_X10Y50/CLBLM_IMUX14</t>
        </is>
      </c>
      <c r="B1281" t="inlineStr">
        <is>
          <t>Part of wire</t>
        </is>
      </c>
      <c r="C1281" t="n">
        <v>0</v>
      </c>
      <c r="D1281" t="n">
        <v>0</v>
      </c>
      <c r="I1281">
        <f>(((D1280 + D1281)/2) + (((D1284) + (D1283))))</f>
        <v/>
      </c>
      <c r="J1281">
        <f>((C1280 + C1281)*(((D1280 + D1281)/2) + (((D1284) + (D1283)))))</f>
        <v/>
      </c>
    </row>
    <row r="1282">
      <c r="A1282" t="inlineStr">
        <is>
          <t>CLBLM_L_X10Y50/CLBLM_L.CLBLM_IMUX14-&gt;CLBLM_L_B1</t>
        </is>
      </c>
      <c r="B1282" t="inlineStr">
        <is>
          <t>PassTransistor</t>
        </is>
      </c>
      <c r="C1282" t="n">
        <v>0</v>
      </c>
      <c r="E1282" t="n">
        <v>0</v>
      </c>
      <c r="F1282" t="n">
        <v>0</v>
      </c>
      <c r="G1282" t="n">
        <v>0</v>
      </c>
      <c r="H1282" t="n">
        <v>0</v>
      </c>
      <c r="I1282">
        <f>((D1284) + (D1283))</f>
        <v/>
      </c>
      <c r="J1282">
        <f>(((D1284) + (D1283))*C1282)</f>
        <v/>
      </c>
    </row>
    <row r="1283">
      <c r="A1283" t="inlineStr">
        <is>
          <t>CLBLM_L_X10Y50/CLBLM_L_B1</t>
        </is>
      </c>
      <c r="B1283" t="inlineStr">
        <is>
          <t>Part of wire</t>
        </is>
      </c>
      <c r="C1283" t="n">
        <v>0</v>
      </c>
      <c r="D1283" t="n">
        <v>0</v>
      </c>
      <c r="I1283">
        <f>(((D1283)/2) + (D1284))</f>
        <v/>
      </c>
      <c r="J1283">
        <f>((C1283)*(((D1283)/2) + (D1284)))</f>
        <v/>
      </c>
    </row>
    <row r="1284">
      <c r="A1284" t="inlineStr">
        <is>
          <t>masterReg/readData2[13]_i_1/I1</t>
        </is>
      </c>
      <c r="B1284" t="inlineStr">
        <is>
          <t>Inpin</t>
        </is>
      </c>
      <c r="D1284" t="n">
        <v>0</v>
      </c>
      <c r="E1284" t="n">
        <v>0.213</v>
      </c>
      <c r="F1284" t="n">
        <v>0.171</v>
      </c>
      <c r="G1284" t="n">
        <v>0.518</v>
      </c>
      <c r="H1284" t="n">
        <v>0.417</v>
      </c>
    </row>
    <row r="1285">
      <c r="A1285" t="inlineStr">
        <is>
          <t>sw_IBUF[3]: sw_IBUF[3]_inst/O to masterReg/readData2[13]_i_1/I1 sum delays</t>
        </is>
      </c>
      <c r="E1285">
        <f>(E2 + E5 + E7 + E9 + E11 + E15 + E18 + E31 + E40 + E51 + E60 + E69 + E516 + E518 + E582 + E587 + E629 + E702 + E729 + E732 + E746 + E749 + E768 + E1234 + E1239 + E1263 + E1279 + E1282 + E1284)</f>
        <v/>
      </c>
      <c r="F1285">
        <f>(F2 + F5 + F7 + F9 + F11 + F15 + F18 + F31 + F40 + F51 + F60 + F69 + F516 + F518 + F582 + F587 + F629 + F702 + F729 + F732 + F746 + F749 + F768 + F1234 + F1239 + F1263 + F1279 + F1282 + F1284)</f>
        <v/>
      </c>
      <c r="G1285">
        <f>(G2 + G5 + G7 + G9 + G11 + G15 + G18 + G31 + G40 + G51 + G60 + G69 + G516 + G518 + G582 + G587 + G629 + G702 + G729 + G732 + G746 + G749 + G768 + G1234 + G1239 + G1263 + G1279 + G1282 + G1284)</f>
        <v/>
      </c>
      <c r="H1285">
        <f>(H2 + H5 + H7 + H9 + H11 + H15 + H18 + H31 + H40 + H51 + H60 + H69 + H516 + H518 + H582 + H587 + H629 + H702 + H729 + H732 + H746 + H749 + H768 + H1234 + H1239 + H1263 + H1279 + H1282 + H1284)</f>
        <v/>
      </c>
      <c r="J1285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J1234 + J1238 + J1239 + J1240 + J1263 + J1267 + J1279 + J1281 + J1282 + J1283 + J1284)</f>
        <v/>
      </c>
    </row>
    <row r="1286">
      <c r="A1286" t="inlineStr">
        <is>
          <t>sw_IBUF[3]: sw_IBUF[3]_inst/O to masterReg/readData2[13]_i_1/I1sum delays + cap delay</t>
        </is>
      </c>
      <c r="E1286">
        <f>1000*(E1285 + J1285)</f>
        <v/>
      </c>
      <c r="F1286">
        <f>1000*(F1285 + J1285)</f>
        <v/>
      </c>
      <c r="G1286">
        <f>1000*(G1285 + J1285)</f>
        <v/>
      </c>
      <c r="H1286">
        <f>1000*(H1285 + J1285)</f>
        <v/>
      </c>
    </row>
    <row r="1288">
      <c r="A1288" t="inlineStr">
        <is>
          <t>sw_IBUF[3]: sw_IBUF[3]_inst/O to masterReg/readData2[13]_i_1/I1Total delay (from Vivado)</t>
        </is>
      </c>
      <c r="E1288" t="inlineStr">
        <is>
          <t>2269</t>
        </is>
      </c>
      <c r="F1288" t="inlineStr">
        <is>
          <t>1979</t>
        </is>
      </c>
      <c r="G1288" t="inlineStr">
        <is>
          <t>3885</t>
        </is>
      </c>
      <c r="H1288" t="inlineStr">
        <is>
          <t>3312</t>
        </is>
      </c>
    </row>
    <row r="1290">
      <c r="A1290" t="inlineStr">
        <is>
          <t>INT_L_X10Y50/INT_L.NN2END3-&gt;&gt;IMUX_L23</t>
        </is>
      </c>
      <c r="B1290" t="inlineStr">
        <is>
          <t>Buffer</t>
        </is>
      </c>
      <c r="C1290" t="n">
        <v>1.6107141875</v>
      </c>
      <c r="D1290" t="n">
        <v>0.007713</v>
      </c>
      <c r="E1290" t="n">
        <v>0.047</v>
      </c>
      <c r="F1290" t="n">
        <v>0.038</v>
      </c>
      <c r="G1290" t="n">
        <v>0.138</v>
      </c>
      <c r="H1290" t="n">
        <v>0.114</v>
      </c>
      <c r="I1290">
        <f>((((D1295) + (D1294))) + (D1291 + D1292))</f>
        <v/>
      </c>
      <c r="J1290">
        <f>(((((D1295) + (D1294))) + (D1291 + D1292))*C1290)</f>
        <v/>
      </c>
    </row>
    <row r="1291">
      <c r="A1291" t="inlineStr">
        <is>
          <t>INT_L_X10Y50/IMUX_L23</t>
        </is>
      </c>
      <c r="B1291" t="inlineStr">
        <is>
          <t>Part of wire</t>
        </is>
      </c>
      <c r="C1291" t="n">
        <v>0</v>
      </c>
      <c r="D1291" t="n">
        <v>0</v>
      </c>
    </row>
    <row r="1292">
      <c r="A1292" t="inlineStr">
        <is>
          <t>CLBLM_L_X10Y50/CLBLM_IMUX23</t>
        </is>
      </c>
      <c r="B1292" t="inlineStr">
        <is>
          <t>Part of wire</t>
        </is>
      </c>
      <c r="C1292" t="n">
        <v>0</v>
      </c>
      <c r="D1292" t="n">
        <v>0</v>
      </c>
      <c r="I1292">
        <f>(((D1291 + D1292)/2) + (((D1295) + (D1294))))</f>
        <v/>
      </c>
      <c r="J1292">
        <f>((C1291 + C1292)*(((D1291 + D1292)/2) + (((D1295) + (D1294)))))</f>
        <v/>
      </c>
    </row>
    <row r="1293">
      <c r="A1293" t="inlineStr">
        <is>
          <t>CLBLM_L_X10Y50/CLBLM_L.CLBLM_IMUX23-&gt;CLBLM_L_C3</t>
        </is>
      </c>
      <c r="B1293" t="inlineStr">
        <is>
          <t>PassTransistor</t>
        </is>
      </c>
      <c r="C1293" t="n">
        <v>0</v>
      </c>
      <c r="E1293" t="n">
        <v>0</v>
      </c>
      <c r="F1293" t="n">
        <v>0</v>
      </c>
      <c r="G1293" t="n">
        <v>0</v>
      </c>
      <c r="H1293" t="n">
        <v>0</v>
      </c>
      <c r="I1293">
        <f>((D1295) + (D1294))</f>
        <v/>
      </c>
      <c r="J1293">
        <f>(((D1295) + (D1294))*C1293)</f>
        <v/>
      </c>
    </row>
    <row r="1294">
      <c r="A1294" t="inlineStr">
        <is>
          <t>CLBLM_L_X10Y50/CLBLM_L_C3</t>
        </is>
      </c>
      <c r="B1294" t="inlineStr">
        <is>
          <t>Part of wire</t>
        </is>
      </c>
      <c r="C1294" t="n">
        <v>0</v>
      </c>
      <c r="D1294" t="n">
        <v>0</v>
      </c>
      <c r="I1294">
        <f>(((D1294)/2) + (D1295))</f>
        <v/>
      </c>
      <c r="J1294">
        <f>((C1294)*(((D1294)/2) + (D1295)))</f>
        <v/>
      </c>
    </row>
    <row r="1295">
      <c r="A1295" t="inlineStr">
        <is>
          <t>masterReg/readData2[15]_i_1/I1</t>
        </is>
      </c>
      <c r="B1295" t="inlineStr">
        <is>
          <t>Inpin</t>
        </is>
      </c>
      <c r="D1295" t="n">
        <v>0</v>
      </c>
      <c r="E1295" t="n">
        <v>0.137</v>
      </c>
      <c r="F1295" t="n">
        <v>0.11</v>
      </c>
      <c r="G1295" t="n">
        <v>0.351</v>
      </c>
      <c r="H1295" t="n">
        <v>0.283</v>
      </c>
    </row>
    <row r="1296">
      <c r="A1296" t="inlineStr">
        <is>
          <t>sw_IBUF[3]: sw_IBUF[3]_inst/O to masterReg/readData2[15]_i_1/I1 sum delays</t>
        </is>
      </c>
      <c r="E1296">
        <f>(E2 + E5 + E7 + E9 + E11 + E15 + E18 + E31 + E40 + E51 + E60 + E69 + E516 + E518 + E582 + E587 + E629 + E702 + E729 + E732 + E746 + E749 + E768 + E1234 + E1239 + E1263 + E1290 + E1293 + E1295)</f>
        <v/>
      </c>
      <c r="F1296">
        <f>(F2 + F5 + F7 + F9 + F11 + F15 + F18 + F31 + F40 + F51 + F60 + F69 + F516 + F518 + F582 + F587 + F629 + F702 + F729 + F732 + F746 + F749 + F768 + F1234 + F1239 + F1263 + F1290 + F1293 + F1295)</f>
        <v/>
      </c>
      <c r="G1296">
        <f>(G2 + G5 + G7 + G9 + G11 + G15 + G18 + G31 + G40 + G51 + G60 + G69 + G516 + G518 + G582 + G587 + G629 + G702 + G729 + G732 + G746 + G749 + G768 + G1234 + G1239 + G1263 + G1290 + G1293 + G1295)</f>
        <v/>
      </c>
      <c r="H1296">
        <f>(H2 + H5 + H7 + H9 + H11 + H15 + H18 + H31 + H40 + H51 + H60 + H69 + H516 + H518 + H582 + H587 + H629 + H702 + H729 + H732 + H746 + H749 + H768 + H1234 + H1239 + H1263 + H1290 + H1293 + H1295)</f>
        <v/>
      </c>
      <c r="J1296">
        <f>(J2 + J4 + J5 + J6 + J7 + J8 + J9 + J10 + J11 + J14 + J15 + J17 + J18 + J30 + J31 + J39 + J40 + J50 + J51 + J59 + J60 + J68 + J69 + J77 + J516 + J517 + J518 + J521 + J582 + J586 + J587 + J590 + J629 + J636 + J702 + J706 + J729 + J731 + J732 + J734 + J746 + J748 + J749 + J756 + J768 + J772 + J1234 + J1238 + J1239 + J1240 + J1263 + J1267 + J1290 + J1292 + J1293 + J1294 + J1295)</f>
        <v/>
      </c>
    </row>
    <row r="1297">
      <c r="A1297" t="inlineStr">
        <is>
          <t>sw_IBUF[3]: sw_IBUF[3]_inst/O to masterReg/readData2[15]_i_1/I1sum delays + cap delay</t>
        </is>
      </c>
      <c r="E1297">
        <f>1000*(E1296 + J1296)</f>
        <v/>
      </c>
      <c r="F1297">
        <f>1000*(F1296 + J1296)</f>
        <v/>
      </c>
      <c r="G1297">
        <f>1000*(G1296 + J1296)</f>
        <v/>
      </c>
      <c r="H1297">
        <f>1000*(H1296 + J1296)</f>
        <v/>
      </c>
    </row>
    <row r="1299">
      <c r="A1299" t="inlineStr">
        <is>
          <t>sw_IBUF[3]: sw_IBUF[3]_inst/O to masterReg/readData2[15]_i_1/I1Total delay (from Vivado)</t>
        </is>
      </c>
      <c r="E1299" t="inlineStr">
        <is>
          <t>2193</t>
        </is>
      </c>
      <c r="F1299" t="inlineStr">
        <is>
          <t>1918</t>
        </is>
      </c>
      <c r="G1299" t="inlineStr">
        <is>
          <t>3737</t>
        </is>
      </c>
      <c r="H1299" t="inlineStr">
        <is>
          <t>3194</t>
        </is>
      </c>
    </row>
    <row r="1301">
      <c r="A1301" t="inlineStr">
        <is>
          <t>INT_L_X8Y45/INT_L.NR1END2-&gt;&gt;NL1BEG1</t>
        </is>
      </c>
      <c r="B1301" t="inlineStr">
        <is>
          <t>Buffer</t>
        </is>
      </c>
      <c r="C1301" t="n">
        <v>1.16220225</v>
      </c>
      <c r="D1301" t="n">
        <v>0.008429000000000001</v>
      </c>
      <c r="E1301" t="n">
        <v>0.053</v>
      </c>
      <c r="F1301" t="n">
        <v>0.044</v>
      </c>
      <c r="G1301" t="n">
        <v>0.13</v>
      </c>
      <c r="H1301" t="n">
        <v>0.107</v>
      </c>
      <c r="I1301">
        <f>((D1304 + D1315) + (D1302 + D1303))</f>
        <v/>
      </c>
      <c r="J1301">
        <f>(((D1304 + D1315) + (D1302 + D1303))*C1301)</f>
        <v/>
      </c>
    </row>
    <row r="1302">
      <c r="A1302" t="inlineStr">
        <is>
          <t>INT_L_X8Y45/NL1BEG1</t>
        </is>
      </c>
      <c r="B1302" t="inlineStr">
        <is>
          <t>Part of wire</t>
        </is>
      </c>
      <c r="C1302" t="n">
        <v>0</v>
      </c>
      <c r="D1302" t="n">
        <v>0</v>
      </c>
    </row>
    <row r="1303">
      <c r="A1303" t="inlineStr">
        <is>
          <t>INT_L_X8Y46/NL1END1</t>
        </is>
      </c>
      <c r="B1303" t="inlineStr">
        <is>
          <t>Part of wire</t>
        </is>
      </c>
      <c r="C1303" t="n">
        <v>0</v>
      </c>
      <c r="D1303" t="n">
        <v>0</v>
      </c>
      <c r="I1303">
        <f>(((D1302 + D1303)/2) + (D1304 + D1315))</f>
        <v/>
      </c>
      <c r="J1303">
        <f>((C1302 + C1303)*(((D1302 + D1303)/2) + (D1304 + D1315)))</f>
        <v/>
      </c>
    </row>
    <row r="1304">
      <c r="A1304" t="inlineStr">
        <is>
          <t>INT_L_X8Y46/INT_L.NL1END1-&gt;&gt;IMUX_L9</t>
        </is>
      </c>
      <c r="B1304" t="inlineStr">
        <is>
          <t>Buffer</t>
        </is>
      </c>
      <c r="C1304" t="n">
        <v>1.6107141875</v>
      </c>
      <c r="D1304" t="n">
        <v>0.007713</v>
      </c>
      <c r="E1304" t="n">
        <v>0.047</v>
      </c>
      <c r="F1304" t="n">
        <v>0.038</v>
      </c>
      <c r="G1304" t="n">
        <v>0.138</v>
      </c>
      <c r="H1304" t="n">
        <v>0.114</v>
      </c>
      <c r="I1304">
        <f>((((D1309) + (D1308))) + (D1305 + D1306))</f>
        <v/>
      </c>
      <c r="J1304">
        <f>(((((D1309) + (D1308))) + (D1305 + D1306))*C1304)</f>
        <v/>
      </c>
    </row>
    <row r="1305">
      <c r="A1305" t="inlineStr">
        <is>
          <t>INT_L_X8Y46/IMUX_L9</t>
        </is>
      </c>
      <c r="B1305" t="inlineStr">
        <is>
          <t>Part of wire</t>
        </is>
      </c>
      <c r="C1305" t="n">
        <v>0</v>
      </c>
      <c r="D1305" t="n">
        <v>0</v>
      </c>
    </row>
    <row r="1306">
      <c r="A1306" t="inlineStr">
        <is>
          <t>CLBLM_L_X8Y46/CLBLM_IMUX9</t>
        </is>
      </c>
      <c r="B1306" t="inlineStr">
        <is>
          <t>Part of wire</t>
        </is>
      </c>
      <c r="C1306" t="n">
        <v>0</v>
      </c>
      <c r="D1306" t="n">
        <v>0</v>
      </c>
      <c r="I1306">
        <f>(((D1305 + D1306)/2) + (((D1309) + (D1308))))</f>
        <v/>
      </c>
      <c r="J1306">
        <f>((C1305 + C1306)*(((D1305 + D1306)/2) + (((D1309) + (D1308)))))</f>
        <v/>
      </c>
    </row>
    <row r="1307">
      <c r="A1307" t="inlineStr">
        <is>
          <t>CLBLM_L_X8Y46/CLBLM_L.CLBLM_IMUX9-&gt;CLBLM_L_A5</t>
        </is>
      </c>
      <c r="B1307" t="inlineStr">
        <is>
          <t>PassTransistor</t>
        </is>
      </c>
      <c r="C1307" t="n">
        <v>0</v>
      </c>
      <c r="E1307" t="n">
        <v>0</v>
      </c>
      <c r="F1307" t="n">
        <v>0</v>
      </c>
      <c r="G1307" t="n">
        <v>0</v>
      </c>
      <c r="H1307" t="n">
        <v>0</v>
      </c>
      <c r="I1307">
        <f>((D1309) + (D1308))</f>
        <v/>
      </c>
      <c r="J1307">
        <f>(((D1309) + (D1308))*C1307)</f>
        <v/>
      </c>
    </row>
    <row r="1308">
      <c r="A1308" t="inlineStr">
        <is>
          <t>CLBLM_L_X8Y46/CLBLM_L_A5</t>
        </is>
      </c>
      <c r="B1308" t="inlineStr">
        <is>
          <t>Part of wire</t>
        </is>
      </c>
      <c r="C1308" t="n">
        <v>0</v>
      </c>
      <c r="D1308" t="n">
        <v>0</v>
      </c>
      <c r="I1308">
        <f>(((D1308)/2) + (D1309))</f>
        <v/>
      </c>
      <c r="J1308">
        <f>((C1308)*(((D1308)/2) + (D1309)))</f>
        <v/>
      </c>
    </row>
    <row r="1309">
      <c r="A1309" t="inlineStr">
        <is>
          <t>masterReg/readData1[12]_i_1/I1</t>
        </is>
      </c>
      <c r="B1309" t="inlineStr">
        <is>
          <t>Inpin</t>
        </is>
      </c>
      <c r="D1309" t="n">
        <v>0</v>
      </c>
      <c r="E1309" t="n">
        <v>0.042</v>
      </c>
      <c r="F1309" t="n">
        <v>0.033</v>
      </c>
      <c r="G1309" t="n">
        <v>0.112</v>
      </c>
      <c r="H1309" t="n">
        <v>0.091</v>
      </c>
    </row>
    <row r="1310">
      <c r="A1310" t="inlineStr">
        <is>
          <t>sw_IBUF[3]: sw_IBUF[3]_inst/O to masterReg/readData1[12]_i_1/I1 sum delays</t>
        </is>
      </c>
      <c r="E1310">
        <f>(E2 + E5 + E7 + E9 + E11 + E15 + E18 + E31 + E40 + E51 + E60 + E69 + E516 + E518 + E582 + E587 + E629 + E702 + E729 + E1301 + E1304 + E1307 + E1309)</f>
        <v/>
      </c>
      <c r="F1310">
        <f>(F2 + F5 + F7 + F9 + F11 + F15 + F18 + F31 + F40 + F51 + F60 + F69 + F516 + F518 + F582 + F587 + F629 + F702 + F729 + F1301 + F1304 + F1307 + F1309)</f>
        <v/>
      </c>
      <c r="G1310">
        <f>(G2 + G5 + G7 + G9 + G11 + G15 + G18 + G31 + G40 + G51 + G60 + G69 + G516 + G518 + G582 + G587 + G629 + G702 + G729 + G1301 + G1304 + G1307 + G1309)</f>
        <v/>
      </c>
      <c r="H1310">
        <f>(H2 + H5 + H7 + H9 + H11 + H15 + H18 + H31 + H40 + H51 + H60 + H69 + H516 + H518 + H582 + H587 + H629 + H702 + H729 + H1301 + H1304 + H1307 + H1309)</f>
        <v/>
      </c>
      <c r="J1310">
        <f>(J2 + J4 + J5 + J6 + J7 + J8 + J9 + J10 + J11 + J14 + J15 + J17 + J18 + J30 + J31 + J39 + J40 + J50 + J51 + J59 + J60 + J68 + J69 + J77 + J516 + J517 + J518 + J521 + J582 + J586 + J587 + J590 + J629 + J636 + J702 + J706 + J729 + J731 + J1301 + J1303 + J1304 + J1306 + J1307 + J1308 + J1309)</f>
        <v/>
      </c>
    </row>
    <row r="1311">
      <c r="A1311" t="inlineStr">
        <is>
          <t>sw_IBUF[3]: sw_IBUF[3]_inst/O to masterReg/readData1[12]_i_1/I1sum delays + cap delay</t>
        </is>
      </c>
      <c r="E1311">
        <f>1000*(E1310 + J1310)</f>
        <v/>
      </c>
      <c r="F1311">
        <f>1000*(F1310 + J1310)</f>
        <v/>
      </c>
      <c r="G1311">
        <f>1000*(G1310 + J1310)</f>
        <v/>
      </c>
      <c r="H1311">
        <f>1000*(H1310 + J1310)</f>
        <v/>
      </c>
    </row>
    <row r="1313">
      <c r="A1313" t="inlineStr">
        <is>
          <t>sw_IBUF[3]: sw_IBUF[3]_inst/O to masterReg/readData1[12]_i_1/I1Total delay (from Vivado)</t>
        </is>
      </c>
      <c r="E1313" t="inlineStr">
        <is>
          <t>1685</t>
        </is>
      </c>
      <c r="F1313" t="inlineStr">
        <is>
          <t>1481</t>
        </is>
      </c>
      <c r="G1313" t="inlineStr">
        <is>
          <t>2769</t>
        </is>
      </c>
      <c r="H1313" t="inlineStr">
        <is>
          <t>2378</t>
        </is>
      </c>
    </row>
    <row r="1315">
      <c r="A1315" t="inlineStr">
        <is>
          <t>INT_L_X8Y46/INT_L.NL1END1-&gt;&gt;IMUX_L26</t>
        </is>
      </c>
      <c r="B1315" t="inlineStr">
        <is>
          <t>Buffer</t>
        </is>
      </c>
      <c r="C1315" t="n">
        <v>1.6107141875</v>
      </c>
      <c r="D1315" t="n">
        <v>0.007713</v>
      </c>
      <c r="E1315" t="n">
        <v>0.047</v>
      </c>
      <c r="F1315" t="n">
        <v>0.038</v>
      </c>
      <c r="G1315" t="n">
        <v>0.138</v>
      </c>
      <c r="H1315" t="n">
        <v>0.114</v>
      </c>
      <c r="I1315">
        <f>((((D1320) + (D1319))) + (D1316 + D1317))</f>
        <v/>
      </c>
      <c r="J1315">
        <f>(((((D1320) + (D1319))) + (D1316 + D1317))*C1315)</f>
        <v/>
      </c>
    </row>
    <row r="1316">
      <c r="A1316" t="inlineStr">
        <is>
          <t>INT_L_X8Y46/IMUX_L26</t>
        </is>
      </c>
      <c r="B1316" t="inlineStr">
        <is>
          <t>Part of wire</t>
        </is>
      </c>
      <c r="C1316" t="n">
        <v>0</v>
      </c>
      <c r="D1316" t="n">
        <v>0</v>
      </c>
    </row>
    <row r="1317">
      <c r="A1317" t="inlineStr">
        <is>
          <t>CLBLM_L_X8Y46/CLBLM_IMUX26</t>
        </is>
      </c>
      <c r="B1317" t="inlineStr">
        <is>
          <t>Part of wire</t>
        </is>
      </c>
      <c r="C1317" t="n">
        <v>0</v>
      </c>
      <c r="D1317" t="n">
        <v>0</v>
      </c>
      <c r="I1317">
        <f>(((D1316 + D1317)/2) + (((D1320) + (D1319))))</f>
        <v/>
      </c>
      <c r="J1317">
        <f>((C1316 + C1317)*(((D1316 + D1317)/2) + (((D1320) + (D1319)))))</f>
        <v/>
      </c>
    </row>
    <row r="1318">
      <c r="A1318" t="inlineStr">
        <is>
          <t>CLBLM_L_X8Y46/CLBLM_L.CLBLM_IMUX26-&gt;CLBLM_L_B4</t>
        </is>
      </c>
      <c r="B1318" t="inlineStr">
        <is>
          <t>PassTransistor</t>
        </is>
      </c>
      <c r="C1318" t="n">
        <v>0</v>
      </c>
      <c r="E1318" t="n">
        <v>0</v>
      </c>
      <c r="F1318" t="n">
        <v>0</v>
      </c>
      <c r="G1318" t="n">
        <v>0</v>
      </c>
      <c r="H1318" t="n">
        <v>0</v>
      </c>
      <c r="I1318">
        <f>((D1320) + (D1319))</f>
        <v/>
      </c>
      <c r="J1318">
        <f>(((D1320) + (D1319))*C1318)</f>
        <v/>
      </c>
    </row>
    <row r="1319">
      <c r="A1319" t="inlineStr">
        <is>
          <t>CLBLM_L_X8Y46/CLBLM_L_B4</t>
        </is>
      </c>
      <c r="B1319" t="inlineStr">
        <is>
          <t>Part of wire</t>
        </is>
      </c>
      <c r="C1319" t="n">
        <v>0</v>
      </c>
      <c r="D1319" t="n">
        <v>0</v>
      </c>
      <c r="I1319">
        <f>(((D1319)/2) + (D1320))</f>
        <v/>
      </c>
      <c r="J1319">
        <f>((C1319)*(((D1319)/2) + (D1320)))</f>
        <v/>
      </c>
    </row>
    <row r="1320">
      <c r="A1320" t="inlineStr">
        <is>
          <t>masterReg/readData2[12]_i_1/I1</t>
        </is>
      </c>
      <c r="B1320" t="inlineStr">
        <is>
          <t>Inpin</t>
        </is>
      </c>
      <c r="D1320" t="n">
        <v>0</v>
      </c>
      <c r="E1320" t="n">
        <v>0.107</v>
      </c>
      <c r="F1320" t="n">
        <v>0.08599999999999999</v>
      </c>
      <c r="G1320" t="n">
        <v>0.282</v>
      </c>
      <c r="H1320" t="n">
        <v>0.228</v>
      </c>
    </row>
    <row r="1321">
      <c r="A1321" t="inlineStr">
        <is>
          <t>sw_IBUF[3]: sw_IBUF[3]_inst/O to masterReg/readData2[12]_i_1/I1 sum delays</t>
        </is>
      </c>
      <c r="E1321">
        <f>(E2 + E5 + E7 + E9 + E11 + E15 + E18 + E31 + E40 + E51 + E60 + E69 + E516 + E518 + E582 + E587 + E629 + E702 + E729 + E1301 + E1315 + E1318 + E1320)</f>
        <v/>
      </c>
      <c r="F1321">
        <f>(F2 + F5 + F7 + F9 + F11 + F15 + F18 + F31 + F40 + F51 + F60 + F69 + F516 + F518 + F582 + F587 + F629 + F702 + F729 + F1301 + F1315 + F1318 + F1320)</f>
        <v/>
      </c>
      <c r="G1321">
        <f>(G2 + G5 + G7 + G9 + G11 + G15 + G18 + G31 + G40 + G51 + G60 + G69 + G516 + G518 + G582 + G587 + G629 + G702 + G729 + G1301 + G1315 + G1318 + G1320)</f>
        <v/>
      </c>
      <c r="H1321">
        <f>(H2 + H5 + H7 + H9 + H11 + H15 + H18 + H31 + H40 + H51 + H60 + H69 + H516 + H518 + H582 + H587 + H629 + H702 + H729 + H1301 + H1315 + H1318 + H1320)</f>
        <v/>
      </c>
      <c r="J1321">
        <f>(J2 + J4 + J5 + J6 + J7 + J8 + J9 + J10 + J11 + J14 + J15 + J17 + J18 + J30 + J31 + J39 + J40 + J50 + J51 + J59 + J60 + J68 + J69 + J77 + J516 + J517 + J518 + J521 + J582 + J586 + J587 + J590 + J629 + J636 + J702 + J706 + J729 + J731 + J1301 + J1303 + J1315 + J1317 + J1318 + J1319 + J1320)</f>
        <v/>
      </c>
    </row>
    <row r="1322">
      <c r="A1322" t="inlineStr">
        <is>
          <t>sw_IBUF[3]: sw_IBUF[3]_inst/O to masterReg/readData2[12]_i_1/I1sum delays + cap delay</t>
        </is>
      </c>
      <c r="E1322">
        <f>1000*(E1321 + J1321)</f>
        <v/>
      </c>
      <c r="F1322">
        <f>1000*(F1321 + J1321)</f>
        <v/>
      </c>
      <c r="G1322">
        <f>1000*(G1321 + J1321)</f>
        <v/>
      </c>
      <c r="H1322">
        <f>1000*(H1321 + J1321)</f>
        <v/>
      </c>
    </row>
    <row r="1324">
      <c r="A1324" t="inlineStr">
        <is>
          <t>sw_IBUF[3]: sw_IBUF[3]_inst/O to masterReg/readData2[12]_i_1/I1Total delay (from Vivado)</t>
        </is>
      </c>
      <c r="E1324" t="inlineStr">
        <is>
          <t>1750</t>
        </is>
      </c>
      <c r="F1324" t="inlineStr">
        <is>
          <t>1534</t>
        </is>
      </c>
      <c r="G1324" t="inlineStr">
        <is>
          <t>2910</t>
        </is>
      </c>
      <c r="H1324" t="inlineStr">
        <is>
          <t>2490</t>
        </is>
      </c>
    </row>
    <row r="1326">
      <c r="A1326" t="inlineStr">
        <is>
          <t>INT_L_X8Y44/INT_L.EL1END2-&gt;&gt;EE2BEG2</t>
        </is>
      </c>
      <c r="B1326" t="inlineStr">
        <is>
          <t>Buffer</t>
        </is>
      </c>
      <c r="C1326" t="n">
        <v>1.1851186875</v>
      </c>
      <c r="D1326" t="n">
        <v>0.008473000000000001</v>
      </c>
      <c r="E1326" t="n">
        <v>0.06</v>
      </c>
      <c r="F1326" t="n">
        <v>0.05</v>
      </c>
      <c r="G1326" t="n">
        <v>0.134</v>
      </c>
      <c r="H1326" t="n">
        <v>0.111</v>
      </c>
      <c r="I1326">
        <f>((D1334 + D1350 + D1361 + D1372) + (D1327 + D1328 + D1329 + D1330 + D1331 + D1332 + D1333))</f>
        <v/>
      </c>
      <c r="J1326">
        <f>(((D1334 + D1350 + D1361 + D1372) + (D1327 + D1328 + D1329 + D1330 + D1331 + D1332 + D1333))*C1326)</f>
        <v/>
      </c>
    </row>
    <row r="1327">
      <c r="A1327" t="inlineStr">
        <is>
          <t>INT_L_X8Y44/EE2BEG2</t>
        </is>
      </c>
      <c r="B1327" t="inlineStr">
        <is>
          <t>Part of wire</t>
        </is>
      </c>
      <c r="C1327" t="n">
        <v>0</v>
      </c>
      <c r="D1327" t="n">
        <v>0</v>
      </c>
    </row>
    <row r="1328">
      <c r="A1328" t="inlineStr">
        <is>
          <t>INT_L_X10Y44/EE2END2</t>
        </is>
      </c>
      <c r="B1328" t="inlineStr">
        <is>
          <t>Part of wire</t>
        </is>
      </c>
      <c r="C1328" t="n">
        <v>0</v>
      </c>
      <c r="D1328" t="n">
        <v>0</v>
      </c>
    </row>
    <row r="1329">
      <c r="A1329" t="inlineStr">
        <is>
          <t>INT_R_X9Y44/EE2A2</t>
        </is>
      </c>
      <c r="B1329" t="inlineStr">
        <is>
          <t>Part of wire</t>
        </is>
      </c>
      <c r="C1329" t="n">
        <v>0</v>
      </c>
      <c r="D1329" t="n">
        <v>0</v>
      </c>
    </row>
    <row r="1330">
      <c r="A1330" t="inlineStr">
        <is>
          <t>INT_INTERFACE_R_X9Y44/INT_INTERFACE_EE2A2</t>
        </is>
      </c>
      <c r="B1330" t="inlineStr">
        <is>
          <t>Part of wire</t>
        </is>
      </c>
      <c r="C1330" t="n">
        <v>0</v>
      </c>
      <c r="D1330" t="n">
        <v>0</v>
      </c>
    </row>
    <row r="1331">
      <c r="A1331" t="inlineStr">
        <is>
          <t>DSP_R_X9Y40/DSP_EE2A2_4</t>
        </is>
      </c>
      <c r="B1331" t="inlineStr">
        <is>
          <t>Part of wire</t>
        </is>
      </c>
      <c r="C1331" t="n">
        <v>0.04743</v>
      </c>
      <c r="D1331" t="n">
        <v>0.011</v>
      </c>
    </row>
    <row r="1332">
      <c r="A1332" t="inlineStr">
        <is>
          <t>VBRK_X29Y46/VBRK_EE2A2</t>
        </is>
      </c>
      <c r="B1332" t="inlineStr">
        <is>
          <t>Part of wire</t>
        </is>
      </c>
      <c r="C1332" t="n">
        <v>0.01211</v>
      </c>
      <c r="D1332" t="n">
        <v>0.00162</v>
      </c>
    </row>
    <row r="1333">
      <c r="A1333" t="inlineStr">
        <is>
          <t>CLBLM_L_X10Y44/CLBLM_EE2A2</t>
        </is>
      </c>
      <c r="B1333" t="inlineStr">
        <is>
          <t>Part of wire</t>
        </is>
      </c>
      <c r="C1333" t="n">
        <v>0</v>
      </c>
      <c r="D1333" t="n">
        <v>0</v>
      </c>
      <c r="I1333">
        <f>(((D1327 + D1328 + D1329 + D1330 + D1331 + D1332 + D1333)/2) + (D1334 + D1350 + D1361 + D1372))</f>
        <v/>
      </c>
      <c r="J1333">
        <f>((C1327 + C1328 + C1329 + C1330 + C1331 + C1332 + C1333)*(((D1327 + D1328 + D1329 + D1330 + D1331 + D1332 + D1333)/2) + (D1334 + D1350 + D1361 + D1372)))</f>
        <v/>
      </c>
    </row>
    <row r="1334">
      <c r="A1334" t="inlineStr">
        <is>
          <t>INT_L_X10Y44/INT_L.EE2END2-&gt;&gt;BYP_ALT3</t>
        </is>
      </c>
      <c r="B1334" t="inlineStr">
        <is>
          <t>Buffer</t>
        </is>
      </c>
      <c r="C1334" t="n">
        <v>0</v>
      </c>
      <c r="D1334" t="n">
        <v>0.00757</v>
      </c>
      <c r="E1334" t="n">
        <v>0</v>
      </c>
      <c r="F1334" t="n">
        <v>0</v>
      </c>
      <c r="G1334" t="n">
        <v>0</v>
      </c>
      <c r="H1334" t="n">
        <v>0</v>
      </c>
      <c r="I1334">
        <f>((D1336) + (D1335))</f>
        <v/>
      </c>
      <c r="J1334">
        <f>(((D1336) + (D1335))*C1334)</f>
        <v/>
      </c>
    </row>
    <row r="1335">
      <c r="A1335" t="inlineStr">
        <is>
          <t>INT_L_X10Y44/BYP_ALT3</t>
        </is>
      </c>
      <c r="B1335" t="inlineStr">
        <is>
          <t>Part of wire</t>
        </is>
      </c>
      <c r="C1335" t="n">
        <v>0</v>
      </c>
      <c r="D1335" t="n">
        <v>0</v>
      </c>
      <c r="I1335">
        <f>(((D1335)/2) + (D1336))</f>
        <v/>
      </c>
      <c r="J1335">
        <f>((C1335)*(((D1335)/2) + (D1336)))</f>
        <v/>
      </c>
    </row>
    <row r="1336">
      <c r="A1336" t="inlineStr">
        <is>
          <t>INT_L_X10Y44/INT_L.BYP_ALT3-&gt;&gt;BYP_BOUNCE3</t>
        </is>
      </c>
      <c r="B1336" t="inlineStr">
        <is>
          <t>Buffer</t>
        </is>
      </c>
      <c r="C1336" t="n">
        <v>1.4764880625</v>
      </c>
      <c r="D1336" t="n">
        <v>0</v>
      </c>
      <c r="E1336" t="n">
        <v>0.059</v>
      </c>
      <c r="F1336" t="n">
        <v>0.049</v>
      </c>
      <c r="G1336" t="n">
        <v>0.178</v>
      </c>
      <c r="H1336" t="n">
        <v>0.147</v>
      </c>
      <c r="I1336">
        <f>((D1339) + (D1337 + D1338))</f>
        <v/>
      </c>
      <c r="J1336">
        <f>(((D1339) + (D1337 + D1338))*C1336)</f>
        <v/>
      </c>
    </row>
    <row r="1337">
      <c r="A1337" t="inlineStr">
        <is>
          <t>INT_L_X10Y44/BYP_BOUNCE3</t>
        </is>
      </c>
      <c r="B1337" t="inlineStr">
        <is>
          <t>Part of wire</t>
        </is>
      </c>
      <c r="C1337" t="n">
        <v>0</v>
      </c>
      <c r="D1337" t="n">
        <v>0</v>
      </c>
    </row>
    <row r="1338">
      <c r="A1338" t="inlineStr">
        <is>
          <t>INT_L_X10Y45/BYP_BOUNCE_N3_3</t>
        </is>
      </c>
      <c r="B1338" t="inlineStr">
        <is>
          <t>Part of wire</t>
        </is>
      </c>
      <c r="C1338" t="n">
        <v>0</v>
      </c>
      <c r="D1338" t="n">
        <v>0</v>
      </c>
      <c r="I1338">
        <f>(((D1337 + D1338)/2) + (D1339))</f>
        <v/>
      </c>
      <c r="J1338">
        <f>((C1337 + C1338)*(((D1337 + D1338)/2) + (D1339)))</f>
        <v/>
      </c>
    </row>
    <row r="1339">
      <c r="A1339" t="inlineStr">
        <is>
          <t>INT_L_X10Y44/INT_L.BYP_BOUNCE3-&gt;&gt;IMUX_L15</t>
        </is>
      </c>
      <c r="B1339" t="inlineStr">
        <is>
          <t>Buffer</t>
        </is>
      </c>
      <c r="C1339" t="n">
        <v>1.6107141875</v>
      </c>
      <c r="D1339" t="n">
        <v>0.007713</v>
      </c>
      <c r="E1339" t="n">
        <v>0.047</v>
      </c>
      <c r="F1339" t="n">
        <v>0.038</v>
      </c>
      <c r="G1339" t="n">
        <v>0.138</v>
      </c>
      <c r="H1339" t="n">
        <v>0.114</v>
      </c>
      <c r="I1339">
        <f>((((D1344) + (D1343))) + (D1340 + D1341))</f>
        <v/>
      </c>
      <c r="J1339">
        <f>(((((D1344) + (D1343))) + (D1340 + D1341))*C1339)</f>
        <v/>
      </c>
    </row>
    <row r="1340">
      <c r="A1340" t="inlineStr">
        <is>
          <t>INT_L_X10Y44/IMUX_L15</t>
        </is>
      </c>
      <c r="B1340" t="inlineStr">
        <is>
          <t>Part of wire</t>
        </is>
      </c>
      <c r="C1340" t="n">
        <v>0</v>
      </c>
      <c r="D1340" t="n">
        <v>0</v>
      </c>
    </row>
    <row r="1341">
      <c r="A1341" t="inlineStr">
        <is>
          <t>CLBLM_L_X10Y44/CLBLM_IMUX15</t>
        </is>
      </c>
      <c r="B1341" t="inlineStr">
        <is>
          <t>Part of wire</t>
        </is>
      </c>
      <c r="C1341" t="n">
        <v>0</v>
      </c>
      <c r="D1341" t="n">
        <v>0</v>
      </c>
      <c r="I1341">
        <f>(((D1340 + D1341)/2) + (((D1344) + (D1343))))</f>
        <v/>
      </c>
      <c r="J1341">
        <f>((C1340 + C1341)*(((D1340 + D1341)/2) + (((D1344) + (D1343)))))</f>
        <v/>
      </c>
    </row>
    <row r="1342">
      <c r="A1342" t="inlineStr">
        <is>
          <t>CLBLM_L_X10Y44/CLBLM_L.CLBLM_IMUX15-&gt;CLBLM_M_B1</t>
        </is>
      </c>
      <c r="B1342" t="inlineStr">
        <is>
          <t>PassTransistor</t>
        </is>
      </c>
      <c r="C1342" t="n">
        <v>0</v>
      </c>
      <c r="E1342" t="n">
        <v>0</v>
      </c>
      <c r="F1342" t="n">
        <v>0</v>
      </c>
      <c r="G1342" t="n">
        <v>0</v>
      </c>
      <c r="H1342" t="n">
        <v>0</v>
      </c>
      <c r="I1342">
        <f>((D1344) + (D1343))</f>
        <v/>
      </c>
      <c r="J1342">
        <f>(((D1344) + (D1343))*C1342)</f>
        <v/>
      </c>
    </row>
    <row r="1343">
      <c r="A1343" t="inlineStr">
        <is>
          <t>CLBLM_L_X10Y44/CLBLM_M_B1</t>
        </is>
      </c>
      <c r="B1343" t="inlineStr">
        <is>
          <t>Part of wire</t>
        </is>
      </c>
      <c r="C1343" t="n">
        <v>0</v>
      </c>
      <c r="D1343" t="n">
        <v>0</v>
      </c>
      <c r="I1343">
        <f>(((D1343)/2) + (D1344))</f>
        <v/>
      </c>
      <c r="J1343">
        <f>((C1343)*(((D1343)/2) + (D1344)))</f>
        <v/>
      </c>
    </row>
    <row r="1344">
      <c r="A1344" t="inlineStr">
        <is>
          <t>masterReg/readData1[11]_i_1/I1</t>
        </is>
      </c>
      <c r="B1344" t="inlineStr">
        <is>
          <t>Inpin</t>
        </is>
      </c>
      <c r="D1344" t="n">
        <v>0</v>
      </c>
      <c r="E1344" t="n">
        <v>0.218</v>
      </c>
      <c r="F1344" t="n">
        <v>0.175</v>
      </c>
      <c r="G1344" t="n">
        <v>0.521</v>
      </c>
      <c r="H1344" t="n">
        <v>0.42</v>
      </c>
    </row>
    <row r="1345">
      <c r="A1345" t="inlineStr">
        <is>
          <t>sw_IBUF[3]: sw_IBUF[3]_inst/O to masterReg/readData1[11]_i_1/I1 sum delays</t>
        </is>
      </c>
      <c r="E1345">
        <f>(E2 + E5 + E7 + E9 + E11 + E15 + E18 + E31 + E40 + E51 + E60 + E69 + E516 + E518 + E582 + E587 + E629 + E702 + E1326 + E1334 + E1336 + E1339 + E1342 + E1344)</f>
        <v/>
      </c>
      <c r="F1345">
        <f>(F2 + F5 + F7 + F9 + F11 + F15 + F18 + F31 + F40 + F51 + F60 + F69 + F516 + F518 + F582 + F587 + F629 + F702 + F1326 + F1334 + F1336 + F1339 + F1342 + F1344)</f>
        <v/>
      </c>
      <c r="G1345">
        <f>(G2 + G5 + G7 + G9 + G11 + G15 + G18 + G31 + G40 + G51 + G60 + G69 + G516 + G518 + G582 + G587 + G629 + G702 + G1326 + G1334 + G1336 + G1339 + G1342 + G1344)</f>
        <v/>
      </c>
      <c r="H1345">
        <f>(H2 + H5 + H7 + H9 + H11 + H15 + H18 + H31 + H40 + H51 + H60 + H69 + H516 + H518 + H582 + H587 + H629 + H702 + H1326 + H1334 + H1336 + H1339 + H1342 + H1344)</f>
        <v/>
      </c>
      <c r="J1345">
        <f>(J2 + J4 + J5 + J6 + J7 + J8 + J9 + J10 + J11 + J14 + J15 + J17 + J18 + J30 + J31 + J39 + J40 + J50 + J51 + J59 + J60 + J68 + J69 + J77 + J516 + J517 + J518 + J521 + J582 + J586 + J587 + J590 + J629 + J636 + J702 + J706 + J1326 + J1333 + J1334 + J1335 + J1336 + J1338 + J1339 + J1341 + J1342 + J1343 + J1344)</f>
        <v/>
      </c>
    </row>
    <row r="1346">
      <c r="A1346" t="inlineStr">
        <is>
          <t>sw_IBUF[3]: sw_IBUF[3]_inst/O to masterReg/readData1[11]_i_1/I1sum delays + cap delay</t>
        </is>
      </c>
      <c r="E1346">
        <f>1000*(E1345 + J1345)</f>
        <v/>
      </c>
      <c r="F1346">
        <f>1000*(F1345 + J1345)</f>
        <v/>
      </c>
      <c r="G1346">
        <f>1000*(G1345 + J1345)</f>
        <v/>
      </c>
      <c r="H1346">
        <f>1000*(H1345 + J1345)</f>
        <v/>
      </c>
    </row>
    <row r="1348">
      <c r="A1348" t="inlineStr">
        <is>
          <t>sw_IBUF[3]: sw_IBUF[3]_inst/O to masterReg/readData1[11]_i_1/I1Total delay (from Vivado)</t>
        </is>
      </c>
      <c r="E1348" t="inlineStr">
        <is>
          <t>1896</t>
        </is>
      </c>
      <c r="F1348" t="inlineStr">
        <is>
          <t>1657</t>
        </is>
      </c>
      <c r="G1348" t="inlineStr">
        <is>
          <t>3182</t>
        </is>
      </c>
      <c r="H1348" t="inlineStr">
        <is>
          <t>2714</t>
        </is>
      </c>
    </row>
    <row r="1350">
      <c r="A1350" t="inlineStr">
        <is>
          <t>INT_L_X10Y44/INT_L.EE2END2-&gt;&gt;IMUX_L29</t>
        </is>
      </c>
      <c r="B1350" t="inlineStr">
        <is>
          <t>Buffer</t>
        </is>
      </c>
      <c r="C1350" t="n">
        <v>1.6107141875</v>
      </c>
      <c r="D1350" t="n">
        <v>0.007713</v>
      </c>
      <c r="E1350" t="n">
        <v>0.047</v>
      </c>
      <c r="F1350" t="n">
        <v>0.038</v>
      </c>
      <c r="G1350" t="n">
        <v>0.138</v>
      </c>
      <c r="H1350" t="n">
        <v>0.114</v>
      </c>
      <c r="I1350">
        <f>((((D1355) + (D1354))) + (D1351 + D1352))</f>
        <v/>
      </c>
      <c r="J1350">
        <f>(((((D1355) + (D1354))) + (D1351 + D1352))*C1350)</f>
        <v/>
      </c>
    </row>
    <row r="1351">
      <c r="A1351" t="inlineStr">
        <is>
          <t>INT_L_X10Y44/IMUX_L29</t>
        </is>
      </c>
      <c r="B1351" t="inlineStr">
        <is>
          <t>Part of wire</t>
        </is>
      </c>
      <c r="C1351" t="n">
        <v>0</v>
      </c>
      <c r="D1351" t="n">
        <v>0</v>
      </c>
    </row>
    <row r="1352">
      <c r="A1352" t="inlineStr">
        <is>
          <t>CLBLM_L_X10Y44/CLBLM_IMUX29</t>
        </is>
      </c>
      <c r="B1352" t="inlineStr">
        <is>
          <t>Part of wire</t>
        </is>
      </c>
      <c r="C1352" t="n">
        <v>0</v>
      </c>
      <c r="D1352" t="n">
        <v>0</v>
      </c>
      <c r="I1352">
        <f>(((D1351 + D1352)/2) + (((D1355) + (D1354))))</f>
        <v/>
      </c>
      <c r="J1352">
        <f>((C1351 + C1352)*(((D1351 + D1352)/2) + (((D1355) + (D1354)))))</f>
        <v/>
      </c>
    </row>
    <row r="1353">
      <c r="A1353" t="inlineStr">
        <is>
          <t>CLBLM_L_X10Y44/CLBLM_L.CLBLM_IMUX29-&gt;CLBLM_M_C2</t>
        </is>
      </c>
      <c r="B1353" t="inlineStr">
        <is>
          <t>PassTransistor</t>
        </is>
      </c>
      <c r="C1353" t="n">
        <v>0</v>
      </c>
      <c r="E1353" t="n">
        <v>0</v>
      </c>
      <c r="F1353" t="n">
        <v>0</v>
      </c>
      <c r="G1353" t="n">
        <v>0</v>
      </c>
      <c r="H1353" t="n">
        <v>0</v>
      </c>
      <c r="I1353">
        <f>((D1355) + (D1354))</f>
        <v/>
      </c>
      <c r="J1353">
        <f>(((D1355) + (D1354))*C1353)</f>
        <v/>
      </c>
    </row>
    <row r="1354">
      <c r="A1354" t="inlineStr">
        <is>
          <t>CLBLM_L_X10Y44/CLBLM_M_C2</t>
        </is>
      </c>
      <c r="B1354" t="inlineStr">
        <is>
          <t>Part of wire</t>
        </is>
      </c>
      <c r="C1354" t="n">
        <v>0</v>
      </c>
      <c r="D1354" t="n">
        <v>0</v>
      </c>
      <c r="I1354">
        <f>(((D1354)/2) + (D1355))</f>
        <v/>
      </c>
      <c r="J1354">
        <f>((C1354)*(((D1354)/2) + (D1355)))</f>
        <v/>
      </c>
    </row>
    <row r="1355">
      <c r="A1355" t="inlineStr">
        <is>
          <t>masterReg/readData2[11]_i_1/I1</t>
        </is>
      </c>
      <c r="B1355" t="inlineStr">
        <is>
          <t>Inpin</t>
        </is>
      </c>
      <c r="D1355" t="n">
        <v>0</v>
      </c>
      <c r="E1355" t="n">
        <v>0.214</v>
      </c>
      <c r="F1355" t="n">
        <v>0.172</v>
      </c>
      <c r="G1355" t="n">
        <v>0.506</v>
      </c>
      <c r="H1355" t="n">
        <v>0.408</v>
      </c>
    </row>
    <row r="1356">
      <c r="A1356" t="inlineStr">
        <is>
          <t>sw_IBUF[3]: sw_IBUF[3]_inst/O to masterReg/readData2[11]_i_1/I1 sum delays</t>
        </is>
      </c>
      <c r="E1356">
        <f>(E2 + E5 + E7 + E9 + E11 + E15 + E18 + E31 + E40 + E51 + E60 + E69 + E516 + E518 + E582 + E587 + E629 + E702 + E1326 + E1350 + E1353 + E1355)</f>
        <v/>
      </c>
      <c r="F1356">
        <f>(F2 + F5 + F7 + F9 + F11 + F15 + F18 + F31 + F40 + F51 + F60 + F69 + F516 + F518 + F582 + F587 + F629 + F702 + F1326 + F1350 + F1353 + F1355)</f>
        <v/>
      </c>
      <c r="G1356">
        <f>(G2 + G5 + G7 + G9 + G11 + G15 + G18 + G31 + G40 + G51 + G60 + G69 + G516 + G518 + G582 + G587 + G629 + G702 + G1326 + G1350 + G1353 + G1355)</f>
        <v/>
      </c>
      <c r="H1356">
        <f>(H2 + H5 + H7 + H9 + H11 + H15 + H18 + H31 + H40 + H51 + H60 + H69 + H516 + H518 + H582 + H587 + H629 + H702 + H1326 + H1350 + H1353 + H1355)</f>
        <v/>
      </c>
      <c r="J1356">
        <f>(J2 + J4 + J5 + J6 + J7 + J8 + J9 + J10 + J11 + J14 + J15 + J17 + J18 + J30 + J31 + J39 + J40 + J50 + J51 + J59 + J60 + J68 + J69 + J77 + J516 + J517 + J518 + J521 + J582 + J586 + J587 + J590 + J629 + J636 + J702 + J706 + J1326 + J1333 + J1350 + J1352 + J1353 + J1354 + J1355)</f>
        <v/>
      </c>
    </row>
    <row r="1357">
      <c r="A1357" t="inlineStr">
        <is>
          <t>sw_IBUF[3]: sw_IBUF[3]_inst/O to masterReg/readData2[11]_i_1/I1sum delays + cap delay</t>
        </is>
      </c>
      <c r="E1357">
        <f>1000*(E1356 + J1356)</f>
        <v/>
      </c>
      <c r="F1357">
        <f>1000*(F1356 + J1356)</f>
        <v/>
      </c>
      <c r="G1357">
        <f>1000*(G1356 + J1356)</f>
        <v/>
      </c>
      <c r="H1357">
        <f>1000*(H1356 + J1356)</f>
        <v/>
      </c>
    </row>
    <row r="1359">
      <c r="A1359" t="inlineStr">
        <is>
          <t>sw_IBUF[3]: sw_IBUF[3]_inst/O to masterReg/readData2[11]_i_1/I1Total delay (from Vivado)</t>
        </is>
      </c>
      <c r="E1359" t="inlineStr">
        <is>
          <t>1824</t>
        </is>
      </c>
      <c r="F1359" t="inlineStr">
        <is>
          <t>1596</t>
        </is>
      </c>
      <c r="G1359" t="inlineStr">
        <is>
          <t>3031</t>
        </is>
      </c>
      <c r="H1359" t="inlineStr">
        <is>
          <t>2589</t>
        </is>
      </c>
    </row>
    <row r="1361">
      <c r="A1361" t="inlineStr">
        <is>
          <t>INT_L_X10Y44/INT_L.EE2END2-&gt;&gt;IMUX_L45</t>
        </is>
      </c>
      <c r="B1361" t="inlineStr">
        <is>
          <t>Buffer</t>
        </is>
      </c>
      <c r="C1361" t="n">
        <v>1.6107141875</v>
      </c>
      <c r="D1361" t="n">
        <v>0.007713</v>
      </c>
      <c r="E1361" t="n">
        <v>0.047</v>
      </c>
      <c r="F1361" t="n">
        <v>0.038</v>
      </c>
      <c r="G1361" t="n">
        <v>0.138</v>
      </c>
      <c r="H1361" t="n">
        <v>0.114</v>
      </c>
      <c r="I1361">
        <f>((((D1366) + (D1365))) + (D1362 + D1363))</f>
        <v/>
      </c>
      <c r="J1361">
        <f>(((((D1366) + (D1365))) + (D1362 + D1363))*C1361)</f>
        <v/>
      </c>
    </row>
    <row r="1362">
      <c r="A1362" t="inlineStr">
        <is>
          <t>INT_L_X10Y44/IMUX_L45</t>
        </is>
      </c>
      <c r="B1362" t="inlineStr">
        <is>
          <t>Part of wire</t>
        </is>
      </c>
      <c r="C1362" t="n">
        <v>0</v>
      </c>
      <c r="D1362" t="n">
        <v>0</v>
      </c>
    </row>
    <row r="1363">
      <c r="A1363" t="inlineStr">
        <is>
          <t>CLBLM_L_X10Y44/CLBLM_IMUX45</t>
        </is>
      </c>
      <c r="B1363" t="inlineStr">
        <is>
          <t>Part of wire</t>
        </is>
      </c>
      <c r="C1363" t="n">
        <v>0</v>
      </c>
      <c r="D1363" t="n">
        <v>0</v>
      </c>
      <c r="I1363">
        <f>(((D1362 + D1363)/2) + (((D1366) + (D1365))))</f>
        <v/>
      </c>
      <c r="J1363">
        <f>((C1362 + C1363)*(((D1362 + D1363)/2) + (((D1366) + (D1365)))))</f>
        <v/>
      </c>
    </row>
    <row r="1364">
      <c r="A1364" t="inlineStr">
        <is>
          <t>CLBLM_L_X10Y44/CLBLM_L.CLBLM_IMUX45-&gt;CLBLM_M_D2</t>
        </is>
      </c>
      <c r="B1364" t="inlineStr">
        <is>
          <t>PassTransistor</t>
        </is>
      </c>
      <c r="C1364" t="n">
        <v>0</v>
      </c>
      <c r="E1364" t="n">
        <v>0</v>
      </c>
      <c r="F1364" t="n">
        <v>0</v>
      </c>
      <c r="G1364" t="n">
        <v>0</v>
      </c>
      <c r="H1364" t="n">
        <v>0</v>
      </c>
      <c r="I1364">
        <f>((D1366) + (D1365))</f>
        <v/>
      </c>
      <c r="J1364">
        <f>(((D1366) + (D1365))*C1364)</f>
        <v/>
      </c>
    </row>
    <row r="1365">
      <c r="A1365" t="inlineStr">
        <is>
          <t>CLBLM_L_X10Y44/CLBLM_M_D2</t>
        </is>
      </c>
      <c r="B1365" t="inlineStr">
        <is>
          <t>Part of wire</t>
        </is>
      </c>
      <c r="C1365" t="n">
        <v>0</v>
      </c>
      <c r="D1365" t="n">
        <v>0</v>
      </c>
      <c r="I1365">
        <f>(((D1365)/2) + (D1366))</f>
        <v/>
      </c>
      <c r="J1365">
        <f>((C1365)*(((D1365)/2) + (D1366)))</f>
        <v/>
      </c>
    </row>
    <row r="1366">
      <c r="A1366" t="inlineStr">
        <is>
          <t>masterReg/register_reg_r1_0_31_6_11_i_5/I1</t>
        </is>
      </c>
      <c r="B1366" t="inlineStr">
        <is>
          <t>Inpin</t>
        </is>
      </c>
      <c r="D1366" t="n">
        <v>0</v>
      </c>
      <c r="E1366" t="n">
        <v>0.219</v>
      </c>
      <c r="F1366" t="n">
        <v>0.141</v>
      </c>
      <c r="G1366" t="n">
        <v>0.52</v>
      </c>
      <c r="H1366" t="n">
        <v>0.293</v>
      </c>
    </row>
    <row r="1367">
      <c r="A1367" t="inlineStr">
        <is>
          <t>sw_IBUF[3]: sw_IBUF[3]_inst/O to masterReg/register_reg_r1_0_31_6_11_i_5/I1 sum delays</t>
        </is>
      </c>
      <c r="E1367">
        <f>(E2 + E5 + E7 + E9 + E11 + E15 + E18 + E31 + E40 + E51 + E60 + E69 + E516 + E518 + E582 + E587 + E629 + E702 + E1326 + E1361 + E1364 + E1366)</f>
        <v/>
      </c>
      <c r="F1367">
        <f>(F2 + F5 + F7 + F9 + F11 + F15 + F18 + F31 + F40 + F51 + F60 + F69 + F516 + F518 + F582 + F587 + F629 + F702 + F1326 + F1361 + F1364 + F1366)</f>
        <v/>
      </c>
      <c r="G1367">
        <f>(G2 + G5 + G7 + G9 + G11 + G15 + G18 + G31 + G40 + G51 + G60 + G69 + G516 + G518 + G582 + G587 + G629 + G702 + G1326 + G1361 + G1364 + G1366)</f>
        <v/>
      </c>
      <c r="H1367">
        <f>(H2 + H5 + H7 + H9 + H11 + H15 + H18 + H31 + H40 + H51 + H60 + H69 + H516 + H518 + H582 + H587 + H629 + H702 + H1326 + H1361 + H1364 + H1366)</f>
        <v/>
      </c>
      <c r="J1367">
        <f>(J2 + J4 + J5 + J6 + J7 + J8 + J9 + J10 + J11 + J14 + J15 + J17 + J18 + J30 + J31 + J39 + J40 + J50 + J51 + J59 + J60 + J68 + J69 + J77 + J516 + J517 + J518 + J521 + J582 + J586 + J587 + J590 + J629 + J636 + J702 + J706 + J1326 + J1333 + J1361 + J1363 + J1364 + J1365 + J1366)</f>
        <v/>
      </c>
    </row>
    <row r="1368">
      <c r="A1368" t="inlineStr">
        <is>
          <t>sw_IBUF[3]: sw_IBUF[3]_inst/O to masterReg/register_reg_r1_0_31_6_11_i_5/I1sum delays + cap delay</t>
        </is>
      </c>
      <c r="E1368">
        <f>1000*(E1367 + J1367)</f>
        <v/>
      </c>
      <c r="F1368">
        <f>1000*(F1367 + J1367)</f>
        <v/>
      </c>
      <c r="G1368">
        <f>1000*(G1367 + J1367)</f>
        <v/>
      </c>
      <c r="H1368">
        <f>1000*(H1367 + J1367)</f>
        <v/>
      </c>
    </row>
    <row r="1370">
      <c r="A1370" t="inlineStr">
        <is>
          <t>sw_IBUF[3]: sw_IBUF[3]_inst/O to masterReg/register_reg_r1_0_31_6_11_i_5/I1Total delay (from Vivado)</t>
        </is>
      </c>
      <c r="E1370" t="inlineStr">
        <is>
          <t>1829</t>
        </is>
      </c>
      <c r="F1370" t="inlineStr">
        <is>
          <t>1565</t>
        </is>
      </c>
      <c r="G1370" t="inlineStr">
        <is>
          <t>3042</t>
        </is>
      </c>
      <c r="H1370" t="inlineStr">
        <is>
          <t>2494</t>
        </is>
      </c>
    </row>
    <row r="1372">
      <c r="A1372" t="inlineStr">
        <is>
          <t>INT_L_X10Y44/INT_L.EE2END2-&gt;&gt;SL1BEG2</t>
        </is>
      </c>
      <c r="B1372" t="inlineStr">
        <is>
          <t>Buffer</t>
        </is>
      </c>
      <c r="C1372" t="n">
        <v>1.16220225</v>
      </c>
      <c r="D1372" t="n">
        <v>0.008429000000000001</v>
      </c>
      <c r="E1372" t="n">
        <v>0.054</v>
      </c>
      <c r="F1372" t="n">
        <v>0.044</v>
      </c>
      <c r="G1372" t="n">
        <v>0.131</v>
      </c>
      <c r="H1372" t="n">
        <v>0.108</v>
      </c>
      <c r="I1372">
        <f>((D1375 + D1386 + D1401) + (D1373 + D1374))</f>
        <v/>
      </c>
      <c r="J1372">
        <f>(((D1375 + D1386 + D1401) + (D1373 + D1374))*C1372)</f>
        <v/>
      </c>
    </row>
    <row r="1373">
      <c r="A1373" t="inlineStr">
        <is>
          <t>INT_L_X10Y44/SL1BEG2</t>
        </is>
      </c>
      <c r="B1373" t="inlineStr">
        <is>
          <t>Part of wire</t>
        </is>
      </c>
      <c r="C1373" t="n">
        <v>0</v>
      </c>
      <c r="D1373" t="n">
        <v>0</v>
      </c>
    </row>
    <row r="1374">
      <c r="A1374" t="inlineStr">
        <is>
          <t>INT_L_X10Y43/SL1END2</t>
        </is>
      </c>
      <c r="B1374" t="inlineStr">
        <is>
          <t>Part of wire</t>
        </is>
      </c>
      <c r="C1374" t="n">
        <v>0</v>
      </c>
      <c r="D1374" t="n">
        <v>0</v>
      </c>
      <c r="I1374">
        <f>(((D1373 + D1374)/2) + (D1375 + D1386 + D1401))</f>
        <v/>
      </c>
      <c r="J1374">
        <f>((C1373 + C1374)*(((D1373 + D1374)/2) + (D1375 + D1386 + D1401)))</f>
        <v/>
      </c>
    </row>
    <row r="1375">
      <c r="A1375" t="inlineStr">
        <is>
          <t>INT_L_X10Y43/INT_L.SL1END2-&gt;&gt;IMUX_L4</t>
        </is>
      </c>
      <c r="B1375" t="inlineStr">
        <is>
          <t>Buffer</t>
        </is>
      </c>
      <c r="C1375" t="n">
        <v>1.6107141875</v>
      </c>
      <c r="D1375" t="n">
        <v>0.007713</v>
      </c>
      <c r="E1375" t="n">
        <v>0.047</v>
      </c>
      <c r="F1375" t="n">
        <v>0.038</v>
      </c>
      <c r="G1375" t="n">
        <v>0.138</v>
      </c>
      <c r="H1375" t="n">
        <v>0.114</v>
      </c>
      <c r="I1375">
        <f>((((D1380) + (D1379))) + (D1376 + D1377))</f>
        <v/>
      </c>
      <c r="J1375">
        <f>(((((D1380) + (D1379))) + (D1376 + D1377))*C1375)</f>
        <v/>
      </c>
    </row>
    <row r="1376">
      <c r="A1376" t="inlineStr">
        <is>
          <t>INT_L_X10Y43/IMUX_L4</t>
        </is>
      </c>
      <c r="B1376" t="inlineStr">
        <is>
          <t>Part of wire</t>
        </is>
      </c>
      <c r="C1376" t="n">
        <v>0</v>
      </c>
      <c r="D1376" t="n">
        <v>0</v>
      </c>
    </row>
    <row r="1377">
      <c r="A1377" t="inlineStr">
        <is>
          <t>CLBLM_L_X10Y43/CLBLM_IMUX4</t>
        </is>
      </c>
      <c r="B1377" t="inlineStr">
        <is>
          <t>Part of wire</t>
        </is>
      </c>
      <c r="C1377" t="n">
        <v>0</v>
      </c>
      <c r="D1377" t="n">
        <v>0</v>
      </c>
      <c r="I1377">
        <f>(((D1376 + D1377)/2) + (((D1380) + (D1379))))</f>
        <v/>
      </c>
      <c r="J1377">
        <f>((C1376 + C1377)*(((D1376 + D1377)/2) + (((D1380) + (D1379)))))</f>
        <v/>
      </c>
    </row>
    <row r="1378">
      <c r="A1378" t="inlineStr">
        <is>
          <t>CLBLM_L_X10Y43/CLBLM_L.CLBLM_IMUX4-&gt;CLBLM_M_A6</t>
        </is>
      </c>
      <c r="B1378" t="inlineStr">
        <is>
          <t>PassTransistor</t>
        </is>
      </c>
      <c r="C1378" t="n">
        <v>0</v>
      </c>
      <c r="E1378" t="n">
        <v>0</v>
      </c>
      <c r="F1378" t="n">
        <v>0</v>
      </c>
      <c r="G1378" t="n">
        <v>0</v>
      </c>
      <c r="H1378" t="n">
        <v>0</v>
      </c>
      <c r="I1378">
        <f>((D1380) + (D1379))</f>
        <v/>
      </c>
      <c r="J1378">
        <f>(((D1380) + (D1379))*C1378)</f>
        <v/>
      </c>
    </row>
    <row r="1379">
      <c r="A1379" t="inlineStr">
        <is>
          <t>CLBLM_L_X10Y43/CLBLM_M_A6</t>
        </is>
      </c>
      <c r="B1379" t="inlineStr">
        <is>
          <t>Part of wire</t>
        </is>
      </c>
      <c r="C1379" t="n">
        <v>0</v>
      </c>
      <c r="D1379" t="n">
        <v>0</v>
      </c>
      <c r="I1379">
        <f>(((D1379)/2) + (D1380))</f>
        <v/>
      </c>
      <c r="J1379">
        <f>((C1379)*(((D1379)/2) + (D1380)))</f>
        <v/>
      </c>
    </row>
    <row r="1380">
      <c r="A1380" t="inlineStr">
        <is>
          <t>masterReg/readData1[9]_i_1/I1</t>
        </is>
      </c>
      <c r="B1380" t="inlineStr">
        <is>
          <t>Inpin</t>
        </is>
      </c>
      <c r="D1380" t="n">
        <v>0</v>
      </c>
      <c r="E1380" t="n">
        <v>0.008</v>
      </c>
      <c r="F1380" t="n">
        <v>0.007</v>
      </c>
      <c r="G1380" t="n">
        <v>0.016</v>
      </c>
      <c r="H1380" t="n">
        <v>0.013</v>
      </c>
    </row>
    <row r="1381">
      <c r="A1381" t="inlineStr">
        <is>
          <t>sw_IBUF[3]: sw_IBUF[3]_inst/O to masterReg/readData1[9]_i_1/I1 sum delays</t>
        </is>
      </c>
      <c r="E1381">
        <f>(E2 + E5 + E7 + E9 + E11 + E15 + E18 + E31 + E40 + E51 + E60 + E69 + E516 + E518 + E582 + E587 + E629 + E702 + E1326 + E1372 + E1375 + E1378 + E1380)</f>
        <v/>
      </c>
      <c r="F1381">
        <f>(F2 + F5 + F7 + F9 + F11 + F15 + F18 + F31 + F40 + F51 + F60 + F69 + F516 + F518 + F582 + F587 + F629 + F702 + F1326 + F1372 + F1375 + F1378 + F1380)</f>
        <v/>
      </c>
      <c r="G1381">
        <f>(G2 + G5 + G7 + G9 + G11 + G15 + G18 + G31 + G40 + G51 + G60 + G69 + G516 + G518 + G582 + G587 + G629 + G702 + G1326 + G1372 + G1375 + G1378 + G1380)</f>
        <v/>
      </c>
      <c r="H1381">
        <f>(H2 + H5 + H7 + H9 + H11 + H15 + H18 + H31 + H40 + H51 + H60 + H69 + H516 + H518 + H582 + H587 + H629 + H702 + H1326 + H1372 + H1375 + H1378 + H1380)</f>
        <v/>
      </c>
      <c r="J1381">
        <f>(J2 + J4 + J5 + J6 + J7 + J8 + J9 + J10 + J11 + J14 + J15 + J17 + J18 + J30 + J31 + J39 + J40 + J50 + J51 + J59 + J60 + J68 + J69 + J77 + J516 + J517 + J518 + J521 + J582 + J586 + J587 + J590 + J629 + J636 + J702 + J706 + J1326 + J1333 + J1372 + J1374 + J1375 + J1377 + J1378 + J1379 + J1380)</f>
        <v/>
      </c>
    </row>
    <row r="1382">
      <c r="A1382" t="inlineStr">
        <is>
          <t>sw_IBUF[3]: sw_IBUF[3]_inst/O to masterReg/readData1[9]_i_1/I1sum delays + cap delay</t>
        </is>
      </c>
      <c r="E1382">
        <f>1000*(E1381 + J1381)</f>
        <v/>
      </c>
      <c r="F1382">
        <f>1000*(F1381 + J1381)</f>
        <v/>
      </c>
      <c r="G1382">
        <f>1000*(G1381 + J1381)</f>
        <v/>
      </c>
      <c r="H1382">
        <f>1000*(H1381 + J1381)</f>
        <v/>
      </c>
    </row>
    <row r="1384">
      <c r="A1384" t="inlineStr">
        <is>
          <t>sw_IBUF[3]: sw_IBUF[3]_inst/O to masterReg/readData1[9]_i_1/I1Total delay (from Vivado)</t>
        </is>
      </c>
      <c r="E1384" t="inlineStr">
        <is>
          <t>1696</t>
        </is>
      </c>
      <c r="F1384" t="inlineStr">
        <is>
          <t>1499</t>
        </is>
      </c>
      <c r="G1384" t="inlineStr">
        <is>
          <t>2739</t>
        </is>
      </c>
      <c r="H1384" t="inlineStr">
        <is>
          <t>2361</t>
        </is>
      </c>
    </row>
    <row r="1386">
      <c r="A1386" t="inlineStr">
        <is>
          <t>INT_L_X10Y43/INT_L.SL1END2-&gt;&gt;FAN_ALT7</t>
        </is>
      </c>
      <c r="B1386" t="inlineStr">
        <is>
          <t>Buffer</t>
        </is>
      </c>
      <c r="C1386" t="n">
        <v>0</v>
      </c>
      <c r="D1386" t="n">
        <v>0.00757</v>
      </c>
      <c r="E1386" t="n">
        <v>0</v>
      </c>
      <c r="F1386" t="n">
        <v>0</v>
      </c>
      <c r="G1386" t="n">
        <v>0</v>
      </c>
      <c r="H1386" t="n">
        <v>0</v>
      </c>
      <c r="I1386">
        <f>((D1388) + (D1387))</f>
        <v/>
      </c>
      <c r="J1386">
        <f>(((D1388) + (D1387))*C1386)</f>
        <v/>
      </c>
    </row>
    <row r="1387">
      <c r="A1387" t="inlineStr">
        <is>
          <t>INT_L_X10Y43/FAN_ALT7</t>
        </is>
      </c>
      <c r="B1387" t="inlineStr">
        <is>
          <t>Part of wire</t>
        </is>
      </c>
      <c r="C1387" t="n">
        <v>0</v>
      </c>
      <c r="D1387" t="n">
        <v>0</v>
      </c>
      <c r="I1387">
        <f>(((D1387)/2) + (D1388))</f>
        <v/>
      </c>
      <c r="J1387">
        <f>((C1387)*(((D1387)/2) + (D1388)))</f>
        <v/>
      </c>
    </row>
    <row r="1388">
      <c r="A1388" t="inlineStr">
        <is>
          <t>INT_L_X10Y43/INT_L.FAN_ALT7-&gt;&gt;FAN_BOUNCE7</t>
        </is>
      </c>
      <c r="B1388" t="inlineStr">
        <is>
          <t>Buffer</t>
        </is>
      </c>
      <c r="C1388" t="n">
        <v>1.4764880625</v>
      </c>
      <c r="D1388" t="n">
        <v>0</v>
      </c>
      <c r="E1388" t="n">
        <v>0.059</v>
      </c>
      <c r="F1388" t="n">
        <v>0.049</v>
      </c>
      <c r="G1388" t="n">
        <v>0.178</v>
      </c>
      <c r="H1388" t="n">
        <v>0.147</v>
      </c>
      <c r="I1388">
        <f>((D1390) + (D1389))</f>
        <v/>
      </c>
      <c r="J1388">
        <f>(((D1390) + (D1389))*C1388)</f>
        <v/>
      </c>
    </row>
    <row r="1389">
      <c r="A1389" t="inlineStr">
        <is>
          <t>INT_L_X10Y43/FAN_BOUNCE7</t>
        </is>
      </c>
      <c r="B1389" t="inlineStr">
        <is>
          <t>Part of wire</t>
        </is>
      </c>
      <c r="C1389" t="n">
        <v>0</v>
      </c>
      <c r="D1389" t="n">
        <v>0</v>
      </c>
      <c r="I1389">
        <f>(((D1389)/2) + (D1390))</f>
        <v/>
      </c>
      <c r="J1389">
        <f>((C1389)*(((D1389)/2) + (D1390)))</f>
        <v/>
      </c>
    </row>
    <row r="1390">
      <c r="A1390" t="inlineStr">
        <is>
          <t>INT_L_X10Y43/INT_L.FAN_BOUNCE7-&gt;&gt;IMUX_L24</t>
        </is>
      </c>
      <c r="B1390" t="inlineStr">
        <is>
          <t>Buffer</t>
        </is>
      </c>
      <c r="C1390" t="n">
        <v>1.6107141875</v>
      </c>
      <c r="D1390" t="n">
        <v>0.007713</v>
      </c>
      <c r="E1390" t="n">
        <v>0.047</v>
      </c>
      <c r="F1390" t="n">
        <v>0.038</v>
      </c>
      <c r="G1390" t="n">
        <v>0.138</v>
      </c>
      <c r="H1390" t="n">
        <v>0.114</v>
      </c>
      <c r="I1390">
        <f>((((D1395) + (D1394))) + (D1391 + D1392))</f>
        <v/>
      </c>
      <c r="J1390">
        <f>(((((D1395) + (D1394))) + (D1391 + D1392))*C1390)</f>
        <v/>
      </c>
    </row>
    <row r="1391">
      <c r="A1391" t="inlineStr">
        <is>
          <t>INT_L_X10Y43/IMUX_L24</t>
        </is>
      </c>
      <c r="B1391" t="inlineStr">
        <is>
          <t>Part of wire</t>
        </is>
      </c>
      <c r="C1391" t="n">
        <v>0</v>
      </c>
      <c r="D1391" t="n">
        <v>0</v>
      </c>
    </row>
    <row r="1392">
      <c r="A1392" t="inlineStr">
        <is>
          <t>CLBLM_L_X10Y43/CLBLM_IMUX24</t>
        </is>
      </c>
      <c r="B1392" t="inlineStr">
        <is>
          <t>Part of wire</t>
        </is>
      </c>
      <c r="C1392" t="n">
        <v>0</v>
      </c>
      <c r="D1392" t="n">
        <v>0</v>
      </c>
      <c r="I1392">
        <f>(((D1391 + D1392)/2) + (((D1395) + (D1394))))</f>
        <v/>
      </c>
      <c r="J1392">
        <f>((C1391 + C1392)*(((D1391 + D1392)/2) + (((D1395) + (D1394)))))</f>
        <v/>
      </c>
    </row>
    <row r="1393">
      <c r="A1393" t="inlineStr">
        <is>
          <t>CLBLM_L_X10Y43/CLBLM_L.CLBLM_IMUX24-&gt;CLBLM_M_B5</t>
        </is>
      </c>
      <c r="B1393" t="inlineStr">
        <is>
          <t>PassTransistor</t>
        </is>
      </c>
      <c r="C1393" t="n">
        <v>0</v>
      </c>
      <c r="E1393" t="n">
        <v>0</v>
      </c>
      <c r="F1393" t="n">
        <v>0</v>
      </c>
      <c r="G1393" t="n">
        <v>0</v>
      </c>
      <c r="H1393" t="n">
        <v>0</v>
      </c>
      <c r="I1393">
        <f>((D1395) + (D1394))</f>
        <v/>
      </c>
      <c r="J1393">
        <f>(((D1395) + (D1394))*C1393)</f>
        <v/>
      </c>
    </row>
    <row r="1394">
      <c r="A1394" t="inlineStr">
        <is>
          <t>CLBLM_L_X10Y43/CLBLM_M_B5</t>
        </is>
      </c>
      <c r="B1394" t="inlineStr">
        <is>
          <t>Part of wire</t>
        </is>
      </c>
      <c r="C1394" t="n">
        <v>0</v>
      </c>
      <c r="D1394" t="n">
        <v>0</v>
      </c>
      <c r="I1394">
        <f>(((D1394)/2) + (D1395))</f>
        <v/>
      </c>
      <c r="J1394">
        <f>((C1394)*(((D1394)/2) + (D1395)))</f>
        <v/>
      </c>
    </row>
    <row r="1395">
      <c r="A1395" t="inlineStr">
        <is>
          <t>masterReg/readData2[9]_i_1/I1</t>
        </is>
      </c>
      <c r="B1395" t="inlineStr">
        <is>
          <t>Inpin</t>
        </is>
      </c>
      <c r="D1395" t="n">
        <v>0</v>
      </c>
      <c r="E1395" t="n">
        <v>0.052</v>
      </c>
      <c r="F1395" t="n">
        <v>0.042</v>
      </c>
      <c r="G1395" t="n">
        <v>0.137</v>
      </c>
      <c r="H1395" t="n">
        <v>0.111</v>
      </c>
    </row>
    <row r="1396">
      <c r="A1396" t="inlineStr">
        <is>
          <t>sw_IBUF[3]: sw_IBUF[3]_inst/O to masterReg/readData2[9]_i_1/I1 sum delays</t>
        </is>
      </c>
      <c r="E1396">
        <f>(E2 + E5 + E7 + E9 + E11 + E15 + E18 + E31 + E40 + E51 + E60 + E69 + E516 + E518 + E582 + E587 + E629 + E702 + E1326 + E1372 + E1386 + E1388 + E1390 + E1393 + E1395)</f>
        <v/>
      </c>
      <c r="F1396">
        <f>(F2 + F5 + F7 + F9 + F11 + F15 + F18 + F31 + F40 + F51 + F60 + F69 + F516 + F518 + F582 + F587 + F629 + F702 + F1326 + F1372 + F1386 + F1388 + F1390 + F1393 + F1395)</f>
        <v/>
      </c>
      <c r="G1396">
        <f>(G2 + G5 + G7 + G9 + G11 + G15 + G18 + G31 + G40 + G51 + G60 + G69 + G516 + G518 + G582 + G587 + G629 + G702 + G1326 + G1372 + G1386 + G1388 + G1390 + G1393 + G1395)</f>
        <v/>
      </c>
      <c r="H1396">
        <f>(H2 + H5 + H7 + H9 + H11 + H15 + H18 + H31 + H40 + H51 + H60 + H69 + H516 + H518 + H582 + H587 + H629 + H702 + H1326 + H1372 + H1386 + H1388 + H1390 + H1393 + H1395)</f>
        <v/>
      </c>
      <c r="J1396">
        <f>(J2 + J4 + J5 + J6 + J7 + J8 + J9 + J10 + J11 + J14 + J15 + J17 + J18 + J30 + J31 + J39 + J40 + J50 + J51 + J59 + J60 + J68 + J69 + J77 + J516 + J517 + J518 + J521 + J582 + J586 + J587 + J590 + J629 + J636 + J702 + J706 + J1326 + J1333 + J1372 + J1374 + J1386 + J1387 + J1388 + J1389 + J1390 + J1392 + J1393 + J1394 + J1395)</f>
        <v/>
      </c>
    </row>
    <row r="1397">
      <c r="A1397" t="inlineStr">
        <is>
          <t>sw_IBUF[3]: sw_IBUF[3]_inst/O to masterReg/readData2[9]_i_1/I1sum delays + cap delay</t>
        </is>
      </c>
      <c r="E1397">
        <f>1000*(E1396 + J1396)</f>
        <v/>
      </c>
      <c r="F1397">
        <f>1000*(F1396 + J1396)</f>
        <v/>
      </c>
      <c r="G1397">
        <f>1000*(G1396 + J1396)</f>
        <v/>
      </c>
      <c r="H1397">
        <f>1000*(H1396 + J1396)</f>
        <v/>
      </c>
    </row>
    <row r="1399">
      <c r="A1399" t="inlineStr">
        <is>
          <t>sw_IBUF[3]: sw_IBUF[3]_inst/O to masterReg/readData2[9]_i_1/I1Total delay (from Vivado)</t>
        </is>
      </c>
      <c r="E1399" t="inlineStr">
        <is>
          <t>1809</t>
        </is>
      </c>
      <c r="F1399" t="inlineStr">
        <is>
          <t>1593</t>
        </is>
      </c>
      <c r="G1399" t="inlineStr">
        <is>
          <t>2978</t>
        </is>
      </c>
      <c r="H1399" t="inlineStr">
        <is>
          <t>2558</t>
        </is>
      </c>
    </row>
    <row r="1401">
      <c r="A1401" t="inlineStr">
        <is>
          <t>INT_L_X10Y43/INT_L.SL1END2-&gt;&gt;WL1BEG1</t>
        </is>
      </c>
      <c r="B1401" t="inlineStr">
        <is>
          <t>Buffer</t>
        </is>
      </c>
      <c r="C1401" t="n">
        <v>1.16220225</v>
      </c>
      <c r="D1401" t="n">
        <v>0.008429000000000001</v>
      </c>
      <c r="E1401" t="n">
        <v>0.042</v>
      </c>
      <c r="F1401" t="n">
        <v>0.034</v>
      </c>
      <c r="G1401" t="n">
        <v>0.123</v>
      </c>
      <c r="H1401" t="n">
        <v>0.102</v>
      </c>
      <c r="I1401">
        <f>((D1408) + (D1402 + D1403 + D1404 + D1405 + D1406 + D1407))</f>
        <v/>
      </c>
      <c r="J1401">
        <f>(((D1408) + (D1402 + D1403 + D1404 + D1405 + D1406 + D1407))*C1401)</f>
        <v/>
      </c>
    </row>
    <row r="1402">
      <c r="A1402" t="inlineStr">
        <is>
          <t>INT_L_X10Y43/WL1BEG1</t>
        </is>
      </c>
      <c r="B1402" t="inlineStr">
        <is>
          <t>Part of wire</t>
        </is>
      </c>
      <c r="C1402" t="n">
        <v>0</v>
      </c>
      <c r="D1402" t="n">
        <v>0</v>
      </c>
    </row>
    <row r="1403">
      <c r="A1403" t="inlineStr">
        <is>
          <t>INT_R_X9Y43/WL1END1</t>
        </is>
      </c>
      <c r="B1403" t="inlineStr">
        <is>
          <t>Part of wire</t>
        </is>
      </c>
      <c r="C1403" t="n">
        <v>0</v>
      </c>
      <c r="D1403" t="n">
        <v>0</v>
      </c>
    </row>
    <row r="1404">
      <c r="A1404" t="inlineStr">
        <is>
          <t>CLBLM_L_X10Y43/CLBLM_WL1END1</t>
        </is>
      </c>
      <c r="B1404" t="inlineStr">
        <is>
          <t>Part of wire</t>
        </is>
      </c>
      <c r="C1404" t="n">
        <v>0.058596</v>
      </c>
      <c r="D1404" t="n">
        <v>0.006105</v>
      </c>
    </row>
    <row r="1405">
      <c r="A1405" t="inlineStr">
        <is>
          <t>VBRK_X29Y45/VBRK_WL1END1</t>
        </is>
      </c>
      <c r="B1405" t="inlineStr">
        <is>
          <t>Part of wire</t>
        </is>
      </c>
      <c r="C1405" t="n">
        <v>0.01211</v>
      </c>
      <c r="D1405" t="n">
        <v>0.00162</v>
      </c>
    </row>
    <row r="1406">
      <c r="A1406" t="inlineStr">
        <is>
          <t>DSP_R_X9Y40/DSP_WL1END1_3</t>
        </is>
      </c>
      <c r="B1406" t="inlineStr">
        <is>
          <t>Part of wire</t>
        </is>
      </c>
      <c r="C1406" t="n">
        <v>0.04743</v>
      </c>
      <c r="D1406" t="n">
        <v>0.0119</v>
      </c>
    </row>
    <row r="1407">
      <c r="A1407" t="inlineStr">
        <is>
          <t>INT_INTERFACE_R_X9Y43/INT_INTERFACE_WL1END1</t>
        </is>
      </c>
      <c r="B1407" t="inlineStr">
        <is>
          <t>Part of wire</t>
        </is>
      </c>
      <c r="C1407" t="n">
        <v>0</v>
      </c>
      <c r="D1407" t="n">
        <v>0</v>
      </c>
      <c r="I1407">
        <f>(((D1402 + D1403 + D1404 + D1405 + D1406 + D1407)/2) + (D1408))</f>
        <v/>
      </c>
      <c r="J1407">
        <f>((C1402 + C1403 + C1404 + C1405 + C1406 + C1407)*(((D1402 + D1403 + D1404 + D1405 + D1406 + D1407)/2) + (D1408)))</f>
        <v/>
      </c>
    </row>
    <row r="1408">
      <c r="A1408" t="inlineStr">
        <is>
          <t>INT_R_X9Y43/INT_R.WL1END1-&gt;&gt;SW2BEG1</t>
        </is>
      </c>
      <c r="B1408" t="inlineStr">
        <is>
          <t>Buffer</t>
        </is>
      </c>
      <c r="C1408" t="n">
        <v>1.1851186875</v>
      </c>
      <c r="D1408" t="n">
        <v>0.008473000000000001</v>
      </c>
      <c r="E1408" t="n">
        <v>0.041</v>
      </c>
      <c r="F1408" t="n">
        <v>0.033</v>
      </c>
      <c r="G1408" t="n">
        <v>0.132</v>
      </c>
      <c r="H1408" t="n">
        <v>0.109</v>
      </c>
      <c r="I1408">
        <f>((D1412 + D1423) + (D1409 + D1410 + D1411))</f>
        <v/>
      </c>
      <c r="J1408">
        <f>(((D1412 + D1423) + (D1409 + D1410 + D1411))*C1408)</f>
        <v/>
      </c>
    </row>
    <row r="1409">
      <c r="A1409" t="inlineStr">
        <is>
          <t>INT_R_X9Y43/SW2BEG1</t>
        </is>
      </c>
      <c r="B1409" t="inlineStr">
        <is>
          <t>Part of wire</t>
        </is>
      </c>
      <c r="C1409" t="n">
        <v>0</v>
      </c>
      <c r="D1409" t="n">
        <v>0</v>
      </c>
    </row>
    <row r="1410">
      <c r="A1410" t="inlineStr">
        <is>
          <t>INT_L_X8Y42/SW2END1</t>
        </is>
      </c>
      <c r="B1410" t="inlineStr">
        <is>
          <t>Part of wire</t>
        </is>
      </c>
      <c r="C1410" t="n">
        <v>0</v>
      </c>
      <c r="D1410" t="n">
        <v>0</v>
      </c>
    </row>
    <row r="1411">
      <c r="A1411" t="inlineStr">
        <is>
          <t>INT_R_X9Y42/SW2A1</t>
        </is>
      </c>
      <c r="B1411" t="inlineStr">
        <is>
          <t>Part of wire</t>
        </is>
      </c>
      <c r="C1411" t="n">
        <v>0</v>
      </c>
      <c r="D1411" t="n">
        <v>0</v>
      </c>
      <c r="I1411">
        <f>(((D1409 + D1410 + D1411)/2) + (D1412 + D1423))</f>
        <v/>
      </c>
      <c r="J1411">
        <f>((C1409 + C1410 + C1411)*(((D1409 + D1410 + D1411)/2) + (D1412 + D1423)))</f>
        <v/>
      </c>
    </row>
    <row r="1412">
      <c r="A1412" t="inlineStr">
        <is>
          <t>INT_L_X8Y42/INT_L.SW2END1-&gt;&gt;IMUX_L11</t>
        </is>
      </c>
      <c r="B1412" t="inlineStr">
        <is>
          <t>Buffer</t>
        </is>
      </c>
      <c r="C1412" t="n">
        <v>1.6107141875</v>
      </c>
      <c r="D1412" t="n">
        <v>0.007713</v>
      </c>
      <c r="E1412" t="n">
        <v>0.047</v>
      </c>
      <c r="F1412" t="n">
        <v>0.038</v>
      </c>
      <c r="G1412" t="n">
        <v>0.138</v>
      </c>
      <c r="H1412" t="n">
        <v>0.114</v>
      </c>
      <c r="I1412">
        <f>((((D1417) + (D1416))) + (D1413 + D1414))</f>
        <v/>
      </c>
      <c r="J1412">
        <f>(((((D1417) + (D1416))) + (D1413 + D1414))*C1412)</f>
        <v/>
      </c>
    </row>
    <row r="1413">
      <c r="A1413" t="inlineStr">
        <is>
          <t>INT_L_X8Y42/IMUX_L11</t>
        </is>
      </c>
      <c r="B1413" t="inlineStr">
        <is>
          <t>Part of wire</t>
        </is>
      </c>
      <c r="C1413" t="n">
        <v>0</v>
      </c>
      <c r="D1413" t="n">
        <v>0</v>
      </c>
    </row>
    <row r="1414">
      <c r="A1414" t="inlineStr">
        <is>
          <t>CLBLM_L_X8Y42/CLBLM_IMUX11</t>
        </is>
      </c>
      <c r="B1414" t="inlineStr">
        <is>
          <t>Part of wire</t>
        </is>
      </c>
      <c r="C1414" t="n">
        <v>0</v>
      </c>
      <c r="D1414" t="n">
        <v>0</v>
      </c>
      <c r="I1414">
        <f>(((D1413 + D1414)/2) + (((D1417) + (D1416))))</f>
        <v/>
      </c>
      <c r="J1414">
        <f>((C1413 + C1414)*(((D1413 + D1414)/2) + (((D1417) + (D1416)))))</f>
        <v/>
      </c>
    </row>
    <row r="1415">
      <c r="A1415" t="inlineStr">
        <is>
          <t>CLBLM_L_X8Y42/CLBLM_L.CLBLM_IMUX11-&gt;CLBLM_M_A4</t>
        </is>
      </c>
      <c r="B1415" t="inlineStr">
        <is>
          <t>PassTransistor</t>
        </is>
      </c>
      <c r="C1415" t="n">
        <v>0</v>
      </c>
      <c r="E1415" t="n">
        <v>0</v>
      </c>
      <c r="F1415" t="n">
        <v>0</v>
      </c>
      <c r="G1415" t="n">
        <v>0</v>
      </c>
      <c r="H1415" t="n">
        <v>0</v>
      </c>
      <c r="I1415">
        <f>((D1417) + (D1416))</f>
        <v/>
      </c>
      <c r="J1415">
        <f>(((D1417) + (D1416))*C1415)</f>
        <v/>
      </c>
    </row>
    <row r="1416">
      <c r="A1416" t="inlineStr">
        <is>
          <t>CLBLM_L_X8Y42/CLBLM_M_A4</t>
        </is>
      </c>
      <c r="B1416" t="inlineStr">
        <is>
          <t>Part of wire</t>
        </is>
      </c>
      <c r="C1416" t="n">
        <v>0</v>
      </c>
      <c r="D1416" t="n">
        <v>0</v>
      </c>
      <c r="I1416">
        <f>(((D1416)/2) + (D1417))</f>
        <v/>
      </c>
      <c r="J1416">
        <f>((C1416)*(((D1416)/2) + (D1417)))</f>
        <v/>
      </c>
    </row>
    <row r="1417">
      <c r="A1417" t="inlineStr">
        <is>
          <t>masterReg/readData1[8]_i_1/I1</t>
        </is>
      </c>
      <c r="B1417" t="inlineStr">
        <is>
          <t>Inpin</t>
        </is>
      </c>
      <c r="D1417" t="n">
        <v>0</v>
      </c>
      <c r="E1417" t="n">
        <v>0.113</v>
      </c>
      <c r="F1417" t="n">
        <v>0.091</v>
      </c>
      <c r="G1417" t="n">
        <v>0.303</v>
      </c>
      <c r="H1417" t="n">
        <v>0.244</v>
      </c>
    </row>
    <row r="1418">
      <c r="A1418" t="inlineStr">
        <is>
          <t>sw_IBUF[3]: sw_IBUF[3]_inst/O to masterReg/readData1[8]_i_1/I1 sum delays</t>
        </is>
      </c>
      <c r="E1418">
        <f>(E2 + E5 + E7 + E9 + E11 + E15 + E18 + E31 + E40 + E51 + E60 + E69 + E516 + E518 + E582 + E587 + E629 + E702 + E1326 + E1372 + E1401 + E1408 + E1412 + E1415 + E1417)</f>
        <v/>
      </c>
      <c r="F1418">
        <f>(F2 + F5 + F7 + F9 + F11 + F15 + F18 + F31 + F40 + F51 + F60 + F69 + F516 + F518 + F582 + F587 + F629 + F702 + F1326 + F1372 + F1401 + F1408 + F1412 + F1415 + F1417)</f>
        <v/>
      </c>
      <c r="G1418">
        <f>(G2 + G5 + G7 + G9 + G11 + G15 + G18 + G31 + G40 + G51 + G60 + G69 + G516 + G518 + G582 + G587 + G629 + G702 + G1326 + G1372 + G1401 + G1408 + G1412 + G1415 + G1417)</f>
        <v/>
      </c>
      <c r="H1418">
        <f>(H2 + H5 + H7 + H9 + H11 + H15 + H18 + H31 + H40 + H51 + H60 + H69 + H516 + H518 + H582 + H587 + H629 + H702 + H1326 + H1372 + H1401 + H1408 + H1412 + H1415 + H1417)</f>
        <v/>
      </c>
      <c r="J1418">
        <f>(J2 + J4 + J5 + J6 + J7 + J8 + J9 + J10 + J11 + J14 + J15 + J17 + J18 + J30 + J31 + J39 + J40 + J50 + J51 + J59 + J60 + J68 + J69 + J77 + J516 + J517 + J518 + J521 + J582 + J586 + J587 + J590 + J629 + J636 + J702 + J706 + J1326 + J1333 + J1372 + J1374 + J1401 + J1407 + J1408 + J1411 + J1412 + J1414 + J1415 + J1416 + J1417)</f>
        <v/>
      </c>
    </row>
    <row r="1419">
      <c r="A1419" t="inlineStr">
        <is>
          <t>sw_IBUF[3]: sw_IBUF[3]_inst/O to masterReg/readData1[8]_i_1/I1sum delays + cap delay</t>
        </is>
      </c>
      <c r="E1419">
        <f>1000*(E1418 + J1418)</f>
        <v/>
      </c>
      <c r="F1419">
        <f>1000*(F1418 + J1418)</f>
        <v/>
      </c>
      <c r="G1419">
        <f>1000*(G1418 + J1418)</f>
        <v/>
      </c>
      <c r="H1419">
        <f>1000*(H1418 + J1418)</f>
        <v/>
      </c>
    </row>
    <row r="1421">
      <c r="A1421" t="inlineStr">
        <is>
          <t>sw_IBUF[3]: sw_IBUF[3]_inst/O to masterReg/readData1[8]_i_1/I1Total delay (from Vivado)</t>
        </is>
      </c>
      <c r="E1421" t="inlineStr">
        <is>
          <t>1934</t>
        </is>
      </c>
      <c r="F1421" t="inlineStr">
        <is>
          <t>1700</t>
        </is>
      </c>
      <c r="G1421" t="inlineStr">
        <is>
          <t>3236</t>
        </is>
      </c>
      <c r="H1421" t="inlineStr">
        <is>
          <t>2774</t>
        </is>
      </c>
    </row>
    <row r="1423">
      <c r="A1423" t="inlineStr">
        <is>
          <t>INT_L_X8Y42/INT_L.SW2END1-&gt;&gt;FAN_ALT6</t>
        </is>
      </c>
      <c r="B1423" t="inlineStr">
        <is>
          <t>Buffer</t>
        </is>
      </c>
      <c r="C1423" t="n">
        <v>0</v>
      </c>
      <c r="D1423" t="n">
        <v>0.00757</v>
      </c>
      <c r="E1423" t="n">
        <v>0</v>
      </c>
      <c r="F1423" t="n">
        <v>0</v>
      </c>
      <c r="G1423" t="n">
        <v>0</v>
      </c>
      <c r="H1423" t="n">
        <v>0</v>
      </c>
      <c r="I1423">
        <f>((D1425) + (D1424))</f>
        <v/>
      </c>
      <c r="J1423">
        <f>(((D1425) + (D1424))*C1423)</f>
        <v/>
      </c>
    </row>
    <row r="1424">
      <c r="A1424" t="inlineStr">
        <is>
          <t>INT_L_X8Y42/FAN_ALT6</t>
        </is>
      </c>
      <c r="B1424" t="inlineStr">
        <is>
          <t>Part of wire</t>
        </is>
      </c>
      <c r="C1424" t="n">
        <v>0</v>
      </c>
      <c r="D1424" t="n">
        <v>0</v>
      </c>
      <c r="I1424">
        <f>(((D1424)/2) + (D1425))</f>
        <v/>
      </c>
      <c r="J1424">
        <f>((C1424)*(((D1424)/2) + (D1425)))</f>
        <v/>
      </c>
    </row>
    <row r="1425">
      <c r="A1425" t="inlineStr">
        <is>
          <t>INT_L_X8Y42/INT_L.FAN_ALT6-&gt;&gt;FAN_BOUNCE6</t>
        </is>
      </c>
      <c r="B1425" t="inlineStr">
        <is>
          <t>Buffer</t>
        </is>
      </c>
      <c r="C1425" t="n">
        <v>1.4764880625</v>
      </c>
      <c r="D1425" t="n">
        <v>0</v>
      </c>
      <c r="E1425" t="n">
        <v>0.059</v>
      </c>
      <c r="F1425" t="n">
        <v>0.049</v>
      </c>
      <c r="G1425" t="n">
        <v>0.178</v>
      </c>
      <c r="H1425" t="n">
        <v>0.147</v>
      </c>
      <c r="I1425">
        <f>((D1428) + (D1426 + D1427))</f>
        <v/>
      </c>
      <c r="J1425">
        <f>(((D1428) + (D1426 + D1427))*C1425)</f>
        <v/>
      </c>
    </row>
    <row r="1426">
      <c r="A1426" t="inlineStr">
        <is>
          <t>INT_L_X8Y42/FAN_BOUNCE6</t>
        </is>
      </c>
      <c r="B1426" t="inlineStr">
        <is>
          <t>Part of wire</t>
        </is>
      </c>
      <c r="C1426" t="n">
        <v>0</v>
      </c>
      <c r="D1426" t="n">
        <v>0</v>
      </c>
    </row>
    <row r="1427">
      <c r="A1427" t="inlineStr">
        <is>
          <t>INT_L_X8Y41/FAN_BOUNCE_S3_6</t>
        </is>
      </c>
      <c r="B1427" t="inlineStr">
        <is>
          <t>Part of wire</t>
        </is>
      </c>
      <c r="C1427" t="n">
        <v>0</v>
      </c>
      <c r="D1427" t="n">
        <v>0</v>
      </c>
      <c r="I1427">
        <f>(((D1426 + D1427)/2) + (D1428))</f>
        <v/>
      </c>
      <c r="J1427">
        <f>((C1426 + C1427)*(((D1426 + D1427)/2) + (D1428)))</f>
        <v/>
      </c>
    </row>
    <row r="1428">
      <c r="A1428" t="inlineStr">
        <is>
          <t>INT_L_X8Y42/INT_L.FAN_BOUNCE6-&gt;&gt;IMUX_L17</t>
        </is>
      </c>
      <c r="B1428" t="inlineStr">
        <is>
          <t>Buffer</t>
        </is>
      </c>
      <c r="C1428" t="n">
        <v>1.6107141875</v>
      </c>
      <c r="D1428" t="n">
        <v>0.007713</v>
      </c>
      <c r="E1428" t="n">
        <v>0.047</v>
      </c>
      <c r="F1428" t="n">
        <v>0.038</v>
      </c>
      <c r="G1428" t="n">
        <v>0.138</v>
      </c>
      <c r="H1428" t="n">
        <v>0.114</v>
      </c>
      <c r="I1428">
        <f>((((D1433) + (D1432))) + (D1429 + D1430))</f>
        <v/>
      </c>
      <c r="J1428">
        <f>(((((D1433) + (D1432))) + (D1429 + D1430))*C1428)</f>
        <v/>
      </c>
    </row>
    <row r="1429">
      <c r="A1429" t="inlineStr">
        <is>
          <t>INT_L_X8Y42/IMUX_L17</t>
        </is>
      </c>
      <c r="B1429" t="inlineStr">
        <is>
          <t>Part of wire</t>
        </is>
      </c>
      <c r="C1429" t="n">
        <v>0</v>
      </c>
      <c r="D1429" t="n">
        <v>0</v>
      </c>
    </row>
    <row r="1430">
      <c r="A1430" t="inlineStr">
        <is>
          <t>CLBLM_L_X8Y42/CLBLM_IMUX17</t>
        </is>
      </c>
      <c r="B1430" t="inlineStr">
        <is>
          <t>Part of wire</t>
        </is>
      </c>
      <c r="C1430" t="n">
        <v>0</v>
      </c>
      <c r="D1430" t="n">
        <v>0</v>
      </c>
      <c r="I1430">
        <f>(((D1429 + D1430)/2) + (((D1433) + (D1432))))</f>
        <v/>
      </c>
      <c r="J1430">
        <f>((C1429 + C1430)*(((D1429 + D1430)/2) + (((D1433) + (D1432)))))</f>
        <v/>
      </c>
    </row>
    <row r="1431">
      <c r="A1431" t="inlineStr">
        <is>
          <t>CLBLM_L_X8Y42/CLBLM_L.CLBLM_IMUX17-&gt;CLBLM_M_B3</t>
        </is>
      </c>
      <c r="B1431" t="inlineStr">
        <is>
          <t>PassTransistor</t>
        </is>
      </c>
      <c r="C1431" t="n">
        <v>0</v>
      </c>
      <c r="E1431" t="n">
        <v>0</v>
      </c>
      <c r="F1431" t="n">
        <v>0</v>
      </c>
      <c r="G1431" t="n">
        <v>0</v>
      </c>
      <c r="H1431" t="n">
        <v>0</v>
      </c>
      <c r="I1431">
        <f>((D1433) + (D1432))</f>
        <v/>
      </c>
      <c r="J1431">
        <f>(((D1433) + (D1432))*C1431)</f>
        <v/>
      </c>
    </row>
    <row r="1432">
      <c r="A1432" t="inlineStr">
        <is>
          <t>CLBLM_L_X8Y42/CLBLM_M_B3</t>
        </is>
      </c>
      <c r="B1432" t="inlineStr">
        <is>
          <t>Part of wire</t>
        </is>
      </c>
      <c r="C1432" t="n">
        <v>0</v>
      </c>
      <c r="D1432" t="n">
        <v>0</v>
      </c>
      <c r="I1432">
        <f>(((D1432)/2) + (D1433))</f>
        <v/>
      </c>
      <c r="J1432">
        <f>((C1432)*(((D1432)/2) + (D1433)))</f>
        <v/>
      </c>
    </row>
    <row r="1433">
      <c r="A1433" t="inlineStr">
        <is>
          <t>masterReg/readData2[8]_i_1/I1</t>
        </is>
      </c>
      <c r="B1433" t="inlineStr">
        <is>
          <t>Inpin</t>
        </is>
      </c>
      <c r="D1433" t="n">
        <v>0</v>
      </c>
      <c r="E1433" t="n">
        <v>0.141</v>
      </c>
      <c r="F1433" t="n">
        <v>0.114</v>
      </c>
      <c r="G1433" t="n">
        <v>0.37</v>
      </c>
      <c r="H1433" t="n">
        <v>0.298</v>
      </c>
    </row>
    <row r="1434">
      <c r="A1434" t="inlineStr">
        <is>
          <t>sw_IBUF[3]: sw_IBUF[3]_inst/O to masterReg/readData2[8]_i_1/I1 sum delays</t>
        </is>
      </c>
      <c r="E1434">
        <f>(E2 + E5 + E7 + E9 + E11 + E15 + E18 + E31 + E40 + E51 + E60 + E69 + E516 + E518 + E582 + E587 + E629 + E702 + E1326 + E1372 + E1401 + E1408 + E1423 + E1425 + E1428 + E1431 + E1433)</f>
        <v/>
      </c>
      <c r="F1434">
        <f>(F2 + F5 + F7 + F9 + F11 + F15 + F18 + F31 + F40 + F51 + F60 + F69 + F516 + F518 + F582 + F587 + F629 + F702 + F1326 + F1372 + F1401 + F1408 + F1423 + F1425 + F1428 + F1431 + F1433)</f>
        <v/>
      </c>
      <c r="G1434">
        <f>(G2 + G5 + G7 + G9 + G11 + G15 + G18 + G31 + G40 + G51 + G60 + G69 + G516 + G518 + G582 + G587 + G629 + G702 + G1326 + G1372 + G1401 + G1408 + G1423 + G1425 + G1428 + G1431 + G1433)</f>
        <v/>
      </c>
      <c r="H1434">
        <f>(H2 + H5 + H7 + H9 + H11 + H15 + H18 + H31 + H40 + H51 + H60 + H69 + H516 + H518 + H582 + H587 + H629 + H702 + H1326 + H1372 + H1401 + H1408 + H1423 + H1425 + H1428 + H1431 + H1433)</f>
        <v/>
      </c>
      <c r="J1434">
        <f>(J2 + J4 + J5 + J6 + J7 + J8 + J9 + J10 + J11 + J14 + J15 + J17 + J18 + J30 + J31 + J39 + J40 + J50 + J51 + J59 + J60 + J68 + J69 + J77 + J516 + J517 + J518 + J521 + J582 + J586 + J587 + J590 + J629 + J636 + J702 + J706 + J1326 + J1333 + J1372 + J1374 + J1401 + J1407 + J1408 + J1411 + J1423 + J1424 + J1425 + J1427 + J1428 + J1430 + J1431 + J1432 + J1433)</f>
        <v/>
      </c>
    </row>
    <row r="1435">
      <c r="A1435" t="inlineStr">
        <is>
          <t>sw_IBUF[3]: sw_IBUF[3]_inst/O to masterReg/readData2[8]_i_1/I1sum delays + cap delay</t>
        </is>
      </c>
      <c r="E1435">
        <f>1000*(E1434 + J1434)</f>
        <v/>
      </c>
      <c r="F1435">
        <f>1000*(F1434 + J1434)</f>
        <v/>
      </c>
      <c r="G1435">
        <f>1000*(G1434 + J1434)</f>
        <v/>
      </c>
      <c r="H1435">
        <f>1000*(H1434 + J1434)</f>
        <v/>
      </c>
    </row>
    <row r="1437">
      <c r="A1437" t="inlineStr">
        <is>
          <t>sw_IBUF[3]: sw_IBUF[3]_inst/O to masterReg/readData2[8]_i_1/I1Total delay (from Vivado)</t>
        </is>
      </c>
      <c r="E1437" t="inlineStr">
        <is>
          <t>2030</t>
        </is>
      </c>
      <c r="F1437" t="inlineStr">
        <is>
          <t>1781</t>
        </is>
      </c>
      <c r="G1437" t="inlineStr">
        <is>
          <t>3433</t>
        </is>
      </c>
      <c r="H1437" t="inlineStr">
        <is>
          <t>2936</t>
        </is>
      </c>
    </row>
    <row r="1439">
      <c r="A1439" t="inlineStr">
        <is>
          <t>INT_L_X4Y44/INT_L.EL1END2-&gt;&gt;FAN_ALT5</t>
        </is>
      </c>
      <c r="B1439" t="inlineStr">
        <is>
          <t>Buffer</t>
        </is>
      </c>
      <c r="C1439" t="n">
        <v>0</v>
      </c>
      <c r="D1439" t="n">
        <v>0.00757</v>
      </c>
      <c r="E1439" t="n">
        <v>0</v>
      </c>
      <c r="F1439" t="n">
        <v>0</v>
      </c>
      <c r="G1439" t="n">
        <v>0</v>
      </c>
      <c r="H1439" t="n">
        <v>0</v>
      </c>
      <c r="I1439">
        <f>((D1441) + (D1440))</f>
        <v/>
      </c>
      <c r="J1439">
        <f>(((D1441) + (D1440))*C1439)</f>
        <v/>
      </c>
    </row>
    <row r="1440">
      <c r="A1440" t="inlineStr">
        <is>
          <t>INT_L_X4Y44/FAN_ALT5</t>
        </is>
      </c>
      <c r="B1440" t="inlineStr">
        <is>
          <t>Part of wire</t>
        </is>
      </c>
      <c r="C1440" t="n">
        <v>0</v>
      </c>
      <c r="D1440" t="n">
        <v>0</v>
      </c>
      <c r="I1440">
        <f>(((D1440)/2) + (D1441))</f>
        <v/>
      </c>
      <c r="J1440">
        <f>((C1440)*(((D1440)/2) + (D1441)))</f>
        <v/>
      </c>
    </row>
    <row r="1441">
      <c r="A1441" t="inlineStr">
        <is>
          <t>INT_L_X4Y44/INT_L.FAN_ALT5-&gt;&gt;FAN_BOUNCE5</t>
        </is>
      </c>
      <c r="B1441" t="inlineStr">
        <is>
          <t>Buffer</t>
        </is>
      </c>
      <c r="C1441" t="n">
        <v>1.4764880625</v>
      </c>
      <c r="D1441" t="n">
        <v>0</v>
      </c>
      <c r="E1441" t="n">
        <v>0.059</v>
      </c>
      <c r="F1441" t="n">
        <v>0.049</v>
      </c>
      <c r="G1441" t="n">
        <v>0.178</v>
      </c>
      <c r="H1441" t="n">
        <v>0.147</v>
      </c>
      <c r="I1441">
        <f>((D1443 + D1454) + (D1442))</f>
        <v/>
      </c>
      <c r="J1441">
        <f>(((D1443 + D1454) + (D1442))*C1441)</f>
        <v/>
      </c>
    </row>
    <row r="1442">
      <c r="A1442" t="inlineStr">
        <is>
          <t>INT_L_X4Y44/FAN_BOUNCE5</t>
        </is>
      </c>
      <c r="B1442" t="inlineStr">
        <is>
          <t>Part of wire</t>
        </is>
      </c>
      <c r="C1442" t="n">
        <v>0</v>
      </c>
      <c r="D1442" t="n">
        <v>0</v>
      </c>
      <c r="I1442">
        <f>(((D1442)/2) + (D1443 + D1454))</f>
        <v/>
      </c>
      <c r="J1442">
        <f>((C1442)*(((D1442)/2) + (D1443 + D1454)))</f>
        <v/>
      </c>
    </row>
    <row r="1443">
      <c r="A1443" t="inlineStr">
        <is>
          <t>INT_L_X4Y44/INT_L.FAN_BOUNCE5-&gt;&gt;IMUX_L1</t>
        </is>
      </c>
      <c r="B1443" t="inlineStr">
        <is>
          <t>Buffer</t>
        </is>
      </c>
      <c r="C1443" t="n">
        <v>1.6107141875</v>
      </c>
      <c r="D1443" t="n">
        <v>0.007713</v>
      </c>
      <c r="E1443" t="n">
        <v>0.047</v>
      </c>
      <c r="F1443" t="n">
        <v>0.038</v>
      </c>
      <c r="G1443" t="n">
        <v>0.138</v>
      </c>
      <c r="H1443" t="n">
        <v>0.114</v>
      </c>
      <c r="I1443">
        <f>((((D1448) + (D1447))) + (D1444 + D1445))</f>
        <v/>
      </c>
      <c r="J1443">
        <f>(((((D1448) + (D1447))) + (D1444 + D1445))*C1443)</f>
        <v/>
      </c>
    </row>
    <row r="1444">
      <c r="A1444" t="inlineStr">
        <is>
          <t>INT_L_X4Y44/IMUX_L1</t>
        </is>
      </c>
      <c r="B1444" t="inlineStr">
        <is>
          <t>Part of wire</t>
        </is>
      </c>
      <c r="C1444" t="n">
        <v>0</v>
      </c>
      <c r="D1444" t="n">
        <v>0</v>
      </c>
    </row>
    <row r="1445">
      <c r="A1445" t="inlineStr">
        <is>
          <t>CLBLL_L_X4Y44/CLBLL_IMUX1</t>
        </is>
      </c>
      <c r="B1445" t="inlineStr">
        <is>
          <t>Part of wire</t>
        </is>
      </c>
      <c r="C1445" t="n">
        <v>0</v>
      </c>
      <c r="D1445" t="n">
        <v>0</v>
      </c>
      <c r="I1445">
        <f>(((D1444 + D1445)/2) + (((D1448) + (D1447))))</f>
        <v/>
      </c>
      <c r="J1445">
        <f>((C1444 + C1445)*(((D1444 + D1445)/2) + (((D1448) + (D1447)))))</f>
        <v/>
      </c>
    </row>
    <row r="1446">
      <c r="A1446" t="inlineStr">
        <is>
          <t>CLBLL_L_X4Y44/CLBLL_L.CLBLL_IMUX1-&gt;CLBLL_LL_A3</t>
        </is>
      </c>
      <c r="B1446" t="inlineStr">
        <is>
          <t>PassTransistor</t>
        </is>
      </c>
      <c r="C1446" t="n">
        <v>0</v>
      </c>
      <c r="E1446" t="n">
        <v>0</v>
      </c>
      <c r="F1446" t="n">
        <v>0</v>
      </c>
      <c r="G1446" t="n">
        <v>0</v>
      </c>
      <c r="H1446" t="n">
        <v>0</v>
      </c>
      <c r="I1446">
        <f>((D1448) + (D1447))</f>
        <v/>
      </c>
      <c r="J1446">
        <f>(((D1448) + (D1447))*C1446)</f>
        <v/>
      </c>
    </row>
    <row r="1447">
      <c r="A1447" t="inlineStr">
        <is>
          <t>CLBLL_L_X4Y44/CLBLL_LL_A3</t>
        </is>
      </c>
      <c r="B1447" t="inlineStr">
        <is>
          <t>Part of wire</t>
        </is>
      </c>
      <c r="C1447" t="n">
        <v>0</v>
      </c>
      <c r="D1447" t="n">
        <v>0.007955</v>
      </c>
      <c r="I1447">
        <f>(((D1447)/2) + (D1448))</f>
        <v/>
      </c>
      <c r="J1447">
        <f>((C1447)*(((D1447)/2) + (D1448)))</f>
        <v/>
      </c>
    </row>
    <row r="1448">
      <c r="A1448" t="inlineStr">
        <is>
          <t>masterReg/readData1[0]_i_1/I1</t>
        </is>
      </c>
      <c r="B1448" t="inlineStr">
        <is>
          <t>Inpin</t>
        </is>
      </c>
      <c r="D1448" t="n">
        <v>0</v>
      </c>
      <c r="E1448" t="n">
        <v>0.133</v>
      </c>
      <c r="F1448" t="n">
        <v>0.107</v>
      </c>
      <c r="G1448" t="n">
        <v>0.344</v>
      </c>
      <c r="H1448" t="n">
        <v>0.278</v>
      </c>
    </row>
    <row r="1449">
      <c r="A1449" t="inlineStr">
        <is>
          <t>sw_IBUF[3]: sw_IBUF[3]_inst/O to masterReg/readData1[0]_i_1/I1 sum delays</t>
        </is>
      </c>
      <c r="E1449">
        <f>(E2 + E5 + E7 + E9 + E11 + E15 + E18 + E31 + E40 + E51 + E60 + E69 + E516 + E518 + E582 + E1439 + E1441 + E1443 + E1446 + E1448)</f>
        <v/>
      </c>
      <c r="F1449">
        <f>(F2 + F5 + F7 + F9 + F11 + F15 + F18 + F31 + F40 + F51 + F60 + F69 + F516 + F518 + F582 + F1439 + F1441 + F1443 + F1446 + F1448)</f>
        <v/>
      </c>
      <c r="G1449">
        <f>(G2 + G5 + G7 + G9 + G11 + G15 + G18 + G31 + G40 + G51 + G60 + G69 + G516 + G518 + G582 + G1439 + G1441 + G1443 + G1446 + G1448)</f>
        <v/>
      </c>
      <c r="H1449">
        <f>(H2 + H5 + H7 + H9 + H11 + H15 + H18 + H31 + H40 + H51 + H60 + H69 + H516 + H518 + H582 + H1439 + H1441 + H1443 + H1446 + H1448)</f>
        <v/>
      </c>
      <c r="J1449">
        <f>(J2 + J4 + J5 + J6 + J7 + J8 + J9 + J10 + J11 + J14 + J15 + J17 + J18 + J30 + J31 + J39 + J40 + J50 + J51 + J59 + J60 + J68 + J69 + J77 + J516 + J517 + J518 + J521 + J582 + J586 + J1439 + J1440 + J1441 + J1442 + J1443 + J1445 + J1446 + J1447 + J1448)</f>
        <v/>
      </c>
    </row>
    <row r="1450">
      <c r="A1450" t="inlineStr">
        <is>
          <t>sw_IBUF[3]: sw_IBUF[3]_inst/O to masterReg/readData1[0]_i_1/I1sum delays + cap delay</t>
        </is>
      </c>
      <c r="E1450">
        <f>1000*(E1449 + J1449)</f>
        <v/>
      </c>
      <c r="F1450">
        <f>1000*(F1449 + J1449)</f>
        <v/>
      </c>
      <c r="G1450">
        <f>1000*(G1449 + J1449)</f>
        <v/>
      </c>
      <c r="H1450">
        <f>1000*(H1449 + J1449)</f>
        <v/>
      </c>
    </row>
    <row r="1452">
      <c r="A1452" t="inlineStr">
        <is>
          <t>sw_IBUF[3]: sw_IBUF[3]_inst/O to masterReg/readData1[0]_i_1/I1Total delay (from Vivado)</t>
        </is>
      </c>
      <c r="E1452" t="inlineStr">
        <is>
          <t>1373</t>
        </is>
      </c>
      <c r="F1452" t="inlineStr">
        <is>
          <t>1187</t>
        </is>
      </c>
      <c r="G1452" t="inlineStr">
        <is>
          <t>2377</t>
        </is>
      </c>
      <c r="H1452" t="inlineStr">
        <is>
          <t>2014</t>
        </is>
      </c>
    </row>
    <row r="1454">
      <c r="A1454" t="inlineStr">
        <is>
          <t>INT_L_X4Y44/INT_L.FAN_BOUNCE5-&gt;&gt;IMUX_L17</t>
        </is>
      </c>
      <c r="B1454" t="inlineStr">
        <is>
          <t>Buffer</t>
        </is>
      </c>
      <c r="C1454" t="n">
        <v>1.6107141875</v>
      </c>
      <c r="D1454" t="n">
        <v>0.007713</v>
      </c>
      <c r="E1454" t="n">
        <v>0.047</v>
      </c>
      <c r="F1454" t="n">
        <v>0.038</v>
      </c>
      <c r="G1454" t="n">
        <v>0.138</v>
      </c>
      <c r="H1454" t="n">
        <v>0.114</v>
      </c>
      <c r="I1454">
        <f>((((D1459) + (D1458))) + (D1455 + D1456))</f>
        <v/>
      </c>
      <c r="J1454">
        <f>(((((D1459) + (D1458))) + (D1455 + D1456))*C1454)</f>
        <v/>
      </c>
    </row>
    <row r="1455">
      <c r="A1455" t="inlineStr">
        <is>
          <t>INT_L_X4Y44/IMUX_L17</t>
        </is>
      </c>
      <c r="B1455" t="inlineStr">
        <is>
          <t>Part of wire</t>
        </is>
      </c>
      <c r="C1455" t="n">
        <v>0</v>
      </c>
      <c r="D1455" t="n">
        <v>0</v>
      </c>
    </row>
    <row r="1456">
      <c r="A1456" t="inlineStr">
        <is>
          <t>CLBLL_L_X4Y44/CLBLL_IMUX17</t>
        </is>
      </c>
      <c r="B1456" t="inlineStr">
        <is>
          <t>Part of wire</t>
        </is>
      </c>
      <c r="C1456" t="n">
        <v>0</v>
      </c>
      <c r="D1456" t="n">
        <v>0</v>
      </c>
      <c r="I1456">
        <f>(((D1455 + D1456)/2) + (((D1459) + (D1458))))</f>
        <v/>
      </c>
      <c r="J1456">
        <f>((C1455 + C1456)*(((D1455 + D1456)/2) + (((D1459) + (D1458)))))</f>
        <v/>
      </c>
    </row>
    <row r="1457">
      <c r="A1457" t="inlineStr">
        <is>
          <t>CLBLL_L_X4Y44/CLBLL_L.CLBLL_IMUX17-&gt;CLBLL_LL_B3</t>
        </is>
      </c>
      <c r="B1457" t="inlineStr">
        <is>
          <t>PassTransistor</t>
        </is>
      </c>
      <c r="C1457" t="n">
        <v>0</v>
      </c>
      <c r="E1457" t="n">
        <v>0</v>
      </c>
      <c r="F1457" t="n">
        <v>0</v>
      </c>
      <c r="G1457" t="n">
        <v>0</v>
      </c>
      <c r="H1457" t="n">
        <v>0</v>
      </c>
      <c r="I1457">
        <f>((D1459) + (D1458))</f>
        <v/>
      </c>
      <c r="J1457">
        <f>(((D1459) + (D1458))*C1457)</f>
        <v/>
      </c>
    </row>
    <row r="1458">
      <c r="A1458" t="inlineStr">
        <is>
          <t>CLBLL_L_X4Y44/CLBLL_LL_B3</t>
        </is>
      </c>
      <c r="B1458" t="inlineStr">
        <is>
          <t>Part of wire</t>
        </is>
      </c>
      <c r="C1458" t="n">
        <v>0</v>
      </c>
      <c r="D1458" t="n">
        <v>0</v>
      </c>
      <c r="I1458">
        <f>(((D1458)/2) + (D1459))</f>
        <v/>
      </c>
      <c r="J1458">
        <f>((C1458)*(((D1458)/2) + (D1459)))</f>
        <v/>
      </c>
    </row>
    <row r="1459">
      <c r="A1459" t="inlineStr">
        <is>
          <t>masterReg/readData2[0]_i_1/I1</t>
        </is>
      </c>
      <c r="B1459" t="inlineStr">
        <is>
          <t>Inpin</t>
        </is>
      </c>
      <c r="D1459" t="n">
        <v>0</v>
      </c>
      <c r="E1459" t="n">
        <v>0.136</v>
      </c>
      <c r="F1459" t="n">
        <v>0.109</v>
      </c>
      <c r="G1459" t="n">
        <v>0.349</v>
      </c>
      <c r="H1459" t="n">
        <v>0.281</v>
      </c>
    </row>
    <row r="1460">
      <c r="A1460" t="inlineStr">
        <is>
          <t>sw_IBUF[3]: sw_IBUF[3]_inst/O to masterReg/readData2[0]_i_1/I1 sum delays</t>
        </is>
      </c>
      <c r="E1460">
        <f>(E2 + E5 + E7 + E9 + E11 + E15 + E18 + E31 + E40 + E51 + E60 + E69 + E516 + E518 + E582 + E1439 + E1441 + E1454 + E1457 + E1459)</f>
        <v/>
      </c>
      <c r="F1460">
        <f>(F2 + F5 + F7 + F9 + F11 + F15 + F18 + F31 + F40 + F51 + F60 + F69 + F516 + F518 + F582 + F1439 + F1441 + F1454 + F1457 + F1459)</f>
        <v/>
      </c>
      <c r="G1460">
        <f>(G2 + G5 + G7 + G9 + G11 + G15 + G18 + G31 + G40 + G51 + G60 + G69 + G516 + G518 + G582 + G1439 + G1441 + G1454 + G1457 + G1459)</f>
        <v/>
      </c>
      <c r="H1460">
        <f>(H2 + H5 + H7 + H9 + H11 + H15 + H18 + H31 + H40 + H51 + H60 + H69 + H516 + H518 + H582 + H1439 + H1441 + H1454 + H1457 + H1459)</f>
        <v/>
      </c>
      <c r="J1460">
        <f>(J2 + J4 + J5 + J6 + J7 + J8 + J9 + J10 + J11 + J14 + J15 + J17 + J18 + J30 + J31 + J39 + J40 + J50 + J51 + J59 + J60 + J68 + J69 + J77 + J516 + J517 + J518 + J521 + J582 + J586 + J1439 + J1440 + J1441 + J1442 + J1454 + J1456 + J1457 + J1458 + J1459)</f>
        <v/>
      </c>
    </row>
    <row r="1461">
      <c r="A1461" t="inlineStr">
        <is>
          <t>sw_IBUF[3]: sw_IBUF[3]_inst/O to masterReg/readData2[0]_i_1/I1sum delays + cap delay</t>
        </is>
      </c>
      <c r="E1461">
        <f>1000*(E1460 + J1460)</f>
        <v/>
      </c>
      <c r="F1461">
        <f>1000*(F1460 + J1460)</f>
        <v/>
      </c>
      <c r="G1461">
        <f>1000*(G1460 + J1460)</f>
        <v/>
      </c>
      <c r="H1461">
        <f>1000*(H1460 + J1460)</f>
        <v/>
      </c>
    </row>
    <row r="1463">
      <c r="A1463" t="inlineStr">
        <is>
          <t>sw_IBUF[3]: sw_IBUF[3]_inst/O to masterReg/readData2[0]_i_1/I1Total delay (from Vivado)</t>
        </is>
      </c>
      <c r="E1463" t="inlineStr">
        <is>
          <t>1369</t>
        </is>
      </c>
      <c r="F1463" t="inlineStr">
        <is>
          <t>1182</t>
        </is>
      </c>
      <c r="G1463" t="inlineStr">
        <is>
          <t>2374</t>
        </is>
      </c>
      <c r="H1463" t="inlineStr">
        <is>
          <t>2011</t>
        </is>
      </c>
    </row>
    <row r="1465">
      <c r="A1465" t="inlineStr">
        <is>
          <t>INT_L_X2Y43/INT_L.NL1BEG_N3-&gt;&gt;EL1BEG2</t>
        </is>
      </c>
      <c r="B1465" t="inlineStr">
        <is>
          <t>Buffer</t>
        </is>
      </c>
      <c r="C1465" t="n">
        <v>1.16220225</v>
      </c>
      <c r="D1465" t="n">
        <v>0.008429000000000001</v>
      </c>
      <c r="E1465" t="n">
        <v>0.043</v>
      </c>
      <c r="F1465" t="n">
        <v>0.035</v>
      </c>
      <c r="G1465" t="n">
        <v>0.123</v>
      </c>
      <c r="H1465" t="n">
        <v>0.102</v>
      </c>
      <c r="I1465">
        <f>((D1468 + D1479) + (D1466 + D1467))</f>
        <v/>
      </c>
      <c r="J1465">
        <f>(((D1468 + D1479) + (D1466 + D1467))*C1465)</f>
        <v/>
      </c>
    </row>
    <row r="1466">
      <c r="A1466" t="inlineStr">
        <is>
          <t>INT_L_X2Y43/EL1BEG2</t>
        </is>
      </c>
      <c r="B1466" t="inlineStr">
        <is>
          <t>Part of wire</t>
        </is>
      </c>
      <c r="C1466" t="n">
        <v>0</v>
      </c>
      <c r="D1466" t="n">
        <v>0</v>
      </c>
    </row>
    <row r="1467">
      <c r="A1467" t="inlineStr">
        <is>
          <t>INT_R_X3Y43/EL1END2</t>
        </is>
      </c>
      <c r="B1467" t="inlineStr">
        <is>
          <t>Part of wire</t>
        </is>
      </c>
      <c r="C1467" t="n">
        <v>0</v>
      </c>
      <c r="D1467" t="n">
        <v>0</v>
      </c>
      <c r="I1467">
        <f>(((D1466 + D1467)/2) + (D1468 + D1479))</f>
        <v/>
      </c>
      <c r="J1467">
        <f>((C1466 + C1467)*(((D1466 + D1467)/2) + (D1468 + D1479)))</f>
        <v/>
      </c>
    </row>
    <row r="1468">
      <c r="A1468" t="inlineStr">
        <is>
          <t>INT_R_X3Y43/INT_R.EL1END2-&gt;&gt;IMUX13</t>
        </is>
      </c>
      <c r="B1468" t="inlineStr">
        <is>
          <t>Buffer</t>
        </is>
      </c>
      <c r="C1468" t="n">
        <v>1.6107141875</v>
      </c>
      <c r="D1468" t="n">
        <v>0.007713</v>
      </c>
      <c r="E1468" t="n">
        <v>0.047</v>
      </c>
      <c r="F1468" t="n">
        <v>0.038</v>
      </c>
      <c r="G1468" t="n">
        <v>0.138</v>
      </c>
      <c r="H1468" t="n">
        <v>0.114</v>
      </c>
      <c r="I1468">
        <f>((((D1473) + (D1472))) + (D1469 + D1470))</f>
        <v/>
      </c>
      <c r="J1468">
        <f>(((((D1473) + (D1472))) + (D1469 + D1470))*C1468)</f>
        <v/>
      </c>
    </row>
    <row r="1469">
      <c r="A1469" t="inlineStr">
        <is>
          <t>INT_R_X3Y43/IMUX13</t>
        </is>
      </c>
      <c r="B1469" t="inlineStr">
        <is>
          <t>Part of wire</t>
        </is>
      </c>
      <c r="C1469" t="n">
        <v>0</v>
      </c>
      <c r="D1469" t="n">
        <v>0</v>
      </c>
    </row>
    <row r="1470">
      <c r="A1470" t="inlineStr">
        <is>
          <t>CLBLM_R_X3Y43/CLBLM_IMUX13</t>
        </is>
      </c>
      <c r="B1470" t="inlineStr">
        <is>
          <t>Part of wire</t>
        </is>
      </c>
      <c r="C1470" t="n">
        <v>0</v>
      </c>
      <c r="D1470" t="n">
        <v>0</v>
      </c>
      <c r="I1470">
        <f>(((D1469 + D1470)/2) + (((D1473) + (D1472))))</f>
        <v/>
      </c>
      <c r="J1470">
        <f>((C1469 + C1470)*(((D1469 + D1470)/2) + (((D1473) + (D1472)))))</f>
        <v/>
      </c>
    </row>
    <row r="1471">
      <c r="A1471" t="inlineStr">
        <is>
          <t>CLBLM_R_X3Y43/CLBLM_R.CLBLM_IMUX13-&gt;CLBLM_L_B6</t>
        </is>
      </c>
      <c r="B1471" t="inlineStr">
        <is>
          <t>PassTransistor</t>
        </is>
      </c>
      <c r="C1471" t="n">
        <v>0</v>
      </c>
      <c r="E1471" t="n">
        <v>0</v>
      </c>
      <c r="F1471" t="n">
        <v>0</v>
      </c>
      <c r="G1471" t="n">
        <v>0</v>
      </c>
      <c r="H1471" t="n">
        <v>0</v>
      </c>
      <c r="I1471">
        <f>((D1473) + (D1472))</f>
        <v/>
      </c>
      <c r="J1471">
        <f>(((D1473) + (D1472))*C1471)</f>
        <v/>
      </c>
    </row>
    <row r="1472">
      <c r="A1472" t="inlineStr">
        <is>
          <t>CLBLM_R_X3Y43/CLBLM_L_B6</t>
        </is>
      </c>
      <c r="B1472" t="inlineStr">
        <is>
          <t>Part of wire</t>
        </is>
      </c>
      <c r="C1472" t="n">
        <v>0</v>
      </c>
      <c r="D1472" t="n">
        <v>0</v>
      </c>
      <c r="I1472">
        <f>(((D1472)/2) + (D1473))</f>
        <v/>
      </c>
      <c r="J1472">
        <f>((C1472)*(((D1472)/2) + (D1473)))</f>
        <v/>
      </c>
    </row>
    <row r="1473">
      <c r="A1473" t="inlineStr">
        <is>
          <t>masterReg/readData1[4]_i_1/I1</t>
        </is>
      </c>
      <c r="B1473" t="inlineStr">
        <is>
          <t>Inpin</t>
        </is>
      </c>
      <c r="D1473" t="n">
        <v>0</v>
      </c>
      <c r="E1473" t="n">
        <v>0.001</v>
      </c>
      <c r="F1473" t="n">
        <v>0.001</v>
      </c>
      <c r="G1473" t="n">
        <v>0.002</v>
      </c>
      <c r="H1473" t="n">
        <v>0.002</v>
      </c>
    </row>
    <row r="1474">
      <c r="A1474" t="inlineStr">
        <is>
          <t>sw_IBUF[3]: sw_IBUF[3]_inst/O to masterReg/readData1[4]_i_1/I1 sum delays</t>
        </is>
      </c>
      <c r="E1474">
        <f>(E2 + E5 + E7 + E9 + E11 + E15 + E18 + E31 + E40 + E51 + E60 + E69 + E516 + E1465 + E1468 + E1471 + E1473)</f>
        <v/>
      </c>
      <c r="F1474">
        <f>(F2 + F5 + F7 + F9 + F11 + F15 + F18 + F31 + F40 + F51 + F60 + F69 + F516 + F1465 + F1468 + F1471 + F1473)</f>
        <v/>
      </c>
      <c r="G1474">
        <f>(G2 + G5 + G7 + G9 + G11 + G15 + G18 + G31 + G40 + G51 + G60 + G69 + G516 + G1465 + G1468 + G1471 + G1473)</f>
        <v/>
      </c>
      <c r="H1474">
        <f>(H2 + H5 + H7 + H9 + H11 + H15 + H18 + H31 + H40 + H51 + H60 + H69 + H516 + H1465 + H1468 + H1471 + H1473)</f>
        <v/>
      </c>
      <c r="J1474">
        <f>(J2 + J4 + J5 + J6 + J7 + J8 + J9 + J10 + J11 + J14 + J15 + J17 + J18 + J30 + J31 + J39 + J40 + J50 + J51 + J59 + J60 + J68 + J69 + J77 + J516 + J517 + J1465 + J1467 + J1468 + J1470 + J1471 + J1472 + J1473)</f>
        <v/>
      </c>
    </row>
    <row r="1475">
      <c r="A1475" t="inlineStr">
        <is>
          <t>sw_IBUF[3]: sw_IBUF[3]_inst/O to masterReg/readData1[4]_i_1/I1sum delays + cap delay</t>
        </is>
      </c>
      <c r="E1475">
        <f>1000*(E1474 + J1474)</f>
        <v/>
      </c>
      <c r="F1475">
        <f>1000*(F1474 + J1474)</f>
        <v/>
      </c>
      <c r="G1475">
        <f>1000*(G1474 + J1474)</f>
        <v/>
      </c>
      <c r="H1475">
        <f>1000*(H1474 + J1474)</f>
        <v/>
      </c>
    </row>
    <row r="1477">
      <c r="A1477" t="inlineStr">
        <is>
          <t>sw_IBUF[3]: sw_IBUF[3]_inst/O to masterReg/readData1[4]_i_1/I1Total delay (from Vivado)</t>
        </is>
      </c>
      <c r="E1477" t="inlineStr">
        <is>
          <t>1062</t>
        </is>
      </c>
      <c r="F1477" t="inlineStr">
        <is>
          <t>920</t>
        </is>
      </c>
      <c r="G1477" t="inlineStr">
        <is>
          <t>1771</t>
        </is>
      </c>
      <c r="H1477" t="inlineStr">
        <is>
          <t>1508</t>
        </is>
      </c>
    </row>
    <row r="1479">
      <c r="A1479" t="inlineStr">
        <is>
          <t>INT_R_X3Y43/INT_R.EL1END2-&gt;&gt;IMUX20</t>
        </is>
      </c>
      <c r="B1479" t="inlineStr">
        <is>
          <t>Buffer</t>
        </is>
      </c>
      <c r="C1479" t="n">
        <v>1.6107141875</v>
      </c>
      <c r="D1479" t="n">
        <v>0.007713</v>
      </c>
      <c r="E1479" t="n">
        <v>0.047</v>
      </c>
      <c r="F1479" t="n">
        <v>0.038</v>
      </c>
      <c r="G1479" t="n">
        <v>0.138</v>
      </c>
      <c r="H1479" t="n">
        <v>0.114</v>
      </c>
      <c r="I1479">
        <f>((((D1484) + (D1483))) + (D1480 + D1481))</f>
        <v/>
      </c>
      <c r="J1479">
        <f>(((((D1484) + (D1483))) + (D1480 + D1481))*C1479)</f>
        <v/>
      </c>
    </row>
    <row r="1480">
      <c r="A1480" t="inlineStr">
        <is>
          <t>INT_R_X3Y43/IMUX20</t>
        </is>
      </c>
      <c r="B1480" t="inlineStr">
        <is>
          <t>Part of wire</t>
        </is>
      </c>
      <c r="C1480" t="n">
        <v>0</v>
      </c>
      <c r="D1480" t="n">
        <v>0</v>
      </c>
    </row>
    <row r="1481">
      <c r="A1481" t="inlineStr">
        <is>
          <t>CLBLM_R_X3Y43/CLBLM_IMUX20</t>
        </is>
      </c>
      <c r="B1481" t="inlineStr">
        <is>
          <t>Part of wire</t>
        </is>
      </c>
      <c r="C1481" t="n">
        <v>0</v>
      </c>
      <c r="D1481" t="n">
        <v>0</v>
      </c>
      <c r="I1481">
        <f>(((D1480 + D1481)/2) + (((D1484) + (D1483))))</f>
        <v/>
      </c>
      <c r="J1481">
        <f>((C1480 + C1481)*(((D1480 + D1481)/2) + (((D1484) + (D1483)))))</f>
        <v/>
      </c>
    </row>
    <row r="1482">
      <c r="A1482" t="inlineStr">
        <is>
          <t>CLBLM_R_X3Y43/CLBLM_R.CLBLM_IMUX20-&gt;CLBLM_L_C2</t>
        </is>
      </c>
      <c r="B1482" t="inlineStr">
        <is>
          <t>PassTransistor</t>
        </is>
      </c>
      <c r="C1482" t="n">
        <v>0</v>
      </c>
      <c r="E1482" t="n">
        <v>0</v>
      </c>
      <c r="F1482" t="n">
        <v>0</v>
      </c>
      <c r="G1482" t="n">
        <v>0</v>
      </c>
      <c r="H1482" t="n">
        <v>0</v>
      </c>
      <c r="I1482">
        <f>((D1484) + (D1483))</f>
        <v/>
      </c>
      <c r="J1482">
        <f>(((D1484) + (D1483))*C1482)</f>
        <v/>
      </c>
    </row>
    <row r="1483">
      <c r="A1483" t="inlineStr">
        <is>
          <t>CLBLM_R_X3Y43/CLBLM_L_C2</t>
        </is>
      </c>
      <c r="B1483" t="inlineStr">
        <is>
          <t>Part of wire</t>
        </is>
      </c>
      <c r="C1483" t="n">
        <v>0</v>
      </c>
      <c r="D1483" t="n">
        <v>0</v>
      </c>
      <c r="I1483">
        <f>(((D1483)/2) + (D1484))</f>
        <v/>
      </c>
      <c r="J1483">
        <f>((C1483)*(((D1483)/2) + (D1484)))</f>
        <v/>
      </c>
    </row>
    <row r="1484">
      <c r="A1484" t="inlineStr">
        <is>
          <t>masterReg/readData2[4]_i_1/I1</t>
        </is>
      </c>
      <c r="B1484" t="inlineStr">
        <is>
          <t>Inpin</t>
        </is>
      </c>
      <c r="D1484" t="n">
        <v>0</v>
      </c>
      <c r="E1484" t="n">
        <v>0.213</v>
      </c>
      <c r="F1484" t="n">
        <v>0.171</v>
      </c>
      <c r="G1484" t="n">
        <v>0.507</v>
      </c>
      <c r="H1484" t="n">
        <v>0.409</v>
      </c>
    </row>
    <row r="1485">
      <c r="A1485" t="inlineStr">
        <is>
          <t>sw_IBUF[3]: sw_IBUF[3]_inst/O to masterReg/readData2[4]_i_1/I1 sum delays</t>
        </is>
      </c>
      <c r="E1485">
        <f>(E2 + E5 + E7 + E9 + E11 + E15 + E18 + E31 + E40 + E51 + E60 + E69 + E516 + E1465 + E1479 + E1482 + E1484)</f>
        <v/>
      </c>
      <c r="F1485">
        <f>(F2 + F5 + F7 + F9 + F11 + F15 + F18 + F31 + F40 + F51 + F60 + F69 + F516 + F1465 + F1479 + F1482 + F1484)</f>
        <v/>
      </c>
      <c r="G1485">
        <f>(G2 + G5 + G7 + G9 + G11 + G15 + G18 + G31 + G40 + G51 + G60 + G69 + G516 + G1465 + G1479 + G1482 + G1484)</f>
        <v/>
      </c>
      <c r="H1485">
        <f>(H2 + H5 + H7 + H9 + H11 + H15 + H18 + H31 + H40 + H51 + H60 + H69 + H516 + H1465 + H1479 + H1482 + H1484)</f>
        <v/>
      </c>
      <c r="J1485">
        <f>(J2 + J4 + J5 + J6 + J7 + J8 + J9 + J10 + J11 + J14 + J15 + J17 + J18 + J30 + J31 + J39 + J40 + J50 + J51 + J59 + J60 + J68 + J69 + J77 + J516 + J517 + J1465 + J1467 + J1479 + J1481 + J1482 + J1483 + J1484)</f>
        <v/>
      </c>
    </row>
    <row r="1486">
      <c r="A1486" t="inlineStr">
        <is>
          <t>sw_IBUF[3]: sw_IBUF[3]_inst/O to masterReg/readData2[4]_i_1/I1sum delays + cap delay</t>
        </is>
      </c>
      <c r="E1486">
        <f>1000*(E1485 + J1485)</f>
        <v/>
      </c>
      <c r="F1486">
        <f>1000*(F1485 + J1485)</f>
        <v/>
      </c>
      <c r="G1486">
        <f>1000*(G1485 + J1485)</f>
        <v/>
      </c>
      <c r="H1486">
        <f>1000*(H1485 + J1485)</f>
        <v/>
      </c>
    </row>
    <row r="1488">
      <c r="A1488" t="inlineStr">
        <is>
          <t>sw_IBUF[3]: sw_IBUF[3]_inst/O to masterReg/readData2[4]_i_1/I1Total delay (from Vivado)</t>
        </is>
      </c>
      <c r="E1488" t="inlineStr">
        <is>
          <t>1274</t>
        </is>
      </c>
      <c r="F1488" t="inlineStr">
        <is>
          <t>1090</t>
        </is>
      </c>
      <c r="G1488" t="inlineStr">
        <is>
          <t>2200</t>
        </is>
      </c>
      <c r="H1488" t="inlineStr">
        <is>
          <t>1852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LIOB33_X0Y7/IOB_IBUF1 LIOI3_TBYTESRC_X0Y7/LIOI_IBUF1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LIOB33_X0Y7/IOB_IBUF1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LIOI3_TBYTESRC_X0Y7/LIOI_IBUF1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LIOI3_TBYTESRC_X0Y7/LIOI3_TBYTESRC.LIOI_IBUF1-&gt;LIOI_I1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LIOI3_TBYTESRC_X0Y7/LIOI_I1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LIOI3_TBYTESRC_X0Y7/LIOI3_TBYTESRC.LIOI_I1-&gt;LIOI_ILOGIC1_D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LIOI3_TBYTESRC_X0Y7/LIOI_ILOGIC1_D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LIOI3_TBYTESRC_X0Y7/LIOI3_TBYTESRC.LIOI_ILOGIC1_D-&gt;&gt;IOI_ILOGIC1_O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LIOI3_TBYTESRC_X0Y7/IOI_ILOGIC1_O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LIOI3_TBYTESRC_X0Y7/LIOI3_TBYTESRC.IOI_ILOGIC1_O-&gt;&gt;IOI_LOGIC_OUTS18_0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LIOI3_TBYTESRC_X0Y7/IOI_LOGIC_OUTS18_0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IO_INT_INTERFACE_L_X0Y7/INT_INTERFACE_LOGIC_OUTS_L_B18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L_TERM_INT_X2Y8/TERM_INT_LOGIC_OUTS_L_B18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IO_INT_INTERFACE_L_X0Y7/IO_INT_INTERFACE_L.INT_INTERFACE_LOGIC_OUTS_L_B18-&gt;&gt;INT_INTERFACE_LOGIC_OUTS_L18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IO_INT_INTERFACE_L_X0Y7/INT_INTERFACE_LOGIC_OUTS_L18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INT_L_X0Y7/LOGIC_OUTS_L18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INT_L_X0Y7/INT_L.LOGIC_OUTS_L18-&gt;&gt;NN6BEG0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0.081</v>
      </c>
      <c r="F18" t="n">
        <v>0.067</v>
      </c>
      <c r="G18" t="n">
        <v>0.18</v>
      </c>
      <c r="H18" t="n">
        <v>0.149</v>
      </c>
      <c r="I18">
        <f>((D27) + (D19 + D20 + D21 + D22 + D23 + D24 + D25 + D26))</f>
        <v/>
      </c>
      <c r="J18">
        <f>(((D27) + (D19 + D20 + D21 + D22 + D23 + D24 + D25 + D26))*C18)</f>
        <v/>
      </c>
    </row>
    <row r="19">
      <c r="A19" t="inlineStr">
        <is>
          <t>INT_L_X0Y7/NN6BEG0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INT_L_X0Y13/NN6END0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INT_L_X0Y12/NN6END_S1_0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INT_L_X0Y8/NN6A0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INT_L_X0Y9/NN6B0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INT_L_X0Y10/NN6C0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INT_L_X0Y11/NN6D0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INT_L_X0Y12/NN6E0</t>
        </is>
      </c>
      <c r="B26" t="inlineStr">
        <is>
          <t>Part of wire</t>
        </is>
      </c>
      <c r="C26" t="n">
        <v>0</v>
      </c>
      <c r="D26" t="n">
        <v>0</v>
      </c>
      <c r="I26">
        <f>(((D19 + D20 + D21 + D22 + D23 + D24 + D25 + D26)/2) + (D27))</f>
        <v/>
      </c>
      <c r="J26">
        <f>((C19 + C20 + C21 + C22 + C23 + C24 + C25 + C26)*(((D19 + D20 + D21 + D22 + D23 + D24 + D25 + D26)/2) + (D27)))</f>
        <v/>
      </c>
    </row>
    <row r="27">
      <c r="A27" t="inlineStr">
        <is>
          <t>INT_L_X0Y13/INT_L.NN6END0-&gt;&gt;LV_L0</t>
        </is>
      </c>
      <c r="B27" t="inlineStr">
        <is>
          <t>Buffer</t>
        </is>
      </c>
      <c r="C27" t="n">
        <v>0.7569375</v>
      </c>
      <c r="D27" t="n">
        <v>0.013478</v>
      </c>
      <c r="E27" t="n">
        <v>0.131</v>
      </c>
      <c r="F27" t="n">
        <v>0.108</v>
      </c>
      <c r="G27" t="n">
        <v>0.301</v>
      </c>
      <c r="H27" t="n">
        <v>0.249</v>
      </c>
      <c r="I27">
        <f>((D48) + (D28 + D29 + D30 + D31 + D32 + D33 + D34 + D35 + D36 + D37 + D38 + D39 + D40 + D41 + D42 + D43 + D44 + D45 + D46 + D47))</f>
        <v/>
      </c>
      <c r="J27">
        <f>(((D48) + (D28 + D29 + D30 + D31 + D32 + D33 + D34 + D35 + D36 + D37 + D38 + D39 + D40 + D41 + D42 + D43 + D44 + D45 + D46 + D47))*C27)</f>
        <v/>
      </c>
    </row>
    <row r="28">
      <c r="A28" t="inlineStr">
        <is>
          <t>INT_L_X0Y31/LV_L18</t>
        </is>
      </c>
      <c r="B28" t="inlineStr">
        <is>
          <t>Part of wire</t>
        </is>
      </c>
      <c r="C28" t="n">
        <v>0.0028</v>
      </c>
      <c r="D28" t="n">
        <v>0.013</v>
      </c>
    </row>
    <row r="29">
      <c r="A29" t="inlineStr">
        <is>
          <t>INT_L_X0Y13/LV_L0</t>
        </is>
      </c>
      <c r="B29" t="inlineStr">
        <is>
          <t>Part of wire</t>
        </is>
      </c>
      <c r="C29" t="n">
        <v>0.0028</v>
      </c>
      <c r="D29" t="n">
        <v>0.013</v>
      </c>
    </row>
    <row r="30">
      <c r="A30" t="inlineStr">
        <is>
          <t>INT_L_X0Y22/LV_L9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INT_L_X0Y30/LV_L17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INT_L_X0Y29/LV_L16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INT_L_X0Y28/LV_L15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INT_L_X0Y27/LV_L14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INT_L_X0Y26/LV_L13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INT_L_X0Y25/LV_L12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HCLK_L_X4Y26/HCLK_LV11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INT_L_X0Y24/LV_L11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INT_L_X0Y23/LV_L10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INT_L_X0Y21/LV_L8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INT_L_X0Y20/LV_L7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INT_L_X0Y19/LV_L6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INT_L_X0Y18/LV_L5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INT_L_X0Y17/LV_L4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INT_L_X0Y16/LV_L3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INT_L_X0Y15/LV_L2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INT_L_X0Y14/LV_L1</t>
        </is>
      </c>
      <c r="B47" t="inlineStr">
        <is>
          <t>Part of wire</t>
        </is>
      </c>
      <c r="C47" t="n">
        <v>0</v>
      </c>
      <c r="D47" t="n">
        <v>0</v>
      </c>
      <c r="I47">
        <f>(((D28 + D29 + D30 + D31 + D32 + D33 + D34 + D35 + D36 + D37 + D38 + D39 + D40 + D41 + D42 + D43 + D44 + D45 + D46 + D47)/2) + (D48))</f>
        <v/>
      </c>
      <c r="J47">
        <f>((C28 + C29 + C30 + C31 + C32 + C33 + C34 + C35 + C36 + C37 + C38 + C39 + C40 + C41 + C42 + C43 + C44 + C45 + C46 + C47)*(((D28 + D29 + D30 + D31 + D32 + D33 + D34 + D35 + D36 + D37 + D38 + D39 + D40 + D41 + D42 + D43 + D44 + D45 + D46 + D47)/2) + (D48)))</f>
        <v/>
      </c>
    </row>
    <row r="48">
      <c r="A48" t="inlineStr">
        <is>
          <t>INT_L_X0Y31/INT_L.LV_L18-&gt;&gt;NN6BEG3</t>
        </is>
      </c>
      <c r="B48" t="inlineStr">
        <is>
          <t>Buffer</t>
        </is>
      </c>
      <c r="C48" t="n">
        <v>1.5845231875</v>
      </c>
      <c r="D48" t="n">
        <v>0.009979</v>
      </c>
      <c r="E48" t="n">
        <v>0.08400000000000001</v>
      </c>
      <c r="F48" t="n">
        <v>0.06900000000000001</v>
      </c>
      <c r="G48" t="n">
        <v>0.185</v>
      </c>
      <c r="H48" t="n">
        <v>0.153</v>
      </c>
      <c r="I48">
        <f>((D56) + (D49 + D50 + D51 + D52 + D53 + D54 + D55))</f>
        <v/>
      </c>
      <c r="J48">
        <f>(((D56) + (D49 + D50 + D51 + D52 + D53 + D54 + D55))*C48)</f>
        <v/>
      </c>
    </row>
    <row r="49">
      <c r="A49" t="inlineStr">
        <is>
          <t>INT_L_X0Y31/NN6BEG3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INT_L_X0Y37/NN6END3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INT_L_X0Y32/NN6A3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INT_L_X0Y33/NN6B3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INT_L_X0Y34/NN6C3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INT_L_X0Y35/NN6D3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INT_L_X0Y36/NN6E3</t>
        </is>
      </c>
      <c r="B55" t="inlineStr">
        <is>
          <t>Part of wire</t>
        </is>
      </c>
      <c r="C55" t="n">
        <v>0</v>
      </c>
      <c r="D55" t="n">
        <v>0</v>
      </c>
      <c r="I55">
        <f>(((D49 + D50 + D51 + D52 + D53 + D54 + D55)/2) + (D56))</f>
        <v/>
      </c>
      <c r="J55">
        <f>((C49 + C50 + C51 + C52 + C53 + C54 + C55)*(((D49 + D50 + D51 + D52 + D53 + D54 + D55)/2) + (D56)))</f>
        <v/>
      </c>
    </row>
    <row r="56">
      <c r="A56" t="inlineStr">
        <is>
          <t>INT_L_X0Y37/INT_L.NN6END3-&gt;&gt;NN6BEG3</t>
        </is>
      </c>
      <c r="B56" t="inlineStr">
        <is>
          <t>Buffer</t>
        </is>
      </c>
      <c r="C56" t="n">
        <v>1.5845231875</v>
      </c>
      <c r="D56" t="n">
        <v>0.009979</v>
      </c>
      <c r="E56" t="n">
        <v>0.08400000000000001</v>
      </c>
      <c r="F56" t="n">
        <v>0.06900000000000001</v>
      </c>
      <c r="G56" t="n">
        <v>0.185</v>
      </c>
      <c r="H56" t="n">
        <v>0.153</v>
      </c>
      <c r="I56">
        <f>((D64) + (D57 + D58 + D59 + D60 + D61 + D62 + D63))</f>
        <v/>
      </c>
      <c r="J56">
        <f>(((D64) + (D57 + D58 + D59 + D60 + D61 + D62 + D63))*C56)</f>
        <v/>
      </c>
    </row>
    <row r="57">
      <c r="A57" t="inlineStr">
        <is>
          <t>INT_L_X0Y37/NN6BEG3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INT_L_X0Y43/NN6END3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INT_L_X0Y38/NN6A3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INT_L_X0Y39/NN6B3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INT_L_X0Y40/NN6C3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INT_L_X0Y41/NN6D3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INT_L_X0Y42/NN6E3</t>
        </is>
      </c>
      <c r="B63" t="inlineStr">
        <is>
          <t>Part of wire</t>
        </is>
      </c>
      <c r="C63" t="n">
        <v>0</v>
      </c>
      <c r="D63" t="n">
        <v>0</v>
      </c>
      <c r="I63">
        <f>(((D57 + D58 + D59 + D60 + D61 + D62 + D63)/2) + (D64))</f>
        <v/>
      </c>
      <c r="J63">
        <f>((C57 + C58 + C59 + C60 + C61 + C62 + C63)*(((D57 + D58 + D59 + D60 + D61 + D62 + D63)/2) + (D64)))</f>
        <v/>
      </c>
    </row>
    <row r="64">
      <c r="A64" t="inlineStr">
        <is>
          <t>INT_L_X0Y43/INT_L.NN6END3-&gt;&gt;EL1BEG2</t>
        </is>
      </c>
      <c r="B64" t="inlineStr">
        <is>
          <t>Buffer</t>
        </is>
      </c>
      <c r="C64" t="n">
        <v>1.16220225</v>
      </c>
      <c r="D64" t="n">
        <v>0.008429000000000001</v>
      </c>
      <c r="E64" t="n">
        <v>0.043</v>
      </c>
      <c r="F64" t="n">
        <v>0.035</v>
      </c>
      <c r="G64" t="n">
        <v>0.123</v>
      </c>
      <c r="H64" t="n">
        <v>0.102</v>
      </c>
      <c r="I64">
        <f>((D67 + D92) + (D65 + D66))</f>
        <v/>
      </c>
      <c r="J64">
        <f>(((D67 + D92) + (D65 + D66))*C64)</f>
        <v/>
      </c>
    </row>
    <row r="65">
      <c r="A65" t="inlineStr">
        <is>
          <t>INT_L_X0Y43/EL1BEG2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INT_R_X1Y43/EL1END2</t>
        </is>
      </c>
      <c r="B66" t="inlineStr">
        <is>
          <t>Part of wire</t>
        </is>
      </c>
      <c r="C66" t="n">
        <v>0</v>
      </c>
      <c r="D66" t="n">
        <v>0</v>
      </c>
      <c r="I66">
        <f>(((D65 + D66)/2) + (D67 + D92))</f>
        <v/>
      </c>
      <c r="J66">
        <f>((C65 + C66)*(((D65 + D66)/2) + (D67 + D92)))</f>
        <v/>
      </c>
    </row>
    <row r="67">
      <c r="A67" t="inlineStr">
        <is>
          <t>INT_R_X1Y43/INT_R.EL1END2-&gt;&gt;EE2BEG2</t>
        </is>
      </c>
      <c r="B67" t="inlineStr">
        <is>
          <t>Buffer</t>
        </is>
      </c>
      <c r="C67" t="n">
        <v>1.1851186875</v>
      </c>
      <c r="D67" t="n">
        <v>0.008473000000000001</v>
      </c>
      <c r="E67" t="n">
        <v>0.06</v>
      </c>
      <c r="F67" t="n">
        <v>0.05</v>
      </c>
      <c r="G67" t="n">
        <v>0.134</v>
      </c>
      <c r="H67" t="n">
        <v>0.111</v>
      </c>
      <c r="I67">
        <f>((D76) + (D68 + D69 + D70 + D71 + D72 + D73 + D74 + D75))</f>
        <v/>
      </c>
      <c r="J67">
        <f>(((D76) + (D68 + D69 + D70 + D71 + D72 + D73 + D74 + D75))*C67)</f>
        <v/>
      </c>
    </row>
    <row r="68">
      <c r="A68" t="inlineStr">
        <is>
          <t>INT_R_X1Y43/EE2BEG2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INT_R_X3Y43/EE2END2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INT_INTERFACE_R_X1Y43/INT_INTERFACE_EE2BEG2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CMT_FIFO_R_X7Y45/CMT_FIFO_EE2BEG2_6</t>
        </is>
      </c>
      <c r="B71" t="inlineStr">
        <is>
          <t>Part of wire</t>
        </is>
      </c>
      <c r="C71" t="n">
        <v>0.31751</v>
      </c>
      <c r="D71" t="n">
        <v>0.022067</v>
      </c>
    </row>
    <row r="72">
      <c r="A72" t="inlineStr">
        <is>
          <t>CMT_TOP_R_UPPER_T_X8Y44/CMT_TOP_EE2BEG2_6</t>
        </is>
      </c>
      <c r="B72" t="inlineStr">
        <is>
          <t>Part of wire</t>
        </is>
      </c>
      <c r="C72" t="n">
        <v>0.31751</v>
      </c>
      <c r="D72" t="n">
        <v>0.022067</v>
      </c>
    </row>
    <row r="73">
      <c r="A73" t="inlineStr">
        <is>
          <t>VBRK_X9Y45/VBRK_EE2BEG2</t>
        </is>
      </c>
      <c r="B73" t="inlineStr">
        <is>
          <t>Part of wire</t>
        </is>
      </c>
      <c r="C73" t="n">
        <v>0.01211</v>
      </c>
      <c r="D73" t="n">
        <v>0.00162</v>
      </c>
    </row>
    <row r="74">
      <c r="A74" t="inlineStr">
        <is>
          <t>CLBLL_L_X2Y43/CLBLL_EE2BEG2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INT_L_X2Y43/EE2A2</t>
        </is>
      </c>
      <c r="B75" t="inlineStr">
        <is>
          <t>Part of wire</t>
        </is>
      </c>
      <c r="C75" t="n">
        <v>0</v>
      </c>
      <c r="D75" t="n">
        <v>0</v>
      </c>
      <c r="I75">
        <f>(((D68 + D69 + D70 + D71 + D72 + D73 + D74 + D75)/2) + (D76))</f>
        <v/>
      </c>
      <c r="J75">
        <f>((C68 + C69 + C70 + C71 + C72 + C73 + C74 + C75)*(((D68 + D69 + D70 + D71 + D72 + D73 + D74 + D75)/2) + (D76)))</f>
        <v/>
      </c>
    </row>
    <row r="76">
      <c r="A76" t="inlineStr">
        <is>
          <t>INT_R_X3Y43/INT_R.EE2END2-&gt;&gt;BYP_ALT2</t>
        </is>
      </c>
      <c r="B76" t="inlineStr">
        <is>
          <t>Buffer</t>
        </is>
      </c>
      <c r="C76" t="n">
        <v>0</v>
      </c>
      <c r="D76" t="n">
        <v>0.00757</v>
      </c>
      <c r="E76" t="n">
        <v>0</v>
      </c>
      <c r="F76" t="n">
        <v>0</v>
      </c>
      <c r="G76" t="n">
        <v>0</v>
      </c>
      <c r="H76" t="n">
        <v>0</v>
      </c>
      <c r="I76">
        <f>((D78) + (D77))</f>
        <v/>
      </c>
      <c r="J76">
        <f>(((D78) + (D77))*C76)</f>
        <v/>
      </c>
    </row>
    <row r="77">
      <c r="A77" t="inlineStr">
        <is>
          <t>INT_R_X3Y43/BYP_ALT2</t>
        </is>
      </c>
      <c r="B77" t="inlineStr">
        <is>
          <t>Part of wire</t>
        </is>
      </c>
      <c r="C77" t="n">
        <v>0</v>
      </c>
      <c r="D77" t="n">
        <v>0</v>
      </c>
      <c r="I77">
        <f>(((D77)/2) + (D78))</f>
        <v/>
      </c>
      <c r="J77">
        <f>((C77)*(((D77)/2) + (D78)))</f>
        <v/>
      </c>
    </row>
    <row r="78">
      <c r="A78" t="inlineStr">
        <is>
          <t>INT_R_X3Y43/INT_R.BYP_ALT2-&gt;&gt;BYP_BOUNCE2</t>
        </is>
      </c>
      <c r="B78" t="inlineStr">
        <is>
          <t>Buffer</t>
        </is>
      </c>
      <c r="C78" t="n">
        <v>1.4764880625</v>
      </c>
      <c r="D78" t="n">
        <v>0</v>
      </c>
      <c r="E78" t="n">
        <v>0.059</v>
      </c>
      <c r="F78" t="n">
        <v>0.049</v>
      </c>
      <c r="G78" t="n">
        <v>0.178</v>
      </c>
      <c r="H78" t="n">
        <v>0.147</v>
      </c>
      <c r="I78">
        <f>((D81) + (D79 + D80))</f>
        <v/>
      </c>
      <c r="J78">
        <f>(((D81) + (D79 + D80))*C78)</f>
        <v/>
      </c>
    </row>
    <row r="79">
      <c r="A79" t="inlineStr">
        <is>
          <t>INT_R_X3Y43/BYP_BOUNCE2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INT_R_X3Y44/BYP_BOUNCE_N3_2</t>
        </is>
      </c>
      <c r="B80" t="inlineStr">
        <is>
          <t>Part of wire</t>
        </is>
      </c>
      <c r="C80" t="n">
        <v>0</v>
      </c>
      <c r="D80" t="n">
        <v>0</v>
      </c>
      <c r="I80">
        <f>(((D79 + D80)/2) + (D81))</f>
        <v/>
      </c>
      <c r="J80">
        <f>((C79 + C80)*(((D79 + D80)/2) + (D81)))</f>
        <v/>
      </c>
    </row>
    <row r="81">
      <c r="A81" t="inlineStr">
        <is>
          <t>INT_R_X3Y43/INT_R.BYP_BOUNCE2-&gt;&gt;IMUX46</t>
        </is>
      </c>
      <c r="B81" t="inlineStr">
        <is>
          <t>Buffer</t>
        </is>
      </c>
      <c r="C81" t="n">
        <v>1.6107141875</v>
      </c>
      <c r="D81" t="n">
        <v>0.007713</v>
      </c>
      <c r="E81" t="n">
        <v>0.047</v>
      </c>
      <c r="F81" t="n">
        <v>0.038</v>
      </c>
      <c r="G81" t="n">
        <v>0.138</v>
      </c>
      <c r="H81" t="n">
        <v>0.114</v>
      </c>
      <c r="I81">
        <f>((((D86) + (D85))) + (D82 + D83))</f>
        <v/>
      </c>
      <c r="J81">
        <f>(((((D86) + (D85))) + (D82 + D83))*C81)</f>
        <v/>
      </c>
    </row>
    <row r="82">
      <c r="A82" t="inlineStr">
        <is>
          <t>INT_R_X3Y43/IMUX46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CLBLM_R_X3Y43/CLBLM_IMUX46</t>
        </is>
      </c>
      <c r="B83" t="inlineStr">
        <is>
          <t>Part of wire</t>
        </is>
      </c>
      <c r="C83" t="n">
        <v>0</v>
      </c>
      <c r="D83" t="n">
        <v>0</v>
      </c>
      <c r="I83">
        <f>(((D82 + D83)/2) + (((D86) + (D85))))</f>
        <v/>
      </c>
      <c r="J83">
        <f>((C82 + C83)*(((D82 + D83)/2) + (((D86) + (D85)))))</f>
        <v/>
      </c>
    </row>
    <row r="84">
      <c r="A84" t="inlineStr">
        <is>
          <t>CLBLM_R_X3Y43/CLBLM_R.CLBLM_IMUX46-&gt;CLBLM_L_D5</t>
        </is>
      </c>
      <c r="B84" t="inlineStr">
        <is>
          <t>PassTransistor</t>
        </is>
      </c>
      <c r="C84" t="n">
        <v>0</v>
      </c>
      <c r="E84" t="n">
        <v>0</v>
      </c>
      <c r="F84" t="n">
        <v>0</v>
      </c>
      <c r="G84" t="n">
        <v>0</v>
      </c>
      <c r="H84" t="n">
        <v>0</v>
      </c>
      <c r="I84">
        <f>((D86) + (D85))</f>
        <v/>
      </c>
      <c r="J84">
        <f>(((D86) + (D85))*C84)</f>
        <v/>
      </c>
    </row>
    <row r="85">
      <c r="A85" t="inlineStr">
        <is>
          <t>CLBLM_R_X3Y43/CLBLM_L_D5</t>
        </is>
      </c>
      <c r="B85" t="inlineStr">
        <is>
          <t>Part of wire</t>
        </is>
      </c>
      <c r="C85" t="n">
        <v>0</v>
      </c>
      <c r="D85" t="n">
        <v>0</v>
      </c>
      <c r="I85">
        <f>(((D85)/2) + (D86))</f>
        <v/>
      </c>
      <c r="J85">
        <f>((C85)*(((D85)/2) + (D86)))</f>
        <v/>
      </c>
    </row>
    <row r="86">
      <c r="A86" t="inlineStr">
        <is>
          <t>masterReg/register_reg_r1_0_31_0_5_i_7/I2</t>
        </is>
      </c>
      <c r="B86" t="inlineStr">
        <is>
          <t>Inpin</t>
        </is>
      </c>
      <c r="D86" t="n">
        <v>0</v>
      </c>
      <c r="E86" t="n">
        <v>0.042</v>
      </c>
      <c r="F86" t="n">
        <v>0.033</v>
      </c>
      <c r="G86" t="n">
        <v>0.113</v>
      </c>
      <c r="H86" t="n">
        <v>0.091</v>
      </c>
    </row>
    <row r="87">
      <c r="A87" t="inlineStr">
        <is>
          <t>sw_IBUF[4]: sw_IBUF[4]_inst/O to masterReg/register_reg_r1_0_31_0_5_i_7/I2 sum delays</t>
        </is>
      </c>
      <c r="E87">
        <f>(E2 + E5 + E7 + E9 + E11 + E15 + E18 + E27 + E48 + E56 + E64 + E67 + E76 + E78 + E81 + E84 + E86)</f>
        <v/>
      </c>
      <c r="F87">
        <f>(F2 + F5 + F7 + F9 + F11 + F15 + F18 + F27 + F48 + F56 + F64 + F67 + F76 + F78 + F81 + F84 + F86)</f>
        <v/>
      </c>
      <c r="G87">
        <f>(G2 + G5 + G7 + G9 + G11 + G15 + G18 + G27 + G48 + G56 + G64 + G67 + G76 + G78 + G81 + G84 + G86)</f>
        <v/>
      </c>
      <c r="H87">
        <f>(H2 + H5 + H7 + H9 + H11 + H15 + H18 + H27 + H48 + H56 + H64 + H67 + H76 + H78 + H81 + H84 + H86)</f>
        <v/>
      </c>
      <c r="J87">
        <f>(J2 + J4 + J5 + J6 + J7 + J8 + J9 + J10 + J11 + J14 + J15 + J17 + J18 + J26 + J27 + J47 + J48 + J55 + J56 + J63 + J64 + J66 + J67 + J75 + J76 + J77 + J78 + J80 + J81 + J83 + J84 + J85 + J86)</f>
        <v/>
      </c>
    </row>
    <row r="88">
      <c r="A88" t="inlineStr">
        <is>
          <t>sw_IBUF[4]: sw_IBUF[4]_inst/O to masterReg/register_reg_r1_0_31_0_5_i_7/I2sum delays + cap delay</t>
        </is>
      </c>
      <c r="E88">
        <f>1000*(E87 + J87)</f>
        <v/>
      </c>
      <c r="F88">
        <f>1000*(F87 + J87)</f>
        <v/>
      </c>
      <c r="G88">
        <f>1000*(G87 + J87)</f>
        <v/>
      </c>
      <c r="H88">
        <f>1000*(H87 + J87)</f>
        <v/>
      </c>
    </row>
    <row r="90">
      <c r="A90" t="inlineStr">
        <is>
          <t>sw_IBUF[4]: sw_IBUF[4]_inst/O to masterReg/register_reg_r1_0_31_0_5_i_7/I2Total delay (from Vivado)</t>
        </is>
      </c>
      <c r="E90" t="inlineStr">
        <is>
          <t>960</t>
        </is>
      </c>
      <c r="F90" t="inlineStr">
        <is>
          <t>810</t>
        </is>
      </c>
      <c r="G90" t="inlineStr">
        <is>
          <t>1721</t>
        </is>
      </c>
      <c r="H90" t="inlineStr">
        <is>
          <t>1440</t>
        </is>
      </c>
    </row>
    <row r="92">
      <c r="A92" t="inlineStr">
        <is>
          <t>INT_R_X1Y43/INT_R.EL1END2-&gt;&gt;EL1BEG1</t>
        </is>
      </c>
      <c r="B92" t="inlineStr">
        <is>
          <t>Buffer</t>
        </is>
      </c>
      <c r="C92" t="n">
        <v>1.16220225</v>
      </c>
      <c r="D92" t="n">
        <v>0.008429000000000001</v>
      </c>
      <c r="E92" t="n">
        <v>0.043</v>
      </c>
      <c r="F92" t="n">
        <v>0.035</v>
      </c>
      <c r="G92" t="n">
        <v>0.124</v>
      </c>
      <c r="H92" t="n">
        <v>0.103</v>
      </c>
      <c r="I92">
        <f>((D100 + D115) + (D93 + D94 + D95 + D96 + D97 + D98 + D99))</f>
        <v/>
      </c>
      <c r="J92">
        <f>(((D100 + D115) + (D93 + D94 + D95 + D96 + D97 + D98 + D99))*C92)</f>
        <v/>
      </c>
    </row>
    <row r="93">
      <c r="A93" t="inlineStr">
        <is>
          <t>INT_R_X1Y43/EL1BEG1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INT_L_X2Y43/EL1END1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INT_INTERFACE_R_X1Y43/INT_INTERFACE_EL1BEG1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CMT_FIFO_R_X7Y45/CMT_FIFO_EL1BEG1_6</t>
        </is>
      </c>
      <c r="B96" t="inlineStr">
        <is>
          <t>Part of wire</t>
        </is>
      </c>
      <c r="C96" t="n">
        <v>0.31751</v>
      </c>
      <c r="D96" t="n">
        <v>0.025</v>
      </c>
    </row>
    <row r="97">
      <c r="A97" t="inlineStr">
        <is>
          <t>CMT_TOP_R_UPPER_T_X8Y44/CMT_TOP_EL1BEG1_6</t>
        </is>
      </c>
      <c r="B97" t="inlineStr">
        <is>
          <t>Part of wire</t>
        </is>
      </c>
      <c r="C97" t="n">
        <v>0.31751</v>
      </c>
      <c r="D97" t="n">
        <v>0.025</v>
      </c>
    </row>
    <row r="98">
      <c r="A98" t="inlineStr">
        <is>
          <t>VBRK_X9Y45/VBRK_EL1BEG1</t>
        </is>
      </c>
      <c r="B98" t="inlineStr">
        <is>
          <t>Part of wire</t>
        </is>
      </c>
      <c r="C98" t="n">
        <v>0.01211</v>
      </c>
      <c r="D98" t="n">
        <v>0.00162</v>
      </c>
    </row>
    <row r="99">
      <c r="A99" t="inlineStr">
        <is>
          <t>CLBLL_L_X2Y43/CLBLL_EL1BEG1</t>
        </is>
      </c>
      <c r="B99" t="inlineStr">
        <is>
          <t>Part of wire</t>
        </is>
      </c>
      <c r="C99" t="n">
        <v>0.045632</v>
      </c>
      <c r="D99" t="n">
        <v>0.004690000000000001</v>
      </c>
      <c r="I99">
        <f>(((D93 + D94 + D95 + D96 + D97 + D98 + D99)/2) + (D100 + D115))</f>
        <v/>
      </c>
      <c r="J99">
        <f>((C93 + C94 + C95 + C96 + C97 + C98 + C99)*(((D93 + D94 + D95 + D96 + D97 + D98 + D99)/2) + (D100 + D115)))</f>
        <v/>
      </c>
    </row>
    <row r="100">
      <c r="A100" t="inlineStr">
        <is>
          <t>INT_L_X2Y43/INT_L.EL1END1-&gt;&gt;EL1BEG0</t>
        </is>
      </c>
      <c r="B100" t="inlineStr">
        <is>
          <t>Buffer</t>
        </is>
      </c>
      <c r="C100" t="n">
        <v>1.16220225</v>
      </c>
      <c r="D100" t="n">
        <v>0.008429000000000001</v>
      </c>
      <c r="E100" t="n">
        <v>0.043</v>
      </c>
      <c r="F100" t="n">
        <v>0.035</v>
      </c>
      <c r="G100" t="n">
        <v>0.124</v>
      </c>
      <c r="H100" t="n">
        <v>0.103</v>
      </c>
      <c r="I100">
        <f>((D104) + (D101 + D102 + D103))</f>
        <v/>
      </c>
      <c r="J100">
        <f>(((D104) + (D101 + D102 + D103))*C100)</f>
        <v/>
      </c>
    </row>
    <row r="101">
      <c r="A101" t="inlineStr">
        <is>
          <t>INT_L_X2Y43/EL1BEG0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INT_R_X3Y43/EL1END0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INT_R_X3Y42/EL1END_S3_0</t>
        </is>
      </c>
      <c r="B103" t="inlineStr">
        <is>
          <t>Part of wire</t>
        </is>
      </c>
      <c r="C103" t="n">
        <v>0</v>
      </c>
      <c r="D103" t="n">
        <v>0</v>
      </c>
      <c r="I103">
        <f>(((D101 + D102 + D103)/2) + (D104))</f>
        <v/>
      </c>
      <c r="J103">
        <f>((C101 + C102 + C103)*(((D101 + D102 + D103)/2) + (D104)))</f>
        <v/>
      </c>
    </row>
    <row r="104">
      <c r="A104" t="inlineStr">
        <is>
          <t>INT_R_X3Y43/INT_R.EL1END0-&gt;&gt;IMUX0</t>
        </is>
      </c>
      <c r="B104" t="inlineStr">
        <is>
          <t>Buffer</t>
        </is>
      </c>
      <c r="C104" t="n">
        <v>1.6107141875</v>
      </c>
      <c r="D104" t="n">
        <v>0.007713</v>
      </c>
      <c r="E104" t="n">
        <v>0.047</v>
      </c>
      <c r="F104" t="n">
        <v>0.038</v>
      </c>
      <c r="G104" t="n">
        <v>0.138</v>
      </c>
      <c r="H104" t="n">
        <v>0.114</v>
      </c>
      <c r="I104">
        <f>((((D109) + (D108))) + (D105 + D106))</f>
        <v/>
      </c>
      <c r="J104">
        <f>(((((D109) + (D108))) + (D105 + D106))*C104)</f>
        <v/>
      </c>
    </row>
    <row r="105">
      <c r="A105" t="inlineStr">
        <is>
          <t>INT_R_X3Y43/IMUX0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CLBLM_R_X3Y43/CLBLM_IMUX0</t>
        </is>
      </c>
      <c r="B106" t="inlineStr">
        <is>
          <t>Part of wire</t>
        </is>
      </c>
      <c r="C106" t="n">
        <v>0</v>
      </c>
      <c r="D106" t="n">
        <v>0</v>
      </c>
      <c r="I106">
        <f>(((D105 + D106)/2) + (((D109) + (D108))))</f>
        <v/>
      </c>
      <c r="J106">
        <f>((C105 + C106)*(((D105 + D106)/2) + (((D109) + (D108)))))</f>
        <v/>
      </c>
    </row>
    <row r="107">
      <c r="A107" t="inlineStr">
        <is>
          <t>CLBLM_R_X3Y43/CLBLM_R.CLBLM_IMUX0-&gt;CLBLM_L_A3</t>
        </is>
      </c>
      <c r="B107" t="inlineStr">
        <is>
          <t>PassTransistor</t>
        </is>
      </c>
      <c r="C107" t="n">
        <v>0</v>
      </c>
      <c r="E107" t="n">
        <v>0</v>
      </c>
      <c r="F107" t="n">
        <v>0</v>
      </c>
      <c r="G107" t="n">
        <v>0</v>
      </c>
      <c r="H107" t="n">
        <v>0</v>
      </c>
      <c r="I107">
        <f>((D109) + (D108))</f>
        <v/>
      </c>
      <c r="J107">
        <f>(((D109) + (D108))*C107)</f>
        <v/>
      </c>
    </row>
    <row r="108">
      <c r="A108" t="inlineStr">
        <is>
          <t>CLBLM_R_X3Y43/CLBLM_L_A3</t>
        </is>
      </c>
      <c r="B108" t="inlineStr">
        <is>
          <t>Part of wire</t>
        </is>
      </c>
      <c r="C108" t="n">
        <v>0</v>
      </c>
      <c r="D108" t="n">
        <v>0</v>
      </c>
      <c r="I108">
        <f>(((D108)/2) + (D109))</f>
        <v/>
      </c>
      <c r="J108">
        <f>((C108)*(((D108)/2) + (D109)))</f>
        <v/>
      </c>
    </row>
    <row r="109">
      <c r="A109" t="inlineStr">
        <is>
          <t>ALU1/readData2[4]_i_3/I0</t>
        </is>
      </c>
      <c r="B109" t="inlineStr">
        <is>
          <t>Inpin</t>
        </is>
      </c>
      <c r="D109" t="n">
        <v>0</v>
      </c>
      <c r="E109" t="n">
        <v>0.133</v>
      </c>
      <c r="F109" t="n">
        <v>0.107</v>
      </c>
      <c r="G109" t="n">
        <v>0.344</v>
      </c>
      <c r="H109" t="n">
        <v>0.278</v>
      </c>
    </row>
    <row r="110">
      <c r="A110" t="inlineStr">
        <is>
          <t>sw_IBUF[4]: sw_IBUF[4]_inst/O to ALU1/readData2[4]_i_3/I0 sum delays</t>
        </is>
      </c>
      <c r="E110">
        <f>(E2 + E5 + E7 + E9 + E11 + E15 + E18 + E27 + E48 + E56 + E64 + E92 + E100 + E104 + E107 + E109)</f>
        <v/>
      </c>
      <c r="F110">
        <f>(F2 + F5 + F7 + F9 + F11 + F15 + F18 + F27 + F48 + F56 + F64 + F92 + F100 + F104 + F107 + F109)</f>
        <v/>
      </c>
      <c r="G110">
        <f>(G2 + G5 + G7 + G9 + G11 + G15 + G18 + G27 + G48 + G56 + G64 + G92 + G100 + G104 + G107 + G109)</f>
        <v/>
      </c>
      <c r="H110">
        <f>(H2 + H5 + H7 + H9 + H11 + H15 + H18 + H27 + H48 + H56 + H64 + H92 + H100 + H104 + H107 + H109)</f>
        <v/>
      </c>
      <c r="J110">
        <f>(J2 + J4 + J5 + J6 + J7 + J8 + J9 + J10 + J11 + J14 + J15 + J17 + J18 + J26 + J27 + J47 + J48 + J55 + J56 + J63 + J64 + J66 + J92 + J99 + J100 + J103 + J104 + J106 + J107 + J108 + J109)</f>
        <v/>
      </c>
    </row>
    <row r="111">
      <c r="A111" t="inlineStr">
        <is>
          <t>sw_IBUF[4]: sw_IBUF[4]_inst/O to ALU1/readData2[4]_i_3/I0sum delays + cap delay</t>
        </is>
      </c>
      <c r="E111">
        <f>1000*(E110 + J110)</f>
        <v/>
      </c>
      <c r="F111">
        <f>1000*(F110 + J110)</f>
        <v/>
      </c>
      <c r="G111">
        <f>1000*(G110 + J110)</f>
        <v/>
      </c>
      <c r="H111">
        <f>1000*(H110 + J110)</f>
        <v/>
      </c>
    </row>
    <row r="113">
      <c r="A113" t="inlineStr">
        <is>
          <t>sw_IBUF[4]: sw_IBUF[4]_inst/O to ALU1/readData2[4]_i_3/I0Total delay (from Vivado)</t>
        </is>
      </c>
      <c r="E113" t="inlineStr">
        <is>
          <t>1046</t>
        </is>
      </c>
      <c r="F113" t="inlineStr">
        <is>
          <t>883</t>
        </is>
      </c>
      <c r="G113" t="inlineStr">
        <is>
          <t>1906</t>
        </is>
      </c>
      <c r="H113" t="inlineStr">
        <is>
          <t>1595</t>
        </is>
      </c>
    </row>
    <row r="115">
      <c r="A115" t="inlineStr">
        <is>
          <t>INT_L_X2Y43/INT_L.EL1END1-&gt;&gt;NE2BEG1</t>
        </is>
      </c>
      <c r="B115" t="inlineStr">
        <is>
          <t>Buffer</t>
        </is>
      </c>
      <c r="C115" t="n">
        <v>1.1851186875</v>
      </c>
      <c r="D115" t="n">
        <v>0.008473000000000001</v>
      </c>
      <c r="E115" t="n">
        <v>0.041</v>
      </c>
      <c r="F115" t="n">
        <v>0.033</v>
      </c>
      <c r="G115" t="n">
        <v>0.134</v>
      </c>
      <c r="H115" t="n">
        <v>0.111</v>
      </c>
      <c r="I115">
        <f>((D119 + D137) + (D116 + D117 + D118))</f>
        <v/>
      </c>
      <c r="J115">
        <f>(((D119 + D137) + (D116 + D117 + D118))*C115)</f>
        <v/>
      </c>
    </row>
    <row r="116">
      <c r="A116" t="inlineStr">
        <is>
          <t>INT_L_X2Y43/NE2BEG1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INT_R_X3Y44/NE2END1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INT_L_X2Y44/NE2A1</t>
        </is>
      </c>
      <c r="B118" t="inlineStr">
        <is>
          <t>Part of wire</t>
        </is>
      </c>
      <c r="C118" t="n">
        <v>0</v>
      </c>
      <c r="D118" t="n">
        <v>0</v>
      </c>
      <c r="I118">
        <f>(((D116 + D117 + D118)/2) + (D119 + D137))</f>
        <v/>
      </c>
      <c r="J118">
        <f>((C116 + C117 + C118)*(((D116 + D117 + D118)/2) + (D119 + D137)))</f>
        <v/>
      </c>
    </row>
    <row r="119">
      <c r="A119" t="inlineStr">
        <is>
          <t>INT_R_X3Y44/INT_R.NE2END1-&gt;&gt;FAN_ALT2</t>
        </is>
      </c>
      <c r="B119" t="inlineStr">
        <is>
          <t>Buffer</t>
        </is>
      </c>
      <c r="C119" t="n">
        <v>0</v>
      </c>
      <c r="D119" t="n">
        <v>0.00757</v>
      </c>
      <c r="E119" t="n">
        <v>0</v>
      </c>
      <c r="F119" t="n">
        <v>0</v>
      </c>
      <c r="G119" t="n">
        <v>0</v>
      </c>
      <c r="H119" t="n">
        <v>0</v>
      </c>
      <c r="I119">
        <f>((D121) + (D120))</f>
        <v/>
      </c>
      <c r="J119">
        <f>(((D121) + (D120))*C119)</f>
        <v/>
      </c>
    </row>
    <row r="120">
      <c r="A120" t="inlineStr">
        <is>
          <t>INT_R_X3Y44/FAN_ALT2</t>
        </is>
      </c>
      <c r="B120" t="inlineStr">
        <is>
          <t>Part of wire</t>
        </is>
      </c>
      <c r="C120" t="n">
        <v>0</v>
      </c>
      <c r="D120" t="n">
        <v>0</v>
      </c>
      <c r="I120">
        <f>(((D120)/2) + (D121))</f>
        <v/>
      </c>
      <c r="J120">
        <f>((C120)*(((D120)/2) + (D121)))</f>
        <v/>
      </c>
    </row>
    <row r="121">
      <c r="A121" t="inlineStr">
        <is>
          <t>INT_R_X3Y44/INT_R.FAN_ALT2-&gt;&gt;FAN_BOUNCE2</t>
        </is>
      </c>
      <c r="B121" t="inlineStr">
        <is>
          <t>Buffer</t>
        </is>
      </c>
      <c r="C121" t="n">
        <v>1.4764880625</v>
      </c>
      <c r="D121" t="n">
        <v>0</v>
      </c>
      <c r="E121" t="n">
        <v>0.059</v>
      </c>
      <c r="F121" t="n">
        <v>0.049</v>
      </c>
      <c r="G121" t="n">
        <v>0.178</v>
      </c>
      <c r="H121" t="n">
        <v>0.147</v>
      </c>
      <c r="I121">
        <f>((D124) + (D122 + D123))</f>
        <v/>
      </c>
      <c r="J121">
        <f>(((D124) + (D122 + D123))*C121)</f>
        <v/>
      </c>
    </row>
    <row r="122">
      <c r="A122" t="inlineStr">
        <is>
          <t>INT_R_X3Y44/FAN_BOUNCE2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INT_R_X3Y43/FAN_BOUNCE_S3_2</t>
        </is>
      </c>
      <c r="B123" t="inlineStr">
        <is>
          <t>Part of wire</t>
        </is>
      </c>
      <c r="C123" t="n">
        <v>0</v>
      </c>
      <c r="D123" t="n">
        <v>0</v>
      </c>
      <c r="I123">
        <f>(((D122 + D123)/2) + (D124))</f>
        <v/>
      </c>
      <c r="J123">
        <f>((C122 + C123)*(((D122 + D123)/2) + (D124)))</f>
        <v/>
      </c>
    </row>
    <row r="124">
      <c r="A124" t="inlineStr">
        <is>
          <t>INT_R_X3Y44/INT_R.FAN_BOUNCE2-&gt;&gt;BYP_ALT0</t>
        </is>
      </c>
      <c r="B124" t="inlineStr">
        <is>
          <t>Buffer</t>
        </is>
      </c>
      <c r="C124" t="n">
        <v>0</v>
      </c>
      <c r="D124" t="n">
        <v>0.00757</v>
      </c>
      <c r="E124" t="n">
        <v>0</v>
      </c>
      <c r="F124" t="n">
        <v>0</v>
      </c>
      <c r="G124" t="n">
        <v>0</v>
      </c>
      <c r="H124" t="n">
        <v>0</v>
      </c>
      <c r="I124">
        <f>((D126) + (D125))</f>
        <v/>
      </c>
      <c r="J124">
        <f>(((D126) + (D125))*C124)</f>
        <v/>
      </c>
    </row>
    <row r="125">
      <c r="A125" t="inlineStr">
        <is>
          <t>INT_R_X3Y44/BYP_ALT0</t>
        </is>
      </c>
      <c r="B125" t="inlineStr">
        <is>
          <t>Part of wire</t>
        </is>
      </c>
      <c r="C125" t="n">
        <v>0</v>
      </c>
      <c r="D125" t="n">
        <v>0</v>
      </c>
      <c r="I125">
        <f>(((D125)/2) + (D126))</f>
        <v/>
      </c>
      <c r="J125">
        <f>((C125)*(((D125)/2) + (D126)))</f>
        <v/>
      </c>
    </row>
    <row r="126">
      <c r="A126" t="inlineStr">
        <is>
          <t>INT_R_X3Y44/INT_R.BYP_ALT0-&gt;&gt;BYP0</t>
        </is>
      </c>
      <c r="B126" t="inlineStr">
        <is>
          <t>Buffer</t>
        </is>
      </c>
      <c r="C126" t="n">
        <v>3.489880625</v>
      </c>
      <c r="D126" t="n">
        <v>0</v>
      </c>
      <c r="E126" t="n">
        <v>0.055</v>
      </c>
      <c r="F126" t="n">
        <v>0.045</v>
      </c>
      <c r="G126" t="n">
        <v>0.179</v>
      </c>
      <c r="H126" t="n">
        <v>0.148</v>
      </c>
      <c r="I126">
        <f>((((D131) + (D130))) + (D127 + D128))</f>
        <v/>
      </c>
      <c r="J126">
        <f>(((((D131) + (D130))) + (D127 + D128))*C126)</f>
        <v/>
      </c>
    </row>
    <row r="127">
      <c r="A127" t="inlineStr">
        <is>
          <t>INT_R_X3Y44/BYP0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CLBLM_R_X3Y44/CLBLM_BYP0</t>
        </is>
      </c>
      <c r="B128" t="inlineStr">
        <is>
          <t>Part of wire</t>
        </is>
      </c>
      <c r="C128" t="n">
        <v>0</v>
      </c>
      <c r="D128" t="n">
        <v>0</v>
      </c>
      <c r="I128">
        <f>(((D127 + D128)/2) + (((D131) + (D130))))</f>
        <v/>
      </c>
      <c r="J128">
        <f>((C127 + C128)*(((D127 + D128)/2) + (((D131) + (D130)))))</f>
        <v/>
      </c>
    </row>
    <row r="129">
      <c r="A129" t="inlineStr">
        <is>
          <t>CLBLM_R_X3Y44/CLBLM_R.CLBLM_BYP0-&gt;CLBLM_L_AX</t>
        </is>
      </c>
      <c r="B129" t="inlineStr">
        <is>
          <t>PassTransistor</t>
        </is>
      </c>
      <c r="C129" t="n">
        <v>0</v>
      </c>
      <c r="E129" t="n">
        <v>0</v>
      </c>
      <c r="F129" t="n">
        <v>0</v>
      </c>
      <c r="G129" t="n">
        <v>0</v>
      </c>
      <c r="H129" t="n">
        <v>0</v>
      </c>
      <c r="I129">
        <f>((D131) + (D130))</f>
        <v/>
      </c>
      <c r="J129">
        <f>(((D131) + (D130))*C129)</f>
        <v/>
      </c>
    </row>
    <row r="130">
      <c r="A130" t="inlineStr">
        <is>
          <t>CLBLM_R_X3Y44/CLBLM_L_AX</t>
        </is>
      </c>
      <c r="B130" t="inlineStr">
        <is>
          <t>Part of wire</t>
        </is>
      </c>
      <c r="C130" t="n">
        <v>0</v>
      </c>
      <c r="D130" t="n">
        <v>0</v>
      </c>
      <c r="I130">
        <f>(((D130)/2) + (D131))</f>
        <v/>
      </c>
      <c r="J130">
        <f>((C130)*(((D130)/2) + (D131)))</f>
        <v/>
      </c>
    </row>
    <row r="131">
      <c r="A131" t="inlineStr">
        <is>
          <t>Address_register_reg[4]/D</t>
        </is>
      </c>
      <c r="B131" t="inlineStr">
        <is>
          <t>Inpin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t="inlineStr">
        <is>
          <t>sw_IBUF[4]: sw_IBUF[4]_inst/O to Address_register_reg[4]/D sum delays</t>
        </is>
      </c>
      <c r="E132">
        <f>(E2 + E5 + E7 + E9 + E11 + E15 + E18 + E27 + E48 + E56 + E64 + E92 + E115 + E119 + E121 + E124 + E126 + E129 + E131)</f>
        <v/>
      </c>
      <c r="F132">
        <f>(F2 + F5 + F7 + F9 + F11 + F15 + F18 + F27 + F48 + F56 + F64 + F92 + F115 + F119 + F121 + F124 + F126 + F129 + F131)</f>
        <v/>
      </c>
      <c r="G132">
        <f>(G2 + G5 + G7 + G9 + G11 + G15 + G18 + G27 + G48 + G56 + G64 + G92 + G115 + G119 + G121 + G124 + G126 + G129 + G131)</f>
        <v/>
      </c>
      <c r="H132">
        <f>(H2 + H5 + H7 + H9 + H11 + H15 + H18 + H27 + H48 + H56 + H64 + H92 + H115 + H119 + H121 + H124 + H126 + H129 + H131)</f>
        <v/>
      </c>
      <c r="J132">
        <f>(J2 + J4 + J5 + J6 + J7 + J8 + J9 + J10 + J11 + J14 + J15 + J17 + J18 + J26 + J27 + J47 + J48 + J55 + J56 + J63 + J64 + J66 + J92 + J99 + J115 + J118 + J119 + J120 + J121 + J123 + J124 + J125 + J126 + J128 + J129 + J130 + J131)</f>
        <v/>
      </c>
    </row>
    <row r="133">
      <c r="A133" t="inlineStr">
        <is>
          <t>sw_IBUF[4]: sw_IBUF[4]_inst/O to Address_register_reg[4]/Dsum delays + cap delay</t>
        </is>
      </c>
      <c r="E133">
        <f>1000*(E132 + J132)</f>
        <v/>
      </c>
      <c r="F133">
        <f>1000*(F132 + J132)</f>
        <v/>
      </c>
      <c r="G133">
        <f>1000*(G132 + J132)</f>
        <v/>
      </c>
      <c r="H133">
        <f>1000*(H132 + J132)</f>
        <v/>
      </c>
    </row>
    <row r="135">
      <c r="A135" t="inlineStr">
        <is>
          <t>sw_IBUF[4]: sw_IBUF[4]_inst/O to Address_register_reg[4]/DTotal delay (from Vivado)</t>
        </is>
      </c>
      <c r="E135" t="inlineStr">
        <is>
          <t>996</t>
        </is>
      </c>
      <c r="F135" t="inlineStr">
        <is>
          <t>848</t>
        </is>
      </c>
      <c r="G135" t="inlineStr">
        <is>
          <t>1813</t>
        </is>
      </c>
      <c r="H135" t="inlineStr">
        <is>
          <t>1527</t>
        </is>
      </c>
    </row>
    <row r="137">
      <c r="A137" t="inlineStr">
        <is>
          <t>INT_R_X3Y44/INT_R.NE2END1-&gt;&gt;IMUX42</t>
        </is>
      </c>
      <c r="B137" t="inlineStr">
        <is>
          <t>Buffer</t>
        </is>
      </c>
      <c r="C137" t="n">
        <v>1.6107141875</v>
      </c>
      <c r="D137" t="n">
        <v>0.007713</v>
      </c>
      <c r="E137" t="n">
        <v>0.047</v>
      </c>
      <c r="F137" t="n">
        <v>0.038</v>
      </c>
      <c r="G137" t="n">
        <v>0.138</v>
      </c>
      <c r="H137" t="n">
        <v>0.114</v>
      </c>
      <c r="I137">
        <f>((((D142) + (D141))) + (D138 + D139))</f>
        <v/>
      </c>
      <c r="J137">
        <f>(((((D142) + (D141))) + (D138 + D139))*C137)</f>
        <v/>
      </c>
    </row>
    <row r="138">
      <c r="A138" t="inlineStr">
        <is>
          <t>INT_R_X3Y44/IMUX42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CLBLM_R_X3Y44/CLBLM_IMUX42</t>
        </is>
      </c>
      <c r="B139" t="inlineStr">
        <is>
          <t>Part of wire</t>
        </is>
      </c>
      <c r="C139" t="n">
        <v>0</v>
      </c>
      <c r="D139" t="n">
        <v>0</v>
      </c>
      <c r="I139">
        <f>(((D138 + D139)/2) + (((D142) + (D141))))</f>
        <v/>
      </c>
      <c r="J139">
        <f>((C138 + C139)*(((D138 + D139)/2) + (((D142) + (D141)))))</f>
        <v/>
      </c>
    </row>
    <row r="140">
      <c r="A140" t="inlineStr">
        <is>
          <t>CLBLM_R_X3Y44/CLBLM_R.CLBLM_IMUX42-&gt;CLBLM_L_D6</t>
        </is>
      </c>
      <c r="B140" t="inlineStr">
        <is>
          <t>PassTransistor</t>
        </is>
      </c>
      <c r="C140" t="n">
        <v>0</v>
      </c>
      <c r="E140" t="n">
        <v>0</v>
      </c>
      <c r="F140" t="n">
        <v>0</v>
      </c>
      <c r="G140" t="n">
        <v>0</v>
      </c>
      <c r="H140" t="n">
        <v>0</v>
      </c>
      <c r="I140">
        <f>((D142) + (D141))</f>
        <v/>
      </c>
      <c r="J140">
        <f>(((D142) + (D141))*C140)</f>
        <v/>
      </c>
    </row>
    <row r="141">
      <c r="A141" t="inlineStr">
        <is>
          <t>CLBLM_R_X3Y44/CLBLM_L_D6</t>
        </is>
      </c>
      <c r="B141" t="inlineStr">
        <is>
          <t>Part of wire</t>
        </is>
      </c>
      <c r="C141" t="n">
        <v>0</v>
      </c>
      <c r="D141" t="n">
        <v>0</v>
      </c>
      <c r="I141">
        <f>(((D141)/2) + (D142))</f>
        <v/>
      </c>
      <c r="J141">
        <f>((C141)*(((D141)/2) + (D142)))</f>
        <v/>
      </c>
    </row>
    <row r="142">
      <c r="A142" t="inlineStr">
        <is>
          <t>masterReg/readData2[4]_i_2/I0</t>
        </is>
      </c>
      <c r="B142" t="inlineStr">
        <is>
          <t>Inpin</t>
        </is>
      </c>
      <c r="D142" t="n">
        <v>0</v>
      </c>
      <c r="E142" t="n">
        <v>0.003</v>
      </c>
      <c r="F142" t="n">
        <v>0.003</v>
      </c>
      <c r="G142" t="n">
        <v>0.005</v>
      </c>
      <c r="H142" t="n">
        <v>0.004</v>
      </c>
    </row>
    <row r="143">
      <c r="A143" t="inlineStr">
        <is>
          <t>sw_IBUF[4]: sw_IBUF[4]_inst/O to masterReg/readData2[4]_i_2/I0 sum delays</t>
        </is>
      </c>
      <c r="E143">
        <f>(E2 + E5 + E7 + E9 + E11 + E15 + E18 + E27 + E48 + E56 + E64 + E92 + E115 + E137 + E140 + E142)</f>
        <v/>
      </c>
      <c r="F143">
        <f>(F2 + F5 + F7 + F9 + F11 + F15 + F18 + F27 + F48 + F56 + F64 + F92 + F115 + F137 + F140 + F142)</f>
        <v/>
      </c>
      <c r="G143">
        <f>(G2 + G5 + G7 + G9 + G11 + G15 + G18 + G27 + G48 + G56 + G64 + G92 + G115 + G137 + G140 + G142)</f>
        <v/>
      </c>
      <c r="H143">
        <f>(H2 + H5 + H7 + H9 + H11 + H15 + H18 + H27 + H48 + H56 + H64 + H92 + H115 + H137 + H140 + H142)</f>
        <v/>
      </c>
      <c r="J143">
        <f>(J2 + J4 + J5 + J6 + J7 + J8 + J9 + J10 + J11 + J14 + J15 + J17 + J18 + J26 + J27 + J47 + J48 + J55 + J56 + J63 + J64 + J66 + J92 + J99 + J115 + J118 + J137 + J139 + J140 + J141 + J142)</f>
        <v/>
      </c>
    </row>
    <row r="144">
      <c r="A144" t="inlineStr">
        <is>
          <t>sw_IBUF[4]: sw_IBUF[4]_inst/O to masterReg/readData2[4]_i_2/I0sum delays + cap delay</t>
        </is>
      </c>
      <c r="E144">
        <f>1000*(E143 + J143)</f>
        <v/>
      </c>
      <c r="F144">
        <f>1000*(F143 + J143)</f>
        <v/>
      </c>
      <c r="G144">
        <f>1000*(G143 + J143)</f>
        <v/>
      </c>
      <c r="H144">
        <f>1000*(H143 + J143)</f>
        <v/>
      </c>
    </row>
    <row r="146">
      <c r="A146" t="inlineStr">
        <is>
          <t>sw_IBUF[4]: sw_IBUF[4]_inst/O to masterReg/readData2[4]_i_2/I0Total delay (from Vivado)</t>
        </is>
      </c>
      <c r="E146" t="inlineStr">
        <is>
          <t>923</t>
        </is>
      </c>
      <c r="F146" t="inlineStr">
        <is>
          <t>786</t>
        </is>
      </c>
      <c r="G146" t="inlineStr">
        <is>
          <t>1643</t>
        </is>
      </c>
      <c r="H146" t="inlineStr">
        <is>
          <t>1386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LIOB33_X0Y7/IOB_IBUF0 LIOI3_TBYTESRC_X0Y7/LIOI_IBUF0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LIOB33_X0Y7/IOB_IBUF0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LIOI3_TBYTESRC_X0Y7/LIOI_IBUF0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LIOI3_TBYTESRC_X0Y7/LIOI3_TBYTESRC.LIOI_IBUF0-&gt;LIOI_I0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LIOI3_TBYTESRC_X0Y7/LIOI_I0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LIOI3_TBYTESRC_X0Y7/LIOI3_TBYTESRC.LIOI_I0-&gt;LIOI_ILOGIC0_D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LIOI3_TBYTESRC_X0Y7/LIOI_ILOGIC0_D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LIOI3_TBYTESRC_X0Y7/LIOI3_TBYTESRC.LIOI_ILOGIC0_D-&gt;&gt;IOI_ILOGIC0_O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LIOI3_TBYTESRC_X0Y7/IOI_ILOGIC0_O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LIOI3_TBYTESRC_X0Y7/LIOI3_TBYTESRC.IOI_ILOGIC0_O-&gt;&gt;IOI_LOGIC_OUTS18_1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LIOI3_TBYTESRC_X0Y7/IOI_LOGIC_OUTS18_1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IO_INT_INTERFACE_L_X0Y8/INT_INTERFACE_LOGIC_OUTS_L_B18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L_TERM_INT_X2Y9/TERM_INT_LOGIC_OUTS_L_B18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IO_INT_INTERFACE_L_X0Y8/IO_INT_INTERFACE_L.INT_INTERFACE_LOGIC_OUTS_L_B18-&gt;&gt;INT_INTERFACE_LOGIC_OUTS_L18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IO_INT_INTERFACE_L_X0Y8/INT_INTERFACE_LOGIC_OUTS_L18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INT_L_X0Y8/LOGIC_OUTS_L18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INT_L_X0Y8/INT_L.LOGIC_OUTS_L18-&gt;&gt;NE2BEG0</t>
        </is>
      </c>
      <c r="B18" t="inlineStr">
        <is>
          <t>Buffer</t>
        </is>
      </c>
      <c r="C18" t="n">
        <v>1.1851186875</v>
      </c>
      <c r="D18" t="n">
        <v>0.008473000000000001</v>
      </c>
      <c r="E18" t="n">
        <v>0.041</v>
      </c>
      <c r="F18" t="n">
        <v>0.033</v>
      </c>
      <c r="G18" t="n">
        <v>0.134</v>
      </c>
      <c r="H18" t="n">
        <v>0.111</v>
      </c>
      <c r="I18">
        <f>((D23) + (D19 + D20 + D21 + D22))</f>
        <v/>
      </c>
      <c r="J18">
        <f>(((D23) + (D19 + D20 + D21 + D22))*C18)</f>
        <v/>
      </c>
    </row>
    <row r="19">
      <c r="A19" t="inlineStr">
        <is>
          <t>INT_L_X0Y8/NE2BEG0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INT_R_X1Y9/NE2END0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INT_R_X1Y8/NE2END_S3_0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INT_L_X0Y9/NE2A0</t>
        </is>
      </c>
      <c r="B22" t="inlineStr">
        <is>
          <t>Part of wire</t>
        </is>
      </c>
      <c r="C22" t="n">
        <v>0</v>
      </c>
      <c r="D22" t="n">
        <v>0</v>
      </c>
      <c r="I22">
        <f>(((D19 + D20 + D21 + D22)/2) + (D23))</f>
        <v/>
      </c>
      <c r="J22">
        <f>((C19 + C20 + C21 + C22)*(((D19 + D20 + D21 + D22)/2) + (D23)))</f>
        <v/>
      </c>
    </row>
    <row r="23">
      <c r="A23" t="inlineStr">
        <is>
          <t>INT_R_X1Y9/INT_R.NE2END0-&gt;&gt;NE6BEG0</t>
        </is>
      </c>
      <c r="B23" t="inlineStr">
        <is>
          <t>Buffer</t>
        </is>
      </c>
      <c r="C23" t="n">
        <v>1.5845231875</v>
      </c>
      <c r="D23" t="n">
        <v>0.009979</v>
      </c>
      <c r="E23" t="n">
        <v>0.076</v>
      </c>
      <c r="F23" t="n">
        <v>0.062</v>
      </c>
      <c r="G23" t="n">
        <v>0.176</v>
      </c>
      <c r="H23" t="n">
        <v>0.145</v>
      </c>
      <c r="I23">
        <f>((D36) + (D24 + D25 + D26 + D27 + D28 + D29 + D30 + D31 + D32 + D33 + D34 + D35))</f>
        <v/>
      </c>
      <c r="J23">
        <f>(((D36) + (D24 + D25 + D26 + D27 + D28 + D29 + D30 + D31 + D32 + D33 + D34 + D35))*C23)</f>
        <v/>
      </c>
    </row>
    <row r="24">
      <c r="A24" t="inlineStr">
        <is>
          <t>INT_R_X1Y9/NE6BEG0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INT_R_X3Y13/NE6END0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INT_INTERFACE_R_X1Y9/INT_INTERFACE_NE4BEG0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CMT_FIFO_R_X7Y8/CMT_FIFO_NE4BEG0_8</t>
        </is>
      </c>
      <c r="B27" t="inlineStr">
        <is>
          <t>Part of wire</t>
        </is>
      </c>
      <c r="C27" t="n">
        <v>0.31751</v>
      </c>
      <c r="D27" t="n">
        <v>0.018</v>
      </c>
    </row>
    <row r="28">
      <c r="A28" t="inlineStr">
        <is>
          <t>CMT_TOP_R_LOWER_B_X8Y9/CMT_TOP_NE4BEG0_9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VBRK_X9Y10/VBRK_NE4BEG0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CLBLL_L_X2Y9/CLBLL_NE4BEG0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INT_L_X2Y9/NE6A0</t>
        </is>
      </c>
      <c r="B31" t="inlineStr">
        <is>
          <t>Part of wire</t>
        </is>
      </c>
      <c r="C31" t="n">
        <v>0</v>
      </c>
      <c r="D31" t="n">
        <v>0</v>
      </c>
    </row>
    <row r="32">
      <c r="A32" t="inlineStr">
        <is>
          <t>INT_L_X2Y10/NE6B0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INT_L_X2Y11/NE6C0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INT_L_X2Y12/NE6D0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INT_L_X2Y13/NE6E0</t>
        </is>
      </c>
      <c r="B35" t="inlineStr">
        <is>
          <t>Part of wire</t>
        </is>
      </c>
      <c r="C35" t="n">
        <v>0</v>
      </c>
      <c r="D35" t="n">
        <v>0</v>
      </c>
      <c r="I35">
        <f>(((D24 + D25 + D26 + D27 + D28 + D29 + D30 + D31 + D32 + D33 + D34 + D35)/2) + (D36))</f>
        <v/>
      </c>
      <c r="J35">
        <f>((C24 + C25 + C26 + C27 + C28 + C29 + C30 + C31 + C32 + C33 + C34 + C35)*(((D24 + D25 + D26 + D27 + D28 + D29 + D30 + D31 + D32 + D33 + D34 + D35)/2) + (D36)))</f>
        <v/>
      </c>
    </row>
    <row r="36">
      <c r="A36" t="inlineStr">
        <is>
          <t>INT_R_X3Y13/INT_R.NE6END0-&gt;&gt;NN6BEG0</t>
        </is>
      </c>
      <c r="B36" t="inlineStr">
        <is>
          <t>Buffer</t>
        </is>
      </c>
      <c r="C36" t="n">
        <v>1.5845231875</v>
      </c>
      <c r="D36" t="n">
        <v>0.009979</v>
      </c>
      <c r="E36" t="n">
        <v>0.081</v>
      </c>
      <c r="F36" t="n">
        <v>0.067</v>
      </c>
      <c r="G36" t="n">
        <v>0.18</v>
      </c>
      <c r="H36" t="n">
        <v>0.149</v>
      </c>
      <c r="I36">
        <f>((D45) + (D37 + D38 + D39 + D40 + D41 + D42 + D43 + D44))</f>
        <v/>
      </c>
      <c r="J36">
        <f>(((D45) + (D37 + D38 + D39 + D40 + D41 + D42 + D43 + D44))*C36)</f>
        <v/>
      </c>
    </row>
    <row r="37">
      <c r="A37" t="inlineStr">
        <is>
          <t>INT_R_X3Y13/NN6BEG0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INT_R_X3Y19/NN6END0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INT_R_X3Y18/NN6END_S1_0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INT_R_X3Y14/NN6A0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INT_R_X3Y15/NN6B0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INT_R_X3Y16/NN6C0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INT_R_X3Y17/NN6D0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INT_R_X3Y18/NN6E0</t>
        </is>
      </c>
      <c r="B44" t="inlineStr">
        <is>
          <t>Part of wire</t>
        </is>
      </c>
      <c r="C44" t="n">
        <v>0</v>
      </c>
      <c r="D44" t="n">
        <v>0</v>
      </c>
      <c r="I44">
        <f>(((D37 + D38 + D39 + D40 + D41 + D42 + D43 + D44)/2) + (D45))</f>
        <v/>
      </c>
      <c r="J44">
        <f>((C37 + C38 + C39 + C40 + C41 + C42 + C43 + C44)*(((D37 + D38 + D39 + D40 + D41 + D42 + D43 + D44)/2) + (D45)))</f>
        <v/>
      </c>
    </row>
    <row r="45">
      <c r="A45" t="inlineStr">
        <is>
          <t>INT_R_X3Y19/INT_R.NN6END0-&gt;&gt;LV0</t>
        </is>
      </c>
      <c r="B45" t="inlineStr">
        <is>
          <t>Buffer</t>
        </is>
      </c>
      <c r="C45" t="n">
        <v>0.7569375</v>
      </c>
      <c r="D45" t="n">
        <v>0.013478</v>
      </c>
      <c r="E45" t="n">
        <v>0.131</v>
      </c>
      <c r="F45" t="n">
        <v>0.108</v>
      </c>
      <c r="G45" t="n">
        <v>0.301</v>
      </c>
      <c r="H45" t="n">
        <v>0.249</v>
      </c>
      <c r="I45">
        <f>((D66) + (D46 + D47 + D48 + D49 + D50 + D51 + D52 + D53 + D54 + D55 + D56 + D57 + D58 + D59 + D60 + D61 + D62 + D63 + D64 + D65))</f>
        <v/>
      </c>
      <c r="J45">
        <f>(((D66) + (D46 + D47 + D48 + D49 + D50 + D51 + D52 + D53 + D54 + D55 + D56 + D57 + D58 + D59 + D60 + D61 + D62 + D63 + D64 + D65))*C45)</f>
        <v/>
      </c>
    </row>
    <row r="46">
      <c r="A46" t="inlineStr">
        <is>
          <t>INT_R_X3Y37/LV18</t>
        </is>
      </c>
      <c r="B46" t="inlineStr">
        <is>
          <t>Part of wire</t>
        </is>
      </c>
      <c r="C46" t="n">
        <v>0.0028</v>
      </c>
      <c r="D46" t="n">
        <v>0.013</v>
      </c>
    </row>
    <row r="47">
      <c r="A47" t="inlineStr">
        <is>
          <t>INT_R_X3Y19/LV0</t>
        </is>
      </c>
      <c r="B47" t="inlineStr">
        <is>
          <t>Part of wire</t>
        </is>
      </c>
      <c r="C47" t="n">
        <v>0.0028</v>
      </c>
      <c r="D47" t="n">
        <v>0.013</v>
      </c>
    </row>
    <row r="48">
      <c r="A48" t="inlineStr">
        <is>
          <t>INT_R_X3Y28/LV9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INT_R_X3Y36/LV17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INT_R_X3Y35/LV16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INT_R_X3Y34/LV15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INT_R_X3Y33/LV14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INT_R_X3Y32/LV13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INT_R_X3Y31/LV12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INT_R_X3Y30/LV11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INT_R_X3Y29/LV10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INT_R_X3Y27/LV8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INT_R_X3Y26/LV7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INT_R_X3Y25/LV6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HCLK_R_X12Y26/HCLK_LV5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INT_R_X3Y24/LV5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INT_R_X3Y23/LV4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INT_R_X3Y22/LV3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INT_R_X3Y21/LV2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INT_R_X3Y20/LV1</t>
        </is>
      </c>
      <c r="B65" t="inlineStr">
        <is>
          <t>Part of wire</t>
        </is>
      </c>
      <c r="C65" t="n">
        <v>0</v>
      </c>
      <c r="D65" t="n">
        <v>0</v>
      </c>
      <c r="I65">
        <f>(((D46 + D47 + D48 + D49 + D50 + D51 + D52 + D53 + D54 + D55 + D56 + D57 + D58 + D59 + D60 + D61 + D62 + D63 + D64 + D65)/2) + (D66))</f>
        <v/>
      </c>
      <c r="J65">
        <f>((C46 + C47 + C48 + C49 + C50 + C51 + C52 + C53 + C54 + C55 + C56 + C57 + C58 + C59 + C60 + C61 + C62 + C63 + C64 + C65)*(((D46 + D47 + D48 + D49 + D50 + D51 + D52 + D53 + D54 + D55 + D56 + D57 + D58 + D59 + D60 + D61 + D62 + D63 + D64 + D65)/2) + (D66)))</f>
        <v/>
      </c>
    </row>
    <row r="66">
      <c r="A66" t="inlineStr">
        <is>
          <t>INT_R_X3Y37/INT_R.LV18-&gt;&gt;NN6BEG3</t>
        </is>
      </c>
      <c r="B66" t="inlineStr">
        <is>
          <t>Buffer</t>
        </is>
      </c>
      <c r="C66" t="n">
        <v>1.5845231875</v>
      </c>
      <c r="D66" t="n">
        <v>0.009979</v>
      </c>
      <c r="E66" t="n">
        <v>0.08400000000000001</v>
      </c>
      <c r="F66" t="n">
        <v>0.06900000000000001</v>
      </c>
      <c r="G66" t="n">
        <v>0.185</v>
      </c>
      <c r="H66" t="n">
        <v>0.153</v>
      </c>
      <c r="I66">
        <f>((D74) + (D67 + D68 + D69 + D70 + D71 + D72 + D73))</f>
        <v/>
      </c>
      <c r="J66">
        <f>(((D74) + (D67 + D68 + D69 + D70 + D71 + D72 + D73))*C66)</f>
        <v/>
      </c>
    </row>
    <row r="67">
      <c r="A67" t="inlineStr">
        <is>
          <t>INT_R_X3Y37/NN6BEG3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INT_R_X3Y43/NN6END3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INT_R_X3Y38/NN6A3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INT_R_X3Y39/NN6B3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INT_R_X3Y40/NN6C3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INT_R_X3Y41/NN6D3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INT_R_X3Y42/NN6E3</t>
        </is>
      </c>
      <c r="B73" t="inlineStr">
        <is>
          <t>Part of wire</t>
        </is>
      </c>
      <c r="C73" t="n">
        <v>0</v>
      </c>
      <c r="D73" t="n">
        <v>0</v>
      </c>
      <c r="I73">
        <f>(((D67 + D68 + D69 + D70 + D71 + D72 + D73)/2) + (D74))</f>
        <v/>
      </c>
      <c r="J73">
        <f>((C67 + C68 + C69 + C70 + C71 + C72 + C73)*(((D67 + D68 + D69 + D70 + D71 + D72 + D73)/2) + (D74)))</f>
        <v/>
      </c>
    </row>
    <row r="74">
      <c r="A74" t="inlineStr">
        <is>
          <t>INT_R_X3Y43/INT_R.NN6END3-&gt;&gt;EL1BEG2</t>
        </is>
      </c>
      <c r="B74" t="inlineStr">
        <is>
          <t>Buffer</t>
        </is>
      </c>
      <c r="C74" t="n">
        <v>1.16220225</v>
      </c>
      <c r="D74" t="n">
        <v>0.008429000000000001</v>
      </c>
      <c r="E74" t="n">
        <v>0.043</v>
      </c>
      <c r="F74" t="n">
        <v>0.035</v>
      </c>
      <c r="G74" t="n">
        <v>0.123</v>
      </c>
      <c r="H74" t="n">
        <v>0.102</v>
      </c>
      <c r="I74">
        <f>((D79 + D90 + D101) + (D75 + D76 + D77 + D78))</f>
        <v/>
      </c>
      <c r="J74">
        <f>(((D79 + D90 + D101) + (D75 + D76 + D77 + D78))*C74)</f>
        <v/>
      </c>
    </row>
    <row r="75">
      <c r="A75" t="inlineStr">
        <is>
          <t>INT_R_X3Y43/EL1BEG2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INT_L_X4Y43/EL1END2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CLBLM_R_X3Y43/CLBLM_EL1BEG2</t>
        </is>
      </c>
      <c r="B77" t="inlineStr">
        <is>
          <t>Part of wire</t>
        </is>
      </c>
      <c r="C77" t="n">
        <v>0.052151</v>
      </c>
      <c r="D77" t="n">
        <v>0.004690000000000001</v>
      </c>
    </row>
    <row r="78">
      <c r="A78" t="inlineStr">
        <is>
          <t>CLBLL_L_X4Y43/CLBLL_EL1BEG2</t>
        </is>
      </c>
      <c r="B78" t="inlineStr">
        <is>
          <t>Part of wire</t>
        </is>
      </c>
      <c r="C78" t="n">
        <v>0.045632</v>
      </c>
      <c r="D78" t="n">
        <v>0.004690000000000001</v>
      </c>
      <c r="I78">
        <f>(((D75 + D76 + D77 + D78)/2) + (D79 + D90 + D101))</f>
        <v/>
      </c>
      <c r="J78">
        <f>((C75 + C76 + C77 + C78)*(((D75 + D76 + D77 + D78)/2) + (D79 + D90 + D101)))</f>
        <v/>
      </c>
    </row>
    <row r="79">
      <c r="A79" t="inlineStr">
        <is>
          <t>INT_L_X4Y43/INT_L.EL1END2-&gt;&gt;IMUX_L20</t>
        </is>
      </c>
      <c r="B79" t="inlineStr">
        <is>
          <t>Buffer</t>
        </is>
      </c>
      <c r="C79" t="n">
        <v>1.6107141875</v>
      </c>
      <c r="D79" t="n">
        <v>0.007713</v>
      </c>
      <c r="E79" t="n">
        <v>0.047</v>
      </c>
      <c r="F79" t="n">
        <v>0.038</v>
      </c>
      <c r="G79" t="n">
        <v>0.138</v>
      </c>
      <c r="H79" t="n">
        <v>0.114</v>
      </c>
      <c r="I79">
        <f>((((D84) + (D83))) + (D80 + D81))</f>
        <v/>
      </c>
      <c r="J79">
        <f>(((((D84) + (D83))) + (D80 + D81))*C79)</f>
        <v/>
      </c>
    </row>
    <row r="80">
      <c r="A80" t="inlineStr">
        <is>
          <t>INT_L_X4Y43/IMUX_L20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CLBLL_L_X4Y43/CLBLL_IMUX20</t>
        </is>
      </c>
      <c r="B81" t="inlineStr">
        <is>
          <t>Part of wire</t>
        </is>
      </c>
      <c r="C81" t="n">
        <v>0</v>
      </c>
      <c r="D81" t="n">
        <v>0</v>
      </c>
      <c r="I81">
        <f>(((D80 + D81)/2) + (((D84) + (D83))))</f>
        <v/>
      </c>
      <c r="J81">
        <f>((C80 + C81)*(((D80 + D81)/2) + (((D84) + (D83)))))</f>
        <v/>
      </c>
    </row>
    <row r="82">
      <c r="A82" t="inlineStr">
        <is>
          <t>CLBLL_L_X4Y43/CLBLL_L.CLBLL_IMUX20-&gt;CLBLL_L_C2</t>
        </is>
      </c>
      <c r="B82" t="inlineStr">
        <is>
          <t>PassTransistor</t>
        </is>
      </c>
      <c r="C82" t="n">
        <v>0</v>
      </c>
      <c r="E82" t="n">
        <v>0</v>
      </c>
      <c r="F82" t="n">
        <v>0</v>
      </c>
      <c r="G82" t="n">
        <v>0</v>
      </c>
      <c r="H82" t="n">
        <v>0</v>
      </c>
      <c r="I82">
        <f>((D84) + (D83))</f>
        <v/>
      </c>
      <c r="J82">
        <f>(((D84) + (D83))*C82)</f>
        <v/>
      </c>
    </row>
    <row r="83">
      <c r="A83" t="inlineStr">
        <is>
          <t>CLBLL_L_X4Y43/CLBLL_L_C2</t>
        </is>
      </c>
      <c r="B83" t="inlineStr">
        <is>
          <t>Part of wire</t>
        </is>
      </c>
      <c r="C83" t="n">
        <v>0</v>
      </c>
      <c r="D83" t="n">
        <v>0</v>
      </c>
      <c r="I83">
        <f>(((D83)/2) + (D84))</f>
        <v/>
      </c>
      <c r="J83">
        <f>((C83)*(((D83)/2) + (D84)))</f>
        <v/>
      </c>
    </row>
    <row r="84">
      <c r="A84" t="inlineStr">
        <is>
          <t>masterReg/readData2[5]_i_2/I0</t>
        </is>
      </c>
      <c r="B84" t="inlineStr">
        <is>
          <t>Inpin</t>
        </is>
      </c>
      <c r="D84" t="n">
        <v>0</v>
      </c>
      <c r="E84" t="n">
        <v>0.213</v>
      </c>
      <c r="F84" t="n">
        <v>0.171</v>
      </c>
      <c r="G84" t="n">
        <v>0.507</v>
      </c>
      <c r="H84" t="n">
        <v>0.409</v>
      </c>
    </row>
    <row r="85">
      <c r="A85" t="inlineStr">
        <is>
          <t>sw_IBUF[5]: sw_IBUF[5]_inst/O to masterReg/readData2[5]_i_2/I0 sum delays</t>
        </is>
      </c>
      <c r="E85">
        <f>(E2 + E5 + E7 + E9 + E11 + E15 + E18 + E23 + E36 + E45 + E66 + E74 + E79 + E82 + E84)</f>
        <v/>
      </c>
      <c r="F85">
        <f>(F2 + F5 + F7 + F9 + F11 + F15 + F18 + F23 + F36 + F45 + F66 + F74 + F79 + F82 + F84)</f>
        <v/>
      </c>
      <c r="G85">
        <f>(G2 + G5 + G7 + G9 + G11 + G15 + G18 + G23 + G36 + G45 + G66 + G74 + G79 + G82 + G84)</f>
        <v/>
      </c>
      <c r="H85">
        <f>(H2 + H5 + H7 + H9 + H11 + H15 + H18 + H23 + H36 + H45 + H66 + H74 + H79 + H82 + H84)</f>
        <v/>
      </c>
      <c r="J85">
        <f>(J2 + J4 + J5 + J6 + J7 + J8 + J9 + J10 + J11 + J14 + J15 + J17 + J18 + J22 + J23 + J35 + J36 + J44 + J45 + J65 + J66 + J73 + J74 + J78 + J79 + J81 + J82 + J83 + J84)</f>
        <v/>
      </c>
    </row>
    <row r="86">
      <c r="A86" t="inlineStr">
        <is>
          <t>sw_IBUF[5]: sw_IBUF[5]_inst/O to masterReg/readData2[5]_i_2/I0sum delays + cap delay</t>
        </is>
      </c>
      <c r="E86">
        <f>1000*(E85 + J85)</f>
        <v/>
      </c>
      <c r="F86">
        <f>1000*(F85 + J85)</f>
        <v/>
      </c>
      <c r="G86">
        <f>1000*(G85 + J85)</f>
        <v/>
      </c>
      <c r="H86">
        <f>1000*(H85 + J85)</f>
        <v/>
      </c>
    </row>
    <row r="88">
      <c r="A88" t="inlineStr">
        <is>
          <t>sw_IBUF[5]: sw_IBUF[5]_inst/O to masterReg/readData2[5]_i_2/I0Total delay (from Vivado)</t>
        </is>
      </c>
      <c r="E88" t="inlineStr">
        <is>
          <t>1064</t>
        </is>
      </c>
      <c r="F88" t="inlineStr">
        <is>
          <t>894</t>
        </is>
      </c>
      <c r="G88" t="inlineStr">
        <is>
          <t>1938</t>
        </is>
      </c>
      <c r="H88" t="inlineStr">
        <is>
          <t>1617</t>
        </is>
      </c>
    </row>
    <row r="90">
      <c r="A90" t="inlineStr">
        <is>
          <t>INT_L_X4Y43/INT_L.EL1END2-&gt;&gt;IMUX_L36</t>
        </is>
      </c>
      <c r="B90" t="inlineStr">
        <is>
          <t>Buffer</t>
        </is>
      </c>
      <c r="C90" t="n">
        <v>1.6107141875</v>
      </c>
      <c r="D90" t="n">
        <v>0.007713</v>
      </c>
      <c r="E90" t="n">
        <v>0.047</v>
      </c>
      <c r="F90" t="n">
        <v>0.038</v>
      </c>
      <c r="G90" t="n">
        <v>0.138</v>
      </c>
      <c r="H90" t="n">
        <v>0.114</v>
      </c>
      <c r="I90">
        <f>((((D95) + (D94))) + (D91 + D92))</f>
        <v/>
      </c>
      <c r="J90">
        <f>(((((D95) + (D94))) + (D91 + D92))*C90)</f>
        <v/>
      </c>
    </row>
    <row r="91">
      <c r="A91" t="inlineStr">
        <is>
          <t>INT_L_X4Y43/IMUX_L36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CLBLL_L_X4Y43/CLBLL_IMUX36</t>
        </is>
      </c>
      <c r="B92" t="inlineStr">
        <is>
          <t>Part of wire</t>
        </is>
      </c>
      <c r="C92" t="n">
        <v>0</v>
      </c>
      <c r="D92" t="n">
        <v>0</v>
      </c>
      <c r="I92">
        <f>(((D91 + D92)/2) + (((D95) + (D94))))</f>
        <v/>
      </c>
      <c r="J92">
        <f>((C91 + C92)*(((D91 + D92)/2) + (((D95) + (D94)))))</f>
        <v/>
      </c>
    </row>
    <row r="93">
      <c r="A93" t="inlineStr">
        <is>
          <t>CLBLL_L_X4Y43/CLBLL_L.CLBLL_IMUX36-&gt;CLBLL_L_D2</t>
        </is>
      </c>
      <c r="B93" t="inlineStr">
        <is>
          <t>PassTransistor</t>
        </is>
      </c>
      <c r="C93" t="n">
        <v>0</v>
      </c>
      <c r="E93" t="n">
        <v>0</v>
      </c>
      <c r="F93" t="n">
        <v>0</v>
      </c>
      <c r="G93" t="n">
        <v>0</v>
      </c>
      <c r="H93" t="n">
        <v>0</v>
      </c>
      <c r="I93">
        <f>((D95) + (D94))</f>
        <v/>
      </c>
      <c r="J93">
        <f>(((D95) + (D94))*C93)</f>
        <v/>
      </c>
    </row>
    <row r="94">
      <c r="A94" t="inlineStr">
        <is>
          <t>CLBLL_L_X4Y43/CLBLL_L_D2</t>
        </is>
      </c>
      <c r="B94" t="inlineStr">
        <is>
          <t>Part of wire</t>
        </is>
      </c>
      <c r="C94" t="n">
        <v>0</v>
      </c>
      <c r="D94" t="n">
        <v>0</v>
      </c>
      <c r="I94">
        <f>(((D94)/2) + (D95))</f>
        <v/>
      </c>
      <c r="J94">
        <f>((C94)*(((D94)/2) + (D95)))</f>
        <v/>
      </c>
    </row>
    <row r="95">
      <c r="A95" t="inlineStr">
        <is>
          <t>masterReg/register_reg_r1_0_31_0_5_i_6/I2</t>
        </is>
      </c>
      <c r="B95" t="inlineStr">
        <is>
          <t>Inpin</t>
        </is>
      </c>
      <c r="D95" t="n">
        <v>0</v>
      </c>
      <c r="E95" t="n">
        <v>0.213</v>
      </c>
      <c r="F95" t="n">
        <v>0.171</v>
      </c>
      <c r="G95" t="n">
        <v>0.509</v>
      </c>
      <c r="H95" t="n">
        <v>0.41</v>
      </c>
    </row>
    <row r="96">
      <c r="A96" t="inlineStr">
        <is>
          <t>sw_IBUF[5]: sw_IBUF[5]_inst/O to masterReg/register_reg_r1_0_31_0_5_i_6/I2 sum delays</t>
        </is>
      </c>
      <c r="E96">
        <f>(E2 + E5 + E7 + E9 + E11 + E15 + E18 + E23 + E36 + E45 + E66 + E74 + E90 + E93 + E95)</f>
        <v/>
      </c>
      <c r="F96">
        <f>(F2 + F5 + F7 + F9 + F11 + F15 + F18 + F23 + F36 + F45 + F66 + F74 + F90 + F93 + F95)</f>
        <v/>
      </c>
      <c r="G96">
        <f>(G2 + G5 + G7 + G9 + G11 + G15 + G18 + G23 + G36 + G45 + G66 + G74 + G90 + G93 + G95)</f>
        <v/>
      </c>
      <c r="H96">
        <f>(H2 + H5 + H7 + H9 + H11 + H15 + H18 + H23 + H36 + H45 + H66 + H74 + H90 + H93 + H95)</f>
        <v/>
      </c>
      <c r="J96">
        <f>(J2 + J4 + J5 + J6 + J7 + J8 + J9 + J10 + J11 + J14 + J15 + J17 + J18 + J22 + J23 + J35 + J36 + J44 + J45 + J65 + J66 + J73 + J74 + J78 + J90 + J92 + J93 + J94 + J95)</f>
        <v/>
      </c>
    </row>
    <row r="97">
      <c r="A97" t="inlineStr">
        <is>
          <t>sw_IBUF[5]: sw_IBUF[5]_inst/O to masterReg/register_reg_r1_0_31_0_5_i_6/I2sum delays + cap delay</t>
        </is>
      </c>
      <c r="E97">
        <f>1000*(E96 + J96)</f>
        <v/>
      </c>
      <c r="F97">
        <f>1000*(F96 + J96)</f>
        <v/>
      </c>
      <c r="G97">
        <f>1000*(G96 + J96)</f>
        <v/>
      </c>
      <c r="H97">
        <f>1000*(H96 + J96)</f>
        <v/>
      </c>
    </row>
    <row r="99">
      <c r="A99" t="inlineStr">
        <is>
          <t>sw_IBUF[5]: sw_IBUF[5]_inst/O to masterReg/register_reg_r1_0_31_0_5_i_6/I2Total delay (from Vivado)</t>
        </is>
      </c>
      <c r="E99" t="inlineStr">
        <is>
          <t>1064</t>
        </is>
      </c>
      <c r="F99" t="inlineStr">
        <is>
          <t>894</t>
        </is>
      </c>
      <c r="G99" t="inlineStr">
        <is>
          <t>1940</t>
        </is>
      </c>
      <c r="H99" t="inlineStr">
        <is>
          <t>1619</t>
        </is>
      </c>
    </row>
    <row r="101">
      <c r="A101" t="inlineStr">
        <is>
          <t>INT_L_X4Y43/INT_L.EL1END2-&gt;&gt;EL1BEG1</t>
        </is>
      </c>
      <c r="B101" t="inlineStr">
        <is>
          <t>Buffer</t>
        </is>
      </c>
      <c r="C101" t="n">
        <v>1.16220225</v>
      </c>
      <c r="D101" t="n">
        <v>0.008429000000000001</v>
      </c>
      <c r="E101" t="n">
        <v>0.043</v>
      </c>
      <c r="F101" t="n">
        <v>0.035</v>
      </c>
      <c r="G101" t="n">
        <v>0.124</v>
      </c>
      <c r="H101" t="n">
        <v>0.103</v>
      </c>
      <c r="I101">
        <f>((D104 + D117) + (D102 + D103))</f>
        <v/>
      </c>
      <c r="J101">
        <f>(((D104 + D117) + (D102 + D103))*C101)</f>
        <v/>
      </c>
    </row>
    <row r="102">
      <c r="A102" t="inlineStr">
        <is>
          <t>INT_L_X4Y43/EL1BEG1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INT_R_X5Y43/EL1END1</t>
        </is>
      </c>
      <c r="B103" t="inlineStr">
        <is>
          <t>Part of wire</t>
        </is>
      </c>
      <c r="C103" t="n">
        <v>0</v>
      </c>
      <c r="D103" t="n">
        <v>0</v>
      </c>
      <c r="I103">
        <f>(((D102 + D103)/2) + (D104 + D117))</f>
        <v/>
      </c>
      <c r="J103">
        <f>((C102 + C103)*(((D102 + D103)/2) + (D104 + D117)))</f>
        <v/>
      </c>
    </row>
    <row r="104">
      <c r="A104" t="inlineStr">
        <is>
          <t>INT_R_X5Y43/INT_R.EL1END1-&gt;&gt;BYP_ALT1</t>
        </is>
      </c>
      <c r="B104" t="inlineStr">
        <is>
          <t>Buffer</t>
        </is>
      </c>
      <c r="C104" t="n">
        <v>0</v>
      </c>
      <c r="D104" t="n">
        <v>0.00757</v>
      </c>
      <c r="E104" t="n">
        <v>0</v>
      </c>
      <c r="F104" t="n">
        <v>0</v>
      </c>
      <c r="G104" t="n">
        <v>0</v>
      </c>
      <c r="H104" t="n">
        <v>0</v>
      </c>
      <c r="I104">
        <f>((D106) + (D105))</f>
        <v/>
      </c>
      <c r="J104">
        <f>(((D106) + (D105))*C104)</f>
        <v/>
      </c>
    </row>
    <row r="105">
      <c r="A105" t="inlineStr">
        <is>
          <t>INT_R_X5Y43/BYP_ALT1</t>
        </is>
      </c>
      <c r="B105" t="inlineStr">
        <is>
          <t>Part of wire</t>
        </is>
      </c>
      <c r="C105" t="n">
        <v>0</v>
      </c>
      <c r="D105" t="n">
        <v>0</v>
      </c>
      <c r="I105">
        <f>(((D105)/2) + (D106))</f>
        <v/>
      </c>
      <c r="J105">
        <f>((C105)*(((D105)/2) + (D106)))</f>
        <v/>
      </c>
    </row>
    <row r="106">
      <c r="A106" t="inlineStr">
        <is>
          <t>INT_R_X5Y43/INT_R.BYP_ALT1-&gt;&gt;BYP1</t>
        </is>
      </c>
      <c r="B106" t="inlineStr">
        <is>
          <t>Buffer</t>
        </is>
      </c>
      <c r="C106" t="n">
        <v>3.489880625</v>
      </c>
      <c r="D106" t="n">
        <v>0</v>
      </c>
      <c r="E106" t="n">
        <v>0.055</v>
      </c>
      <c r="F106" t="n">
        <v>0.045</v>
      </c>
      <c r="G106" t="n">
        <v>0.179</v>
      </c>
      <c r="H106" t="n">
        <v>0.148</v>
      </c>
      <c r="I106">
        <f>((((D111) + (D110))) + (D107 + D108))</f>
        <v/>
      </c>
      <c r="J106">
        <f>(((((D111) + (D110))) + (D107 + D108))*C106)</f>
        <v/>
      </c>
    </row>
    <row r="107">
      <c r="A107" t="inlineStr">
        <is>
          <t>INT_R_X5Y43/BYP1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CLBLM_R_X5Y43/CLBLM_BYP1</t>
        </is>
      </c>
      <c r="B108" t="inlineStr">
        <is>
          <t>Part of wire</t>
        </is>
      </c>
      <c r="C108" t="n">
        <v>0</v>
      </c>
      <c r="D108" t="n">
        <v>0</v>
      </c>
      <c r="I108">
        <f>(((D107 + D108)/2) + (((D111) + (D110))))</f>
        <v/>
      </c>
      <c r="J108">
        <f>((C107 + C108)*(((D107 + D108)/2) + (((D111) + (D110)))))</f>
        <v/>
      </c>
    </row>
    <row r="109">
      <c r="A109" t="inlineStr">
        <is>
          <t>CLBLM_R_X5Y43/CLBLM_R.CLBLM_BYP1-&gt;CLBLM_M_AX</t>
        </is>
      </c>
      <c r="B109" t="inlineStr">
        <is>
          <t>PassTransistor</t>
        </is>
      </c>
      <c r="C109" t="n">
        <v>0</v>
      </c>
      <c r="E109" t="n">
        <v>0</v>
      </c>
      <c r="F109" t="n">
        <v>0</v>
      </c>
      <c r="G109" t="n">
        <v>0</v>
      </c>
      <c r="H109" t="n">
        <v>0</v>
      </c>
      <c r="I109">
        <f>((D111) + (D110))</f>
        <v/>
      </c>
      <c r="J109">
        <f>(((D111) + (D110))*C109)</f>
        <v/>
      </c>
    </row>
    <row r="110">
      <c r="A110" t="inlineStr">
        <is>
          <t>CLBLM_R_X5Y43/CLBLM_M_AX</t>
        </is>
      </c>
      <c r="B110" t="inlineStr">
        <is>
          <t>Part of wire</t>
        </is>
      </c>
      <c r="C110" t="n">
        <v>0</v>
      </c>
      <c r="D110" t="n">
        <v>0</v>
      </c>
      <c r="I110">
        <f>(((D110)/2) + (D111))</f>
        <v/>
      </c>
      <c r="J110">
        <f>((C110)*(((D110)/2) + (D111)))</f>
        <v/>
      </c>
    </row>
    <row r="111">
      <c r="A111" t="inlineStr">
        <is>
          <t>Address_register_reg[5]/D</t>
        </is>
      </c>
      <c r="B111" t="inlineStr">
        <is>
          <t>Inpin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t="inlineStr">
        <is>
          <t>sw_IBUF[5]: sw_IBUF[5]_inst/O to Address_register_reg[5]/D sum delays</t>
        </is>
      </c>
      <c r="E112">
        <f>(E2 + E5 + E7 + E9 + E11 + E15 + E18 + E23 + E36 + E45 + E66 + E74 + E101 + E104 + E106 + E109 + E111)</f>
        <v/>
      </c>
      <c r="F112">
        <f>(F2 + F5 + F7 + F9 + F11 + F15 + F18 + F23 + F36 + F45 + F66 + F74 + F101 + F104 + F106 + F109 + F111)</f>
        <v/>
      </c>
      <c r="G112">
        <f>(G2 + G5 + G7 + G9 + G11 + G15 + G18 + G23 + G36 + G45 + G66 + G74 + G101 + G104 + G106 + G109 + G111)</f>
        <v/>
      </c>
      <c r="H112">
        <f>(H2 + H5 + H7 + H9 + H11 + H15 + H18 + H23 + H36 + H45 + H66 + H74 + H101 + H104 + H106 + H109 + H111)</f>
        <v/>
      </c>
      <c r="J112">
        <f>(J2 + J4 + J5 + J6 + J7 + J8 + J9 + J10 + J11 + J14 + J15 + J17 + J18 + J22 + J23 + J35 + J36 + J44 + J45 + J65 + J66 + J73 + J74 + J78 + J101 + J103 + J104 + J105 + J106 + J108 + J109 + J110 + J111)</f>
        <v/>
      </c>
    </row>
    <row r="113">
      <c r="A113" t="inlineStr">
        <is>
          <t>sw_IBUF[5]: sw_IBUF[5]_inst/O to Address_register_reg[5]/Dsum delays + cap delay</t>
        </is>
      </c>
      <c r="E113">
        <f>1000*(E112 + J112)</f>
        <v/>
      </c>
      <c r="F113">
        <f>1000*(F112 + J112)</f>
        <v/>
      </c>
      <c r="G113">
        <f>1000*(G112 + J112)</f>
        <v/>
      </c>
      <c r="H113">
        <f>1000*(H112 + J112)</f>
        <v/>
      </c>
    </row>
    <row r="115">
      <c r="A115" t="inlineStr">
        <is>
          <t>sw_IBUF[5]: sw_IBUF[5]_inst/O to Address_register_reg[5]/DTotal delay (from Vivado)</t>
        </is>
      </c>
      <c r="E115" t="inlineStr">
        <is>
          <t>917</t>
        </is>
      </c>
      <c r="F115" t="inlineStr">
        <is>
          <t>780</t>
        </is>
      </c>
      <c r="G115" t="inlineStr">
        <is>
          <t>1658</t>
        </is>
      </c>
      <c r="H115" t="inlineStr">
        <is>
          <t>1398</t>
        </is>
      </c>
    </row>
    <row r="117">
      <c r="A117" t="inlineStr">
        <is>
          <t>INT_R_X5Y43/INT_R.EL1END1-&gt;&gt;IMUX2</t>
        </is>
      </c>
      <c r="B117" t="inlineStr">
        <is>
          <t>Buffer</t>
        </is>
      </c>
      <c r="C117" t="n">
        <v>1.6107141875</v>
      </c>
      <c r="D117" t="n">
        <v>0.007713</v>
      </c>
      <c r="E117" t="n">
        <v>0.047</v>
      </c>
      <c r="F117" t="n">
        <v>0.038</v>
      </c>
      <c r="G117" t="n">
        <v>0.138</v>
      </c>
      <c r="H117" t="n">
        <v>0.114</v>
      </c>
      <c r="I117">
        <f>((((D122) + (D121))) + (D118 + D119))</f>
        <v/>
      </c>
      <c r="J117">
        <f>(((((D122) + (D121))) + (D118 + D119))*C117)</f>
        <v/>
      </c>
    </row>
    <row r="118">
      <c r="A118" t="inlineStr">
        <is>
          <t>INT_R_X5Y43/IMUX2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CLBLM_R_X5Y43/CLBLM_IMUX2</t>
        </is>
      </c>
      <c r="B119" t="inlineStr">
        <is>
          <t>Part of wire</t>
        </is>
      </c>
      <c r="C119" t="n">
        <v>0</v>
      </c>
      <c r="D119" t="n">
        <v>0</v>
      </c>
      <c r="I119">
        <f>(((D118 + D119)/2) + (((D122) + (D121))))</f>
        <v/>
      </c>
      <c r="J119">
        <f>((C118 + C119)*(((D118 + D119)/2) + (((D122) + (D121)))))</f>
        <v/>
      </c>
    </row>
    <row r="120">
      <c r="A120" t="inlineStr">
        <is>
          <t>CLBLM_R_X5Y43/CLBLM_R.CLBLM_IMUX2-&gt;CLBLM_M_A2</t>
        </is>
      </c>
      <c r="B120" t="inlineStr">
        <is>
          <t>PassTransistor</t>
        </is>
      </c>
      <c r="C120" t="n">
        <v>0</v>
      </c>
      <c r="E120" t="n">
        <v>0</v>
      </c>
      <c r="F120" t="n">
        <v>0</v>
      </c>
      <c r="G120" t="n">
        <v>0</v>
      </c>
      <c r="H120" t="n">
        <v>0</v>
      </c>
      <c r="I120">
        <f>((D122) + (D121))</f>
        <v/>
      </c>
      <c r="J120">
        <f>(((D122) + (D121))*C120)</f>
        <v/>
      </c>
    </row>
    <row r="121">
      <c r="A121" t="inlineStr">
        <is>
          <t>CLBLM_R_X5Y43/CLBLM_M_A2</t>
        </is>
      </c>
      <c r="B121" t="inlineStr">
        <is>
          <t>Part of wire</t>
        </is>
      </c>
      <c r="C121" t="n">
        <v>0</v>
      </c>
      <c r="D121" t="n">
        <v>0</v>
      </c>
      <c r="I121">
        <f>(((D121)/2) + (D122))</f>
        <v/>
      </c>
      <c r="J121">
        <f>((C121)*(((D121)/2) + (D122)))</f>
        <v/>
      </c>
    </row>
    <row r="122">
      <c r="A122" t="inlineStr">
        <is>
          <t>ALU1/readData2[5]_i_3/I0</t>
        </is>
      </c>
      <c r="B122" t="inlineStr">
        <is>
          <t>Inpin</t>
        </is>
      </c>
      <c r="D122" t="n">
        <v>0</v>
      </c>
      <c r="E122" t="n">
        <v>0.216</v>
      </c>
      <c r="F122" t="n">
        <v>0.174</v>
      </c>
      <c r="G122" t="n">
        <v>0.512</v>
      </c>
      <c r="H122" t="n">
        <v>0.413</v>
      </c>
    </row>
    <row r="123">
      <c r="A123" t="inlineStr">
        <is>
          <t>sw_IBUF[5]: sw_IBUF[5]_inst/O to ALU1/readData2[5]_i_3/I0 sum delays</t>
        </is>
      </c>
      <c r="E123">
        <f>(E2 + E5 + E7 + E9 + E11 + E15 + E18 + E23 + E36 + E45 + E66 + E74 + E101 + E117 + E120 + E122)</f>
        <v/>
      </c>
      <c r="F123">
        <f>(F2 + F5 + F7 + F9 + F11 + F15 + F18 + F23 + F36 + F45 + F66 + F74 + F101 + F117 + F120 + F122)</f>
        <v/>
      </c>
      <c r="G123">
        <f>(G2 + G5 + G7 + G9 + G11 + G15 + G18 + G23 + G36 + G45 + G66 + G74 + G101 + G117 + G120 + G122)</f>
        <v/>
      </c>
      <c r="H123">
        <f>(H2 + H5 + H7 + H9 + H11 + H15 + H18 + H23 + H36 + H45 + H66 + H74 + H101 + H117 + H120 + H122)</f>
        <v/>
      </c>
      <c r="J123">
        <f>(J2 + J4 + J5 + J6 + J7 + J8 + J9 + J10 + J11 + J14 + J15 + J17 + J18 + J22 + J23 + J35 + J36 + J44 + J45 + J65 + J66 + J73 + J74 + J78 + J101 + J103 + J117 + J119 + J120 + J121 + J122)</f>
        <v/>
      </c>
    </row>
    <row r="124">
      <c r="A124" t="inlineStr">
        <is>
          <t>sw_IBUF[5]: sw_IBUF[5]_inst/O to ALU1/readData2[5]_i_3/I0sum delays + cap delay</t>
        </is>
      </c>
      <c r="E124">
        <f>1000*(E123 + J123)</f>
        <v/>
      </c>
      <c r="F124">
        <f>1000*(F123 + J123)</f>
        <v/>
      </c>
      <c r="G124">
        <f>1000*(G123 + J123)</f>
        <v/>
      </c>
      <c r="H124">
        <f>1000*(H123 + J123)</f>
        <v/>
      </c>
    </row>
    <row r="126">
      <c r="A126" t="inlineStr">
        <is>
          <t>sw_IBUF[5]: sw_IBUF[5]_inst/O to ALU1/readData2[5]_i_3/I0Total delay (from Vivado)</t>
        </is>
      </c>
      <c r="E126" t="inlineStr">
        <is>
          <t>1125</t>
        </is>
      </c>
      <c r="F126" t="inlineStr">
        <is>
          <t>947</t>
        </is>
      </c>
      <c r="G126" t="inlineStr">
        <is>
          <t>2060</t>
        </is>
      </c>
      <c r="H126" t="inlineStr">
        <is>
          <t>1720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LIOB33_X0Y5/IOB_IBUF1 LIOI3_X0Y5/LIOI_IBUF1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LIOB33_X0Y5/IOB_IBUF1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LIOI3_X0Y5/LIOI_IBUF1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LIOI3_X0Y5/LIOI3.LIOI_IBUF1-&gt;LIOI_I1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LIOI3_X0Y5/LIOI_I1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LIOI3_X0Y5/LIOI3.LIOI_I1-&gt;LIOI_ILOGIC1_D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LIOI3_X0Y5/LIOI_ILOGIC1_D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LIOI3_X0Y5/LIOI3.LIOI_ILOGIC1_D-&gt;&gt;IOI_ILOGIC1_O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LIOI3_X0Y5/IOI_ILOGIC1_O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LIOI3_X0Y5/LIOI3.IOI_ILOGIC1_O-&gt;&gt;IOI_LOGIC_OUTS18_0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LIOI3_X0Y5/IOI_LOGIC_OUTS18_0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IO_INT_INTERFACE_L_X0Y5/INT_INTERFACE_LOGIC_OUTS_L_B18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L_TERM_INT_X2Y6/TERM_INT_LOGIC_OUTS_L_B18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IO_INT_INTERFACE_L_X0Y5/IO_INT_INTERFACE_L.INT_INTERFACE_LOGIC_OUTS_L_B18-&gt;&gt;INT_INTERFACE_LOGIC_OUTS_L18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IO_INT_INTERFACE_L_X0Y5/INT_INTERFACE_LOGIC_OUTS_L18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INT_L_X0Y5/LOGIC_OUTS_L18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INT_L_X0Y5/INT_L.LOGIC_OUTS_L18-&gt;&gt;NE6BEG0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0.076</v>
      </c>
      <c r="F18" t="n">
        <v>0.062</v>
      </c>
      <c r="G18" t="n">
        <v>0.176</v>
      </c>
      <c r="H18" t="n">
        <v>0.145</v>
      </c>
      <c r="I18">
        <f>((D31) + (D19 + D20 + D21 + D22 + D23 + D24 + D25 + D26 + D27 + D28 + D29 + D30))</f>
        <v/>
      </c>
      <c r="J18">
        <f>(((D31) + (D19 + D20 + D21 + D22 + D23 + D24 + D25 + D26 + D27 + D28 + D29 + D30))*C18)</f>
        <v/>
      </c>
    </row>
    <row r="19">
      <c r="A19" t="inlineStr">
        <is>
          <t>INT_L_X0Y5/NE6BEG0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INT_L_X2Y9/NE6END0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INT_R_X1Y5/NE6A0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INT_R_X1Y6/NE6B0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INT_R_X1Y7/NE6C0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INT_R_X1Y8/NE6D0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INT_R_X1Y9/NE6E0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INT_INTERFACE_R_X1Y9/INT_INTERFACE_NE4C0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CMT_FIFO_R_X7Y8/CMT_FIFO_NE4C0_8</t>
        </is>
      </c>
      <c r="B27" t="inlineStr">
        <is>
          <t>Part of wire</t>
        </is>
      </c>
      <c r="C27" t="n">
        <v>0.31751</v>
      </c>
      <c r="D27" t="n">
        <v>0.018</v>
      </c>
    </row>
    <row r="28">
      <c r="A28" t="inlineStr">
        <is>
          <t>CMT_TOP_R_LOWER_B_X8Y9/CMT_TOP_NE4C0_9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VBRK_X9Y10/VBRK_NE4C0</t>
        </is>
      </c>
      <c r="B29" t="inlineStr">
        <is>
          <t>Part of wire</t>
        </is>
      </c>
      <c r="C29" t="n">
        <v>0.01211</v>
      </c>
      <c r="D29" t="n">
        <v>0.00162</v>
      </c>
    </row>
    <row r="30">
      <c r="A30" t="inlineStr">
        <is>
          <t>CLBLL_L_X2Y9/CLBLL_NE4C0</t>
        </is>
      </c>
      <c r="B30" t="inlineStr">
        <is>
          <t>Part of wire</t>
        </is>
      </c>
      <c r="C30" t="n">
        <v>0</v>
      </c>
      <c r="D30" t="n">
        <v>0</v>
      </c>
      <c r="I30">
        <f>(((D19 + D20 + D21 + D22 + D23 + D24 + D25 + D26 + D27 + D28 + D29 + D30)/2) + (D31))</f>
        <v/>
      </c>
      <c r="J30">
        <f>((C19 + C20 + C21 + C22 + C23 + C24 + C25 + C26 + C27 + C28 + C29 + C30)*(((D19 + D20 + D21 + D22 + D23 + D24 + D25 + D26 + D27 + D28 + D29 + D30)/2) + (D31)))</f>
        <v/>
      </c>
    </row>
    <row r="31">
      <c r="A31" t="inlineStr">
        <is>
          <t>INT_L_X2Y9/INT_L.NE6END0-&gt;&gt;NE6BEG0</t>
        </is>
      </c>
      <c r="B31" t="inlineStr">
        <is>
          <t>Buffer</t>
        </is>
      </c>
      <c r="C31" t="n">
        <v>1.5845231875</v>
      </c>
      <c r="D31" t="n">
        <v>0.009979</v>
      </c>
      <c r="E31" t="n">
        <v>0.076</v>
      </c>
      <c r="F31" t="n">
        <v>0.062</v>
      </c>
      <c r="G31" t="n">
        <v>0.176</v>
      </c>
      <c r="H31" t="n">
        <v>0.145</v>
      </c>
      <c r="I31">
        <f>((D41) + (D32 + D33 + D34 + D35 + D36 + D37 + D38 + D39 + D40))</f>
        <v/>
      </c>
      <c r="J31">
        <f>(((D41) + (D32 + D33 + D34 + D35 + D36 + D37 + D38 + D39 + D40))*C31)</f>
        <v/>
      </c>
    </row>
    <row r="32">
      <c r="A32" t="inlineStr">
        <is>
          <t>INT_L_X2Y9/NE6BEG0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INT_L_X4Y13/NE6END0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INT_R_X3Y9/NE6A0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INT_R_X3Y10/NE6B0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INT_R_X3Y11/NE6C0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INT_R_X3Y12/NE6D0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INT_R_X3Y13/NE6E0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CLBLM_R_X3Y13/CLBLM_NE4C0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CLBLL_L_X4Y13/CLBLL_NE4C0</t>
        </is>
      </c>
      <c r="B40" t="inlineStr">
        <is>
          <t>Part of wire</t>
        </is>
      </c>
      <c r="C40" t="n">
        <v>0</v>
      </c>
      <c r="D40" t="n">
        <v>0</v>
      </c>
      <c r="I40">
        <f>(((D32 + D33 + D34 + D35 + D36 + D37 + D38 + D39 + D40)/2) + (D41))</f>
        <v/>
      </c>
      <c r="J40">
        <f>((C32 + C33 + C34 + C35 + C36 + C37 + C38 + C39 + C40)*(((D32 + D33 + D34 + D35 + D36 + D37 + D38 + D39 + D40)/2) + (D41)))</f>
        <v/>
      </c>
    </row>
    <row r="41">
      <c r="A41" t="inlineStr">
        <is>
          <t>INT_L_X4Y13/INT_L.NE6END0-&gt;&gt;NN6BEG0</t>
        </is>
      </c>
      <c r="B41" t="inlineStr">
        <is>
          <t>Buffer</t>
        </is>
      </c>
      <c r="C41" t="n">
        <v>1.5845231875</v>
      </c>
      <c r="D41" t="n">
        <v>0.009979</v>
      </c>
      <c r="E41" t="n">
        <v>0.081</v>
      </c>
      <c r="F41" t="n">
        <v>0.067</v>
      </c>
      <c r="G41" t="n">
        <v>0.18</v>
      </c>
      <c r="H41" t="n">
        <v>0.149</v>
      </c>
      <c r="I41">
        <f>((D50) + (D42 + D43 + D44 + D45 + D46 + D47 + D48 + D49))</f>
        <v/>
      </c>
      <c r="J41">
        <f>(((D50) + (D42 + D43 + D44 + D45 + D46 + D47 + D48 + D49))*C41)</f>
        <v/>
      </c>
    </row>
    <row r="42">
      <c r="A42" t="inlineStr">
        <is>
          <t>INT_L_X4Y13/NN6BEG0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INT_L_X4Y19/NN6END0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INT_L_X4Y18/NN6END_S1_0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INT_L_X4Y14/NN6A0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INT_L_X4Y15/NN6B0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INT_L_X4Y16/NN6C0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INT_L_X4Y17/NN6D0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INT_L_X4Y18/NN6E0</t>
        </is>
      </c>
      <c r="B49" t="inlineStr">
        <is>
          <t>Part of wire</t>
        </is>
      </c>
      <c r="C49" t="n">
        <v>0</v>
      </c>
      <c r="D49" t="n">
        <v>0</v>
      </c>
      <c r="I49">
        <f>(((D42 + D43 + D44 + D45 + D46 + D47 + D48 + D49)/2) + (D50))</f>
        <v/>
      </c>
      <c r="J49">
        <f>((C42 + C43 + C44 + C45 + C46 + C47 + C48 + C49)*(((D42 + D43 + D44 + D45 + D46 + D47 + D48 + D49)/2) + (D50)))</f>
        <v/>
      </c>
    </row>
    <row r="50">
      <c r="A50" t="inlineStr">
        <is>
          <t>INT_L_X4Y19/INT_L.NN6END0-&gt;&gt;LV_L0</t>
        </is>
      </c>
      <c r="B50" t="inlineStr">
        <is>
          <t>Buffer</t>
        </is>
      </c>
      <c r="C50" t="n">
        <v>0.7569375</v>
      </c>
      <c r="D50" t="n">
        <v>0.013478</v>
      </c>
      <c r="E50" t="n">
        <v>0.131</v>
      </c>
      <c r="F50" t="n">
        <v>0.108</v>
      </c>
      <c r="G50" t="n">
        <v>0.301</v>
      </c>
      <c r="H50" t="n">
        <v>0.249</v>
      </c>
      <c r="I50">
        <f>((D71) + (D51 + D52 + D53 + D54 + D55 + D56 + D57 + D58 + D59 + D60 + D61 + D62 + D63 + D64 + D65 + D66 + D67 + D68 + D69 + D70))</f>
        <v/>
      </c>
      <c r="J50">
        <f>(((D71) + (D51 + D52 + D53 + D54 + D55 + D56 + D57 + D58 + D59 + D60 + D61 + D62 + D63 + D64 + D65 + D66 + D67 + D68 + D69 + D70))*C50)</f>
        <v/>
      </c>
    </row>
    <row r="51">
      <c r="A51" t="inlineStr">
        <is>
          <t>INT_L_X4Y37/LV_L18</t>
        </is>
      </c>
      <c r="B51" t="inlineStr">
        <is>
          <t>Part of wire</t>
        </is>
      </c>
      <c r="C51" t="n">
        <v>0.0028</v>
      </c>
      <c r="D51" t="n">
        <v>0.013</v>
      </c>
    </row>
    <row r="52">
      <c r="A52" t="inlineStr">
        <is>
          <t>INT_L_X4Y19/LV_L0</t>
        </is>
      </c>
      <c r="B52" t="inlineStr">
        <is>
          <t>Part of wire</t>
        </is>
      </c>
      <c r="C52" t="n">
        <v>0.0028</v>
      </c>
      <c r="D52" t="n">
        <v>0.013</v>
      </c>
    </row>
    <row r="53">
      <c r="A53" t="inlineStr">
        <is>
          <t>INT_L_X4Y28/LV_L9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INT_L_X4Y36/LV_L17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INT_L_X4Y35/LV_L16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INT_L_X4Y34/LV_L15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INT_L_X4Y33/LV_L14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INT_L_X4Y32/LV_L13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INT_L_X4Y31/LV_L12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INT_L_X4Y30/LV_L11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INT_L_X4Y29/LV_L10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INT_L_X4Y27/LV_L8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INT_L_X4Y26/LV_L7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INT_L_X4Y25/LV_L6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HCLK_L_X15Y26/HCLK_LV5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INT_L_X4Y24/LV_L5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INT_L_X4Y23/LV_L4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INT_L_X4Y22/LV_L3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INT_L_X4Y21/LV_L2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INT_L_X4Y20/LV_L1</t>
        </is>
      </c>
      <c r="B70" t="inlineStr">
        <is>
          <t>Part of wire</t>
        </is>
      </c>
      <c r="C70" t="n">
        <v>0</v>
      </c>
      <c r="D70" t="n">
        <v>0</v>
      </c>
      <c r="I70">
        <f>(((D51 + D52 + D53 + D54 + D55 + D56 + D57 + D58 + D59 + D60 + D61 + D62 + D63 + D64 + D65 + D66 + D67 + D68 + D69 + D70)/2) + (D71))</f>
        <v/>
      </c>
      <c r="J70">
        <f>((C51 + C52 + C53 + C54 + C55 + C56 + C57 + C58 + C59 + C60 + C61 + C62 + C63 + C64 + C65 + C66 + C67 + C68 + C69 + C70)*(((D51 + D52 + D53 + D54 + D55 + D56 + D57 + D58 + D59 + D60 + D61 + D62 + D63 + D64 + D65 + D66 + D67 + D68 + D69 + D70)/2) + (D71)))</f>
        <v/>
      </c>
    </row>
    <row r="71">
      <c r="A71" t="inlineStr">
        <is>
          <t>INT_L_X4Y37/INT_L.LV_L18-&gt;&gt;NN6BEG3</t>
        </is>
      </c>
      <c r="B71" t="inlineStr">
        <is>
          <t>Buffer</t>
        </is>
      </c>
      <c r="C71" t="n">
        <v>1.5845231875</v>
      </c>
      <c r="D71" t="n">
        <v>0.009979</v>
      </c>
      <c r="E71" t="n">
        <v>0.08400000000000001</v>
      </c>
      <c r="F71" t="n">
        <v>0.06900000000000001</v>
      </c>
      <c r="G71" t="n">
        <v>0.185</v>
      </c>
      <c r="H71" t="n">
        <v>0.153</v>
      </c>
      <c r="I71">
        <f>((D79 + D113) + (D72 + D73 + D74 + D75 + D76 + D77 + D78))</f>
        <v/>
      </c>
      <c r="J71">
        <f>(((D79 + D113) + (D72 + D73 + D74 + D75 + D76 + D77 + D78))*C71)</f>
        <v/>
      </c>
    </row>
    <row r="72">
      <c r="A72" t="inlineStr">
        <is>
          <t>INT_L_X4Y37/NN6BEG3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INT_L_X4Y43/NN6END3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INT_L_X4Y38/NN6A3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INT_L_X4Y39/NN6B3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INT_L_X4Y40/NN6C3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INT_L_X4Y41/NN6D3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INT_L_X4Y42/NN6E3</t>
        </is>
      </c>
      <c r="B78" t="inlineStr">
        <is>
          <t>Part of wire</t>
        </is>
      </c>
      <c r="C78" t="n">
        <v>0</v>
      </c>
      <c r="D78" t="n">
        <v>0</v>
      </c>
      <c r="I78">
        <f>(((D72 + D73 + D74 + D75 + D76 + D77 + D78)/2) + (D79 + D113))</f>
        <v/>
      </c>
      <c r="J78">
        <f>((C72 + C73 + C74 + C75 + C76 + C77 + C78)*(((D72 + D73 + D74 + D75 + D76 + D77 + D78)/2) + (D79 + D113)))</f>
        <v/>
      </c>
    </row>
    <row r="79">
      <c r="A79" t="inlineStr">
        <is>
          <t>INT_L_X4Y43/INT_L.NN6END3-&gt;&gt;EE2BEG3</t>
        </is>
      </c>
      <c r="B79" t="inlineStr">
        <is>
          <t>Buffer</t>
        </is>
      </c>
      <c r="C79" t="n">
        <v>1.1851186875</v>
      </c>
      <c r="D79" t="n">
        <v>0.008473000000000001</v>
      </c>
      <c r="E79" t="n">
        <v>0.06</v>
      </c>
      <c r="F79" t="n">
        <v>0.05</v>
      </c>
      <c r="G79" t="n">
        <v>0.134</v>
      </c>
      <c r="H79" t="n">
        <v>0.111</v>
      </c>
      <c r="I79">
        <f>((D87) + (D80 + D81 + D82 + D83 + D84 + D85 + D86))</f>
        <v/>
      </c>
      <c r="J79">
        <f>(((D87) + (D80 + D81 + D82 + D83 + D84 + D85 + D86))*C79)</f>
        <v/>
      </c>
    </row>
    <row r="80">
      <c r="A80" t="inlineStr">
        <is>
          <t>INT_L_X4Y43/EE2BEG3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INT_L_X6Y43/EE2END3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INT_R_X5Y43/EE2A3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CLBLM_R_X5Y43/CLBLM_EE2A3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VBRK_X18Y45/VBRK_EE2A3</t>
        </is>
      </c>
      <c r="B84" t="inlineStr">
        <is>
          <t>Part of wire</t>
        </is>
      </c>
      <c r="C84" t="n">
        <v>0.01211</v>
      </c>
      <c r="D84" t="n">
        <v>0.00162</v>
      </c>
    </row>
    <row r="85">
      <c r="A85" t="inlineStr">
        <is>
          <t>BRAM_L_X6Y40/BRAM_EE2A3_3</t>
        </is>
      </c>
      <c r="B85" t="inlineStr">
        <is>
          <t>Part of wire</t>
        </is>
      </c>
      <c r="C85" t="n">
        <v>0.26892</v>
      </c>
      <c r="D85" t="n">
        <v>0.06043</v>
      </c>
    </row>
    <row r="86">
      <c r="A86" t="inlineStr">
        <is>
          <t>BRAM_INT_INTERFACE_L_X6Y43/INT_INTERFACE_EE2A3</t>
        </is>
      </c>
      <c r="B86" t="inlineStr">
        <is>
          <t>Part of wire</t>
        </is>
      </c>
      <c r="C86" t="n">
        <v>0</v>
      </c>
      <c r="D86" t="n">
        <v>0</v>
      </c>
      <c r="I86">
        <f>(((D80 + D81 + D82 + D83 + D84 + D85 + D86)/2) + (D87))</f>
        <v/>
      </c>
      <c r="J86">
        <f>((C80 + C81 + C82 + C83 + C84 + C85 + C86)*(((D80 + D81 + D82 + D83 + D84 + D85 + D86)/2) + (D87)))</f>
        <v/>
      </c>
    </row>
    <row r="87">
      <c r="A87" t="inlineStr">
        <is>
          <t>INT_L_X6Y43/INT_L.EE2END3-&gt;&gt;NE2BEG3</t>
        </is>
      </c>
      <c r="B87" t="inlineStr">
        <is>
          <t>Buffer</t>
        </is>
      </c>
      <c r="C87" t="n">
        <v>1.1851186875</v>
      </c>
      <c r="D87" t="n">
        <v>0.008473000000000001</v>
      </c>
      <c r="E87" t="n">
        <v>0.042</v>
      </c>
      <c r="F87" t="n">
        <v>0.034</v>
      </c>
      <c r="G87" t="n">
        <v>0.139</v>
      </c>
      <c r="H87" t="n">
        <v>0.115</v>
      </c>
      <c r="I87">
        <f>((D91 + D102) + (D88 + D89 + D90))</f>
        <v/>
      </c>
      <c r="J87">
        <f>(((D91 + D102) + (D88 + D89 + D90))*C87)</f>
        <v/>
      </c>
    </row>
    <row r="88">
      <c r="A88" t="inlineStr">
        <is>
          <t>INT_L_X6Y43/NE2BEG3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INT_R_X7Y44/NE2END3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INT_L_X6Y44/NE2A3</t>
        </is>
      </c>
      <c r="B90" t="inlineStr">
        <is>
          <t>Part of wire</t>
        </is>
      </c>
      <c r="C90" t="n">
        <v>0</v>
      </c>
      <c r="D90" t="n">
        <v>0</v>
      </c>
      <c r="I90">
        <f>(((D88 + D89 + D90)/2) + (D91 + D102))</f>
        <v/>
      </c>
      <c r="J90">
        <f>((C88 + C89 + C90)*(((D88 + D89 + D90)/2) + (D91 + D102)))</f>
        <v/>
      </c>
    </row>
    <row r="91">
      <c r="A91" t="inlineStr">
        <is>
          <t>INT_R_X7Y44/INT_R.NE2END3-&gt;&gt;IMUX22</t>
        </is>
      </c>
      <c r="B91" t="inlineStr">
        <is>
          <t>Buffer</t>
        </is>
      </c>
      <c r="C91" t="n">
        <v>1.6107141875</v>
      </c>
      <c r="D91" t="n">
        <v>0.007713</v>
      </c>
      <c r="E91" t="n">
        <v>0.047</v>
      </c>
      <c r="F91" t="n">
        <v>0.038</v>
      </c>
      <c r="G91" t="n">
        <v>0.138</v>
      </c>
      <c r="H91" t="n">
        <v>0.114</v>
      </c>
      <c r="I91">
        <f>((((D96) + (D95))) + (D92 + D93))</f>
        <v/>
      </c>
      <c r="J91">
        <f>(((((D96) + (D95))) + (D92 + D93))*C91)</f>
        <v/>
      </c>
    </row>
    <row r="92">
      <c r="A92" t="inlineStr">
        <is>
          <t>INT_R_X7Y44/IMUX22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CLBLM_R_X7Y44/CLBLM_IMUX22</t>
        </is>
      </c>
      <c r="B93" t="inlineStr">
        <is>
          <t>Part of wire</t>
        </is>
      </c>
      <c r="C93" t="n">
        <v>0</v>
      </c>
      <c r="D93" t="n">
        <v>0</v>
      </c>
      <c r="I93">
        <f>(((D92 + D93)/2) + (((D96) + (D95))))</f>
        <v/>
      </c>
      <c r="J93">
        <f>((C92 + C93)*(((D92 + D93)/2) + (((D96) + (D95)))))</f>
        <v/>
      </c>
    </row>
    <row r="94">
      <c r="A94" t="inlineStr">
        <is>
          <t>CLBLM_R_X7Y44/CLBLM_R.CLBLM_IMUX22-&gt;CLBLM_M_C3</t>
        </is>
      </c>
      <c r="B94" t="inlineStr">
        <is>
          <t>PassTransistor</t>
        </is>
      </c>
      <c r="C94" t="n">
        <v>0</v>
      </c>
      <c r="E94" t="n">
        <v>0</v>
      </c>
      <c r="F94" t="n">
        <v>0</v>
      </c>
      <c r="G94" t="n">
        <v>0</v>
      </c>
      <c r="H94" t="n">
        <v>0</v>
      </c>
      <c r="I94">
        <f>((D96) + (D95))</f>
        <v/>
      </c>
      <c r="J94">
        <f>(((D96) + (D95))*C94)</f>
        <v/>
      </c>
    </row>
    <row r="95">
      <c r="A95" t="inlineStr">
        <is>
          <t>CLBLM_R_X7Y44/CLBLM_M_C3</t>
        </is>
      </c>
      <c r="B95" t="inlineStr">
        <is>
          <t>Part of wire</t>
        </is>
      </c>
      <c r="C95" t="n">
        <v>0</v>
      </c>
      <c r="D95" t="n">
        <v>0</v>
      </c>
      <c r="I95">
        <f>(((D95)/2) + (D96))</f>
        <v/>
      </c>
      <c r="J95">
        <f>((C95)*(((D95)/2) + (D96)))</f>
        <v/>
      </c>
    </row>
    <row r="96">
      <c r="A96" t="inlineStr">
        <is>
          <t>masterReg/readData2[6]_i_2/I0</t>
        </is>
      </c>
      <c r="B96" t="inlineStr">
        <is>
          <t>Inpin</t>
        </is>
      </c>
      <c r="D96" t="n">
        <v>0</v>
      </c>
      <c r="E96" t="n">
        <v>0.14</v>
      </c>
      <c r="F96" t="n">
        <v>0.113</v>
      </c>
      <c r="G96" t="n">
        <v>0.368</v>
      </c>
      <c r="H96" t="n">
        <v>0.297</v>
      </c>
    </row>
    <row r="97">
      <c r="A97" t="inlineStr">
        <is>
          <t>sw_IBUF[6]: sw_IBUF[6]_inst/O to masterReg/readData2[6]_i_2/I0 sum delays</t>
        </is>
      </c>
      <c r="E97">
        <f>(E2 + E5 + E7 + E9 + E11 + E15 + E18 + E31 + E41 + E50 + E71 + E79 + E87 + E91 + E94 + E96)</f>
        <v/>
      </c>
      <c r="F97">
        <f>(F2 + F5 + F7 + F9 + F11 + F15 + F18 + F31 + F41 + F50 + F71 + F79 + F87 + F91 + F94 + F96)</f>
        <v/>
      </c>
      <c r="G97">
        <f>(G2 + G5 + G7 + G9 + G11 + G15 + G18 + G31 + G41 + G50 + G71 + G79 + G87 + G91 + G94 + G96)</f>
        <v/>
      </c>
      <c r="H97">
        <f>(H2 + H5 + H7 + H9 + H11 + H15 + H18 + H31 + H41 + H50 + H71 + H79 + H87 + H91 + H94 + H96)</f>
        <v/>
      </c>
      <c r="J97">
        <f>(J2 + J4 + J5 + J6 + J7 + J8 + J9 + J10 + J11 + J14 + J15 + J17 + J18 + J30 + J31 + J40 + J41 + J49 + J50 + J70 + J71 + J78 + J79 + J86 + J87 + J90 + J91 + J93 + J94 + J95 + J96)</f>
        <v/>
      </c>
    </row>
    <row r="98">
      <c r="A98" t="inlineStr">
        <is>
          <t>sw_IBUF[6]: sw_IBUF[6]_inst/O to masterReg/readData2[6]_i_2/I0sum delays + cap delay</t>
        </is>
      </c>
      <c r="E98">
        <f>1000*(E97 + J97)</f>
        <v/>
      </c>
      <c r="F98">
        <f>1000*(F97 + J97)</f>
        <v/>
      </c>
      <c r="G98">
        <f>1000*(G97 + J97)</f>
        <v/>
      </c>
      <c r="H98">
        <f>1000*(H97 + J97)</f>
        <v/>
      </c>
    </row>
    <row r="100">
      <c r="A100" t="inlineStr">
        <is>
          <t>sw_IBUF[6]: sw_IBUF[6]_inst/O to masterReg/readData2[6]_i_2/I0Total delay (from Vivado)</t>
        </is>
      </c>
      <c r="E100" t="inlineStr">
        <is>
          <t>1166</t>
        </is>
      </c>
      <c r="F100" t="inlineStr">
        <is>
          <t>995</t>
        </is>
      </c>
      <c r="G100" t="inlineStr">
        <is>
          <t>2043</t>
        </is>
      </c>
      <c r="H100" t="inlineStr">
        <is>
          <t>1719</t>
        </is>
      </c>
    </row>
    <row r="102">
      <c r="A102" t="inlineStr">
        <is>
          <t>INT_R_X7Y44/INT_R.NE2END3-&gt;&gt;IMUX45</t>
        </is>
      </c>
      <c r="B102" t="inlineStr">
        <is>
          <t>Buffer</t>
        </is>
      </c>
      <c r="C102" t="n">
        <v>1.6107141875</v>
      </c>
      <c r="D102" t="n">
        <v>0.007713</v>
      </c>
      <c r="E102" t="n">
        <v>0.047</v>
      </c>
      <c r="F102" t="n">
        <v>0.038</v>
      </c>
      <c r="G102" t="n">
        <v>0.138</v>
      </c>
      <c r="H102" t="n">
        <v>0.114</v>
      </c>
      <c r="I102">
        <f>((((D107) + (D106))) + (D103 + D104))</f>
        <v/>
      </c>
      <c r="J102">
        <f>(((((D107) + (D106))) + (D103 + D104))*C102)</f>
        <v/>
      </c>
    </row>
    <row r="103">
      <c r="A103" t="inlineStr">
        <is>
          <t>INT_R_X7Y44/IMUX45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CLBLM_R_X7Y44/CLBLM_IMUX45</t>
        </is>
      </c>
      <c r="B104" t="inlineStr">
        <is>
          <t>Part of wire</t>
        </is>
      </c>
      <c r="C104" t="n">
        <v>0</v>
      </c>
      <c r="D104" t="n">
        <v>0</v>
      </c>
      <c r="I104">
        <f>(((D103 + D104)/2) + (((D107) + (D106))))</f>
        <v/>
      </c>
      <c r="J104">
        <f>((C103 + C104)*(((D103 + D104)/2) + (((D107) + (D106)))))</f>
        <v/>
      </c>
    </row>
    <row r="105">
      <c r="A105" t="inlineStr">
        <is>
          <t>CLBLM_R_X7Y44/CLBLM_R.CLBLM_IMUX45-&gt;CLBLM_M_D2</t>
        </is>
      </c>
      <c r="B105" t="inlineStr">
        <is>
          <t>PassTransistor</t>
        </is>
      </c>
      <c r="C105" t="n">
        <v>0</v>
      </c>
      <c r="E105" t="n">
        <v>0</v>
      </c>
      <c r="F105" t="n">
        <v>0</v>
      </c>
      <c r="G105" t="n">
        <v>0</v>
      </c>
      <c r="H105" t="n">
        <v>0</v>
      </c>
      <c r="I105">
        <f>((D107) + (D106))</f>
        <v/>
      </c>
      <c r="J105">
        <f>(((D107) + (D106))*C105)</f>
        <v/>
      </c>
    </row>
    <row r="106">
      <c r="A106" t="inlineStr">
        <is>
          <t>CLBLM_R_X7Y44/CLBLM_M_D2</t>
        </is>
      </c>
      <c r="B106" t="inlineStr">
        <is>
          <t>Part of wire</t>
        </is>
      </c>
      <c r="C106" t="n">
        <v>0</v>
      </c>
      <c r="D106" t="n">
        <v>0</v>
      </c>
      <c r="I106">
        <f>(((D106)/2) + (D107))</f>
        <v/>
      </c>
      <c r="J106">
        <f>((C106)*(((D106)/2) + (D107)))</f>
        <v/>
      </c>
    </row>
    <row r="107">
      <c r="A107" t="inlineStr">
        <is>
          <t>masterReg/register_reg_r1_0_31_6_11_i_2/I2</t>
        </is>
      </c>
      <c r="B107" t="inlineStr">
        <is>
          <t>Inpin</t>
        </is>
      </c>
      <c r="D107" t="n">
        <v>0</v>
      </c>
      <c r="E107" t="n">
        <v>0.219</v>
      </c>
      <c r="F107" t="n">
        <v>0.141</v>
      </c>
      <c r="G107" t="n">
        <v>0.52</v>
      </c>
      <c r="H107" t="n">
        <v>0.293</v>
      </c>
    </row>
    <row r="108">
      <c r="A108" t="inlineStr">
        <is>
          <t>sw_IBUF[6]: sw_IBUF[6]_inst/O to masterReg/register_reg_r1_0_31_6_11_i_2/I2 sum delays</t>
        </is>
      </c>
      <c r="E108">
        <f>(E2 + E5 + E7 + E9 + E11 + E15 + E18 + E31 + E41 + E50 + E71 + E79 + E87 + E102 + E105 + E107)</f>
        <v/>
      </c>
      <c r="F108">
        <f>(F2 + F5 + F7 + F9 + F11 + F15 + F18 + F31 + F41 + F50 + F71 + F79 + F87 + F102 + F105 + F107)</f>
        <v/>
      </c>
      <c r="G108">
        <f>(G2 + G5 + G7 + G9 + G11 + G15 + G18 + G31 + G41 + G50 + G71 + G79 + G87 + G102 + G105 + G107)</f>
        <v/>
      </c>
      <c r="H108">
        <f>(H2 + H5 + H7 + H9 + H11 + H15 + H18 + H31 + H41 + H50 + H71 + H79 + H87 + H102 + H105 + H107)</f>
        <v/>
      </c>
      <c r="J108">
        <f>(J2 + J4 + J5 + J6 + J7 + J8 + J9 + J10 + J11 + J14 + J15 + J17 + J18 + J30 + J31 + J40 + J41 + J49 + J50 + J70 + J71 + J78 + J79 + J86 + J87 + J90 + J102 + J104 + J105 + J106 + J107)</f>
        <v/>
      </c>
    </row>
    <row r="109">
      <c r="A109" t="inlineStr">
        <is>
          <t>sw_IBUF[6]: sw_IBUF[6]_inst/O to masterReg/register_reg_r1_0_31_6_11_i_2/I2sum delays + cap delay</t>
        </is>
      </c>
      <c r="E109">
        <f>1000*(E108 + J108)</f>
        <v/>
      </c>
      <c r="F109">
        <f>1000*(F108 + J108)</f>
        <v/>
      </c>
      <c r="G109">
        <f>1000*(G108 + J108)</f>
        <v/>
      </c>
      <c r="H109">
        <f>1000*(H108 + J108)</f>
        <v/>
      </c>
    </row>
    <row r="111">
      <c r="A111" t="inlineStr">
        <is>
          <t>sw_IBUF[6]: sw_IBUF[6]_inst/O to masterReg/register_reg_r1_0_31_6_11_i_2/I2Total delay (from Vivado)</t>
        </is>
      </c>
      <c r="E111" t="inlineStr">
        <is>
          <t>1245</t>
        </is>
      </c>
      <c r="F111" t="inlineStr">
        <is>
          <t>1023</t>
        </is>
      </c>
      <c r="G111" t="inlineStr">
        <is>
          <t>2182</t>
        </is>
      </c>
      <c r="H111" t="inlineStr">
        <is>
          <t>1727</t>
        </is>
      </c>
    </row>
    <row r="113">
      <c r="A113" t="inlineStr">
        <is>
          <t>INT_L_X4Y43/INT_L.NN6END3-&gt;&gt;SR1BEG3</t>
        </is>
      </c>
      <c r="B113" t="inlineStr">
        <is>
          <t>Buffer</t>
        </is>
      </c>
      <c r="C113" t="n">
        <v>1.16220225</v>
      </c>
      <c r="D113" t="n">
        <v>0.008429000000000001</v>
      </c>
      <c r="E113" t="n">
        <v>0.057</v>
      </c>
      <c r="F113" t="n">
        <v>0.047</v>
      </c>
      <c r="G113" t="n">
        <v>0.14</v>
      </c>
      <c r="H113" t="n">
        <v>0.116</v>
      </c>
      <c r="I113">
        <f>((D117 + D134) + (D114 + D115 + D116))</f>
        <v/>
      </c>
      <c r="J113">
        <f>(((D117 + D134) + (D114 + D115 + D116))*C113)</f>
        <v/>
      </c>
    </row>
    <row r="114">
      <c r="A114" t="inlineStr">
        <is>
          <t>INT_L_X4Y43/SR1BEG3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INT_L_X4Y42/SR1END3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INT_L_X4Y43/SR1END_N3_3</t>
        </is>
      </c>
      <c r="B116" t="inlineStr">
        <is>
          <t>Part of wire</t>
        </is>
      </c>
      <c r="C116" t="n">
        <v>0</v>
      </c>
      <c r="D116" t="n">
        <v>0</v>
      </c>
      <c r="I116">
        <f>(((D114 + D115 + D116)/2) + (D117 + D134))</f>
        <v/>
      </c>
      <c r="J116">
        <f>((C114 + C115 + C116)*(((D114 + D115 + D116)/2) + (D117 + D134)))</f>
        <v/>
      </c>
    </row>
    <row r="117">
      <c r="A117" t="inlineStr">
        <is>
          <t>INT_L_X4Y42/INT_L.SR1END3-&gt;&gt;ER1BEG_S0</t>
        </is>
      </c>
      <c r="B117" t="inlineStr">
        <is>
          <t>Buffer</t>
        </is>
      </c>
      <c r="C117" t="n">
        <v>1.16220225</v>
      </c>
      <c r="D117" t="n">
        <v>0.008429000000000001</v>
      </c>
      <c r="E117" t="n">
        <v>0.044</v>
      </c>
      <c r="F117" t="n">
        <v>0.036</v>
      </c>
      <c r="G117" t="n">
        <v>0.124</v>
      </c>
      <c r="H117" t="n">
        <v>0.103</v>
      </c>
      <c r="I117">
        <f>((D121) + (D118 + D119 + D120))</f>
        <v/>
      </c>
      <c r="J117">
        <f>(((D121) + (D118 + D119 + D120))*C117)</f>
        <v/>
      </c>
    </row>
    <row r="118">
      <c r="A118" t="inlineStr">
        <is>
          <t>INT_L_X4Y42/ER1BEG_S0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INT_R_X5Y43/ER1END0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INT_L_X4Y43/ER1BEG0</t>
        </is>
      </c>
      <c r="B120" t="inlineStr">
        <is>
          <t>Part of wire</t>
        </is>
      </c>
      <c r="C120" t="n">
        <v>0</v>
      </c>
      <c r="D120" t="n">
        <v>0</v>
      </c>
      <c r="I120">
        <f>(((D118 + D119 + D120)/2) + (D121))</f>
        <v/>
      </c>
      <c r="J120">
        <f>((C118 + C119 + C120)*(((D118 + D119 + D120)/2) + (D121)))</f>
        <v/>
      </c>
    </row>
    <row r="121">
      <c r="A121" t="inlineStr">
        <is>
          <t>INT_R_X5Y43/INT_R.ER1END0-&gt;&gt;BYP_ALT0</t>
        </is>
      </c>
      <c r="B121" t="inlineStr">
        <is>
          <t>Buffer</t>
        </is>
      </c>
      <c r="C121" t="n">
        <v>0</v>
      </c>
      <c r="D121" t="n">
        <v>0.00757</v>
      </c>
      <c r="E121" t="n">
        <v>0</v>
      </c>
      <c r="F121" t="n">
        <v>0</v>
      </c>
      <c r="G121" t="n">
        <v>0</v>
      </c>
      <c r="H121" t="n">
        <v>0</v>
      </c>
      <c r="I121">
        <f>((D123) + (D122))</f>
        <v/>
      </c>
      <c r="J121">
        <f>(((D123) + (D122))*C121)</f>
        <v/>
      </c>
    </row>
    <row r="122">
      <c r="A122" t="inlineStr">
        <is>
          <t>INT_R_X5Y43/BYP_ALT0</t>
        </is>
      </c>
      <c r="B122" t="inlineStr">
        <is>
          <t>Part of wire</t>
        </is>
      </c>
      <c r="C122" t="n">
        <v>0</v>
      </c>
      <c r="D122" t="n">
        <v>0</v>
      </c>
      <c r="I122">
        <f>(((D122)/2) + (D123))</f>
        <v/>
      </c>
      <c r="J122">
        <f>((C122)*(((D122)/2) + (D123)))</f>
        <v/>
      </c>
    </row>
    <row r="123">
      <c r="A123" t="inlineStr">
        <is>
          <t>INT_R_X5Y43/INT_R.BYP_ALT0-&gt;&gt;BYP0</t>
        </is>
      </c>
      <c r="B123" t="inlineStr">
        <is>
          <t>Buffer</t>
        </is>
      </c>
      <c r="C123" t="n">
        <v>3.489880625</v>
      </c>
      <c r="D123" t="n">
        <v>0</v>
      </c>
      <c r="E123" t="n">
        <v>0.055</v>
      </c>
      <c r="F123" t="n">
        <v>0.045</v>
      </c>
      <c r="G123" t="n">
        <v>0.179</v>
      </c>
      <c r="H123" t="n">
        <v>0.148</v>
      </c>
      <c r="I123">
        <f>((((D128) + (D127))) + (D124 + D125))</f>
        <v/>
      </c>
      <c r="J123">
        <f>(((((D128) + (D127))) + (D124 + D125))*C123)</f>
        <v/>
      </c>
    </row>
    <row r="124">
      <c r="A124" t="inlineStr">
        <is>
          <t>INT_R_X5Y43/BYP0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CLBLM_R_X5Y43/CLBLM_BYP0</t>
        </is>
      </c>
      <c r="B125" t="inlineStr">
        <is>
          <t>Part of wire</t>
        </is>
      </c>
      <c r="C125" t="n">
        <v>0</v>
      </c>
      <c r="D125" t="n">
        <v>0</v>
      </c>
      <c r="I125">
        <f>(((D124 + D125)/2) + (((D128) + (D127))))</f>
        <v/>
      </c>
      <c r="J125">
        <f>((C124 + C125)*(((D124 + D125)/2) + (((D128) + (D127)))))</f>
        <v/>
      </c>
    </row>
    <row r="126">
      <c r="A126" t="inlineStr">
        <is>
          <t>CLBLM_R_X5Y43/CLBLM_R.CLBLM_BYP0-&gt;CLBLM_L_AX</t>
        </is>
      </c>
      <c r="B126" t="inlineStr">
        <is>
          <t>PassTransistor</t>
        </is>
      </c>
      <c r="C126" t="n">
        <v>0</v>
      </c>
      <c r="E126" t="n">
        <v>0</v>
      </c>
      <c r="F126" t="n">
        <v>0</v>
      </c>
      <c r="G126" t="n">
        <v>0</v>
      </c>
      <c r="H126" t="n">
        <v>0</v>
      </c>
      <c r="I126">
        <f>((D128) + (D127))</f>
        <v/>
      </c>
      <c r="J126">
        <f>(((D128) + (D127))*C126)</f>
        <v/>
      </c>
    </row>
    <row r="127">
      <c r="A127" t="inlineStr">
        <is>
          <t>CLBLM_R_X5Y43/CLBLM_L_AX</t>
        </is>
      </c>
      <c r="B127" t="inlineStr">
        <is>
          <t>Part of wire</t>
        </is>
      </c>
      <c r="C127" t="n">
        <v>0</v>
      </c>
      <c r="D127" t="n">
        <v>0</v>
      </c>
      <c r="I127">
        <f>(((D127)/2) + (D128))</f>
        <v/>
      </c>
      <c r="J127">
        <f>((C127)*(((D127)/2) + (D128)))</f>
        <v/>
      </c>
    </row>
    <row r="128">
      <c r="A128" t="inlineStr">
        <is>
          <t>Address_register_reg[6]/D</t>
        </is>
      </c>
      <c r="B128" t="inlineStr">
        <is>
          <t>Inpin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t="inlineStr">
        <is>
          <t>sw_IBUF[6]: sw_IBUF[6]_inst/O to Address_register_reg[6]/D sum delays</t>
        </is>
      </c>
      <c r="E129">
        <f>(E2 + E5 + E7 + E9 + E11 + E15 + E18 + E31 + E41 + E50 + E71 + E113 + E117 + E121 + E123 + E126 + E128)</f>
        <v/>
      </c>
      <c r="F129">
        <f>(F2 + F5 + F7 + F9 + F11 + F15 + F18 + F31 + F41 + F50 + F71 + F113 + F117 + F121 + F123 + F126 + F128)</f>
        <v/>
      </c>
      <c r="G129">
        <f>(G2 + G5 + G7 + G9 + G11 + G15 + G18 + G31 + G41 + G50 + G71 + G113 + G117 + G121 + G123 + G126 + G128)</f>
        <v/>
      </c>
      <c r="H129">
        <f>(H2 + H5 + H7 + H9 + H11 + H15 + H18 + H31 + H41 + H50 + H71 + H113 + H117 + H121 + H123 + H126 + H128)</f>
        <v/>
      </c>
      <c r="J129">
        <f>(J2 + J4 + J5 + J6 + J7 + J8 + J9 + J10 + J11 + J14 + J15 + J17 + J18 + J30 + J31 + J40 + J41 + J49 + J50 + J70 + J71 + J78 + J113 + J116 + J117 + J120 + J121 + J122 + J123 + J125 + J126 + J127 + J128)</f>
        <v/>
      </c>
    </row>
    <row r="130">
      <c r="A130" t="inlineStr">
        <is>
          <t>sw_IBUF[6]: sw_IBUF[6]_inst/O to Address_register_reg[6]/Dsum delays + cap delay</t>
        </is>
      </c>
      <c r="E130">
        <f>1000*(E129 + J129)</f>
        <v/>
      </c>
      <c r="F130">
        <f>1000*(F129 + J129)</f>
        <v/>
      </c>
      <c r="G130">
        <f>1000*(G129 + J129)</f>
        <v/>
      </c>
      <c r="H130">
        <f>1000*(H129 + J129)</f>
        <v/>
      </c>
    </row>
    <row r="132">
      <c r="A132" t="inlineStr">
        <is>
          <t>sw_IBUF[6]: sw_IBUF[6]_inst/O to Address_register_reg[6]/DTotal delay (from Vivado)</t>
        </is>
      </c>
      <c r="E132" t="inlineStr">
        <is>
          <t>956</t>
        </is>
      </c>
      <c r="F132" t="inlineStr">
        <is>
          <t>811</t>
        </is>
      </c>
      <c r="G132" t="inlineStr">
        <is>
          <t>1686</t>
        </is>
      </c>
      <c r="H132" t="inlineStr">
        <is>
          <t>1418</t>
        </is>
      </c>
    </row>
    <row r="134">
      <c r="A134" t="inlineStr">
        <is>
          <t>INT_L_X4Y42/INT_L.SR1END3-&gt;&gt;WW2BEG3</t>
        </is>
      </c>
      <c r="B134" t="inlineStr">
        <is>
          <t>Buffer</t>
        </is>
      </c>
      <c r="C134" t="n">
        <v>1.1851186875</v>
      </c>
      <c r="D134" t="n">
        <v>0.008473000000000001</v>
      </c>
      <c r="E134" t="n">
        <v>0.063</v>
      </c>
      <c r="F134" t="n">
        <v>0.052</v>
      </c>
      <c r="G134" t="n">
        <v>0.142</v>
      </c>
      <c r="H134" t="n">
        <v>0.118</v>
      </c>
      <c r="I134">
        <f>((D141) + (D135 + D136 + D137 + D138 + D139 + D140))</f>
        <v/>
      </c>
      <c r="J134">
        <f>(((D141) + (D135 + D136 + D137 + D138 + D139 + D140))*C134)</f>
        <v/>
      </c>
    </row>
    <row r="135">
      <c r="A135" t="inlineStr">
        <is>
          <t>INT_L_X4Y42/WW2BEG3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INT_L_X2Y42/WW2END3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INT_L_X2Y43/WW2END_N0_3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CLBLL_L_X4Y42/CLBLL_WW2A3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CLBLM_R_X3Y42/CLBLM_WW2A3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INT_R_X3Y42/WW2A3</t>
        </is>
      </c>
      <c r="B140" t="inlineStr">
        <is>
          <t>Part of wire</t>
        </is>
      </c>
      <c r="C140" t="n">
        <v>0</v>
      </c>
      <c r="D140" t="n">
        <v>0</v>
      </c>
      <c r="I140">
        <f>(((D135 + D136 + D137 + D138 + D139 + D140)/2) + (D141))</f>
        <v/>
      </c>
      <c r="J140">
        <f>((C135 + C136 + C137 + C138 + C139 + C140)*(((D135 + D136 + D137 + D138 + D139 + D140)/2) + (D141)))</f>
        <v/>
      </c>
    </row>
    <row r="141">
      <c r="A141" t="inlineStr">
        <is>
          <t>INT_L_X2Y42/INT_L.WW2END3-&gt;&gt;ER1BEG_S0</t>
        </is>
      </c>
      <c r="B141" t="inlineStr">
        <is>
          <t>Buffer</t>
        </is>
      </c>
      <c r="C141" t="n">
        <v>1.16220225</v>
      </c>
      <c r="D141" t="n">
        <v>0.008429000000000001</v>
      </c>
      <c r="E141" t="n">
        <v>0.044</v>
      </c>
      <c r="F141" t="n">
        <v>0.036</v>
      </c>
      <c r="G141" t="n">
        <v>0.124</v>
      </c>
      <c r="H141" t="n">
        <v>0.103</v>
      </c>
      <c r="I141">
        <f>((D145) + (D142 + D143 + D144))</f>
        <v/>
      </c>
      <c r="J141">
        <f>(((D145) + (D142 + D143 + D144))*C141)</f>
        <v/>
      </c>
    </row>
    <row r="142">
      <c r="A142" t="inlineStr">
        <is>
          <t>INT_L_X2Y42/ER1BEG_S0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INT_R_X3Y43/ER1END0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INT_L_X2Y43/ER1BEG0</t>
        </is>
      </c>
      <c r="B144" t="inlineStr">
        <is>
          <t>Part of wire</t>
        </is>
      </c>
      <c r="C144" t="n">
        <v>0</v>
      </c>
      <c r="D144" t="n">
        <v>0</v>
      </c>
      <c r="I144">
        <f>(((D142 + D143 + D144)/2) + (D145))</f>
        <v/>
      </c>
      <c r="J144">
        <f>((C142 + C143 + C144)*(((D142 + D143 + D144)/2) + (D145)))</f>
        <v/>
      </c>
    </row>
    <row r="145">
      <c r="A145" t="inlineStr">
        <is>
          <t>INT_R_X3Y43/INT_R.ER1END0-&gt;&gt;IMUX10</t>
        </is>
      </c>
      <c r="B145" t="inlineStr">
        <is>
          <t>Buffer</t>
        </is>
      </c>
      <c r="C145" t="n">
        <v>1.6107141875</v>
      </c>
      <c r="D145" t="n">
        <v>0.007713</v>
      </c>
      <c r="E145" t="n">
        <v>0.047</v>
      </c>
      <c r="F145" t="n">
        <v>0.038</v>
      </c>
      <c r="G145" t="n">
        <v>0.138</v>
      </c>
      <c r="H145" t="n">
        <v>0.114</v>
      </c>
      <c r="I145">
        <f>((((D150) + (D149))) + (D146 + D147))</f>
        <v/>
      </c>
      <c r="J145">
        <f>(((((D150) + (D149))) + (D146 + D147))*C145)</f>
        <v/>
      </c>
    </row>
    <row r="146">
      <c r="A146" t="inlineStr">
        <is>
          <t>INT_R_X3Y43/IMUX10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CLBLM_R_X3Y43/CLBLM_IMUX10</t>
        </is>
      </c>
      <c r="B147" t="inlineStr">
        <is>
          <t>Part of wire</t>
        </is>
      </c>
      <c r="C147" t="n">
        <v>0</v>
      </c>
      <c r="D147" t="n">
        <v>0</v>
      </c>
      <c r="I147">
        <f>(((D146 + D147)/2) + (((D150) + (D149))))</f>
        <v/>
      </c>
      <c r="J147">
        <f>((C146 + C147)*(((D146 + D147)/2) + (((D150) + (D149)))))</f>
        <v/>
      </c>
    </row>
    <row r="148">
      <c r="A148" t="inlineStr">
        <is>
          <t>CLBLM_R_X3Y43/CLBLM_R.CLBLM_IMUX10-&gt;CLBLM_L_A4</t>
        </is>
      </c>
      <c r="B148" t="inlineStr">
        <is>
          <t>PassTransistor</t>
        </is>
      </c>
      <c r="C148" t="n">
        <v>0</v>
      </c>
      <c r="E148" t="n">
        <v>0</v>
      </c>
      <c r="F148" t="n">
        <v>0</v>
      </c>
      <c r="G148" t="n">
        <v>0</v>
      </c>
      <c r="H148" t="n">
        <v>0</v>
      </c>
      <c r="I148">
        <f>((D150) + (D149))</f>
        <v/>
      </c>
      <c r="J148">
        <f>(((D150) + (D149))*C148)</f>
        <v/>
      </c>
    </row>
    <row r="149">
      <c r="A149" t="inlineStr">
        <is>
          <t>CLBLM_R_X3Y43/CLBLM_L_A4</t>
        </is>
      </c>
      <c r="B149" t="inlineStr">
        <is>
          <t>Part of wire</t>
        </is>
      </c>
      <c r="C149" t="n">
        <v>0</v>
      </c>
      <c r="D149" t="n">
        <v>0</v>
      </c>
      <c r="I149">
        <f>(((D149)/2) + (D150))</f>
        <v/>
      </c>
      <c r="J149">
        <f>((C149)*(((D149)/2) + (D150)))</f>
        <v/>
      </c>
    </row>
    <row r="150">
      <c r="A150" t="inlineStr">
        <is>
          <t>ALU1/readData2[6]_i_3/I0</t>
        </is>
      </c>
      <c r="B150" t="inlineStr">
        <is>
          <t>Inpin</t>
        </is>
      </c>
      <c r="D150" t="n">
        <v>0</v>
      </c>
      <c r="E150" t="n">
        <v>0.107</v>
      </c>
      <c r="F150" t="n">
        <v>0.08599999999999999</v>
      </c>
      <c r="G150" t="n">
        <v>0.284</v>
      </c>
      <c r="H150" t="n">
        <v>0.229</v>
      </c>
    </row>
    <row r="151">
      <c r="A151" t="inlineStr">
        <is>
          <t>sw_IBUF[6]: sw_IBUF[6]_inst/O to ALU1/readData2[6]_i_3/I0 sum delays</t>
        </is>
      </c>
      <c r="E151">
        <f>(E2 + E5 + E7 + E9 + E11 + E15 + E18 + E31 + E41 + E50 + E71 + E113 + E134 + E141 + E145 + E148 + E150)</f>
        <v/>
      </c>
      <c r="F151">
        <f>(F2 + F5 + F7 + F9 + F11 + F15 + F18 + F31 + F41 + F50 + F71 + F113 + F134 + F141 + F145 + F148 + F150)</f>
        <v/>
      </c>
      <c r="G151">
        <f>(G2 + G5 + G7 + G9 + G11 + G15 + G18 + G31 + G41 + G50 + G71 + G113 + G134 + G141 + G145 + G148 + G150)</f>
        <v/>
      </c>
      <c r="H151">
        <f>(H2 + H5 + H7 + H9 + H11 + H15 + H18 + H31 + H41 + H50 + H71 + H113 + H134 + H141 + H145 + H148 + H150)</f>
        <v/>
      </c>
      <c r="J151">
        <f>(J2 + J4 + J5 + J6 + J7 + J8 + J9 + J10 + J11 + J14 + J15 + J17 + J18 + J30 + J31 + J40 + J41 + J49 + J50 + J70 + J71 + J78 + J113 + J116 + J134 + J140 + J141 + J144 + J145 + J147 + J148 + J149 + J150)</f>
        <v/>
      </c>
    </row>
    <row r="152">
      <c r="A152" t="inlineStr">
        <is>
          <t>sw_IBUF[6]: sw_IBUF[6]_inst/O to ALU1/readData2[6]_i_3/I0sum delays + cap delay</t>
        </is>
      </c>
      <c r="E152">
        <f>1000*(E151 + J151)</f>
        <v/>
      </c>
      <c r="F152">
        <f>1000*(F151 + J151)</f>
        <v/>
      </c>
      <c r="G152">
        <f>1000*(G151 + J151)</f>
        <v/>
      </c>
      <c r="H152">
        <f>1000*(H151 + J151)</f>
        <v/>
      </c>
    </row>
    <row r="154">
      <c r="A154" t="inlineStr">
        <is>
          <t>sw_IBUF[6]: sw_IBUF[6]_inst/O to ALU1/readData2[6]_i_3/I0Total delay (from Vivado)</t>
        </is>
      </c>
      <c r="E154" t="inlineStr">
        <is>
          <t>1128</t>
        </is>
      </c>
      <c r="F154" t="inlineStr">
        <is>
          <t>952</t>
        </is>
      </c>
      <c r="G154" t="inlineStr">
        <is>
          <t>2008</t>
        </is>
      </c>
      <c r="H154" t="inlineStr">
        <is>
          <t>1680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LIOB33_X0Y5/IOB_IBUF0 LIOI3_X0Y5/LIOI_IBUF0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LIOB33_X0Y5/IOB_IBUF0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LIOI3_X0Y5/LIOI_IBUF0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LIOI3_X0Y5/LIOI3.LIOI_IBUF0-&gt;LIOI_I0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LIOI3_X0Y5/LIOI_I0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LIOI3_X0Y5/LIOI3.LIOI_I0-&gt;LIOI_ILOGIC0_D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LIOI3_X0Y5/LIOI_ILOGIC0_D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LIOI3_X0Y5/LIOI3.LIOI_ILOGIC0_D-&gt;&gt;IOI_ILOGIC0_O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LIOI3_X0Y5/IOI_ILOGIC0_O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LIOI3_X0Y5/LIOI3.IOI_ILOGIC0_O-&gt;&gt;IOI_LOGIC_OUTS18_1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LIOI3_X0Y5/IOI_LOGIC_OUTS18_1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IO_INT_INTERFACE_L_X0Y6/INT_INTERFACE_LOGIC_OUTS_L_B18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L_TERM_INT_X2Y7/TERM_INT_LOGIC_OUTS_L_B18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IO_INT_INTERFACE_L_X0Y6/IO_INT_INTERFACE_L.INT_INTERFACE_LOGIC_OUTS_L_B18-&gt;&gt;INT_INTERFACE_LOGIC_OUTS_L18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IO_INT_INTERFACE_L_X0Y6/INT_INTERFACE_LOGIC_OUTS_L18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INT_L_X0Y6/LOGIC_OUTS_L18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INT_L_X0Y6/INT_L.LOGIC_OUTS_L18-&gt;&gt;EE4BEG0</t>
        </is>
      </c>
      <c r="B18" t="inlineStr">
        <is>
          <t>Buffer</t>
        </is>
      </c>
      <c r="C18" t="n">
        <v>1.2375</v>
      </c>
      <c r="D18" t="n">
        <v>0.009403999999999999</v>
      </c>
      <c r="E18" t="n">
        <v>0.07000000000000001</v>
      </c>
      <c r="F18" t="n">
        <v>0.057</v>
      </c>
      <c r="G18" t="n">
        <v>0.165</v>
      </c>
      <c r="H18" t="n">
        <v>0.136</v>
      </c>
      <c r="I18">
        <f>((D31) + (D19 + D20 + D21 + D22 + D23 + D24 + D25 + D26 + D27 + D28 + D29 + D30))</f>
        <v/>
      </c>
      <c r="J18">
        <f>(((D31) + (D19 + D20 + D21 + D22 + D23 + D24 + D25 + D26 + D27 + D28 + D29 + D30))*C18)</f>
        <v/>
      </c>
    </row>
    <row r="19">
      <c r="A19" t="inlineStr">
        <is>
          <t>INT_L_X0Y6/EE4BEG0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INT_L_X4Y6/EE4END0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INT_R_X1Y6/EE4A0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INT_INTERFACE_R_X1Y6/INT_INTERFACE_EE4A0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CMT_FIFO_R_X7Y8/CMT_FIFO_EE4A0_5</t>
        </is>
      </c>
      <c r="B23" t="inlineStr">
        <is>
          <t>Part of wire</t>
        </is>
      </c>
      <c r="C23" t="n">
        <v>0.31751</v>
      </c>
      <c r="D23" t="n">
        <v>0.018</v>
      </c>
    </row>
    <row r="24">
      <c r="A24" t="inlineStr">
        <is>
          <t>CMT_TOP_R_LOWER_B_X8Y9/CMT_TOP_EE4A0_6</t>
        </is>
      </c>
      <c r="B24" t="inlineStr">
        <is>
          <t>Part of wire</t>
        </is>
      </c>
      <c r="C24" t="n">
        <v>0.31751</v>
      </c>
      <c r="D24" t="n">
        <v>0.018</v>
      </c>
    </row>
    <row r="25">
      <c r="A25" t="inlineStr">
        <is>
          <t>VBRK_X9Y7/VBRK_EE4A0</t>
        </is>
      </c>
      <c r="B25" t="inlineStr">
        <is>
          <t>Part of wire</t>
        </is>
      </c>
      <c r="C25" t="n">
        <v>0.01211</v>
      </c>
      <c r="D25" t="n">
        <v>0.00162</v>
      </c>
    </row>
    <row r="26">
      <c r="A26" t="inlineStr">
        <is>
          <t>CLBLL_L_X2Y6/CLBLL_EE4A0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INT_L_X2Y6/EE4B0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INT_R_X3Y6/EE4C0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CLBLM_R_X3Y6/CLBLM_EE4C0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CLBLL_L_X4Y6/CLBLL_EE4C0</t>
        </is>
      </c>
      <c r="B30" t="inlineStr">
        <is>
          <t>Part of wire</t>
        </is>
      </c>
      <c r="C30" t="n">
        <v>0</v>
      </c>
      <c r="D30" t="n">
        <v>0</v>
      </c>
      <c r="I30">
        <f>(((D19 + D20 + D21 + D22 + D23 + D24 + D25 + D26 + D27 + D28 + D29 + D30)/2) + (D31))</f>
        <v/>
      </c>
      <c r="J30">
        <f>((C19 + C20 + C21 + C22 + C23 + C24 + C25 + C26 + C27 + C28 + C29 + C30)*(((D19 + D20 + D21 + D22 + D23 + D24 + D25 + D26 + D27 + D28 + D29 + D30)/2) + (D31)))</f>
        <v/>
      </c>
    </row>
    <row r="31">
      <c r="A31" t="inlineStr">
        <is>
          <t>INT_L_X4Y6/INT_L.EE4END0-&gt;&gt;NN6BEG0</t>
        </is>
      </c>
      <c r="B31" t="inlineStr">
        <is>
          <t>Buffer</t>
        </is>
      </c>
      <c r="C31" t="n">
        <v>1.5845231875</v>
      </c>
      <c r="D31" t="n">
        <v>0.009979</v>
      </c>
      <c r="E31" t="n">
        <v>0.081</v>
      </c>
      <c r="F31" t="n">
        <v>0.067</v>
      </c>
      <c r="G31" t="n">
        <v>0.18</v>
      </c>
      <c r="H31" t="n">
        <v>0.149</v>
      </c>
      <c r="I31">
        <f>((D40) + (D32 + D33 + D34 + D35 + D36 + D37 + D38 + D39))</f>
        <v/>
      </c>
      <c r="J31">
        <f>(((D40) + (D32 + D33 + D34 + D35 + D36 + D37 + D38 + D39))*C31)</f>
        <v/>
      </c>
    </row>
    <row r="32">
      <c r="A32" t="inlineStr">
        <is>
          <t>INT_L_X4Y6/NN6BEG0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INT_L_X4Y12/NN6END0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INT_L_X4Y11/NN6END_S1_0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INT_L_X4Y7/NN6A0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INT_L_X4Y8/NN6B0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INT_L_X4Y9/NN6C0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INT_L_X4Y10/NN6D0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INT_L_X4Y11/NN6E0</t>
        </is>
      </c>
      <c r="B39" t="inlineStr">
        <is>
          <t>Part of wire</t>
        </is>
      </c>
      <c r="C39" t="n">
        <v>0</v>
      </c>
      <c r="D39" t="n">
        <v>0</v>
      </c>
      <c r="I39">
        <f>(((D32 + D33 + D34 + D35 + D36 + D37 + D38 + D39)/2) + (D40))</f>
        <v/>
      </c>
      <c r="J39">
        <f>((C32 + C33 + C34 + C35 + C36 + C37 + C38 + C39)*(((D32 + D33 + D34 + D35 + D36 + D37 + D38 + D39)/2) + (D40)))</f>
        <v/>
      </c>
    </row>
    <row r="40">
      <c r="A40" t="inlineStr">
        <is>
          <t>INT_L_X4Y12/INT_L.NN6END0-&gt;&gt;LV_L0</t>
        </is>
      </c>
      <c r="B40" t="inlineStr">
        <is>
          <t>Buffer</t>
        </is>
      </c>
      <c r="C40" t="n">
        <v>0.7569375</v>
      </c>
      <c r="D40" t="n">
        <v>0.013478</v>
      </c>
      <c r="E40" t="n">
        <v>0.131</v>
      </c>
      <c r="F40" t="n">
        <v>0.108</v>
      </c>
      <c r="G40" t="n">
        <v>0.301</v>
      </c>
      <c r="H40" t="n">
        <v>0.249</v>
      </c>
      <c r="I40">
        <f>((D61) + (D41 + D42 + D43 + D44 + D45 + D46 + D47 + D48 + D49 + D50 + D51 + D52 + D53 + D54 + D55 + D56 + D57 + D58 + D59 + D60))</f>
        <v/>
      </c>
      <c r="J40">
        <f>(((D61) + (D41 + D42 + D43 + D44 + D45 + D46 + D47 + D48 + D49 + D50 + D51 + D52 + D53 + D54 + D55 + D56 + D57 + D58 + D59 + D60))*C40)</f>
        <v/>
      </c>
    </row>
    <row r="41">
      <c r="A41" t="inlineStr">
        <is>
          <t>INT_L_X4Y30/LV_L18</t>
        </is>
      </c>
      <c r="B41" t="inlineStr">
        <is>
          <t>Part of wire</t>
        </is>
      </c>
      <c r="C41" t="n">
        <v>0.0028</v>
      </c>
      <c r="D41" t="n">
        <v>0.013</v>
      </c>
    </row>
    <row r="42">
      <c r="A42" t="inlineStr">
        <is>
          <t>INT_L_X4Y12/LV_L0</t>
        </is>
      </c>
      <c r="B42" t="inlineStr">
        <is>
          <t>Part of wire</t>
        </is>
      </c>
      <c r="C42" t="n">
        <v>0.0028</v>
      </c>
      <c r="D42" t="n">
        <v>0.013</v>
      </c>
    </row>
    <row r="43">
      <c r="A43" t="inlineStr">
        <is>
          <t>INT_L_X4Y21/LV_L9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INT_L_X4Y29/LV_L17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INT_L_X4Y28/LV_L16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INT_L_X4Y27/LV_L15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INT_L_X4Y26/LV_L14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INT_L_X4Y25/LV_L13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HCLK_L_X15Y26/HCLK_LV12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INT_L_X4Y24/LV_L12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INT_L_X4Y23/LV_L11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INT_L_X4Y22/LV_L10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INT_L_X4Y20/LV_L8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INT_L_X4Y19/LV_L7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INT_L_X4Y18/LV_L6</t>
        </is>
      </c>
      <c r="B55" t="inlineStr">
        <is>
          <t>Part of wire</t>
        </is>
      </c>
      <c r="C55" t="n">
        <v>0</v>
      </c>
      <c r="D55" t="n">
        <v>0</v>
      </c>
    </row>
    <row r="56">
      <c r="A56" t="inlineStr">
        <is>
          <t>INT_L_X4Y17/LV_L5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INT_L_X4Y16/LV_L4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INT_L_X4Y15/LV_L3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INT_L_X4Y14/LV_L2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INT_L_X4Y13/LV_L1</t>
        </is>
      </c>
      <c r="B60" t="inlineStr">
        <is>
          <t>Part of wire</t>
        </is>
      </c>
      <c r="C60" t="n">
        <v>0</v>
      </c>
      <c r="D60" t="n">
        <v>0</v>
      </c>
      <c r="I60">
        <f>(((D41 + D42 + D43 + D44 + D45 + D46 + D47 + D48 + D49 + D50 + D51 + D52 + D53 + D54 + D55 + D56 + D57 + D58 + D59 + D60)/2) + (D61))</f>
        <v/>
      </c>
      <c r="J60">
        <f>((C41 + C42 + C43 + C44 + C45 + C46 + C47 + C48 + C49 + C50 + C51 + C52 + C53 + C54 + C55 + C56 + C57 + C58 + C59 + C60)*(((D41 + D42 + D43 + D44 + D45 + D46 + D47 + D48 + D49 + D50 + D51 + D52 + D53 + D54 + D55 + D56 + D57 + D58 + D59 + D60)/2) + (D61)))</f>
        <v/>
      </c>
    </row>
    <row r="61">
      <c r="A61" t="inlineStr">
        <is>
          <t>INT_L_X4Y30/INT_L.LV_L18-&gt;&gt;NN6BEG3</t>
        </is>
      </c>
      <c r="B61" t="inlineStr">
        <is>
          <t>Buffer</t>
        </is>
      </c>
      <c r="C61" t="n">
        <v>1.5845231875</v>
      </c>
      <c r="D61" t="n">
        <v>0.009979</v>
      </c>
      <c r="E61" t="n">
        <v>0.08400000000000001</v>
      </c>
      <c r="F61" t="n">
        <v>0.06900000000000001</v>
      </c>
      <c r="G61" t="n">
        <v>0.185</v>
      </c>
      <c r="H61" t="n">
        <v>0.153</v>
      </c>
      <c r="I61">
        <f>((D69) + (D62 + D63 + D64 + D65 + D66 + D67 + D68))</f>
        <v/>
      </c>
      <c r="J61">
        <f>(((D69) + (D62 + D63 + D64 + D65 + D66 + D67 + D68))*C61)</f>
        <v/>
      </c>
    </row>
    <row r="62">
      <c r="A62" t="inlineStr">
        <is>
          <t>INT_L_X4Y30/NN6BEG3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INT_L_X4Y36/NN6END3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INT_L_X4Y31/NN6A3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INT_L_X4Y32/NN6B3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INT_L_X4Y33/NN6C3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INT_L_X4Y34/NN6D3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INT_L_X4Y35/NN6E3</t>
        </is>
      </c>
      <c r="B68" t="inlineStr">
        <is>
          <t>Part of wire</t>
        </is>
      </c>
      <c r="C68" t="n">
        <v>0</v>
      </c>
      <c r="D68" t="n">
        <v>0</v>
      </c>
      <c r="I68">
        <f>(((D62 + D63 + D64 + D65 + D66 + D67 + D68)/2) + (D69))</f>
        <v/>
      </c>
      <c r="J68">
        <f>((C62 + C63 + C64 + C65 + C66 + C67 + C68)*(((D62 + D63 + D64 + D65 + D66 + D67 + D68)/2) + (D69)))</f>
        <v/>
      </c>
    </row>
    <row r="69">
      <c r="A69" t="inlineStr">
        <is>
          <t>INT_L_X4Y36/INT_L.NN6END3-&gt;&gt;EE2BEG3</t>
        </is>
      </c>
      <c r="B69" t="inlineStr">
        <is>
          <t>Buffer</t>
        </is>
      </c>
      <c r="C69" t="n">
        <v>1.1851186875</v>
      </c>
      <c r="D69" t="n">
        <v>0.008473000000000001</v>
      </c>
      <c r="E69" t="n">
        <v>0.06</v>
      </c>
      <c r="F69" t="n">
        <v>0.05</v>
      </c>
      <c r="G69" t="n">
        <v>0.134</v>
      </c>
      <c r="H69" t="n">
        <v>0.111</v>
      </c>
      <c r="I69">
        <f>((D77) + (D70 + D71 + D72 + D73 + D74 + D75 + D76))</f>
        <v/>
      </c>
      <c r="J69">
        <f>(((D77) + (D70 + D71 + D72 + D73 + D74 + D75 + D76))*C69)</f>
        <v/>
      </c>
    </row>
    <row r="70">
      <c r="A70" t="inlineStr">
        <is>
          <t>INT_L_X4Y36/EE2BEG3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INT_L_X6Y36/EE2END3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INT_R_X5Y36/EE2A3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CLBLM_R_X5Y36/CLBLM_EE2A3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VBRK_X18Y38/VBRK_EE2A3</t>
        </is>
      </c>
      <c r="B74" t="inlineStr">
        <is>
          <t>Part of wire</t>
        </is>
      </c>
      <c r="C74" t="n">
        <v>0.01211</v>
      </c>
      <c r="D74" t="n">
        <v>0.00162</v>
      </c>
    </row>
    <row r="75">
      <c r="A75" t="inlineStr">
        <is>
          <t>BRAM_L_X6Y35/BRAM_EE2A3_1</t>
        </is>
      </c>
      <c r="B75" t="inlineStr">
        <is>
          <t>Part of wire</t>
        </is>
      </c>
      <c r="C75" t="n">
        <v>0.26892</v>
      </c>
      <c r="D75" t="n">
        <v>0.06043</v>
      </c>
    </row>
    <row r="76">
      <c r="A76" t="inlineStr">
        <is>
          <t>BRAM_INT_INTERFACE_L_X6Y36/INT_INTERFACE_EE2A3</t>
        </is>
      </c>
      <c r="B76" t="inlineStr">
        <is>
          <t>Part of wire</t>
        </is>
      </c>
      <c r="C76" t="n">
        <v>0</v>
      </c>
      <c r="D76" t="n">
        <v>0</v>
      </c>
      <c r="I76">
        <f>(((D70 + D71 + D72 + D73 + D74 + D75 + D76)/2) + (D77))</f>
        <v/>
      </c>
      <c r="J76">
        <f>((C70 + C71 + C72 + C73 + C74 + C75 + C76)*(((D70 + D71 + D72 + D73 + D74 + D75 + D76)/2) + (D77)))</f>
        <v/>
      </c>
    </row>
    <row r="77">
      <c r="A77" t="inlineStr">
        <is>
          <t>INT_L_X6Y36/INT_L.EE2END3-&gt;&gt;NN6BEG3</t>
        </is>
      </c>
      <c r="B77" t="inlineStr">
        <is>
          <t>Buffer</t>
        </is>
      </c>
      <c r="C77" t="n">
        <v>1.5845231875</v>
      </c>
      <c r="D77" t="n">
        <v>0.009979</v>
      </c>
      <c r="E77" t="n">
        <v>0.08400000000000001</v>
      </c>
      <c r="F77" t="n">
        <v>0.06900000000000001</v>
      </c>
      <c r="G77" t="n">
        <v>0.185</v>
      </c>
      <c r="H77" t="n">
        <v>0.153</v>
      </c>
      <c r="I77">
        <f>((D85) + (D78 + D79 + D80 + D81 + D82 + D83 + D84))</f>
        <v/>
      </c>
      <c r="J77">
        <f>(((D85) + (D78 + D79 + D80 + D81 + D82 + D83 + D84))*C77)</f>
        <v/>
      </c>
    </row>
    <row r="78">
      <c r="A78" t="inlineStr">
        <is>
          <t>INT_L_X6Y36/NN6BEG3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INT_L_X6Y42/NN6END3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INT_L_X6Y37/NN6A3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INT_L_X6Y38/NN6B3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INT_L_X6Y39/NN6C3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INT_L_X6Y40/NN6D3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INT_L_X6Y41/NN6E3</t>
        </is>
      </c>
      <c r="B84" t="inlineStr">
        <is>
          <t>Part of wire</t>
        </is>
      </c>
      <c r="C84" t="n">
        <v>0</v>
      </c>
      <c r="D84" t="n">
        <v>0</v>
      </c>
      <c r="I84">
        <f>(((D78 + D79 + D80 + D81 + D82 + D83 + D84)/2) + (D85))</f>
        <v/>
      </c>
      <c r="J84">
        <f>((C78 + C79 + C80 + C81 + C82 + C83 + C84)*(((D78 + D79 + D80 + D81 + D82 + D83 + D84)/2) + (D85)))</f>
        <v/>
      </c>
    </row>
    <row r="85">
      <c r="A85" t="inlineStr">
        <is>
          <t>INT_L_X6Y42/INT_L.NN6END3-&gt;&gt;WR1BEG_S0</t>
        </is>
      </c>
      <c r="B85" t="inlineStr">
        <is>
          <t>Buffer</t>
        </is>
      </c>
      <c r="C85" t="n">
        <v>1.16220225</v>
      </c>
      <c r="D85" t="n">
        <v>0.008429000000000001</v>
      </c>
      <c r="E85" t="n">
        <v>0.043</v>
      </c>
      <c r="F85" t="n">
        <v>0.035</v>
      </c>
      <c r="G85" t="n">
        <v>0.124</v>
      </c>
      <c r="H85" t="n">
        <v>0.103</v>
      </c>
      <c r="I85">
        <f>((D94 + D107 + D118) + (D86 + D87 + D88 + D89 + D90 + D91 + D92 + D93))</f>
        <v/>
      </c>
      <c r="J85">
        <f>(((D94 + D107 + D118) + (D86 + D87 + D88 + D89 + D90 + D91 + D92 + D93))*C85)</f>
        <v/>
      </c>
    </row>
    <row r="86">
      <c r="A86" t="inlineStr">
        <is>
          <t>INT_L_X6Y42/WR1BEG_S0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INT_R_X5Y43/WR1END0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INT_R_X5Y42/WR1END_S1_0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INT_L_X6Y43/WR1BEG0</t>
        </is>
      </c>
      <c r="B89" t="inlineStr">
        <is>
          <t>Part of wire</t>
        </is>
      </c>
      <c r="C89" t="n">
        <v>0</v>
      </c>
      <c r="D89" t="n">
        <v>0</v>
      </c>
    </row>
    <row r="90">
      <c r="A90" t="inlineStr">
        <is>
          <t>BRAM_INT_INTERFACE_L_X6Y43/INT_INTERFACE_WR1END0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BRAM_L_X6Y40/BRAM_WR1END0_3</t>
        </is>
      </c>
      <c r="B91" t="inlineStr">
        <is>
          <t>Part of wire</t>
        </is>
      </c>
      <c r="C91" t="n">
        <v>0.26892</v>
      </c>
      <c r="D91" t="n">
        <v>0.064292</v>
      </c>
    </row>
    <row r="92">
      <c r="A92" t="inlineStr">
        <is>
          <t>VBRK_X18Y45/VBRK_WR1END0</t>
        </is>
      </c>
      <c r="B92" t="inlineStr">
        <is>
          <t>Part of wire</t>
        </is>
      </c>
      <c r="C92" t="n">
        <v>0.01211</v>
      </c>
      <c r="D92" t="n">
        <v>0.00162</v>
      </c>
    </row>
    <row r="93">
      <c r="A93" t="inlineStr">
        <is>
          <t>CLBLM_R_X5Y43/CLBLM_WR1END0</t>
        </is>
      </c>
      <c r="B93" t="inlineStr">
        <is>
          <t>Part of wire</t>
        </is>
      </c>
      <c r="C93" t="n">
        <v>0.09451000000000001</v>
      </c>
      <c r="D93" t="n">
        <v>0.005801</v>
      </c>
      <c r="I93">
        <f>(((D86 + D87 + D88 + D89 + D90 + D91 + D92 + D93)/2) + (D94 + D107 + D118))</f>
        <v/>
      </c>
      <c r="J93">
        <f>((C86 + C87 + C88 + C89 + C90 + C91 + C92 + C93)*(((D86 + D87 + D88 + D89 + D90 + D91 + D92 + D93)/2) + (D94 + D107 + D118)))</f>
        <v/>
      </c>
    </row>
    <row r="94">
      <c r="A94" t="inlineStr">
        <is>
          <t>INT_R_X5Y42/INT_R.WR1END_S1_0-&gt;&gt;SR1BEG_S0</t>
        </is>
      </c>
      <c r="B94" t="inlineStr">
        <is>
          <t>Buffer</t>
        </is>
      </c>
      <c r="C94" t="n">
        <v>1.16220225</v>
      </c>
      <c r="D94" t="n">
        <v>0.008429000000000001</v>
      </c>
      <c r="E94" t="n">
        <v>0.056</v>
      </c>
      <c r="F94" t="n">
        <v>0.046</v>
      </c>
      <c r="G94" t="n">
        <v>0.132</v>
      </c>
      <c r="H94" t="n">
        <v>0.109</v>
      </c>
      <c r="I94">
        <f>((D96) + (D95))</f>
        <v/>
      </c>
      <c r="J94">
        <f>(((D96) + (D95))*C94)</f>
        <v/>
      </c>
    </row>
    <row r="95">
      <c r="A95" t="inlineStr">
        <is>
          <t>INT_R_X5Y42/SR1BEG_S0</t>
        </is>
      </c>
      <c r="B95" t="inlineStr">
        <is>
          <t>Part of wire</t>
        </is>
      </c>
      <c r="C95" t="n">
        <v>0</v>
      </c>
      <c r="D95" t="n">
        <v>0</v>
      </c>
      <c r="I95">
        <f>(((D95)/2) + (D96))</f>
        <v/>
      </c>
      <c r="J95">
        <f>((C95)*(((D95)/2) + (D96)))</f>
        <v/>
      </c>
    </row>
    <row r="96">
      <c r="A96" t="inlineStr">
        <is>
          <t>INT_R_X5Y42/INT_R.SR1BEG_S0-&gt;&gt;IMUX10</t>
        </is>
      </c>
      <c r="B96" t="inlineStr">
        <is>
          <t>Buffer</t>
        </is>
      </c>
      <c r="C96" t="n">
        <v>1.6107141875</v>
      </c>
      <c r="D96" t="n">
        <v>0.007713</v>
      </c>
      <c r="E96" t="n">
        <v>0.047</v>
      </c>
      <c r="F96" t="n">
        <v>0.038</v>
      </c>
      <c r="G96" t="n">
        <v>0.138</v>
      </c>
      <c r="H96" t="n">
        <v>0.114</v>
      </c>
      <c r="I96">
        <f>((((D101) + (D100))) + (D97 + D98))</f>
        <v/>
      </c>
      <c r="J96">
        <f>(((((D101) + (D100))) + (D97 + D98))*C96)</f>
        <v/>
      </c>
    </row>
    <row r="97">
      <c r="A97" t="inlineStr">
        <is>
          <t>INT_R_X5Y42/IMUX10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CLBLM_R_X5Y42/CLBLM_IMUX10</t>
        </is>
      </c>
      <c r="B98" t="inlineStr">
        <is>
          <t>Part of wire</t>
        </is>
      </c>
      <c r="C98" t="n">
        <v>0</v>
      </c>
      <c r="D98" t="n">
        <v>0</v>
      </c>
      <c r="I98">
        <f>(((D97 + D98)/2) + (((D101) + (D100))))</f>
        <v/>
      </c>
      <c r="J98">
        <f>((C97 + C98)*(((D97 + D98)/2) + (((D101) + (D100)))))</f>
        <v/>
      </c>
    </row>
    <row r="99">
      <c r="A99" t="inlineStr">
        <is>
          <t>CLBLM_R_X5Y42/CLBLM_R.CLBLM_IMUX10-&gt;CLBLM_L_A4</t>
        </is>
      </c>
      <c r="B99" t="inlineStr">
        <is>
          <t>PassTransistor</t>
        </is>
      </c>
      <c r="C99" t="n">
        <v>0</v>
      </c>
      <c r="E99" t="n">
        <v>0</v>
      </c>
      <c r="F99" t="n">
        <v>0</v>
      </c>
      <c r="G99" t="n">
        <v>0</v>
      </c>
      <c r="H99" t="n">
        <v>0</v>
      </c>
      <c r="I99">
        <f>((D101) + (D100))</f>
        <v/>
      </c>
      <c r="J99">
        <f>(((D101) + (D100))*C99)</f>
        <v/>
      </c>
    </row>
    <row r="100">
      <c r="A100" t="inlineStr">
        <is>
          <t>CLBLM_R_X5Y42/CLBLM_L_A4</t>
        </is>
      </c>
      <c r="B100" t="inlineStr">
        <is>
          <t>Part of wire</t>
        </is>
      </c>
      <c r="C100" t="n">
        <v>0</v>
      </c>
      <c r="D100" t="n">
        <v>0</v>
      </c>
      <c r="I100">
        <f>(((D100)/2) + (D101))</f>
        <v/>
      </c>
      <c r="J100">
        <f>((C100)*(((D100)/2) + (D101)))</f>
        <v/>
      </c>
    </row>
    <row r="101">
      <c r="A101" t="inlineStr">
        <is>
          <t>masterReg/readData2[7]_i_2/I0</t>
        </is>
      </c>
      <c r="B101" t="inlineStr">
        <is>
          <t>Inpin</t>
        </is>
      </c>
      <c r="D101" t="n">
        <v>0</v>
      </c>
      <c r="E101" t="n">
        <v>0.107</v>
      </c>
      <c r="F101" t="n">
        <v>0.08599999999999999</v>
      </c>
      <c r="G101" t="n">
        <v>0.284</v>
      </c>
      <c r="H101" t="n">
        <v>0.229</v>
      </c>
    </row>
    <row r="102">
      <c r="A102" t="inlineStr">
        <is>
          <t>sw_IBUF[7]: sw_IBUF[7]_inst/O to masterReg/readData2[7]_i_2/I0 sum delays</t>
        </is>
      </c>
      <c r="E102">
        <f>(E2 + E5 + E7 + E9 + E11 + E15 + E18 + E31 + E40 + E61 + E69 + E77 + E85 + E94 + E96 + E99 + E101)</f>
        <v/>
      </c>
      <c r="F102">
        <f>(F2 + F5 + F7 + F9 + F11 + F15 + F18 + F31 + F40 + F61 + F69 + F77 + F85 + F94 + F96 + F99 + F101)</f>
        <v/>
      </c>
      <c r="G102">
        <f>(G2 + G5 + G7 + G9 + G11 + G15 + G18 + G31 + G40 + G61 + G69 + G77 + G85 + G94 + G96 + G99 + G101)</f>
        <v/>
      </c>
      <c r="H102">
        <f>(H2 + H5 + H7 + H9 + H11 + H15 + H18 + H31 + H40 + H61 + H69 + H77 + H85 + H94 + H96 + H99 + H101)</f>
        <v/>
      </c>
      <c r="J102">
        <f>(J2 + J4 + J5 + J6 + J7 + J8 + J9 + J10 + J11 + J14 + J15 + J17 + J18 + J30 + J31 + J39 + J40 + J60 + J61 + J68 + J69 + J76 + J77 + J84 + J85 + J93 + J94 + J95 + J96 + J98 + J99 + J100 + J101)</f>
        <v/>
      </c>
    </row>
    <row r="103">
      <c r="A103" t="inlineStr">
        <is>
          <t>sw_IBUF[7]: sw_IBUF[7]_inst/O to masterReg/readData2[7]_i_2/I0sum delays + cap delay</t>
        </is>
      </c>
      <c r="E103">
        <f>1000*(E102 + J102)</f>
        <v/>
      </c>
      <c r="F103">
        <f>1000*(F102 + J102)</f>
        <v/>
      </c>
      <c r="G103">
        <f>1000*(G102 + J102)</f>
        <v/>
      </c>
      <c r="H103">
        <f>1000*(H102 + J102)</f>
        <v/>
      </c>
    </row>
    <row r="105">
      <c r="A105" t="inlineStr">
        <is>
          <t>sw_IBUF[7]: sw_IBUF[7]_inst/O to masterReg/readData2[7]_i_2/I0Total delay (from Vivado)</t>
        </is>
      </c>
      <c r="E105" t="inlineStr">
        <is>
          <t>1273</t>
        </is>
      </c>
      <c r="F105" t="inlineStr">
        <is>
          <t>1098</t>
        </is>
      </c>
      <c r="G105" t="inlineStr">
        <is>
          <t>2140</t>
        </is>
      </c>
      <c r="H105" t="inlineStr">
        <is>
          <t>1815</t>
        </is>
      </c>
    </row>
    <row r="107">
      <c r="A107" t="inlineStr">
        <is>
          <t>INT_R_X5Y43/INT_R.WR1END0-&gt;&gt;IMUX8</t>
        </is>
      </c>
      <c r="B107" t="inlineStr">
        <is>
          <t>Buffer</t>
        </is>
      </c>
      <c r="C107" t="n">
        <v>1.6107141875</v>
      </c>
      <c r="D107" t="n">
        <v>0.007713</v>
      </c>
      <c r="E107" t="n">
        <v>0.047</v>
      </c>
      <c r="F107" t="n">
        <v>0.038</v>
      </c>
      <c r="G107" t="n">
        <v>0.138</v>
      </c>
      <c r="H107" t="n">
        <v>0.114</v>
      </c>
      <c r="I107">
        <f>((((D112) + (D111))) + (D108 + D109))</f>
        <v/>
      </c>
      <c r="J107">
        <f>(((((D112) + (D111))) + (D108 + D109))*C107)</f>
        <v/>
      </c>
    </row>
    <row r="108">
      <c r="A108" t="inlineStr">
        <is>
          <t>INT_R_X5Y43/IMUX8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CLBLM_R_X5Y43/CLBLM_IMUX8</t>
        </is>
      </c>
      <c r="B109" t="inlineStr">
        <is>
          <t>Part of wire</t>
        </is>
      </c>
      <c r="C109" t="n">
        <v>0</v>
      </c>
      <c r="D109" t="n">
        <v>0</v>
      </c>
      <c r="I109">
        <f>(((D108 + D109)/2) + (((D112) + (D111))))</f>
        <v/>
      </c>
      <c r="J109">
        <f>((C108 + C109)*(((D108 + D109)/2) + (((D112) + (D111)))))</f>
        <v/>
      </c>
    </row>
    <row r="110">
      <c r="A110" t="inlineStr">
        <is>
          <t>CLBLM_R_X5Y43/CLBLM_R.CLBLM_IMUX8-&gt;CLBLM_M_A5</t>
        </is>
      </c>
      <c r="B110" t="inlineStr">
        <is>
          <t>PassTransistor</t>
        </is>
      </c>
      <c r="C110" t="n">
        <v>0</v>
      </c>
      <c r="E110" t="n">
        <v>0</v>
      </c>
      <c r="F110" t="n">
        <v>0</v>
      </c>
      <c r="G110" t="n">
        <v>0</v>
      </c>
      <c r="H110" t="n">
        <v>0</v>
      </c>
      <c r="I110">
        <f>((D112) + (D111))</f>
        <v/>
      </c>
      <c r="J110">
        <f>(((D112) + (D111))*C110)</f>
        <v/>
      </c>
    </row>
    <row r="111">
      <c r="A111" t="inlineStr">
        <is>
          <t>CLBLM_R_X5Y43/CLBLM_M_A5</t>
        </is>
      </c>
      <c r="B111" t="inlineStr">
        <is>
          <t>Part of wire</t>
        </is>
      </c>
      <c r="C111" t="n">
        <v>0</v>
      </c>
      <c r="D111" t="n">
        <v>0</v>
      </c>
      <c r="I111">
        <f>(((D111)/2) + (D112))</f>
        <v/>
      </c>
      <c r="J111">
        <f>((C111)*(((D111)/2) + (D112)))</f>
        <v/>
      </c>
    </row>
    <row r="112">
      <c r="A112" t="inlineStr">
        <is>
          <t>ALU1/readData2[7]_i_3/I0</t>
        </is>
      </c>
      <c r="B112" t="inlineStr">
        <is>
          <t>Inpin</t>
        </is>
      </c>
      <c r="D112" t="n">
        <v>0</v>
      </c>
      <c r="E112" t="n">
        <v>0.048</v>
      </c>
      <c r="F112" t="n">
        <v>0.038</v>
      </c>
      <c r="G112" t="n">
        <v>0.126</v>
      </c>
      <c r="H112" t="n">
        <v>0.102</v>
      </c>
    </row>
    <row r="113">
      <c r="A113" t="inlineStr">
        <is>
          <t>sw_IBUF[7]: sw_IBUF[7]_inst/O to ALU1/readData2[7]_i_3/I0 sum delays</t>
        </is>
      </c>
      <c r="E113">
        <f>(E2 + E5 + E7 + E9 + E11 + E15 + E18 + E31 + E40 + E61 + E69 + E77 + E85 + E107 + E110 + E112)</f>
        <v/>
      </c>
      <c r="F113">
        <f>(F2 + F5 + F7 + F9 + F11 + F15 + F18 + F31 + F40 + F61 + F69 + F77 + F85 + F107 + F110 + F112)</f>
        <v/>
      </c>
      <c r="G113">
        <f>(G2 + G5 + G7 + G9 + G11 + G15 + G18 + G31 + G40 + G61 + G69 + G77 + G85 + G107 + G110 + G112)</f>
        <v/>
      </c>
      <c r="H113">
        <f>(H2 + H5 + H7 + H9 + H11 + H15 + H18 + H31 + H40 + H61 + H69 + H77 + H85 + H107 + H110 + H112)</f>
        <v/>
      </c>
      <c r="J113">
        <f>(J2 + J4 + J5 + J6 + J7 + J8 + J9 + J10 + J11 + J14 + J15 + J17 + J18 + J30 + J31 + J39 + J40 + J60 + J61 + J68 + J69 + J76 + J77 + J84 + J85 + J93 + J107 + J109 + J110 + J111 + J112)</f>
        <v/>
      </c>
    </row>
    <row r="114">
      <c r="A114" t="inlineStr">
        <is>
          <t>sw_IBUF[7]: sw_IBUF[7]_inst/O to ALU1/readData2[7]_i_3/I0sum delays + cap delay</t>
        </is>
      </c>
      <c r="E114">
        <f>1000*(E113 + J113)</f>
        <v/>
      </c>
      <c r="F114">
        <f>1000*(F113 + J113)</f>
        <v/>
      </c>
      <c r="G114">
        <f>1000*(G113 + J113)</f>
        <v/>
      </c>
      <c r="H114">
        <f>1000*(H113 + J113)</f>
        <v/>
      </c>
    </row>
    <row r="116">
      <c r="A116" t="inlineStr">
        <is>
          <t>sw_IBUF[7]: sw_IBUF[7]_inst/O to ALU1/readData2[7]_i_3/I0Total delay (from Vivado)</t>
        </is>
      </c>
      <c r="E116" t="inlineStr">
        <is>
          <t>1150</t>
        </is>
      </c>
      <c r="F116" t="inlineStr">
        <is>
          <t>996</t>
        </is>
      </c>
      <c r="G116" t="inlineStr">
        <is>
          <t>1901</t>
        </is>
      </c>
      <c r="H116" t="inlineStr">
        <is>
          <t>1620</t>
        </is>
      </c>
    </row>
    <row r="118">
      <c r="A118" t="inlineStr">
        <is>
          <t>INT_R_X5Y43/INT_R.WR1END0-&gt;&gt;NL1BEG_N3</t>
        </is>
      </c>
      <c r="B118" t="inlineStr">
        <is>
          <t>Buffer</t>
        </is>
      </c>
      <c r="C118" t="n">
        <v>1.16220225</v>
      </c>
      <c r="D118" t="n">
        <v>0.008429000000000001</v>
      </c>
      <c r="E118" t="n">
        <v>0.054</v>
      </c>
      <c r="F118" t="n">
        <v>0.044</v>
      </c>
      <c r="G118" t="n">
        <v>0.131</v>
      </c>
      <c r="H118" t="n">
        <v>0.108</v>
      </c>
      <c r="I118">
        <f>((D120 + D142) + (D119))</f>
        <v/>
      </c>
      <c r="J118">
        <f>(((D120 + D142) + (D119))*C118)</f>
        <v/>
      </c>
    </row>
    <row r="119">
      <c r="A119" t="inlineStr">
        <is>
          <t>INT_R_X5Y43/NL1BEG_N3</t>
        </is>
      </c>
      <c r="B119" t="inlineStr">
        <is>
          <t>Part of wire</t>
        </is>
      </c>
      <c r="C119" t="n">
        <v>0</v>
      </c>
      <c r="D119" t="n">
        <v>0</v>
      </c>
      <c r="I119">
        <f>(((D119)/2) + (D120 + D142))</f>
        <v/>
      </c>
      <c r="J119">
        <f>((C119)*(((D119)/2) + (D120 + D142)))</f>
        <v/>
      </c>
    </row>
    <row r="120">
      <c r="A120" t="inlineStr">
        <is>
          <t>INT_R_X5Y43/INT_R.NL1BEG_N3-&gt;&gt;BYP_ALT3</t>
        </is>
      </c>
      <c r="B120" t="inlineStr">
        <is>
          <t>Buffer</t>
        </is>
      </c>
      <c r="C120" t="n">
        <v>0</v>
      </c>
      <c r="D120" t="n">
        <v>0.00757</v>
      </c>
      <c r="E120" t="n">
        <v>0</v>
      </c>
      <c r="F120" t="n">
        <v>0</v>
      </c>
      <c r="G120" t="n">
        <v>0</v>
      </c>
      <c r="H120" t="n">
        <v>0</v>
      </c>
      <c r="I120">
        <f>((D122) + (D121))</f>
        <v/>
      </c>
      <c r="J120">
        <f>(((D122) + (D121))*C120)</f>
        <v/>
      </c>
    </row>
    <row r="121">
      <c r="A121" t="inlineStr">
        <is>
          <t>INT_R_X5Y43/BYP_ALT3</t>
        </is>
      </c>
      <c r="B121" t="inlineStr">
        <is>
          <t>Part of wire</t>
        </is>
      </c>
      <c r="C121" t="n">
        <v>0</v>
      </c>
      <c r="D121" t="n">
        <v>0</v>
      </c>
      <c r="I121">
        <f>(((D121)/2) + (D122))</f>
        <v/>
      </c>
      <c r="J121">
        <f>((C121)*(((D121)/2) + (D122)))</f>
        <v/>
      </c>
    </row>
    <row r="122">
      <c r="A122" t="inlineStr">
        <is>
          <t>INT_R_X5Y43/INT_R.BYP_ALT3-&gt;&gt;BYP_BOUNCE3</t>
        </is>
      </c>
      <c r="B122" t="inlineStr">
        <is>
          <t>Buffer</t>
        </is>
      </c>
      <c r="C122" t="n">
        <v>1.4764880625</v>
      </c>
      <c r="D122" t="n">
        <v>0</v>
      </c>
      <c r="E122" t="n">
        <v>0.059</v>
      </c>
      <c r="F122" t="n">
        <v>0.049</v>
      </c>
      <c r="G122" t="n">
        <v>0.178</v>
      </c>
      <c r="H122" t="n">
        <v>0.147</v>
      </c>
      <c r="I122">
        <f>((D125) + (D123 + D124))</f>
        <v/>
      </c>
      <c r="J122">
        <f>(((D125) + (D123 + D124))*C122)</f>
        <v/>
      </c>
    </row>
    <row r="123">
      <c r="A123" t="inlineStr">
        <is>
          <t>INT_R_X5Y43/BYP_BOUNCE3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INT_R_X5Y44/BYP_BOUNCE_N3_3</t>
        </is>
      </c>
      <c r="B124" t="inlineStr">
        <is>
          <t>Part of wire</t>
        </is>
      </c>
      <c r="C124" t="n">
        <v>0</v>
      </c>
      <c r="D124" t="n">
        <v>0</v>
      </c>
      <c r="I124">
        <f>(((D123 + D124)/2) + (D125))</f>
        <v/>
      </c>
      <c r="J124">
        <f>((C123 + C124)*(((D123 + D124)/2) + (D125)))</f>
        <v/>
      </c>
    </row>
    <row r="125">
      <c r="A125" t="inlineStr">
        <is>
          <t>INT_R_X5Y43/INT_R.BYP_BOUNCE3-&gt;&gt;FAN_ALT3</t>
        </is>
      </c>
      <c r="B125" t="inlineStr">
        <is>
          <t>Buffer</t>
        </is>
      </c>
      <c r="C125" t="n">
        <v>0</v>
      </c>
      <c r="D125" t="n">
        <v>0.00757</v>
      </c>
      <c r="E125" t="n">
        <v>0</v>
      </c>
      <c r="F125" t="n">
        <v>0</v>
      </c>
      <c r="G125" t="n">
        <v>0</v>
      </c>
      <c r="H125" t="n">
        <v>0</v>
      </c>
      <c r="I125">
        <f>((D127) + (D126))</f>
        <v/>
      </c>
      <c r="J125">
        <f>(((D127) + (D126))*C125)</f>
        <v/>
      </c>
    </row>
    <row r="126">
      <c r="A126" t="inlineStr">
        <is>
          <t>INT_R_X5Y43/FAN_ALT3</t>
        </is>
      </c>
      <c r="B126" t="inlineStr">
        <is>
          <t>Part of wire</t>
        </is>
      </c>
      <c r="C126" t="n">
        <v>0</v>
      </c>
      <c r="D126" t="n">
        <v>0</v>
      </c>
      <c r="I126">
        <f>(((D126)/2) + (D127))</f>
        <v/>
      </c>
      <c r="J126">
        <f>((C126)*(((D126)/2) + (D127)))</f>
        <v/>
      </c>
    </row>
    <row r="127">
      <c r="A127" t="inlineStr">
        <is>
          <t>INT_R_X5Y43/INT_R.FAN_ALT3-&gt;&gt;FAN_BOUNCE3</t>
        </is>
      </c>
      <c r="B127" t="inlineStr">
        <is>
          <t>Buffer</t>
        </is>
      </c>
      <c r="C127" t="n">
        <v>1.4764880625</v>
      </c>
      <c r="D127" t="n">
        <v>0</v>
      </c>
      <c r="E127" t="n">
        <v>0.059</v>
      </c>
      <c r="F127" t="n">
        <v>0.049</v>
      </c>
      <c r="G127" t="n">
        <v>0.178</v>
      </c>
      <c r="H127" t="n">
        <v>0.147</v>
      </c>
      <c r="I127">
        <f>((D129) + (D128))</f>
        <v/>
      </c>
      <c r="J127">
        <f>(((D129) + (D128))*C127)</f>
        <v/>
      </c>
    </row>
    <row r="128">
      <c r="A128" t="inlineStr">
        <is>
          <t>INT_R_X5Y43/FAN_BOUNCE3</t>
        </is>
      </c>
      <c r="B128" t="inlineStr">
        <is>
          <t>Part of wire</t>
        </is>
      </c>
      <c r="C128" t="n">
        <v>0</v>
      </c>
      <c r="D128" t="n">
        <v>0</v>
      </c>
      <c r="I128">
        <f>(((D128)/2) + (D129))</f>
        <v/>
      </c>
      <c r="J128">
        <f>((C128)*(((D128)/2) + (D129)))</f>
        <v/>
      </c>
    </row>
    <row r="129">
      <c r="A129" t="inlineStr">
        <is>
          <t>INT_R_X5Y43/INT_R.FAN_BOUNCE3-&gt;&gt;BYP_ALT5</t>
        </is>
      </c>
      <c r="B129" t="inlineStr">
        <is>
          <t>Buffer</t>
        </is>
      </c>
      <c r="C129" t="n">
        <v>0</v>
      </c>
      <c r="D129" t="n">
        <v>0.00757</v>
      </c>
      <c r="E129" t="n">
        <v>0</v>
      </c>
      <c r="F129" t="n">
        <v>0</v>
      </c>
      <c r="G129" t="n">
        <v>0</v>
      </c>
      <c r="H129" t="n">
        <v>0</v>
      </c>
      <c r="I129">
        <f>((D131) + (D130))</f>
        <v/>
      </c>
      <c r="J129">
        <f>(((D131) + (D130))*C129)</f>
        <v/>
      </c>
    </row>
    <row r="130">
      <c r="A130" t="inlineStr">
        <is>
          <t>INT_R_X5Y43/BYP_ALT5</t>
        </is>
      </c>
      <c r="B130" t="inlineStr">
        <is>
          <t>Part of wire</t>
        </is>
      </c>
      <c r="C130" t="n">
        <v>0</v>
      </c>
      <c r="D130" t="n">
        <v>0</v>
      </c>
      <c r="I130">
        <f>(((D130)/2) + (D131))</f>
        <v/>
      </c>
      <c r="J130">
        <f>((C130)*(((D130)/2) + (D131)))</f>
        <v/>
      </c>
    </row>
    <row r="131">
      <c r="A131" t="inlineStr">
        <is>
          <t>INT_R_X5Y43/INT_R.BYP_ALT5-&gt;&gt;BYP5</t>
        </is>
      </c>
      <c r="B131" t="inlineStr">
        <is>
          <t>Buffer</t>
        </is>
      </c>
      <c r="C131" t="n">
        <v>3.489880625</v>
      </c>
      <c r="D131" t="n">
        <v>0</v>
      </c>
      <c r="E131" t="n">
        <v>0.055</v>
      </c>
      <c r="F131" t="n">
        <v>0.045</v>
      </c>
      <c r="G131" t="n">
        <v>0.179</v>
      </c>
      <c r="H131" t="n">
        <v>0.148</v>
      </c>
      <c r="I131">
        <f>((((D136) + (D135))) + (D132 + D133))</f>
        <v/>
      </c>
      <c r="J131">
        <f>(((((D136) + (D135))) + (D132 + D133))*C131)</f>
        <v/>
      </c>
    </row>
    <row r="132">
      <c r="A132" t="inlineStr">
        <is>
          <t>INT_R_X5Y43/BYP5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CLBLM_R_X5Y43/CLBLM_BYP5</t>
        </is>
      </c>
      <c r="B133" t="inlineStr">
        <is>
          <t>Part of wire</t>
        </is>
      </c>
      <c r="C133" t="n">
        <v>0</v>
      </c>
      <c r="D133" t="n">
        <v>0</v>
      </c>
      <c r="I133">
        <f>(((D132 + D133)/2) + (((D136) + (D135))))</f>
        <v/>
      </c>
      <c r="J133">
        <f>((C132 + C133)*(((D132 + D133)/2) + (((D136) + (D135)))))</f>
        <v/>
      </c>
    </row>
    <row r="134">
      <c r="A134" t="inlineStr">
        <is>
          <t>CLBLM_R_X5Y43/CLBLM_R.CLBLM_BYP5-&gt;CLBLM_L_BX</t>
        </is>
      </c>
      <c r="B134" t="inlineStr">
        <is>
          <t>PassTransistor</t>
        </is>
      </c>
      <c r="C134" t="n">
        <v>0</v>
      </c>
      <c r="E134" t="n">
        <v>0</v>
      </c>
      <c r="F134" t="n">
        <v>0</v>
      </c>
      <c r="G134" t="n">
        <v>0</v>
      </c>
      <c r="H134" t="n">
        <v>0</v>
      </c>
      <c r="I134">
        <f>((D136) + (D135))</f>
        <v/>
      </c>
      <c r="J134">
        <f>(((D136) + (D135))*C134)</f>
        <v/>
      </c>
    </row>
    <row r="135">
      <c r="A135" t="inlineStr">
        <is>
          <t>CLBLM_R_X5Y43/CLBLM_L_BX</t>
        </is>
      </c>
      <c r="B135" t="inlineStr">
        <is>
          <t>Part of wire</t>
        </is>
      </c>
      <c r="C135" t="n">
        <v>0</v>
      </c>
      <c r="D135" t="n">
        <v>0</v>
      </c>
      <c r="I135">
        <f>(((D135)/2) + (D136))</f>
        <v/>
      </c>
      <c r="J135">
        <f>((C135)*(((D135)/2) + (D136)))</f>
        <v/>
      </c>
    </row>
    <row r="136">
      <c r="A136" t="inlineStr">
        <is>
          <t>Address_register_reg[7]/D</t>
        </is>
      </c>
      <c r="B136" t="inlineStr">
        <is>
          <t>Inpin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t="inlineStr">
        <is>
          <t>sw_IBUF[7]: sw_IBUF[7]_inst/O to Address_register_reg[7]/D sum delays</t>
        </is>
      </c>
      <c r="E137">
        <f>(E2 + E5 + E7 + E9 + E11 + E15 + E18 + E31 + E40 + E61 + E69 + E77 + E85 + E118 + E120 + E122 + E125 + E127 + E129 + E131 + E134 + E136)</f>
        <v/>
      </c>
      <c r="F137">
        <f>(F2 + F5 + F7 + F9 + F11 + F15 + F18 + F31 + F40 + F61 + F69 + F77 + F85 + F118 + F120 + F122 + F125 + F127 + F129 + F131 + F134 + F136)</f>
        <v/>
      </c>
      <c r="G137">
        <f>(G2 + G5 + G7 + G9 + G11 + G15 + G18 + G31 + G40 + G61 + G69 + G77 + G85 + G118 + G120 + G122 + G125 + G127 + G129 + G131 + G134 + G136)</f>
        <v/>
      </c>
      <c r="H137">
        <f>(H2 + H5 + H7 + H9 + H11 + H15 + H18 + H31 + H40 + H61 + H69 + H77 + H85 + H118 + H120 + H122 + H125 + H127 + H129 + H131 + H134 + H136)</f>
        <v/>
      </c>
      <c r="J137">
        <f>(J2 + J4 + J5 + J6 + J7 + J8 + J9 + J10 + J11 + J14 + J15 + J17 + J18 + J30 + J31 + J39 + J40 + J60 + J61 + J68 + J69 + J76 + J77 + J84 + J85 + J93 + J118 + J119 + J120 + J121 + J122 + J124 + J125 + J126 + J127 + J128 + J129 + J130 + J131 + J133 + J134 + J135 + J136)</f>
        <v/>
      </c>
    </row>
    <row r="138">
      <c r="A138" t="inlineStr">
        <is>
          <t>sw_IBUF[7]: sw_IBUF[7]_inst/O to Address_register_reg[7]/Dsum delays + cap delay</t>
        </is>
      </c>
      <c r="E138">
        <f>1000*(E137 + J137)</f>
        <v/>
      </c>
      <c r="F138">
        <f>1000*(F137 + J137)</f>
        <v/>
      </c>
      <c r="G138">
        <f>1000*(G137 + J137)</f>
        <v/>
      </c>
      <c r="H138">
        <f>1000*(H137 + J137)</f>
        <v/>
      </c>
    </row>
    <row r="140">
      <c r="A140" t="inlineStr">
        <is>
          <t>sw_IBUF[7]: sw_IBUF[7]_inst/O to Address_register_reg[7]/DTotal delay (from Vivado)</t>
        </is>
      </c>
      <c r="E140" t="inlineStr">
        <is>
          <t>1317</t>
        </is>
      </c>
      <c r="F140" t="inlineStr">
        <is>
          <t>1142</t>
        </is>
      </c>
      <c r="G140" t="inlineStr">
        <is>
          <t>2232</t>
        </is>
      </c>
      <c r="H140" t="inlineStr">
        <is>
          <t>1899</t>
        </is>
      </c>
    </row>
    <row r="142">
      <c r="A142" t="inlineStr">
        <is>
          <t>INT_R_X5Y43/INT_R.NL1BEG_N3-&gt;&gt;IMUX37</t>
        </is>
      </c>
      <c r="B142" t="inlineStr">
        <is>
          <t>Buffer</t>
        </is>
      </c>
      <c r="C142" t="n">
        <v>1.6107141875</v>
      </c>
      <c r="D142" t="n">
        <v>0.007713</v>
      </c>
      <c r="E142" t="n">
        <v>0.047</v>
      </c>
      <c r="F142" t="n">
        <v>0.038</v>
      </c>
      <c r="G142" t="n">
        <v>0.138</v>
      </c>
      <c r="H142" t="n">
        <v>0.114</v>
      </c>
      <c r="I142">
        <f>((((D147) + (D146))) + (D143 + D144))</f>
        <v/>
      </c>
      <c r="J142">
        <f>(((((D147) + (D146))) + (D143 + D144))*C142)</f>
        <v/>
      </c>
    </row>
    <row r="143">
      <c r="A143" t="inlineStr">
        <is>
          <t>INT_R_X5Y43/IMUX37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CLBLM_R_X5Y43/CLBLM_IMUX37</t>
        </is>
      </c>
      <c r="B144" t="inlineStr">
        <is>
          <t>Part of wire</t>
        </is>
      </c>
      <c r="C144" t="n">
        <v>0</v>
      </c>
      <c r="D144" t="n">
        <v>0</v>
      </c>
      <c r="I144">
        <f>(((D143 + D144)/2) + (((D147) + (D146))))</f>
        <v/>
      </c>
      <c r="J144">
        <f>((C143 + C144)*(((D143 + D144)/2) + (((D147) + (D146)))))</f>
        <v/>
      </c>
    </row>
    <row r="145">
      <c r="A145" t="inlineStr">
        <is>
          <t>CLBLM_R_X5Y43/CLBLM_R.CLBLM_IMUX37-&gt;CLBLM_L_D4</t>
        </is>
      </c>
      <c r="B145" t="inlineStr">
        <is>
          <t>PassTransistor</t>
        </is>
      </c>
      <c r="C145" t="n">
        <v>0</v>
      </c>
      <c r="E145" t="n">
        <v>0</v>
      </c>
      <c r="F145" t="n">
        <v>0</v>
      </c>
      <c r="G145" t="n">
        <v>0</v>
      </c>
      <c r="H145" t="n">
        <v>0</v>
      </c>
      <c r="I145">
        <f>((D147) + (D146))</f>
        <v/>
      </c>
      <c r="J145">
        <f>(((D147) + (D146))*C145)</f>
        <v/>
      </c>
    </row>
    <row r="146">
      <c r="A146" t="inlineStr">
        <is>
          <t>CLBLM_R_X5Y43/CLBLM_L_D4</t>
        </is>
      </c>
      <c r="B146" t="inlineStr">
        <is>
          <t>Part of wire</t>
        </is>
      </c>
      <c r="C146" t="n">
        <v>0</v>
      </c>
      <c r="D146" t="n">
        <v>0</v>
      </c>
      <c r="I146">
        <f>(((D146)/2) + (D147))</f>
        <v/>
      </c>
      <c r="J146">
        <f>((C146)*(((D146)/2) + (D147)))</f>
        <v/>
      </c>
    </row>
    <row r="147">
      <c r="A147" t="inlineStr">
        <is>
          <t>masterReg/register_reg_r1_0_31_6_11_i_1/I2</t>
        </is>
      </c>
      <c r="B147" t="inlineStr">
        <is>
          <t>Inpin</t>
        </is>
      </c>
      <c r="D147" t="n">
        <v>0</v>
      </c>
      <c r="E147" t="n">
        <v>0.109</v>
      </c>
      <c r="F147" t="n">
        <v>0.08799999999999999</v>
      </c>
      <c r="G147" t="n">
        <v>0.284</v>
      </c>
      <c r="H147" t="n">
        <v>0.229</v>
      </c>
    </row>
    <row r="148">
      <c r="A148" t="inlineStr">
        <is>
          <t>sw_IBUF[7]: sw_IBUF[7]_inst/O to masterReg/register_reg_r1_0_31_6_11_i_1/I2 sum delays</t>
        </is>
      </c>
      <c r="E148">
        <f>(E2 + E5 + E7 + E9 + E11 + E15 + E18 + E31 + E40 + E61 + E69 + E77 + E85 + E118 + E142 + E145 + E147)</f>
        <v/>
      </c>
      <c r="F148">
        <f>(F2 + F5 + F7 + F9 + F11 + F15 + F18 + F31 + F40 + F61 + F69 + F77 + F85 + F118 + F142 + F145 + F147)</f>
        <v/>
      </c>
      <c r="G148">
        <f>(G2 + G5 + G7 + G9 + G11 + G15 + G18 + G31 + G40 + G61 + G69 + G77 + G85 + G118 + G142 + G145 + G147)</f>
        <v/>
      </c>
      <c r="H148">
        <f>(H2 + H5 + H7 + H9 + H11 + H15 + H18 + H31 + H40 + H61 + H69 + H77 + H85 + H118 + H142 + H145 + H147)</f>
        <v/>
      </c>
      <c r="J148">
        <f>(J2 + J4 + J5 + J6 + J7 + J8 + J9 + J10 + J11 + J14 + J15 + J17 + J18 + J30 + J31 + J39 + J40 + J60 + J61 + J68 + J69 + J76 + J77 + J84 + J85 + J93 + J118 + J119 + J142 + J144 + J145 + J146 + J147)</f>
        <v/>
      </c>
    </row>
    <row r="149">
      <c r="A149" t="inlineStr">
        <is>
          <t>sw_IBUF[7]: sw_IBUF[7]_inst/O to masterReg/register_reg_r1_0_31_6_11_i_1/I2sum delays + cap delay</t>
        </is>
      </c>
      <c r="E149">
        <f>1000*(E148 + J148)</f>
        <v/>
      </c>
      <c r="F149">
        <f>1000*(F148 + J148)</f>
        <v/>
      </c>
      <c r="G149">
        <f>1000*(G148 + J148)</f>
        <v/>
      </c>
      <c r="H149">
        <f>1000*(H148 + J148)</f>
        <v/>
      </c>
    </row>
    <row r="151">
      <c r="A151" t="inlineStr">
        <is>
          <t>sw_IBUF[7]: sw_IBUF[7]_inst/O to masterReg/register_reg_r1_0_31_6_11_i_1/I2Total delay (from Vivado)</t>
        </is>
      </c>
      <c r="E151" t="inlineStr">
        <is>
          <t>1281</t>
        </is>
      </c>
      <c r="F151" t="inlineStr">
        <is>
          <t>1106</t>
        </is>
      </c>
      <c r="G151" t="inlineStr">
        <is>
          <t>2149</t>
        </is>
      </c>
      <c r="H151" t="inlineStr">
        <is>
          <t>1824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1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RIOB33_X43Y39/IOB_IBUF0 RIOI3_X43Y39/RIOI_IBUF0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RIOB33_X43Y39/IOB_IBUF0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RIOI3_X43Y39/RIOI_IBUF0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RIOI3_X43Y39/RIOI3.RIOI_IBUF0-&gt;RIOI_I0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RIOI3_X43Y39/RIOI_I0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RIOI3_X43Y39/RIOI3.RIOI_I0-&gt;RIOI_ILOGIC0_D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RIOI3_X43Y39/RIOI_ILOGIC0_D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RIOI3_X43Y39/RIOI3.RIOI_ILOGIC0_D-&gt;&gt;IOI_ILOGIC0_O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RIOI3_X43Y39/IOI_ILOGIC0_O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RIOI3_X43Y39/RIOI3.IOI_ILOGIC0_O-&gt;&gt;IOI_LOGIC_OUTS18_1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RIOI3_X43Y39/IOI_LOGIC_OUTS18_1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IO_INT_INTERFACE_R_X43Y40/INT_INTERFACE_LOGIC_OUTS_B18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R_TERM_INT_X112Y42/TERM_INT_LOGIC_OUTS_L_B18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IO_INT_INTERFACE_R_X43Y40/IO_INT_INTERFACE_R.INT_INTERFACE_LOGIC_OUTS_B18-&gt;&gt;INT_INTERFACE_LOGIC_OUTS18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IO_INT_INTERFACE_R_X43Y40/INT_INTERFACE_LOGIC_OUTS18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INT_R_X43Y40/LOGIC_OUTS18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INT_R_X43Y40/INT_R.LOGIC_OUTS18-&gt;&gt;NW6BEG0</t>
        </is>
      </c>
      <c r="B18" t="inlineStr">
        <is>
          <t>Buffer</t>
        </is>
      </c>
      <c r="C18" t="n">
        <v>1.5845231875</v>
      </c>
      <c r="D18" t="n">
        <v>0.009979</v>
      </c>
      <c r="E18" t="n">
        <v>0.075</v>
      </c>
      <c r="F18" t="n">
        <v>0.062</v>
      </c>
      <c r="G18" t="n">
        <v>0.175</v>
      </c>
      <c r="H18" t="n">
        <v>0.144</v>
      </c>
      <c r="I18">
        <f>((D32) + (D19 + D20 + D21 + D22 + D23 + D24 + D25 + D26 + D27 + D28 + D29 + D30 + D31))</f>
        <v/>
      </c>
      <c r="J18">
        <f>(((D32) + (D19 + D20 + D21 + D22 + D23 + D24 + D25 + D26 + D27 + D28 + D29 + D30 + D31))*C18)</f>
        <v/>
      </c>
    </row>
    <row r="19">
      <c r="A19" t="inlineStr">
        <is>
          <t>INT_R_X43Y40/NW6BEG0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INT_R_X41Y44/NW6END0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INT_R_X41Y43/NW6END_S0_0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INT_L_X42Y40/NW6A0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INT_L_X42Y41/NW6B0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INT_L_X42Y42/NW6C0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INT_L_X42Y43/NW6D0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INT_L_X42Y44/NW6E0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INT_INTERFACE_L_X42Y44/INT_INTERFACE_NW4END0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CMT_FIFO_L_X107Y45/CMT_FIFO_NW4END0_7</t>
        </is>
      </c>
      <c r="B28" t="inlineStr">
        <is>
          <t>Part of wire</t>
        </is>
      </c>
      <c r="C28" t="n">
        <v>0.31751</v>
      </c>
      <c r="D28" t="n">
        <v>0.018</v>
      </c>
    </row>
    <row r="29">
      <c r="A29" t="inlineStr">
        <is>
          <t>CMT_TOP_L_UPPER_T_X106Y44/CMT_TOP_NW4END0_7</t>
        </is>
      </c>
      <c r="B29" t="inlineStr">
        <is>
          <t>Part of wire</t>
        </is>
      </c>
      <c r="C29" t="n">
        <v>0.31751</v>
      </c>
      <c r="D29" t="n">
        <v>0.018</v>
      </c>
    </row>
    <row r="30">
      <c r="A30" t="inlineStr">
        <is>
          <t>VBRK_X105Y46/VBRK_NW4END0</t>
        </is>
      </c>
      <c r="B30" t="inlineStr">
        <is>
          <t>Part of wire</t>
        </is>
      </c>
      <c r="C30" t="n">
        <v>0.01211</v>
      </c>
      <c r="D30" t="n">
        <v>0.00162</v>
      </c>
    </row>
    <row r="31">
      <c r="A31" t="inlineStr">
        <is>
          <t>CLBLM_R_X41Y44/CLBLM_NW4END0</t>
        </is>
      </c>
      <c r="B31" t="inlineStr">
        <is>
          <t>Part of wire</t>
        </is>
      </c>
      <c r="C31" t="n">
        <v>0</v>
      </c>
      <c r="D31" t="n">
        <v>0</v>
      </c>
      <c r="I31">
        <f>(((D19 + D20 + D21 + D22 + D23 + D24 + D25 + D26 + D27 + D28 + D29 + D30 + D31)/2) + (D32))</f>
        <v/>
      </c>
      <c r="J31">
        <f>((C19 + C20 + C21 + C22 + C23 + C24 + C25 + C26 + C27 + C28 + C29 + C30 + C31)*(((D19 + D20 + D21 + D22 + D23 + D24 + D25 + D26 + D27 + D28 + D29 + D30 + D31)/2) + (D32)))</f>
        <v/>
      </c>
    </row>
    <row r="32">
      <c r="A32" t="inlineStr">
        <is>
          <t>INT_R_X41Y44/INT_R.NW6END0-&gt;&gt;WW4BEG0</t>
        </is>
      </c>
      <c r="B32" t="inlineStr">
        <is>
          <t>Buffer</t>
        </is>
      </c>
      <c r="C32" t="n">
        <v>1.2375</v>
      </c>
      <c r="D32" t="n">
        <v>0.009403999999999999</v>
      </c>
      <c r="E32" t="n">
        <v>0.07199999999999999</v>
      </c>
      <c r="F32" t="n">
        <v>0.059</v>
      </c>
      <c r="G32" t="n">
        <v>0.168</v>
      </c>
      <c r="H32" t="n">
        <v>0.139</v>
      </c>
      <c r="I32">
        <f>((D45) + (D33 + D34 + D35 + D36 + D37 + D38 + D39 + D40 + D41 + D42 + D43 + D44))</f>
        <v/>
      </c>
      <c r="J32">
        <f>(((D45) + (D33 + D34 + D35 + D36 + D37 + D38 + D39 + D40 + D41 + D42 + D43 + D44))*C32)</f>
        <v/>
      </c>
    </row>
    <row r="33">
      <c r="A33" t="inlineStr">
        <is>
          <t>INT_R_X41Y44/WW4BEG0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INT_R_X37Y44/WW4END0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INT_R_X37Y43/WW4END_S0_0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INT_L_X40Y44/WW4A0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CLBLL_L_X40Y44/CLBLL_WW4B0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CLBLM_R_X39Y44/CLBLM_WW4B0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INT_R_X39Y44/WW4B0</t>
        </is>
      </c>
      <c r="B39" t="inlineStr">
        <is>
          <t>Part of wire</t>
        </is>
      </c>
      <c r="C39" t="n">
        <v>0</v>
      </c>
      <c r="D39" t="n">
        <v>0</v>
      </c>
    </row>
    <row r="40">
      <c r="A40" t="inlineStr">
        <is>
          <t>INT_L_X38Y44/WW4C0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CLBLL_L_X38Y44/CLBLL_WW4END0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VBRK_X96Y46/VBRK_WW4END0</t>
        </is>
      </c>
      <c r="B42" t="inlineStr">
        <is>
          <t>Part of wire</t>
        </is>
      </c>
      <c r="C42" t="n">
        <v>0.01211</v>
      </c>
      <c r="D42" t="n">
        <v>0.00162</v>
      </c>
    </row>
    <row r="43">
      <c r="A43" t="inlineStr">
        <is>
          <t>BRAM_R_X37Y40/BRAM_WW4END0_4</t>
        </is>
      </c>
      <c r="B43" t="inlineStr">
        <is>
          <t>Part of wire</t>
        </is>
      </c>
      <c r="C43" t="n">
        <v>0.26892</v>
      </c>
      <c r="D43" t="n">
        <v>0.05565999999999999</v>
      </c>
    </row>
    <row r="44">
      <c r="A44" t="inlineStr">
        <is>
          <t>BRAM_INT_INTERFACE_R_X37Y44/INT_INTERFACE_WW4END0</t>
        </is>
      </c>
      <c r="B44" t="inlineStr">
        <is>
          <t>Part of wire</t>
        </is>
      </c>
      <c r="C44" t="n">
        <v>0</v>
      </c>
      <c r="D44" t="n">
        <v>0</v>
      </c>
      <c r="I44">
        <f>(((D33 + D34 + D35 + D36 + D37 + D38 + D39 + D40 + D41 + D42 + D43 + D44)/2) + (D45))</f>
        <v/>
      </c>
      <c r="J44">
        <f>((C33 + C34 + C35 + C36 + C37 + C38 + C39 + C40 + C41 + C42 + C43 + C44)*(((D33 + D34 + D35 + D36 + D37 + D38 + D39 + D40 + D41 + D42 + D43 + D44)/2) + (D45)))</f>
        <v/>
      </c>
    </row>
    <row r="45">
      <c r="A45" t="inlineStr">
        <is>
          <t>INT_R_X37Y44/INT_R.WW4END0-&gt;&gt;WW4BEG0</t>
        </is>
      </c>
      <c r="B45" t="inlineStr">
        <is>
          <t>Buffer</t>
        </is>
      </c>
      <c r="C45" t="n">
        <v>1.2375</v>
      </c>
      <c r="D45" t="n">
        <v>0.009403999999999999</v>
      </c>
      <c r="E45" t="n">
        <v>0.07199999999999999</v>
      </c>
      <c r="F45" t="n">
        <v>0.059</v>
      </c>
      <c r="G45" t="n">
        <v>0.168</v>
      </c>
      <c r="H45" t="n">
        <v>0.139</v>
      </c>
      <c r="I45">
        <f>((D58) + (D46 + D47 + D48 + D49 + D50 + D51 + D52 + D53 + D54 + D55 + D56 + D57))</f>
        <v/>
      </c>
      <c r="J45">
        <f>(((D58) + (D46 + D47 + D48 + D49 + D50 + D51 + D52 + D53 + D54 + D55 + D56 + D57))*C45)</f>
        <v/>
      </c>
    </row>
    <row r="46">
      <c r="A46" t="inlineStr">
        <is>
          <t>INT_R_X37Y44/WW4BEG0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INT_R_X33Y44/WW4END0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INT_R_X33Y43/WW4END_S0_0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INT_L_X36Y44/WW4A0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CLBLM_L_X36Y44/CLBLM_WW4B0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CLBLM_R_X35Y44/CLBLM_WW4B0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INT_R_X35Y44/WW4B0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INT_L_X34Y44/WW4C0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INT_INTERFACE_L_X34Y44/INT_INTERFACE_WW4END0</t>
        </is>
      </c>
      <c r="B54" t="inlineStr">
        <is>
          <t>Part of wire</t>
        </is>
      </c>
      <c r="C54" t="n">
        <v>0</v>
      </c>
      <c r="D54" t="n">
        <v>0</v>
      </c>
    </row>
    <row r="55">
      <c r="A55" t="inlineStr">
        <is>
          <t>DSP_L_X34Y40/DSP_WW4END0_4</t>
        </is>
      </c>
      <c r="B55" t="inlineStr">
        <is>
          <t>Part of wire</t>
        </is>
      </c>
      <c r="C55" t="n">
        <v>0.04743</v>
      </c>
      <c r="D55" t="n">
        <v>0.011</v>
      </c>
    </row>
    <row r="56">
      <c r="A56" t="inlineStr">
        <is>
          <t>VBRK_X85Y46/VBRK_WW4END0</t>
        </is>
      </c>
      <c r="B56" t="inlineStr">
        <is>
          <t>Part of wire</t>
        </is>
      </c>
      <c r="C56" t="n">
        <v>0.01211</v>
      </c>
      <c r="D56" t="n">
        <v>0.00162</v>
      </c>
    </row>
    <row r="57">
      <c r="A57" t="inlineStr">
        <is>
          <t>CLBLM_R_X33Y44/CLBLM_WW4END0</t>
        </is>
      </c>
      <c r="B57" t="inlineStr">
        <is>
          <t>Part of wire</t>
        </is>
      </c>
      <c r="C57" t="n">
        <v>0</v>
      </c>
      <c r="D57" t="n">
        <v>0</v>
      </c>
      <c r="I57">
        <f>(((D46 + D47 + D48 + D49 + D50 + D51 + D52 + D53 + D54 + D55 + D56 + D57)/2) + (D58))</f>
        <v/>
      </c>
      <c r="J57">
        <f>((C46 + C47 + C48 + C49 + C50 + C51 + C52 + C53 + C54 + C55 + C56 + C57)*(((D46 + D47 + D48 + D49 + D50 + D51 + D52 + D53 + D54 + D55 + D56 + D57)/2) + (D58)))</f>
        <v/>
      </c>
    </row>
    <row r="58">
      <c r="A58" t="inlineStr">
        <is>
          <t>INT_R_X33Y44/INT_R.WW4END0-&gt;&gt;WW4BEG0</t>
        </is>
      </c>
      <c r="B58" t="inlineStr">
        <is>
          <t>Buffer</t>
        </is>
      </c>
      <c r="C58" t="n">
        <v>1.2375</v>
      </c>
      <c r="D58" t="n">
        <v>0.009403999999999999</v>
      </c>
      <c r="E58" t="n">
        <v>0.07199999999999999</v>
      </c>
      <c r="F58" t="n">
        <v>0.059</v>
      </c>
      <c r="G58" t="n">
        <v>0.168</v>
      </c>
      <c r="H58" t="n">
        <v>0.139</v>
      </c>
      <c r="I58">
        <f>((D71) + (D59 + D60 + D61 + D62 + D63 + D64 + D65 + D66 + D67 + D68 + D69 + D70))</f>
        <v/>
      </c>
      <c r="J58">
        <f>(((D71) + (D59 + D60 + D61 + D62 + D63 + D64 + D65 + D66 + D67 + D68 + D69 + D70))*C58)</f>
        <v/>
      </c>
    </row>
    <row r="59">
      <c r="A59" t="inlineStr">
        <is>
          <t>INT_R_X33Y44/WW4BEG0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INT_R_X29Y44/WW4END0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INT_R_X29Y43/WW4END_S0_0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INT_L_X32Y44/WW4A0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CLBLM_L_X32Y44/CLBLM_WW4B0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VBRK_X80Y46/VBRK_WW4B0</t>
        </is>
      </c>
      <c r="B64" t="inlineStr">
        <is>
          <t>Part of wire</t>
        </is>
      </c>
      <c r="C64" t="n">
        <v>0.01211</v>
      </c>
      <c r="D64" t="n">
        <v>0.00162</v>
      </c>
    </row>
    <row r="65">
      <c r="A65" t="inlineStr">
        <is>
          <t>CLBLL_R_X31Y44/CLBLL_WW4B0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INT_R_X31Y44/WW4B0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INT_L_X30Y44/WW4C0</t>
        </is>
      </c>
      <c r="B67" t="inlineStr">
        <is>
          <t>Part of wire</t>
        </is>
      </c>
      <c r="C67" t="n">
        <v>0</v>
      </c>
      <c r="D67" t="n">
        <v>0</v>
      </c>
    </row>
    <row r="68">
      <c r="A68" t="inlineStr">
        <is>
          <t>BRAM_INT_INTERFACE_L_X30Y44/INT_INTERFACE_WW4END0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BRAM_L_X30Y40/BRAM_WW4END0_4</t>
        </is>
      </c>
      <c r="B69" t="inlineStr">
        <is>
          <t>Part of wire</t>
        </is>
      </c>
      <c r="C69" t="n">
        <v>0.26892</v>
      </c>
      <c r="D69" t="n">
        <v>0.05565999999999999</v>
      </c>
    </row>
    <row r="70">
      <c r="A70" t="inlineStr">
        <is>
          <t>CLBLM_R_X29Y44/CLBLM_WW4END0</t>
        </is>
      </c>
      <c r="B70" t="inlineStr">
        <is>
          <t>Part of wire</t>
        </is>
      </c>
      <c r="C70" t="n">
        <v>0</v>
      </c>
      <c r="D70" t="n">
        <v>0</v>
      </c>
      <c r="I70">
        <f>(((D59 + D60 + D61 + D62 + D63 + D64 + D65 + D66 + D67 + D68 + D69 + D70)/2) + (D71))</f>
        <v/>
      </c>
      <c r="J70">
        <f>((C59 + C60 + C61 + C62 + C63 + C64 + C65 + C66 + C67 + C68 + C69 + C70)*(((D59 + D60 + D61 + D62 + D63 + D64 + D65 + D66 + D67 + D68 + D69 + D70)/2) + (D71)))</f>
        <v/>
      </c>
    </row>
    <row r="71">
      <c r="A71" t="inlineStr">
        <is>
          <t>INT_R_X29Y44/INT_R.WW4END0-&gt;&gt;WW4BEG0</t>
        </is>
      </c>
      <c r="B71" t="inlineStr">
        <is>
          <t>Buffer</t>
        </is>
      </c>
      <c r="C71" t="n">
        <v>1.2375</v>
      </c>
      <c r="D71" t="n">
        <v>0.009403999999999999</v>
      </c>
      <c r="E71" t="n">
        <v>0.07199999999999999</v>
      </c>
      <c r="F71" t="n">
        <v>0.059</v>
      </c>
      <c r="G71" t="n">
        <v>0.168</v>
      </c>
      <c r="H71" t="n">
        <v>0.139</v>
      </c>
      <c r="I71">
        <f>((D83) + (D72 + D73 + D74 + D75 + D76 + D77 + D78 + D79 + D80 + D81 + D82))</f>
        <v/>
      </c>
      <c r="J71">
        <f>(((D83) + (D72 + D73 + D74 + D75 + D76 + D77 + D78 + D79 + D80 + D81 + D82))*C71)</f>
        <v/>
      </c>
    </row>
    <row r="72">
      <c r="A72" t="inlineStr">
        <is>
          <t>INT_R_X29Y44/WW4BEG0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INT_R_X25Y44/WW4END0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INT_R_X25Y43/WW4END_S0_0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INT_L_X28Y44/WW4A0</t>
        </is>
      </c>
      <c r="B75" t="inlineStr">
        <is>
          <t>Part of wire</t>
        </is>
      </c>
      <c r="C75" t="n">
        <v>0</v>
      </c>
      <c r="D75" t="n">
        <v>0</v>
      </c>
    </row>
    <row r="76">
      <c r="A76" t="inlineStr">
        <is>
          <t>CLBLL_L_X28Y44/CLBLL_WW4B0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CLBLM_R_X27Y44/CLBLM_WW4B0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INT_R_X27Y44/WW4B0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INT_L_X26Y44/WW4C0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CLBLL_L_X26Y44/CLBLL_WW4END0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VBRK_X66Y46/VBRK_WW4END0</t>
        </is>
      </c>
      <c r="B81" t="inlineStr">
        <is>
          <t>Part of wire</t>
        </is>
      </c>
      <c r="C81" t="n">
        <v>0.01211</v>
      </c>
      <c r="D81" t="n">
        <v>0.00162</v>
      </c>
    </row>
    <row r="82">
      <c r="A82" t="inlineStr">
        <is>
          <t>CLBLM_R_X25Y44/CLBLM_WW4END0</t>
        </is>
      </c>
      <c r="B82" t="inlineStr">
        <is>
          <t>Part of wire</t>
        </is>
      </c>
      <c r="C82" t="n">
        <v>0</v>
      </c>
      <c r="D82" t="n">
        <v>0</v>
      </c>
      <c r="I82">
        <f>(((D72 + D73 + D74 + D75 + D76 + D77 + D78 + D79 + D80 + D81 + D82)/2) + (D83))</f>
        <v/>
      </c>
      <c r="J82">
        <f>((C72 + C73 + C74 + C75 + C76 + C77 + C78 + C79 + C80 + C81 + C82)*(((D72 + D73 + D74 + D75 + D76 + D77 + D78 + D79 + D80 + D81 + D82)/2) + (D83)))</f>
        <v/>
      </c>
    </row>
    <row r="83">
      <c r="A83" t="inlineStr">
        <is>
          <t>INT_R_X25Y44/INT_R.WW4END0-&gt;&gt;WW4BEG0</t>
        </is>
      </c>
      <c r="B83" t="inlineStr">
        <is>
          <t>Buffer</t>
        </is>
      </c>
      <c r="C83" t="n">
        <v>1.2375</v>
      </c>
      <c r="D83" t="n">
        <v>0.009403999999999999</v>
      </c>
      <c r="E83" t="n">
        <v>0.07199999999999999</v>
      </c>
      <c r="F83" t="n">
        <v>0.059</v>
      </c>
      <c r="G83" t="n">
        <v>0.168</v>
      </c>
      <c r="H83" t="n">
        <v>0.139</v>
      </c>
      <c r="I83">
        <f>((D96) + (D84 + D85 + D86 + D87 + D88 + D89 + D90 + D91 + D92 + D93 + D94 + D95))</f>
        <v/>
      </c>
      <c r="J83">
        <f>(((D96) + (D84 + D85 + D86 + D87 + D88 + D89 + D90 + D91 + D92 + D93 + D94 + D95))*C83)</f>
        <v/>
      </c>
    </row>
    <row r="84">
      <c r="A84" t="inlineStr">
        <is>
          <t>INT_R_X25Y44/WW4BEG0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INT_R_X21Y44/WW4END0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INT_R_X21Y43/WW4END_S0_0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INT_L_X24Y44/WW4A0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CLBLL_L_X24Y44/CLBLL_WW4B0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VBRK_X61Y46/VBRK_WW4B0</t>
        </is>
      </c>
      <c r="B89" t="inlineStr">
        <is>
          <t>Part of wire</t>
        </is>
      </c>
      <c r="C89" t="n">
        <v>0.01211</v>
      </c>
      <c r="D89" t="n">
        <v>0.00162</v>
      </c>
    </row>
    <row r="90">
      <c r="A90" t="inlineStr">
        <is>
          <t>CLK_FEED_X60Y46/CLK_FEED_WW4B0</t>
        </is>
      </c>
      <c r="B90" t="inlineStr">
        <is>
          <t>Part of wire</t>
        </is>
      </c>
      <c r="C90" t="n">
        <v>0</v>
      </c>
      <c r="D90" t="n">
        <v>0</v>
      </c>
    </row>
    <row r="91">
      <c r="A91" t="inlineStr">
        <is>
          <t>INT_INTERFACE_R_X23Y44/INT_INTERFACE_WW4B0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INT_R_X23Y44/WW4B0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INT_L_X22Y44/WW4C0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CLBLM_L_X22Y44/CLBLM_WW4END0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CLBLL_R_X21Y44/CLBLL_WW4END0</t>
        </is>
      </c>
      <c r="B95" t="inlineStr">
        <is>
          <t>Part of wire</t>
        </is>
      </c>
      <c r="C95" t="n">
        <v>0</v>
      </c>
      <c r="D95" t="n">
        <v>0</v>
      </c>
      <c r="I95">
        <f>(((D84 + D85 + D86 + D87 + D88 + D89 + D90 + D91 + D92 + D93 + D94 + D95)/2) + (D96))</f>
        <v/>
      </c>
      <c r="J95">
        <f>((C84 + C85 + C86 + C87 + C88 + C89 + C90 + C91 + C92 + C93 + C94 + C95)*(((D84 + D85 + D86 + D87 + D88 + D89 + D90 + D91 + D92 + D93 + D94 + D95)/2) + (D96)))</f>
        <v/>
      </c>
    </row>
    <row r="96">
      <c r="A96" t="inlineStr">
        <is>
          <t>INT_R_X21Y44/INT_R.WW4END0-&gt;&gt;WW4BEG0</t>
        </is>
      </c>
      <c r="B96" t="inlineStr">
        <is>
          <t>Buffer</t>
        </is>
      </c>
      <c r="C96" t="n">
        <v>1.2375</v>
      </c>
      <c r="D96" t="n">
        <v>0.009403999999999999</v>
      </c>
      <c r="E96" t="n">
        <v>0.07199999999999999</v>
      </c>
      <c r="F96" t="n">
        <v>0.059</v>
      </c>
      <c r="G96" t="n">
        <v>0.168</v>
      </c>
      <c r="H96" t="n">
        <v>0.139</v>
      </c>
      <c r="I96">
        <f>((D121) + (D97 + D98 + D99 + D100 + D101 + D102 + D103 + D104 + D105 + D106 + D107 + D108 + D109 + D110 + D111 + D112 + D113 + D114 + D115 + D116 + D117 + D118 + D119 + D120))</f>
        <v/>
      </c>
      <c r="J96">
        <f>(((D121) + (D97 + D98 + D99 + D100 + D101 + D102 + D103 + D104 + D105 + D106 + D107 + D108 + D109 + D110 + D111 + D112 + D113 + D114 + D115 + D116 + D117 + D118 + D119 + D120))*C96)</f>
        <v/>
      </c>
    </row>
    <row r="97">
      <c r="A97" t="inlineStr">
        <is>
          <t>INT_R_X21Y44/WW4BEG0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INT_R_X11Y44/WW4END0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INT_R_X11Y43/WW4END_S0_0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INT_L_X20Y44/WW4A0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CLBLM_L_X20Y44/CLBLM_WW4B0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CLBLL_R_X19Y44/CLBLL_WW4B0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INT_R_X19Y44/WW4B0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INT_L_X18Y44/WW4C0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INT_INTERFACE_L_X18Y44/INT_INTERFACE_WW4END0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VFRAME_X47Y46/VFRAME_WW4END0</t>
        </is>
      </c>
      <c r="B106" t="inlineStr">
        <is>
          <t>Part of wire</t>
        </is>
      </c>
      <c r="C106" t="n">
        <v>0.04367</v>
      </c>
      <c r="D106" t="n">
        <v>0.00584</v>
      </c>
    </row>
    <row r="107">
      <c r="A107" t="inlineStr">
        <is>
          <t>CFG_CENTER_TOP_X46Y42/CFG_CENTER_WW4END0_4</t>
        </is>
      </c>
      <c r="B107" t="inlineStr">
        <is>
          <t>Part of wire</t>
        </is>
      </c>
      <c r="C107" t="n">
        <v>0.3254</v>
      </c>
      <c r="D107" t="n">
        <v>0.06454399999999999</v>
      </c>
    </row>
    <row r="108">
      <c r="A108" t="inlineStr">
        <is>
          <t>INT_FEEDTHRU_2_X45Y46/INT_FEEDTHRU_2_WW4END0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INT_FEEDTHRU_2_X44Y46/INT_FEEDTHRU_2_WW4END0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INT_FEEDTHRU_1_X43Y46/INT_FEEDTHRU_1_WW4END0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INT_FEEDTHRU_1_X42Y46/INT_FEEDTHRU_1_WW4END0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INT_FEEDTHRU_2_X41Y46/INT_FEEDTHRU_2_WW4END0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INT_FEEDTHRU_2_X40Y46/INT_FEEDTHRU_2_WW4END0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INT_FEEDTHRU_1_X39Y46/INT_FEEDTHRU_1_WW4END0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INT_FEEDTHRU_1_X38Y46/INT_FEEDTHRU_1_WW4END0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INT_FEEDTHRU_2_X37Y46/INT_FEEDTHRU_2_WW4END0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INT_FEEDTHRU_2_X36Y46/INT_FEEDTHRU_2_WW4END0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INT_FEEDTHRU_1_X35Y46/INT_FEEDTHRU_1_WW4END0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VBRK_X34Y46/VBRK_WW4END0</t>
        </is>
      </c>
      <c r="B119" t="inlineStr">
        <is>
          <t>Part of wire</t>
        </is>
      </c>
      <c r="C119" t="n">
        <v>0.01211</v>
      </c>
      <c r="D119" t="n">
        <v>0.00162</v>
      </c>
    </row>
    <row r="120">
      <c r="A120" t="inlineStr">
        <is>
          <t>CLBLM_R_X11Y44/CLBLM_WW4END0</t>
        </is>
      </c>
      <c r="B120" t="inlineStr">
        <is>
          <t>Part of wire</t>
        </is>
      </c>
      <c r="C120" t="n">
        <v>0</v>
      </c>
      <c r="D120" t="n">
        <v>0</v>
      </c>
      <c r="I120">
        <f>(((D97 + D98 + D99 + D100 + D101 + D102 + D103 + D104 + D105 + D106 + D107 + D108 + D109 + D110 + D111 + D112 + D113 + D114 + D115 + D116 + D117 + D118 + D119 + D120)/2) + (D121))</f>
        <v/>
      </c>
      <c r="J120">
        <f>((C97 + C98 + C99 + C100 + C101 + C102 + C103 + C104 + C105 + C106 + C107 + C108 + C109 + C110 + C111 + C112 + C113 + C114 + C115 + C116 + C117 + C118 + C119 + C120)*(((D97 + D98 + D99 + D100 + D101 + D102 + D103 + D104 + D105 + D106 + D107 + D108 + D109 + D110 + D111 + D112 + D113 + D114 + D115 + D116 + D117 + D118 + D119 + D120)/2) + (D121)))</f>
        <v/>
      </c>
    </row>
    <row r="121">
      <c r="A121" t="inlineStr">
        <is>
          <t>INT_R_X11Y44/INT_R.WW4END0-&gt;&gt;WR1BEG1</t>
        </is>
      </c>
      <c r="B121" t="inlineStr">
        <is>
          <t>Buffer</t>
        </is>
      </c>
      <c r="C121" t="n">
        <v>1.16220225</v>
      </c>
      <c r="D121" t="n">
        <v>0.008429000000000001</v>
      </c>
      <c r="E121" t="n">
        <v>0.043</v>
      </c>
      <c r="F121" t="n">
        <v>0.035</v>
      </c>
      <c r="G121" t="n">
        <v>0.124</v>
      </c>
      <c r="H121" t="n">
        <v>0.103</v>
      </c>
      <c r="I121">
        <f>((D124) + (D122 + D123))</f>
        <v/>
      </c>
      <c r="J121">
        <f>(((D124) + (D122 + D123))*C121)</f>
        <v/>
      </c>
    </row>
    <row r="122">
      <c r="A122" t="inlineStr">
        <is>
          <t>INT_R_X11Y44/WR1BEG1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INT_L_X10Y44/WR1END1</t>
        </is>
      </c>
      <c r="B123" t="inlineStr">
        <is>
          <t>Part of wire</t>
        </is>
      </c>
      <c r="C123" t="n">
        <v>0</v>
      </c>
      <c r="D123" t="n">
        <v>0</v>
      </c>
      <c r="I123">
        <f>(((D122 + D123)/2) + (D124))</f>
        <v/>
      </c>
      <c r="J123">
        <f>((C122 + C123)*(((D122 + D123)/2) + (D124)))</f>
        <v/>
      </c>
    </row>
    <row r="124">
      <c r="A124" t="inlineStr">
        <is>
          <t>INT_L_X10Y44/INT_L.WR1END1-&gt;&gt;WW2BEG0</t>
        </is>
      </c>
      <c r="B124" t="inlineStr">
        <is>
          <t>Buffer</t>
        </is>
      </c>
      <c r="C124" t="n">
        <v>1.1851186875</v>
      </c>
      <c r="D124" t="n">
        <v>0.008473000000000001</v>
      </c>
      <c r="E124" t="n">
        <v>0.063</v>
      </c>
      <c r="F124" t="n">
        <v>0.052</v>
      </c>
      <c r="G124" t="n">
        <v>0.143</v>
      </c>
      <c r="H124" t="n">
        <v>0.118</v>
      </c>
      <c r="I124">
        <f>((D132 + D143 + D169) + (D125 + D126 + D127 + D128 + D129 + D130 + D131))</f>
        <v/>
      </c>
      <c r="J124">
        <f>(((D132 + D143 + D169) + (D125 + D126 + D127 + D128 + D129 + D130 + D131))*C124)</f>
        <v/>
      </c>
    </row>
    <row r="125">
      <c r="A125" t="inlineStr">
        <is>
          <t>INT_L_X10Y44/WW2BEG0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INT_L_X8Y44/WW2END0</t>
        </is>
      </c>
      <c r="B126" t="inlineStr">
        <is>
          <t>Part of wire</t>
        </is>
      </c>
      <c r="C126" t="n">
        <v>0</v>
      </c>
      <c r="D126" t="n">
        <v>0</v>
      </c>
    </row>
    <row r="127">
      <c r="A127" t="inlineStr">
        <is>
          <t>CLBLM_L_X10Y44/CLBLM_WW2A0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VBRK_X29Y46/VBRK_WW2A0</t>
        </is>
      </c>
      <c r="B128" t="inlineStr">
        <is>
          <t>Part of wire</t>
        </is>
      </c>
      <c r="C128" t="n">
        <v>0.01211</v>
      </c>
      <c r="D128" t="n">
        <v>0.00162</v>
      </c>
    </row>
    <row r="129">
      <c r="A129" t="inlineStr">
        <is>
          <t>DSP_R_X9Y40/DSP_WW2A0_4</t>
        </is>
      </c>
      <c r="B129" t="inlineStr">
        <is>
          <t>Part of wire</t>
        </is>
      </c>
      <c r="C129" t="n">
        <v>0.04743</v>
      </c>
      <c r="D129" t="n">
        <v>0.011</v>
      </c>
    </row>
    <row r="130">
      <c r="A130" t="inlineStr">
        <is>
          <t>INT_INTERFACE_R_X9Y44/INT_INTERFACE_WW2A0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INT_R_X9Y44/WW2A0</t>
        </is>
      </c>
      <c r="B131" t="inlineStr">
        <is>
          <t>Part of wire</t>
        </is>
      </c>
      <c r="C131" t="n">
        <v>0</v>
      </c>
      <c r="D131" t="n">
        <v>0</v>
      </c>
      <c r="I131">
        <f>(((D125 + D126 + D127 + D128 + D129 + D130 + D131)/2) + (D132 + D143 + D169))</f>
        <v/>
      </c>
      <c r="J131">
        <f>((C125 + C126 + C127 + C128 + C129 + C130 + C131)*(((D125 + D126 + D127 + D128 + D129 + D130 + D131)/2) + (D132 + D143 + D169)))</f>
        <v/>
      </c>
    </row>
    <row r="132">
      <c r="A132" t="inlineStr">
        <is>
          <t>INT_L_X8Y44/INT_L.WW2END0-&gt;&gt;IMUX_L1</t>
        </is>
      </c>
      <c r="B132" t="inlineStr">
        <is>
          <t>Buffer</t>
        </is>
      </c>
      <c r="C132" t="n">
        <v>1.6107141875</v>
      </c>
      <c r="D132" t="n">
        <v>0.007713</v>
      </c>
      <c r="E132" t="n">
        <v>0.047</v>
      </c>
      <c r="F132" t="n">
        <v>0.038</v>
      </c>
      <c r="G132" t="n">
        <v>0.138</v>
      </c>
      <c r="H132" t="n">
        <v>0.114</v>
      </c>
      <c r="I132">
        <f>((((D137) + (D136))) + (D133 + D134))</f>
        <v/>
      </c>
      <c r="J132">
        <f>(((((D137) + (D136))) + (D133 + D134))*C132)</f>
        <v/>
      </c>
    </row>
    <row r="133">
      <c r="A133" t="inlineStr">
        <is>
          <t>INT_L_X8Y44/IMUX_L1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CLBLM_L_X8Y44/CLBLM_IMUX1</t>
        </is>
      </c>
      <c r="B134" t="inlineStr">
        <is>
          <t>Part of wire</t>
        </is>
      </c>
      <c r="C134" t="n">
        <v>0</v>
      </c>
      <c r="D134" t="n">
        <v>0</v>
      </c>
      <c r="I134">
        <f>(((D133 + D134)/2) + (((D137) + (D136))))</f>
        <v/>
      </c>
      <c r="J134">
        <f>((C133 + C134)*(((D133 + D134)/2) + (((D137) + (D136)))))</f>
        <v/>
      </c>
    </row>
    <row r="135">
      <c r="A135" t="inlineStr">
        <is>
          <t>CLBLM_L_X8Y44/CLBLM_L.CLBLM_IMUX1-&gt;CLBLM_M_A3</t>
        </is>
      </c>
      <c r="B135" t="inlineStr">
        <is>
          <t>PassTransistor</t>
        </is>
      </c>
      <c r="C135" t="n">
        <v>0</v>
      </c>
      <c r="E135" t="n">
        <v>0</v>
      </c>
      <c r="F135" t="n">
        <v>0</v>
      </c>
      <c r="G135" t="n">
        <v>0</v>
      </c>
      <c r="H135" t="n">
        <v>0</v>
      </c>
      <c r="I135">
        <f>((D137) + (D136))</f>
        <v/>
      </c>
      <c r="J135">
        <f>(((D137) + (D136))*C135)</f>
        <v/>
      </c>
    </row>
    <row r="136">
      <c r="A136" t="inlineStr">
        <is>
          <t>CLBLM_L_X8Y44/CLBLM_M_A3</t>
        </is>
      </c>
      <c r="B136" t="inlineStr">
        <is>
          <t>Part of wire</t>
        </is>
      </c>
      <c r="C136" t="n">
        <v>0</v>
      </c>
      <c r="D136" t="n">
        <v>0</v>
      </c>
      <c r="I136">
        <f>(((D136)/2) + (D137))</f>
        <v/>
      </c>
      <c r="J136">
        <f>((C136)*(((D136)/2) + (D137)))</f>
        <v/>
      </c>
    </row>
    <row r="137">
      <c r="A137" t="inlineStr">
        <is>
          <t>ALU1/readData2[8]_i_3/I0</t>
        </is>
      </c>
      <c r="B137" t="inlineStr">
        <is>
          <t>Inpin</t>
        </is>
      </c>
      <c r="D137" t="n">
        <v>0</v>
      </c>
      <c r="E137" t="n">
        <v>0.141</v>
      </c>
      <c r="F137" t="n">
        <v>0.114</v>
      </c>
      <c r="G137" t="n">
        <v>0.372</v>
      </c>
      <c r="H137" t="n">
        <v>0.3</v>
      </c>
    </row>
    <row r="138">
      <c r="A138" t="inlineStr">
        <is>
          <t>sw_IBUF[8]: sw_IBUF[8]_inst/O to ALU1/readData2[8]_i_3/I0 sum delays</t>
        </is>
      </c>
      <c r="E138">
        <f>(E2 + E5 + E7 + E9 + E11 + E15 + E18 + E32 + E45 + E58 + E71 + E83 + E96 + E121 + E124 + E132 + E135 + E137)</f>
        <v/>
      </c>
      <c r="F138">
        <f>(F2 + F5 + F7 + F9 + F11 + F15 + F18 + F32 + F45 + F58 + F71 + F83 + F96 + F121 + F124 + F132 + F135 + F137)</f>
        <v/>
      </c>
      <c r="G138">
        <f>(G2 + G5 + G7 + G9 + G11 + G15 + G18 + G32 + G45 + G58 + G71 + G83 + G96 + G121 + G124 + G132 + G135 + G137)</f>
        <v/>
      </c>
      <c r="H138">
        <f>(H2 + H5 + H7 + H9 + H11 + H15 + H18 + H32 + H45 + H58 + H71 + H83 + H96 + H121 + H124 + H132 + H135 + H137)</f>
        <v/>
      </c>
      <c r="J138">
        <f>(J2 + J4 + J5 + J6 + J7 + J8 + J9 + J10 + J11 + J14 + J15 + J17 + J18 + J31 + J32 + J44 + J45 + J57 + J58 + J70 + J71 + J82 + J83 + J95 + J96 + J120 + J121 + J123 + J124 + J131 + J132 + J134 + J135 + J136 + J137)</f>
        <v/>
      </c>
    </row>
    <row r="139">
      <c r="A139" t="inlineStr">
        <is>
          <t>sw_IBUF[8]: sw_IBUF[8]_inst/O to ALU1/readData2[8]_i_3/I0sum delays + cap delay</t>
        </is>
      </c>
      <c r="E139">
        <f>1000*(E138 + J138)</f>
        <v/>
      </c>
      <c r="F139">
        <f>1000*(F138 + J138)</f>
        <v/>
      </c>
      <c r="G139">
        <f>1000*(G138 + J138)</f>
        <v/>
      </c>
      <c r="H139">
        <f>1000*(H138 + J138)</f>
        <v/>
      </c>
    </row>
    <row r="141">
      <c r="A141" t="inlineStr">
        <is>
          <t>sw_IBUF[8]: sw_IBUF[8]_inst/O to ALU1/readData2[8]_i_3/I0Total delay (from Vivado)</t>
        </is>
      </c>
      <c r="E141" t="inlineStr">
        <is>
          <t>1415</t>
        </is>
      </c>
      <c r="F141" t="inlineStr">
        <is>
          <t>1238</t>
        </is>
      </c>
      <c r="G141" t="inlineStr">
        <is>
          <t>2299</t>
        </is>
      </c>
      <c r="H141" t="inlineStr">
        <is>
          <t>1972</t>
        </is>
      </c>
    </row>
    <row r="143">
      <c r="A143" t="inlineStr">
        <is>
          <t>INT_L_X8Y44/INT_L.WW2END0-&gt;&gt;BYP_ALT4</t>
        </is>
      </c>
      <c r="B143" t="inlineStr">
        <is>
          <t>Buffer</t>
        </is>
      </c>
      <c r="C143" t="n">
        <v>0</v>
      </c>
      <c r="D143" t="n">
        <v>0.00757</v>
      </c>
      <c r="E143" t="n">
        <v>0</v>
      </c>
      <c r="F143" t="n">
        <v>0</v>
      </c>
      <c r="G143" t="n">
        <v>0</v>
      </c>
      <c r="H143" t="n">
        <v>0</v>
      </c>
      <c r="I143">
        <f>((D145 + D156) + (D144))</f>
        <v/>
      </c>
      <c r="J143">
        <f>(((D145 + D156) + (D144))*C143)</f>
        <v/>
      </c>
    </row>
    <row r="144">
      <c r="A144" t="inlineStr">
        <is>
          <t>INT_L_X8Y44/BYP_ALT4</t>
        </is>
      </c>
      <c r="B144" t="inlineStr">
        <is>
          <t>Part of wire</t>
        </is>
      </c>
      <c r="C144" t="n">
        <v>0</v>
      </c>
      <c r="D144" t="n">
        <v>0</v>
      </c>
      <c r="I144">
        <f>(((D144)/2) + (D145 + D156))</f>
        <v/>
      </c>
      <c r="J144">
        <f>((C144)*(((D144)/2) + (D145 + D156)))</f>
        <v/>
      </c>
    </row>
    <row r="145">
      <c r="A145" t="inlineStr">
        <is>
          <t>INT_L_X8Y44/INT_L.BYP_ALT4-&gt;&gt;BYP_L4</t>
        </is>
      </c>
      <c r="B145" t="inlineStr">
        <is>
          <t>Buffer</t>
        </is>
      </c>
      <c r="C145" t="n">
        <v>3.489880625</v>
      </c>
      <c r="D145" t="n">
        <v>0</v>
      </c>
      <c r="E145" t="n">
        <v>0.055</v>
      </c>
      <c r="F145" t="n">
        <v>0.045</v>
      </c>
      <c r="G145" t="n">
        <v>0.179</v>
      </c>
      <c r="H145" t="n">
        <v>0.148</v>
      </c>
      <c r="I145">
        <f>((((D150) + (D149))) + (D146 + D147))</f>
        <v/>
      </c>
      <c r="J145">
        <f>(((((D150) + (D149))) + (D146 + D147))*C145)</f>
        <v/>
      </c>
    </row>
    <row r="146">
      <c r="A146" t="inlineStr">
        <is>
          <t>INT_L_X8Y44/BYP_L4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CLBLM_L_X8Y44/CLBLM_BYP4</t>
        </is>
      </c>
      <c r="B147" t="inlineStr">
        <is>
          <t>Part of wire</t>
        </is>
      </c>
      <c r="C147" t="n">
        <v>0</v>
      </c>
      <c r="D147" t="n">
        <v>0</v>
      </c>
      <c r="I147">
        <f>(((D146 + D147)/2) + (((D150) + (D149))))</f>
        <v/>
      </c>
      <c r="J147">
        <f>((C146 + C147)*(((D146 + D147)/2) + (((D150) + (D149)))))</f>
        <v/>
      </c>
    </row>
    <row r="148">
      <c r="A148" t="inlineStr">
        <is>
          <t>CLBLM_L_X8Y44/CLBLM_L.CLBLM_BYP4-&gt;CLBLM_M_BX</t>
        </is>
      </c>
      <c r="B148" t="inlineStr">
        <is>
          <t>PassTransistor</t>
        </is>
      </c>
      <c r="C148" t="n">
        <v>0</v>
      </c>
      <c r="E148" t="n">
        <v>0</v>
      </c>
      <c r="F148" t="n">
        <v>0</v>
      </c>
      <c r="G148" t="n">
        <v>0</v>
      </c>
      <c r="H148" t="n">
        <v>0</v>
      </c>
      <c r="I148">
        <f>((D150) + (D149))</f>
        <v/>
      </c>
      <c r="J148">
        <f>(((D150) + (D149))*C148)</f>
        <v/>
      </c>
    </row>
    <row r="149">
      <c r="A149" t="inlineStr">
        <is>
          <t>CLBLM_L_X8Y44/CLBLM_M_BX</t>
        </is>
      </c>
      <c r="B149" t="inlineStr">
        <is>
          <t>Part of wire</t>
        </is>
      </c>
      <c r="C149" t="n">
        <v>0</v>
      </c>
      <c r="D149" t="n">
        <v>0</v>
      </c>
      <c r="I149">
        <f>(((D149)/2) + (D150))</f>
        <v/>
      </c>
      <c r="J149">
        <f>((C149)*(((D149)/2) + (D150)))</f>
        <v/>
      </c>
    </row>
    <row r="150">
      <c r="A150" t="inlineStr">
        <is>
          <t>Address_register_reg[8]/D</t>
        </is>
      </c>
      <c r="B150" t="inlineStr">
        <is>
          <t>Inpin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t="inlineStr">
        <is>
          <t>sw_IBUF[8]: sw_IBUF[8]_inst/O to Address_register_reg[8]/D sum delays</t>
        </is>
      </c>
      <c r="E151">
        <f>(E2 + E5 + E7 + E9 + E11 + E15 + E18 + E32 + E45 + E58 + E71 + E83 + E96 + E121 + E124 + E143 + E145 + E148 + E150)</f>
        <v/>
      </c>
      <c r="F151">
        <f>(F2 + F5 + F7 + F9 + F11 + F15 + F18 + F32 + F45 + F58 + F71 + F83 + F96 + F121 + F124 + F143 + F145 + F148 + F150)</f>
        <v/>
      </c>
      <c r="G151">
        <f>(G2 + G5 + G7 + G9 + G11 + G15 + G18 + G32 + G45 + G58 + G71 + G83 + G96 + G121 + G124 + G143 + G145 + G148 + G150)</f>
        <v/>
      </c>
      <c r="H151">
        <f>(H2 + H5 + H7 + H9 + H11 + H15 + H18 + H32 + H45 + H58 + H71 + H83 + H96 + H121 + H124 + H143 + H145 + H148 + H150)</f>
        <v/>
      </c>
      <c r="J151">
        <f>(J2 + J4 + J5 + J6 + J7 + J8 + J9 + J10 + J11 + J14 + J15 + J17 + J18 + J31 + J32 + J44 + J45 + J57 + J58 + J70 + J71 + J82 + J83 + J95 + J96 + J120 + J121 + J123 + J124 + J131 + J143 + J144 + J145 + J147 + J148 + J149 + J150)</f>
        <v/>
      </c>
    </row>
    <row r="152">
      <c r="A152" t="inlineStr">
        <is>
          <t>sw_IBUF[8]: sw_IBUF[8]_inst/O to Address_register_reg[8]/Dsum delays + cap delay</t>
        </is>
      </c>
      <c r="E152">
        <f>1000*(E151 + J151)</f>
        <v/>
      </c>
      <c r="F152">
        <f>1000*(F151 + J151)</f>
        <v/>
      </c>
      <c r="G152">
        <f>1000*(G151 + J151)</f>
        <v/>
      </c>
      <c r="H152">
        <f>1000*(H151 + J151)</f>
        <v/>
      </c>
    </row>
    <row r="154">
      <c r="A154" t="inlineStr">
        <is>
          <t>sw_IBUF[8]: sw_IBUF[8]_inst/O to Address_register_reg[8]/DTotal delay (from Vivado)</t>
        </is>
      </c>
      <c r="E154" t="inlineStr">
        <is>
          <t>1282</t>
        </is>
      </c>
      <c r="F154" t="inlineStr">
        <is>
          <t>1131</t>
        </is>
      </c>
      <c r="G154" t="inlineStr">
        <is>
          <t>2028</t>
        </is>
      </c>
      <c r="H154" t="inlineStr">
        <is>
          <t>1755</t>
        </is>
      </c>
    </row>
    <row r="156">
      <c r="A156" t="inlineStr">
        <is>
          <t>INT_L_X8Y44/INT_L.BYP_ALT4-&gt;&gt;BYP_BOUNCE4</t>
        </is>
      </c>
      <c r="B156" t="inlineStr">
        <is>
          <t>Buffer</t>
        </is>
      </c>
      <c r="C156" t="n">
        <v>1.4764880625</v>
      </c>
      <c r="D156" t="n">
        <v>0</v>
      </c>
      <c r="E156" t="n">
        <v>0.059</v>
      </c>
      <c r="F156" t="n">
        <v>0.049</v>
      </c>
      <c r="G156" t="n">
        <v>0.178</v>
      </c>
      <c r="H156" t="n">
        <v>0.147</v>
      </c>
      <c r="I156">
        <f>((D158) + (D157))</f>
        <v/>
      </c>
      <c r="J156">
        <f>(((D158) + (D157))*C156)</f>
        <v/>
      </c>
    </row>
    <row r="157">
      <c r="A157" t="inlineStr">
        <is>
          <t>INT_L_X8Y44/BYP_BOUNCE4</t>
        </is>
      </c>
      <c r="B157" t="inlineStr">
        <is>
          <t>Part of wire</t>
        </is>
      </c>
      <c r="C157" t="n">
        <v>0</v>
      </c>
      <c r="D157" t="n">
        <v>0</v>
      </c>
      <c r="I157">
        <f>(((D157)/2) + (D158))</f>
        <v/>
      </c>
      <c r="J157">
        <f>((C157)*(((D157)/2) + (D158)))</f>
        <v/>
      </c>
    </row>
    <row r="158">
      <c r="A158" t="inlineStr">
        <is>
          <t>INT_L_X8Y44/INT_L.BYP_BOUNCE4-&gt;&gt;IMUX_L22</t>
        </is>
      </c>
      <c r="B158" t="inlineStr">
        <is>
          <t>Buffer</t>
        </is>
      </c>
      <c r="C158" t="n">
        <v>1.6107141875</v>
      </c>
      <c r="D158" t="n">
        <v>0.007713</v>
      </c>
      <c r="E158" t="n">
        <v>0.047</v>
      </c>
      <c r="F158" t="n">
        <v>0.038</v>
      </c>
      <c r="G158" t="n">
        <v>0.138</v>
      </c>
      <c r="H158" t="n">
        <v>0.114</v>
      </c>
      <c r="I158">
        <f>((((D163) + (D162))) + (D159 + D160))</f>
        <v/>
      </c>
      <c r="J158">
        <f>(((((D163) + (D162))) + (D159 + D160))*C158)</f>
        <v/>
      </c>
    </row>
    <row r="159">
      <c r="A159" t="inlineStr">
        <is>
          <t>INT_L_X8Y44/IMUX_L22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CLBLM_L_X8Y44/CLBLM_IMUX22</t>
        </is>
      </c>
      <c r="B160" t="inlineStr">
        <is>
          <t>Part of wire</t>
        </is>
      </c>
      <c r="C160" t="n">
        <v>0</v>
      </c>
      <c r="D160" t="n">
        <v>0</v>
      </c>
      <c r="I160">
        <f>(((D159 + D160)/2) + (((D163) + (D162))))</f>
        <v/>
      </c>
      <c r="J160">
        <f>((C159 + C160)*(((D159 + D160)/2) + (((D163) + (D162)))))</f>
        <v/>
      </c>
    </row>
    <row r="161">
      <c r="A161" t="inlineStr">
        <is>
          <t>CLBLM_L_X8Y44/CLBLM_L.CLBLM_IMUX22-&gt;CLBLM_M_C3</t>
        </is>
      </c>
      <c r="B161" t="inlineStr">
        <is>
          <t>PassTransistor</t>
        </is>
      </c>
      <c r="C161" t="n">
        <v>0</v>
      </c>
      <c r="E161" t="n">
        <v>0</v>
      </c>
      <c r="F161" t="n">
        <v>0</v>
      </c>
      <c r="G161" t="n">
        <v>0</v>
      </c>
      <c r="H161" t="n">
        <v>0</v>
      </c>
      <c r="I161">
        <f>((D163) + (D162))</f>
        <v/>
      </c>
      <c r="J161">
        <f>(((D163) + (D162))*C161)</f>
        <v/>
      </c>
    </row>
    <row r="162">
      <c r="A162" t="inlineStr">
        <is>
          <t>CLBLM_L_X8Y44/CLBLM_M_C3</t>
        </is>
      </c>
      <c r="B162" t="inlineStr">
        <is>
          <t>Part of wire</t>
        </is>
      </c>
      <c r="C162" t="n">
        <v>0</v>
      </c>
      <c r="D162" t="n">
        <v>0</v>
      </c>
      <c r="I162">
        <f>(((D162)/2) + (D163))</f>
        <v/>
      </c>
      <c r="J162">
        <f>((C162)*(((D162)/2) + (D163)))</f>
        <v/>
      </c>
    </row>
    <row r="163">
      <c r="A163" t="inlineStr">
        <is>
          <t>masterReg/register_reg_r1_0_31_6_11_i_4/I2</t>
        </is>
      </c>
      <c r="B163" t="inlineStr">
        <is>
          <t>Inpin</t>
        </is>
      </c>
      <c r="D163" t="n">
        <v>0</v>
      </c>
      <c r="E163" t="n">
        <v>0.14</v>
      </c>
      <c r="F163" t="n">
        <v>0.113</v>
      </c>
      <c r="G163" t="n">
        <v>0.368</v>
      </c>
      <c r="H163" t="n">
        <v>0.297</v>
      </c>
    </row>
    <row r="164">
      <c r="A164" t="inlineStr">
        <is>
          <t>sw_IBUF[8]: sw_IBUF[8]_inst/O to masterReg/register_reg_r1_0_31_6_11_i_4/I2 sum delays</t>
        </is>
      </c>
      <c r="E164">
        <f>(E2 + E5 + E7 + E9 + E11 + E15 + E18 + E32 + E45 + E58 + E71 + E83 + E96 + E121 + E124 + E143 + E156 + E158 + E161 + E163)</f>
        <v/>
      </c>
      <c r="F164">
        <f>(F2 + F5 + F7 + F9 + F11 + F15 + F18 + F32 + F45 + F58 + F71 + F83 + F96 + F121 + F124 + F143 + F156 + F158 + F161 + F163)</f>
        <v/>
      </c>
      <c r="G164">
        <f>(G2 + G5 + G7 + G9 + G11 + G15 + G18 + G32 + G45 + G58 + G71 + G83 + G96 + G121 + G124 + G143 + G156 + G158 + G161 + G163)</f>
        <v/>
      </c>
      <c r="H164">
        <f>(H2 + H5 + H7 + H9 + H11 + H15 + H18 + H32 + H45 + H58 + H71 + H83 + H96 + H121 + H124 + H143 + H156 + H158 + H161 + H163)</f>
        <v/>
      </c>
      <c r="J164">
        <f>(J2 + J4 + J5 + J6 + J7 + J8 + J9 + J10 + J11 + J14 + J15 + J17 + J18 + J31 + J32 + J44 + J45 + J57 + J58 + J70 + J71 + J82 + J83 + J95 + J96 + J120 + J121 + J123 + J124 + J131 + J143 + J144 + J156 + J157 + J158 + J160 + J161 + J162 + J163)</f>
        <v/>
      </c>
    </row>
    <row r="165">
      <c r="A165" t="inlineStr">
        <is>
          <t>sw_IBUF[8]: sw_IBUF[8]_inst/O to masterReg/register_reg_r1_0_31_6_11_i_4/I2sum delays + cap delay</t>
        </is>
      </c>
      <c r="E165">
        <f>1000*(E164 + J164)</f>
        <v/>
      </c>
      <c r="F165">
        <f>1000*(F164 + J164)</f>
        <v/>
      </c>
      <c r="G165">
        <f>1000*(G164 + J164)</f>
        <v/>
      </c>
      <c r="H165">
        <f>1000*(H164 + J164)</f>
        <v/>
      </c>
    </row>
    <row r="167">
      <c r="A167" t="inlineStr">
        <is>
          <t>sw_IBUF[8]: sw_IBUF[8]_inst/O to masterReg/register_reg_r1_0_31_6_11_i_4/I2Total delay (from Vivado)</t>
        </is>
      </c>
      <c r="E167" t="inlineStr">
        <is>
          <t>1483</t>
        </is>
      </c>
      <c r="F167" t="inlineStr">
        <is>
          <t>1296</t>
        </is>
      </c>
      <c r="G167" t="inlineStr">
        <is>
          <t>2441</t>
        </is>
      </c>
      <c r="H167" t="inlineStr">
        <is>
          <t>2090</t>
        </is>
      </c>
    </row>
    <row r="169">
      <c r="A169" t="inlineStr">
        <is>
          <t>INT_L_X8Y44/INT_L.WW2END0-&gt;&gt;IMUX_L17</t>
        </is>
      </c>
      <c r="B169" t="inlineStr">
        <is>
          <t>Buffer</t>
        </is>
      </c>
      <c r="C169" t="n">
        <v>1.6107141875</v>
      </c>
      <c r="D169" t="n">
        <v>0.007713</v>
      </c>
      <c r="E169" t="n">
        <v>0.047</v>
      </c>
      <c r="F169" t="n">
        <v>0.038</v>
      </c>
      <c r="G169" t="n">
        <v>0.138</v>
      </c>
      <c r="H169" t="n">
        <v>0.114</v>
      </c>
      <c r="I169">
        <f>((((D174) + (D173))) + (D170 + D171))</f>
        <v/>
      </c>
      <c r="J169">
        <f>(((((D174) + (D173))) + (D170 + D171))*C169)</f>
        <v/>
      </c>
    </row>
    <row r="170">
      <c r="A170" t="inlineStr">
        <is>
          <t>INT_L_X8Y44/IMUX_L17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CLBLM_L_X8Y44/CLBLM_IMUX17</t>
        </is>
      </c>
      <c r="B171" t="inlineStr">
        <is>
          <t>Part of wire</t>
        </is>
      </c>
      <c r="C171" t="n">
        <v>0</v>
      </c>
      <c r="D171" t="n">
        <v>0</v>
      </c>
      <c r="I171">
        <f>(((D170 + D171)/2) + (((D174) + (D173))))</f>
        <v/>
      </c>
      <c r="J171">
        <f>((C170 + C171)*(((D170 + D171)/2) + (((D174) + (D173)))))</f>
        <v/>
      </c>
    </row>
    <row r="172">
      <c r="A172" t="inlineStr">
        <is>
          <t>CLBLM_L_X8Y44/CLBLM_L.CLBLM_IMUX17-&gt;CLBLM_M_B3</t>
        </is>
      </c>
      <c r="B172" t="inlineStr">
        <is>
          <t>PassTransistor</t>
        </is>
      </c>
      <c r="C172" t="n">
        <v>0</v>
      </c>
      <c r="E172" t="n">
        <v>0</v>
      </c>
      <c r="F172" t="n">
        <v>0</v>
      </c>
      <c r="G172" t="n">
        <v>0</v>
      </c>
      <c r="H172" t="n">
        <v>0</v>
      </c>
      <c r="I172">
        <f>((D174) + (D173))</f>
        <v/>
      </c>
      <c r="J172">
        <f>(((D174) + (D173))*C172)</f>
        <v/>
      </c>
    </row>
    <row r="173">
      <c r="A173" t="inlineStr">
        <is>
          <t>CLBLM_L_X8Y44/CLBLM_M_B3</t>
        </is>
      </c>
      <c r="B173" t="inlineStr">
        <is>
          <t>Part of wire</t>
        </is>
      </c>
      <c r="C173" t="n">
        <v>0</v>
      </c>
      <c r="D173" t="n">
        <v>0</v>
      </c>
      <c r="I173">
        <f>(((D173)/2) + (D174))</f>
        <v/>
      </c>
      <c r="J173">
        <f>((C173)*(((D173)/2) + (D174)))</f>
        <v/>
      </c>
    </row>
    <row r="174">
      <c r="A174" t="inlineStr">
        <is>
          <t>masterReg/readData2[8]_i_2/I0</t>
        </is>
      </c>
      <c r="B174" t="inlineStr">
        <is>
          <t>Inpin</t>
        </is>
      </c>
      <c r="D174" t="n">
        <v>0</v>
      </c>
      <c r="E174" t="n">
        <v>0.141</v>
      </c>
      <c r="F174" t="n">
        <v>0.114</v>
      </c>
      <c r="G174" t="n">
        <v>0.37</v>
      </c>
      <c r="H174" t="n">
        <v>0.298</v>
      </c>
    </row>
    <row r="175">
      <c r="A175" t="inlineStr">
        <is>
          <t>sw_IBUF[8]: sw_IBUF[8]_inst/O to masterReg/readData2[8]_i_2/I0 sum delays</t>
        </is>
      </c>
      <c r="E175">
        <f>(E2 + E5 + E7 + E9 + E11 + E15 + E18 + E32 + E45 + E58 + E71 + E83 + E96 + E121 + E124 + E169 + E172 + E174)</f>
        <v/>
      </c>
      <c r="F175">
        <f>(F2 + F5 + F7 + F9 + F11 + F15 + F18 + F32 + F45 + F58 + F71 + F83 + F96 + F121 + F124 + F169 + F172 + F174)</f>
        <v/>
      </c>
      <c r="G175">
        <f>(G2 + G5 + G7 + G9 + G11 + G15 + G18 + G32 + G45 + G58 + G71 + G83 + G96 + G121 + G124 + G169 + G172 + G174)</f>
        <v/>
      </c>
      <c r="H175">
        <f>(H2 + H5 + H7 + H9 + H11 + H15 + H18 + H32 + H45 + H58 + H71 + H83 + H96 + H121 + H124 + H169 + H172 + H174)</f>
        <v/>
      </c>
      <c r="J175">
        <f>(J2 + J4 + J5 + J6 + J7 + J8 + J9 + J10 + J11 + J14 + J15 + J17 + J18 + J31 + J32 + J44 + J45 + J57 + J58 + J70 + J71 + J82 + J83 + J95 + J96 + J120 + J121 + J123 + J124 + J131 + J169 + J171 + J172 + J173 + J174)</f>
        <v/>
      </c>
    </row>
    <row r="176">
      <c r="A176" t="inlineStr">
        <is>
          <t>sw_IBUF[8]: sw_IBUF[8]_inst/O to masterReg/readData2[8]_i_2/I0sum delays + cap delay</t>
        </is>
      </c>
      <c r="E176">
        <f>1000*(E175 + J175)</f>
        <v/>
      </c>
      <c r="F176">
        <f>1000*(F175 + J175)</f>
        <v/>
      </c>
      <c r="G176">
        <f>1000*(G175 + J175)</f>
        <v/>
      </c>
      <c r="H176">
        <f>1000*(H175 + J175)</f>
        <v/>
      </c>
    </row>
    <row r="178">
      <c r="A178" t="inlineStr">
        <is>
          <t>sw_IBUF[8]: sw_IBUF[8]_inst/O to masterReg/readData2[8]_i_2/I0Total delay (from Vivado)</t>
        </is>
      </c>
      <c r="E178" t="inlineStr">
        <is>
          <t>1415</t>
        </is>
      </c>
      <c r="F178" t="inlineStr">
        <is>
          <t>1238</t>
        </is>
      </c>
      <c r="G178" t="inlineStr">
        <is>
          <t>2300</t>
        </is>
      </c>
      <c r="H178" t="inlineStr">
        <is>
          <t>1973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RIOB33_X43Y45/IOB_IBUF1 RIOI3_X43Y45/RIOI_IBUF1</t>
        </is>
      </c>
      <c r="B2" t="inlineStr">
        <is>
          <t>Outpin</t>
        </is>
      </c>
      <c r="C2" t="n">
        <v>0</v>
      </c>
      <c r="E2" t="n">
        <v>0</v>
      </c>
      <c r="F2" t="n">
        <v>0</v>
      </c>
      <c r="G2" t="n">
        <v>0</v>
      </c>
      <c r="H2" t="n">
        <v>0</v>
      </c>
      <c r="I2">
        <f>((((((D9) + (D8))) + (D6))) + (D3 + D4))</f>
        <v/>
      </c>
      <c r="J2">
        <f>(C2*((((((D9) + (D8))) + (D6))) + (D3 + D4)))</f>
        <v/>
      </c>
    </row>
    <row r="3">
      <c r="A3" t="inlineStr">
        <is>
          <t>RIOB33_X43Y45/IOB_IBUF1</t>
        </is>
      </c>
      <c r="B3" t="inlineStr">
        <is>
          <t>Part of wire</t>
        </is>
      </c>
      <c r="C3" t="n">
        <v>0</v>
      </c>
      <c r="D3" t="n">
        <v>0</v>
      </c>
    </row>
    <row r="4">
      <c r="A4" t="inlineStr">
        <is>
          <t>RIOI3_X43Y45/RIOI_IBUF1</t>
        </is>
      </c>
      <c r="B4" t="inlineStr">
        <is>
          <t>Part of wire</t>
        </is>
      </c>
      <c r="C4" t="n">
        <v>0</v>
      </c>
      <c r="D4" t="n">
        <v>0</v>
      </c>
      <c r="I4">
        <f>(((D3 + D4)/2) + (((((D9) + (D8))) + (D6))))</f>
        <v/>
      </c>
      <c r="J4">
        <f>((C3 + C4)*(((D3 + D4)/2) + (((((D9) + (D8))) + (D6)))))</f>
        <v/>
      </c>
    </row>
    <row r="5">
      <c r="A5" t="inlineStr">
        <is>
          <t>RIOI3_X43Y45/RIOI3.RIOI_IBUF1-&gt;RIOI_I1</t>
        </is>
      </c>
      <c r="B5" t="inlineStr">
        <is>
          <t>PassTransistor</t>
        </is>
      </c>
      <c r="C5" t="n">
        <v>0</v>
      </c>
      <c r="E5" t="n">
        <v>0</v>
      </c>
      <c r="F5" t="n">
        <v>0</v>
      </c>
      <c r="G5" t="n">
        <v>0</v>
      </c>
      <c r="H5" t="n">
        <v>0</v>
      </c>
      <c r="I5">
        <f>((((D9) + (D8))) + (D6))</f>
        <v/>
      </c>
      <c r="J5">
        <f>(((((D9) + (D8))) + (D6))*C5)</f>
        <v/>
      </c>
    </row>
    <row r="6">
      <c r="A6" t="inlineStr">
        <is>
          <t>RIOI3_X43Y45/RIOI_I1</t>
        </is>
      </c>
      <c r="B6" t="inlineStr">
        <is>
          <t>Part of wire</t>
        </is>
      </c>
      <c r="C6" t="n">
        <v>0</v>
      </c>
      <c r="D6" t="n">
        <v>0</v>
      </c>
      <c r="I6">
        <f>(((D6)/2) + (((D9) + (D8))))</f>
        <v/>
      </c>
      <c r="J6">
        <f>((C6)*(((D6)/2) + (((D9) + (D8)))))</f>
        <v/>
      </c>
    </row>
    <row r="7">
      <c r="A7" t="inlineStr">
        <is>
          <t>RIOI3_X43Y45/RIOI3.RIOI_I1-&gt;RIOI_ILOGIC1_D</t>
        </is>
      </c>
      <c r="B7" t="inlineStr">
        <is>
          <t>PassTransistor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  <c r="I7">
        <f>((D9) + (D8))</f>
        <v/>
      </c>
      <c r="J7">
        <f>(((D9) + (D8))*C7)</f>
        <v/>
      </c>
    </row>
    <row r="8">
      <c r="A8" t="inlineStr">
        <is>
          <t>RIOI3_X43Y45/RIOI_ILOGIC1_D</t>
        </is>
      </c>
      <c r="B8" t="inlineStr">
        <is>
          <t>Part of wire</t>
        </is>
      </c>
      <c r="C8" t="n">
        <v>0</v>
      </c>
      <c r="D8" t="n">
        <v>0</v>
      </c>
      <c r="I8">
        <f>(((D8)/2) + (D9))</f>
        <v/>
      </c>
      <c r="J8">
        <f>((C8)*(((D8)/2) + (D9)))</f>
        <v/>
      </c>
    </row>
    <row r="9">
      <c r="A9" t="inlineStr">
        <is>
          <t>RIOI3_X43Y45/RIOI3.RIOI_ILOGIC1_D-&gt;&gt;IOI_ILOGIC1_O</t>
        </is>
      </c>
      <c r="B9" t="inlineStr">
        <is>
          <t>Buffer</t>
        </is>
      </c>
      <c r="C9" t="n">
        <v>0</v>
      </c>
      <c r="D9" t="n">
        <v>0</v>
      </c>
      <c r="E9" t="n">
        <v>0.054</v>
      </c>
      <c r="F9" t="n">
        <v>0.047</v>
      </c>
      <c r="G9" t="n">
        <v>0.129</v>
      </c>
      <c r="H9" t="n">
        <v>0.112</v>
      </c>
      <c r="I9">
        <f>((D11) + (D10))</f>
        <v/>
      </c>
      <c r="J9">
        <f>(((D11) + (D10))*C9)</f>
        <v/>
      </c>
    </row>
    <row r="10">
      <c r="A10" t="inlineStr">
        <is>
          <t>RIOI3_X43Y45/IOI_ILOGIC1_O</t>
        </is>
      </c>
      <c r="B10" t="inlineStr">
        <is>
          <t>Part of wire</t>
        </is>
      </c>
      <c r="C10" t="n">
        <v>0</v>
      </c>
      <c r="D10" t="n">
        <v>0</v>
      </c>
      <c r="I10">
        <f>(((D10)/2) + (D11))</f>
        <v/>
      </c>
      <c r="J10">
        <f>((C10)*(((D10)/2) + (D11)))</f>
        <v/>
      </c>
    </row>
    <row r="11">
      <c r="A11" t="inlineStr">
        <is>
          <t>RIOI3_X43Y45/RIOI3.IOI_ILOGIC1_O-&gt;&gt;IOI_LOGIC_OUTS18_0</t>
        </is>
      </c>
      <c r="B11" t="inlineStr">
        <is>
          <t>Buffer</t>
        </is>
      </c>
      <c r="C11" t="n">
        <v>0</v>
      </c>
      <c r="D11" t="n">
        <v>0</v>
      </c>
      <c r="E11" t="n">
        <v>0.015</v>
      </c>
      <c r="F11" t="n">
        <v>0.004</v>
      </c>
      <c r="G11" t="n">
        <v>0.03</v>
      </c>
      <c r="H11" t="n">
        <v>0.027</v>
      </c>
      <c r="I11">
        <f>((D15) + (D12 + D13 + D14))</f>
        <v/>
      </c>
      <c r="J11">
        <f>(((D15) + (D12 + D13 + D14))*C11)</f>
        <v/>
      </c>
    </row>
    <row r="12">
      <c r="A12" t="inlineStr">
        <is>
          <t>RIOI3_X43Y45/IOI_LOGIC_OUTS18_0</t>
        </is>
      </c>
      <c r="B12" t="inlineStr">
        <is>
          <t>Part of wire</t>
        </is>
      </c>
      <c r="C12" t="n">
        <v>0</v>
      </c>
      <c r="D12" t="n">
        <v>0</v>
      </c>
    </row>
    <row r="13">
      <c r="A13" t="inlineStr">
        <is>
          <t>IO_INT_INTERFACE_R_X43Y45/INT_INTERFACE_LOGIC_OUTS_B18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R_TERM_INT_X112Y47/TERM_INT_LOGIC_OUTS_L_B18</t>
        </is>
      </c>
      <c r="B14" t="inlineStr">
        <is>
          <t>Part of wire</t>
        </is>
      </c>
      <c r="C14" t="n">
        <v>0</v>
      </c>
      <c r="D14" t="n">
        <v>0</v>
      </c>
      <c r="I14">
        <f>(((D12 + D13 + D14)/2) + (D15))</f>
        <v/>
      </c>
      <c r="J14">
        <f>((C12 + C13 + C14)*(((D12 + D13 + D14)/2) + (D15)))</f>
        <v/>
      </c>
    </row>
    <row r="15">
      <c r="A15" t="inlineStr">
        <is>
          <t>IO_INT_INTERFACE_R_X43Y45/IO_INT_INTERFACE_R.INT_INTERFACE_LOGIC_OUTS_B18-&gt;&gt;INT_INTERFACE_LOGIC_OUTS18</t>
        </is>
      </c>
      <c r="B15" t="inlineStr">
        <is>
          <t>Buffer</t>
        </is>
      </c>
      <c r="C15" t="n">
        <v>1.3258925625</v>
      </c>
      <c r="D15" t="n">
        <v>0.005961999999999999</v>
      </c>
      <c r="E15" t="n">
        <v>0.07000000000000001</v>
      </c>
      <c r="F15" t="n">
        <v>0.057</v>
      </c>
      <c r="G15" t="n">
        <v>0.186</v>
      </c>
      <c r="H15" t="n">
        <v>0.154</v>
      </c>
      <c r="I15">
        <f>((D18) + (D16 + D17))</f>
        <v/>
      </c>
      <c r="J15">
        <f>(((D18) + (D16 + D17))*C15)</f>
        <v/>
      </c>
    </row>
    <row r="16">
      <c r="A16" t="inlineStr">
        <is>
          <t>IO_INT_INTERFACE_R_X43Y45/INT_INTERFACE_LOGIC_OUTS18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INT_R_X43Y45/LOGIC_OUTS18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(D18))</f>
        <v/>
      </c>
      <c r="J17">
        <f>((C16 + C17)*(((D16 + D17)/2) + (D18)))</f>
        <v/>
      </c>
    </row>
    <row r="18">
      <c r="A18" t="inlineStr">
        <is>
          <t>INT_R_X43Y45/INT_R.LOGIC_OUTS18-&gt;&gt;SW2BEG0</t>
        </is>
      </c>
      <c r="B18" t="inlineStr">
        <is>
          <t>Buffer</t>
        </is>
      </c>
      <c r="C18" t="n">
        <v>1.1851186875</v>
      </c>
      <c r="D18" t="n">
        <v>0.008473000000000001</v>
      </c>
      <c r="E18" t="n">
        <v>0.041</v>
      </c>
      <c r="F18" t="n">
        <v>0.033</v>
      </c>
      <c r="G18" t="n">
        <v>0.137</v>
      </c>
      <c r="H18" t="n">
        <v>0.113</v>
      </c>
      <c r="I18">
        <f>((D22) + (D19 + D20 + D21))</f>
        <v/>
      </c>
      <c r="J18">
        <f>(((D22) + (D19 + D20 + D21))*C18)</f>
        <v/>
      </c>
    </row>
    <row r="19">
      <c r="A19" t="inlineStr">
        <is>
          <t>INT_R_X43Y45/SW2BEG0</t>
        </is>
      </c>
      <c r="B19" t="inlineStr">
        <is>
          <t>Part of wire</t>
        </is>
      </c>
      <c r="C19" t="n">
        <v>0</v>
      </c>
      <c r="D19" t="n">
        <v>0</v>
      </c>
    </row>
    <row r="20">
      <c r="A20" t="inlineStr">
        <is>
          <t>INT_L_X42Y44/SW2END0</t>
        </is>
      </c>
      <c r="B20" t="inlineStr">
        <is>
          <t>Part of wire</t>
        </is>
      </c>
      <c r="C20" t="n">
        <v>0</v>
      </c>
      <c r="D20" t="n">
        <v>0</v>
      </c>
    </row>
    <row r="21">
      <c r="A21" t="inlineStr">
        <is>
          <t>INT_R_X43Y44/SW2A0</t>
        </is>
      </c>
      <c r="B21" t="inlineStr">
        <is>
          <t>Part of wire</t>
        </is>
      </c>
      <c r="C21" t="n">
        <v>0</v>
      </c>
      <c r="D21" t="n">
        <v>0</v>
      </c>
      <c r="I21">
        <f>(((D19 + D20 + D21)/2) + (D22))</f>
        <v/>
      </c>
      <c r="J21">
        <f>((C19 + C20 + C21)*(((D19 + D20 + D21)/2) + (D22)))</f>
        <v/>
      </c>
    </row>
    <row r="22">
      <c r="A22" t="inlineStr">
        <is>
          <t>INT_L_X42Y44/INT_L.SW2END0-&gt;&gt;WW2BEG0</t>
        </is>
      </c>
      <c r="B22" t="inlineStr">
        <is>
          <t>Buffer</t>
        </is>
      </c>
      <c r="C22" t="n">
        <v>1.1851186875</v>
      </c>
      <c r="D22" t="n">
        <v>0.008473000000000001</v>
      </c>
      <c r="E22" t="n">
        <v>0.063</v>
      </c>
      <c r="F22" t="n">
        <v>0.052</v>
      </c>
      <c r="G22" t="n">
        <v>0.143</v>
      </c>
      <c r="H22" t="n">
        <v>0.118</v>
      </c>
      <c r="I22">
        <f>((D31) + (D23 + D24 + D25 + D26 + D27 + D28 + D29 + D30))</f>
        <v/>
      </c>
      <c r="J22">
        <f>(((D31) + (D23 + D24 + D25 + D26 + D27 + D28 + D29 + D30))*C22)</f>
        <v/>
      </c>
    </row>
    <row r="23">
      <c r="A23" t="inlineStr">
        <is>
          <t>INT_L_X42Y44/WW2BEG0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INT_L_X40Y44/WW2END0</t>
        </is>
      </c>
      <c r="B24" t="inlineStr">
        <is>
          <t>Part of wire</t>
        </is>
      </c>
      <c r="C24" t="n">
        <v>0</v>
      </c>
      <c r="D24" t="n">
        <v>0</v>
      </c>
    </row>
    <row r="25">
      <c r="A25" t="inlineStr">
        <is>
          <t>INT_INTERFACE_L_X42Y44/INT_INTERFACE_WW2A0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CMT_FIFO_L_X107Y45/CMT_FIFO_WW2A0_7</t>
        </is>
      </c>
      <c r="B26" t="inlineStr">
        <is>
          <t>Part of wire</t>
        </is>
      </c>
      <c r="C26" t="n">
        <v>0.31751</v>
      </c>
      <c r="D26" t="n">
        <v>0.022067</v>
      </c>
    </row>
    <row r="27">
      <c r="A27" t="inlineStr">
        <is>
          <t>CMT_TOP_L_UPPER_T_X106Y44/CMT_TOP_WW2A0_7</t>
        </is>
      </c>
      <c r="B27" t="inlineStr">
        <is>
          <t>Part of wire</t>
        </is>
      </c>
      <c r="C27" t="n">
        <v>0.31751</v>
      </c>
      <c r="D27" t="n">
        <v>0.022067</v>
      </c>
    </row>
    <row r="28">
      <c r="A28" t="inlineStr">
        <is>
          <t>VBRK_X105Y46/VBRK_WW2A0</t>
        </is>
      </c>
      <c r="B28" t="inlineStr">
        <is>
          <t>Part of wire</t>
        </is>
      </c>
      <c r="C28" t="n">
        <v>0.01211</v>
      </c>
      <c r="D28" t="n">
        <v>0.00162</v>
      </c>
    </row>
    <row r="29">
      <c r="A29" t="inlineStr">
        <is>
          <t>CLBLM_R_X41Y44/CLBLM_WW2A0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INT_R_X41Y44/WW2A0</t>
        </is>
      </c>
      <c r="B30" t="inlineStr">
        <is>
          <t>Part of wire</t>
        </is>
      </c>
      <c r="C30" t="n">
        <v>0</v>
      </c>
      <c r="D30" t="n">
        <v>0</v>
      </c>
      <c r="I30">
        <f>(((D23 + D24 + D25 + D26 + D27 + D28 + D29 + D30)/2) + (D31))</f>
        <v/>
      </c>
      <c r="J30">
        <f>((C23 + C24 + C25 + C26 + C27 + C28 + C29 + C30)*(((D23 + D24 + D25 + D26 + D27 + D28 + D29 + D30)/2) + (D31)))</f>
        <v/>
      </c>
    </row>
    <row r="31">
      <c r="A31" t="inlineStr">
        <is>
          <t>INT_L_X40Y44/INT_L.WW2END0-&gt;&gt;WW4BEG1</t>
        </is>
      </c>
      <c r="B31" t="inlineStr">
        <is>
          <t>Buffer</t>
        </is>
      </c>
      <c r="C31" t="n">
        <v>1.2375</v>
      </c>
      <c r="D31" t="n">
        <v>0.009403999999999999</v>
      </c>
      <c r="E31" t="n">
        <v>0.07199999999999999</v>
      </c>
      <c r="F31" t="n">
        <v>0.059</v>
      </c>
      <c r="G31" t="n">
        <v>0.168</v>
      </c>
      <c r="H31" t="n">
        <v>0.139</v>
      </c>
      <c r="I31">
        <f>((D43) + (D32 + D33 + D34 + D35 + D36 + D37 + D38 + D39 + D40 + D41 + D42))</f>
        <v/>
      </c>
      <c r="J31">
        <f>(((D43) + (D32 + D33 + D34 + D35 + D36 + D37 + D38 + D39 + D40 + D41 + D42))*C31)</f>
        <v/>
      </c>
    </row>
    <row r="32">
      <c r="A32" t="inlineStr">
        <is>
          <t>INT_L_X40Y44/WW4BEG1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INT_L_X36Y44/WW4END1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CLBLL_L_X40Y44/CLBLL_WW4A1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CLBLM_R_X39Y44/CLBLM_WW4A1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INT_R_X39Y44/WW4A1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INT_L_X38Y44/WW4B1</t>
        </is>
      </c>
      <c r="B37" t="inlineStr">
        <is>
          <t>Part of wire</t>
        </is>
      </c>
      <c r="C37" t="n">
        <v>0</v>
      </c>
      <c r="D37" t="n">
        <v>0</v>
      </c>
    </row>
    <row r="38">
      <c r="A38" t="inlineStr">
        <is>
          <t>CLBLL_L_X38Y44/CLBLL_WW4C1</t>
        </is>
      </c>
      <c r="B38" t="inlineStr">
        <is>
          <t>Part of wire</t>
        </is>
      </c>
      <c r="C38" t="n">
        <v>0</v>
      </c>
      <c r="D38" t="n">
        <v>0</v>
      </c>
    </row>
    <row r="39">
      <c r="A39" t="inlineStr">
        <is>
          <t>VBRK_X96Y46/VBRK_WW4C1</t>
        </is>
      </c>
      <c r="B39" t="inlineStr">
        <is>
          <t>Part of wire</t>
        </is>
      </c>
      <c r="C39" t="n">
        <v>0.01211</v>
      </c>
      <c r="D39" t="n">
        <v>0.00162</v>
      </c>
    </row>
    <row r="40">
      <c r="A40" t="inlineStr">
        <is>
          <t>BRAM_R_X37Y40/BRAM_WW4C1_4</t>
        </is>
      </c>
      <c r="B40" t="inlineStr">
        <is>
          <t>Part of wire</t>
        </is>
      </c>
      <c r="C40" t="n">
        <v>0.26892</v>
      </c>
      <c r="D40" t="n">
        <v>0.05565999999999999</v>
      </c>
    </row>
    <row r="41">
      <c r="A41" t="inlineStr">
        <is>
          <t>BRAM_INT_INTERFACE_R_X37Y44/INT_INTERFACE_WW4C1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INT_R_X37Y44/WW4C1</t>
        </is>
      </c>
      <c r="B42" t="inlineStr">
        <is>
          <t>Part of wire</t>
        </is>
      </c>
      <c r="C42" t="n">
        <v>0</v>
      </c>
      <c r="D42" t="n">
        <v>0</v>
      </c>
      <c r="I42">
        <f>(((D32 + D33 + D34 + D35 + D36 + D37 + D38 + D39 + D40 + D41 + D42)/2) + (D43))</f>
        <v/>
      </c>
      <c r="J42">
        <f>((C32 + C33 + C34 + C35 + C36 + C37 + C38 + C39 + C40 + C41 + C42)*(((D32 + D33 + D34 + D35 + D36 + D37 + D38 + D39 + D40 + D41 + D42)/2) + (D43)))</f>
        <v/>
      </c>
    </row>
    <row r="43">
      <c r="A43" t="inlineStr">
        <is>
          <t>INT_L_X36Y44/INT_L.WW4END1-&gt;&gt;WW4BEG1</t>
        </is>
      </c>
      <c r="B43" t="inlineStr">
        <is>
          <t>Buffer</t>
        </is>
      </c>
      <c r="C43" t="n">
        <v>1.2375</v>
      </c>
      <c r="D43" t="n">
        <v>0.009403999999999999</v>
      </c>
      <c r="E43" t="n">
        <v>0.07199999999999999</v>
      </c>
      <c r="F43" t="n">
        <v>0.059</v>
      </c>
      <c r="G43" t="n">
        <v>0.168</v>
      </c>
      <c r="H43" t="n">
        <v>0.139</v>
      </c>
      <c r="I43">
        <f>((D55) + (D44 + D45 + D46 + D47 + D48 + D49 + D50 + D51 + D52 + D53 + D54))</f>
        <v/>
      </c>
      <c r="J43">
        <f>(((D55) + (D44 + D45 + D46 + D47 + D48 + D49 + D50 + D51 + D52 + D53 + D54))*C43)</f>
        <v/>
      </c>
    </row>
    <row r="44">
      <c r="A44" t="inlineStr">
        <is>
          <t>INT_L_X36Y44/WW4BEG1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INT_L_X32Y44/WW4END1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CLBLM_L_X36Y44/CLBLM_WW4A1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CLBLM_R_X35Y44/CLBLM_WW4A1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INT_R_X35Y44/WW4A1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INT_L_X34Y44/WW4B1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INT_INTERFACE_L_X34Y44/INT_INTERFACE_WW4C1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DSP_L_X34Y40/DSP_WW4C1_4</t>
        </is>
      </c>
      <c r="B51" t="inlineStr">
        <is>
          <t>Part of wire</t>
        </is>
      </c>
      <c r="C51" t="n">
        <v>0.04743</v>
      </c>
      <c r="D51" t="n">
        <v>0.011</v>
      </c>
    </row>
    <row r="52">
      <c r="A52" t="inlineStr">
        <is>
          <t>VBRK_X85Y46/VBRK_WW4C1</t>
        </is>
      </c>
      <c r="B52" t="inlineStr">
        <is>
          <t>Part of wire</t>
        </is>
      </c>
      <c r="C52" t="n">
        <v>0.01211</v>
      </c>
      <c r="D52" t="n">
        <v>0.00162</v>
      </c>
    </row>
    <row r="53">
      <c r="A53" t="inlineStr">
        <is>
          <t>CLBLM_R_X33Y44/CLBLM_WW4C1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INT_R_X33Y44/WW4C1</t>
        </is>
      </c>
      <c r="B54" t="inlineStr">
        <is>
          <t>Part of wire</t>
        </is>
      </c>
      <c r="C54" t="n">
        <v>0</v>
      </c>
      <c r="D54" t="n">
        <v>0</v>
      </c>
      <c r="I54">
        <f>(((D44 + D45 + D46 + D47 + D48 + D49 + D50 + D51 + D52 + D53 + D54)/2) + (D55))</f>
        <v/>
      </c>
      <c r="J54">
        <f>((C44 + C45 + C46 + C47 + C48 + C49 + C50 + C51 + C52 + C53 + C54)*(((D44 + D45 + D46 + D47 + D48 + D49 + D50 + D51 + D52 + D53 + D54)/2) + (D55)))</f>
        <v/>
      </c>
    </row>
    <row r="55">
      <c r="A55" t="inlineStr">
        <is>
          <t>INT_L_X32Y44/INT_L.WW4END1-&gt;&gt;WW4BEG1</t>
        </is>
      </c>
      <c r="B55" t="inlineStr">
        <is>
          <t>Buffer</t>
        </is>
      </c>
      <c r="C55" t="n">
        <v>1.2375</v>
      </c>
      <c r="D55" t="n">
        <v>0.009403999999999999</v>
      </c>
      <c r="E55" t="n">
        <v>0.07199999999999999</v>
      </c>
      <c r="F55" t="n">
        <v>0.059</v>
      </c>
      <c r="G55" t="n">
        <v>0.168</v>
      </c>
      <c r="H55" t="n">
        <v>0.139</v>
      </c>
      <c r="I55">
        <f>((D67) + (D56 + D57 + D58 + D59 + D60 + D61 + D62 + D63 + D64 + D65 + D66))</f>
        <v/>
      </c>
      <c r="J55">
        <f>(((D67) + (D56 + D57 + D58 + D59 + D60 + D61 + D62 + D63 + D64 + D65 + D66))*C55)</f>
        <v/>
      </c>
    </row>
    <row r="56">
      <c r="A56" t="inlineStr">
        <is>
          <t>INT_L_X32Y44/WW4BEG1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INT_L_X28Y44/WW4END1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CLBLM_L_X32Y44/CLBLM_WW4A1</t>
        </is>
      </c>
      <c r="B58" t="inlineStr">
        <is>
          <t>Part of wire</t>
        </is>
      </c>
      <c r="C58" t="n">
        <v>0</v>
      </c>
      <c r="D58" t="n">
        <v>0</v>
      </c>
    </row>
    <row r="59">
      <c r="A59" t="inlineStr">
        <is>
          <t>VBRK_X80Y46/VBRK_WW4A1</t>
        </is>
      </c>
      <c r="B59" t="inlineStr">
        <is>
          <t>Part of wire</t>
        </is>
      </c>
      <c r="C59" t="n">
        <v>0.01211</v>
      </c>
      <c r="D59" t="n">
        <v>0.00162</v>
      </c>
    </row>
    <row r="60">
      <c r="A60" t="inlineStr">
        <is>
          <t>CLBLL_R_X31Y44/CLBLL_WW4A1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INT_R_X31Y44/WW4A1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INT_L_X30Y44/WW4B1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BRAM_INT_INTERFACE_L_X30Y44/INT_INTERFACE_WW4C1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BRAM_L_X30Y40/BRAM_WW4C1_4</t>
        </is>
      </c>
      <c r="B64" t="inlineStr">
        <is>
          <t>Part of wire</t>
        </is>
      </c>
      <c r="C64" t="n">
        <v>0.26892</v>
      </c>
      <c r="D64" t="n">
        <v>0.05565999999999999</v>
      </c>
    </row>
    <row r="65">
      <c r="A65" t="inlineStr">
        <is>
          <t>CLBLM_R_X29Y44/CLBLM_WW4C1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INT_R_X29Y44/WW4C1</t>
        </is>
      </c>
      <c r="B66" t="inlineStr">
        <is>
          <t>Part of wire</t>
        </is>
      </c>
      <c r="C66" t="n">
        <v>0</v>
      </c>
      <c r="D66" t="n">
        <v>0</v>
      </c>
      <c r="I66">
        <f>(((D56 + D57 + D58 + D59 + D60 + D61 + D62 + D63 + D64 + D65 + D66)/2) + (D67))</f>
        <v/>
      </c>
      <c r="J66">
        <f>((C56 + C57 + C58 + C59 + C60 + C61 + C62 + C63 + C64 + C65 + C66)*(((D56 + D57 + D58 + D59 + D60 + D61 + D62 + D63 + D64 + D65 + D66)/2) + (D67)))</f>
        <v/>
      </c>
    </row>
    <row r="67">
      <c r="A67" t="inlineStr">
        <is>
          <t>INT_L_X28Y44/INT_L.WW4END1-&gt;&gt;WW4BEG1</t>
        </is>
      </c>
      <c r="B67" t="inlineStr">
        <is>
          <t>Buffer</t>
        </is>
      </c>
      <c r="C67" t="n">
        <v>1.2375</v>
      </c>
      <c r="D67" t="n">
        <v>0.009403999999999999</v>
      </c>
      <c r="E67" t="n">
        <v>0.07199999999999999</v>
      </c>
      <c r="F67" t="n">
        <v>0.059</v>
      </c>
      <c r="G67" t="n">
        <v>0.168</v>
      </c>
      <c r="H67" t="n">
        <v>0.139</v>
      </c>
      <c r="I67">
        <f>((D78) + (D68 + D69 + D70 + D71 + D72 + D73 + D74 + D75 + D76 + D77))</f>
        <v/>
      </c>
      <c r="J67">
        <f>(((D78) + (D68 + D69 + D70 + D71 + D72 + D73 + D74 + D75 + D76 + D77))*C67)</f>
        <v/>
      </c>
    </row>
    <row r="68">
      <c r="A68" t="inlineStr">
        <is>
          <t>INT_L_X28Y44/WW4BEG1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INT_L_X24Y44/WW4END1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CLBLL_L_X28Y44/CLBLL_WW4A1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CLBLM_R_X27Y44/CLBLM_WW4A1</t>
        </is>
      </c>
      <c r="B71" t="inlineStr">
        <is>
          <t>Part of wire</t>
        </is>
      </c>
      <c r="C71" t="n">
        <v>0</v>
      </c>
      <c r="D71" t="n">
        <v>0</v>
      </c>
    </row>
    <row r="72">
      <c r="A72" t="inlineStr">
        <is>
          <t>INT_R_X27Y44/WW4A1</t>
        </is>
      </c>
      <c r="B72" t="inlineStr">
        <is>
          <t>Part of wire</t>
        </is>
      </c>
      <c r="C72" t="n">
        <v>0</v>
      </c>
      <c r="D72" t="n">
        <v>0</v>
      </c>
    </row>
    <row r="73">
      <c r="A73" t="inlineStr">
        <is>
          <t>INT_L_X26Y44/WW4B1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CLBLL_L_X26Y44/CLBLL_WW4C1</t>
        </is>
      </c>
      <c r="B74" t="inlineStr">
        <is>
          <t>Part of wire</t>
        </is>
      </c>
      <c r="C74" t="n">
        <v>0</v>
      </c>
      <c r="D74" t="n">
        <v>0</v>
      </c>
    </row>
    <row r="75">
      <c r="A75" t="inlineStr">
        <is>
          <t>VBRK_X66Y46/VBRK_WW4C1</t>
        </is>
      </c>
      <c r="B75" t="inlineStr">
        <is>
          <t>Part of wire</t>
        </is>
      </c>
      <c r="C75" t="n">
        <v>0.01211</v>
      </c>
      <c r="D75" t="n">
        <v>0.00162</v>
      </c>
    </row>
    <row r="76">
      <c r="A76" t="inlineStr">
        <is>
          <t>CLBLM_R_X25Y44/CLBLM_WW4C1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INT_R_X25Y44/WW4C1</t>
        </is>
      </c>
      <c r="B77" t="inlineStr">
        <is>
          <t>Part of wire</t>
        </is>
      </c>
      <c r="C77" t="n">
        <v>0</v>
      </c>
      <c r="D77" t="n">
        <v>0</v>
      </c>
      <c r="I77">
        <f>(((D68 + D69 + D70 + D71 + D72 + D73 + D74 + D75 + D76 + D77)/2) + (D78))</f>
        <v/>
      </c>
      <c r="J77">
        <f>((C68 + C69 + C70 + C71 + C72 + C73 + C74 + C75 + C76 + C77)*(((D68 + D69 + D70 + D71 + D72 + D73 + D74 + D75 + D76 + D77)/2) + (D78)))</f>
        <v/>
      </c>
    </row>
    <row r="78">
      <c r="A78" t="inlineStr">
        <is>
          <t>INT_L_X24Y44/INT_L.WW4END1-&gt;&gt;WW4BEG1</t>
        </is>
      </c>
      <c r="B78" t="inlineStr">
        <is>
          <t>Buffer</t>
        </is>
      </c>
      <c r="C78" t="n">
        <v>1.2375</v>
      </c>
      <c r="D78" t="n">
        <v>0.009403999999999999</v>
      </c>
      <c r="E78" t="n">
        <v>0.07199999999999999</v>
      </c>
      <c r="F78" t="n">
        <v>0.059</v>
      </c>
      <c r="G78" t="n">
        <v>0.168</v>
      </c>
      <c r="H78" t="n">
        <v>0.139</v>
      </c>
      <c r="I78">
        <f>((D90) + (D79 + D80 + D81 + D82 + D83 + D84 + D85 + D86 + D87 + D88 + D89))</f>
        <v/>
      </c>
      <c r="J78">
        <f>(((D90) + (D79 + D80 + D81 + D82 + D83 + D84 + D85 + D86 + D87 + D88 + D89))*C78)</f>
        <v/>
      </c>
    </row>
    <row r="79">
      <c r="A79" t="inlineStr">
        <is>
          <t>INT_L_X24Y44/WW4BEG1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INT_L_X20Y44/WW4END1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CLBLL_L_X24Y44/CLBLL_WW4A1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VBRK_X61Y46/VBRK_WW4A1</t>
        </is>
      </c>
      <c r="B82" t="inlineStr">
        <is>
          <t>Part of wire</t>
        </is>
      </c>
      <c r="C82" t="n">
        <v>0.01211</v>
      </c>
      <c r="D82" t="n">
        <v>0.00162</v>
      </c>
    </row>
    <row r="83">
      <c r="A83" t="inlineStr">
        <is>
          <t>CLK_FEED_X60Y46/CLK_FEED_WW4A1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INT_INTERFACE_R_X23Y44/INT_INTERFACE_WW4A1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INT_R_X23Y44/WW4A1</t>
        </is>
      </c>
      <c r="B85" t="inlineStr">
        <is>
          <t>Part of wire</t>
        </is>
      </c>
      <c r="C85" t="n">
        <v>0</v>
      </c>
      <c r="D85" t="n">
        <v>0</v>
      </c>
    </row>
    <row r="86">
      <c r="A86" t="inlineStr">
        <is>
          <t>INT_L_X22Y44/WW4B1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CLBLM_L_X22Y44/CLBLM_WW4C1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CLBLL_R_X21Y44/CLBLL_WW4C1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INT_R_X21Y44/WW4C1</t>
        </is>
      </c>
      <c r="B89" t="inlineStr">
        <is>
          <t>Part of wire</t>
        </is>
      </c>
      <c r="C89" t="n">
        <v>0</v>
      </c>
      <c r="D89" t="n">
        <v>0</v>
      </c>
      <c r="I89">
        <f>(((D79 + D80 + D81 + D82 + D83 + D84 + D85 + D86 + D87 + D88 + D89)/2) + (D90))</f>
        <v/>
      </c>
      <c r="J89">
        <f>((C79 + C80 + C81 + C82 + C83 + C84 + C85 + C86 + C87 + C88 + C89)*(((D79 + D80 + D81 + D82 + D83 + D84 + D85 + D86 + D87 + D88 + D89)/2) + (D90)))</f>
        <v/>
      </c>
    </row>
    <row r="90">
      <c r="A90" t="inlineStr">
        <is>
          <t>INT_L_X20Y44/INT_L.WW4END1-&gt;&gt;WW4BEG1</t>
        </is>
      </c>
      <c r="B90" t="inlineStr">
        <is>
          <t>Buffer</t>
        </is>
      </c>
      <c r="C90" t="n">
        <v>1.2375</v>
      </c>
      <c r="D90" t="n">
        <v>0.009403999999999999</v>
      </c>
      <c r="E90" t="n">
        <v>0.07199999999999999</v>
      </c>
      <c r="F90" t="n">
        <v>0.059</v>
      </c>
      <c r="G90" t="n">
        <v>0.168</v>
      </c>
      <c r="H90" t="n">
        <v>0.139</v>
      </c>
      <c r="I90">
        <f>((D114 + D127) + (D91 + D92 + D93 + D94 + D95 + D96 + D97 + D98 + D99 + D100 + D101 + D102 + D103 + D104 + D105 + D106 + D107 + D108 + D109 + D110 + D111 + D112 + D113))</f>
        <v/>
      </c>
      <c r="J90">
        <f>(((D114 + D127) + (D91 + D92 + D93 + D94 + D95 + D96 + D97 + D98 + D99 + D100 + D101 + D102 + D103 + D104 + D105 + D106 + D107 + D108 + D109 + D110 + D111 + D112 + D113))*C90)</f>
        <v/>
      </c>
    </row>
    <row r="91">
      <c r="A91" t="inlineStr">
        <is>
          <t>INT_L_X20Y44/WW4BEG1</t>
        </is>
      </c>
      <c r="B91" t="inlineStr">
        <is>
          <t>Part of wire</t>
        </is>
      </c>
      <c r="C91" t="n">
        <v>0</v>
      </c>
      <c r="D91" t="n">
        <v>0</v>
      </c>
    </row>
    <row r="92">
      <c r="A92" t="inlineStr">
        <is>
          <t>INT_L_X10Y44/WW4END1</t>
        </is>
      </c>
      <c r="B92" t="inlineStr">
        <is>
          <t>Part of wire</t>
        </is>
      </c>
      <c r="C92" t="n">
        <v>0</v>
      </c>
      <c r="D92" t="n">
        <v>0</v>
      </c>
    </row>
    <row r="93">
      <c r="A93" t="inlineStr">
        <is>
          <t>CLBLM_L_X20Y44/CLBLM_WW4A1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CLBLL_R_X19Y44/CLBLL_WW4A1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INT_R_X19Y44/WW4A1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INT_L_X18Y44/WW4B1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INT_INTERFACE_L_X18Y44/INT_INTERFACE_WW4C1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VFRAME_X47Y46/VFRAME_WW4C1</t>
        </is>
      </c>
      <c r="B98" t="inlineStr">
        <is>
          <t>Part of wire</t>
        </is>
      </c>
      <c r="C98" t="n">
        <v>0.04367</v>
      </c>
      <c r="D98" t="n">
        <v>0.00584</v>
      </c>
    </row>
    <row r="99">
      <c r="A99" t="inlineStr">
        <is>
          <t>CFG_CENTER_TOP_X46Y42/CFG_CENTER_WW4C1_4</t>
        </is>
      </c>
      <c r="B99" t="inlineStr">
        <is>
          <t>Part of wire</t>
        </is>
      </c>
      <c r="C99" t="n">
        <v>0.3254</v>
      </c>
      <c r="D99" t="n">
        <v>0.06454399999999999</v>
      </c>
    </row>
    <row r="100">
      <c r="A100" t="inlineStr">
        <is>
          <t>INT_FEEDTHRU_2_X45Y46/INT_FEEDTHRU_2_WW4C1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INT_FEEDTHRU_2_X44Y46/INT_FEEDTHRU_2_WW4C1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INT_FEEDTHRU_1_X43Y46/INT_FEEDTHRU_1_WW4C1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INT_FEEDTHRU_1_X42Y46/INT_FEEDTHRU_1_WW4C1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INT_FEEDTHRU_2_X41Y46/INT_FEEDTHRU_2_WW4C1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INT_FEEDTHRU_2_X40Y46/INT_FEEDTHRU_2_WW4C1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INT_FEEDTHRU_1_X39Y46/INT_FEEDTHRU_1_WW4C1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INT_FEEDTHRU_1_X38Y46/INT_FEEDTHRU_1_WW4C1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INT_FEEDTHRU_2_X37Y46/INT_FEEDTHRU_2_WW4C1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INT_FEEDTHRU_2_X36Y46/INT_FEEDTHRU_2_WW4C1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INT_FEEDTHRU_1_X35Y46/INT_FEEDTHRU_1_WW4C1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VBRK_X34Y46/VBRK_WW4C1</t>
        </is>
      </c>
      <c r="B111" t="inlineStr">
        <is>
          <t>Part of wire</t>
        </is>
      </c>
      <c r="C111" t="n">
        <v>0.01211</v>
      </c>
      <c r="D111" t="n">
        <v>0.00162</v>
      </c>
    </row>
    <row r="112">
      <c r="A112" t="inlineStr">
        <is>
          <t>CLBLM_R_X11Y44/CLBLM_WW4C1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INT_R_X11Y44/WW4C1</t>
        </is>
      </c>
      <c r="B113" t="inlineStr">
        <is>
          <t>Part of wire</t>
        </is>
      </c>
      <c r="C113" t="n">
        <v>0</v>
      </c>
      <c r="D113" t="n">
        <v>0</v>
      </c>
      <c r="I113">
        <f>(((D91 + D92 + D93 + D94 + D95 + D96 + D97 + D98 + D99 + D100 + D101 + D102 + D103 + D104 + D105 + D106 + D107 + D108 + D109 + D110 + D111 + D112 + D113)/2) + (D114 + D127))</f>
        <v/>
      </c>
      <c r="J113">
        <f>((C91 + C92 + C93 + C94 + C95 + C96 + C97 + C98 + C99 + C100 + C101 + C102 + C103 + C104 + C105 + C106 + C107 + C108 + C109 + C110 + C111 + C112 + C113)*(((D91 + D92 + D93 + D94 + D95 + D96 + D97 + D98 + D99 + D100 + D101 + D102 + D103 + D104 + D105 + D106 + D107 + D108 + D109 + D110 + D111 + D112 + D113)/2) + (D114 + D127)))</f>
        <v/>
      </c>
    </row>
    <row r="114">
      <c r="A114" t="inlineStr">
        <is>
          <t>INT_L_X10Y44/INT_L.WW4END1-&gt;&gt;GFAN0</t>
        </is>
      </c>
      <c r="B114" t="inlineStr">
        <is>
          <t>Buffer</t>
        </is>
      </c>
      <c r="C114" t="n">
        <v>1.64345225</v>
      </c>
      <c r="D114" t="n">
        <v>0.007485</v>
      </c>
      <c r="E114" t="n">
        <v>0.07199999999999999</v>
      </c>
      <c r="F114" t="n">
        <v>0.059</v>
      </c>
      <c r="G114" t="n">
        <v>0.17</v>
      </c>
      <c r="H114" t="n">
        <v>0.141</v>
      </c>
      <c r="I114">
        <f>((D116) + (D115))</f>
        <v/>
      </c>
      <c r="J114">
        <f>(((D116) + (D115))*C114)</f>
        <v/>
      </c>
    </row>
    <row r="115">
      <c r="A115" t="inlineStr">
        <is>
          <t>INT_L_X10Y44/GFAN0</t>
        </is>
      </c>
      <c r="B115" t="inlineStr">
        <is>
          <t>Part of wire</t>
        </is>
      </c>
      <c r="C115" t="n">
        <v>0</v>
      </c>
      <c r="D115" t="n">
        <v>0</v>
      </c>
      <c r="I115">
        <f>(((D115)/2) + (D116))</f>
        <v/>
      </c>
      <c r="J115">
        <f>((C115)*(((D115)/2) + (D116)))</f>
        <v/>
      </c>
    </row>
    <row r="116">
      <c r="A116" t="inlineStr">
        <is>
          <t>INT_L_X10Y44/INT_L.GFAN0-&gt;&gt;IMUX_L2</t>
        </is>
      </c>
      <c r="B116" t="inlineStr">
        <is>
          <t>Buffer</t>
        </is>
      </c>
      <c r="C116" t="n">
        <v>1.6107141875</v>
      </c>
      <c r="D116" t="n">
        <v>0.007713</v>
      </c>
      <c r="E116" t="n">
        <v>0.047</v>
      </c>
      <c r="F116" t="n">
        <v>0.038</v>
      </c>
      <c r="G116" t="n">
        <v>0.138</v>
      </c>
      <c r="H116" t="n">
        <v>0.114</v>
      </c>
      <c r="I116">
        <f>((((D121) + (D120))) + (D117 + D118))</f>
        <v/>
      </c>
      <c r="J116">
        <f>(((((D121) + (D120))) + (D117 + D118))*C116)</f>
        <v/>
      </c>
    </row>
    <row r="117">
      <c r="A117" t="inlineStr">
        <is>
          <t>INT_L_X10Y44/IMUX_L2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CLBLM_L_X10Y44/CLBLM_IMUX2</t>
        </is>
      </c>
      <c r="B118" t="inlineStr">
        <is>
          <t>Part of wire</t>
        </is>
      </c>
      <c r="C118" t="n">
        <v>0</v>
      </c>
      <c r="D118" t="n">
        <v>0</v>
      </c>
      <c r="I118">
        <f>(((D117 + D118)/2) + (((D121) + (D120))))</f>
        <v/>
      </c>
      <c r="J118">
        <f>((C117 + C118)*(((D117 + D118)/2) + (((D121) + (D120)))))</f>
        <v/>
      </c>
    </row>
    <row r="119">
      <c r="A119" t="inlineStr">
        <is>
          <t>CLBLM_L_X10Y44/CLBLM_L.CLBLM_IMUX2-&gt;CLBLM_M_A2</t>
        </is>
      </c>
      <c r="B119" t="inlineStr">
        <is>
          <t>PassTransistor</t>
        </is>
      </c>
      <c r="C119" t="n">
        <v>0</v>
      </c>
      <c r="E119" t="n">
        <v>0</v>
      </c>
      <c r="F119" t="n">
        <v>0</v>
      </c>
      <c r="G119" t="n">
        <v>0</v>
      </c>
      <c r="H119" t="n">
        <v>0</v>
      </c>
      <c r="I119">
        <f>((D121) + (D120))</f>
        <v/>
      </c>
      <c r="J119">
        <f>(((D121) + (D120))*C119)</f>
        <v/>
      </c>
    </row>
    <row r="120">
      <c r="A120" t="inlineStr">
        <is>
          <t>CLBLM_L_X10Y44/CLBLM_M_A2</t>
        </is>
      </c>
      <c r="B120" t="inlineStr">
        <is>
          <t>Part of wire</t>
        </is>
      </c>
      <c r="C120" t="n">
        <v>0</v>
      </c>
      <c r="D120" t="n">
        <v>0</v>
      </c>
      <c r="I120">
        <f>(((D120)/2) + (D121))</f>
        <v/>
      </c>
      <c r="J120">
        <f>((C120)*(((D120)/2) + (D121)))</f>
        <v/>
      </c>
    </row>
    <row r="121">
      <c r="A121" t="inlineStr">
        <is>
          <t>ALU1/readData2[9]_i_3/I0</t>
        </is>
      </c>
      <c r="B121" t="inlineStr">
        <is>
          <t>Inpin</t>
        </is>
      </c>
      <c r="D121" t="n">
        <v>0</v>
      </c>
      <c r="E121" t="n">
        <v>0.216</v>
      </c>
      <c r="F121" t="n">
        <v>0.174</v>
      </c>
      <c r="G121" t="n">
        <v>0.512</v>
      </c>
      <c r="H121" t="n">
        <v>0.413</v>
      </c>
    </row>
    <row r="122">
      <c r="A122" t="inlineStr">
        <is>
          <t>sw_IBUF[9]: sw_IBUF[9]_inst/O to ALU1/readData2[9]_i_3/I0 sum delays</t>
        </is>
      </c>
      <c r="E122">
        <f>(E2 + E5 + E7 + E9 + E11 + E15 + E18 + E22 + E31 + E43 + E55 + E67 + E78 + E90 + E114 + E116 + E119 + E121)</f>
        <v/>
      </c>
      <c r="F122">
        <f>(F2 + F5 + F7 + F9 + F11 + F15 + F18 + F22 + F31 + F43 + F55 + F67 + F78 + F90 + F114 + F116 + F119 + F121)</f>
        <v/>
      </c>
      <c r="G122">
        <f>(G2 + G5 + G7 + G9 + G11 + G15 + G18 + G22 + G31 + G43 + G55 + G67 + G78 + G90 + G114 + G116 + G119 + G121)</f>
        <v/>
      </c>
      <c r="H122">
        <f>(H2 + H5 + H7 + H9 + H11 + H15 + H18 + H22 + H31 + H43 + H55 + H67 + H78 + H90 + H114 + H116 + H119 + H121)</f>
        <v/>
      </c>
      <c r="J122">
        <f>(J2 + J4 + J5 + J6 + J7 + J8 + J9 + J10 + J11 + J14 + J15 + J17 + J18 + J21 + J22 + J30 + J31 + J42 + J43 + J54 + J55 + J66 + J67 + J77 + J78 + J89 + J90 + J113 + J114 + J115 + J116 + J118 + J119 + J120 + J121)</f>
        <v/>
      </c>
    </row>
    <row r="123">
      <c r="A123" t="inlineStr">
        <is>
          <t>sw_IBUF[9]: sw_IBUF[9]_inst/O to ALU1/readData2[9]_i_3/I0sum delays + cap delay</t>
        </is>
      </c>
      <c r="E123">
        <f>1000*(E122 + J122)</f>
        <v/>
      </c>
      <c r="F123">
        <f>1000*(F122 + J122)</f>
        <v/>
      </c>
      <c r="G123">
        <f>1000*(G122 + J122)</f>
        <v/>
      </c>
      <c r="H123">
        <f>1000*(H122 + J122)</f>
        <v/>
      </c>
    </row>
    <row r="125">
      <c r="A125" t="inlineStr">
        <is>
          <t>sw_IBUF[9]: sw_IBUF[9]_inst/O to ALU1/readData2[9]_i_3/I0Total delay (from Vivado)</t>
        </is>
      </c>
      <c r="E125" t="inlineStr">
        <is>
          <t>1458</t>
        </is>
      </c>
      <c r="F125" t="inlineStr">
        <is>
          <t>1266</t>
        </is>
      </c>
      <c r="G125" t="inlineStr">
        <is>
          <t>2401</t>
        </is>
      </c>
      <c r="H125" t="inlineStr">
        <is>
          <t>2048</t>
        </is>
      </c>
    </row>
    <row r="127">
      <c r="A127" t="inlineStr">
        <is>
          <t>INT_L_X10Y44/INT_L.WW4END1-&gt;&gt;NW2BEG1</t>
        </is>
      </c>
      <c r="B127" t="inlineStr">
        <is>
          <t>Buffer</t>
        </is>
      </c>
      <c r="C127" t="n">
        <v>1.1851186875</v>
      </c>
      <c r="D127" t="n">
        <v>0.008473000000000001</v>
      </c>
      <c r="E127" t="n">
        <v>0.041</v>
      </c>
      <c r="F127" t="n">
        <v>0.033</v>
      </c>
      <c r="G127" t="n">
        <v>0.137</v>
      </c>
      <c r="H127" t="n">
        <v>0.113</v>
      </c>
      <c r="I127">
        <f>((D135 + D153) + (D128 + D129 + D130 + D131 + D132 + D133 + D134))</f>
        <v/>
      </c>
      <c r="J127">
        <f>(((D135 + D153) + (D128 + D129 + D130 + D131 + D132 + D133 + D134))*C127)</f>
        <v/>
      </c>
    </row>
    <row r="128">
      <c r="A128" t="inlineStr">
        <is>
          <t>INT_L_X10Y44/NW2BEG1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INT_R_X9Y45/NW2END1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INT_L_X10Y45/NW2A1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CLBLM_L_X10Y45/CLBLM_NW2A1</t>
        </is>
      </c>
      <c r="B131" t="inlineStr">
        <is>
          <t>Part of wire</t>
        </is>
      </c>
      <c r="C131" t="n">
        <v>0.091532</v>
      </c>
      <c r="D131" t="n">
        <v>0.005884</v>
      </c>
    </row>
    <row r="132">
      <c r="A132" t="inlineStr">
        <is>
          <t>VBRK_X29Y47/VBRK_NW2A1</t>
        </is>
      </c>
      <c r="B132" t="inlineStr">
        <is>
          <t>Part of wire</t>
        </is>
      </c>
      <c r="C132" t="n">
        <v>0.01211</v>
      </c>
      <c r="D132" t="n">
        <v>0.00162</v>
      </c>
    </row>
    <row r="133">
      <c r="A133" t="inlineStr">
        <is>
          <t>DSP_R_X9Y45/DSP_NW2A1_0</t>
        </is>
      </c>
      <c r="B133" t="inlineStr">
        <is>
          <t>Part of wire</t>
        </is>
      </c>
      <c r="C133" t="n">
        <v>0.04743</v>
      </c>
      <c r="D133" t="n">
        <v>0.011</v>
      </c>
    </row>
    <row r="134">
      <c r="A134" t="inlineStr">
        <is>
          <t>INT_INTERFACE_R_X9Y45/INT_INTERFACE_NW2A1</t>
        </is>
      </c>
      <c r="B134" t="inlineStr">
        <is>
          <t>Part of wire</t>
        </is>
      </c>
      <c r="C134" t="n">
        <v>0</v>
      </c>
      <c r="D134" t="n">
        <v>0</v>
      </c>
      <c r="I134">
        <f>(((D128 + D129 + D130 + D131 + D132 + D133 + D134)/2) + (D135 + D153))</f>
        <v/>
      </c>
      <c r="J134">
        <f>((C128 + C129 + C130 + C131 + C132 + C133 + C134)*(((D128 + D129 + D130 + D131 + D132 + D133 + D134)/2) + (D135 + D153)))</f>
        <v/>
      </c>
    </row>
    <row r="135">
      <c r="A135" t="inlineStr">
        <is>
          <t>INT_R_X9Y45/INT_R.NW2END1-&gt;&gt;WL1BEG_N3</t>
        </is>
      </c>
      <c r="B135" t="inlineStr">
        <is>
          <t>Buffer</t>
        </is>
      </c>
      <c r="C135" t="n">
        <v>1.16220225</v>
      </c>
      <c r="D135" t="n">
        <v>0.008429000000000001</v>
      </c>
      <c r="E135" t="n">
        <v>0.042</v>
      </c>
      <c r="F135" t="n">
        <v>0.034</v>
      </c>
      <c r="G135" t="n">
        <v>0.124</v>
      </c>
      <c r="H135" t="n">
        <v>0.103</v>
      </c>
      <c r="I135">
        <f>((D140) + (D136 + D137 + D138 + D139))</f>
        <v/>
      </c>
      <c r="J135">
        <f>(((D140) + (D136 + D137 + D138 + D139))*C135)</f>
        <v/>
      </c>
    </row>
    <row r="136">
      <c r="A136" t="inlineStr">
        <is>
          <t>INT_R_X9Y45/WL1BEG_N3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INT_L_X8Y44/WL1END3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INT_L_X8Y45/WL1END_N1_3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INT_R_X9Y44/WL1BEG3</t>
        </is>
      </c>
      <c r="B139" t="inlineStr">
        <is>
          <t>Part of wire</t>
        </is>
      </c>
      <c r="C139" t="n">
        <v>0</v>
      </c>
      <c r="D139" t="n">
        <v>0</v>
      </c>
      <c r="I139">
        <f>(((D136 + D137 + D138 + D139)/2) + (D140))</f>
        <v/>
      </c>
      <c r="J139">
        <f>((C136 + C137 + C138 + C139)*(((D136 + D137 + D138 + D139)/2) + (D140)))</f>
        <v/>
      </c>
    </row>
    <row r="140">
      <c r="A140" t="inlineStr">
        <is>
          <t>INT_L_X8Y44/INT_L.WL1END3-&gt;&gt;BYP_ALT7</t>
        </is>
      </c>
      <c r="B140" t="inlineStr">
        <is>
          <t>Buffer</t>
        </is>
      </c>
      <c r="C140" t="n">
        <v>0</v>
      </c>
      <c r="D140" t="n">
        <v>0.00757</v>
      </c>
      <c r="E140" t="n">
        <v>0</v>
      </c>
      <c r="F140" t="n">
        <v>0</v>
      </c>
      <c r="G140" t="n">
        <v>0</v>
      </c>
      <c r="H140" t="n">
        <v>0</v>
      </c>
      <c r="I140">
        <f>((D142) + (D141))</f>
        <v/>
      </c>
      <c r="J140">
        <f>(((D142) + (D141))*C140)</f>
        <v/>
      </c>
    </row>
    <row r="141">
      <c r="A141" t="inlineStr">
        <is>
          <t>INT_L_X8Y44/BYP_ALT7</t>
        </is>
      </c>
      <c r="B141" t="inlineStr">
        <is>
          <t>Part of wire</t>
        </is>
      </c>
      <c r="C141" t="n">
        <v>0</v>
      </c>
      <c r="D141" t="n">
        <v>0</v>
      </c>
      <c r="I141">
        <f>(((D141)/2) + (D142))</f>
        <v/>
      </c>
      <c r="J141">
        <f>((C141)*(((D141)/2) + (D142)))</f>
        <v/>
      </c>
    </row>
    <row r="142">
      <c r="A142" t="inlineStr">
        <is>
          <t>INT_L_X8Y44/INT_L.BYP_ALT7-&gt;&gt;BYP_L7</t>
        </is>
      </c>
      <c r="B142" t="inlineStr">
        <is>
          <t>Buffer</t>
        </is>
      </c>
      <c r="C142" t="n">
        <v>3.489880625</v>
      </c>
      <c r="D142" t="n">
        <v>0</v>
      </c>
      <c r="E142" t="n">
        <v>0.055</v>
      </c>
      <c r="F142" t="n">
        <v>0.045</v>
      </c>
      <c r="G142" t="n">
        <v>0.179</v>
      </c>
      <c r="H142" t="n">
        <v>0.148</v>
      </c>
      <c r="I142">
        <f>((((D147) + (D146))) + (D143 + D144))</f>
        <v/>
      </c>
      <c r="J142">
        <f>(((((D147) + (D146))) + (D143 + D144))*C142)</f>
        <v/>
      </c>
    </row>
    <row r="143">
      <c r="A143" t="inlineStr">
        <is>
          <t>INT_L_X8Y44/BYP_L7</t>
        </is>
      </c>
      <c r="B143" t="inlineStr">
        <is>
          <t>Part of wire</t>
        </is>
      </c>
      <c r="C143" t="n">
        <v>0</v>
      </c>
      <c r="D143" t="n">
        <v>0</v>
      </c>
    </row>
    <row r="144">
      <c r="A144" t="inlineStr">
        <is>
          <t>CLBLM_L_X8Y44/CLBLM_BYP7</t>
        </is>
      </c>
      <c r="B144" t="inlineStr">
        <is>
          <t>Part of wire</t>
        </is>
      </c>
      <c r="C144" t="n">
        <v>0</v>
      </c>
      <c r="D144" t="n">
        <v>0</v>
      </c>
      <c r="I144">
        <f>(((D143 + D144)/2) + (((D147) + (D146))))</f>
        <v/>
      </c>
      <c r="J144">
        <f>((C143 + C144)*(((D143 + D144)/2) + (((D147) + (D146)))))</f>
        <v/>
      </c>
    </row>
    <row r="145">
      <c r="A145" t="inlineStr">
        <is>
          <t>CLBLM_L_X8Y44/CLBLM_L.CLBLM_BYP7-&gt;CLBLM_L_DX</t>
        </is>
      </c>
      <c r="B145" t="inlineStr">
        <is>
          <t>PassTransistor</t>
        </is>
      </c>
      <c r="C145" t="n">
        <v>0</v>
      </c>
      <c r="E145" t="n">
        <v>0</v>
      </c>
      <c r="F145" t="n">
        <v>0</v>
      </c>
      <c r="G145" t="n">
        <v>0</v>
      </c>
      <c r="H145" t="n">
        <v>0</v>
      </c>
      <c r="I145">
        <f>((D147) + (D146))</f>
        <v/>
      </c>
      <c r="J145">
        <f>(((D147) + (D146))*C145)</f>
        <v/>
      </c>
    </row>
    <row r="146">
      <c r="A146" t="inlineStr">
        <is>
          <t>CLBLM_L_X8Y44/CLBLM_L_DX</t>
        </is>
      </c>
      <c r="B146" t="inlineStr">
        <is>
          <t>Part of wire</t>
        </is>
      </c>
      <c r="C146" t="n">
        <v>0</v>
      </c>
      <c r="D146" t="n">
        <v>0</v>
      </c>
      <c r="I146">
        <f>(((D146)/2) + (D147))</f>
        <v/>
      </c>
      <c r="J146">
        <f>((C146)*(((D146)/2) + (D147)))</f>
        <v/>
      </c>
    </row>
    <row r="147">
      <c r="A147" t="inlineStr">
        <is>
          <t>Address_register_reg[9]/D</t>
        </is>
      </c>
      <c r="B147" t="inlineStr">
        <is>
          <t>Inpin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t="inlineStr">
        <is>
          <t>sw_IBUF[9]: sw_IBUF[9]_inst/O to Address_register_reg[9]/D sum delays</t>
        </is>
      </c>
      <c r="E148">
        <f>(E2 + E5 + E7 + E9 + E11 + E15 + E18 + E22 + E31 + E43 + E55 + E67 + E78 + E90 + E127 + E135 + E140 + E142 + E145 + E147)</f>
        <v/>
      </c>
      <c r="F148">
        <f>(F2 + F5 + F7 + F9 + F11 + F15 + F18 + F22 + F31 + F43 + F55 + F67 + F78 + F90 + F127 + F135 + F140 + F142 + F145 + F147)</f>
        <v/>
      </c>
      <c r="G148">
        <f>(G2 + G5 + G7 + G9 + G11 + G15 + G18 + G22 + G31 + G43 + G55 + G67 + G78 + G90 + G127 + G135 + G140 + G142 + G145 + G147)</f>
        <v/>
      </c>
      <c r="H148">
        <f>(H2 + H5 + H7 + H9 + H11 + H15 + H18 + H22 + H31 + H43 + H55 + H67 + H78 + H90 + H127 + H135 + H140 + H142 + H145 + H147)</f>
        <v/>
      </c>
      <c r="J148">
        <f>(J2 + J4 + J5 + J6 + J7 + J8 + J9 + J10 + J11 + J14 + J15 + J17 + J18 + J21 + J22 + J30 + J31 + J42 + J43 + J54 + J55 + J66 + J67 + J77 + J78 + J89 + J90 + J113 + J127 + J134 + J135 + J139 + J140 + J141 + J142 + J144 + J145 + J146 + J147)</f>
        <v/>
      </c>
    </row>
    <row r="149">
      <c r="A149" t="inlineStr">
        <is>
          <t>sw_IBUF[9]: sw_IBUF[9]_inst/O to Address_register_reg[9]/Dsum delays + cap delay</t>
        </is>
      </c>
      <c r="E149">
        <f>1000*(E148 + J148)</f>
        <v/>
      </c>
      <c r="F149">
        <f>1000*(F148 + J148)</f>
        <v/>
      </c>
      <c r="G149">
        <f>1000*(G148 + J148)</f>
        <v/>
      </c>
      <c r="H149">
        <f>1000*(H148 + J148)</f>
        <v/>
      </c>
    </row>
    <row r="151">
      <c r="A151" t="inlineStr">
        <is>
          <t>sw_IBUF[9]: sw_IBUF[9]_inst/O to Address_register_reg[9]/DTotal delay (from Vivado)</t>
        </is>
      </c>
      <c r="E151" t="inlineStr">
        <is>
          <t>1300</t>
        </is>
      </c>
      <c r="F151" t="inlineStr">
        <is>
          <t>1146</t>
        </is>
      </c>
      <c r="G151" t="inlineStr">
        <is>
          <t>2118</t>
        </is>
      </c>
      <c r="H151" t="inlineStr">
        <is>
          <t>1830</t>
        </is>
      </c>
    </row>
    <row r="153">
      <c r="A153" t="inlineStr">
        <is>
          <t>INT_R_X9Y45/INT_R.NW2END1-&gt;&gt;NE2BEG1</t>
        </is>
      </c>
      <c r="B153" t="inlineStr">
        <is>
          <t>Buffer</t>
        </is>
      </c>
      <c r="C153" t="n">
        <v>1.1851186875</v>
      </c>
      <c r="D153" t="n">
        <v>0.008473000000000001</v>
      </c>
      <c r="E153" t="n">
        <v>0.041</v>
      </c>
      <c r="F153" t="n">
        <v>0.033</v>
      </c>
      <c r="G153" t="n">
        <v>0.134</v>
      </c>
      <c r="H153" t="n">
        <v>0.111</v>
      </c>
      <c r="I153">
        <f>((D161 + D172) + (D154 + D155 + D156 + D157 + D158 + D159 + D160))</f>
        <v/>
      </c>
      <c r="J153">
        <f>(((D161 + D172) + (D154 + D155 + D156 + D157 + D158 + D159 + D160))*C153)</f>
        <v/>
      </c>
    </row>
    <row r="154">
      <c r="A154" t="inlineStr">
        <is>
          <t>INT_R_X9Y45/NE2BEG1</t>
        </is>
      </c>
      <c r="B154" t="inlineStr">
        <is>
          <t>Part of wire</t>
        </is>
      </c>
      <c r="C154" t="n">
        <v>0</v>
      </c>
      <c r="D154" t="n">
        <v>0</v>
      </c>
    </row>
    <row r="155">
      <c r="A155" t="inlineStr">
        <is>
          <t>INT_L_X10Y46/NE2END1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INT_R_X9Y46/NE2A1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INT_INTERFACE_R_X9Y46/INT_INTERFACE_NE2A1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DSP_R_X9Y45/DSP_NE2A1_1</t>
        </is>
      </c>
      <c r="B158" t="inlineStr">
        <is>
          <t>Part of wire</t>
        </is>
      </c>
      <c r="C158" t="n">
        <v>0.04743</v>
      </c>
      <c r="D158" t="n">
        <v>0.011</v>
      </c>
    </row>
    <row r="159">
      <c r="A159" t="inlineStr">
        <is>
          <t>VBRK_X29Y48/VBRK_NE2A1</t>
        </is>
      </c>
      <c r="B159" t="inlineStr">
        <is>
          <t>Part of wire</t>
        </is>
      </c>
      <c r="C159" t="n">
        <v>0.01211</v>
      </c>
      <c r="D159" t="n">
        <v>0.00162</v>
      </c>
    </row>
    <row r="160">
      <c r="A160" t="inlineStr">
        <is>
          <t>CLBLM_L_X10Y46/CLBLM_NE2A1</t>
        </is>
      </c>
      <c r="B160" t="inlineStr">
        <is>
          <t>Part of wire</t>
        </is>
      </c>
      <c r="C160" t="n">
        <v>0.100092</v>
      </c>
      <c r="D160" t="n">
        <v>0.005469</v>
      </c>
      <c r="I160">
        <f>(((D154 + D155 + D156 + D157 + D158 + D159 + D160)/2) + (D161 + D172))</f>
        <v/>
      </c>
      <c r="J160">
        <f>((C154 + C155 + C156 + C157 + C158 + C159 + C160)*(((D154 + D155 + D156 + D157 + D158 + D159 + D160)/2) + (D161 + D172)))</f>
        <v/>
      </c>
    </row>
    <row r="161">
      <c r="A161" t="inlineStr">
        <is>
          <t>INT_L_X10Y46/INT_L.NE2END1-&gt;&gt;IMUX_L25</t>
        </is>
      </c>
      <c r="B161" t="inlineStr">
        <is>
          <t>Buffer</t>
        </is>
      </c>
      <c r="C161" t="n">
        <v>1.6107141875</v>
      </c>
      <c r="D161" t="n">
        <v>0.007713</v>
      </c>
      <c r="E161" t="n">
        <v>0.047</v>
      </c>
      <c r="F161" t="n">
        <v>0.038</v>
      </c>
      <c r="G161" t="n">
        <v>0.138</v>
      </c>
      <c r="H161" t="n">
        <v>0.114</v>
      </c>
      <c r="I161">
        <f>((((D166) + (D165))) + (D162 + D163))</f>
        <v/>
      </c>
      <c r="J161">
        <f>(((((D166) + (D165))) + (D162 + D163))*C161)</f>
        <v/>
      </c>
    </row>
    <row r="162">
      <c r="A162" t="inlineStr">
        <is>
          <t>INT_L_X10Y46/IMUX_L25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CLBLM_L_X10Y46/CLBLM_IMUX25</t>
        </is>
      </c>
      <c r="B163" t="inlineStr">
        <is>
          <t>Part of wire</t>
        </is>
      </c>
      <c r="C163" t="n">
        <v>0</v>
      </c>
      <c r="D163" t="n">
        <v>0</v>
      </c>
      <c r="I163">
        <f>(((D162 + D163)/2) + (((D166) + (D165))))</f>
        <v/>
      </c>
      <c r="J163">
        <f>((C162 + C163)*(((D162 + D163)/2) + (((D166) + (D165)))))</f>
        <v/>
      </c>
    </row>
    <row r="164">
      <c r="A164" t="inlineStr">
        <is>
          <t>CLBLM_L_X10Y46/CLBLM_L.CLBLM_IMUX25-&gt;CLBLM_L_B5</t>
        </is>
      </c>
      <c r="B164" t="inlineStr">
        <is>
          <t>PassTransistor</t>
        </is>
      </c>
      <c r="C164" t="n">
        <v>0</v>
      </c>
      <c r="E164" t="n">
        <v>0</v>
      </c>
      <c r="F164" t="n">
        <v>0</v>
      </c>
      <c r="G164" t="n">
        <v>0</v>
      </c>
      <c r="H164" t="n">
        <v>0</v>
      </c>
      <c r="I164">
        <f>((D166) + (D165))</f>
        <v/>
      </c>
      <c r="J164">
        <f>(((D166) + (D165))*C164)</f>
        <v/>
      </c>
    </row>
    <row r="165">
      <c r="A165" t="inlineStr">
        <is>
          <t>CLBLM_L_X10Y46/CLBLM_L_B5</t>
        </is>
      </c>
      <c r="B165" t="inlineStr">
        <is>
          <t>Part of wire</t>
        </is>
      </c>
      <c r="C165" t="n">
        <v>0</v>
      </c>
      <c r="D165" t="n">
        <v>0</v>
      </c>
      <c r="I165">
        <f>(((D165)/2) + (D166))</f>
        <v/>
      </c>
      <c r="J165">
        <f>((C165)*(((D165)/2) + (D166)))</f>
        <v/>
      </c>
    </row>
    <row r="166">
      <c r="A166" t="inlineStr">
        <is>
          <t>masterReg/register_reg_r1_0_31_6_11_i_3/I2</t>
        </is>
      </c>
      <c r="B166" t="inlineStr">
        <is>
          <t>Inpin</t>
        </is>
      </c>
      <c r="D166" t="n">
        <v>0</v>
      </c>
      <c r="E166" t="n">
        <v>0.043</v>
      </c>
      <c r="F166" t="n">
        <v>0.034</v>
      </c>
      <c r="G166" t="n">
        <v>0.116</v>
      </c>
      <c r="H166" t="n">
        <v>0.093</v>
      </c>
    </row>
    <row r="167">
      <c r="A167" t="inlineStr">
        <is>
          <t>sw_IBUF[9]: sw_IBUF[9]_inst/O to masterReg/register_reg_r1_0_31_6_11_i_3/I2 sum delays</t>
        </is>
      </c>
      <c r="E167">
        <f>(E2 + E5 + E7 + E9 + E11 + E15 + E18 + E22 + E31 + E43 + E55 + E67 + E78 + E90 + E127 + E153 + E161 + E164 + E166)</f>
        <v/>
      </c>
      <c r="F167">
        <f>(F2 + F5 + F7 + F9 + F11 + F15 + F18 + F22 + F31 + F43 + F55 + F67 + F78 + F90 + F127 + F153 + F161 + F164 + F166)</f>
        <v/>
      </c>
      <c r="G167">
        <f>(G2 + G5 + G7 + G9 + G11 + G15 + G18 + G22 + G31 + G43 + G55 + G67 + G78 + G90 + G127 + G153 + G161 + G164 + G166)</f>
        <v/>
      </c>
      <c r="H167">
        <f>(H2 + H5 + H7 + H9 + H11 + H15 + H18 + H22 + H31 + H43 + H55 + H67 + H78 + H90 + H127 + H153 + H161 + H164 + H166)</f>
        <v/>
      </c>
      <c r="J167">
        <f>(J2 + J4 + J5 + J6 + J7 + J8 + J9 + J10 + J11 + J14 + J15 + J17 + J18 + J21 + J22 + J30 + J31 + J42 + J43 + J54 + J55 + J66 + J67 + J77 + J78 + J89 + J90 + J113 + J127 + J134 + J153 + J160 + J161 + J163 + J164 + J165 + J166)</f>
        <v/>
      </c>
    </row>
    <row r="168">
      <c r="A168" t="inlineStr">
        <is>
          <t>sw_IBUF[9]: sw_IBUF[9]_inst/O to masterReg/register_reg_r1_0_31_6_11_i_3/I2sum delays + cap delay</t>
        </is>
      </c>
      <c r="E168">
        <f>1000*(E167 + J167)</f>
        <v/>
      </c>
      <c r="F168">
        <f>1000*(F167 + J167)</f>
        <v/>
      </c>
      <c r="G168">
        <f>1000*(G167 + J167)</f>
        <v/>
      </c>
      <c r="H168">
        <f>1000*(H167 + J167)</f>
        <v/>
      </c>
    </row>
    <row r="170">
      <c r="A170" t="inlineStr">
        <is>
          <t>sw_IBUF[9]: sw_IBUF[9]_inst/O to masterReg/register_reg_r1_0_31_6_11_i_3/I2Total delay (from Vivado)</t>
        </is>
      </c>
      <c r="E170" t="inlineStr">
        <is>
          <t>1367</t>
        </is>
      </c>
      <c r="F170" t="inlineStr">
        <is>
          <t>1205</t>
        </is>
      </c>
      <c r="G170" t="inlineStr">
        <is>
          <t>2222</t>
        </is>
      </c>
      <c r="H170" t="inlineStr">
        <is>
          <t>1920</t>
        </is>
      </c>
    </row>
    <row r="172">
      <c r="A172" t="inlineStr">
        <is>
          <t>INT_L_X10Y46/INT_L.NE2END1-&gt;&gt;BYP_ALT4</t>
        </is>
      </c>
      <c r="B172" t="inlineStr">
        <is>
          <t>Buffer</t>
        </is>
      </c>
      <c r="C172" t="n">
        <v>0</v>
      </c>
      <c r="D172" t="n">
        <v>0.00757</v>
      </c>
      <c r="E172" t="n">
        <v>0</v>
      </c>
      <c r="F172" t="n">
        <v>0</v>
      </c>
      <c r="G172" t="n">
        <v>0</v>
      </c>
      <c r="H172" t="n">
        <v>0</v>
      </c>
      <c r="I172">
        <f>((D174) + (D173))</f>
        <v/>
      </c>
      <c r="J172">
        <f>(((D174) + (D173))*C172)</f>
        <v/>
      </c>
    </row>
    <row r="173">
      <c r="A173" t="inlineStr">
        <is>
          <t>INT_L_X10Y46/BYP_ALT4</t>
        </is>
      </c>
      <c r="B173" t="inlineStr">
        <is>
          <t>Part of wire</t>
        </is>
      </c>
      <c r="C173" t="n">
        <v>0</v>
      </c>
      <c r="D173" t="n">
        <v>0</v>
      </c>
      <c r="I173">
        <f>(((D173)/2) + (D174))</f>
        <v/>
      </c>
      <c r="J173">
        <f>((C173)*(((D173)/2) + (D174)))</f>
        <v/>
      </c>
    </row>
    <row r="174">
      <c r="A174" t="inlineStr">
        <is>
          <t>INT_L_X10Y46/INT_L.BYP_ALT4-&gt;&gt;BYP_BOUNCE4</t>
        </is>
      </c>
      <c r="B174" t="inlineStr">
        <is>
          <t>Buffer</t>
        </is>
      </c>
      <c r="C174" t="n">
        <v>1.4764880625</v>
      </c>
      <c r="D174" t="n">
        <v>0</v>
      </c>
      <c r="E174" t="n">
        <v>0.059</v>
      </c>
      <c r="F174" t="n">
        <v>0.049</v>
      </c>
      <c r="G174" t="n">
        <v>0.178</v>
      </c>
      <c r="H174" t="n">
        <v>0.147</v>
      </c>
      <c r="I174">
        <f>((D176) + (D175))</f>
        <v/>
      </c>
      <c r="J174">
        <f>(((D176) + (D175))*C174)</f>
        <v/>
      </c>
    </row>
    <row r="175">
      <c r="A175" t="inlineStr">
        <is>
          <t>INT_L_X10Y46/BYP_BOUNCE4</t>
        </is>
      </c>
      <c r="B175" t="inlineStr">
        <is>
          <t>Part of wire</t>
        </is>
      </c>
      <c r="C175" t="n">
        <v>0</v>
      </c>
      <c r="D175" t="n">
        <v>0</v>
      </c>
      <c r="I175">
        <f>(((D175)/2) + (D176))</f>
        <v/>
      </c>
      <c r="J175">
        <f>((C175)*(((D175)/2) + (D176)))</f>
        <v/>
      </c>
    </row>
    <row r="176">
      <c r="A176" t="inlineStr">
        <is>
          <t>INT_L_X10Y46/INT_L.BYP_BOUNCE4-&gt;&gt;IMUX_L38</t>
        </is>
      </c>
      <c r="B176" t="inlineStr">
        <is>
          <t>Buffer</t>
        </is>
      </c>
      <c r="C176" t="n">
        <v>1.6107141875</v>
      </c>
      <c r="D176" t="n">
        <v>0.007713</v>
      </c>
      <c r="E176" t="n">
        <v>0.047</v>
      </c>
      <c r="F176" t="n">
        <v>0.038</v>
      </c>
      <c r="G176" t="n">
        <v>0.138</v>
      </c>
      <c r="H176" t="n">
        <v>0.114</v>
      </c>
      <c r="I176">
        <f>((((D181) + (D180))) + (D177 + D178))</f>
        <v/>
      </c>
      <c r="J176">
        <f>(((((D181) + (D180))) + (D177 + D178))*C176)</f>
        <v/>
      </c>
    </row>
    <row r="177">
      <c r="A177" t="inlineStr">
        <is>
          <t>INT_L_X10Y46/IMUX_L38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CLBLM_L_X10Y46/CLBLM_IMUX38</t>
        </is>
      </c>
      <c r="B178" t="inlineStr">
        <is>
          <t>Part of wire</t>
        </is>
      </c>
      <c r="C178" t="n">
        <v>0</v>
      </c>
      <c r="D178" t="n">
        <v>0</v>
      </c>
      <c r="I178">
        <f>(((D177 + D178)/2) + (((D181) + (D180))))</f>
        <v/>
      </c>
      <c r="J178">
        <f>((C177 + C178)*(((D177 + D178)/2) + (((D181) + (D180)))))</f>
        <v/>
      </c>
    </row>
    <row r="179">
      <c r="A179" t="inlineStr">
        <is>
          <t>CLBLM_L_X10Y46/CLBLM_L.CLBLM_IMUX38-&gt;CLBLM_M_D3</t>
        </is>
      </c>
      <c r="B179" t="inlineStr">
        <is>
          <t>PassTransistor</t>
        </is>
      </c>
      <c r="C179" t="n">
        <v>0</v>
      </c>
      <c r="E179" t="n">
        <v>0</v>
      </c>
      <c r="F179" t="n">
        <v>0</v>
      </c>
      <c r="G179" t="n">
        <v>0</v>
      </c>
      <c r="H179" t="n">
        <v>0</v>
      </c>
      <c r="I179">
        <f>((D181) + (D180))</f>
        <v/>
      </c>
      <c r="J179">
        <f>(((D181) + (D180))*C179)</f>
        <v/>
      </c>
    </row>
    <row r="180">
      <c r="A180" t="inlineStr">
        <is>
          <t>CLBLM_L_X10Y46/CLBLM_M_D3</t>
        </is>
      </c>
      <c r="B180" t="inlineStr">
        <is>
          <t>Part of wire</t>
        </is>
      </c>
      <c r="C180" t="n">
        <v>0</v>
      </c>
      <c r="D180" t="n">
        <v>0</v>
      </c>
      <c r="I180">
        <f>(((D180)/2) + (D181))</f>
        <v/>
      </c>
      <c r="J180">
        <f>((C180)*(((D180)/2) + (D181)))</f>
        <v/>
      </c>
    </row>
    <row r="181">
      <c r="A181" t="inlineStr">
        <is>
          <t>masterReg/readData2[9]_i_2/I0</t>
        </is>
      </c>
      <c r="B181" t="inlineStr">
        <is>
          <t>Inpin</t>
        </is>
      </c>
      <c r="D181" t="n">
        <v>0</v>
      </c>
      <c r="E181" t="n">
        <v>0.144</v>
      </c>
      <c r="F181" t="n">
        <v>0.08799999999999999</v>
      </c>
      <c r="G181" t="n">
        <v>0.377</v>
      </c>
      <c r="H181" t="n">
        <v>0.209</v>
      </c>
    </row>
    <row r="182">
      <c r="A182" t="inlineStr">
        <is>
          <t>sw_IBUF[9]: sw_IBUF[9]_inst/O to masterReg/readData2[9]_i_2/I0 sum delays</t>
        </is>
      </c>
      <c r="E182">
        <f>(E2 + E5 + E7 + E9 + E11 + E15 + E18 + E22 + E31 + E43 + E55 + E67 + E78 + E90 + E127 + E153 + E172 + E174 + E176 + E179 + E181)</f>
        <v/>
      </c>
      <c r="F182">
        <f>(F2 + F5 + F7 + F9 + F11 + F15 + F18 + F22 + F31 + F43 + F55 + F67 + F78 + F90 + F127 + F153 + F172 + F174 + F176 + F179 + F181)</f>
        <v/>
      </c>
      <c r="G182">
        <f>(G2 + G5 + G7 + G9 + G11 + G15 + G18 + G22 + G31 + G43 + G55 + G67 + G78 + G90 + G127 + G153 + G172 + G174 + G176 + G179 + G181)</f>
        <v/>
      </c>
      <c r="H182">
        <f>(H2 + H5 + H7 + H9 + H11 + H15 + H18 + H22 + H31 + H43 + H55 + H67 + H78 + H90 + H127 + H153 + H172 + H174 + H176 + H179 + H181)</f>
        <v/>
      </c>
      <c r="J182">
        <f>(J2 + J4 + J5 + J6 + J7 + J8 + J9 + J10 + J11 + J14 + J15 + J17 + J18 + J21 + J22 + J30 + J31 + J42 + J43 + J54 + J55 + J66 + J67 + J77 + J78 + J89 + J90 + J113 + J127 + J134 + J153 + J160 + J172 + J173 + J174 + J175 + J176 + J178 + J179 + J180 + J181)</f>
        <v/>
      </c>
    </row>
    <row r="183">
      <c r="A183" t="inlineStr">
        <is>
          <t>sw_IBUF[9]: sw_IBUF[9]_inst/O to masterReg/readData2[9]_i_2/I0sum delays + cap delay</t>
        </is>
      </c>
      <c r="E183">
        <f>1000*(E182 + J182)</f>
        <v/>
      </c>
      <c r="F183">
        <f>1000*(F182 + J182)</f>
        <v/>
      </c>
      <c r="G183">
        <f>1000*(G182 + J182)</f>
        <v/>
      </c>
      <c r="H183">
        <f>1000*(H182 + J182)</f>
        <v/>
      </c>
    </row>
    <row r="185">
      <c r="A185" t="inlineStr">
        <is>
          <t>sw_IBUF[9]: sw_IBUF[9]_inst/O to masterReg/readData2[9]_i_2/I0Total delay (from Vivado)</t>
        </is>
      </c>
      <c r="E185" t="inlineStr">
        <is>
          <t>1537</t>
        </is>
      </c>
      <c r="F185" t="inlineStr">
        <is>
          <t>1318</t>
        </is>
      </c>
      <c r="G185" t="inlineStr">
        <is>
          <t>2581</t>
        </is>
      </c>
      <c r="H185" t="inlineStr">
        <is>
          <t>2134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CLBLM_L_X8Y44/CLBLM_L_AQ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D31 + D45 + D80) + (D5 + D6))) + (D3))</f>
        <v/>
      </c>
      <c r="J2">
        <f>(C2*((((D7 + D31 + D45 + D80) + (D5 + D6))) + (D3)))</f>
        <v/>
      </c>
    </row>
    <row r="3">
      <c r="A3" t="inlineStr">
        <is>
          <t>CLBLM_L_X8Y44/CLBLM_L_AQ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D31 + D45 + D80) + (D5 + D6))))</f>
        <v/>
      </c>
      <c r="J3">
        <f>((C3)*(((D3)/2) + (((D7 + D31 + D45 + D80) + (D5 + D6)))))</f>
        <v/>
      </c>
    </row>
    <row r="4">
      <c r="A4" t="inlineStr">
        <is>
          <t>CLBLM_L_X8Y44/CLBLM_L.CLBLM_L_AQ-&gt;CLBLM_LOGIC_OUTS0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D31 + D45 + D80) + (D5 + D6))</f>
        <v/>
      </c>
      <c r="J4">
        <f>(((D7 + D31 + D45 + D80) + (D5 + D6))*C4)</f>
        <v/>
      </c>
    </row>
    <row r="5">
      <c r="A5" t="inlineStr">
        <is>
          <t>CLBLM_L_X8Y44/CLBLM_LOGIC_OUTS0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INT_L_X8Y44/LOGIC_OUTS_L0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D31 + D45 + D80))</f>
        <v/>
      </c>
      <c r="J6">
        <f>((C5 + C6)*(((D5 + D6)/2) + (D7 + D31 + D45 + D80)))</f>
        <v/>
      </c>
    </row>
    <row r="7">
      <c r="A7" t="inlineStr">
        <is>
          <t>INT_L_X8Y44/INT_L.LOGIC_OUTS_L0-&gt;&gt;WW2BEG0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0.063</v>
      </c>
      <c r="F7" t="n">
        <v>0.052</v>
      </c>
      <c r="G7" t="n">
        <v>0.143</v>
      </c>
      <c r="H7" t="n">
        <v>0.118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INT_L_X8Y44/WW2BEG0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INT_L_X6Y44/WW2END0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CLBLM_L_X8Y44/CLBLM_WW2A0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CLBLM_R_X7Y44/CLBLM_WW2A0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INT_R_X7Y44/WW2A0</t>
        </is>
      </c>
      <c r="B12" t="inlineStr">
        <is>
          <t>Part of wire</t>
        </is>
      </c>
      <c r="C12" t="n">
        <v>0</v>
      </c>
      <c r="D12" t="n">
        <v>0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INT_L_X6Y44/INT_L.WW2END0-&gt;&gt;WR1BEG2</t>
        </is>
      </c>
      <c r="B13" t="inlineStr">
        <is>
          <t>Buffer</t>
        </is>
      </c>
      <c r="C13" t="n">
        <v>1.16220225</v>
      </c>
      <c r="D13" t="n">
        <v>0.008429000000000001</v>
      </c>
      <c r="E13" t="n">
        <v>0.043</v>
      </c>
      <c r="F13" t="n">
        <v>0.035</v>
      </c>
      <c r="G13" t="n">
        <v>0.123</v>
      </c>
      <c r="H13" t="n">
        <v>0.102</v>
      </c>
      <c r="I13">
        <f>((D20) + (D14 + D15 + D16 + D17 + D18 + D19))</f>
        <v/>
      </c>
      <c r="J13">
        <f>(((D20) + (D14 + D15 + D16 + D17 + D18 + D19))*C13)</f>
        <v/>
      </c>
    </row>
    <row r="14">
      <c r="A14" t="inlineStr">
        <is>
          <t>INT_L_X6Y44/WR1BEG2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INT_R_X5Y44/WR1END2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BRAM_INT_INTERFACE_L_X6Y44/INT_INTERFACE_WR1END2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BRAM_L_X6Y40/BRAM_WR1END2_4</t>
        </is>
      </c>
      <c r="B17" t="inlineStr">
        <is>
          <t>Part of wire</t>
        </is>
      </c>
      <c r="C17" t="n">
        <v>0.26892</v>
      </c>
      <c r="D17" t="n">
        <v>0.064292</v>
      </c>
    </row>
    <row r="18">
      <c r="A18" t="inlineStr">
        <is>
          <t>VBRK_X18Y46/VBRK_WR1END2</t>
        </is>
      </c>
      <c r="B18" t="inlineStr">
        <is>
          <t>Part of wire</t>
        </is>
      </c>
      <c r="C18" t="n">
        <v>0.01211</v>
      </c>
      <c r="D18" t="n">
        <v>0.00162</v>
      </c>
    </row>
    <row r="19">
      <c r="A19" t="inlineStr">
        <is>
          <t>CLBLM_R_X5Y44/CLBLM_WR1END2</t>
        </is>
      </c>
      <c r="B19" t="inlineStr">
        <is>
          <t>Part of wire</t>
        </is>
      </c>
      <c r="C19" t="n">
        <v>0.09451000000000001</v>
      </c>
      <c r="D19" t="n">
        <v>0.005801</v>
      </c>
      <c r="I19">
        <f>(((D14 + D15 + D16 + D17 + D18 + D19)/2) + (D20))</f>
        <v/>
      </c>
      <c r="J19">
        <f>((C14 + C15 + C16 + C17 + C18 + C19)*(((D14 + D15 + D16 + D17 + D18 + D19)/2) + (D20)))</f>
        <v/>
      </c>
    </row>
    <row r="20">
      <c r="A20" t="inlineStr">
        <is>
          <t>INT_R_X5Y44/INT_R.WR1END2-&gt;&gt;IMUX4</t>
        </is>
      </c>
      <c r="B20" t="inlineStr">
        <is>
          <t>Buffer</t>
        </is>
      </c>
      <c r="C20" t="n">
        <v>1.6107141875</v>
      </c>
      <c r="D20" t="n">
        <v>0.007713</v>
      </c>
      <c r="E20" t="n">
        <v>0.047</v>
      </c>
      <c r="F20" t="n">
        <v>0.038</v>
      </c>
      <c r="G20" t="n">
        <v>0.138</v>
      </c>
      <c r="H20" t="n">
        <v>0.114</v>
      </c>
      <c r="I20">
        <f>((((D25) + (D24))) + (D21 + D22))</f>
        <v/>
      </c>
      <c r="J20">
        <f>(((((D25) + (D24))) + (D21 + D22))*C20)</f>
        <v/>
      </c>
    </row>
    <row r="21">
      <c r="A21" t="inlineStr">
        <is>
          <t>INT_R_X5Y44/IMUX4</t>
        </is>
      </c>
      <c r="B21" t="inlineStr">
        <is>
          <t>Part of wire</t>
        </is>
      </c>
      <c r="C21" t="n">
        <v>0</v>
      </c>
      <c r="D21" t="n">
        <v>0</v>
      </c>
    </row>
    <row r="22">
      <c r="A22" t="inlineStr">
        <is>
          <t>CLBLM_R_X5Y44/CLBLM_IMUX4</t>
        </is>
      </c>
      <c r="B22" t="inlineStr">
        <is>
          <t>Part of wire</t>
        </is>
      </c>
      <c r="C22" t="n">
        <v>0</v>
      </c>
      <c r="D22" t="n">
        <v>0</v>
      </c>
      <c r="I22">
        <f>(((D21 + D22)/2) + (((D25) + (D24))))</f>
        <v/>
      </c>
      <c r="J22">
        <f>((C21 + C22)*(((D21 + D22)/2) + (((D25) + (D24)))))</f>
        <v/>
      </c>
    </row>
    <row r="23">
      <c r="A23" t="inlineStr">
        <is>
          <t>CLBLM_R_X5Y44/CLBLM_R.CLBLM_IMUX4-&gt;CLBLM_M_A6</t>
        </is>
      </c>
      <c r="B23" t="inlineStr">
        <is>
          <t>PassTransistor</t>
        </is>
      </c>
      <c r="C23" t="n">
        <v>0</v>
      </c>
      <c r="E23" t="n">
        <v>0</v>
      </c>
      <c r="F23" t="n">
        <v>0</v>
      </c>
      <c r="G23" t="n">
        <v>0</v>
      </c>
      <c r="H23" t="n">
        <v>0</v>
      </c>
      <c r="I23">
        <f>((D25) + (D24))</f>
        <v/>
      </c>
      <c r="J23">
        <f>(((D25) + (D24))*C23)</f>
        <v/>
      </c>
    </row>
    <row r="24">
      <c r="A24" t="inlineStr">
        <is>
          <t>CLBLM_R_X5Y44/CLBLM_M_A6</t>
        </is>
      </c>
      <c r="B24" t="inlineStr">
        <is>
          <t>Part of wire</t>
        </is>
      </c>
      <c r="C24" t="n">
        <v>0</v>
      </c>
      <c r="D24" t="n">
        <v>0</v>
      </c>
      <c r="I24">
        <f>(((D24)/2) + (D25))</f>
        <v/>
      </c>
      <c r="J24">
        <f>((C24)*(((D24)/2) + (D25)))</f>
        <v/>
      </c>
    </row>
    <row r="25">
      <c r="A25" t="inlineStr">
        <is>
          <t>masterReg/readData1[31]_i_3/I1</t>
        </is>
      </c>
      <c r="B25" t="inlineStr">
        <is>
          <t>Inpin</t>
        </is>
      </c>
      <c r="D25" t="n">
        <v>0</v>
      </c>
      <c r="E25" t="n">
        <v>0.008</v>
      </c>
      <c r="F25" t="n">
        <v>0.007</v>
      </c>
      <c r="G25" t="n">
        <v>0.016</v>
      </c>
      <c r="H25" t="n">
        <v>0.013</v>
      </c>
    </row>
    <row r="26">
      <c r="A26" t="inlineStr">
        <is>
          <t>writeReg[0]: Address_register_reg[10]/Q to masterReg/readData1[31]_i_3/I1 sum delays</t>
        </is>
      </c>
      <c r="E26">
        <f>(E2 + E4 + E7 + E13 + E20 + E23 + E25)</f>
        <v/>
      </c>
      <c r="F26">
        <f>(F2 + F4 + F7 + F13 + F20 + F23 + F25)</f>
        <v/>
      </c>
      <c r="G26">
        <f>(G2 + G4 + G7 + G13 + G20 + G23 + G25)</f>
        <v/>
      </c>
      <c r="H26">
        <f>(H2 + H4 + H7 + H13 + H20 + H23 + H25)</f>
        <v/>
      </c>
      <c r="J26">
        <f>(J2 + J3 + J4 + J6 + J7 + J12 + J13 + J19 + J20 + J22 + J23 + J24 + J25)</f>
        <v/>
      </c>
    </row>
    <row r="27">
      <c r="A27" t="inlineStr">
        <is>
          <t>writeReg[0]: Address_register_reg[10]/Q to masterReg/readData1[31]_i_3/I1sum delays + cap delay</t>
        </is>
      </c>
      <c r="E27">
        <f>1000*(E26 + J26)</f>
        <v/>
      </c>
      <c r="F27">
        <f>1000*(F26 + J26)</f>
        <v/>
      </c>
      <c r="G27">
        <f>1000*(G26 + J26)</f>
        <v/>
      </c>
      <c r="H27">
        <f>1000*(H26 + J26)</f>
        <v/>
      </c>
    </row>
    <row r="29">
      <c r="A29" t="inlineStr">
        <is>
          <t>writeReg[0]: Address_register_reg[10]/Q to masterReg/readData1[31]_i_3/I1Total delay (from Vivado)</t>
        </is>
      </c>
      <c r="E29" t="inlineStr">
        <is>
          <t>314</t>
        </is>
      </c>
      <c r="F29" t="inlineStr">
        <is>
          <t>285</t>
        </is>
      </c>
      <c r="G29" t="inlineStr">
        <is>
          <t>485</t>
        </is>
      </c>
      <c r="H29" t="inlineStr">
        <is>
          <t>426</t>
        </is>
      </c>
    </row>
    <row r="31">
      <c r="A31" t="inlineStr">
        <is>
          <t>INT_L_X8Y44/INT_L.LOGIC_OUTS_L0-&gt;&gt;SL1BEG0</t>
        </is>
      </c>
      <c r="B31" t="inlineStr">
        <is>
          <t>Buffer</t>
        </is>
      </c>
      <c r="C31" t="n">
        <v>1.16220225</v>
      </c>
      <c r="D31" t="n">
        <v>0.008429000000000001</v>
      </c>
      <c r="E31" t="n">
        <v>0.054</v>
      </c>
      <c r="F31" t="n">
        <v>0.044</v>
      </c>
      <c r="G31" t="n">
        <v>0.131</v>
      </c>
      <c r="H31" t="n">
        <v>0.108</v>
      </c>
      <c r="I31">
        <f>((D34) + (D32 + D33))</f>
        <v/>
      </c>
      <c r="J31">
        <f>(((D34) + (D32 + D33))*C31)</f>
        <v/>
      </c>
    </row>
    <row r="32">
      <c r="A32" t="inlineStr">
        <is>
          <t>INT_L_X8Y44/SL1BEG0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INT_L_X8Y43/SL1END0</t>
        </is>
      </c>
      <c r="B33" t="inlineStr">
        <is>
          <t>Part of wire</t>
        </is>
      </c>
      <c r="C33" t="n">
        <v>0</v>
      </c>
      <c r="D33" t="n">
        <v>0</v>
      </c>
      <c r="I33">
        <f>(((D32 + D33)/2) + (D34))</f>
        <v/>
      </c>
      <c r="J33">
        <f>((C32 + C33)*(((D32 + D33)/2) + (D34)))</f>
        <v/>
      </c>
    </row>
    <row r="34">
      <c r="A34" t="inlineStr">
        <is>
          <t>INT_L_X8Y43/INT_L.SL1END0-&gt;&gt;IMUX_L40</t>
        </is>
      </c>
      <c r="B34" t="inlineStr">
        <is>
          <t>Buffer</t>
        </is>
      </c>
      <c r="C34" t="n">
        <v>1.6107141875</v>
      </c>
      <c r="D34" t="n">
        <v>0.007713</v>
      </c>
      <c r="E34" t="n">
        <v>0.047</v>
      </c>
      <c r="F34" t="n">
        <v>0.038</v>
      </c>
      <c r="G34" t="n">
        <v>0.138</v>
      </c>
      <c r="H34" t="n">
        <v>0.114</v>
      </c>
      <c r="I34">
        <f>((((D39) + (D38))) + (D35 + D36))</f>
        <v/>
      </c>
      <c r="J34">
        <f>(((((D39) + (D38))) + (D35 + D36))*C34)</f>
        <v/>
      </c>
    </row>
    <row r="35">
      <c r="A35" t="inlineStr">
        <is>
          <t>INT_L_X8Y43/IMUX_L40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CLBLM_L_X8Y43/CLBLM_IMUX40</t>
        </is>
      </c>
      <c r="B36" t="inlineStr">
        <is>
          <t>Part of wire</t>
        </is>
      </c>
      <c r="C36" t="n">
        <v>0</v>
      </c>
      <c r="D36" t="n">
        <v>0</v>
      </c>
      <c r="I36">
        <f>(((D35 + D36)/2) + (((D39) + (D38))))</f>
        <v/>
      </c>
      <c r="J36">
        <f>((C35 + C36)*(((D35 + D36)/2) + (((D39) + (D38)))))</f>
        <v/>
      </c>
    </row>
    <row r="37">
      <c r="A37" t="inlineStr">
        <is>
          <t>CLBLM_L_X8Y43/CLBLM_L.CLBLM_IMUX40-&gt;CLBLM_M_D1</t>
        </is>
      </c>
      <c r="B37" t="inlineStr">
        <is>
          <t>PassTransistor</t>
        </is>
      </c>
      <c r="C37" t="n">
        <v>0</v>
      </c>
      <c r="E37" t="n">
        <v>0</v>
      </c>
      <c r="F37" t="n">
        <v>0</v>
      </c>
      <c r="G37" t="n">
        <v>0</v>
      </c>
      <c r="H37" t="n">
        <v>0</v>
      </c>
      <c r="I37">
        <f>((D39) + (D38))</f>
        <v/>
      </c>
      <c r="J37">
        <f>(((D39) + (D38))*C37)</f>
        <v/>
      </c>
    </row>
    <row r="38">
      <c r="A38" t="inlineStr">
        <is>
          <t>CLBLM_L_X8Y43/CLBLM_M_D1</t>
        </is>
      </c>
      <c r="B38" t="inlineStr">
        <is>
          <t>Part of wire</t>
        </is>
      </c>
      <c r="C38" t="n">
        <v>0</v>
      </c>
      <c r="D38" t="n">
        <v>0</v>
      </c>
      <c r="I38">
        <f>(((D38)/2) + (D39))</f>
        <v/>
      </c>
      <c r="J38">
        <f>((C38)*(((D38)/2) + (D39)))</f>
        <v/>
      </c>
    </row>
    <row r="39">
      <c r="A39" t="inlineStr">
        <is>
          <t>masterReg/register_reg_r2_0_31_6_11/RAMC_D1/WADR0</t>
        </is>
      </c>
      <c r="B39" t="inlineStr">
        <is>
          <t>Inpin</t>
        </is>
      </c>
      <c r="D39" t="n">
        <v>0</v>
      </c>
      <c r="E39" t="n">
        <v>0.226</v>
      </c>
      <c r="F39" t="n">
        <v>0.145</v>
      </c>
      <c r="G39" t="n">
        <v>0.54</v>
      </c>
      <c r="H39" t="n">
        <v>0.305</v>
      </c>
    </row>
    <row r="40">
      <c r="A40" t="inlineStr">
        <is>
          <t>writeReg[0]: Address_register_reg[10]/Q to masterReg/register_reg_r2_0_31_6_11/RAMC_D1/WADR0 sum delays</t>
        </is>
      </c>
      <c r="E40">
        <f>(E2 + E4 + E31 + E34 + E37 + E39)</f>
        <v/>
      </c>
      <c r="F40">
        <f>(F2 + F4 + F31 + F34 + F37 + F39)</f>
        <v/>
      </c>
      <c r="G40">
        <f>(G2 + G4 + G31 + G34 + G37 + G39)</f>
        <v/>
      </c>
      <c r="H40">
        <f>(H2 + H4 + H31 + H34 + H37 + H39)</f>
        <v/>
      </c>
      <c r="J40">
        <f>(J2 + J3 + J4 + J6 + J31 + J33 + J34 + J36 + J37 + J38 + J39)</f>
        <v/>
      </c>
    </row>
    <row r="41">
      <c r="A41" t="inlineStr">
        <is>
          <t>writeReg[0]: Address_register_reg[10]/Q to masterReg/register_reg_r2_0_31_6_11/RAMC_D1/WADR0sum delays + cap delay</t>
        </is>
      </c>
      <c r="E41">
        <f>1000*(E40 + J40)</f>
        <v/>
      </c>
      <c r="F41">
        <f>1000*(F40 + J40)</f>
        <v/>
      </c>
      <c r="G41">
        <f>1000*(G40 + J40)</f>
        <v/>
      </c>
      <c r="H41">
        <f>1000*(H40 + J40)</f>
        <v/>
      </c>
    </row>
    <row r="43">
      <c r="A43" t="inlineStr">
        <is>
          <t>writeReg[0]: Address_register_reg[10]/Q to masterReg/register_reg_r2_0_31_6_11/RAMC_D1/WADR0Total delay (from Vivado)</t>
        </is>
      </c>
      <c r="E43" t="inlineStr">
        <is>
          <t>382</t>
        </is>
      </c>
      <c r="F43" t="inlineStr">
        <is>
          <t>282</t>
        </is>
      </c>
      <c r="G43" t="inlineStr">
        <is>
          <t>711</t>
        </is>
      </c>
      <c r="H43" t="inlineStr">
        <is>
          <t>480</t>
        </is>
      </c>
    </row>
    <row r="45">
      <c r="A45" t="inlineStr">
        <is>
          <t>INT_L_X8Y44/INT_L.LOGIC_OUTS_L0-&gt;&gt;NN2BEG0</t>
        </is>
      </c>
      <c r="B45" t="inlineStr">
        <is>
          <t>Buffer</t>
        </is>
      </c>
      <c r="C45" t="n">
        <v>1.1851186875</v>
      </c>
      <c r="D45" t="n">
        <v>0.008473000000000001</v>
      </c>
      <c r="E45" t="n">
        <v>0.06</v>
      </c>
      <c r="F45" t="n">
        <v>0.05</v>
      </c>
      <c r="G45" t="n">
        <v>0.132</v>
      </c>
      <c r="H45" t="n">
        <v>0.109</v>
      </c>
      <c r="I45">
        <f>((D50) + (D46 + D47 + D48 + D49))</f>
        <v/>
      </c>
      <c r="J45">
        <f>(((D50) + (D46 + D47 + D48 + D49))*C45)</f>
        <v/>
      </c>
    </row>
    <row r="46">
      <c r="A46" t="inlineStr">
        <is>
          <t>INT_L_X8Y44/NN2BEG0</t>
        </is>
      </c>
      <c r="B46" t="inlineStr">
        <is>
          <t>Part of wire</t>
        </is>
      </c>
      <c r="C46" t="n">
        <v>0</v>
      </c>
      <c r="D46" t="n">
        <v>0</v>
      </c>
    </row>
    <row r="47">
      <c r="A47" t="inlineStr">
        <is>
          <t>INT_L_X8Y46/NN2END0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INT_L_X8Y45/NN2END_S2_0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INT_L_X8Y45/NN2A0</t>
        </is>
      </c>
      <c r="B49" t="inlineStr">
        <is>
          <t>Part of wire</t>
        </is>
      </c>
      <c r="C49" t="n">
        <v>0</v>
      </c>
      <c r="D49" t="n">
        <v>0</v>
      </c>
      <c r="I49">
        <f>(((D46 + D47 + D48 + D49)/2) + (D50))</f>
        <v/>
      </c>
      <c r="J49">
        <f>((C46 + C47 + C48 + C49)*(((D46 + D47 + D48 + D49)/2) + (D50)))</f>
        <v/>
      </c>
    </row>
    <row r="50">
      <c r="A50" t="inlineStr">
        <is>
          <t>INT_L_X8Y46/INT_L.NN2END0-&gt;&gt;NN2BEG0</t>
        </is>
      </c>
      <c r="B50" t="inlineStr">
        <is>
          <t>Buffer</t>
        </is>
      </c>
      <c r="C50" t="n">
        <v>1.1851186875</v>
      </c>
      <c r="D50" t="n">
        <v>0.008473000000000001</v>
      </c>
      <c r="E50" t="n">
        <v>0.06</v>
      </c>
      <c r="F50" t="n">
        <v>0.05</v>
      </c>
      <c r="G50" t="n">
        <v>0.132</v>
      </c>
      <c r="H50" t="n">
        <v>0.109</v>
      </c>
      <c r="I50">
        <f>((D55 + D69) + (D51 + D52 + D53 + D54))</f>
        <v/>
      </c>
      <c r="J50">
        <f>(((D55 + D69) + (D51 + D52 + D53 + D54))*C50)</f>
        <v/>
      </c>
    </row>
    <row r="51">
      <c r="A51" t="inlineStr">
        <is>
          <t>INT_L_X8Y46/NN2BEG0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INT_L_X8Y48/NN2END0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INT_L_X8Y47/NN2END_S2_0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INT_L_X8Y47/NN2A0</t>
        </is>
      </c>
      <c r="B54" t="inlineStr">
        <is>
          <t>Part of wire</t>
        </is>
      </c>
      <c r="C54" t="n">
        <v>0</v>
      </c>
      <c r="D54" t="n">
        <v>0</v>
      </c>
      <c r="I54">
        <f>(((D51 + D52 + D53 + D54)/2) + (D55 + D69))</f>
        <v/>
      </c>
      <c r="J54">
        <f>((C51 + C52 + C53 + C54)*(((D51 + D52 + D53 + D54)/2) + (D55 + D69)))</f>
        <v/>
      </c>
    </row>
    <row r="55">
      <c r="A55" t="inlineStr">
        <is>
          <t>INT_L_X8Y48/INT_L.NN2END0-&gt;&gt;NR1BEG0</t>
        </is>
      </c>
      <c r="B55" t="inlineStr">
        <is>
          <t>Buffer</t>
        </is>
      </c>
      <c r="C55" t="n">
        <v>1.16220225</v>
      </c>
      <c r="D55" t="n">
        <v>0.008429000000000001</v>
      </c>
      <c r="E55" t="n">
        <v>0.056</v>
      </c>
      <c r="F55" t="n">
        <v>0.046</v>
      </c>
      <c r="G55" t="n">
        <v>0.132</v>
      </c>
      <c r="H55" t="n">
        <v>0.109</v>
      </c>
      <c r="I55">
        <f>((D58) + (D56 + D57))</f>
        <v/>
      </c>
      <c r="J55">
        <f>(((D58) + (D56 + D57))*C55)</f>
        <v/>
      </c>
    </row>
    <row r="56">
      <c r="A56" t="inlineStr">
        <is>
          <t>INT_L_X8Y48/NR1BEG0</t>
        </is>
      </c>
      <c r="B56" t="inlineStr">
        <is>
          <t>Part of wire</t>
        </is>
      </c>
      <c r="C56" t="n">
        <v>0</v>
      </c>
      <c r="D56" t="n">
        <v>0</v>
      </c>
    </row>
    <row r="57">
      <c r="A57" t="inlineStr">
        <is>
          <t>INT_L_X8Y49/NR1END0</t>
        </is>
      </c>
      <c r="B57" t="inlineStr">
        <is>
          <t>Part of wire</t>
        </is>
      </c>
      <c r="C57" t="n">
        <v>0</v>
      </c>
      <c r="D57" t="n">
        <v>0</v>
      </c>
      <c r="I57">
        <f>(((D56 + D57)/2) + (D58))</f>
        <v/>
      </c>
      <c r="J57">
        <f>((C56 + C57)*(((D56 + D57)/2) + (D58)))</f>
        <v/>
      </c>
    </row>
    <row r="58">
      <c r="A58" t="inlineStr">
        <is>
          <t>INT_L_X8Y49/INT_L.NR1END0-&gt;&gt;IMUX_L40</t>
        </is>
      </c>
      <c r="B58" t="inlineStr">
        <is>
          <t>Buffer</t>
        </is>
      </c>
      <c r="C58" t="n">
        <v>1.6107141875</v>
      </c>
      <c r="D58" t="n">
        <v>0.007713</v>
      </c>
      <c r="E58" t="n">
        <v>0.047</v>
      </c>
      <c r="F58" t="n">
        <v>0.038</v>
      </c>
      <c r="G58" t="n">
        <v>0.138</v>
      </c>
      <c r="H58" t="n">
        <v>0.114</v>
      </c>
      <c r="I58">
        <f>((((D63) + (D62))) + (D59 + D60))</f>
        <v/>
      </c>
      <c r="J58">
        <f>(((((D63) + (D62))) + (D59 + D60))*C58)</f>
        <v/>
      </c>
    </row>
    <row r="59">
      <c r="A59" t="inlineStr">
        <is>
          <t>INT_L_X8Y49/IMUX_L40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CLBLM_L_X8Y49/CLBLM_IMUX40</t>
        </is>
      </c>
      <c r="B60" t="inlineStr">
        <is>
          <t>Part of wire</t>
        </is>
      </c>
      <c r="C60" t="n">
        <v>0</v>
      </c>
      <c r="D60" t="n">
        <v>0</v>
      </c>
      <c r="I60">
        <f>(((D59 + D60)/2) + (((D63) + (D62))))</f>
        <v/>
      </c>
      <c r="J60">
        <f>((C59 + C60)*(((D59 + D60)/2) + (((D63) + (D62)))))</f>
        <v/>
      </c>
    </row>
    <row r="61">
      <c r="A61" t="inlineStr">
        <is>
          <t>CLBLM_L_X8Y49/CLBLM_L.CLBLM_IMUX40-&gt;CLBLM_M_D1</t>
        </is>
      </c>
      <c r="B61" t="inlineStr">
        <is>
          <t>PassTransistor</t>
        </is>
      </c>
      <c r="C61" t="n">
        <v>0</v>
      </c>
      <c r="E61" t="n">
        <v>0</v>
      </c>
      <c r="F61" t="n">
        <v>0</v>
      </c>
      <c r="G61" t="n">
        <v>0</v>
      </c>
      <c r="H61" t="n">
        <v>0</v>
      </c>
      <c r="I61">
        <f>((D63) + (D62))</f>
        <v/>
      </c>
      <c r="J61">
        <f>(((D63) + (D62))*C61)</f>
        <v/>
      </c>
    </row>
    <row r="62">
      <c r="A62" t="inlineStr">
        <is>
          <t>CLBLM_L_X8Y49/CLBLM_M_D1</t>
        </is>
      </c>
      <c r="B62" t="inlineStr">
        <is>
          <t>Part of wire</t>
        </is>
      </c>
      <c r="C62" t="n">
        <v>0</v>
      </c>
      <c r="D62" t="n">
        <v>0</v>
      </c>
      <c r="I62">
        <f>(((D62)/2) + (D63))</f>
        <v/>
      </c>
      <c r="J62">
        <f>((C62)*(((D62)/2) + (D63)))</f>
        <v/>
      </c>
    </row>
    <row r="63">
      <c r="A63" t="inlineStr">
        <is>
          <t>masterReg/register_reg_r2_0_31_12_17/RAMC_D1/WADR0</t>
        </is>
      </c>
      <c r="B63" t="inlineStr">
        <is>
          <t>Inpin</t>
        </is>
      </c>
      <c r="D63" t="n">
        <v>0</v>
      </c>
      <c r="E63" t="n">
        <v>0.226</v>
      </c>
      <c r="F63" t="n">
        <v>0.145</v>
      </c>
      <c r="G63" t="n">
        <v>0.54</v>
      </c>
      <c r="H63" t="n">
        <v>0.305</v>
      </c>
    </row>
    <row r="64">
      <c r="A64" t="inlineStr">
        <is>
          <t>writeReg[0]: Address_register_reg[10]/Q to masterReg/register_reg_r2_0_31_12_17/RAMC_D1/WADR0 sum delays</t>
        </is>
      </c>
      <c r="E64">
        <f>(E2 + E4 + E45 + E50 + E55 + E58 + E61 + E63)</f>
        <v/>
      </c>
      <c r="F64">
        <f>(F2 + F4 + F45 + F50 + F55 + F58 + F61 + F63)</f>
        <v/>
      </c>
      <c r="G64">
        <f>(G2 + G4 + G45 + G50 + G55 + G58 + G61 + G63)</f>
        <v/>
      </c>
      <c r="H64">
        <f>(H2 + H4 + H45 + H50 + H55 + H58 + H61 + H63)</f>
        <v/>
      </c>
      <c r="J64">
        <f>(J2 + J3 + J4 + J6 + J45 + J49 + J50 + J54 + J55 + J57 + J58 + J60 + J61 + J62 + J63)</f>
        <v/>
      </c>
    </row>
    <row r="65">
      <c r="A65" t="inlineStr">
        <is>
          <t>writeReg[0]: Address_register_reg[10]/Q to masterReg/register_reg_r2_0_31_12_17/RAMC_D1/WADR0sum delays + cap delay</t>
        </is>
      </c>
      <c r="E65">
        <f>1000*(E64 + J64)</f>
        <v/>
      </c>
      <c r="F65">
        <f>1000*(F64 + J64)</f>
        <v/>
      </c>
      <c r="G65">
        <f>1000*(G64 + J64)</f>
        <v/>
      </c>
      <c r="H65">
        <f>1000*(H64 + J64)</f>
        <v/>
      </c>
    </row>
    <row r="67">
      <c r="A67" t="inlineStr">
        <is>
          <t>writeReg[0]: Address_register_reg[10]/Q to masterReg/register_reg_r2_0_31_12_17/RAMC_D1/WADR0Total delay (from Vivado)</t>
        </is>
      </c>
      <c r="E67" t="inlineStr">
        <is>
          <t>530</t>
        </is>
      </c>
      <c r="F67" t="inlineStr">
        <is>
          <t>410</t>
        </is>
      </c>
      <c r="G67" t="inlineStr">
        <is>
          <t>962</t>
        </is>
      </c>
      <c r="H67" t="inlineStr">
        <is>
          <t>691</t>
        </is>
      </c>
    </row>
    <row r="69">
      <c r="A69" t="inlineStr">
        <is>
          <t>INT_L_X8Y48/INT_L.NN2END0-&gt;&gt;IMUX_L40</t>
        </is>
      </c>
      <c r="B69" t="inlineStr">
        <is>
          <t>Buffer</t>
        </is>
      </c>
      <c r="C69" t="n">
        <v>1.6107141875</v>
      </c>
      <c r="D69" t="n">
        <v>0.007713</v>
      </c>
      <c r="E69" t="n">
        <v>0.047</v>
      </c>
      <c r="F69" t="n">
        <v>0.038</v>
      </c>
      <c r="G69" t="n">
        <v>0.138</v>
      </c>
      <c r="H69" t="n">
        <v>0.114</v>
      </c>
      <c r="I69">
        <f>((((D74) + (D73))) + (D70 + D71))</f>
        <v/>
      </c>
      <c r="J69">
        <f>(((((D74) + (D73))) + (D70 + D71))*C69)</f>
        <v/>
      </c>
    </row>
    <row r="70">
      <c r="A70" t="inlineStr">
        <is>
          <t>INT_L_X8Y48/IMUX_L40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CLBLM_L_X8Y48/CLBLM_IMUX40</t>
        </is>
      </c>
      <c r="B71" t="inlineStr">
        <is>
          <t>Part of wire</t>
        </is>
      </c>
      <c r="C71" t="n">
        <v>0</v>
      </c>
      <c r="D71" t="n">
        <v>0</v>
      </c>
      <c r="I71">
        <f>(((D70 + D71)/2) + (((D74) + (D73))))</f>
        <v/>
      </c>
      <c r="J71">
        <f>((C70 + C71)*(((D70 + D71)/2) + (((D74) + (D73)))))</f>
        <v/>
      </c>
    </row>
    <row r="72">
      <c r="A72" t="inlineStr">
        <is>
          <t>CLBLM_L_X8Y48/CLBLM_L.CLBLM_IMUX40-&gt;CLBLM_M_D1</t>
        </is>
      </c>
      <c r="B72" t="inlineStr">
        <is>
          <t>PassTransistor</t>
        </is>
      </c>
      <c r="C72" t="n">
        <v>0</v>
      </c>
      <c r="E72" t="n">
        <v>0</v>
      </c>
      <c r="F72" t="n">
        <v>0</v>
      </c>
      <c r="G72" t="n">
        <v>0</v>
      </c>
      <c r="H72" t="n">
        <v>0</v>
      </c>
      <c r="I72">
        <f>((D74) + (D73))</f>
        <v/>
      </c>
      <c r="J72">
        <f>(((D74) + (D73))*C72)</f>
        <v/>
      </c>
    </row>
    <row r="73">
      <c r="A73" t="inlineStr">
        <is>
          <t>CLBLM_L_X8Y48/CLBLM_M_D1</t>
        </is>
      </c>
      <c r="B73" t="inlineStr">
        <is>
          <t>Part of wire</t>
        </is>
      </c>
      <c r="C73" t="n">
        <v>0</v>
      </c>
      <c r="D73" t="n">
        <v>0</v>
      </c>
      <c r="I73">
        <f>(((D73)/2) + (D74))</f>
        <v/>
      </c>
      <c r="J73">
        <f>((C73)*(((D73)/2) + (D74)))</f>
        <v/>
      </c>
    </row>
    <row r="74">
      <c r="A74" t="inlineStr">
        <is>
          <t>masterReg/register_reg_r1_0_31_12_17/RAMC_D1/WADR0</t>
        </is>
      </c>
      <c r="B74" t="inlineStr">
        <is>
          <t>Inpin</t>
        </is>
      </c>
      <c r="D74" t="n">
        <v>0</v>
      </c>
      <c r="E74" t="n">
        <v>0.226</v>
      </c>
      <c r="F74" t="n">
        <v>0.145</v>
      </c>
      <c r="G74" t="n">
        <v>0.54</v>
      </c>
      <c r="H74" t="n">
        <v>0.305</v>
      </c>
    </row>
    <row r="75">
      <c r="A75" t="inlineStr">
        <is>
          <t>writeReg[0]: Address_register_reg[10]/Q to masterReg/register_reg_r1_0_31_12_17/RAMC_D1/WADR0 sum delays</t>
        </is>
      </c>
      <c r="E75">
        <f>(E2 + E4 + E45 + E50 + E69 + E72 + E74)</f>
        <v/>
      </c>
      <c r="F75">
        <f>(F2 + F4 + F45 + F50 + F69 + F72 + F74)</f>
        <v/>
      </c>
      <c r="G75">
        <f>(G2 + G4 + G45 + G50 + G69 + G72 + G74)</f>
        <v/>
      </c>
      <c r="H75">
        <f>(H2 + H4 + H45 + H50 + H69 + H72 + H74)</f>
        <v/>
      </c>
      <c r="J75">
        <f>(J2 + J3 + J4 + J6 + J45 + J49 + J50 + J54 + J69 + J71 + J72 + J73 + J74)</f>
        <v/>
      </c>
    </row>
    <row r="76">
      <c r="A76" t="inlineStr">
        <is>
          <t>writeReg[0]: Address_register_reg[10]/Q to masterReg/register_reg_r1_0_31_12_17/RAMC_D1/WADR0sum delays + cap delay</t>
        </is>
      </c>
      <c r="E76">
        <f>1000*(E75 + J75)</f>
        <v/>
      </c>
      <c r="F76">
        <f>1000*(F75 + J75)</f>
        <v/>
      </c>
      <c r="G76">
        <f>1000*(G75 + J75)</f>
        <v/>
      </c>
      <c r="H76">
        <f>1000*(H75 + J75)</f>
        <v/>
      </c>
    </row>
    <row r="78">
      <c r="A78" t="inlineStr">
        <is>
          <t>writeReg[0]: Address_register_reg[10]/Q to masterReg/register_reg_r1_0_31_12_17/RAMC_D1/WADR0Total delay (from Vivado)</t>
        </is>
      </c>
      <c r="E78" t="inlineStr">
        <is>
          <t>466</t>
        </is>
      </c>
      <c r="F78" t="inlineStr">
        <is>
          <t>356</t>
        </is>
      </c>
      <c r="G78" t="inlineStr">
        <is>
          <t>851</t>
        </is>
      </c>
      <c r="H78" t="inlineStr">
        <is>
          <t>598</t>
        </is>
      </c>
    </row>
    <row r="80">
      <c r="A80" t="inlineStr">
        <is>
          <t>INT_L_X8Y44/INT_L.LOGIC_OUTS_L0-&gt;&gt;SW2BEG0</t>
        </is>
      </c>
      <c r="B80" t="inlineStr">
        <is>
          <t>Buffer</t>
        </is>
      </c>
      <c r="C80" t="n">
        <v>1.1851186875</v>
      </c>
      <c r="D80" t="n">
        <v>0.008473000000000001</v>
      </c>
      <c r="E80" t="n">
        <v>0.041</v>
      </c>
      <c r="F80" t="n">
        <v>0.033</v>
      </c>
      <c r="G80" t="n">
        <v>0.137</v>
      </c>
      <c r="H80" t="n">
        <v>0.113</v>
      </c>
      <c r="I80">
        <f>((D86 + D97) + (D81 + D82 + D83 + D84 + D85))</f>
        <v/>
      </c>
      <c r="J80">
        <f>(((D86 + D97) + (D81 + D82 + D83 + D84 + D85))*C80)</f>
        <v/>
      </c>
    </row>
    <row r="81">
      <c r="A81" t="inlineStr">
        <is>
          <t>INT_L_X8Y44/SW2BEG0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INT_R_X7Y43/SW2END0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INT_L_X8Y43/SW2A0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CLBLM_L_X8Y43/CLBLM_SW2A0</t>
        </is>
      </c>
      <c r="B84" t="inlineStr">
        <is>
          <t>Part of wire</t>
        </is>
      </c>
      <c r="C84" t="n">
        <v>0.090208</v>
      </c>
      <c r="D84" t="n">
        <v>0.005896</v>
      </c>
    </row>
    <row r="85">
      <c r="A85" t="inlineStr">
        <is>
          <t>CLBLM_R_X7Y43/CLBLM_SW2A0</t>
        </is>
      </c>
      <c r="B85" t="inlineStr">
        <is>
          <t>Part of wire</t>
        </is>
      </c>
      <c r="C85" t="n">
        <v>0.090208</v>
      </c>
      <c r="D85" t="n">
        <v>0.005896</v>
      </c>
      <c r="I85">
        <f>(((D81 + D82 + D83 + D84 + D85)/2) + (D86 + D97))</f>
        <v/>
      </c>
      <c r="J85">
        <f>((C81 + C82 + C83 + C84 + C85)*(((D81 + D82 + D83 + D84 + D85)/2) + (D86 + D97)))</f>
        <v/>
      </c>
    </row>
    <row r="86">
      <c r="A86" t="inlineStr">
        <is>
          <t>INT_R_X7Y43/INT_R.SW2END0-&gt;&gt;IMUX40</t>
        </is>
      </c>
      <c r="B86" t="inlineStr">
        <is>
          <t>Buffer</t>
        </is>
      </c>
      <c r="C86" t="n">
        <v>1.6107141875</v>
      </c>
      <c r="D86" t="n">
        <v>0.007713</v>
      </c>
      <c r="E86" t="n">
        <v>0.047</v>
      </c>
      <c r="F86" t="n">
        <v>0.038</v>
      </c>
      <c r="G86" t="n">
        <v>0.138</v>
      </c>
      <c r="H86" t="n">
        <v>0.114</v>
      </c>
      <c r="I86">
        <f>((((D91) + (D90))) + (D87 + D88))</f>
        <v/>
      </c>
      <c r="J86">
        <f>(((((D91) + (D90))) + (D87 + D88))*C86)</f>
        <v/>
      </c>
    </row>
    <row r="87">
      <c r="A87" t="inlineStr">
        <is>
          <t>INT_R_X7Y43/IMUX40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CLBLM_R_X7Y43/CLBLM_IMUX40</t>
        </is>
      </c>
      <c r="B88" t="inlineStr">
        <is>
          <t>Part of wire</t>
        </is>
      </c>
      <c r="C88" t="n">
        <v>0</v>
      </c>
      <c r="D88" t="n">
        <v>0</v>
      </c>
      <c r="I88">
        <f>(((D87 + D88)/2) + (((D91) + (D90))))</f>
        <v/>
      </c>
      <c r="J88">
        <f>((C87 + C88)*(((D87 + D88)/2) + (((D91) + (D90)))))</f>
        <v/>
      </c>
    </row>
    <row r="89">
      <c r="A89" t="inlineStr">
        <is>
          <t>CLBLM_R_X7Y43/CLBLM_R.CLBLM_IMUX40-&gt;CLBLM_M_D1</t>
        </is>
      </c>
      <c r="B89" t="inlineStr">
        <is>
          <t>PassTransistor</t>
        </is>
      </c>
      <c r="C89" t="n">
        <v>0</v>
      </c>
      <c r="E89" t="n">
        <v>0</v>
      </c>
      <c r="F89" t="n">
        <v>0</v>
      </c>
      <c r="G89" t="n">
        <v>0</v>
      </c>
      <c r="H89" t="n">
        <v>0</v>
      </c>
      <c r="I89">
        <f>((D91) + (D90))</f>
        <v/>
      </c>
      <c r="J89">
        <f>(((D91) + (D90))*C89)</f>
        <v/>
      </c>
    </row>
    <row r="90">
      <c r="A90" t="inlineStr">
        <is>
          <t>CLBLM_R_X7Y43/CLBLM_M_D1</t>
        </is>
      </c>
      <c r="B90" t="inlineStr">
        <is>
          <t>Part of wire</t>
        </is>
      </c>
      <c r="C90" t="n">
        <v>0</v>
      </c>
      <c r="D90" t="n">
        <v>0</v>
      </c>
      <c r="I90">
        <f>(((D90)/2) + (D91))</f>
        <v/>
      </c>
      <c r="J90">
        <f>((C90)*(((D90)/2) + (D91)))</f>
        <v/>
      </c>
    </row>
    <row r="91">
      <c r="A91" t="inlineStr">
        <is>
          <t>masterReg/register_reg_r1_0_31_6_11/RAMC_D1/WADR0</t>
        </is>
      </c>
      <c r="B91" t="inlineStr">
        <is>
          <t>Inpin</t>
        </is>
      </c>
      <c r="D91" t="n">
        <v>0</v>
      </c>
      <c r="E91" t="n">
        <v>0.226</v>
      </c>
      <c r="F91" t="n">
        <v>0.145</v>
      </c>
      <c r="G91" t="n">
        <v>0.54</v>
      </c>
      <c r="H91" t="n">
        <v>0.305</v>
      </c>
    </row>
    <row r="92">
      <c r="A92" t="inlineStr">
        <is>
          <t>writeReg[0]: Address_register_reg[10]/Q to masterReg/register_reg_r1_0_31_6_11/RAMC_D1/WADR0 sum delays</t>
        </is>
      </c>
      <c r="E92">
        <f>(E2 + E4 + E80 + E86 + E89 + E91)</f>
        <v/>
      </c>
      <c r="F92">
        <f>(F2 + F4 + F80 + F86 + F89 + F91)</f>
        <v/>
      </c>
      <c r="G92">
        <f>(G2 + G4 + G80 + G86 + G89 + G91)</f>
        <v/>
      </c>
      <c r="H92">
        <f>(H2 + H4 + H80 + H86 + H89 + H91)</f>
        <v/>
      </c>
      <c r="J92">
        <f>(J2 + J3 + J4 + J6 + J80 + J85 + J86 + J88 + J89 + J90 + J91)</f>
        <v/>
      </c>
    </row>
    <row r="93">
      <c r="A93" t="inlineStr">
        <is>
          <t>writeReg[0]: Address_register_reg[10]/Q to masterReg/register_reg_r1_0_31_6_11/RAMC_D1/WADR0sum delays + cap delay</t>
        </is>
      </c>
      <c r="E93">
        <f>1000*(E92 + J92)</f>
        <v/>
      </c>
      <c r="F93">
        <f>1000*(F92 + J92)</f>
        <v/>
      </c>
      <c r="G93">
        <f>1000*(G92 + J92)</f>
        <v/>
      </c>
      <c r="H93">
        <f>1000*(H92 + J92)</f>
        <v/>
      </c>
    </row>
    <row r="95">
      <c r="A95" t="inlineStr">
        <is>
          <t>writeReg[0]: Address_register_reg[10]/Q to masterReg/register_reg_r1_0_31_6_11/RAMC_D1/WADR0Total delay (from Vivado)</t>
        </is>
      </c>
      <c r="E95" t="inlineStr">
        <is>
          <t>398</t>
        </is>
      </c>
      <c r="F95" t="inlineStr">
        <is>
          <t>300</t>
        </is>
      </c>
      <c r="G95" t="inlineStr">
        <is>
          <t>751</t>
        </is>
      </c>
      <c r="H95" t="inlineStr">
        <is>
          <t>518</t>
        </is>
      </c>
    </row>
    <row r="97">
      <c r="A97" t="inlineStr">
        <is>
          <t>INT_R_X7Y43/INT_R.SW2END0-&gt;&gt;WW4BEG1</t>
        </is>
      </c>
      <c r="B97" t="inlineStr">
        <is>
          <t>Buffer</t>
        </is>
      </c>
      <c r="C97" t="n">
        <v>1.2375</v>
      </c>
      <c r="D97" t="n">
        <v>0.009403999999999999</v>
      </c>
      <c r="E97" t="n">
        <v>0.07199999999999999</v>
      </c>
      <c r="F97" t="n">
        <v>0.059</v>
      </c>
      <c r="G97" t="n">
        <v>0.168</v>
      </c>
      <c r="H97" t="n">
        <v>0.139</v>
      </c>
      <c r="I97">
        <f>((D109 + D122 + D140) + (D98 + D99 + D100 + D101 + D102 + D103 + D104 + D105 + D106 + D107 + D108))</f>
        <v/>
      </c>
      <c r="J97">
        <f>(((D109 + D122 + D140) + (D98 + D99 + D100 + D101 + D102 + D103 + D104 + D105 + D106 + D107 + D108))*C97)</f>
        <v/>
      </c>
    </row>
    <row r="98">
      <c r="A98" t="inlineStr">
        <is>
          <t>INT_R_X7Y43/WW4BEG1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INT_R_X3Y43/WW4END1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INT_L_X6Y43/WW4A1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BRAM_INT_INTERFACE_L_X6Y43/INT_INTERFACE_WW4B1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BRAM_L_X6Y40/BRAM_WW4B1_3</t>
        </is>
      </c>
      <c r="B102" t="inlineStr">
        <is>
          <t>Part of wire</t>
        </is>
      </c>
      <c r="C102" t="n">
        <v>0.26892</v>
      </c>
      <c r="D102" t="n">
        <v>0.05565999999999999</v>
      </c>
    </row>
    <row r="103">
      <c r="A103" t="inlineStr">
        <is>
          <t>VBRK_X18Y45/VBRK_WW4B1</t>
        </is>
      </c>
      <c r="B103" t="inlineStr">
        <is>
          <t>Part of wire</t>
        </is>
      </c>
      <c r="C103" t="n">
        <v>0.01211</v>
      </c>
      <c r="D103" t="n">
        <v>0.00162</v>
      </c>
    </row>
    <row r="104">
      <c r="A104" t="inlineStr">
        <is>
          <t>CLBLM_R_X5Y43/CLBLM_WW4B1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INT_R_X5Y43/WW4B1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INT_L_X4Y43/WW4C1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CLBLL_L_X4Y43/CLBLL_WW4END1</t>
        </is>
      </c>
      <c r="B107" t="inlineStr">
        <is>
          <t>Part of wire</t>
        </is>
      </c>
      <c r="C107" t="n">
        <v>0</v>
      </c>
      <c r="D107" t="n">
        <v>0</v>
      </c>
    </row>
    <row r="108">
      <c r="A108" t="inlineStr">
        <is>
          <t>CLBLM_R_X3Y43/CLBLM_WW4END1</t>
        </is>
      </c>
      <c r="B108" t="inlineStr">
        <is>
          <t>Part of wire</t>
        </is>
      </c>
      <c r="C108" t="n">
        <v>0</v>
      </c>
      <c r="D108" t="n">
        <v>0</v>
      </c>
      <c r="I108">
        <f>(((D98 + D99 + D100 + D101 + D102 + D103 + D104 + D105 + D106 + D107 + D108)/2) + (D109 + D122 + D140))</f>
        <v/>
      </c>
      <c r="J108">
        <f>((C98 + C99 + C100 + C101 + C102 + C103 + C104 + C105 + C106 + C107 + C108)*(((D98 + D99 + D100 + D101 + D102 + D103 + D104 + D105 + D106 + D107 + D108)/2) + (D109 + D122 + D140)))</f>
        <v/>
      </c>
    </row>
    <row r="109">
      <c r="A109" t="inlineStr">
        <is>
          <t>INT_R_X3Y43/INT_R.WW4END1-&gt;&gt;GFAN0</t>
        </is>
      </c>
      <c r="B109" t="inlineStr">
        <is>
          <t>Buffer</t>
        </is>
      </c>
      <c r="C109" t="n">
        <v>1.64345225</v>
      </c>
      <c r="D109" t="n">
        <v>0.007485</v>
      </c>
      <c r="E109" t="n">
        <v>0.07199999999999999</v>
      </c>
      <c r="F109" t="n">
        <v>0.059</v>
      </c>
      <c r="G109" t="n">
        <v>0.17</v>
      </c>
      <c r="H109" t="n">
        <v>0.141</v>
      </c>
      <c r="I109">
        <f>((D111) + (D110))</f>
        <v/>
      </c>
      <c r="J109">
        <f>(((D111) + (D110))*C109)</f>
        <v/>
      </c>
    </row>
    <row r="110">
      <c r="A110" t="inlineStr">
        <is>
          <t>INT_R_X3Y43/GFAN0</t>
        </is>
      </c>
      <c r="B110" t="inlineStr">
        <is>
          <t>Part of wire</t>
        </is>
      </c>
      <c r="C110" t="n">
        <v>0</v>
      </c>
      <c r="D110" t="n">
        <v>0</v>
      </c>
      <c r="I110">
        <f>(((D110)/2) + (D111))</f>
        <v/>
      </c>
      <c r="J110">
        <f>((C110)*(((D110)/2) + (D111)))</f>
        <v/>
      </c>
    </row>
    <row r="111">
      <c r="A111" t="inlineStr">
        <is>
          <t>INT_R_X3Y43/INT_R.GFAN0-&gt;&gt;IMUX40</t>
        </is>
      </c>
      <c r="B111" t="inlineStr">
        <is>
          <t>Buffer</t>
        </is>
      </c>
      <c r="C111" t="n">
        <v>1.6107141875</v>
      </c>
      <c r="D111" t="n">
        <v>0.007713</v>
      </c>
      <c r="E111" t="n">
        <v>0.047</v>
      </c>
      <c r="F111" t="n">
        <v>0.038</v>
      </c>
      <c r="G111" t="n">
        <v>0.138</v>
      </c>
      <c r="H111" t="n">
        <v>0.114</v>
      </c>
      <c r="I111">
        <f>((((D116) + (D115))) + (D112 + D113))</f>
        <v/>
      </c>
      <c r="J111">
        <f>(((((D116) + (D115))) + (D112 + D113))*C111)</f>
        <v/>
      </c>
    </row>
    <row r="112">
      <c r="A112" t="inlineStr">
        <is>
          <t>INT_R_X3Y43/IMUX40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CLBLM_R_X3Y43/CLBLM_IMUX40</t>
        </is>
      </c>
      <c r="B113" t="inlineStr">
        <is>
          <t>Part of wire</t>
        </is>
      </c>
      <c r="C113" t="n">
        <v>0</v>
      </c>
      <c r="D113" t="n">
        <v>0</v>
      </c>
      <c r="I113">
        <f>(((D112 + D113)/2) + (((D116) + (D115))))</f>
        <v/>
      </c>
      <c r="J113">
        <f>((C112 + C113)*(((D112 + D113)/2) + (((D116) + (D115)))))</f>
        <v/>
      </c>
    </row>
    <row r="114">
      <c r="A114" t="inlineStr">
        <is>
          <t>CLBLM_R_X3Y43/CLBLM_R.CLBLM_IMUX40-&gt;CLBLM_M_D1</t>
        </is>
      </c>
      <c r="B114" t="inlineStr">
        <is>
          <t>PassTransistor</t>
        </is>
      </c>
      <c r="C114" t="n">
        <v>0</v>
      </c>
      <c r="E114" t="n">
        <v>0</v>
      </c>
      <c r="F114" t="n">
        <v>0</v>
      </c>
      <c r="G114" t="n">
        <v>0</v>
      </c>
      <c r="H114" t="n">
        <v>0</v>
      </c>
      <c r="I114">
        <f>((D116) + (D115))</f>
        <v/>
      </c>
      <c r="J114">
        <f>(((D116) + (D115))*C114)</f>
        <v/>
      </c>
    </row>
    <row r="115">
      <c r="A115" t="inlineStr">
        <is>
          <t>CLBLM_R_X3Y43/CLBLM_M_D1</t>
        </is>
      </c>
      <c r="B115" t="inlineStr">
        <is>
          <t>Part of wire</t>
        </is>
      </c>
      <c r="C115" t="n">
        <v>0</v>
      </c>
      <c r="D115" t="n">
        <v>0</v>
      </c>
      <c r="I115">
        <f>(((D115)/2) + (D116))</f>
        <v/>
      </c>
      <c r="J115">
        <f>((C115)*(((D115)/2) + (D116)))</f>
        <v/>
      </c>
    </row>
    <row r="116">
      <c r="A116" t="inlineStr">
        <is>
          <t>masterReg/register_reg_r1_0_31_0_5/RAMC_D1/WADR0</t>
        </is>
      </c>
      <c r="B116" t="inlineStr">
        <is>
          <t>Inpin</t>
        </is>
      </c>
      <c r="D116" t="n">
        <v>0</v>
      </c>
      <c r="E116" t="n">
        <v>0.226</v>
      </c>
      <c r="F116" t="n">
        <v>0.145</v>
      </c>
      <c r="G116" t="n">
        <v>0.54</v>
      </c>
      <c r="H116" t="n">
        <v>0.305</v>
      </c>
    </row>
    <row r="117">
      <c r="A117" t="inlineStr">
        <is>
          <t>writeReg[0]: Address_register_reg[10]/Q to masterReg/register_reg_r1_0_31_0_5/RAMC_D1/WADR0 sum delays</t>
        </is>
      </c>
      <c r="E117">
        <f>(E2 + E4 + E80 + E97 + E109 + E111 + E114 + E116)</f>
        <v/>
      </c>
      <c r="F117">
        <f>(F2 + F4 + F80 + F97 + F109 + F111 + F114 + F116)</f>
        <v/>
      </c>
      <c r="G117">
        <f>(G2 + G4 + G80 + G97 + G109 + G111 + G114 + G116)</f>
        <v/>
      </c>
      <c r="H117">
        <f>(H2 + H4 + H80 + H97 + H109 + H111 + H114 + H116)</f>
        <v/>
      </c>
      <c r="J117">
        <f>(J2 + J3 + J4 + J6 + J80 + J85 + J97 + J108 + J109 + J110 + J111 + J113 + J114 + J115 + J116)</f>
        <v/>
      </c>
    </row>
    <row r="118">
      <c r="A118" t="inlineStr">
        <is>
          <t>writeReg[0]: Address_register_reg[10]/Q to masterReg/register_reg_r1_0_31_0_5/RAMC_D1/WADR0sum delays + cap delay</t>
        </is>
      </c>
      <c r="E118">
        <f>1000*(E117 + J117)</f>
        <v/>
      </c>
      <c r="F118">
        <f>1000*(F117 + J117)</f>
        <v/>
      </c>
      <c r="G118">
        <f>1000*(G117 + J117)</f>
        <v/>
      </c>
      <c r="H118">
        <f>1000*(H117 + J117)</f>
        <v/>
      </c>
    </row>
    <row r="120">
      <c r="A120" t="inlineStr">
        <is>
          <t>writeReg[0]: Address_register_reg[10]/Q to masterReg/register_reg_r1_0_31_0_5/RAMC_D1/WADR0Total delay (from Vivado)</t>
        </is>
      </c>
      <c r="E120" t="inlineStr">
        <is>
          <t>659</t>
        </is>
      </c>
      <c r="F120" t="inlineStr">
        <is>
          <t>535</t>
        </is>
      </c>
      <c r="G120" t="inlineStr">
        <is>
          <t>1131</t>
        </is>
      </c>
      <c r="H120" t="inlineStr">
        <is>
          <t>852</t>
        </is>
      </c>
    </row>
    <row r="122">
      <c r="A122" t="inlineStr">
        <is>
          <t>INT_R_X3Y43/INT_R.WW4END1-&gt;&gt;SS2BEG0</t>
        </is>
      </c>
      <c r="B122" t="inlineStr">
        <is>
          <t>Buffer</t>
        </is>
      </c>
      <c r="C122" t="n">
        <v>1.1851186875</v>
      </c>
      <c r="D122" t="n">
        <v>0.008473000000000001</v>
      </c>
      <c r="E122" t="n">
        <v>0.06</v>
      </c>
      <c r="F122" t="n">
        <v>0.05</v>
      </c>
      <c r="G122" t="n">
        <v>0.134</v>
      </c>
      <c r="H122" t="n">
        <v>0.111</v>
      </c>
      <c r="I122">
        <f>((D126) + (D123 + D124 + D125))</f>
        <v/>
      </c>
      <c r="J122">
        <f>(((D126) + (D123 + D124 + D125))*C122)</f>
        <v/>
      </c>
    </row>
    <row r="123">
      <c r="A123" t="inlineStr">
        <is>
          <t>INT_R_X3Y43/SS2BEG0</t>
        </is>
      </c>
      <c r="B123" t="inlineStr">
        <is>
          <t>Part of wire</t>
        </is>
      </c>
      <c r="C123" t="n">
        <v>0</v>
      </c>
      <c r="D123" t="n">
        <v>0</v>
      </c>
    </row>
    <row r="124">
      <c r="A124" t="inlineStr">
        <is>
          <t>INT_R_X3Y41/SS2END0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INT_R_X3Y42/SS2A0</t>
        </is>
      </c>
      <c r="B125" t="inlineStr">
        <is>
          <t>Part of wire</t>
        </is>
      </c>
      <c r="C125" t="n">
        <v>0</v>
      </c>
      <c r="D125" t="n">
        <v>0</v>
      </c>
      <c r="I125">
        <f>(((D123 + D124 + D125)/2) + (D126))</f>
        <v/>
      </c>
      <c r="J125">
        <f>((C123 + C124 + C125)*(((D123 + D124 + D125)/2) + (D126)))</f>
        <v/>
      </c>
    </row>
    <row r="126">
      <c r="A126" t="inlineStr">
        <is>
          <t>INT_R_X3Y41/INT_R.SS2END0-&gt;&gt;NR1BEG0</t>
        </is>
      </c>
      <c r="B126" t="inlineStr">
        <is>
          <t>Buffer</t>
        </is>
      </c>
      <c r="C126" t="n">
        <v>1.16220225</v>
      </c>
      <c r="D126" t="n">
        <v>0.008429000000000001</v>
      </c>
      <c r="E126" t="n">
        <v>0.056</v>
      </c>
      <c r="F126" t="n">
        <v>0.046</v>
      </c>
      <c r="G126" t="n">
        <v>0.132</v>
      </c>
      <c r="H126" t="n">
        <v>0.109</v>
      </c>
      <c r="I126">
        <f>((D129) + (D127 + D128))</f>
        <v/>
      </c>
      <c r="J126">
        <f>(((D129) + (D127 + D128))*C126)</f>
        <v/>
      </c>
    </row>
    <row r="127">
      <c r="A127" t="inlineStr">
        <is>
          <t>INT_R_X3Y41/NR1BEG0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INT_R_X3Y42/NR1END0</t>
        </is>
      </c>
      <c r="B128" t="inlineStr">
        <is>
          <t>Part of wire</t>
        </is>
      </c>
      <c r="C128" t="n">
        <v>0</v>
      </c>
      <c r="D128" t="n">
        <v>0</v>
      </c>
      <c r="I128">
        <f>(((D127 + D128)/2) + (D129))</f>
        <v/>
      </c>
      <c r="J128">
        <f>((C127 + C128)*(((D127 + D128)/2) + (D129)))</f>
        <v/>
      </c>
    </row>
    <row r="129">
      <c r="A129" t="inlineStr">
        <is>
          <t>INT_R_X3Y42/INT_R.NR1END0-&gt;&gt;IMUX40</t>
        </is>
      </c>
      <c r="B129" t="inlineStr">
        <is>
          <t>Buffer</t>
        </is>
      </c>
      <c r="C129" t="n">
        <v>1.6107141875</v>
      </c>
      <c r="D129" t="n">
        <v>0.007713</v>
      </c>
      <c r="E129" t="n">
        <v>0.047</v>
      </c>
      <c r="F129" t="n">
        <v>0.038</v>
      </c>
      <c r="G129" t="n">
        <v>0.138</v>
      </c>
      <c r="H129" t="n">
        <v>0.114</v>
      </c>
      <c r="I129">
        <f>((((D134) + (D133))) + (D130 + D131))</f>
        <v/>
      </c>
      <c r="J129">
        <f>(((((D134) + (D133))) + (D130 + D131))*C129)</f>
        <v/>
      </c>
    </row>
    <row r="130">
      <c r="A130" t="inlineStr">
        <is>
          <t>INT_R_X3Y42/IMUX40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CLBLM_R_X3Y42/CLBLM_IMUX40</t>
        </is>
      </c>
      <c r="B131" t="inlineStr">
        <is>
          <t>Part of wire</t>
        </is>
      </c>
      <c r="C131" t="n">
        <v>0</v>
      </c>
      <c r="D131" t="n">
        <v>0</v>
      </c>
      <c r="I131">
        <f>(((D130 + D131)/2) + (((D134) + (D133))))</f>
        <v/>
      </c>
      <c r="J131">
        <f>((C130 + C131)*(((D130 + D131)/2) + (((D134) + (D133)))))</f>
        <v/>
      </c>
    </row>
    <row r="132">
      <c r="A132" t="inlineStr">
        <is>
          <t>CLBLM_R_X3Y42/CLBLM_R.CLBLM_IMUX40-&gt;CLBLM_M_D1</t>
        </is>
      </c>
      <c r="B132" t="inlineStr">
        <is>
          <t>PassTransistor</t>
        </is>
      </c>
      <c r="C132" t="n">
        <v>0</v>
      </c>
      <c r="E132" t="n">
        <v>0</v>
      </c>
      <c r="F132" t="n">
        <v>0</v>
      </c>
      <c r="G132" t="n">
        <v>0</v>
      </c>
      <c r="H132" t="n">
        <v>0</v>
      </c>
      <c r="I132">
        <f>((D134) + (D133))</f>
        <v/>
      </c>
      <c r="J132">
        <f>(((D134) + (D133))*C132)</f>
        <v/>
      </c>
    </row>
    <row r="133">
      <c r="A133" t="inlineStr">
        <is>
          <t>CLBLM_R_X3Y42/CLBLM_M_D1</t>
        </is>
      </c>
      <c r="B133" t="inlineStr">
        <is>
          <t>Part of wire</t>
        </is>
      </c>
      <c r="C133" t="n">
        <v>0</v>
      </c>
      <c r="D133" t="n">
        <v>0</v>
      </c>
      <c r="I133">
        <f>(((D133)/2) + (D134))</f>
        <v/>
      </c>
      <c r="J133">
        <f>((C133)*(((D133)/2) + (D134)))</f>
        <v/>
      </c>
    </row>
    <row r="134">
      <c r="A134" t="inlineStr">
        <is>
          <t>masterReg/register_reg_r2_0_31_0_5/RAMC_D1/WADR0</t>
        </is>
      </c>
      <c r="B134" t="inlineStr">
        <is>
          <t>Inpin</t>
        </is>
      </c>
      <c r="D134" t="n">
        <v>0</v>
      </c>
      <c r="E134" t="n">
        <v>0.226</v>
      </c>
      <c r="F134" t="n">
        <v>0.145</v>
      </c>
      <c r="G134" t="n">
        <v>0.54</v>
      </c>
      <c r="H134" t="n">
        <v>0.305</v>
      </c>
    </row>
    <row r="135">
      <c r="A135" t="inlineStr">
        <is>
          <t>writeReg[0]: Address_register_reg[10]/Q to masterReg/register_reg_r2_0_31_0_5/RAMC_D1/WADR0 sum delays</t>
        </is>
      </c>
      <c r="E135">
        <f>(E2 + E4 + E80 + E97 + E122 + E126 + E129 + E132 + E134)</f>
        <v/>
      </c>
      <c r="F135">
        <f>(F2 + F4 + F80 + F97 + F122 + F126 + F129 + F132 + F134)</f>
        <v/>
      </c>
      <c r="G135">
        <f>(G2 + G4 + G80 + G97 + G122 + G126 + G129 + G132 + G134)</f>
        <v/>
      </c>
      <c r="H135">
        <f>(H2 + H4 + H80 + H97 + H122 + H126 + H129 + H132 + H134)</f>
        <v/>
      </c>
      <c r="J135">
        <f>(J2 + J3 + J4 + J6 + J80 + J85 + J97 + J108 + J122 + J125 + J126 + J128 + J129 + J131 + J132 + J133 + J134)</f>
        <v/>
      </c>
    </row>
    <row r="136">
      <c r="A136" t="inlineStr">
        <is>
          <t>writeReg[0]: Address_register_reg[10]/Q to masterReg/register_reg_r2_0_31_0_5/RAMC_D1/WADR0sum delays + cap delay</t>
        </is>
      </c>
      <c r="E136">
        <f>1000*(E135 + J135)</f>
        <v/>
      </c>
      <c r="F136">
        <f>1000*(F135 + J135)</f>
        <v/>
      </c>
      <c r="G136">
        <f>1000*(G135 + J135)</f>
        <v/>
      </c>
      <c r="H136">
        <f>1000*(H135 + J135)</f>
        <v/>
      </c>
    </row>
    <row r="138">
      <c r="A138" t="inlineStr">
        <is>
          <t>writeReg[0]: Address_register_reg[10]/Q to masterReg/register_reg_r2_0_31_0_5/RAMC_D1/WADR0Total delay (from Vivado)</t>
        </is>
      </c>
      <c r="E138" t="inlineStr">
        <is>
          <t>709</t>
        </is>
      </c>
      <c r="F138" t="inlineStr">
        <is>
          <t>578</t>
        </is>
      </c>
      <c r="G138" t="inlineStr">
        <is>
          <t>1220</t>
        </is>
      </c>
      <c r="H138" t="inlineStr">
        <is>
          <t>926</t>
        </is>
      </c>
    </row>
    <row r="140">
      <c r="A140" t="inlineStr">
        <is>
          <t>INT_R_X3Y43/INT_R.WW4END1-&gt;&gt;NN2BEG1</t>
        </is>
      </c>
      <c r="B140" t="inlineStr">
        <is>
          <t>Buffer</t>
        </is>
      </c>
      <c r="C140" t="n">
        <v>1.1851186875</v>
      </c>
      <c r="D140" t="n">
        <v>0.008473000000000001</v>
      </c>
      <c r="E140" t="n">
        <v>0.06</v>
      </c>
      <c r="F140" t="n">
        <v>0.05</v>
      </c>
      <c r="G140" t="n">
        <v>0.132</v>
      </c>
      <c r="H140" t="n">
        <v>0.109</v>
      </c>
      <c r="I140">
        <f>((D144) + (D141 + D142 + D143))</f>
        <v/>
      </c>
      <c r="J140">
        <f>(((D144) + (D141 + D142 + D143))*C140)</f>
        <v/>
      </c>
    </row>
    <row r="141">
      <c r="A141" t="inlineStr">
        <is>
          <t>INT_R_X3Y43/NN2BEG1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INT_R_X3Y45/NN2END1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INT_R_X3Y44/NN2A1</t>
        </is>
      </c>
      <c r="B143" t="inlineStr">
        <is>
          <t>Part of wire</t>
        </is>
      </c>
      <c r="C143" t="n">
        <v>0</v>
      </c>
      <c r="D143" t="n">
        <v>0</v>
      </c>
      <c r="I143">
        <f>(((D141 + D142 + D143)/2) + (D144))</f>
        <v/>
      </c>
      <c r="J143">
        <f>((C141 + C142 + C143)*(((D141 + D142 + D143)/2) + (D144)))</f>
        <v/>
      </c>
    </row>
    <row r="144">
      <c r="A144" t="inlineStr">
        <is>
          <t>INT_R_X3Y45/INT_R.NN2END1-&gt;&gt;NR1BEG1</t>
        </is>
      </c>
      <c r="B144" t="inlineStr">
        <is>
          <t>Buffer</t>
        </is>
      </c>
      <c r="C144" t="n">
        <v>1.16220225</v>
      </c>
      <c r="D144" t="n">
        <v>0.008429000000000001</v>
      </c>
      <c r="E144" t="n">
        <v>0.056</v>
      </c>
      <c r="F144" t="n">
        <v>0.046</v>
      </c>
      <c r="G144" t="n">
        <v>0.132</v>
      </c>
      <c r="H144" t="n">
        <v>0.109</v>
      </c>
      <c r="I144">
        <f>((D147 + D158) + (D145 + D146))</f>
        <v/>
      </c>
      <c r="J144">
        <f>(((D147 + D158) + (D145 + D146))*C144)</f>
        <v/>
      </c>
    </row>
    <row r="145">
      <c r="A145" t="inlineStr">
        <is>
          <t>INT_R_X3Y45/NR1BEG1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INT_R_X3Y46/NR1END1</t>
        </is>
      </c>
      <c r="B146" t="inlineStr">
        <is>
          <t>Part of wire</t>
        </is>
      </c>
      <c r="C146" t="n">
        <v>0</v>
      </c>
      <c r="D146" t="n">
        <v>0</v>
      </c>
      <c r="I146">
        <f>(((D145 + D146)/2) + (D147 + D158))</f>
        <v/>
      </c>
      <c r="J146">
        <f>((C145 + C146)*(((D145 + D146)/2) + (D147 + D158)))</f>
        <v/>
      </c>
    </row>
    <row r="147">
      <c r="A147" t="inlineStr">
        <is>
          <t>INT_R_X3Y46/INT_R.NR1END1-&gt;&gt;IMUX19</t>
        </is>
      </c>
      <c r="B147" t="inlineStr">
        <is>
          <t>Buffer</t>
        </is>
      </c>
      <c r="C147" t="n">
        <v>1.6107141875</v>
      </c>
      <c r="D147" t="n">
        <v>0.007713</v>
      </c>
      <c r="E147" t="n">
        <v>0.047</v>
      </c>
      <c r="F147" t="n">
        <v>0.038</v>
      </c>
      <c r="G147" t="n">
        <v>0.138</v>
      </c>
      <c r="H147" t="n">
        <v>0.114</v>
      </c>
      <c r="I147">
        <f>((((D152) + (D151))) + (D148 + D149))</f>
        <v/>
      </c>
      <c r="J147">
        <f>(((((D152) + (D151))) + (D148 + D149))*C147)</f>
        <v/>
      </c>
    </row>
    <row r="148">
      <c r="A148" t="inlineStr">
        <is>
          <t>INT_R_X3Y46/IMUX19</t>
        </is>
      </c>
      <c r="B148" t="inlineStr">
        <is>
          <t>Part of wire</t>
        </is>
      </c>
      <c r="C148" t="n">
        <v>0</v>
      </c>
      <c r="D148" t="n">
        <v>0</v>
      </c>
    </row>
    <row r="149">
      <c r="A149" t="inlineStr">
        <is>
          <t>CLBLM_R_X3Y46/CLBLM_IMUX19</t>
        </is>
      </c>
      <c r="B149" t="inlineStr">
        <is>
          <t>Part of wire</t>
        </is>
      </c>
      <c r="C149" t="n">
        <v>0</v>
      </c>
      <c r="D149" t="n">
        <v>0</v>
      </c>
      <c r="I149">
        <f>(((D148 + D149)/2) + (((D152) + (D151))))</f>
        <v/>
      </c>
      <c r="J149">
        <f>((C148 + C149)*(((D148 + D149)/2) + (((D152) + (D151)))))</f>
        <v/>
      </c>
    </row>
    <row r="150">
      <c r="A150" t="inlineStr">
        <is>
          <t>CLBLM_R_X3Y46/CLBLM_R.CLBLM_IMUX19-&gt;CLBLM_L_B2</t>
        </is>
      </c>
      <c r="B150" t="inlineStr">
        <is>
          <t>PassTransistor</t>
        </is>
      </c>
      <c r="C150" t="n">
        <v>0</v>
      </c>
      <c r="E150" t="n">
        <v>0</v>
      </c>
      <c r="F150" t="n">
        <v>0</v>
      </c>
      <c r="G150" t="n">
        <v>0</v>
      </c>
      <c r="H150" t="n">
        <v>0</v>
      </c>
      <c r="I150">
        <f>((D152) + (D151))</f>
        <v/>
      </c>
      <c r="J150">
        <f>(((D152) + (D151))*C150)</f>
        <v/>
      </c>
    </row>
    <row r="151">
      <c r="A151" t="inlineStr">
        <is>
          <t>CLBLM_R_X3Y46/CLBLM_L_B2</t>
        </is>
      </c>
      <c r="B151" t="inlineStr">
        <is>
          <t>Part of wire</t>
        </is>
      </c>
      <c r="C151" t="n">
        <v>0</v>
      </c>
      <c r="D151" t="n">
        <v>0</v>
      </c>
      <c r="I151">
        <f>(((D151)/2) + (D152))</f>
        <v/>
      </c>
      <c r="J151">
        <f>((C151)*(((D151)/2) + (D152)))</f>
        <v/>
      </c>
    </row>
    <row r="152">
      <c r="A152" t="inlineStr">
        <is>
          <t>masterReg/readData2[31]_i_7/I1</t>
        </is>
      </c>
      <c r="B152" t="inlineStr">
        <is>
          <t>Inpin</t>
        </is>
      </c>
      <c r="D152" t="n">
        <v>0</v>
      </c>
      <c r="E152" t="n">
        <v>0.212</v>
      </c>
      <c r="F152" t="n">
        <v>0.17</v>
      </c>
      <c r="G152" t="n">
        <v>0.506</v>
      </c>
      <c r="H152" t="n">
        <v>0.408</v>
      </c>
    </row>
    <row r="153">
      <c r="A153" t="inlineStr">
        <is>
          <t>writeReg[0]: Address_register_reg[10]/Q to masterReg/readData2[31]_i_7/I1 sum delays</t>
        </is>
      </c>
      <c r="E153">
        <f>(E2 + E4 + E80 + E97 + E140 + E144 + E147 + E150 + E152)</f>
        <v/>
      </c>
      <c r="F153">
        <f>(F2 + F4 + F80 + F97 + F140 + F144 + F147 + F150 + F152)</f>
        <v/>
      </c>
      <c r="G153">
        <f>(G2 + G4 + G80 + G97 + G140 + G144 + G147 + G150 + G152)</f>
        <v/>
      </c>
      <c r="H153">
        <f>(H2 + H4 + H80 + H97 + H140 + H144 + H147 + H150 + H152)</f>
        <v/>
      </c>
      <c r="J153">
        <f>(J2 + J3 + J4 + J6 + J80 + J85 + J97 + J108 + J140 + J143 + J144 + J146 + J147 + J149 + J150 + J151 + J152)</f>
        <v/>
      </c>
    </row>
    <row r="154">
      <c r="A154" t="inlineStr">
        <is>
          <t>writeReg[0]: Address_register_reg[10]/Q to masterReg/readData2[31]_i_7/I1sum delays + cap delay</t>
        </is>
      </c>
      <c r="E154">
        <f>1000*(E153 + J153)</f>
        <v/>
      </c>
      <c r="F154">
        <f>1000*(F153 + J153)</f>
        <v/>
      </c>
      <c r="G154">
        <f>1000*(G153 + J153)</f>
        <v/>
      </c>
      <c r="H154">
        <f>1000*(H153 + J153)</f>
        <v/>
      </c>
    </row>
    <row r="156">
      <c r="A156" t="inlineStr">
        <is>
          <t>writeReg[0]: Address_register_reg[10]/Q to masterReg/readData2[31]_i_7/I1Total delay (from Vivado)</t>
        </is>
      </c>
      <c r="E156" t="inlineStr">
        <is>
          <t>704</t>
        </is>
      </c>
      <c r="F156" t="inlineStr">
        <is>
          <t>612</t>
        </is>
      </c>
      <c r="G156" t="inlineStr">
        <is>
          <t>1202</t>
        </is>
      </c>
      <c r="H156" t="inlineStr">
        <is>
          <t>1019</t>
        </is>
      </c>
    </row>
    <row r="158">
      <c r="A158" t="inlineStr">
        <is>
          <t>INT_R_X3Y46/INT_R.NR1END1-&gt;&gt;NE2BEG1</t>
        </is>
      </c>
      <c r="B158" t="inlineStr">
        <is>
          <t>Buffer</t>
        </is>
      </c>
      <c r="C158" t="n">
        <v>1.1851186875</v>
      </c>
      <c r="D158" t="n">
        <v>0.008473000000000001</v>
      </c>
      <c r="E158" t="n">
        <v>0.041</v>
      </c>
      <c r="F158" t="n">
        <v>0.033</v>
      </c>
      <c r="G158" t="n">
        <v>0.134</v>
      </c>
      <c r="H158" t="n">
        <v>0.111</v>
      </c>
      <c r="I158">
        <f>((D164) + (D159 + D160 + D161 + D162 + D163))</f>
        <v/>
      </c>
      <c r="J158">
        <f>(((D164) + (D159 + D160 + D161 + D162 + D163))*C158)</f>
        <v/>
      </c>
    </row>
    <row r="159">
      <c r="A159" t="inlineStr">
        <is>
          <t>INT_R_X3Y46/NE2BEG1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INT_L_X4Y47/NE2END1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INT_R_X3Y47/NE2A1</t>
        </is>
      </c>
      <c r="B161" t="inlineStr">
        <is>
          <t>Part of wire</t>
        </is>
      </c>
      <c r="C161" t="n">
        <v>0</v>
      </c>
      <c r="D161" t="n">
        <v>0</v>
      </c>
    </row>
    <row r="162">
      <c r="A162" t="inlineStr">
        <is>
          <t>CLBLM_R_X3Y47/CLBLM_NE2A1</t>
        </is>
      </c>
      <c r="B162" t="inlineStr">
        <is>
          <t>Part of wire</t>
        </is>
      </c>
      <c r="C162" t="n">
        <v>0.100092</v>
      </c>
      <c r="D162" t="n">
        <v>0.005469</v>
      </c>
    </row>
    <row r="163">
      <c r="A163" t="inlineStr">
        <is>
          <t>CLBLL_L_X4Y47/CLBLL_NE2A1</t>
        </is>
      </c>
      <c r="B163" t="inlineStr">
        <is>
          <t>Part of wire</t>
        </is>
      </c>
      <c r="C163" t="n">
        <v>0.08758100000000001</v>
      </c>
      <c r="D163" t="n">
        <v>0.005469</v>
      </c>
      <c r="I163">
        <f>(((D159 + D160 + D161 + D162 + D163)/2) + (D164))</f>
        <v/>
      </c>
      <c r="J163">
        <f>((C159 + C160 + C161 + C162 + C163)*(((D159 + D160 + D161 + D162 + D163)/2) + (D164)))</f>
        <v/>
      </c>
    </row>
    <row r="164">
      <c r="A164" t="inlineStr">
        <is>
          <t>INT_L_X4Y47/INT_L.NE2END1-&gt;&gt;NN6BEG1</t>
        </is>
      </c>
      <c r="B164" t="inlineStr">
        <is>
          <t>Buffer</t>
        </is>
      </c>
      <c r="C164" t="n">
        <v>1.5845231875</v>
      </c>
      <c r="D164" t="n">
        <v>0.009979</v>
      </c>
      <c r="E164" t="n">
        <v>0.081</v>
      </c>
      <c r="F164" t="n">
        <v>0.067</v>
      </c>
      <c r="G164" t="n">
        <v>0.18</v>
      </c>
      <c r="H164" t="n">
        <v>0.149</v>
      </c>
      <c r="I164">
        <f>((D173 + D194 + D273) + (D165 + D166 + D167 + D168 + D169 + D170 + D171 + D172))</f>
        <v/>
      </c>
      <c r="J164">
        <f>(((D173 + D194 + D273) + (D165 + D166 + D167 + D168 + D169 + D170 + D171 + D172))*C164)</f>
        <v/>
      </c>
    </row>
    <row r="165">
      <c r="A165" t="inlineStr">
        <is>
          <t>INT_L_X4Y47/NN6BEG1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INT_L_X4Y53/NN6END1</t>
        </is>
      </c>
      <c r="B166" t="inlineStr">
        <is>
          <t>Part of wire</t>
        </is>
      </c>
      <c r="C166" t="n">
        <v>0</v>
      </c>
      <c r="D166" t="n">
        <v>0</v>
      </c>
    </row>
    <row r="167">
      <c r="A167" t="inlineStr">
        <is>
          <t>INT_L_X4Y48/NN6A1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INT_L_X4Y49/NN6B1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BRKH_INT_X4Y49/BRKH_INT_NN6B1</t>
        </is>
      </c>
      <c r="B169" t="inlineStr">
        <is>
          <t>Part of wire</t>
        </is>
      </c>
      <c r="C169" t="n">
        <v>0.00523</v>
      </c>
      <c r="D169" t="n">
        <v>0.001</v>
      </c>
    </row>
    <row r="170">
      <c r="A170" t="inlineStr">
        <is>
          <t>INT_L_X4Y50/NN6C1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INT_L_X4Y51/NN6D1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INT_L_X4Y52/NN6E1</t>
        </is>
      </c>
      <c r="B172" t="inlineStr">
        <is>
          <t>Part of wire</t>
        </is>
      </c>
      <c r="C172" t="n">
        <v>0</v>
      </c>
      <c r="D172" t="n">
        <v>0</v>
      </c>
      <c r="I172">
        <f>(((D165 + D166 + D167 + D168 + D169 + D170 + D171 + D172)/2) + (D173 + D194 + D273))</f>
        <v/>
      </c>
      <c r="J172">
        <f>((C165 + C166 + C167 + C168 + C169 + C170 + C171 + C172)*(((D165 + D166 + D167 + D168 + D169 + D170 + D171 + D172)/2) + (D173 + D194 + D273)))</f>
        <v/>
      </c>
    </row>
    <row r="173">
      <c r="A173" t="inlineStr">
        <is>
          <t>INT_L_X4Y53/INT_L.NN6END1-&gt;&gt;WR1BEG2</t>
        </is>
      </c>
      <c r="B173" t="inlineStr">
        <is>
          <t>Buffer</t>
        </is>
      </c>
      <c r="C173" t="n">
        <v>1.16220225</v>
      </c>
      <c r="D173" t="n">
        <v>0.008429000000000001</v>
      </c>
      <c r="E173" t="n">
        <v>0.043</v>
      </c>
      <c r="F173" t="n">
        <v>0.035</v>
      </c>
      <c r="G173" t="n">
        <v>0.123</v>
      </c>
      <c r="H173" t="n">
        <v>0.102</v>
      </c>
      <c r="I173">
        <f>((D178) + (D174 + D175 + D176 + D177))</f>
        <v/>
      </c>
      <c r="J173">
        <f>(((D178) + (D174 + D175 + D176 + D177))*C173)</f>
        <v/>
      </c>
    </row>
    <row r="174">
      <c r="A174" t="inlineStr">
        <is>
          <t>INT_L_X4Y53/WR1BEG2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INT_R_X3Y53/WR1END2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CLBLL_L_X4Y53/CLBLL_WR1END2</t>
        </is>
      </c>
      <c r="B176" t="inlineStr">
        <is>
          <t>Part of wire</t>
        </is>
      </c>
      <c r="C176" t="n">
        <v>0.08269599999999999</v>
      </c>
      <c r="D176" t="n">
        <v>0.005801</v>
      </c>
    </row>
    <row r="177">
      <c r="A177" t="inlineStr">
        <is>
          <t>CLBLM_R_X3Y53/CLBLM_WR1END2</t>
        </is>
      </c>
      <c r="B177" t="inlineStr">
        <is>
          <t>Part of wire</t>
        </is>
      </c>
      <c r="C177" t="n">
        <v>0.09451000000000001</v>
      </c>
      <c r="D177" t="n">
        <v>0.005801</v>
      </c>
      <c r="I177">
        <f>(((D174 + D175 + D176 + D177)/2) + (D178))</f>
        <v/>
      </c>
      <c r="J177">
        <f>((C174 + C175 + C176 + C177)*(((D174 + D175 + D176 + D177)/2) + (D178)))</f>
        <v/>
      </c>
    </row>
    <row r="178">
      <c r="A178" t="inlineStr">
        <is>
          <t>INT_R_X3Y53/INT_R.WR1END2-&gt;&gt;BYP_ALT2</t>
        </is>
      </c>
      <c r="B178" t="inlineStr">
        <is>
          <t>Buffer</t>
        </is>
      </c>
      <c r="C178" t="n">
        <v>0</v>
      </c>
      <c r="D178" t="n">
        <v>0.00757</v>
      </c>
      <c r="E178" t="n">
        <v>0</v>
      </c>
      <c r="F178" t="n">
        <v>0</v>
      </c>
      <c r="G178" t="n">
        <v>0</v>
      </c>
      <c r="H178" t="n">
        <v>0</v>
      </c>
      <c r="I178">
        <f>((D180) + (D179))</f>
        <v/>
      </c>
      <c r="J178">
        <f>(((D180) + (D179))*C178)</f>
        <v/>
      </c>
    </row>
    <row r="179">
      <c r="A179" t="inlineStr">
        <is>
          <t>INT_R_X3Y53/BYP_ALT2</t>
        </is>
      </c>
      <c r="B179" t="inlineStr">
        <is>
          <t>Part of wire</t>
        </is>
      </c>
      <c r="C179" t="n">
        <v>0</v>
      </c>
      <c r="D179" t="n">
        <v>0</v>
      </c>
      <c r="I179">
        <f>(((D179)/2) + (D180))</f>
        <v/>
      </c>
      <c r="J179">
        <f>((C179)*(((D179)/2) + (D180)))</f>
        <v/>
      </c>
    </row>
    <row r="180">
      <c r="A180" t="inlineStr">
        <is>
          <t>INT_R_X3Y53/INT_R.BYP_ALT2-&gt;&gt;BYP_BOUNCE2</t>
        </is>
      </c>
      <c r="B180" t="inlineStr">
        <is>
          <t>Buffer</t>
        </is>
      </c>
      <c r="C180" t="n">
        <v>1.4764880625</v>
      </c>
      <c r="D180" t="n">
        <v>0</v>
      </c>
      <c r="E180" t="n">
        <v>0.059</v>
      </c>
      <c r="F180" t="n">
        <v>0.049</v>
      </c>
      <c r="G180" t="n">
        <v>0.178</v>
      </c>
      <c r="H180" t="n">
        <v>0.147</v>
      </c>
      <c r="I180">
        <f>((D183) + (D181 + D182))</f>
        <v/>
      </c>
      <c r="J180">
        <f>(((D183) + (D181 + D182))*C180)</f>
        <v/>
      </c>
    </row>
    <row r="181">
      <c r="A181" t="inlineStr">
        <is>
          <t>INT_R_X3Y53/BYP_BOUNCE2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INT_R_X3Y54/BYP_BOUNCE_N3_2</t>
        </is>
      </c>
      <c r="B182" t="inlineStr">
        <is>
          <t>Part of wire</t>
        </is>
      </c>
      <c r="C182" t="n">
        <v>0</v>
      </c>
      <c r="D182" t="n">
        <v>0</v>
      </c>
      <c r="I182">
        <f>(((D181 + D182)/2) + (D183))</f>
        <v/>
      </c>
      <c r="J182">
        <f>((C181 + C182)*(((D181 + D182)/2) + (D183)))</f>
        <v/>
      </c>
    </row>
    <row r="183">
      <c r="A183" t="inlineStr">
        <is>
          <t>INT_R_X3Y54/INT_R.BYP_BOUNCE_N3_2-&gt;&gt;IMUX40</t>
        </is>
      </c>
      <c r="B183" t="inlineStr">
        <is>
          <t>Buffer</t>
        </is>
      </c>
      <c r="C183" t="n">
        <v>1.6107141875</v>
      </c>
      <c r="D183" t="n">
        <v>0.007713</v>
      </c>
      <c r="E183" t="n">
        <v>0.047</v>
      </c>
      <c r="F183" t="n">
        <v>0.038</v>
      </c>
      <c r="G183" t="n">
        <v>0.138</v>
      </c>
      <c r="H183" t="n">
        <v>0.114</v>
      </c>
      <c r="I183">
        <f>((((D188) + (D187))) + (D184 + D185))</f>
        <v/>
      </c>
      <c r="J183">
        <f>(((((D188) + (D187))) + (D184 + D185))*C183)</f>
        <v/>
      </c>
    </row>
    <row r="184">
      <c r="A184" t="inlineStr">
        <is>
          <t>INT_R_X3Y54/IMUX40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CLBLM_R_X3Y54/CLBLM_IMUX40</t>
        </is>
      </c>
      <c r="B185" t="inlineStr">
        <is>
          <t>Part of wire</t>
        </is>
      </c>
      <c r="C185" t="n">
        <v>0</v>
      </c>
      <c r="D185" t="n">
        <v>0</v>
      </c>
      <c r="I185">
        <f>(((D184 + D185)/2) + (((D188) + (D187))))</f>
        <v/>
      </c>
      <c r="J185">
        <f>((C184 + C185)*(((D184 + D185)/2) + (((D188) + (D187)))))</f>
        <v/>
      </c>
    </row>
    <row r="186">
      <c r="A186" t="inlineStr">
        <is>
          <t>CLBLM_R_X3Y54/CLBLM_R.CLBLM_IMUX40-&gt;CLBLM_M_D1</t>
        </is>
      </c>
      <c r="B186" t="inlineStr">
        <is>
          <t>PassTransistor</t>
        </is>
      </c>
      <c r="C186" t="n">
        <v>0</v>
      </c>
      <c r="E186" t="n">
        <v>0</v>
      </c>
      <c r="F186" t="n">
        <v>0</v>
      </c>
      <c r="G186" t="n">
        <v>0</v>
      </c>
      <c r="H186" t="n">
        <v>0</v>
      </c>
      <c r="I186">
        <f>((D188) + (D187))</f>
        <v/>
      </c>
      <c r="J186">
        <f>(((D188) + (D187))*C186)</f>
        <v/>
      </c>
    </row>
    <row r="187">
      <c r="A187" t="inlineStr">
        <is>
          <t>CLBLM_R_X3Y54/CLBLM_M_D1</t>
        </is>
      </c>
      <c r="B187" t="inlineStr">
        <is>
          <t>Part of wire</t>
        </is>
      </c>
      <c r="C187" t="n">
        <v>0</v>
      </c>
      <c r="D187" t="n">
        <v>0</v>
      </c>
      <c r="I187">
        <f>(((D187)/2) + (D188))</f>
        <v/>
      </c>
      <c r="J187">
        <f>((C187)*(((D187)/2) + (D188)))</f>
        <v/>
      </c>
    </row>
    <row r="188">
      <c r="A188" t="inlineStr">
        <is>
          <t>masterReg/register_reg_r1_0_31_18_23/RAMC_D1/WADR0</t>
        </is>
      </c>
      <c r="B188" t="inlineStr">
        <is>
          <t>Inpin</t>
        </is>
      </c>
      <c r="D188" t="n">
        <v>0</v>
      </c>
      <c r="E188" t="n">
        <v>0.226</v>
      </c>
      <c r="F188" t="n">
        <v>0.145</v>
      </c>
      <c r="G188" t="n">
        <v>0.54</v>
      </c>
      <c r="H188" t="n">
        <v>0.305</v>
      </c>
    </row>
    <row r="189">
      <c r="A189" t="inlineStr">
        <is>
          <t>writeReg[0]: Address_register_reg[10]/Q to masterReg/register_reg_r1_0_31_18_23/RAMC_D1/WADR0 sum delays</t>
        </is>
      </c>
      <c r="E189">
        <f>(E2 + E4 + E80 + E97 + E140 + E144 + E158 + E164 + E173 + E178 + E180 + E183 + E186 + E188)</f>
        <v/>
      </c>
      <c r="F189">
        <f>(F2 + F4 + F80 + F97 + F140 + F144 + F158 + F164 + F173 + F178 + F180 + F183 + F186 + F188)</f>
        <v/>
      </c>
      <c r="G189">
        <f>(G2 + G4 + G80 + G97 + G140 + G144 + G158 + G164 + G173 + G178 + G180 + G183 + G186 + G188)</f>
        <v/>
      </c>
      <c r="H189">
        <f>(H2 + H4 + H80 + H97 + H140 + H144 + H158 + H164 + H173 + H178 + H180 + H183 + H186 + H188)</f>
        <v/>
      </c>
      <c r="J189">
        <f>(J2 + J3 + J4 + J6 + J80 + J85 + J97 + J108 + J140 + J143 + J144 + J146 + J158 + J163 + J164 + J172 + J173 + J177 + J178 + J179 + J180 + J182 + J183 + J185 + J186 + J187 + J188)</f>
        <v/>
      </c>
    </row>
    <row r="190">
      <c r="A190" t="inlineStr">
        <is>
          <t>writeReg[0]: Address_register_reg[10]/Q to masterReg/register_reg_r1_0_31_18_23/RAMC_D1/WADR0sum delays + cap delay</t>
        </is>
      </c>
      <c r="E190">
        <f>1000*(E189 + J189)</f>
        <v/>
      </c>
      <c r="F190">
        <f>1000*(F189 + J189)</f>
        <v/>
      </c>
      <c r="G190">
        <f>1000*(G189 + J189)</f>
        <v/>
      </c>
      <c r="H190">
        <f>1000*(H189 + J189)</f>
        <v/>
      </c>
    </row>
    <row r="192">
      <c r="A192" t="inlineStr">
        <is>
          <t>writeReg[0]: Address_register_reg[10]/Q to masterReg/register_reg_r1_0_31_18_23/RAMC_D1/WADR0Total delay (from Vivado)</t>
        </is>
      </c>
      <c r="E192" t="inlineStr">
        <is>
          <t>1045</t>
        </is>
      </c>
      <c r="F192" t="inlineStr">
        <is>
          <t>874</t>
        </is>
      </c>
      <c r="G192" t="inlineStr">
        <is>
          <t>1826</t>
        </is>
      </c>
      <c r="H192" t="inlineStr">
        <is>
          <t>1444</t>
        </is>
      </c>
    </row>
    <row r="194">
      <c r="A194" t="inlineStr">
        <is>
          <t>INT_L_X4Y53/INT_L.NN6END1-&gt;&gt;EE2BEG1</t>
        </is>
      </c>
      <c r="B194" t="inlineStr">
        <is>
          <t>Buffer</t>
        </is>
      </c>
      <c r="C194" t="n">
        <v>1.1851186875</v>
      </c>
      <c r="D194" t="n">
        <v>0.008473000000000001</v>
      </c>
      <c r="E194" t="n">
        <v>0.061</v>
      </c>
      <c r="F194" t="n">
        <v>0.05</v>
      </c>
      <c r="G194" t="n">
        <v>0.139</v>
      </c>
      <c r="H194" t="n">
        <v>0.115</v>
      </c>
      <c r="I194">
        <f>((D202) + (D195 + D196 + D197 + D198 + D199 + D200 + D201))</f>
        <v/>
      </c>
      <c r="J194">
        <f>(((D202) + (D195 + D196 + D197 + D198 + D199 + D200 + D201))*C194)</f>
        <v/>
      </c>
    </row>
    <row r="195">
      <c r="A195" t="inlineStr">
        <is>
          <t>INT_L_X4Y53/EE2BEG1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INT_L_X6Y53/EE2END1</t>
        </is>
      </c>
      <c r="B196" t="inlineStr">
        <is>
          <t>Part of wire</t>
        </is>
      </c>
      <c r="C196" t="n">
        <v>0</v>
      </c>
      <c r="D196" t="n">
        <v>0</v>
      </c>
    </row>
    <row r="197">
      <c r="A197" t="inlineStr">
        <is>
          <t>INT_R_X5Y53/EE2A1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CLBLM_R_X5Y53/CLBLM_EE2A1</t>
        </is>
      </c>
      <c r="B198" t="inlineStr">
        <is>
          <t>Part of wire</t>
        </is>
      </c>
      <c r="C198" t="n">
        <v>0</v>
      </c>
      <c r="D198" t="n">
        <v>0</v>
      </c>
    </row>
    <row r="199">
      <c r="A199" t="inlineStr">
        <is>
          <t>VBRK_X18Y56/VBRK_EE2A1</t>
        </is>
      </c>
      <c r="B199" t="inlineStr">
        <is>
          <t>Part of wire</t>
        </is>
      </c>
      <c r="C199" t="n">
        <v>0.01211</v>
      </c>
      <c r="D199" t="n">
        <v>0.00162</v>
      </c>
    </row>
    <row r="200">
      <c r="A200" t="inlineStr">
        <is>
          <t>BRAM_L_X6Y50/BRAM_EE2A1_3</t>
        </is>
      </c>
      <c r="B200" t="inlineStr">
        <is>
          <t>Part of wire</t>
        </is>
      </c>
      <c r="C200" t="n">
        <v>0.26892</v>
      </c>
      <c r="D200" t="n">
        <v>0.06043</v>
      </c>
    </row>
    <row r="201">
      <c r="A201" t="inlineStr">
        <is>
          <t>BRAM_INT_INTERFACE_L_X6Y53/INT_INTERFACE_EE2A1</t>
        </is>
      </c>
      <c r="B201" t="inlineStr">
        <is>
          <t>Part of wire</t>
        </is>
      </c>
      <c r="C201" t="n">
        <v>0</v>
      </c>
      <c r="D201" t="n">
        <v>0</v>
      </c>
      <c r="I201">
        <f>(((D195 + D196 + D197 + D198 + D199 + D200 + D201)/2) + (D202))</f>
        <v/>
      </c>
      <c r="J201">
        <f>((C195 + C196 + C197 + C198 + C199 + C200 + C201)*(((D195 + D196 + D197 + D198 + D199 + D200 + D201)/2) + (D202)))</f>
        <v/>
      </c>
    </row>
    <row r="202">
      <c r="A202" t="inlineStr">
        <is>
          <t>INT_L_X6Y53/INT_L.EE2END1-&gt;&gt;EL1BEG0</t>
        </is>
      </c>
      <c r="B202" t="inlineStr">
        <is>
          <t>Buffer</t>
        </is>
      </c>
      <c r="C202" t="n">
        <v>1.16220225</v>
      </c>
      <c r="D202" t="n">
        <v>0.008429000000000001</v>
      </c>
      <c r="E202" t="n">
        <v>0.043</v>
      </c>
      <c r="F202" t="n">
        <v>0.035</v>
      </c>
      <c r="G202" t="n">
        <v>0.124</v>
      </c>
      <c r="H202" t="n">
        <v>0.103</v>
      </c>
      <c r="I202">
        <f>((D206 + D217) + (D203 + D204 + D205))</f>
        <v/>
      </c>
      <c r="J202">
        <f>(((D206 + D217) + (D203 + D204 + D205))*C202)</f>
        <v/>
      </c>
    </row>
    <row r="203">
      <c r="A203" t="inlineStr">
        <is>
          <t>INT_L_X6Y53/EL1BEG0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INT_R_X7Y53/EL1END0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INT_R_X7Y52/EL1END_S3_0</t>
        </is>
      </c>
      <c r="B205" t="inlineStr">
        <is>
          <t>Part of wire</t>
        </is>
      </c>
      <c r="C205" t="n">
        <v>0</v>
      </c>
      <c r="D205" t="n">
        <v>0</v>
      </c>
      <c r="I205">
        <f>(((D203 + D204 + D205)/2) + (D206 + D217))</f>
        <v/>
      </c>
      <c r="J205">
        <f>((C203 + C204 + C205)*(((D203 + D204 + D205)/2) + (D206 + D217)))</f>
        <v/>
      </c>
    </row>
    <row r="206">
      <c r="A206" t="inlineStr">
        <is>
          <t>INT_R_X7Y53/INT_R.EL1END0-&gt;&gt;IMUX40</t>
        </is>
      </c>
      <c r="B206" t="inlineStr">
        <is>
          <t>Buffer</t>
        </is>
      </c>
      <c r="C206" t="n">
        <v>1.6107141875</v>
      </c>
      <c r="D206" t="n">
        <v>0.007713</v>
      </c>
      <c r="E206" t="n">
        <v>0.047</v>
      </c>
      <c r="F206" t="n">
        <v>0.038</v>
      </c>
      <c r="G206" t="n">
        <v>0.138</v>
      </c>
      <c r="H206" t="n">
        <v>0.114</v>
      </c>
      <c r="I206">
        <f>((((D211) + (D210))) + (D207 + D208))</f>
        <v/>
      </c>
      <c r="J206">
        <f>(((((D211) + (D210))) + (D207 + D208))*C206)</f>
        <v/>
      </c>
    </row>
    <row r="207">
      <c r="A207" t="inlineStr">
        <is>
          <t>INT_R_X7Y53/IMUX40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CLBLM_R_X7Y53/CLBLM_IMUX40</t>
        </is>
      </c>
      <c r="B208" t="inlineStr">
        <is>
          <t>Part of wire</t>
        </is>
      </c>
      <c r="C208" t="n">
        <v>0</v>
      </c>
      <c r="D208" t="n">
        <v>0</v>
      </c>
      <c r="I208">
        <f>(((D207 + D208)/2) + (((D211) + (D210))))</f>
        <v/>
      </c>
      <c r="J208">
        <f>((C207 + C208)*(((D207 + D208)/2) + (((D211) + (D210)))))</f>
        <v/>
      </c>
    </row>
    <row r="209">
      <c r="A209" t="inlineStr">
        <is>
          <t>CLBLM_R_X7Y53/CLBLM_R.CLBLM_IMUX40-&gt;CLBLM_M_D1</t>
        </is>
      </c>
      <c r="B209" t="inlineStr">
        <is>
          <t>PassTransistor</t>
        </is>
      </c>
      <c r="C209" t="n">
        <v>0</v>
      </c>
      <c r="E209" t="n">
        <v>0</v>
      </c>
      <c r="F209" t="n">
        <v>0</v>
      </c>
      <c r="G209" t="n">
        <v>0</v>
      </c>
      <c r="H209" t="n">
        <v>0</v>
      </c>
      <c r="I209">
        <f>((D211) + (D210))</f>
        <v/>
      </c>
      <c r="J209">
        <f>(((D211) + (D210))*C209)</f>
        <v/>
      </c>
    </row>
    <row r="210">
      <c r="A210" t="inlineStr">
        <is>
          <t>CLBLM_R_X7Y53/CLBLM_M_D1</t>
        </is>
      </c>
      <c r="B210" t="inlineStr">
        <is>
          <t>Part of wire</t>
        </is>
      </c>
      <c r="C210" t="n">
        <v>0</v>
      </c>
      <c r="D210" t="n">
        <v>0</v>
      </c>
      <c r="I210">
        <f>(((D210)/2) + (D211))</f>
        <v/>
      </c>
      <c r="J210">
        <f>((C210)*(((D210)/2) + (D211)))</f>
        <v/>
      </c>
    </row>
    <row r="211">
      <c r="A211" t="inlineStr">
        <is>
          <t>masterReg/register_reg_r2_0_31_24_29/RAMC_D1/WADR0</t>
        </is>
      </c>
      <c r="B211" t="inlineStr">
        <is>
          <t>Inpin</t>
        </is>
      </c>
      <c r="D211" t="n">
        <v>0</v>
      </c>
      <c r="E211" t="n">
        <v>0.226</v>
      </c>
      <c r="F211" t="n">
        <v>0.145</v>
      </c>
      <c r="G211" t="n">
        <v>0.54</v>
      </c>
      <c r="H211" t="n">
        <v>0.305</v>
      </c>
    </row>
    <row r="212">
      <c r="A212" t="inlineStr">
        <is>
          <t>writeReg[0]: Address_register_reg[10]/Q to masterReg/register_reg_r2_0_31_24_29/RAMC_D1/WADR0 sum delays</t>
        </is>
      </c>
      <c r="E212">
        <f>(E2 + E4 + E80 + E97 + E140 + E144 + E158 + E164 + E194 + E202 + E206 + E209 + E211)</f>
        <v/>
      </c>
      <c r="F212">
        <f>(F2 + F4 + F80 + F97 + F140 + F144 + F158 + F164 + F194 + F202 + F206 + F209 + F211)</f>
        <v/>
      </c>
      <c r="G212">
        <f>(G2 + G4 + G80 + G97 + G140 + G144 + G158 + G164 + G194 + G202 + G206 + G209 + G211)</f>
        <v/>
      </c>
      <c r="H212">
        <f>(H2 + H4 + H80 + H97 + H140 + H144 + H158 + H164 + H194 + H202 + H206 + H209 + H211)</f>
        <v/>
      </c>
      <c r="J212">
        <f>(J2 + J3 + J4 + J6 + J80 + J85 + J97 + J108 + J140 + J143 + J144 + J146 + J158 + J163 + J164 + J172 + J194 + J201 + J202 + J205 + J206 + J208 + J209 + J210 + J211)</f>
        <v/>
      </c>
    </row>
    <row r="213">
      <c r="A213" t="inlineStr">
        <is>
          <t>writeReg[0]: Address_register_reg[10]/Q to masterReg/register_reg_r2_0_31_24_29/RAMC_D1/WADR0sum delays + cap delay</t>
        </is>
      </c>
      <c r="E213">
        <f>1000*(E212 + J212)</f>
        <v/>
      </c>
      <c r="F213">
        <f>1000*(F212 + J212)</f>
        <v/>
      </c>
      <c r="G213">
        <f>1000*(G212 + J212)</f>
        <v/>
      </c>
      <c r="H213">
        <f>1000*(H212 + J212)</f>
        <v/>
      </c>
    </row>
    <row r="215">
      <c r="A215" t="inlineStr">
        <is>
          <t>writeReg[0]: Address_register_reg[10]/Q to masterReg/register_reg_r2_0_31_24_29/RAMC_D1/WADR0Total delay (from Vivado)</t>
        </is>
      </c>
      <c r="E215" t="inlineStr">
        <is>
          <t>1115</t>
        </is>
      </c>
      <c r="F215" t="inlineStr">
        <is>
          <t>943</t>
        </is>
      </c>
      <c r="G215" t="inlineStr">
        <is>
          <t>1872</t>
        </is>
      </c>
      <c r="H215" t="inlineStr">
        <is>
          <t>1495</t>
        </is>
      </c>
    </row>
    <row r="217">
      <c r="A217" t="inlineStr">
        <is>
          <t>INT_R_X7Y53/INT_R.EL1END0-&gt;&gt;NE2BEG0</t>
        </is>
      </c>
      <c r="B217" t="inlineStr">
        <is>
          <t>Buffer</t>
        </is>
      </c>
      <c r="C217" t="n">
        <v>1.1851186875</v>
      </c>
      <c r="D217" t="n">
        <v>0.008473000000000001</v>
      </c>
      <c r="E217" t="n">
        <v>0.041</v>
      </c>
      <c r="F217" t="n">
        <v>0.033</v>
      </c>
      <c r="G217" t="n">
        <v>0.134</v>
      </c>
      <c r="H217" t="n">
        <v>0.111</v>
      </c>
      <c r="I217">
        <f>((D224 + D248 + D259) + (D218 + D219 + D220 + D221 + D222 + D223))</f>
        <v/>
      </c>
      <c r="J217">
        <f>(((D224 + D248 + D259) + (D218 + D219 + D220 + D221 + D222 + D223))*C217)</f>
        <v/>
      </c>
    </row>
    <row r="218">
      <c r="A218" t="inlineStr">
        <is>
          <t>INT_R_X7Y53/NE2BEG0</t>
        </is>
      </c>
      <c r="B218" t="inlineStr">
        <is>
          <t>Part of wire</t>
        </is>
      </c>
      <c r="C218" t="n">
        <v>0</v>
      </c>
      <c r="D218" t="n">
        <v>0</v>
      </c>
    </row>
    <row r="219">
      <c r="A219" t="inlineStr">
        <is>
          <t>INT_L_X8Y54/NE2END0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INT_L_X8Y53/NE2END_S3_0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INT_R_X7Y54/NE2A0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CLBLM_R_X7Y54/CLBLM_NE2A0</t>
        </is>
      </c>
      <c r="B222" t="inlineStr">
        <is>
          <t>Part of wire</t>
        </is>
      </c>
      <c r="C222" t="n">
        <v>0.100092</v>
      </c>
      <c r="D222" t="n">
        <v>0.005469</v>
      </c>
    </row>
    <row r="223">
      <c r="A223" t="inlineStr">
        <is>
          <t>CLBLM_L_X8Y54/CLBLM_NE2A0</t>
        </is>
      </c>
      <c r="B223" t="inlineStr">
        <is>
          <t>Part of wire</t>
        </is>
      </c>
      <c r="C223" t="n">
        <v>0.100092</v>
      </c>
      <c r="D223" t="n">
        <v>0.005469</v>
      </c>
      <c r="I223">
        <f>(((D218 + D219 + D220 + D221 + D222 + D223)/2) + (D224 + D248 + D259))</f>
        <v/>
      </c>
      <c r="J223">
        <f>((C218 + C219 + C220 + C221 + C222 + C223)*(((D218 + D219 + D220 + D221 + D222 + D223)/2) + (D224 + D248 + D259)))</f>
        <v/>
      </c>
    </row>
    <row r="224">
      <c r="A224" t="inlineStr">
        <is>
          <t>INT_L_X8Y54/INT_L.NE2END0-&gt;&gt;NW2BEG0</t>
        </is>
      </c>
      <c r="B224" t="inlineStr">
        <is>
          <t>Buffer</t>
        </is>
      </c>
      <c r="C224" t="n">
        <v>1.1851186875</v>
      </c>
      <c r="D224" t="n">
        <v>0.008473000000000001</v>
      </c>
      <c r="E224" t="n">
        <v>0.041</v>
      </c>
      <c r="F224" t="n">
        <v>0.033</v>
      </c>
      <c r="G224" t="n">
        <v>0.137</v>
      </c>
      <c r="H224" t="n">
        <v>0.113</v>
      </c>
      <c r="I224">
        <f>((D231) + (D225 + D226 + D227 + D228 + D229 + D230))</f>
        <v/>
      </c>
      <c r="J224">
        <f>(((D231) + (D225 + D226 + D227 + D228 + D229 + D230))*C224)</f>
        <v/>
      </c>
    </row>
    <row r="225">
      <c r="A225" t="inlineStr">
        <is>
          <t>INT_L_X8Y54/NW2BEG0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INT_R_X7Y55/NW2END0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INT_R_X7Y54/NW2END_S0_0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INT_L_X8Y55/NW2A0</t>
        </is>
      </c>
      <c r="B228" t="inlineStr">
        <is>
          <t>Part of wire</t>
        </is>
      </c>
      <c r="C228" t="n">
        <v>0</v>
      </c>
      <c r="D228" t="n">
        <v>0</v>
      </c>
    </row>
    <row r="229">
      <c r="A229" t="inlineStr">
        <is>
          <t>CLBLM_L_X8Y55/CLBLM_NW2A0</t>
        </is>
      </c>
      <c r="B229" t="inlineStr">
        <is>
          <t>Part of wire</t>
        </is>
      </c>
      <c r="C229" t="n">
        <v>0.091532</v>
      </c>
      <c r="D229" t="n">
        <v>0.005884</v>
      </c>
    </row>
    <row r="230">
      <c r="A230" t="inlineStr">
        <is>
          <t>CLBLM_R_X7Y55/CLBLM_NW2A0</t>
        </is>
      </c>
      <c r="B230" t="inlineStr">
        <is>
          <t>Part of wire</t>
        </is>
      </c>
      <c r="C230" t="n">
        <v>0.091532</v>
      </c>
      <c r="D230" t="n">
        <v>0.005884</v>
      </c>
      <c r="I230">
        <f>(((D225 + D226 + D227 + D228 + D229 + D230)/2) + (D231))</f>
        <v/>
      </c>
      <c r="J230">
        <f>((C225 + C226 + C227 + C228 + C229 + C230)*(((D225 + D226 + D227 + D228 + D229 + D230)/2) + (D231)))</f>
        <v/>
      </c>
    </row>
    <row r="231">
      <c r="A231" t="inlineStr">
        <is>
          <t>INT_R_X7Y55/INT_R.NW2END0-&gt;&gt;EL1BEG_N3</t>
        </is>
      </c>
      <c r="B231" t="inlineStr">
        <is>
          <t>Buffer</t>
        </is>
      </c>
      <c r="C231" t="n">
        <v>1.16220225</v>
      </c>
      <c r="D231" t="n">
        <v>0.008429000000000001</v>
      </c>
      <c r="E231" t="n">
        <v>0.043</v>
      </c>
      <c r="F231" t="n">
        <v>0.035</v>
      </c>
      <c r="G231" t="n">
        <v>0.123</v>
      </c>
      <c r="H231" t="n">
        <v>0.102</v>
      </c>
      <c r="I231">
        <f>((D237) + (D232 + D233 + D234 + D235 + D236))</f>
        <v/>
      </c>
      <c r="J231">
        <f>(((D237) + (D232 + D233 + D234 + D235 + D236))*C231)</f>
        <v/>
      </c>
    </row>
    <row r="232">
      <c r="A232" t="inlineStr">
        <is>
          <t>INT_R_X7Y55/EL1BEG_N3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INT_L_X8Y54/EL1END3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INT_R_X7Y54/EL1BEG3</t>
        </is>
      </c>
      <c r="B234" t="inlineStr">
        <is>
          <t>Part of wire</t>
        </is>
      </c>
      <c r="C234" t="n">
        <v>0</v>
      </c>
      <c r="D234" t="n">
        <v>0</v>
      </c>
    </row>
    <row r="235">
      <c r="A235" t="inlineStr">
        <is>
          <t>CLBLM_R_X7Y54/CLBLM_EL1BEG3</t>
        </is>
      </c>
      <c r="B235" t="inlineStr">
        <is>
          <t>Part of wire</t>
        </is>
      </c>
      <c r="C235" t="n">
        <v>0.052151</v>
      </c>
      <c r="D235" t="n">
        <v>0.004690000000000001</v>
      </c>
    </row>
    <row r="236">
      <c r="A236" t="inlineStr">
        <is>
          <t>CLBLM_L_X8Y54/CLBLM_EL1BEG3</t>
        </is>
      </c>
      <c r="B236" t="inlineStr">
        <is>
          <t>Part of wire</t>
        </is>
      </c>
      <c r="C236" t="n">
        <v>0.052151</v>
      </c>
      <c r="D236" t="n">
        <v>0.004690000000000001</v>
      </c>
      <c r="I236">
        <f>(((D232 + D233 + D234 + D235 + D236)/2) + (D237))</f>
        <v/>
      </c>
      <c r="J236">
        <f>((C232 + C233 + C234 + C235 + C236)*(((D232 + D233 + D234 + D235 + D236)/2) + (D237)))</f>
        <v/>
      </c>
    </row>
    <row r="237">
      <c r="A237" t="inlineStr">
        <is>
          <t>INT_L_X8Y54/INT_L.EL1END3-&gt;&gt;IMUX_L15</t>
        </is>
      </c>
      <c r="B237" t="inlineStr">
        <is>
          <t>Buffer</t>
        </is>
      </c>
      <c r="C237" t="n">
        <v>1.6107141875</v>
      </c>
      <c r="D237" t="n">
        <v>0.007713</v>
      </c>
      <c r="E237" t="n">
        <v>0.047</v>
      </c>
      <c r="F237" t="n">
        <v>0.038</v>
      </c>
      <c r="G237" t="n">
        <v>0.138</v>
      </c>
      <c r="H237" t="n">
        <v>0.114</v>
      </c>
      <c r="I237">
        <f>((((D242) + (D241))) + (D238 + D239))</f>
        <v/>
      </c>
      <c r="J237">
        <f>(((((D242) + (D241))) + (D238 + D239))*C237)</f>
        <v/>
      </c>
    </row>
    <row r="238">
      <c r="A238" t="inlineStr">
        <is>
          <t>INT_L_X8Y54/IMUX_L15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CLBLM_L_X8Y54/CLBLM_IMUX15</t>
        </is>
      </c>
      <c r="B239" t="inlineStr">
        <is>
          <t>Part of wire</t>
        </is>
      </c>
      <c r="C239" t="n">
        <v>0</v>
      </c>
      <c r="D239" t="n">
        <v>0</v>
      </c>
      <c r="I239">
        <f>(((D238 + D239)/2) + (((D242) + (D241))))</f>
        <v/>
      </c>
      <c r="J239">
        <f>((C238 + C239)*(((D238 + D239)/2) + (((D242) + (D241)))))</f>
        <v/>
      </c>
    </row>
    <row r="240">
      <c r="A240" t="inlineStr">
        <is>
          <t>CLBLM_L_X8Y54/CLBLM_L.CLBLM_IMUX15-&gt;CLBLM_M_B1</t>
        </is>
      </c>
      <c r="B240" t="inlineStr">
        <is>
          <t>PassTransistor</t>
        </is>
      </c>
      <c r="C240" t="n">
        <v>0</v>
      </c>
      <c r="E240" t="n">
        <v>0</v>
      </c>
      <c r="F240" t="n">
        <v>0</v>
      </c>
      <c r="G240" t="n">
        <v>0</v>
      </c>
      <c r="H240" t="n">
        <v>0</v>
      </c>
      <c r="I240">
        <f>((D242) + (D241))</f>
        <v/>
      </c>
      <c r="J240">
        <f>(((D242) + (D241))*C240)</f>
        <v/>
      </c>
    </row>
    <row r="241">
      <c r="A241" t="inlineStr">
        <is>
          <t>CLBLM_L_X8Y54/CLBLM_M_B1</t>
        </is>
      </c>
      <c r="B241" t="inlineStr">
        <is>
          <t>Part of wire</t>
        </is>
      </c>
      <c r="C241" t="n">
        <v>0</v>
      </c>
      <c r="D241" t="n">
        <v>0</v>
      </c>
      <c r="I241">
        <f>(((D241)/2) + (D242))</f>
        <v/>
      </c>
      <c r="J241">
        <f>((C241)*(((D241)/2) + (D242)))</f>
        <v/>
      </c>
    </row>
    <row r="242">
      <c r="A242" t="inlineStr">
        <is>
          <t>masterReg/register_reg_r2_0_31_30_31__0/SP/RADR0</t>
        </is>
      </c>
      <c r="B242" t="inlineStr">
        <is>
          <t>Inpin</t>
        </is>
      </c>
      <c r="D242" t="n">
        <v>0</v>
      </c>
      <c r="E242" t="n">
        <v>0.218</v>
      </c>
      <c r="F242" t="n">
        <v>0.175</v>
      </c>
      <c r="G242" t="n">
        <v>0.521</v>
      </c>
      <c r="H242" t="n">
        <v>0.42</v>
      </c>
    </row>
    <row r="243">
      <c r="A243" t="inlineStr">
        <is>
          <t>writeReg[0]: Address_register_reg[10]/Q to masterReg/register_reg_r2_0_31_30_31__0/SP/RADR0 sum delays</t>
        </is>
      </c>
      <c r="E243">
        <f>(E2 + E4 + E80 + E97 + E140 + E144 + E158 + E164 + E194 + E202 + E217 + E224 + E231 + E237 + E240 + E242)</f>
        <v/>
      </c>
      <c r="F243">
        <f>(F2 + F4 + F80 + F97 + F140 + F144 + F158 + F164 + F194 + F202 + F217 + F224 + F231 + F237 + F240 + F242)</f>
        <v/>
      </c>
      <c r="G243">
        <f>(G2 + G4 + G80 + G97 + G140 + G144 + G158 + G164 + G194 + G202 + G217 + G224 + G231 + G237 + G240 + G242)</f>
        <v/>
      </c>
      <c r="H243">
        <f>(H2 + H4 + H80 + H97 + H140 + H144 + H158 + H164 + H194 + H202 + H217 + H224 + H231 + H237 + H240 + H242)</f>
        <v/>
      </c>
      <c r="J243">
        <f>(J2 + J3 + J4 + J6 + J80 + J85 + J97 + J108 + J140 + J143 + J144 + J146 + J158 + J163 + J164 + J172 + J194 + J201 + J202 + J205 + J217 + J223 + J224 + J230 + J231 + J236 + J237 + J239 + J240 + J241 + J242)</f>
        <v/>
      </c>
    </row>
    <row r="244">
      <c r="A244" t="inlineStr">
        <is>
          <t>writeReg[0]: Address_register_reg[10]/Q to masterReg/register_reg_r2_0_31_30_31__0/SP/RADR0sum delays + cap delay</t>
        </is>
      </c>
      <c r="E244">
        <f>1000*(E243 + J243)</f>
        <v/>
      </c>
      <c r="F244">
        <f>1000*(F243 + J243)</f>
        <v/>
      </c>
      <c r="G244">
        <f>1000*(G243 + J243)</f>
        <v/>
      </c>
      <c r="H244">
        <f>1000*(H243 + J243)</f>
        <v/>
      </c>
    </row>
    <row r="246">
      <c r="A246" t="inlineStr">
        <is>
          <t>writeReg[0]: Address_register_reg[10]/Q to masterReg/register_reg_r2_0_31_30_31__0/SP/RADR0Total delay (from Vivado)</t>
        </is>
      </c>
      <c r="E246" t="inlineStr">
        <is>
          <t>1328</t>
        </is>
      </c>
      <c r="F246" t="inlineStr">
        <is>
          <t>1170</t>
        </is>
      </c>
      <c r="G246" t="inlineStr">
        <is>
          <t>2276</t>
        </is>
      </c>
      <c r="H246" t="inlineStr">
        <is>
          <t>1950</t>
        </is>
      </c>
    </row>
    <row r="248">
      <c r="A248" t="inlineStr">
        <is>
          <t>INT_L_X8Y54/INT_L.NE2END0-&gt;&gt;IMUX_L40</t>
        </is>
      </c>
      <c r="B248" t="inlineStr">
        <is>
          <t>Buffer</t>
        </is>
      </c>
      <c r="C248" t="n">
        <v>1.6107141875</v>
      </c>
      <c r="D248" t="n">
        <v>0.007713</v>
      </c>
      <c r="E248" t="n">
        <v>0.047</v>
      </c>
      <c r="F248" t="n">
        <v>0.038</v>
      </c>
      <c r="G248" t="n">
        <v>0.138</v>
      </c>
      <c r="H248" t="n">
        <v>0.114</v>
      </c>
      <c r="I248">
        <f>((((D253) + (D252))) + (D249 + D250))</f>
        <v/>
      </c>
      <c r="J248">
        <f>(((((D253) + (D252))) + (D249 + D250))*C248)</f>
        <v/>
      </c>
    </row>
    <row r="249">
      <c r="A249" t="inlineStr">
        <is>
          <t>INT_L_X8Y54/IMUX_L40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CLBLM_L_X8Y54/CLBLM_IMUX40</t>
        </is>
      </c>
      <c r="B250" t="inlineStr">
        <is>
          <t>Part of wire</t>
        </is>
      </c>
      <c r="C250" t="n">
        <v>0</v>
      </c>
      <c r="D250" t="n">
        <v>0</v>
      </c>
      <c r="I250">
        <f>(((D249 + D250)/2) + (((D253) + (D252))))</f>
        <v/>
      </c>
      <c r="J250">
        <f>((C249 + C250)*(((D249 + D250)/2) + (((D253) + (D252)))))</f>
        <v/>
      </c>
    </row>
    <row r="251">
      <c r="A251" t="inlineStr">
        <is>
          <t>CLBLM_L_X8Y54/CLBLM_L.CLBLM_IMUX40-&gt;CLBLM_M_D1</t>
        </is>
      </c>
      <c r="B251" t="inlineStr">
        <is>
          <t>PassTransistor</t>
        </is>
      </c>
      <c r="C251" t="n">
        <v>0</v>
      </c>
      <c r="E251" t="n">
        <v>0</v>
      </c>
      <c r="F251" t="n">
        <v>0</v>
      </c>
      <c r="G251" t="n">
        <v>0</v>
      </c>
      <c r="H251" t="n">
        <v>0</v>
      </c>
      <c r="I251">
        <f>((D253) + (D252))</f>
        <v/>
      </c>
      <c r="J251">
        <f>(((D253) + (D252))*C251)</f>
        <v/>
      </c>
    </row>
    <row r="252">
      <c r="A252" t="inlineStr">
        <is>
          <t>CLBLM_L_X8Y54/CLBLM_M_D1</t>
        </is>
      </c>
      <c r="B252" t="inlineStr">
        <is>
          <t>Part of wire</t>
        </is>
      </c>
      <c r="C252" t="n">
        <v>0</v>
      </c>
      <c r="D252" t="n">
        <v>0</v>
      </c>
      <c r="I252">
        <f>(((D252)/2) + (D253))</f>
        <v/>
      </c>
      <c r="J252">
        <f>((C252)*(((D252)/2) + (D253)))</f>
        <v/>
      </c>
    </row>
    <row r="253">
      <c r="A253" t="inlineStr">
        <is>
          <t>masterReg/register_reg_r2_0_31_30_31__0/SP/WADR0</t>
        </is>
      </c>
      <c r="B253" t="inlineStr">
        <is>
          <t>Inpin</t>
        </is>
      </c>
      <c r="D253" t="n">
        <v>0</v>
      </c>
      <c r="E253" t="n">
        <v>0.226</v>
      </c>
      <c r="F253" t="n">
        <v>0.145</v>
      </c>
      <c r="G253" t="n">
        <v>0.54</v>
      </c>
      <c r="H253" t="n">
        <v>0.305</v>
      </c>
    </row>
    <row r="254">
      <c r="A254" t="inlineStr">
        <is>
          <t>writeReg[0]: Address_register_reg[10]/Q to masterReg/register_reg_r2_0_31_30_31__0/SP/WADR0 sum delays</t>
        </is>
      </c>
      <c r="E254">
        <f>(E2 + E4 + E80 + E97 + E140 + E144 + E158 + E164 + E194 + E202 + E217 + E248 + E251 + E253)</f>
        <v/>
      </c>
      <c r="F254">
        <f>(F2 + F4 + F80 + F97 + F140 + F144 + F158 + F164 + F194 + F202 + F217 + F248 + F251 + F253)</f>
        <v/>
      </c>
      <c r="G254">
        <f>(G2 + G4 + G80 + G97 + G140 + G144 + G158 + G164 + G194 + G202 + G217 + G248 + G251 + G253)</f>
        <v/>
      </c>
      <c r="H254">
        <f>(H2 + H4 + H80 + H97 + H140 + H144 + H158 + H164 + H194 + H202 + H217 + H248 + H251 + H253)</f>
        <v/>
      </c>
      <c r="J254">
        <f>(J2 + J3 + J4 + J6 + J80 + J85 + J97 + J108 + J140 + J143 + J144 + J146 + J158 + J163 + J164 + J172 + J194 + J201 + J202 + J205 + J217 + J223 + J248 + J250 + J251 + J252 + J253)</f>
        <v/>
      </c>
    </row>
    <row r="255">
      <c r="A255" t="inlineStr">
        <is>
          <t>writeReg[0]: Address_register_reg[10]/Q to masterReg/register_reg_r2_0_31_30_31__0/SP/WADR0sum delays + cap delay</t>
        </is>
      </c>
      <c r="E255">
        <f>1000*(E254 + J254)</f>
        <v/>
      </c>
      <c r="F255">
        <f>1000*(F254 + J254)</f>
        <v/>
      </c>
      <c r="G255">
        <f>1000*(G254 + J254)</f>
        <v/>
      </c>
      <c r="H255">
        <f>1000*(H254 + J254)</f>
        <v/>
      </c>
    </row>
    <row r="257">
      <c r="A257" t="inlineStr">
        <is>
          <t>writeReg[0]: Address_register_reg[10]/Q to masterReg/register_reg_r2_0_31_30_31__0/SP/WADR0Total delay (from Vivado)</t>
        </is>
      </c>
      <c r="E257" t="inlineStr">
        <is>
          <t>1203</t>
        </is>
      </c>
      <c r="F257" t="inlineStr">
        <is>
          <t>1023</t>
        </is>
      </c>
      <c r="G257" t="inlineStr">
        <is>
          <t>2029</t>
        </is>
      </c>
      <c r="H257" t="inlineStr">
        <is>
          <t>1633</t>
        </is>
      </c>
    </row>
    <row r="259">
      <c r="A259" t="inlineStr">
        <is>
          <t>INT_L_X8Y54/INT_L.NE2END0-&gt;&gt;SL1BEG0</t>
        </is>
      </c>
      <c r="B259" t="inlineStr">
        <is>
          <t>Buffer</t>
        </is>
      </c>
      <c r="C259" t="n">
        <v>1.16220225</v>
      </c>
      <c r="D259" t="n">
        <v>0.008429000000000001</v>
      </c>
      <c r="E259" t="n">
        <v>0.054</v>
      </c>
      <c r="F259" t="n">
        <v>0.044</v>
      </c>
      <c r="G259" t="n">
        <v>0.131</v>
      </c>
      <c r="H259" t="n">
        <v>0.108</v>
      </c>
      <c r="I259">
        <f>((D262) + (D260 + D261))</f>
        <v/>
      </c>
      <c r="J259">
        <f>(((D262) + (D260 + D261))*C259)</f>
        <v/>
      </c>
    </row>
    <row r="260">
      <c r="A260" t="inlineStr">
        <is>
          <t>INT_L_X8Y54/SL1BEG0</t>
        </is>
      </c>
      <c r="B260" t="inlineStr">
        <is>
          <t>Part of wire</t>
        </is>
      </c>
      <c r="C260" t="n">
        <v>0</v>
      </c>
      <c r="D260" t="n">
        <v>0</v>
      </c>
    </row>
    <row r="261">
      <c r="A261" t="inlineStr">
        <is>
          <t>INT_L_X8Y53/SL1END0</t>
        </is>
      </c>
      <c r="B261" t="inlineStr">
        <is>
          <t>Part of wire</t>
        </is>
      </c>
      <c r="C261" t="n">
        <v>0</v>
      </c>
      <c r="D261" t="n">
        <v>0</v>
      </c>
      <c r="I261">
        <f>(((D260 + D261)/2) + (D262))</f>
        <v/>
      </c>
      <c r="J261">
        <f>((C260 + C261)*(((D260 + D261)/2) + (D262)))</f>
        <v/>
      </c>
    </row>
    <row r="262">
      <c r="A262" t="inlineStr">
        <is>
          <t>INT_L_X8Y53/INT_L.SL1END0-&gt;&gt;IMUX_L40</t>
        </is>
      </c>
      <c r="B262" t="inlineStr">
        <is>
          <t>Buffer</t>
        </is>
      </c>
      <c r="C262" t="n">
        <v>1.6107141875</v>
      </c>
      <c r="D262" t="n">
        <v>0.007713</v>
      </c>
      <c r="E262" t="n">
        <v>0.047</v>
      </c>
      <c r="F262" t="n">
        <v>0.038</v>
      </c>
      <c r="G262" t="n">
        <v>0.138</v>
      </c>
      <c r="H262" t="n">
        <v>0.114</v>
      </c>
      <c r="I262">
        <f>((((D267) + (D266))) + (D263 + D264))</f>
        <v/>
      </c>
      <c r="J262">
        <f>(((((D267) + (D266))) + (D263 + D264))*C262)</f>
        <v/>
      </c>
    </row>
    <row r="263">
      <c r="A263" t="inlineStr">
        <is>
          <t>INT_L_X8Y53/IMUX_L40</t>
        </is>
      </c>
      <c r="B263" t="inlineStr">
        <is>
          <t>Part of wire</t>
        </is>
      </c>
      <c r="C263" t="n">
        <v>0</v>
      </c>
      <c r="D263" t="n">
        <v>0</v>
      </c>
    </row>
    <row r="264">
      <c r="A264" t="inlineStr">
        <is>
          <t>CLBLM_L_X8Y53/CLBLM_IMUX40</t>
        </is>
      </c>
      <c r="B264" t="inlineStr">
        <is>
          <t>Part of wire</t>
        </is>
      </c>
      <c r="C264" t="n">
        <v>0</v>
      </c>
      <c r="D264" t="n">
        <v>0</v>
      </c>
      <c r="I264">
        <f>(((D263 + D264)/2) + (((D267) + (D266))))</f>
        <v/>
      </c>
      <c r="J264">
        <f>((C263 + C264)*(((D263 + D264)/2) + (((D267) + (D266)))))</f>
        <v/>
      </c>
    </row>
    <row r="265">
      <c r="A265" t="inlineStr">
        <is>
          <t>CLBLM_L_X8Y53/CLBLM_L.CLBLM_IMUX40-&gt;CLBLM_M_D1</t>
        </is>
      </c>
      <c r="B265" t="inlineStr">
        <is>
          <t>PassTransistor</t>
        </is>
      </c>
      <c r="C265" t="n">
        <v>0</v>
      </c>
      <c r="E265" t="n">
        <v>0</v>
      </c>
      <c r="F265" t="n">
        <v>0</v>
      </c>
      <c r="G265" t="n">
        <v>0</v>
      </c>
      <c r="H265" t="n">
        <v>0</v>
      </c>
      <c r="I265">
        <f>((D267) + (D266))</f>
        <v/>
      </c>
      <c r="J265">
        <f>(((D267) + (D266))*C265)</f>
        <v/>
      </c>
    </row>
    <row r="266">
      <c r="A266" t="inlineStr">
        <is>
          <t>CLBLM_L_X8Y53/CLBLM_M_D1</t>
        </is>
      </c>
      <c r="B266" t="inlineStr">
        <is>
          <t>Part of wire</t>
        </is>
      </c>
      <c r="C266" t="n">
        <v>0</v>
      </c>
      <c r="D266" t="n">
        <v>0</v>
      </c>
      <c r="I266">
        <f>(((D266)/2) + (D267))</f>
        <v/>
      </c>
      <c r="J266">
        <f>((C266)*(((D266)/2) + (D267)))</f>
        <v/>
      </c>
    </row>
    <row r="267">
      <c r="A267" t="inlineStr">
        <is>
          <t>masterReg/register_reg_r1_0_31_24_29/RAMC_D1/WADR0</t>
        </is>
      </c>
      <c r="B267" t="inlineStr">
        <is>
          <t>Inpin</t>
        </is>
      </c>
      <c r="D267" t="n">
        <v>0</v>
      </c>
      <c r="E267" t="n">
        <v>0.226</v>
      </c>
      <c r="F267" t="n">
        <v>0.145</v>
      </c>
      <c r="G267" t="n">
        <v>0.54</v>
      </c>
      <c r="H267" t="n">
        <v>0.305</v>
      </c>
    </row>
    <row r="268">
      <c r="A268" t="inlineStr">
        <is>
          <t>writeReg[0]: Address_register_reg[10]/Q to masterReg/register_reg_r1_0_31_24_29/RAMC_D1/WADR0 sum delays</t>
        </is>
      </c>
      <c r="E268">
        <f>(E2 + E4 + E80 + E97 + E140 + E144 + E158 + E164 + E194 + E202 + E217 + E259 + E262 + E265 + E267)</f>
        <v/>
      </c>
      <c r="F268">
        <f>(F2 + F4 + F80 + F97 + F140 + F144 + F158 + F164 + F194 + F202 + F217 + F259 + F262 + F265 + F267)</f>
        <v/>
      </c>
      <c r="G268">
        <f>(G2 + G4 + G80 + G97 + G140 + G144 + G158 + G164 + G194 + G202 + G217 + G259 + G262 + G265 + G267)</f>
        <v/>
      </c>
      <c r="H268">
        <f>(H2 + H4 + H80 + H97 + H140 + H144 + H158 + H164 + H194 + H202 + H217 + H259 + H262 + H265 + H267)</f>
        <v/>
      </c>
      <c r="J268">
        <f>(J2 + J3 + J4 + J6 + J80 + J85 + J97 + J108 + J140 + J143 + J144 + J146 + J158 + J163 + J164 + J172 + J194 + J201 + J202 + J205 + J217 + J223 + J259 + J261 + J262 + J264 + J265 + J266 + J267)</f>
        <v/>
      </c>
    </row>
    <row r="269">
      <c r="A269" t="inlineStr">
        <is>
          <t>writeReg[0]: Address_register_reg[10]/Q to masterReg/register_reg_r1_0_31_24_29/RAMC_D1/WADR0sum delays + cap delay</t>
        </is>
      </c>
      <c r="E269">
        <f>1000*(E268 + J268)</f>
        <v/>
      </c>
      <c r="F269">
        <f>1000*(F268 + J268)</f>
        <v/>
      </c>
      <c r="G269">
        <f>1000*(G268 + J268)</f>
        <v/>
      </c>
      <c r="H269">
        <f>1000*(H268 + J268)</f>
        <v/>
      </c>
    </row>
    <row r="271">
      <c r="A271" t="inlineStr">
        <is>
          <t>writeReg[0]: Address_register_reg[10]/Q to masterReg/register_reg_r1_0_31_24_29/RAMC_D1/WADR0Total delay (from Vivado)</t>
        </is>
      </c>
      <c r="E271" t="inlineStr">
        <is>
          <t>1265</t>
        </is>
      </c>
      <c r="F271" t="inlineStr">
        <is>
          <t>1075</t>
        </is>
      </c>
      <c r="G271" t="inlineStr">
        <is>
          <t>2137</t>
        </is>
      </c>
      <c r="H271" t="inlineStr">
        <is>
          <t>1723</t>
        </is>
      </c>
    </row>
    <row r="273">
      <c r="A273" t="inlineStr">
        <is>
          <t>INT_L_X4Y53/INT_L.NN6END1-&gt;&gt;SR1BEG1</t>
        </is>
      </c>
      <c r="B273" t="inlineStr">
        <is>
          <t>Buffer</t>
        </is>
      </c>
      <c r="C273" t="n">
        <v>1.16220225</v>
      </c>
      <c r="D273" t="n">
        <v>0.008429000000000001</v>
      </c>
      <c r="E273" t="n">
        <v>0.056</v>
      </c>
      <c r="F273" t="n">
        <v>0.046</v>
      </c>
      <c r="G273" t="n">
        <v>0.132</v>
      </c>
      <c r="H273" t="n">
        <v>0.109</v>
      </c>
      <c r="I273">
        <f>((D276) + (D274 + D275))</f>
        <v/>
      </c>
      <c r="J273">
        <f>(((D276) + (D274 + D275))*C273)</f>
        <v/>
      </c>
    </row>
    <row r="274">
      <c r="A274" t="inlineStr">
        <is>
          <t>INT_L_X4Y53/SR1BEG1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INT_L_X4Y52/SR1END1</t>
        </is>
      </c>
      <c r="B275" t="inlineStr">
        <is>
          <t>Part of wire</t>
        </is>
      </c>
      <c r="C275" t="n">
        <v>0</v>
      </c>
      <c r="D275" t="n">
        <v>0</v>
      </c>
      <c r="I275">
        <f>(((D274 + D275)/2) + (D276))</f>
        <v/>
      </c>
      <c r="J275">
        <f>((C274 + C275)*(((D274 + D275)/2) + (D276)))</f>
        <v/>
      </c>
    </row>
    <row r="276">
      <c r="A276" t="inlineStr">
        <is>
          <t>INT_L_X4Y52/INT_L.SR1END1-&gt;&gt;WL1BEG0</t>
        </is>
      </c>
      <c r="B276" t="inlineStr">
        <is>
          <t>Buffer</t>
        </is>
      </c>
      <c r="C276" t="n">
        <v>1.16220225</v>
      </c>
      <c r="D276" t="n">
        <v>0.008429000000000001</v>
      </c>
      <c r="E276" t="n">
        <v>0.042</v>
      </c>
      <c r="F276" t="n">
        <v>0.034</v>
      </c>
      <c r="G276" t="n">
        <v>0.123</v>
      </c>
      <c r="H276" t="n">
        <v>0.102</v>
      </c>
      <c r="I276">
        <f>((D281) + (D277 + D278 + D279 + D280))</f>
        <v/>
      </c>
      <c r="J276">
        <f>(((D281) + (D277 + D278 + D279 + D280))*C276)</f>
        <v/>
      </c>
    </row>
    <row r="277">
      <c r="A277" t="inlineStr">
        <is>
          <t>INT_L_X4Y52/WL1BEG0</t>
        </is>
      </c>
      <c r="B277" t="inlineStr">
        <is>
          <t>Part of wire</t>
        </is>
      </c>
      <c r="C277" t="n">
        <v>0</v>
      </c>
      <c r="D277" t="n">
        <v>0</v>
      </c>
    </row>
    <row r="278">
      <c r="A278" t="inlineStr">
        <is>
          <t>INT_R_X3Y52/WL1END0</t>
        </is>
      </c>
      <c r="B278" t="inlineStr">
        <is>
          <t>Part of wire</t>
        </is>
      </c>
      <c r="C278" t="n">
        <v>0</v>
      </c>
      <c r="D278" t="n">
        <v>0</v>
      </c>
    </row>
    <row r="279">
      <c r="A279" t="inlineStr">
        <is>
          <t>CLBLL_L_X4Y52/CLBLL_WL1END0</t>
        </is>
      </c>
      <c r="B279" t="inlineStr">
        <is>
          <t>Part of wire</t>
        </is>
      </c>
      <c r="C279" t="n">
        <v>0.051272</v>
      </c>
      <c r="D279" t="n">
        <v>0.006105</v>
      </c>
    </row>
    <row r="280">
      <c r="A280" t="inlineStr">
        <is>
          <t>CLBLM_R_X3Y52/CLBLM_WL1END0</t>
        </is>
      </c>
      <c r="B280" t="inlineStr">
        <is>
          <t>Part of wire</t>
        </is>
      </c>
      <c r="C280" t="n">
        <v>0.058596</v>
      </c>
      <c r="D280" t="n">
        <v>0.006105</v>
      </c>
      <c r="I280">
        <f>(((D277 + D278 + D279 + D280)/2) + (D281))</f>
        <v/>
      </c>
      <c r="J280">
        <f>((C277 + C278 + C279 + C280)*(((D277 + D278 + D279 + D280)/2) + (D281)))</f>
        <v/>
      </c>
    </row>
    <row r="281">
      <c r="A281" t="inlineStr">
        <is>
          <t>INT_R_X3Y52/INT_R.WL1END0-&gt;&gt;NL1BEG0</t>
        </is>
      </c>
      <c r="B281" t="inlineStr">
        <is>
          <t>Buffer</t>
        </is>
      </c>
      <c r="C281" t="n">
        <v>1.16220225</v>
      </c>
      <c r="D281" t="n">
        <v>0.008429000000000001</v>
      </c>
      <c r="E281" t="n">
        <v>0.053</v>
      </c>
      <c r="F281" t="n">
        <v>0.044</v>
      </c>
      <c r="G281" t="n">
        <v>0.13</v>
      </c>
      <c r="H281" t="n">
        <v>0.107</v>
      </c>
      <c r="I281">
        <f>((D285 + D303) + (D282 + D283 + D284))</f>
        <v/>
      </c>
      <c r="J281">
        <f>(((D285 + D303) + (D282 + D283 + D284))*C281)</f>
        <v/>
      </c>
    </row>
    <row r="282">
      <c r="A282" t="inlineStr">
        <is>
          <t>INT_R_X3Y52/NL1BEG0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INT_R_X3Y53/NL1END0</t>
        </is>
      </c>
      <c r="B283" t="inlineStr">
        <is>
          <t>Part of wire</t>
        </is>
      </c>
      <c r="C283" t="n">
        <v>0</v>
      </c>
      <c r="D283" t="n">
        <v>0</v>
      </c>
    </row>
    <row r="284">
      <c r="A284" t="inlineStr">
        <is>
          <t>INT_R_X3Y52/NL1END_S3_0</t>
        </is>
      </c>
      <c r="B284" t="inlineStr">
        <is>
          <t>Part of wire</t>
        </is>
      </c>
      <c r="C284" t="n">
        <v>0</v>
      </c>
      <c r="D284" t="n">
        <v>0</v>
      </c>
      <c r="I284">
        <f>(((D282 + D283 + D284)/2) + (D285 + D303))</f>
        <v/>
      </c>
      <c r="J284">
        <f>((C282 + C283 + C284)*(((D282 + D283 + D284)/2) + (D285 + D303)))</f>
        <v/>
      </c>
    </row>
    <row r="285">
      <c r="A285" t="inlineStr">
        <is>
          <t>INT_R_X3Y53/INT_R.NL1END0-&gt;&gt;NE2BEG0</t>
        </is>
      </c>
      <c r="B285" t="inlineStr">
        <is>
          <t>Buffer</t>
        </is>
      </c>
      <c r="C285" t="n">
        <v>1.1851186875</v>
      </c>
      <c r="D285" t="n">
        <v>0.008473000000000001</v>
      </c>
      <c r="E285" t="n">
        <v>0.041</v>
      </c>
      <c r="F285" t="n">
        <v>0.033</v>
      </c>
      <c r="G285" t="n">
        <v>0.134</v>
      </c>
      <c r="H285" t="n">
        <v>0.111</v>
      </c>
      <c r="I285">
        <f>((D292) + (D286 + D287 + D288 + D289 + D290 + D291))</f>
        <v/>
      </c>
      <c r="J285">
        <f>(((D292) + (D286 + D287 + D288 + D289 + D290 + D291))*C285)</f>
        <v/>
      </c>
    </row>
    <row r="286">
      <c r="A286" t="inlineStr">
        <is>
          <t>INT_R_X3Y53/NE2BEG0</t>
        </is>
      </c>
      <c r="B286" t="inlineStr">
        <is>
          <t>Part of wire</t>
        </is>
      </c>
      <c r="C286" t="n">
        <v>0</v>
      </c>
      <c r="D286" t="n">
        <v>0</v>
      </c>
    </row>
    <row r="287">
      <c r="A287" t="inlineStr">
        <is>
          <t>INT_L_X4Y54/NE2END0</t>
        </is>
      </c>
      <c r="B287" t="inlineStr">
        <is>
          <t>Part of wire</t>
        </is>
      </c>
      <c r="C287" t="n">
        <v>0</v>
      </c>
      <c r="D287" t="n">
        <v>0</v>
      </c>
    </row>
    <row r="288">
      <c r="A288" t="inlineStr">
        <is>
          <t>INT_L_X4Y53/NE2END_S3_0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INT_R_X3Y54/NE2A0</t>
        </is>
      </c>
      <c r="B289" t="inlineStr">
        <is>
          <t>Part of wire</t>
        </is>
      </c>
      <c r="C289" t="n">
        <v>0</v>
      </c>
      <c r="D289" t="n">
        <v>0</v>
      </c>
    </row>
    <row r="290">
      <c r="A290" t="inlineStr">
        <is>
          <t>CLBLM_R_X3Y54/CLBLM_NE2A0</t>
        </is>
      </c>
      <c r="B290" t="inlineStr">
        <is>
          <t>Part of wire</t>
        </is>
      </c>
      <c r="C290" t="n">
        <v>0.100092</v>
      </c>
      <c r="D290" t="n">
        <v>0.005469</v>
      </c>
    </row>
    <row r="291">
      <c r="A291" t="inlineStr">
        <is>
          <t>CLBLL_L_X4Y54/CLBLL_NE2A0</t>
        </is>
      </c>
      <c r="B291" t="inlineStr">
        <is>
          <t>Part of wire</t>
        </is>
      </c>
      <c r="C291" t="n">
        <v>0.08758100000000001</v>
      </c>
      <c r="D291" t="n">
        <v>0.005469</v>
      </c>
      <c r="I291">
        <f>(((D286 + D287 + D288 + D289 + D290 + D291)/2) + (D292))</f>
        <v/>
      </c>
      <c r="J291">
        <f>((C286 + C287 + C288 + C289 + C290 + C291)*(((D286 + D287 + D288 + D289 + D290 + D291)/2) + (D292)))</f>
        <v/>
      </c>
    </row>
    <row r="292">
      <c r="A292" t="inlineStr">
        <is>
          <t>INT_L_X4Y54/INT_L.NE2END0-&gt;&gt;IMUX_L40</t>
        </is>
      </c>
      <c r="B292" t="inlineStr">
        <is>
          <t>Buffer</t>
        </is>
      </c>
      <c r="C292" t="n">
        <v>1.6107141875</v>
      </c>
      <c r="D292" t="n">
        <v>0.007713</v>
      </c>
      <c r="E292" t="n">
        <v>0.047</v>
      </c>
      <c r="F292" t="n">
        <v>0.038</v>
      </c>
      <c r="G292" t="n">
        <v>0.138</v>
      </c>
      <c r="H292" t="n">
        <v>0.114</v>
      </c>
      <c r="I292">
        <f>((((D297) + (D296))) + (D293 + D294))</f>
        <v/>
      </c>
      <c r="J292">
        <f>(((((D297) + (D296))) + (D293 + D294))*C292)</f>
        <v/>
      </c>
    </row>
    <row r="293">
      <c r="A293" t="inlineStr">
        <is>
          <t>INT_L_X4Y54/IMUX_L40</t>
        </is>
      </c>
      <c r="B293" t="inlineStr">
        <is>
          <t>Part of wire</t>
        </is>
      </c>
      <c r="C293" t="n">
        <v>0</v>
      </c>
      <c r="D293" t="n">
        <v>0</v>
      </c>
    </row>
    <row r="294">
      <c r="A294" t="inlineStr">
        <is>
          <t>CLBLL_L_X4Y54/CLBLL_IMUX40</t>
        </is>
      </c>
      <c r="B294" t="inlineStr">
        <is>
          <t>Part of wire</t>
        </is>
      </c>
      <c r="C294" t="n">
        <v>0</v>
      </c>
      <c r="D294" t="n">
        <v>0</v>
      </c>
      <c r="I294">
        <f>(((D293 + D294)/2) + (((D297) + (D296))))</f>
        <v/>
      </c>
      <c r="J294">
        <f>((C293 + C294)*(((D293 + D294)/2) + (((D297) + (D296)))))</f>
        <v/>
      </c>
    </row>
    <row r="295">
      <c r="A295" t="inlineStr">
        <is>
          <t>CLBLL_L_X4Y54/CLBLL_L.CLBLL_IMUX40-&gt;CLBLL_LL_D1</t>
        </is>
      </c>
      <c r="B295" t="inlineStr">
        <is>
          <t>PassTransistor</t>
        </is>
      </c>
      <c r="C295" t="n">
        <v>0</v>
      </c>
      <c r="E295" t="n">
        <v>0</v>
      </c>
      <c r="F295" t="n">
        <v>0</v>
      </c>
      <c r="G295" t="n">
        <v>0</v>
      </c>
      <c r="H295" t="n">
        <v>0</v>
      </c>
      <c r="I295">
        <f>((D297) + (D296))</f>
        <v/>
      </c>
      <c r="J295">
        <f>(((D297) + (D296))*C295)</f>
        <v/>
      </c>
    </row>
    <row r="296">
      <c r="A296" t="inlineStr">
        <is>
          <t>CLBLL_L_X4Y54/CLBLL_LL_D1</t>
        </is>
      </c>
      <c r="B296" t="inlineStr">
        <is>
          <t>Part of wire</t>
        </is>
      </c>
      <c r="C296" t="n">
        <v>0</v>
      </c>
      <c r="D296" t="n">
        <v>0</v>
      </c>
      <c r="I296">
        <f>(((D296)/2) + (D297))</f>
        <v/>
      </c>
      <c r="J296">
        <f>((C296)*(((D296)/2) + (D297)))</f>
        <v/>
      </c>
    </row>
    <row r="297">
      <c r="A297" t="inlineStr">
        <is>
          <t>masterReg/register_reg_r1_0_31_0_5_i_8/I1</t>
        </is>
      </c>
      <c r="B297" t="inlineStr">
        <is>
          <t>Inpin</t>
        </is>
      </c>
      <c r="D297" t="n">
        <v>0</v>
      </c>
      <c r="E297" t="n">
        <v>0.216</v>
      </c>
      <c r="F297" t="n">
        <v>0.174</v>
      </c>
      <c r="G297" t="n">
        <v>0.522</v>
      </c>
      <c r="H297" t="n">
        <v>0.421</v>
      </c>
    </row>
    <row r="298">
      <c r="A298" t="inlineStr">
        <is>
          <t>writeReg[0]: Address_register_reg[10]/Q to masterReg/register_reg_r1_0_31_0_5_i_8/I1 sum delays</t>
        </is>
      </c>
      <c r="E298">
        <f>(E2 + E4 + E80 + E97 + E140 + E144 + E158 + E164 + E273 + E276 + E281 + E285 + E292 + E295 + E297)</f>
        <v/>
      </c>
      <c r="F298">
        <f>(F2 + F4 + F80 + F97 + F140 + F144 + F158 + F164 + F273 + F276 + F281 + F285 + F292 + F295 + F297)</f>
        <v/>
      </c>
      <c r="G298">
        <f>(G2 + G4 + G80 + G97 + G140 + G144 + G158 + G164 + G273 + G276 + G281 + G285 + G292 + G295 + G297)</f>
        <v/>
      </c>
      <c r="H298">
        <f>(H2 + H4 + H80 + H97 + H140 + H144 + H158 + H164 + H273 + H276 + H281 + H285 + H292 + H295 + H297)</f>
        <v/>
      </c>
      <c r="J298">
        <f>(J2 + J3 + J4 + J6 + J80 + J85 + J97 + J108 + J140 + J143 + J144 + J146 + J158 + J163 + J164 + J172 + J273 + J275 + J276 + J280 + J281 + J284 + J285 + J291 + J292 + J294 + J295 + J296 + J297)</f>
        <v/>
      </c>
    </row>
    <row r="299">
      <c r="A299" t="inlineStr">
        <is>
          <t>writeReg[0]: Address_register_reg[10]/Q to masterReg/register_reg_r1_0_31_0_5_i_8/I1sum delays + cap delay</t>
        </is>
      </c>
      <c r="E299">
        <f>1000*(E298 + J298)</f>
        <v/>
      </c>
      <c r="F299">
        <f>1000*(F298 + J298)</f>
        <v/>
      </c>
      <c r="G299">
        <f>1000*(G298 + J298)</f>
        <v/>
      </c>
      <c r="H299">
        <f>1000*(H298 + J298)</f>
        <v/>
      </c>
    </row>
    <row r="301">
      <c r="A301" t="inlineStr">
        <is>
          <t>writeReg[0]: Address_register_reg[10]/Q to masterReg/register_reg_r1_0_31_0_5_i_8/I1Total delay (from Vivado)</t>
        </is>
      </c>
      <c r="E301" t="inlineStr">
        <is>
          <t>1169</t>
        </is>
      </c>
      <c r="F301" t="inlineStr">
        <is>
          <t>1020</t>
        </is>
      </c>
      <c r="G301" t="inlineStr">
        <is>
          <t>2034</t>
        </is>
      </c>
      <c r="H301" t="inlineStr">
        <is>
          <t>1729</t>
        </is>
      </c>
    </row>
    <row r="303">
      <c r="A303" t="inlineStr">
        <is>
          <t>INT_R_X3Y53/INT_R.NL1END0-&gt;&gt;IMUX40</t>
        </is>
      </c>
      <c r="B303" t="inlineStr">
        <is>
          <t>Buffer</t>
        </is>
      </c>
      <c r="C303" t="n">
        <v>1.6107141875</v>
      </c>
      <c r="D303" t="n">
        <v>0.007713</v>
      </c>
      <c r="E303" t="n">
        <v>0.047</v>
      </c>
      <c r="F303" t="n">
        <v>0.038</v>
      </c>
      <c r="G303" t="n">
        <v>0.138</v>
      </c>
      <c r="H303" t="n">
        <v>0.114</v>
      </c>
      <c r="I303">
        <f>((((D308) + (D307))) + (D304 + D305))</f>
        <v/>
      </c>
      <c r="J303">
        <f>(((((D308) + (D307))) + (D304 + D305))*C303)</f>
        <v/>
      </c>
    </row>
    <row r="304">
      <c r="A304" t="inlineStr">
        <is>
          <t>INT_R_X3Y53/IMUX40</t>
        </is>
      </c>
      <c r="B304" t="inlineStr">
        <is>
          <t>Part of wire</t>
        </is>
      </c>
      <c r="C304" t="n">
        <v>0</v>
      </c>
      <c r="D304" t="n">
        <v>0</v>
      </c>
    </row>
    <row r="305">
      <c r="A305" t="inlineStr">
        <is>
          <t>CLBLM_R_X3Y53/CLBLM_IMUX40</t>
        </is>
      </c>
      <c r="B305" t="inlineStr">
        <is>
          <t>Part of wire</t>
        </is>
      </c>
      <c r="C305" t="n">
        <v>0</v>
      </c>
      <c r="D305" t="n">
        <v>0</v>
      </c>
      <c r="I305">
        <f>(((D304 + D305)/2) + (((D308) + (D307))))</f>
        <v/>
      </c>
      <c r="J305">
        <f>((C304 + C305)*(((D304 + D305)/2) + (((D308) + (D307)))))</f>
        <v/>
      </c>
    </row>
    <row r="306">
      <c r="A306" t="inlineStr">
        <is>
          <t>CLBLM_R_X3Y53/CLBLM_R.CLBLM_IMUX40-&gt;CLBLM_M_D1</t>
        </is>
      </c>
      <c r="B306" t="inlineStr">
        <is>
          <t>PassTransistor</t>
        </is>
      </c>
      <c r="C306" t="n">
        <v>0</v>
      </c>
      <c r="E306" t="n">
        <v>0</v>
      </c>
      <c r="F306" t="n">
        <v>0</v>
      </c>
      <c r="G306" t="n">
        <v>0</v>
      </c>
      <c r="H306" t="n">
        <v>0</v>
      </c>
      <c r="I306">
        <f>((D308) + (D307))</f>
        <v/>
      </c>
      <c r="J306">
        <f>(((D308) + (D307))*C306)</f>
        <v/>
      </c>
    </row>
    <row r="307">
      <c r="A307" t="inlineStr">
        <is>
          <t>CLBLM_R_X3Y53/CLBLM_M_D1</t>
        </is>
      </c>
      <c r="B307" t="inlineStr">
        <is>
          <t>Part of wire</t>
        </is>
      </c>
      <c r="C307" t="n">
        <v>0</v>
      </c>
      <c r="D307" t="n">
        <v>0</v>
      </c>
      <c r="I307">
        <f>(((D307)/2) + (D308))</f>
        <v/>
      </c>
      <c r="J307">
        <f>((C307)*(((D307)/2) + (D308)))</f>
        <v/>
      </c>
    </row>
    <row r="308">
      <c r="A308" t="inlineStr">
        <is>
          <t>masterReg/register_reg_r2_0_31_18_23/RAMC_D1/WADR0</t>
        </is>
      </c>
      <c r="B308" t="inlineStr">
        <is>
          <t>Inpin</t>
        </is>
      </c>
      <c r="D308" t="n">
        <v>0</v>
      </c>
      <c r="E308" t="n">
        <v>0.226</v>
      </c>
      <c r="F308" t="n">
        <v>0.145</v>
      </c>
      <c r="G308" t="n">
        <v>0.54</v>
      </c>
      <c r="H308" t="n">
        <v>0.305</v>
      </c>
    </row>
    <row r="309">
      <c r="A309" t="inlineStr">
        <is>
          <t>writeReg[0]: Address_register_reg[10]/Q to masterReg/register_reg_r2_0_31_18_23/RAMC_D1/WADR0 sum delays</t>
        </is>
      </c>
      <c r="E309">
        <f>(E2 + E4 + E80 + E97 + E140 + E144 + E158 + E164 + E273 + E276 + E281 + E303 + E306 + E308)</f>
        <v/>
      </c>
      <c r="F309">
        <f>(F2 + F4 + F80 + F97 + F140 + F144 + F158 + F164 + F273 + F276 + F281 + F303 + F306 + F308)</f>
        <v/>
      </c>
      <c r="G309">
        <f>(G2 + G4 + G80 + G97 + G140 + G144 + G158 + G164 + G273 + G276 + G281 + G303 + G306 + G308)</f>
        <v/>
      </c>
      <c r="H309">
        <f>(H2 + H4 + H80 + H97 + H140 + H144 + H158 + H164 + H273 + H276 + H281 + H303 + H306 + H308)</f>
        <v/>
      </c>
      <c r="J309">
        <f>(J2 + J3 + J4 + J6 + J80 + J85 + J97 + J108 + J140 + J143 + J144 + J146 + J158 + J163 + J164 + J172 + J273 + J275 + J276 + J280 + J281 + J284 + J303 + J305 + J306 + J307 + J308)</f>
        <v/>
      </c>
    </row>
    <row r="310">
      <c r="A310" t="inlineStr">
        <is>
          <t>writeReg[0]: Address_register_reg[10]/Q to masterReg/register_reg_r2_0_31_18_23/RAMC_D1/WADR0sum delays + cap delay</t>
        </is>
      </c>
      <c r="E310">
        <f>1000*(E309 + J309)</f>
        <v/>
      </c>
      <c r="F310">
        <f>1000*(F309 + J309)</f>
        <v/>
      </c>
      <c r="G310">
        <f>1000*(G309 + J309)</f>
        <v/>
      </c>
      <c r="H310">
        <f>1000*(H309 + J309)</f>
        <v/>
      </c>
    </row>
    <row r="312">
      <c r="A312" t="inlineStr">
        <is>
          <t>writeReg[0]: Address_register_reg[10]/Q to masterReg/register_reg_r2_0_31_18_23/RAMC_D1/WADR0Total delay (from Vivado)</t>
        </is>
      </c>
      <c r="E312" t="inlineStr">
        <is>
          <t>1111</t>
        </is>
      </c>
      <c r="F312" t="inlineStr">
        <is>
          <t>931</t>
        </is>
      </c>
      <c r="G312" t="inlineStr">
        <is>
          <t>1911</t>
        </is>
      </c>
      <c r="H312" t="inlineStr">
        <is>
          <t>1517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CLBLM_L_X8Y44/CLBLM_L_BQ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D21 + D269) + (D5 + D6))) + (D3))</f>
        <v/>
      </c>
      <c r="J2">
        <f>(C2*((((D7 + D21 + D269) + (D5 + D6))) + (D3)))</f>
        <v/>
      </c>
    </row>
    <row r="3">
      <c r="A3" t="inlineStr">
        <is>
          <t>CLBLM_L_X8Y44/CLBLM_L_BQ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D21 + D269) + (D5 + D6))))</f>
        <v/>
      </c>
      <c r="J3">
        <f>((C3)*(((D3)/2) + (((D7 + D21 + D269) + (D5 + D6)))))</f>
        <v/>
      </c>
    </row>
    <row r="4">
      <c r="A4" t="inlineStr">
        <is>
          <t>CLBLM_L_X8Y44/CLBLM_L.CLBLM_L_BQ-&gt;CLBLM_LOGIC_OUTS1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D21 + D269) + (D5 + D6))</f>
        <v/>
      </c>
      <c r="J4">
        <f>(((D7 + D21 + D269) + (D5 + D6))*C4)</f>
        <v/>
      </c>
    </row>
    <row r="5">
      <c r="A5" t="inlineStr">
        <is>
          <t>CLBLM_L_X8Y44/CLBLM_LOGIC_OUTS1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INT_L_X8Y44/LOGIC_OUTS_L1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D21 + D269))</f>
        <v/>
      </c>
      <c r="J6">
        <f>((C5 + C6)*(((D5 + D6)/2) + (D7 + D21 + D269)))</f>
        <v/>
      </c>
    </row>
    <row r="7">
      <c r="A7" t="inlineStr">
        <is>
          <t>INT_L_X8Y44/INT_L.LOGIC_OUTS_L1-&gt;&gt;SR1BEG2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0.057</v>
      </c>
      <c r="F7" t="n">
        <v>0.047</v>
      </c>
      <c r="G7" t="n">
        <v>0.14</v>
      </c>
      <c r="H7" t="n">
        <v>0.116</v>
      </c>
      <c r="I7">
        <f>((D10) + (D8 + D9))</f>
        <v/>
      </c>
      <c r="J7">
        <f>(((D10) + (D8 + D9))*C7)</f>
        <v/>
      </c>
    </row>
    <row r="8">
      <c r="A8" t="inlineStr">
        <is>
          <t>INT_L_X8Y44/SR1BEG2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INT_L_X8Y43/SR1END2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INT_L_X8Y43/INT_L.SR1END2-&gt;&gt;IMUX_L45</t>
        </is>
      </c>
      <c r="B10" t="inlineStr">
        <is>
          <t>Buffer</t>
        </is>
      </c>
      <c r="C10" t="n">
        <v>1.6107141875</v>
      </c>
      <c r="D10" t="n">
        <v>0.007713</v>
      </c>
      <c r="E10" t="n">
        <v>0.047</v>
      </c>
      <c r="F10" t="n">
        <v>0.038</v>
      </c>
      <c r="G10" t="n">
        <v>0.138</v>
      </c>
      <c r="H10" t="n">
        <v>0.114</v>
      </c>
      <c r="I10">
        <f>((((D15) + (D14))) + (D11 + D12))</f>
        <v/>
      </c>
      <c r="J10">
        <f>(((((D15) + (D14))) + (D11 + D12))*C10)</f>
        <v/>
      </c>
    </row>
    <row r="11">
      <c r="A11" t="inlineStr">
        <is>
          <t>INT_L_X8Y43/IMUX_L45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CLBLM_L_X8Y43/CLBLM_IMUX45</t>
        </is>
      </c>
      <c r="B12" t="inlineStr">
        <is>
          <t>Part of wire</t>
        </is>
      </c>
      <c r="C12" t="n">
        <v>0</v>
      </c>
      <c r="D12" t="n">
        <v>0</v>
      </c>
      <c r="I12">
        <f>(((D11 + D12)/2) + (((D15) + (D14))))</f>
        <v/>
      </c>
      <c r="J12">
        <f>((C11 + C12)*(((D11 + D12)/2) + (((D15) + (D14)))))</f>
        <v/>
      </c>
    </row>
    <row r="13">
      <c r="A13" t="inlineStr">
        <is>
          <t>CLBLM_L_X8Y43/CLBLM_L.CLBLM_IMUX45-&gt;CLBLM_M_D2</t>
        </is>
      </c>
      <c r="B13" t="inlineStr">
        <is>
          <t>PassTransistor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  <c r="I13">
        <f>((D15) + (D14))</f>
        <v/>
      </c>
      <c r="J13">
        <f>(((D15) + (D14))*C13)</f>
        <v/>
      </c>
    </row>
    <row r="14">
      <c r="A14" t="inlineStr">
        <is>
          <t>CLBLM_L_X8Y43/CLBLM_M_D2</t>
        </is>
      </c>
      <c r="B14" t="inlineStr">
        <is>
          <t>Part of wire</t>
        </is>
      </c>
      <c r="C14" t="n">
        <v>0</v>
      </c>
      <c r="D14" t="n">
        <v>0</v>
      </c>
      <c r="I14">
        <f>(((D14)/2) + (D15))</f>
        <v/>
      </c>
      <c r="J14">
        <f>((C14)*(((D14)/2) + (D15)))</f>
        <v/>
      </c>
    </row>
    <row r="15">
      <c r="A15" t="inlineStr">
        <is>
          <t>masterReg/register_reg_r2_0_31_6_11/RAMC_D1/WADR1</t>
        </is>
      </c>
      <c r="B15" t="inlineStr">
        <is>
          <t>Inpin</t>
        </is>
      </c>
      <c r="D15" t="n">
        <v>0</v>
      </c>
      <c r="E15" t="n">
        <v>0.219</v>
      </c>
      <c r="F15" t="n">
        <v>0.141</v>
      </c>
      <c r="G15" t="n">
        <v>0.52</v>
      </c>
      <c r="H15" t="n">
        <v>0.293</v>
      </c>
    </row>
    <row r="16">
      <c r="A16" t="inlineStr">
        <is>
          <t>writeReg[1]: Address_register_reg[11]/Q to masterReg/register_reg_r2_0_31_6_11/RAMC_D1/WADR1 sum delays</t>
        </is>
      </c>
      <c r="E16">
        <f>(E2 + E4 + E7 + E10 + E13 + E15)</f>
        <v/>
      </c>
      <c r="F16">
        <f>(F2 + F4 + F7 + F10 + F13 + F15)</f>
        <v/>
      </c>
      <c r="G16">
        <f>(G2 + G4 + G7 + G10 + G13 + G15)</f>
        <v/>
      </c>
      <c r="H16">
        <f>(H2 + H4 + H7 + H10 + H13 + H15)</f>
        <v/>
      </c>
      <c r="J16">
        <f>(J2 + J3 + J4 + J6 + J7 + J9 + J10 + J12 + J13 + J14 + J15)</f>
        <v/>
      </c>
    </row>
    <row r="17">
      <c r="A17" t="inlineStr">
        <is>
          <t>writeReg[1]: Address_register_reg[11]/Q to masterReg/register_reg_r2_0_31_6_11/RAMC_D1/WADR1sum delays + cap delay</t>
        </is>
      </c>
      <c r="E17">
        <f>1000*(E16 + J16)</f>
        <v/>
      </c>
      <c r="F17">
        <f>1000*(F16 + J16)</f>
        <v/>
      </c>
      <c r="G17">
        <f>1000*(G16 + J16)</f>
        <v/>
      </c>
      <c r="H17">
        <f>1000*(H16 + J16)</f>
        <v/>
      </c>
    </row>
    <row r="19">
      <c r="A19" t="inlineStr">
        <is>
          <t>writeReg[1]: Address_register_reg[11]/Q to masterReg/register_reg_r2_0_31_6_11/RAMC_D1/WADR1Total delay (from Vivado)</t>
        </is>
      </c>
      <c r="E19" t="inlineStr">
        <is>
          <t>368</t>
        </is>
      </c>
      <c r="F19" t="inlineStr">
        <is>
          <t>271</t>
        </is>
      </c>
      <c r="G19" t="inlineStr">
        <is>
          <t>695</t>
        </is>
      </c>
      <c r="H19" t="inlineStr">
        <is>
          <t>467</t>
        </is>
      </c>
    </row>
    <row r="21">
      <c r="A21" t="inlineStr">
        <is>
          <t>INT_L_X8Y44/INT_L.LOGIC_OUTS_L1-&gt;&gt;WR1BEG2</t>
        </is>
      </c>
      <c r="B21" t="inlineStr">
        <is>
          <t>Buffer</t>
        </is>
      </c>
      <c r="C21" t="n">
        <v>1.16220225</v>
      </c>
      <c r="D21" t="n">
        <v>0.008429000000000001</v>
      </c>
      <c r="E21" t="n">
        <v>0.043</v>
      </c>
      <c r="F21" t="n">
        <v>0.035</v>
      </c>
      <c r="G21" t="n">
        <v>0.123</v>
      </c>
      <c r="H21" t="n">
        <v>0.102</v>
      </c>
      <c r="I21">
        <f>((D26 + D40) + (D22 + D23 + D24 + D25))</f>
        <v/>
      </c>
      <c r="J21">
        <f>(((D26 + D40) + (D22 + D23 + D24 + D25))*C21)</f>
        <v/>
      </c>
    </row>
    <row r="22">
      <c r="A22" t="inlineStr">
        <is>
          <t>INT_L_X8Y44/WR1BEG2</t>
        </is>
      </c>
      <c r="B22" t="inlineStr">
        <is>
          <t>Part of wire</t>
        </is>
      </c>
      <c r="C22" t="n">
        <v>0</v>
      </c>
      <c r="D22" t="n">
        <v>0</v>
      </c>
    </row>
    <row r="23">
      <c r="A23" t="inlineStr">
        <is>
          <t>INT_R_X7Y44/WR1END2</t>
        </is>
      </c>
      <c r="B23" t="inlineStr">
        <is>
          <t>Part of wire</t>
        </is>
      </c>
      <c r="C23" t="n">
        <v>0</v>
      </c>
      <c r="D23" t="n">
        <v>0</v>
      </c>
    </row>
    <row r="24">
      <c r="A24" t="inlineStr">
        <is>
          <t>CLBLM_L_X8Y44/CLBLM_WR1END2</t>
        </is>
      </c>
      <c r="B24" t="inlineStr">
        <is>
          <t>Part of wire</t>
        </is>
      </c>
      <c r="C24" t="n">
        <v>0.09451000000000001</v>
      </c>
      <c r="D24" t="n">
        <v>0.005801</v>
      </c>
    </row>
    <row r="25">
      <c r="A25" t="inlineStr">
        <is>
          <t>CLBLM_R_X7Y44/CLBLM_WR1END2</t>
        </is>
      </c>
      <c r="B25" t="inlineStr">
        <is>
          <t>Part of wire</t>
        </is>
      </c>
      <c r="C25" t="n">
        <v>0.09451000000000001</v>
      </c>
      <c r="D25" t="n">
        <v>0.005801</v>
      </c>
      <c r="I25">
        <f>(((D22 + D23 + D24 + D25)/2) + (D26 + D40))</f>
        <v/>
      </c>
      <c r="J25">
        <f>((C22 + C23 + C24 + C25)*(((D22 + D23 + D24 + D25)/2) + (D26 + D40)))</f>
        <v/>
      </c>
    </row>
    <row r="26">
      <c r="A26" t="inlineStr">
        <is>
          <t>INT_R_X7Y44/INT_R.WR1END2-&gt;&gt;SR1BEG2</t>
        </is>
      </c>
      <c r="B26" t="inlineStr">
        <is>
          <t>Buffer</t>
        </is>
      </c>
      <c r="C26" t="n">
        <v>1.16220225</v>
      </c>
      <c r="D26" t="n">
        <v>0.008429000000000001</v>
      </c>
      <c r="E26" t="n">
        <v>0.057</v>
      </c>
      <c r="F26" t="n">
        <v>0.047</v>
      </c>
      <c r="G26" t="n">
        <v>0.14</v>
      </c>
      <c r="H26" t="n">
        <v>0.116</v>
      </c>
      <c r="I26">
        <f>((D29) + (D27 + D28))</f>
        <v/>
      </c>
      <c r="J26">
        <f>(((D29) + (D27 + D28))*C26)</f>
        <v/>
      </c>
    </row>
    <row r="27">
      <c r="A27" t="inlineStr">
        <is>
          <t>INT_R_X7Y44/SR1BEG2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INT_R_X7Y43/SR1END2</t>
        </is>
      </c>
      <c r="B28" t="inlineStr">
        <is>
          <t>Part of wire</t>
        </is>
      </c>
      <c r="C28" t="n">
        <v>0</v>
      </c>
      <c r="D28" t="n">
        <v>0</v>
      </c>
      <c r="I28">
        <f>(((D27 + D28)/2) + (D29))</f>
        <v/>
      </c>
      <c r="J28">
        <f>((C27 + C28)*(((D27 + D28)/2) + (D29)))</f>
        <v/>
      </c>
    </row>
    <row r="29">
      <c r="A29" t="inlineStr">
        <is>
          <t>INT_R_X7Y43/INT_R.SR1END2-&gt;&gt;IMUX45</t>
        </is>
      </c>
      <c r="B29" t="inlineStr">
        <is>
          <t>Buffer</t>
        </is>
      </c>
      <c r="C29" t="n">
        <v>1.6107141875</v>
      </c>
      <c r="D29" t="n">
        <v>0.007713</v>
      </c>
      <c r="E29" t="n">
        <v>0.047</v>
      </c>
      <c r="F29" t="n">
        <v>0.038</v>
      </c>
      <c r="G29" t="n">
        <v>0.138</v>
      </c>
      <c r="H29" t="n">
        <v>0.114</v>
      </c>
      <c r="I29">
        <f>((((D34) + (D33))) + (D30 + D31))</f>
        <v/>
      </c>
      <c r="J29">
        <f>(((((D34) + (D33))) + (D30 + D31))*C29)</f>
        <v/>
      </c>
    </row>
    <row r="30">
      <c r="A30" t="inlineStr">
        <is>
          <t>INT_R_X7Y43/IMUX45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CLBLM_R_X7Y43/CLBLM_IMUX45</t>
        </is>
      </c>
      <c r="B31" t="inlineStr">
        <is>
          <t>Part of wire</t>
        </is>
      </c>
      <c r="C31" t="n">
        <v>0</v>
      </c>
      <c r="D31" t="n">
        <v>0</v>
      </c>
      <c r="I31">
        <f>(((D30 + D31)/2) + (((D34) + (D33))))</f>
        <v/>
      </c>
      <c r="J31">
        <f>((C30 + C31)*(((D30 + D31)/2) + (((D34) + (D33)))))</f>
        <v/>
      </c>
    </row>
    <row r="32">
      <c r="A32" t="inlineStr">
        <is>
          <t>CLBLM_R_X7Y43/CLBLM_R.CLBLM_IMUX45-&gt;CLBLM_M_D2</t>
        </is>
      </c>
      <c r="B32" t="inlineStr">
        <is>
          <t>PassTransistor</t>
        </is>
      </c>
      <c r="C32" t="n">
        <v>0</v>
      </c>
      <c r="E32" t="n">
        <v>0</v>
      </c>
      <c r="F32" t="n">
        <v>0</v>
      </c>
      <c r="G32" t="n">
        <v>0</v>
      </c>
      <c r="H32" t="n">
        <v>0</v>
      </c>
      <c r="I32">
        <f>((D34) + (D33))</f>
        <v/>
      </c>
      <c r="J32">
        <f>(((D34) + (D33))*C32)</f>
        <v/>
      </c>
    </row>
    <row r="33">
      <c r="A33" t="inlineStr">
        <is>
          <t>CLBLM_R_X7Y43/CLBLM_M_D2</t>
        </is>
      </c>
      <c r="B33" t="inlineStr">
        <is>
          <t>Part of wire</t>
        </is>
      </c>
      <c r="C33" t="n">
        <v>0</v>
      </c>
      <c r="D33" t="n">
        <v>0</v>
      </c>
      <c r="I33">
        <f>(((D33)/2) + (D34))</f>
        <v/>
      </c>
      <c r="J33">
        <f>((C33)*(((D33)/2) + (D34)))</f>
        <v/>
      </c>
    </row>
    <row r="34">
      <c r="A34" t="inlineStr">
        <is>
          <t>masterReg/register_reg_r1_0_31_6_11/RAMC_D1/WADR1</t>
        </is>
      </c>
      <c r="B34" t="inlineStr">
        <is>
          <t>Inpin</t>
        </is>
      </c>
      <c r="D34" t="n">
        <v>0</v>
      </c>
      <c r="E34" t="n">
        <v>0.219</v>
      </c>
      <c r="F34" t="n">
        <v>0.141</v>
      </c>
      <c r="G34" t="n">
        <v>0.52</v>
      </c>
      <c r="H34" t="n">
        <v>0.293</v>
      </c>
    </row>
    <row r="35">
      <c r="A35" t="inlineStr">
        <is>
          <t>writeReg[1]: Address_register_reg[11]/Q to masterReg/register_reg_r1_0_31_6_11/RAMC_D1/WADR1 sum delays</t>
        </is>
      </c>
      <c r="E35">
        <f>(E2 + E4 + E21 + E26 + E29 + E32 + E34)</f>
        <v/>
      </c>
      <c r="F35">
        <f>(F2 + F4 + F21 + F26 + F29 + F32 + F34)</f>
        <v/>
      </c>
      <c r="G35">
        <f>(G2 + G4 + G21 + G26 + G29 + G32 + G34)</f>
        <v/>
      </c>
      <c r="H35">
        <f>(H2 + H4 + H21 + H26 + H29 + H32 + H34)</f>
        <v/>
      </c>
      <c r="J35">
        <f>(J2 + J3 + J4 + J6 + J21 + J25 + J26 + J28 + J29 + J31 + J32 + J33 + J34)</f>
        <v/>
      </c>
    </row>
    <row r="36">
      <c r="A36" t="inlineStr">
        <is>
          <t>writeReg[1]: Address_register_reg[11]/Q to masterReg/register_reg_r1_0_31_6_11/RAMC_D1/WADR1sum delays + cap delay</t>
        </is>
      </c>
      <c r="E36">
        <f>1000*(E35 + J35)</f>
        <v/>
      </c>
      <c r="F36">
        <f>1000*(F35 + J35)</f>
        <v/>
      </c>
      <c r="G36">
        <f>1000*(G35 + J35)</f>
        <v/>
      </c>
      <c r="H36">
        <f>1000*(H35 + J35)</f>
        <v/>
      </c>
    </row>
    <row r="38">
      <c r="A38" t="inlineStr">
        <is>
          <t>writeReg[1]: Address_register_reg[11]/Q to masterReg/register_reg_r1_0_31_6_11/RAMC_D1/WADR1Total delay (from Vivado)</t>
        </is>
      </c>
      <c r="E38" t="inlineStr">
        <is>
          <t>447</t>
        </is>
      </c>
      <c r="F38" t="inlineStr">
        <is>
          <t>342</t>
        </is>
      </c>
      <c r="G38" t="inlineStr">
        <is>
          <t>833</t>
        </is>
      </c>
      <c r="H38" t="inlineStr">
        <is>
          <t>587</t>
        </is>
      </c>
    </row>
    <row r="40">
      <c r="A40" t="inlineStr">
        <is>
          <t>INT_R_X7Y44/INT_R.WR1END2-&gt;&gt;WW2BEG1</t>
        </is>
      </c>
      <c r="B40" t="inlineStr">
        <is>
          <t>Buffer</t>
        </is>
      </c>
      <c r="C40" t="n">
        <v>1.1851186875</v>
      </c>
      <c r="D40" t="n">
        <v>0.008473000000000001</v>
      </c>
      <c r="E40" t="n">
        <v>0.063</v>
      </c>
      <c r="F40" t="n">
        <v>0.052</v>
      </c>
      <c r="G40" t="n">
        <v>0.143</v>
      </c>
      <c r="H40" t="n">
        <v>0.118</v>
      </c>
      <c r="I40">
        <f>((D48 + D59) + (D41 + D42 + D43 + D44 + D45 + D46 + D47))</f>
        <v/>
      </c>
      <c r="J40">
        <f>(((D48 + D59) + (D41 + D42 + D43 + D44 + D45 + D46 + D47))*C40)</f>
        <v/>
      </c>
    </row>
    <row r="41">
      <c r="A41" t="inlineStr">
        <is>
          <t>INT_R_X7Y44/WW2BEG1</t>
        </is>
      </c>
      <c r="B41" t="inlineStr">
        <is>
          <t>Part of wire</t>
        </is>
      </c>
      <c r="C41" t="n">
        <v>0</v>
      </c>
      <c r="D41" t="n">
        <v>0</v>
      </c>
    </row>
    <row r="42">
      <c r="A42" t="inlineStr">
        <is>
          <t>INT_R_X5Y44/WW2END1</t>
        </is>
      </c>
      <c r="B42" t="inlineStr">
        <is>
          <t>Part of wire</t>
        </is>
      </c>
      <c r="C42" t="n">
        <v>0</v>
      </c>
      <c r="D42" t="n">
        <v>0</v>
      </c>
    </row>
    <row r="43">
      <c r="A43" t="inlineStr">
        <is>
          <t>INT_L_X6Y44/WW2A1</t>
        </is>
      </c>
      <c r="B43" t="inlineStr">
        <is>
          <t>Part of wire</t>
        </is>
      </c>
      <c r="C43" t="n">
        <v>0</v>
      </c>
      <c r="D43" t="n">
        <v>0</v>
      </c>
    </row>
    <row r="44">
      <c r="A44" t="inlineStr">
        <is>
          <t>BRAM_INT_INTERFACE_L_X6Y44/INT_INTERFACE_WW2END1</t>
        </is>
      </c>
      <c r="B44" t="inlineStr">
        <is>
          <t>Part of wire</t>
        </is>
      </c>
      <c r="C44" t="n">
        <v>0</v>
      </c>
      <c r="D44" t="n">
        <v>0</v>
      </c>
    </row>
    <row r="45">
      <c r="A45" t="inlineStr">
        <is>
          <t>BRAM_L_X6Y40/BRAM_WW2END1_4</t>
        </is>
      </c>
      <c r="B45" t="inlineStr">
        <is>
          <t>Part of wire</t>
        </is>
      </c>
      <c r="C45" t="n">
        <v>0.26892</v>
      </c>
      <c r="D45" t="n">
        <v>0.06043</v>
      </c>
    </row>
    <row r="46">
      <c r="A46" t="inlineStr">
        <is>
          <t>VBRK_X18Y46/VBRK_WW2END1</t>
        </is>
      </c>
      <c r="B46" t="inlineStr">
        <is>
          <t>Part of wire</t>
        </is>
      </c>
      <c r="C46" t="n">
        <v>0.01211</v>
      </c>
      <c r="D46" t="n">
        <v>0.00162</v>
      </c>
    </row>
    <row r="47">
      <c r="A47" t="inlineStr">
        <is>
          <t>CLBLM_R_X5Y44/CLBLM_WW2END1</t>
        </is>
      </c>
      <c r="B47" t="inlineStr">
        <is>
          <t>Part of wire</t>
        </is>
      </c>
      <c r="C47" t="n">
        <v>0</v>
      </c>
      <c r="D47" t="n">
        <v>0</v>
      </c>
      <c r="I47">
        <f>(((D41 + D42 + D43 + D44 + D45 + D46 + D47)/2) + (D48 + D59))</f>
        <v/>
      </c>
      <c r="J47">
        <f>((C41 + C42 + C43 + C44 + C45 + C46 + C47)*(((D41 + D42 + D43 + D44 + D45 + D46 + D47)/2) + (D48 + D59)))</f>
        <v/>
      </c>
    </row>
    <row r="48">
      <c r="A48" t="inlineStr">
        <is>
          <t>INT_R_X5Y44/INT_R.WW2END1-&gt;&gt;IMUX11</t>
        </is>
      </c>
      <c r="B48" t="inlineStr">
        <is>
          <t>Buffer</t>
        </is>
      </c>
      <c r="C48" t="n">
        <v>1.6107141875</v>
      </c>
      <c r="D48" t="n">
        <v>0.007713</v>
      </c>
      <c r="E48" t="n">
        <v>0.047</v>
      </c>
      <c r="F48" t="n">
        <v>0.038</v>
      </c>
      <c r="G48" t="n">
        <v>0.138</v>
      </c>
      <c r="H48" t="n">
        <v>0.114</v>
      </c>
      <c r="I48">
        <f>((((D53) + (D52))) + (D49 + D50))</f>
        <v/>
      </c>
      <c r="J48">
        <f>(((((D53) + (D52))) + (D49 + D50))*C48)</f>
        <v/>
      </c>
    </row>
    <row r="49">
      <c r="A49" t="inlineStr">
        <is>
          <t>INT_R_X5Y44/IMUX11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CLBLM_R_X5Y44/CLBLM_IMUX11</t>
        </is>
      </c>
      <c r="B50" t="inlineStr">
        <is>
          <t>Part of wire</t>
        </is>
      </c>
      <c r="C50" t="n">
        <v>0</v>
      </c>
      <c r="D50" t="n">
        <v>0</v>
      </c>
      <c r="I50">
        <f>(((D49 + D50)/2) + (((D53) + (D52))))</f>
        <v/>
      </c>
      <c r="J50">
        <f>((C49 + C50)*(((D49 + D50)/2) + (((D53) + (D52)))))</f>
        <v/>
      </c>
    </row>
    <row r="51">
      <c r="A51" t="inlineStr">
        <is>
          <t>CLBLM_R_X5Y44/CLBLM_R.CLBLM_IMUX11-&gt;CLBLM_M_A4</t>
        </is>
      </c>
      <c r="B51" t="inlineStr">
        <is>
          <t>PassTransistor</t>
        </is>
      </c>
      <c r="C51" t="n">
        <v>0</v>
      </c>
      <c r="E51" t="n">
        <v>0</v>
      </c>
      <c r="F51" t="n">
        <v>0</v>
      </c>
      <c r="G51" t="n">
        <v>0</v>
      </c>
      <c r="H51" t="n">
        <v>0</v>
      </c>
      <c r="I51">
        <f>((D53) + (D52))</f>
        <v/>
      </c>
      <c r="J51">
        <f>(((D53) + (D52))*C51)</f>
        <v/>
      </c>
    </row>
    <row r="52">
      <c r="A52" t="inlineStr">
        <is>
          <t>CLBLM_R_X5Y44/CLBLM_M_A4</t>
        </is>
      </c>
      <c r="B52" t="inlineStr">
        <is>
          <t>Part of wire</t>
        </is>
      </c>
      <c r="C52" t="n">
        <v>0</v>
      </c>
      <c r="D52" t="n">
        <v>0</v>
      </c>
      <c r="I52">
        <f>(((D52)/2) + (D53))</f>
        <v/>
      </c>
      <c r="J52">
        <f>((C52)*(((D52)/2) + (D53)))</f>
        <v/>
      </c>
    </row>
    <row r="53">
      <c r="A53" t="inlineStr">
        <is>
          <t>masterReg/readData1[31]_i_3/I4</t>
        </is>
      </c>
      <c r="B53" t="inlineStr">
        <is>
          <t>Inpin</t>
        </is>
      </c>
      <c r="D53" t="n">
        <v>0</v>
      </c>
      <c r="E53" t="n">
        <v>0.113</v>
      </c>
      <c r="F53" t="n">
        <v>0.091</v>
      </c>
      <c r="G53" t="n">
        <v>0.303</v>
      </c>
      <c r="H53" t="n">
        <v>0.244</v>
      </c>
    </row>
    <row r="54">
      <c r="A54" t="inlineStr">
        <is>
          <t>writeReg[1]: Address_register_reg[11]/Q to masterReg/readData1[31]_i_3/I4 sum delays</t>
        </is>
      </c>
      <c r="E54">
        <f>(E2 + E4 + E21 + E40 + E48 + E51 + E53)</f>
        <v/>
      </c>
      <c r="F54">
        <f>(F2 + F4 + F21 + F40 + F48 + F51 + F53)</f>
        <v/>
      </c>
      <c r="G54">
        <f>(G2 + G4 + G21 + G40 + G48 + G51 + G53)</f>
        <v/>
      </c>
      <c r="H54">
        <f>(H2 + H4 + H21 + H40 + H48 + H51 + H53)</f>
        <v/>
      </c>
      <c r="J54">
        <f>(J2 + J3 + J4 + J6 + J21 + J25 + J40 + J47 + J48 + J50 + J51 + J52 + J53)</f>
        <v/>
      </c>
    </row>
    <row r="55">
      <c r="A55" t="inlineStr">
        <is>
          <t>writeReg[1]: Address_register_reg[11]/Q to masterReg/readData1[31]_i_3/I4sum delays + cap delay</t>
        </is>
      </c>
      <c r="E55">
        <f>1000*(E54 + J54)</f>
        <v/>
      </c>
      <c r="F55">
        <f>1000*(F54 + J54)</f>
        <v/>
      </c>
      <c r="G55">
        <f>1000*(G54 + J54)</f>
        <v/>
      </c>
      <c r="H55">
        <f>1000*(H54 + J54)</f>
        <v/>
      </c>
    </row>
    <row r="57">
      <c r="A57" t="inlineStr">
        <is>
          <t>writeReg[1]: Address_register_reg[11]/Q to masterReg/readData1[31]_i_3/I4Total delay (from Vivado)</t>
        </is>
      </c>
      <c r="E57" t="inlineStr">
        <is>
          <t>434</t>
        </is>
      </c>
      <c r="F57" t="inlineStr">
        <is>
          <t>384</t>
        </is>
      </c>
      <c r="G57" t="inlineStr">
        <is>
          <t>735</t>
        </is>
      </c>
      <c r="H57" t="inlineStr">
        <is>
          <t>630</t>
        </is>
      </c>
    </row>
    <row r="59">
      <c r="A59" t="inlineStr">
        <is>
          <t>INT_R_X5Y44/INT_R.WW2END1-&gt;&gt;SR1BEG2</t>
        </is>
      </c>
      <c r="B59" t="inlineStr">
        <is>
          <t>Buffer</t>
        </is>
      </c>
      <c r="C59" t="n">
        <v>1.16220225</v>
      </c>
      <c r="D59" t="n">
        <v>0.008429000000000001</v>
      </c>
      <c r="E59" t="n">
        <v>0.057</v>
      </c>
      <c r="F59" t="n">
        <v>0.047</v>
      </c>
      <c r="G59" t="n">
        <v>0.14</v>
      </c>
      <c r="H59" t="n">
        <v>0.116</v>
      </c>
      <c r="I59">
        <f>((D62) + (D60 + D61))</f>
        <v/>
      </c>
      <c r="J59">
        <f>(((D62) + (D60 + D61))*C59)</f>
        <v/>
      </c>
    </row>
    <row r="60">
      <c r="A60" t="inlineStr">
        <is>
          <t>INT_R_X5Y44/SR1BEG2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INT_R_X5Y43/SR1END2</t>
        </is>
      </c>
      <c r="B61" t="inlineStr">
        <is>
          <t>Part of wire</t>
        </is>
      </c>
      <c r="C61" t="n">
        <v>0</v>
      </c>
      <c r="D61" t="n">
        <v>0</v>
      </c>
      <c r="I61">
        <f>(((D60 + D61)/2) + (D62))</f>
        <v/>
      </c>
      <c r="J61">
        <f>((C60 + C61)*(((D60 + D61)/2) + (D62)))</f>
        <v/>
      </c>
    </row>
    <row r="62">
      <c r="A62" t="inlineStr">
        <is>
          <t>INT_R_X5Y43/INT_R.SR1END2-&gt;&gt;WW2BEG2</t>
        </is>
      </c>
      <c r="B62" t="inlineStr">
        <is>
          <t>Buffer</t>
        </is>
      </c>
      <c r="C62" t="n">
        <v>1.1851186875</v>
      </c>
      <c r="D62" t="n">
        <v>0.008473000000000001</v>
      </c>
      <c r="E62" t="n">
        <v>0.063</v>
      </c>
      <c r="F62" t="n">
        <v>0.052</v>
      </c>
      <c r="G62" t="n">
        <v>0.142</v>
      </c>
      <c r="H62" t="n">
        <v>0.118</v>
      </c>
      <c r="I62">
        <f>((D68 + D79 + D97) + (D63 + D64 + D65 + D66 + D67))</f>
        <v/>
      </c>
      <c r="J62">
        <f>(((D68 + D79 + D97) + (D63 + D64 + D65 + D66 + D67))*C62)</f>
        <v/>
      </c>
    </row>
    <row r="63">
      <c r="A63" t="inlineStr">
        <is>
          <t>INT_R_X5Y43/WW2BEG2</t>
        </is>
      </c>
      <c r="B63" t="inlineStr">
        <is>
          <t>Part of wire</t>
        </is>
      </c>
      <c r="C63" t="n">
        <v>0</v>
      </c>
      <c r="D63" t="n">
        <v>0</v>
      </c>
    </row>
    <row r="64">
      <c r="A64" t="inlineStr">
        <is>
          <t>INT_R_X3Y43/WW2END2</t>
        </is>
      </c>
      <c r="B64" t="inlineStr">
        <is>
          <t>Part of wire</t>
        </is>
      </c>
      <c r="C64" t="n">
        <v>0</v>
      </c>
      <c r="D64" t="n">
        <v>0</v>
      </c>
    </row>
    <row r="65">
      <c r="A65" t="inlineStr">
        <is>
          <t>INT_L_X4Y43/WW2A2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CLBLL_L_X4Y43/CLBLL_WW2END2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CLBLM_R_X3Y43/CLBLM_WW2END2</t>
        </is>
      </c>
      <c r="B67" t="inlineStr">
        <is>
          <t>Part of wire</t>
        </is>
      </c>
      <c r="C67" t="n">
        <v>0</v>
      </c>
      <c r="D67" t="n">
        <v>0</v>
      </c>
      <c r="I67">
        <f>(((D63 + D64 + D65 + D66 + D67)/2) + (D68 + D79 + D97))</f>
        <v/>
      </c>
      <c r="J67">
        <f>((C63 + C64 + C65 + C66 + C67)*(((D63 + D64 + D65 + D66 + D67)/2) + (D68 + D79 + D97)))</f>
        <v/>
      </c>
    </row>
    <row r="68">
      <c r="A68" t="inlineStr">
        <is>
          <t>INT_R_X3Y43/INT_R.WW2END2-&gt;&gt;IMUX45</t>
        </is>
      </c>
      <c r="B68" t="inlineStr">
        <is>
          <t>Buffer</t>
        </is>
      </c>
      <c r="C68" t="n">
        <v>1.6107141875</v>
      </c>
      <c r="D68" t="n">
        <v>0.007713</v>
      </c>
      <c r="E68" t="n">
        <v>0.047</v>
      </c>
      <c r="F68" t="n">
        <v>0.038</v>
      </c>
      <c r="G68" t="n">
        <v>0.138</v>
      </c>
      <c r="H68" t="n">
        <v>0.114</v>
      </c>
      <c r="I68">
        <f>((((D73) + (D72))) + (D69 + D70))</f>
        <v/>
      </c>
      <c r="J68">
        <f>(((((D73) + (D72))) + (D69 + D70))*C68)</f>
        <v/>
      </c>
    </row>
    <row r="69">
      <c r="A69" t="inlineStr">
        <is>
          <t>INT_R_X3Y43/IMUX45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CLBLM_R_X3Y43/CLBLM_IMUX45</t>
        </is>
      </c>
      <c r="B70" t="inlineStr">
        <is>
          <t>Part of wire</t>
        </is>
      </c>
      <c r="C70" t="n">
        <v>0</v>
      </c>
      <c r="D70" t="n">
        <v>0</v>
      </c>
      <c r="I70">
        <f>(((D69 + D70)/2) + (((D73) + (D72))))</f>
        <v/>
      </c>
      <c r="J70">
        <f>((C69 + C70)*(((D69 + D70)/2) + (((D73) + (D72)))))</f>
        <v/>
      </c>
    </row>
    <row r="71">
      <c r="A71" t="inlineStr">
        <is>
          <t>CLBLM_R_X3Y43/CLBLM_R.CLBLM_IMUX45-&gt;CLBLM_M_D2</t>
        </is>
      </c>
      <c r="B71" t="inlineStr">
        <is>
          <t>PassTransistor</t>
        </is>
      </c>
      <c r="C71" t="n">
        <v>0</v>
      </c>
      <c r="E71" t="n">
        <v>0</v>
      </c>
      <c r="F71" t="n">
        <v>0</v>
      </c>
      <c r="G71" t="n">
        <v>0</v>
      </c>
      <c r="H71" t="n">
        <v>0</v>
      </c>
      <c r="I71">
        <f>((D73) + (D72))</f>
        <v/>
      </c>
      <c r="J71">
        <f>(((D73) + (D72))*C71)</f>
        <v/>
      </c>
    </row>
    <row r="72">
      <c r="A72" t="inlineStr">
        <is>
          <t>CLBLM_R_X3Y43/CLBLM_M_D2</t>
        </is>
      </c>
      <c r="B72" t="inlineStr">
        <is>
          <t>Part of wire</t>
        </is>
      </c>
      <c r="C72" t="n">
        <v>0</v>
      </c>
      <c r="D72" t="n">
        <v>0</v>
      </c>
      <c r="I72">
        <f>(((D72)/2) + (D73))</f>
        <v/>
      </c>
      <c r="J72">
        <f>((C72)*(((D72)/2) + (D73)))</f>
        <v/>
      </c>
    </row>
    <row r="73">
      <c r="A73" t="inlineStr">
        <is>
          <t>masterReg/register_reg_r1_0_31_0_5/RAMC_D1/WADR1</t>
        </is>
      </c>
      <c r="B73" t="inlineStr">
        <is>
          <t>Inpin</t>
        </is>
      </c>
      <c r="D73" t="n">
        <v>0</v>
      </c>
      <c r="E73" t="n">
        <v>0.219</v>
      </c>
      <c r="F73" t="n">
        <v>0.141</v>
      </c>
      <c r="G73" t="n">
        <v>0.52</v>
      </c>
      <c r="H73" t="n">
        <v>0.293</v>
      </c>
    </row>
    <row r="74">
      <c r="A74" t="inlineStr">
        <is>
          <t>writeReg[1]: Address_register_reg[11]/Q to masterReg/register_reg_r1_0_31_0_5/RAMC_D1/WADR1 sum delays</t>
        </is>
      </c>
      <c r="E74">
        <f>(E2 + E4 + E21 + E40 + E59 + E62 + E68 + E71 + E73)</f>
        <v/>
      </c>
      <c r="F74">
        <f>(F2 + F4 + F21 + F40 + F59 + F62 + F68 + F71 + F73)</f>
        <v/>
      </c>
      <c r="G74">
        <f>(G2 + G4 + G21 + G40 + G59 + G62 + G68 + G71 + G73)</f>
        <v/>
      </c>
      <c r="H74">
        <f>(H2 + H4 + H21 + H40 + H59 + H62 + H68 + H71 + H73)</f>
        <v/>
      </c>
      <c r="J74">
        <f>(J2 + J3 + J4 + J6 + J21 + J25 + J40 + J47 + J59 + J61 + J62 + J67 + J68 + J70 + J71 + J72 + J73)</f>
        <v/>
      </c>
    </row>
    <row r="75">
      <c r="A75" t="inlineStr">
        <is>
          <t>writeReg[1]: Address_register_reg[11]/Q to masterReg/register_reg_r1_0_31_0_5/RAMC_D1/WADR1sum delays + cap delay</t>
        </is>
      </c>
      <c r="E75">
        <f>1000*(E74 + J74)</f>
        <v/>
      </c>
      <c r="F75">
        <f>1000*(F74 + J74)</f>
        <v/>
      </c>
      <c r="G75">
        <f>1000*(G74 + J74)</f>
        <v/>
      </c>
      <c r="H75">
        <f>1000*(H74 + J74)</f>
        <v/>
      </c>
    </row>
    <row r="77">
      <c r="A77" t="inlineStr">
        <is>
          <t>writeReg[1]: Address_register_reg[11]/Q to masterReg/register_reg_r1_0_31_0_5/RAMC_D1/WADR1Total delay (from Vivado)</t>
        </is>
      </c>
      <c r="E77" t="inlineStr">
        <is>
          <t>696</t>
        </is>
      </c>
      <c r="F77" t="inlineStr">
        <is>
          <t>569</t>
        </is>
      </c>
      <c r="G77" t="inlineStr">
        <is>
          <t>1183</t>
        </is>
      </c>
      <c r="H77" t="inlineStr">
        <is>
          <t>897</t>
        </is>
      </c>
    </row>
    <row r="79">
      <c r="A79" t="inlineStr">
        <is>
          <t>INT_R_X3Y43/INT_R.WW2END2-&gt;&gt;SS2BEG2</t>
        </is>
      </c>
      <c r="B79" t="inlineStr">
        <is>
          <t>Buffer</t>
        </is>
      </c>
      <c r="C79" t="n">
        <v>1.1851186875</v>
      </c>
      <c r="D79" t="n">
        <v>0.008473000000000001</v>
      </c>
      <c r="E79" t="n">
        <v>0.059</v>
      </c>
      <c r="F79" t="n">
        <v>0.049</v>
      </c>
      <c r="G79" t="n">
        <v>0.131</v>
      </c>
      <c r="H79" t="n">
        <v>0.108</v>
      </c>
      <c r="I79">
        <f>((D83) + (D80 + D81 + D82))</f>
        <v/>
      </c>
      <c r="J79">
        <f>(((D83) + (D80 + D81 + D82))*C79)</f>
        <v/>
      </c>
    </row>
    <row r="80">
      <c r="A80" t="inlineStr">
        <is>
          <t>INT_R_X3Y43/SS2BEG2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INT_R_X3Y41/SS2END2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INT_R_X3Y42/SS2A2</t>
        </is>
      </c>
      <c r="B82" t="inlineStr">
        <is>
          <t>Part of wire</t>
        </is>
      </c>
      <c r="C82" t="n">
        <v>0</v>
      </c>
      <c r="D82" t="n">
        <v>0</v>
      </c>
      <c r="I82">
        <f>(((D80 + D81 + D82)/2) + (D83))</f>
        <v/>
      </c>
      <c r="J82">
        <f>((C80 + C81 + C82)*(((D80 + D81 + D82)/2) + (D83)))</f>
        <v/>
      </c>
    </row>
    <row r="83">
      <c r="A83" t="inlineStr">
        <is>
          <t>INT_R_X3Y41/INT_R.SS2END2-&gt;&gt;NR1BEG2</t>
        </is>
      </c>
      <c r="B83" t="inlineStr">
        <is>
          <t>Buffer</t>
        </is>
      </c>
      <c r="C83" t="n">
        <v>1.16220225</v>
      </c>
      <c r="D83" t="n">
        <v>0.008429000000000001</v>
      </c>
      <c r="E83" t="n">
        <v>0.056</v>
      </c>
      <c r="F83" t="n">
        <v>0.046</v>
      </c>
      <c r="G83" t="n">
        <v>0.131</v>
      </c>
      <c r="H83" t="n">
        <v>0.108</v>
      </c>
      <c r="I83">
        <f>((D86) + (D84 + D85))</f>
        <v/>
      </c>
      <c r="J83">
        <f>(((D86) + (D84 + D85))*C83)</f>
        <v/>
      </c>
    </row>
    <row r="84">
      <c r="A84" t="inlineStr">
        <is>
          <t>INT_R_X3Y41/NR1BEG2</t>
        </is>
      </c>
      <c r="B84" t="inlineStr">
        <is>
          <t>Part of wire</t>
        </is>
      </c>
      <c r="C84" t="n">
        <v>0</v>
      </c>
      <c r="D84" t="n">
        <v>0</v>
      </c>
    </row>
    <row r="85">
      <c r="A85" t="inlineStr">
        <is>
          <t>INT_R_X3Y42/NR1END2</t>
        </is>
      </c>
      <c r="B85" t="inlineStr">
        <is>
          <t>Part of wire</t>
        </is>
      </c>
      <c r="C85" t="n">
        <v>0</v>
      </c>
      <c r="D85" t="n">
        <v>0</v>
      </c>
      <c r="I85">
        <f>(((D84 + D85)/2) + (D86))</f>
        <v/>
      </c>
      <c r="J85">
        <f>((C84 + C85)*(((D84 + D85)/2) + (D86)))</f>
        <v/>
      </c>
    </row>
    <row r="86">
      <c r="A86" t="inlineStr">
        <is>
          <t>INT_R_X3Y42/INT_R.NR1END2-&gt;&gt;IMUX45</t>
        </is>
      </c>
      <c r="B86" t="inlineStr">
        <is>
          <t>Buffer</t>
        </is>
      </c>
      <c r="C86" t="n">
        <v>1.6107141875</v>
      </c>
      <c r="D86" t="n">
        <v>0.007713</v>
      </c>
      <c r="E86" t="n">
        <v>0.047</v>
      </c>
      <c r="F86" t="n">
        <v>0.038</v>
      </c>
      <c r="G86" t="n">
        <v>0.138</v>
      </c>
      <c r="H86" t="n">
        <v>0.114</v>
      </c>
      <c r="I86">
        <f>((((D91) + (D90))) + (D87 + D88))</f>
        <v/>
      </c>
      <c r="J86">
        <f>(((((D91) + (D90))) + (D87 + D88))*C86)</f>
        <v/>
      </c>
    </row>
    <row r="87">
      <c r="A87" t="inlineStr">
        <is>
          <t>INT_R_X3Y42/IMUX45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CLBLM_R_X3Y42/CLBLM_IMUX45</t>
        </is>
      </c>
      <c r="B88" t="inlineStr">
        <is>
          <t>Part of wire</t>
        </is>
      </c>
      <c r="C88" t="n">
        <v>0</v>
      </c>
      <c r="D88" t="n">
        <v>0</v>
      </c>
      <c r="I88">
        <f>(((D87 + D88)/2) + (((D91) + (D90))))</f>
        <v/>
      </c>
      <c r="J88">
        <f>((C87 + C88)*(((D87 + D88)/2) + (((D91) + (D90)))))</f>
        <v/>
      </c>
    </row>
    <row r="89">
      <c r="A89" t="inlineStr">
        <is>
          <t>CLBLM_R_X3Y42/CLBLM_R.CLBLM_IMUX45-&gt;CLBLM_M_D2</t>
        </is>
      </c>
      <c r="B89" t="inlineStr">
        <is>
          <t>PassTransistor</t>
        </is>
      </c>
      <c r="C89" t="n">
        <v>0</v>
      </c>
      <c r="E89" t="n">
        <v>0</v>
      </c>
      <c r="F89" t="n">
        <v>0</v>
      </c>
      <c r="G89" t="n">
        <v>0</v>
      </c>
      <c r="H89" t="n">
        <v>0</v>
      </c>
      <c r="I89">
        <f>((D91) + (D90))</f>
        <v/>
      </c>
      <c r="J89">
        <f>(((D91) + (D90))*C89)</f>
        <v/>
      </c>
    </row>
    <row r="90">
      <c r="A90" t="inlineStr">
        <is>
          <t>CLBLM_R_X3Y42/CLBLM_M_D2</t>
        </is>
      </c>
      <c r="B90" t="inlineStr">
        <is>
          <t>Part of wire</t>
        </is>
      </c>
      <c r="C90" t="n">
        <v>0</v>
      </c>
      <c r="D90" t="n">
        <v>0</v>
      </c>
      <c r="I90">
        <f>(((D90)/2) + (D91))</f>
        <v/>
      </c>
      <c r="J90">
        <f>((C90)*(((D90)/2) + (D91)))</f>
        <v/>
      </c>
    </row>
    <row r="91">
      <c r="A91" t="inlineStr">
        <is>
          <t>masterReg/register_reg_r2_0_31_0_5/RAMC_D1/WADR1</t>
        </is>
      </c>
      <c r="B91" t="inlineStr">
        <is>
          <t>Inpin</t>
        </is>
      </c>
      <c r="D91" t="n">
        <v>0</v>
      </c>
      <c r="E91" t="n">
        <v>0.219</v>
      </c>
      <c r="F91" t="n">
        <v>0.141</v>
      </c>
      <c r="G91" t="n">
        <v>0.52</v>
      </c>
      <c r="H91" t="n">
        <v>0.293</v>
      </c>
    </row>
    <row r="92">
      <c r="A92" t="inlineStr">
        <is>
          <t>writeReg[1]: Address_register_reg[11]/Q to masterReg/register_reg_r2_0_31_0_5/RAMC_D1/WADR1 sum delays</t>
        </is>
      </c>
      <c r="E92">
        <f>(E2 + E4 + E21 + E40 + E59 + E62 + E79 + E83 + E86 + E89 + E91)</f>
        <v/>
      </c>
      <c r="F92">
        <f>(F2 + F4 + F21 + F40 + F59 + F62 + F79 + F83 + F86 + F89 + F91)</f>
        <v/>
      </c>
      <c r="G92">
        <f>(G2 + G4 + G21 + G40 + G59 + G62 + G79 + G83 + G86 + G89 + G91)</f>
        <v/>
      </c>
      <c r="H92">
        <f>(H2 + H4 + H21 + H40 + H59 + H62 + H79 + H83 + H86 + H89 + H91)</f>
        <v/>
      </c>
      <c r="J92">
        <f>(J2 + J3 + J4 + J6 + J21 + J25 + J40 + J47 + J59 + J61 + J62 + J67 + J79 + J82 + J83 + J85 + J86 + J88 + J89 + J90 + J91)</f>
        <v/>
      </c>
    </row>
    <row r="93">
      <c r="A93" t="inlineStr">
        <is>
          <t>writeReg[1]: Address_register_reg[11]/Q to masterReg/register_reg_r2_0_31_0_5/RAMC_D1/WADR1sum delays + cap delay</t>
        </is>
      </c>
      <c r="E93">
        <f>1000*(E92 + J92)</f>
        <v/>
      </c>
      <c r="F93">
        <f>1000*(F92 + J92)</f>
        <v/>
      </c>
      <c r="G93">
        <f>1000*(G92 + J92)</f>
        <v/>
      </c>
      <c r="H93">
        <f>1000*(H92 + J92)</f>
        <v/>
      </c>
    </row>
    <row r="95">
      <c r="A95" t="inlineStr">
        <is>
          <t>writeReg[1]: Address_register_reg[11]/Q to masterReg/register_reg_r2_0_31_0_5/RAMC_D1/WADR1Total delay (from Vivado)</t>
        </is>
      </c>
      <c r="E95" t="inlineStr">
        <is>
          <t>828</t>
        </is>
      </c>
      <c r="F95" t="inlineStr">
        <is>
          <t>681</t>
        </is>
      </c>
      <c r="G95" t="inlineStr">
        <is>
          <t>1412</t>
        </is>
      </c>
      <c r="H95" t="inlineStr">
        <is>
          <t>1089</t>
        </is>
      </c>
    </row>
    <row r="97">
      <c r="A97" t="inlineStr">
        <is>
          <t>INT_R_X3Y43/INT_R.WW2END2-&gt;&gt;NL1BEG2</t>
        </is>
      </c>
      <c r="B97" t="inlineStr">
        <is>
          <t>Buffer</t>
        </is>
      </c>
      <c r="C97" t="n">
        <v>1.16220225</v>
      </c>
      <c r="D97" t="n">
        <v>0.008429000000000001</v>
      </c>
      <c r="E97" t="n">
        <v>0.054</v>
      </c>
      <c r="F97" t="n">
        <v>0.044</v>
      </c>
      <c r="G97" t="n">
        <v>0.131</v>
      </c>
      <c r="H97" t="n">
        <v>0.108</v>
      </c>
      <c r="I97">
        <f>((D100) + (D98 + D99))</f>
        <v/>
      </c>
      <c r="J97">
        <f>(((D100) + (D98 + D99))*C97)</f>
        <v/>
      </c>
    </row>
    <row r="98">
      <c r="A98" t="inlineStr">
        <is>
          <t>INT_R_X3Y43/NL1BEG2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INT_R_X3Y44/NL1END2</t>
        </is>
      </c>
      <c r="B99" t="inlineStr">
        <is>
          <t>Part of wire</t>
        </is>
      </c>
      <c r="C99" t="n">
        <v>0</v>
      </c>
      <c r="D99" t="n">
        <v>0</v>
      </c>
      <c r="I99">
        <f>(((D98 + D99)/2) + (D100))</f>
        <v/>
      </c>
      <c r="J99">
        <f>((C98 + C99)*(((D98 + D99)/2) + (D100)))</f>
        <v/>
      </c>
    </row>
    <row r="100">
      <c r="A100" t="inlineStr">
        <is>
          <t>INT_R_X3Y44/INT_R.NL1END2-&gt;&gt;NN2BEG2</t>
        </is>
      </c>
      <c r="B100" t="inlineStr">
        <is>
          <t>Buffer</t>
        </is>
      </c>
      <c r="C100" t="n">
        <v>1.1851186875</v>
      </c>
      <c r="D100" t="n">
        <v>0.008473000000000001</v>
      </c>
      <c r="E100" t="n">
        <v>0.06</v>
      </c>
      <c r="F100" t="n">
        <v>0.05</v>
      </c>
      <c r="G100" t="n">
        <v>0.133</v>
      </c>
      <c r="H100" t="n">
        <v>0.11</v>
      </c>
      <c r="I100">
        <f>((D104 + D115) + (D101 + D102 + D103))</f>
        <v/>
      </c>
      <c r="J100">
        <f>(((D104 + D115) + (D101 + D102 + D103))*C100)</f>
        <v/>
      </c>
    </row>
    <row r="101">
      <c r="A101" t="inlineStr">
        <is>
          <t>INT_R_X3Y44/NN2BEG2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INT_R_X3Y46/NN2END2</t>
        </is>
      </c>
      <c r="B102" t="inlineStr">
        <is>
          <t>Part of wire</t>
        </is>
      </c>
      <c r="C102" t="n">
        <v>0</v>
      </c>
      <c r="D102" t="n">
        <v>0</v>
      </c>
    </row>
    <row r="103">
      <c r="A103" t="inlineStr">
        <is>
          <t>INT_R_X3Y45/NN2A2</t>
        </is>
      </c>
      <c r="B103" t="inlineStr">
        <is>
          <t>Part of wire</t>
        </is>
      </c>
      <c r="C103" t="n">
        <v>0</v>
      </c>
      <c r="D103" t="n">
        <v>0</v>
      </c>
      <c r="I103">
        <f>(((D101 + D102 + D103)/2) + (D104 + D115))</f>
        <v/>
      </c>
      <c r="J103">
        <f>((C101 + C102 + C103)*(((D101 + D102 + D103)/2) + (D104 + D115)))</f>
        <v/>
      </c>
    </row>
    <row r="104">
      <c r="A104" t="inlineStr">
        <is>
          <t>INT_R_X3Y46/INT_R.NN2END2-&gt;&gt;IMUX13</t>
        </is>
      </c>
      <c r="B104" t="inlineStr">
        <is>
          <t>Buffer</t>
        </is>
      </c>
      <c r="C104" t="n">
        <v>1.6107141875</v>
      </c>
      <c r="D104" t="n">
        <v>0.007713</v>
      </c>
      <c r="E104" t="n">
        <v>0.047</v>
      </c>
      <c r="F104" t="n">
        <v>0.038</v>
      </c>
      <c r="G104" t="n">
        <v>0.138</v>
      </c>
      <c r="H104" t="n">
        <v>0.114</v>
      </c>
      <c r="I104">
        <f>((((D109) + (D108))) + (D105 + D106))</f>
        <v/>
      </c>
      <c r="J104">
        <f>(((((D109) + (D108))) + (D105 + D106))*C104)</f>
        <v/>
      </c>
    </row>
    <row r="105">
      <c r="A105" t="inlineStr">
        <is>
          <t>INT_R_X3Y46/IMUX13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CLBLM_R_X3Y46/CLBLM_IMUX13</t>
        </is>
      </c>
      <c r="B106" t="inlineStr">
        <is>
          <t>Part of wire</t>
        </is>
      </c>
      <c r="C106" t="n">
        <v>0</v>
      </c>
      <c r="D106" t="n">
        <v>0</v>
      </c>
      <c r="I106">
        <f>(((D105 + D106)/2) + (((D109) + (D108))))</f>
        <v/>
      </c>
      <c r="J106">
        <f>((C105 + C106)*(((D105 + D106)/2) + (((D109) + (D108)))))</f>
        <v/>
      </c>
    </row>
    <row r="107">
      <c r="A107" t="inlineStr">
        <is>
          <t>CLBLM_R_X3Y46/CLBLM_R.CLBLM_IMUX13-&gt;CLBLM_L_B6</t>
        </is>
      </c>
      <c r="B107" t="inlineStr">
        <is>
          <t>PassTransistor</t>
        </is>
      </c>
      <c r="C107" t="n">
        <v>0</v>
      </c>
      <c r="E107" t="n">
        <v>0</v>
      </c>
      <c r="F107" t="n">
        <v>0</v>
      </c>
      <c r="G107" t="n">
        <v>0</v>
      </c>
      <c r="H107" t="n">
        <v>0</v>
      </c>
      <c r="I107">
        <f>((D109) + (D108))</f>
        <v/>
      </c>
      <c r="J107">
        <f>(((D109) + (D108))*C107)</f>
        <v/>
      </c>
    </row>
    <row r="108">
      <c r="A108" t="inlineStr">
        <is>
          <t>CLBLM_R_X3Y46/CLBLM_L_B6</t>
        </is>
      </c>
      <c r="B108" t="inlineStr">
        <is>
          <t>Part of wire</t>
        </is>
      </c>
      <c r="C108" t="n">
        <v>0</v>
      </c>
      <c r="D108" t="n">
        <v>0</v>
      </c>
      <c r="I108">
        <f>(((D108)/2) + (D109))</f>
        <v/>
      </c>
      <c r="J108">
        <f>((C108)*(((D108)/2) + (D109)))</f>
        <v/>
      </c>
    </row>
    <row r="109">
      <c r="A109" t="inlineStr">
        <is>
          <t>masterReg/readData2[31]_i_7/I4</t>
        </is>
      </c>
      <c r="B109" t="inlineStr">
        <is>
          <t>Inpin</t>
        </is>
      </c>
      <c r="D109" t="n">
        <v>0</v>
      </c>
      <c r="E109" t="n">
        <v>0.001</v>
      </c>
      <c r="F109" t="n">
        <v>0.001</v>
      </c>
      <c r="G109" t="n">
        <v>0.002</v>
      </c>
      <c r="H109" t="n">
        <v>0.002</v>
      </c>
    </row>
    <row r="110">
      <c r="A110" t="inlineStr">
        <is>
          <t>writeReg[1]: Address_register_reg[11]/Q to masterReg/readData2[31]_i_7/I4 sum delays</t>
        </is>
      </c>
      <c r="E110">
        <f>(E2 + E4 + E21 + E40 + E59 + E62 + E97 + E100 + E104 + E107 + E109)</f>
        <v/>
      </c>
      <c r="F110">
        <f>(F2 + F4 + F21 + F40 + F59 + F62 + F97 + F100 + F104 + F107 + F109)</f>
        <v/>
      </c>
      <c r="G110">
        <f>(G2 + G4 + G21 + G40 + G59 + G62 + G97 + G100 + G104 + G107 + G109)</f>
        <v/>
      </c>
      <c r="H110">
        <f>(H2 + H4 + H21 + H40 + H59 + H62 + H97 + H100 + H104 + H107 + H109)</f>
        <v/>
      </c>
      <c r="J110">
        <f>(J2 + J3 + J4 + J6 + J21 + J25 + J40 + J47 + J59 + J61 + J62 + J67 + J97 + J99 + J100 + J103 + J104 + J106 + J107 + J108 + J109)</f>
        <v/>
      </c>
    </row>
    <row r="111">
      <c r="A111" t="inlineStr">
        <is>
          <t>writeReg[1]: Address_register_reg[11]/Q to masterReg/readData2[31]_i_7/I4sum delays + cap delay</t>
        </is>
      </c>
      <c r="E111">
        <f>1000*(E110 + J110)</f>
        <v/>
      </c>
      <c r="F111">
        <f>1000*(F110 + J110)</f>
        <v/>
      </c>
      <c r="G111">
        <f>1000*(G110 + J110)</f>
        <v/>
      </c>
      <c r="H111">
        <f>1000*(H110 + J110)</f>
        <v/>
      </c>
    </row>
    <row r="113">
      <c r="A113" t="inlineStr">
        <is>
          <t>writeReg[1]: Address_register_reg[11]/Q to masterReg/readData2[31]_i_7/I4Total delay (from Vivado)</t>
        </is>
      </c>
      <c r="E113" t="inlineStr">
        <is>
          <t>620</t>
        </is>
      </c>
      <c r="F113" t="inlineStr">
        <is>
          <t>551</t>
        </is>
      </c>
      <c r="G113" t="inlineStr">
        <is>
          <t>984</t>
        </is>
      </c>
      <c r="H113" t="inlineStr">
        <is>
          <t>851</t>
        </is>
      </c>
    </row>
    <row r="115">
      <c r="A115" t="inlineStr">
        <is>
          <t>INT_R_X3Y46/INT_R.NN2END2-&gt;&gt;NN6BEG2</t>
        </is>
      </c>
      <c r="B115" t="inlineStr">
        <is>
          <t>Buffer</t>
        </is>
      </c>
      <c r="C115" t="n">
        <v>1.5845231875</v>
      </c>
      <c r="D115" t="n">
        <v>0.009979</v>
      </c>
      <c r="E115" t="n">
        <v>0.08400000000000001</v>
      </c>
      <c r="F115" t="n">
        <v>0.06900000000000001</v>
      </c>
      <c r="G115" t="n">
        <v>0.185</v>
      </c>
      <c r="H115" t="n">
        <v>0.153</v>
      </c>
      <c r="I115">
        <f>((D124) + (D116 + D117 + D118 + D119 + D120 + D121 + D122 + D123))</f>
        <v/>
      </c>
      <c r="J115">
        <f>(((D124) + (D116 + D117 + D118 + D119 + D120 + D121 + D122 + D123))*C115)</f>
        <v/>
      </c>
    </row>
    <row r="116">
      <c r="A116" t="inlineStr">
        <is>
          <t>INT_R_X3Y46/NN6BEG2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INT_R_X3Y52/NN6END2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INT_R_X3Y47/NN6A2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INT_R_X3Y48/NN6B2</t>
        </is>
      </c>
      <c r="B119" t="inlineStr">
        <is>
          <t>Part of wire</t>
        </is>
      </c>
      <c r="C119" t="n">
        <v>0</v>
      </c>
      <c r="D119" t="n">
        <v>0</v>
      </c>
    </row>
    <row r="120">
      <c r="A120" t="inlineStr">
        <is>
          <t>INT_R_X3Y49/NN6C2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BRKH_INT_X3Y49/BRKH_INT_NN6C2</t>
        </is>
      </c>
      <c r="B121" t="inlineStr">
        <is>
          <t>Part of wire</t>
        </is>
      </c>
      <c r="C121" t="n">
        <v>0.00523</v>
      </c>
      <c r="D121" t="n">
        <v>0.001</v>
      </c>
    </row>
    <row r="122">
      <c r="A122" t="inlineStr">
        <is>
          <t>INT_R_X3Y50/NN6D2</t>
        </is>
      </c>
      <c r="B122" t="inlineStr">
        <is>
          <t>Part of wire</t>
        </is>
      </c>
      <c r="C122" t="n">
        <v>0</v>
      </c>
      <c r="D122" t="n">
        <v>0</v>
      </c>
    </row>
    <row r="123">
      <c r="A123" t="inlineStr">
        <is>
          <t>INT_R_X3Y51/NN6E2</t>
        </is>
      </c>
      <c r="B123" t="inlineStr">
        <is>
          <t>Part of wire</t>
        </is>
      </c>
      <c r="C123" t="n">
        <v>0</v>
      </c>
      <c r="D123" t="n">
        <v>0</v>
      </c>
      <c r="I123">
        <f>(((D116 + D117 + D118 + D119 + D120 + D121 + D122 + D123)/2) + (D124))</f>
        <v/>
      </c>
      <c r="J123">
        <f>((C116 + C117 + C118 + C119 + C120 + C121 + C122 + C123)*(((D116 + D117 + D118 + D119 + D120 + D121 + D122 + D123)/2) + (D124)))</f>
        <v/>
      </c>
    </row>
    <row r="124">
      <c r="A124" t="inlineStr">
        <is>
          <t>INT_R_X3Y52/INT_R.NN6END2-&gt;&gt;NR1BEG2</t>
        </is>
      </c>
      <c r="B124" t="inlineStr">
        <is>
          <t>Buffer</t>
        </is>
      </c>
      <c r="C124" t="n">
        <v>1.16220225</v>
      </c>
      <c r="D124" t="n">
        <v>0.008429000000000001</v>
      </c>
      <c r="E124" t="n">
        <v>0.056</v>
      </c>
      <c r="F124" t="n">
        <v>0.046</v>
      </c>
      <c r="G124" t="n">
        <v>0.131</v>
      </c>
      <c r="H124" t="n">
        <v>0.108</v>
      </c>
      <c r="I124">
        <f>((D127 + D144 + D155) + (D125 + D126))</f>
        <v/>
      </c>
      <c r="J124">
        <f>(((D127 + D144 + D155) + (D125 + D126))*C124)</f>
        <v/>
      </c>
    </row>
    <row r="125">
      <c r="A125" t="inlineStr">
        <is>
          <t>INT_R_X3Y52/NR1BEG2</t>
        </is>
      </c>
      <c r="B125" t="inlineStr">
        <is>
          <t>Part of wire</t>
        </is>
      </c>
      <c r="C125" t="n">
        <v>0</v>
      </c>
      <c r="D125" t="n">
        <v>0</v>
      </c>
    </row>
    <row r="126">
      <c r="A126" t="inlineStr">
        <is>
          <t>INT_R_X3Y53/NR1END2</t>
        </is>
      </c>
      <c r="B126" t="inlineStr">
        <is>
          <t>Part of wire</t>
        </is>
      </c>
      <c r="C126" t="n">
        <v>0</v>
      </c>
      <c r="D126" t="n">
        <v>0</v>
      </c>
      <c r="I126">
        <f>(((D125 + D126)/2) + (D127 + D144 + D155))</f>
        <v/>
      </c>
      <c r="J126">
        <f>((C125 + C126)*(((D125 + D126)/2) + (D127 + D144 + D155)))</f>
        <v/>
      </c>
    </row>
    <row r="127">
      <c r="A127" t="inlineStr">
        <is>
          <t>INT_R_X3Y53/INT_R.NR1END2-&gt;&gt;NE2BEG2</t>
        </is>
      </c>
      <c r="B127" t="inlineStr">
        <is>
          <t>Buffer</t>
        </is>
      </c>
      <c r="C127" t="n">
        <v>1.1851186875</v>
      </c>
      <c r="D127" t="n">
        <v>0.008473000000000001</v>
      </c>
      <c r="E127" t="n">
        <v>0.042</v>
      </c>
      <c r="F127" t="n">
        <v>0.034</v>
      </c>
      <c r="G127" t="n">
        <v>0.139</v>
      </c>
      <c r="H127" t="n">
        <v>0.115</v>
      </c>
      <c r="I127">
        <f>((D133) + (D128 + D129 + D130 + D131 + D132))</f>
        <v/>
      </c>
      <c r="J127">
        <f>(((D133) + (D128 + D129 + D130 + D131 + D132))*C127)</f>
        <v/>
      </c>
    </row>
    <row r="128">
      <c r="A128" t="inlineStr">
        <is>
          <t>INT_R_X3Y53/NE2BEG2</t>
        </is>
      </c>
      <c r="B128" t="inlineStr">
        <is>
          <t>Part of wire</t>
        </is>
      </c>
      <c r="C128" t="n">
        <v>0</v>
      </c>
      <c r="D128" t="n">
        <v>0</v>
      </c>
    </row>
    <row r="129">
      <c r="A129" t="inlineStr">
        <is>
          <t>INT_L_X4Y54/NE2END2</t>
        </is>
      </c>
      <c r="B129" t="inlineStr">
        <is>
          <t>Part of wire</t>
        </is>
      </c>
      <c r="C129" t="n">
        <v>0</v>
      </c>
      <c r="D129" t="n">
        <v>0</v>
      </c>
    </row>
    <row r="130">
      <c r="A130" t="inlineStr">
        <is>
          <t>INT_R_X3Y54/NE2A2</t>
        </is>
      </c>
      <c r="B130" t="inlineStr">
        <is>
          <t>Part of wire</t>
        </is>
      </c>
      <c r="C130" t="n">
        <v>0</v>
      </c>
      <c r="D130" t="n">
        <v>0</v>
      </c>
    </row>
    <row r="131">
      <c r="A131" t="inlineStr">
        <is>
          <t>CLBLM_R_X3Y54/CLBLM_NE2A2</t>
        </is>
      </c>
      <c r="B131" t="inlineStr">
        <is>
          <t>Part of wire</t>
        </is>
      </c>
      <c r="C131" t="n">
        <v>0.100092</v>
      </c>
      <c r="D131" t="n">
        <v>0.005469</v>
      </c>
    </row>
    <row r="132">
      <c r="A132" t="inlineStr">
        <is>
          <t>CLBLL_L_X4Y54/CLBLL_NE2A2</t>
        </is>
      </c>
      <c r="B132" t="inlineStr">
        <is>
          <t>Part of wire</t>
        </is>
      </c>
      <c r="C132" t="n">
        <v>0.08758100000000001</v>
      </c>
      <c r="D132" t="n">
        <v>0.005469</v>
      </c>
      <c r="I132">
        <f>(((D128 + D129 + D130 + D131 + D132)/2) + (D133))</f>
        <v/>
      </c>
      <c r="J132">
        <f>((C128 + C129 + C130 + C131 + C132)*(((D128 + D129 + D130 + D131 + D132)/2) + (D133)))</f>
        <v/>
      </c>
    </row>
    <row r="133">
      <c r="A133" t="inlineStr">
        <is>
          <t>INT_L_X4Y54/INT_L.NE2END2-&gt;&gt;IMUX_L43</t>
        </is>
      </c>
      <c r="B133" t="inlineStr">
        <is>
          <t>Buffer</t>
        </is>
      </c>
      <c r="C133" t="n">
        <v>1.6107141875</v>
      </c>
      <c r="D133" t="n">
        <v>0.007713</v>
      </c>
      <c r="E133" t="n">
        <v>0.047</v>
      </c>
      <c r="F133" t="n">
        <v>0.038</v>
      </c>
      <c r="G133" t="n">
        <v>0.138</v>
      </c>
      <c r="H133" t="n">
        <v>0.114</v>
      </c>
      <c r="I133">
        <f>((((D138) + (D137))) + (D134 + D135))</f>
        <v/>
      </c>
      <c r="J133">
        <f>(((((D138) + (D137))) + (D134 + D135))*C133)</f>
        <v/>
      </c>
    </row>
    <row r="134">
      <c r="A134" t="inlineStr">
        <is>
          <t>INT_L_X4Y54/IMUX_L43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CLBLL_L_X4Y54/CLBLL_IMUX43</t>
        </is>
      </c>
      <c r="B135" t="inlineStr">
        <is>
          <t>Part of wire</t>
        </is>
      </c>
      <c r="C135" t="n">
        <v>0</v>
      </c>
      <c r="D135" t="n">
        <v>0</v>
      </c>
      <c r="I135">
        <f>(((D134 + D135)/2) + (((D138) + (D137))))</f>
        <v/>
      </c>
      <c r="J135">
        <f>((C134 + C135)*(((D134 + D135)/2) + (((D138) + (D137)))))</f>
        <v/>
      </c>
    </row>
    <row r="136">
      <c r="A136" t="inlineStr">
        <is>
          <t>CLBLL_L_X4Y54/CLBLL_L.CLBLL_IMUX43-&gt;CLBLL_LL_D6</t>
        </is>
      </c>
      <c r="B136" t="inlineStr">
        <is>
          <t>PassTransistor</t>
        </is>
      </c>
      <c r="C136" t="n">
        <v>0</v>
      </c>
      <c r="E136" t="n">
        <v>0</v>
      </c>
      <c r="F136" t="n">
        <v>0</v>
      </c>
      <c r="G136" t="n">
        <v>0</v>
      </c>
      <c r="H136" t="n">
        <v>0</v>
      </c>
      <c r="I136">
        <f>((D138) + (D137))</f>
        <v/>
      </c>
      <c r="J136">
        <f>(((D138) + (D137))*C136)</f>
        <v/>
      </c>
    </row>
    <row r="137">
      <c r="A137" t="inlineStr">
        <is>
          <t>CLBLL_L_X4Y54/CLBLL_LL_D6</t>
        </is>
      </c>
      <c r="B137" t="inlineStr">
        <is>
          <t>Part of wire</t>
        </is>
      </c>
      <c r="C137" t="n">
        <v>0</v>
      </c>
      <c r="D137" t="n">
        <v>0.004545</v>
      </c>
      <c r="I137">
        <f>(((D137)/2) + (D138))</f>
        <v/>
      </c>
      <c r="J137">
        <f>((C137)*(((D137)/2) + (D138)))</f>
        <v/>
      </c>
    </row>
    <row r="138">
      <c r="A138" t="inlineStr">
        <is>
          <t>masterReg/register_reg_r1_0_31_0_5_i_8/I2</t>
        </is>
      </c>
      <c r="B138" t="inlineStr">
        <is>
          <t>Inpin</t>
        </is>
      </c>
      <c r="D138" t="n">
        <v>0</v>
      </c>
      <c r="E138" t="n">
        <v>0.003</v>
      </c>
      <c r="F138" t="n">
        <v>0.003</v>
      </c>
      <c r="G138" t="n">
        <v>0.005</v>
      </c>
      <c r="H138" t="n">
        <v>0.004</v>
      </c>
    </row>
    <row r="139">
      <c r="A139" t="inlineStr">
        <is>
          <t>writeReg[1]: Address_register_reg[11]/Q to masterReg/register_reg_r1_0_31_0_5_i_8/I2 sum delays</t>
        </is>
      </c>
      <c r="E139">
        <f>(E2 + E4 + E21 + E40 + E59 + E62 + E97 + E100 + E115 + E124 + E127 + E133 + E136 + E138)</f>
        <v/>
      </c>
      <c r="F139">
        <f>(F2 + F4 + F21 + F40 + F59 + F62 + F97 + F100 + F115 + F124 + F127 + F133 + F136 + F138)</f>
        <v/>
      </c>
      <c r="G139">
        <f>(G2 + G4 + G21 + G40 + G59 + G62 + G97 + G100 + G115 + G124 + G127 + G133 + G136 + G138)</f>
        <v/>
      </c>
      <c r="H139">
        <f>(H2 + H4 + H21 + H40 + H59 + H62 + H97 + H100 + H115 + H124 + H127 + H133 + H136 + H138)</f>
        <v/>
      </c>
      <c r="J139">
        <f>(J2 + J3 + J4 + J6 + J21 + J25 + J40 + J47 + J59 + J61 + J62 + J67 + J97 + J99 + J100 + J103 + J115 + J123 + J124 + J126 + J127 + J132 + J133 + J135 + J136 + J137 + J138)</f>
        <v/>
      </c>
    </row>
    <row r="140">
      <c r="A140" t="inlineStr">
        <is>
          <t>writeReg[1]: Address_register_reg[11]/Q to masterReg/register_reg_r1_0_31_0_5_i_8/I2sum delays + cap delay</t>
        </is>
      </c>
      <c r="E140">
        <f>1000*(E139 + J139)</f>
        <v/>
      </c>
      <c r="F140">
        <f>1000*(F139 + J139)</f>
        <v/>
      </c>
      <c r="G140">
        <f>1000*(G139 + J139)</f>
        <v/>
      </c>
      <c r="H140">
        <f>1000*(H139 + J139)</f>
        <v/>
      </c>
    </row>
    <row r="142">
      <c r="A142" t="inlineStr">
        <is>
          <t>writeReg[1]: Address_register_reg[11]/Q to masterReg/register_reg_r1_0_31_0_5_i_8/I2Total delay (from Vivado)</t>
        </is>
      </c>
      <c r="E142" t="inlineStr">
        <is>
          <t>878</t>
        </is>
      </c>
      <c r="F142" t="inlineStr">
        <is>
          <t>776</t>
        </is>
      </c>
      <c r="G142" t="inlineStr">
        <is>
          <t>1430</t>
        </is>
      </c>
      <c r="H142" t="inlineStr">
        <is>
          <t>1230</t>
        </is>
      </c>
    </row>
    <row r="144">
      <c r="A144" t="inlineStr">
        <is>
          <t>INT_R_X3Y53/INT_R.NR1END2-&gt;&gt;IMUX45</t>
        </is>
      </c>
      <c r="B144" t="inlineStr">
        <is>
          <t>Buffer</t>
        </is>
      </c>
      <c r="C144" t="n">
        <v>1.6107141875</v>
      </c>
      <c r="D144" t="n">
        <v>0.007713</v>
      </c>
      <c r="E144" t="n">
        <v>0.047</v>
      </c>
      <c r="F144" t="n">
        <v>0.038</v>
      </c>
      <c r="G144" t="n">
        <v>0.138</v>
      </c>
      <c r="H144" t="n">
        <v>0.114</v>
      </c>
      <c r="I144">
        <f>((((D149) + (D148))) + (D145 + D146))</f>
        <v/>
      </c>
      <c r="J144">
        <f>(((((D149) + (D148))) + (D145 + D146))*C144)</f>
        <v/>
      </c>
    </row>
    <row r="145">
      <c r="A145" t="inlineStr">
        <is>
          <t>INT_R_X3Y53/IMUX45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CLBLM_R_X3Y53/CLBLM_IMUX45</t>
        </is>
      </c>
      <c r="B146" t="inlineStr">
        <is>
          <t>Part of wire</t>
        </is>
      </c>
      <c r="C146" t="n">
        <v>0</v>
      </c>
      <c r="D146" t="n">
        <v>0</v>
      </c>
      <c r="I146">
        <f>(((D145 + D146)/2) + (((D149) + (D148))))</f>
        <v/>
      </c>
      <c r="J146">
        <f>((C145 + C146)*(((D145 + D146)/2) + (((D149) + (D148)))))</f>
        <v/>
      </c>
    </row>
    <row r="147">
      <c r="A147" t="inlineStr">
        <is>
          <t>CLBLM_R_X3Y53/CLBLM_R.CLBLM_IMUX45-&gt;CLBLM_M_D2</t>
        </is>
      </c>
      <c r="B147" t="inlineStr">
        <is>
          <t>PassTransistor</t>
        </is>
      </c>
      <c r="C147" t="n">
        <v>0</v>
      </c>
      <c r="E147" t="n">
        <v>0</v>
      </c>
      <c r="F147" t="n">
        <v>0</v>
      </c>
      <c r="G147" t="n">
        <v>0</v>
      </c>
      <c r="H147" t="n">
        <v>0</v>
      </c>
      <c r="I147">
        <f>((D149) + (D148))</f>
        <v/>
      </c>
      <c r="J147">
        <f>(((D149) + (D148))*C147)</f>
        <v/>
      </c>
    </row>
    <row r="148">
      <c r="A148" t="inlineStr">
        <is>
          <t>CLBLM_R_X3Y53/CLBLM_M_D2</t>
        </is>
      </c>
      <c r="B148" t="inlineStr">
        <is>
          <t>Part of wire</t>
        </is>
      </c>
      <c r="C148" t="n">
        <v>0</v>
      </c>
      <c r="D148" t="n">
        <v>0</v>
      </c>
      <c r="I148">
        <f>(((D148)/2) + (D149))</f>
        <v/>
      </c>
      <c r="J148">
        <f>((C148)*(((D148)/2) + (D149)))</f>
        <v/>
      </c>
    </row>
    <row r="149">
      <c r="A149" t="inlineStr">
        <is>
          <t>masterReg/register_reg_r2_0_31_18_23/RAMC_D1/WADR1</t>
        </is>
      </c>
      <c r="B149" t="inlineStr">
        <is>
          <t>Inpin</t>
        </is>
      </c>
      <c r="D149" t="n">
        <v>0</v>
      </c>
      <c r="E149" t="n">
        <v>0.219</v>
      </c>
      <c r="F149" t="n">
        <v>0.141</v>
      </c>
      <c r="G149" t="n">
        <v>0.52</v>
      </c>
      <c r="H149" t="n">
        <v>0.293</v>
      </c>
    </row>
    <row r="150">
      <c r="A150" t="inlineStr">
        <is>
          <t>writeReg[1]: Address_register_reg[11]/Q to masterReg/register_reg_r2_0_31_18_23/RAMC_D1/WADR1 sum delays</t>
        </is>
      </c>
      <c r="E150">
        <f>(E2 + E4 + E21 + E40 + E59 + E62 + E97 + E100 + E115 + E124 + E144 + E147 + E149)</f>
        <v/>
      </c>
      <c r="F150">
        <f>(F2 + F4 + F21 + F40 + F59 + F62 + F97 + F100 + F115 + F124 + F144 + F147 + F149)</f>
        <v/>
      </c>
      <c r="G150">
        <f>(G2 + G4 + G21 + G40 + G59 + G62 + G97 + G100 + G115 + G124 + G144 + G147 + G149)</f>
        <v/>
      </c>
      <c r="H150">
        <f>(H2 + H4 + H21 + H40 + H59 + H62 + H97 + H100 + H115 + H124 + H144 + H147 + H149)</f>
        <v/>
      </c>
      <c r="J150">
        <f>(J2 + J3 + J4 + J6 + J21 + J25 + J40 + J47 + J59 + J61 + J62 + J67 + J97 + J99 + J100 + J103 + J115 + J123 + J124 + J126 + J144 + J146 + J147 + J148 + J149)</f>
        <v/>
      </c>
    </row>
    <row r="151">
      <c r="A151" t="inlineStr">
        <is>
          <t>writeReg[1]: Address_register_reg[11]/Q to masterReg/register_reg_r2_0_31_18_23/RAMC_D1/WADR1sum delays + cap delay</t>
        </is>
      </c>
      <c r="E151">
        <f>1000*(E150 + J150)</f>
        <v/>
      </c>
      <c r="F151">
        <f>1000*(F150 + J150)</f>
        <v/>
      </c>
      <c r="G151">
        <f>1000*(G150 + J150)</f>
        <v/>
      </c>
      <c r="H151">
        <f>1000*(H150 + J150)</f>
        <v/>
      </c>
    </row>
    <row r="153">
      <c r="A153" t="inlineStr">
        <is>
          <t>writeReg[1]: Address_register_reg[11]/Q to masterReg/register_reg_r2_0_31_18_23/RAMC_D1/WADR1Total delay (from Vivado)</t>
        </is>
      </c>
      <c r="E153" t="inlineStr">
        <is>
          <t>1017</t>
        </is>
      </c>
      <c r="F153" t="inlineStr">
        <is>
          <t>845</t>
        </is>
      </c>
      <c r="G153" t="inlineStr">
        <is>
          <t>1719</t>
        </is>
      </c>
      <c r="H153" t="inlineStr">
        <is>
          <t>1349</t>
        </is>
      </c>
    </row>
    <row r="155">
      <c r="A155" t="inlineStr">
        <is>
          <t>INT_R_X3Y53/INT_R.NR1END2-&gt;&gt;EE2BEG2</t>
        </is>
      </c>
      <c r="B155" t="inlineStr">
        <is>
          <t>Buffer</t>
        </is>
      </c>
      <c r="C155" t="n">
        <v>1.1851186875</v>
      </c>
      <c r="D155" t="n">
        <v>0.008473000000000001</v>
      </c>
      <c r="E155" t="n">
        <v>0.06</v>
      </c>
      <c r="F155" t="n">
        <v>0.05</v>
      </c>
      <c r="G155" t="n">
        <v>0.134</v>
      </c>
      <c r="H155" t="n">
        <v>0.111</v>
      </c>
      <c r="I155">
        <f>((D161 + D218) + (D156 + D157 + D158 + D159 + D160))</f>
        <v/>
      </c>
      <c r="J155">
        <f>(((D161 + D218) + (D156 + D157 + D158 + D159 + D160))*C155)</f>
        <v/>
      </c>
    </row>
    <row r="156">
      <c r="A156" t="inlineStr">
        <is>
          <t>INT_R_X3Y53/EE2BEG2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INT_R_X5Y53/EE2END2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CLBLM_R_X3Y53/CLBLM_EE2BEG2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CLBLL_L_X4Y53/CLBLL_EE2BEG2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INT_L_X4Y53/EE2A2</t>
        </is>
      </c>
      <c r="B160" t="inlineStr">
        <is>
          <t>Part of wire</t>
        </is>
      </c>
      <c r="C160" t="n">
        <v>0</v>
      </c>
      <c r="D160" t="n">
        <v>0</v>
      </c>
      <c r="I160">
        <f>(((D156 + D157 + D158 + D159 + D160)/2) + (D161 + D218))</f>
        <v/>
      </c>
      <c r="J160">
        <f>((C156 + C157 + C158 + C159 + C160)*(((D156 + D157 + D158 + D159 + D160)/2) + (D161 + D218)))</f>
        <v/>
      </c>
    </row>
    <row r="161">
      <c r="A161" t="inlineStr">
        <is>
          <t>INT_R_X5Y53/INT_R.EE2END2-&gt;&gt;EE4BEG2</t>
        </is>
      </c>
      <c r="B161" t="inlineStr">
        <is>
          <t>Buffer</t>
        </is>
      </c>
      <c r="C161" t="n">
        <v>1.2375</v>
      </c>
      <c r="D161" t="n">
        <v>0.009403999999999999</v>
      </c>
      <c r="E161" t="n">
        <v>0.07199999999999999</v>
      </c>
      <c r="F161" t="n">
        <v>0.059</v>
      </c>
      <c r="G161" t="n">
        <v>0.167</v>
      </c>
      <c r="H161" t="n">
        <v>0.138</v>
      </c>
      <c r="I161">
        <f>((D173) + (D162 + D163 + D164 + D165 + D166 + D167 + D168 + D169 + D170 + D171 + D172))</f>
        <v/>
      </c>
      <c r="J161">
        <f>(((D173) + (D162 + D163 + D164 + D165 + D166 + D167 + D168 + D169 + D170 + D171 + D172))*C161)</f>
        <v/>
      </c>
    </row>
    <row r="162">
      <c r="A162" t="inlineStr">
        <is>
          <t>INT_R_X5Y53/EE4BEG2</t>
        </is>
      </c>
      <c r="B162" t="inlineStr">
        <is>
          <t>Part of wire</t>
        </is>
      </c>
      <c r="C162" t="n">
        <v>0</v>
      </c>
      <c r="D162" t="n">
        <v>0</v>
      </c>
    </row>
    <row r="163">
      <c r="A163" t="inlineStr">
        <is>
          <t>INT_R_X9Y53/EE4END2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CLBLM_R_X5Y53/CLBLM_EE4BEG2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VBRK_X18Y56/VBRK_EE4BEG2</t>
        </is>
      </c>
      <c r="B165" t="inlineStr">
        <is>
          <t>Part of wire</t>
        </is>
      </c>
      <c r="C165" t="n">
        <v>0.01211</v>
      </c>
      <c r="D165" t="n">
        <v>0.00162</v>
      </c>
    </row>
    <row r="166">
      <c r="A166" t="inlineStr">
        <is>
          <t>BRAM_L_X6Y50/BRAM_EE4BEG2_3</t>
        </is>
      </c>
      <c r="B166" t="inlineStr">
        <is>
          <t>Part of wire</t>
        </is>
      </c>
      <c r="C166" t="n">
        <v>0.26892</v>
      </c>
      <c r="D166" t="n">
        <v>0.05565999999999999</v>
      </c>
    </row>
    <row r="167">
      <c r="A167" t="inlineStr">
        <is>
          <t>BRAM_INT_INTERFACE_L_X6Y53/INT_INTERFACE_EE4BEG2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INT_L_X6Y53/EE4A2</t>
        </is>
      </c>
      <c r="B168" t="inlineStr">
        <is>
          <t>Part of wire</t>
        </is>
      </c>
      <c r="C168" t="n">
        <v>0</v>
      </c>
      <c r="D168" t="n">
        <v>0</v>
      </c>
    </row>
    <row r="169">
      <c r="A169" t="inlineStr">
        <is>
          <t>INT_R_X7Y53/EE4B2</t>
        </is>
      </c>
      <c r="B169" t="inlineStr">
        <is>
          <t>Part of wire</t>
        </is>
      </c>
      <c r="C169" t="n">
        <v>0</v>
      </c>
      <c r="D169" t="n">
        <v>0</v>
      </c>
    </row>
    <row r="170">
      <c r="A170" t="inlineStr">
        <is>
          <t>CLBLM_R_X7Y53/CLBLM_EE4B2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CLBLM_L_X8Y53/CLBLM_EE4B2</t>
        </is>
      </c>
      <c r="B171" t="inlineStr">
        <is>
          <t>Part of wire</t>
        </is>
      </c>
      <c r="C171" t="n">
        <v>0</v>
      </c>
      <c r="D171" t="n">
        <v>0</v>
      </c>
    </row>
    <row r="172">
      <c r="A172" t="inlineStr">
        <is>
          <t>INT_L_X8Y53/EE4C2</t>
        </is>
      </c>
      <c r="B172" t="inlineStr">
        <is>
          <t>Part of wire</t>
        </is>
      </c>
      <c r="C172" t="n">
        <v>0</v>
      </c>
      <c r="D172" t="n">
        <v>0</v>
      </c>
      <c r="I172">
        <f>(((D162 + D163 + D164 + D165 + D166 + D167 + D168 + D169 + D170 + D171 + D172)/2) + (D173))</f>
        <v/>
      </c>
      <c r="J172">
        <f>((C162 + C163 + C164 + C165 + C166 + C167 + C168 + C169 + C170 + C171 + C172)*(((D162 + D163 + D164 + D165 + D166 + D167 + D168 + D169 + D170 + D171 + D172)/2) + (D173)))</f>
        <v/>
      </c>
    </row>
    <row r="173">
      <c r="A173" t="inlineStr">
        <is>
          <t>INT_R_X9Y53/INT_R.EE4END2-&gt;&gt;WR1BEG3</t>
        </is>
      </c>
      <c r="B173" t="inlineStr">
        <is>
          <t>Buffer</t>
        </is>
      </c>
      <c r="C173" t="n">
        <v>1.16220225</v>
      </c>
      <c r="D173" t="n">
        <v>0.008429000000000001</v>
      </c>
      <c r="E173" t="n">
        <v>0.043</v>
      </c>
      <c r="F173" t="n">
        <v>0.035</v>
      </c>
      <c r="G173" t="n">
        <v>0.123</v>
      </c>
      <c r="H173" t="n">
        <v>0.102</v>
      </c>
      <c r="I173">
        <f>((D176 + D207) + (D174 + D175))</f>
        <v/>
      </c>
      <c r="J173">
        <f>(((D176 + D207) + (D174 + D175))*C173)</f>
        <v/>
      </c>
    </row>
    <row r="174">
      <c r="A174" t="inlineStr">
        <is>
          <t>INT_R_X9Y53/WR1BEG3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INT_L_X8Y53/WR1END3</t>
        </is>
      </c>
      <c r="B175" t="inlineStr">
        <is>
          <t>Part of wire</t>
        </is>
      </c>
      <c r="C175" t="n">
        <v>0</v>
      </c>
      <c r="D175" t="n">
        <v>0</v>
      </c>
      <c r="I175">
        <f>(((D174 + D175)/2) + (D176 + D207))</f>
        <v/>
      </c>
      <c r="J175">
        <f>((C174 + C175)*(((D174 + D175)/2) + (D176 + D207)))</f>
        <v/>
      </c>
    </row>
    <row r="176">
      <c r="A176" t="inlineStr">
        <is>
          <t>INT_L_X8Y53/INT_L.WR1END3-&gt;&gt;WW2BEG2</t>
        </is>
      </c>
      <c r="B176" t="inlineStr">
        <is>
          <t>Buffer</t>
        </is>
      </c>
      <c r="C176" t="n">
        <v>1.1851186875</v>
      </c>
      <c r="D176" t="n">
        <v>0.008473000000000001</v>
      </c>
      <c r="E176" t="n">
        <v>0.063</v>
      </c>
      <c r="F176" t="n">
        <v>0.052</v>
      </c>
      <c r="G176" t="n">
        <v>0.142</v>
      </c>
      <c r="H176" t="n">
        <v>0.118</v>
      </c>
      <c r="I176">
        <f>((D182) + (D177 + D178 + D179 + D180 + D181))</f>
        <v/>
      </c>
      <c r="J176">
        <f>(((D182) + (D177 + D178 + D179 + D180 + D181))*C176)</f>
        <v/>
      </c>
    </row>
    <row r="177">
      <c r="A177" t="inlineStr">
        <is>
          <t>INT_L_X8Y53/WW2BEG2</t>
        </is>
      </c>
      <c r="B177" t="inlineStr">
        <is>
          <t>Part of wire</t>
        </is>
      </c>
      <c r="C177" t="n">
        <v>0</v>
      </c>
      <c r="D177" t="n">
        <v>0</v>
      </c>
    </row>
    <row r="178">
      <c r="A178" t="inlineStr">
        <is>
          <t>INT_L_X6Y53/WW2END2</t>
        </is>
      </c>
      <c r="B178" t="inlineStr">
        <is>
          <t>Part of wire</t>
        </is>
      </c>
      <c r="C178" t="n">
        <v>0</v>
      </c>
      <c r="D178" t="n">
        <v>0</v>
      </c>
    </row>
    <row r="179">
      <c r="A179" t="inlineStr">
        <is>
          <t>CLBLM_L_X8Y53/CLBLM_WW2A2</t>
        </is>
      </c>
      <c r="B179" t="inlineStr">
        <is>
          <t>Part of wire</t>
        </is>
      </c>
      <c r="C179" t="n">
        <v>0</v>
      </c>
      <c r="D179" t="n">
        <v>0</v>
      </c>
    </row>
    <row r="180">
      <c r="A180" t="inlineStr">
        <is>
          <t>CLBLM_R_X7Y53/CLBLM_WW2A2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INT_R_X7Y53/WW2A2</t>
        </is>
      </c>
      <c r="B181" t="inlineStr">
        <is>
          <t>Part of wire</t>
        </is>
      </c>
      <c r="C181" t="n">
        <v>0</v>
      </c>
      <c r="D181" t="n">
        <v>0</v>
      </c>
      <c r="I181">
        <f>(((D177 + D178 + D179 + D180 + D181)/2) + (D182))</f>
        <v/>
      </c>
      <c r="J181">
        <f>((C177 + C178 + C179 + C180 + C181)*(((D177 + D178 + D179 + D180 + D181)/2) + (D182)))</f>
        <v/>
      </c>
    </row>
    <row r="182">
      <c r="A182" t="inlineStr">
        <is>
          <t>INT_L_X6Y53/INT_L.WW2END2-&gt;&gt;NW2BEG3</t>
        </is>
      </c>
      <c r="B182" t="inlineStr">
        <is>
          <t>Buffer</t>
        </is>
      </c>
      <c r="C182" t="n">
        <v>1.1851186875</v>
      </c>
      <c r="D182" t="n">
        <v>0.008473000000000001</v>
      </c>
      <c r="E182" t="n">
        <v>0.043</v>
      </c>
      <c r="F182" t="n">
        <v>0.035</v>
      </c>
      <c r="G182" t="n">
        <v>0.14</v>
      </c>
      <c r="H182" t="n">
        <v>0.116</v>
      </c>
      <c r="I182">
        <f>((D190) + (D183 + D184 + D185 + D186 + D187 + D188 + D189))</f>
        <v/>
      </c>
      <c r="J182">
        <f>(((D190) + (D183 + D184 + D185 + D186 + D187 + D188 + D189))*C182)</f>
        <v/>
      </c>
    </row>
    <row r="183">
      <c r="A183" t="inlineStr">
        <is>
          <t>INT_L_X6Y53/NW2BEG3</t>
        </is>
      </c>
      <c r="B183" t="inlineStr">
        <is>
          <t>Part of wire</t>
        </is>
      </c>
      <c r="C183" t="n">
        <v>0</v>
      </c>
      <c r="D183" t="n">
        <v>0</v>
      </c>
    </row>
    <row r="184">
      <c r="A184" t="inlineStr">
        <is>
          <t>INT_R_X5Y54/NW2END3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INT_L_X6Y54/NW2A3</t>
        </is>
      </c>
      <c r="B185" t="inlineStr">
        <is>
          <t>Part of wire</t>
        </is>
      </c>
      <c r="C185" t="n">
        <v>0</v>
      </c>
      <c r="D185" t="n">
        <v>0</v>
      </c>
    </row>
    <row r="186">
      <c r="A186" t="inlineStr">
        <is>
          <t>BRAM_INT_INTERFACE_L_X6Y54/INT_INTERFACE_NW2A3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BRAM_L_X6Y50/BRAM_NW2A3_4</t>
        </is>
      </c>
      <c r="B187" t="inlineStr">
        <is>
          <t>Part of wire</t>
        </is>
      </c>
      <c r="C187" t="n">
        <v>0.26892</v>
      </c>
      <c r="D187" t="n">
        <v>0.06043</v>
      </c>
    </row>
    <row r="188">
      <c r="A188" t="inlineStr">
        <is>
          <t>VBRK_X18Y57/VBRK_NW2A3</t>
        </is>
      </c>
      <c r="B188" t="inlineStr">
        <is>
          <t>Part of wire</t>
        </is>
      </c>
      <c r="C188" t="n">
        <v>0.01211</v>
      </c>
      <c r="D188" t="n">
        <v>0.00162</v>
      </c>
    </row>
    <row r="189">
      <c r="A189" t="inlineStr">
        <is>
          <t>CLBLM_R_X5Y54/CLBLM_NW2A3</t>
        </is>
      </c>
      <c r="B189" t="inlineStr">
        <is>
          <t>Part of wire</t>
        </is>
      </c>
      <c r="C189" t="n">
        <v>0.091532</v>
      </c>
      <c r="D189" t="n">
        <v>0.005884</v>
      </c>
      <c r="I189">
        <f>(((D183 + D184 + D185 + D186 + D187 + D188 + D189)/2) + (D190))</f>
        <v/>
      </c>
      <c r="J189">
        <f>((C183 + C184 + C185 + C186 + C187 + C188 + C189)*(((D183 + D184 + D185 + D186 + D187 + D188 + D189)/2) + (D190)))</f>
        <v/>
      </c>
    </row>
    <row r="190">
      <c r="A190" t="inlineStr">
        <is>
          <t>INT_R_X5Y54/INT_R.NW2END3-&gt;&gt;WW2BEG2</t>
        </is>
      </c>
      <c r="B190" t="inlineStr">
        <is>
          <t>Buffer</t>
        </is>
      </c>
      <c r="C190" t="n">
        <v>1.1851186875</v>
      </c>
      <c r="D190" t="n">
        <v>0.008473000000000001</v>
      </c>
      <c r="E190" t="n">
        <v>0.063</v>
      </c>
      <c r="F190" t="n">
        <v>0.052</v>
      </c>
      <c r="G190" t="n">
        <v>0.142</v>
      </c>
      <c r="H190" t="n">
        <v>0.118</v>
      </c>
      <c r="I190">
        <f>((D196) + (D191 + D192 + D193 + D194 + D195))</f>
        <v/>
      </c>
      <c r="J190">
        <f>(((D196) + (D191 + D192 + D193 + D194 + D195))*C190)</f>
        <v/>
      </c>
    </row>
    <row r="191">
      <c r="A191" t="inlineStr">
        <is>
          <t>INT_R_X5Y54/WW2BEG2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INT_R_X3Y54/WW2END2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INT_L_X4Y54/WW2A2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CLBLL_L_X4Y54/CLBLL_WW2END2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CLBLM_R_X3Y54/CLBLM_WW2END2</t>
        </is>
      </c>
      <c r="B195" t="inlineStr">
        <is>
          <t>Part of wire</t>
        </is>
      </c>
      <c r="C195" t="n">
        <v>0</v>
      </c>
      <c r="D195" t="n">
        <v>0</v>
      </c>
      <c r="I195">
        <f>(((D191 + D192 + D193 + D194 + D195)/2) + (D196))</f>
        <v/>
      </c>
      <c r="J195">
        <f>((C191 + C192 + C193 + C194 + C195)*(((D191 + D192 + D193 + D194 + D195)/2) + (D196)))</f>
        <v/>
      </c>
    </row>
    <row r="196">
      <c r="A196" t="inlineStr">
        <is>
          <t>INT_R_X3Y54/INT_R.WW2END2-&gt;&gt;IMUX45</t>
        </is>
      </c>
      <c r="B196" t="inlineStr">
        <is>
          <t>Buffer</t>
        </is>
      </c>
      <c r="C196" t="n">
        <v>1.6107141875</v>
      </c>
      <c r="D196" t="n">
        <v>0.007713</v>
      </c>
      <c r="E196" t="n">
        <v>0.047</v>
      </c>
      <c r="F196" t="n">
        <v>0.038</v>
      </c>
      <c r="G196" t="n">
        <v>0.138</v>
      </c>
      <c r="H196" t="n">
        <v>0.114</v>
      </c>
      <c r="I196">
        <f>((((D201) + (D200))) + (D197 + D198))</f>
        <v/>
      </c>
      <c r="J196">
        <f>(((((D201) + (D200))) + (D197 + D198))*C196)</f>
        <v/>
      </c>
    </row>
    <row r="197">
      <c r="A197" t="inlineStr">
        <is>
          <t>INT_R_X3Y54/IMUX45</t>
        </is>
      </c>
      <c r="B197" t="inlineStr">
        <is>
          <t>Part of wire</t>
        </is>
      </c>
      <c r="C197" t="n">
        <v>0</v>
      </c>
      <c r="D197" t="n">
        <v>0</v>
      </c>
    </row>
    <row r="198">
      <c r="A198" t="inlineStr">
        <is>
          <t>CLBLM_R_X3Y54/CLBLM_IMUX45</t>
        </is>
      </c>
      <c r="B198" t="inlineStr">
        <is>
          <t>Part of wire</t>
        </is>
      </c>
      <c r="C198" t="n">
        <v>0</v>
      </c>
      <c r="D198" t="n">
        <v>0</v>
      </c>
      <c r="I198">
        <f>(((D197 + D198)/2) + (((D201) + (D200))))</f>
        <v/>
      </c>
      <c r="J198">
        <f>((C197 + C198)*(((D197 + D198)/2) + (((D201) + (D200)))))</f>
        <v/>
      </c>
    </row>
    <row r="199">
      <c r="A199" t="inlineStr">
        <is>
          <t>CLBLM_R_X3Y54/CLBLM_R.CLBLM_IMUX45-&gt;CLBLM_M_D2</t>
        </is>
      </c>
      <c r="B199" t="inlineStr">
        <is>
          <t>PassTransistor</t>
        </is>
      </c>
      <c r="C199" t="n">
        <v>0</v>
      </c>
      <c r="E199" t="n">
        <v>0</v>
      </c>
      <c r="F199" t="n">
        <v>0</v>
      </c>
      <c r="G199" t="n">
        <v>0</v>
      </c>
      <c r="H199" t="n">
        <v>0</v>
      </c>
      <c r="I199">
        <f>((D201) + (D200))</f>
        <v/>
      </c>
      <c r="J199">
        <f>(((D201) + (D200))*C199)</f>
        <v/>
      </c>
    </row>
    <row r="200">
      <c r="A200" t="inlineStr">
        <is>
          <t>CLBLM_R_X3Y54/CLBLM_M_D2</t>
        </is>
      </c>
      <c r="B200" t="inlineStr">
        <is>
          <t>Part of wire</t>
        </is>
      </c>
      <c r="C200" t="n">
        <v>0</v>
      </c>
      <c r="D200" t="n">
        <v>0</v>
      </c>
      <c r="I200">
        <f>(((D200)/2) + (D201))</f>
        <v/>
      </c>
      <c r="J200">
        <f>((C200)*(((D200)/2) + (D201)))</f>
        <v/>
      </c>
    </row>
    <row r="201">
      <c r="A201" t="inlineStr">
        <is>
          <t>masterReg/register_reg_r1_0_31_18_23/RAMC_D1/WADR1</t>
        </is>
      </c>
      <c r="B201" t="inlineStr">
        <is>
          <t>Inpin</t>
        </is>
      </c>
      <c r="D201" t="n">
        <v>0</v>
      </c>
      <c r="E201" t="n">
        <v>0.219</v>
      </c>
      <c r="F201" t="n">
        <v>0.141</v>
      </c>
      <c r="G201" t="n">
        <v>0.52</v>
      </c>
      <c r="H201" t="n">
        <v>0.293</v>
      </c>
    </row>
    <row r="202">
      <c r="A202" t="inlineStr">
        <is>
          <t>writeReg[1]: Address_register_reg[11]/Q to masterReg/register_reg_r1_0_31_18_23/RAMC_D1/WADR1 sum delays</t>
        </is>
      </c>
      <c r="E202">
        <f>(E2 + E4 + E21 + E40 + E59 + E62 + E97 + E100 + E115 + E124 + E155 + E161 + E173 + E176 + E182 + E190 + E196 + E199 + E201)</f>
        <v/>
      </c>
      <c r="F202">
        <f>(F2 + F4 + F21 + F40 + F59 + F62 + F97 + F100 + F115 + F124 + F155 + F161 + F173 + F176 + F182 + F190 + F196 + F199 + F201)</f>
        <v/>
      </c>
      <c r="G202">
        <f>(G2 + G4 + G21 + G40 + G59 + G62 + G97 + G100 + G115 + G124 + G155 + G161 + G173 + G176 + G182 + G190 + G196 + G199 + G201)</f>
        <v/>
      </c>
      <c r="H202">
        <f>(H2 + H4 + H21 + H40 + H59 + H62 + H97 + H100 + H115 + H124 + H155 + H161 + H173 + H176 + H182 + H190 + H196 + H199 + H201)</f>
        <v/>
      </c>
      <c r="J202">
        <f>(J2 + J3 + J4 + J6 + J21 + J25 + J40 + J47 + J59 + J61 + J62 + J67 + J97 + J99 + J100 + J103 + J115 + J123 + J124 + J126 + J155 + J160 + J161 + J172 + J173 + J175 + J176 + J181 + J182 + J189 + J190 + J195 + J196 + J198 + J199 + J200 + J201)</f>
        <v/>
      </c>
    </row>
    <row r="203">
      <c r="A203" t="inlineStr">
        <is>
          <t>writeReg[1]: Address_register_reg[11]/Q to masterReg/register_reg_r1_0_31_18_23/RAMC_D1/WADR1sum delays + cap delay</t>
        </is>
      </c>
      <c r="E203">
        <f>1000*(E202 + J202)</f>
        <v/>
      </c>
      <c r="F203">
        <f>1000*(F202 + J202)</f>
        <v/>
      </c>
      <c r="G203">
        <f>1000*(G202 + J202)</f>
        <v/>
      </c>
      <c r="H203">
        <f>1000*(H202 + J202)</f>
        <v/>
      </c>
    </row>
    <row r="205">
      <c r="A205" t="inlineStr">
        <is>
          <t>writeReg[1]: Address_register_reg[11]/Q to masterReg/register_reg_r1_0_31_18_23/RAMC_D1/WADR1Total delay (from Vivado)</t>
        </is>
      </c>
      <c r="E205" t="inlineStr">
        <is>
          <t>1596</t>
        </is>
      </c>
      <c r="F205" t="inlineStr">
        <is>
          <t>1363</t>
        </is>
      </c>
      <c r="G205" t="inlineStr">
        <is>
          <t>2633</t>
        </is>
      </c>
      <c r="H205" t="inlineStr">
        <is>
          <t>2143</t>
        </is>
      </c>
    </row>
    <row r="207">
      <c r="A207" t="inlineStr">
        <is>
          <t>INT_L_X8Y53/INT_L.WR1END3-&gt;&gt;IMUX_L45</t>
        </is>
      </c>
      <c r="B207" t="inlineStr">
        <is>
          <t>Buffer</t>
        </is>
      </c>
      <c r="C207" t="n">
        <v>1.6107141875</v>
      </c>
      <c r="D207" t="n">
        <v>0.007713</v>
      </c>
      <c r="E207" t="n">
        <v>0.047</v>
      </c>
      <c r="F207" t="n">
        <v>0.038</v>
      </c>
      <c r="G207" t="n">
        <v>0.138</v>
      </c>
      <c r="H207" t="n">
        <v>0.114</v>
      </c>
      <c r="I207">
        <f>((((D212) + (D211))) + (D208 + D209))</f>
        <v/>
      </c>
      <c r="J207">
        <f>(((((D212) + (D211))) + (D208 + D209))*C207)</f>
        <v/>
      </c>
    </row>
    <row r="208">
      <c r="A208" t="inlineStr">
        <is>
          <t>INT_L_X8Y53/IMUX_L45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CLBLM_L_X8Y53/CLBLM_IMUX45</t>
        </is>
      </c>
      <c r="B209" t="inlineStr">
        <is>
          <t>Part of wire</t>
        </is>
      </c>
      <c r="C209" t="n">
        <v>0</v>
      </c>
      <c r="D209" t="n">
        <v>0</v>
      </c>
      <c r="I209">
        <f>(((D208 + D209)/2) + (((D212) + (D211))))</f>
        <v/>
      </c>
      <c r="J209">
        <f>((C208 + C209)*(((D208 + D209)/2) + (((D212) + (D211)))))</f>
        <v/>
      </c>
    </row>
    <row r="210">
      <c r="A210" t="inlineStr">
        <is>
          <t>CLBLM_L_X8Y53/CLBLM_L.CLBLM_IMUX45-&gt;CLBLM_M_D2</t>
        </is>
      </c>
      <c r="B210" t="inlineStr">
        <is>
          <t>PassTransistor</t>
        </is>
      </c>
      <c r="C210" t="n">
        <v>0</v>
      </c>
      <c r="E210" t="n">
        <v>0</v>
      </c>
      <c r="F210" t="n">
        <v>0</v>
      </c>
      <c r="G210" t="n">
        <v>0</v>
      </c>
      <c r="H210" t="n">
        <v>0</v>
      </c>
      <c r="I210">
        <f>((D212) + (D211))</f>
        <v/>
      </c>
      <c r="J210">
        <f>(((D212) + (D211))*C210)</f>
        <v/>
      </c>
    </row>
    <row r="211">
      <c r="A211" t="inlineStr">
        <is>
          <t>CLBLM_L_X8Y53/CLBLM_M_D2</t>
        </is>
      </c>
      <c r="B211" t="inlineStr">
        <is>
          <t>Part of wire</t>
        </is>
      </c>
      <c r="C211" t="n">
        <v>0</v>
      </c>
      <c r="D211" t="n">
        <v>0</v>
      </c>
      <c r="I211">
        <f>(((D211)/2) + (D212))</f>
        <v/>
      </c>
      <c r="J211">
        <f>((C211)*(((D211)/2) + (D212)))</f>
        <v/>
      </c>
    </row>
    <row r="212">
      <c r="A212" t="inlineStr">
        <is>
          <t>masterReg/register_reg_r1_0_31_24_29/RAMC_D1/WADR1</t>
        </is>
      </c>
      <c r="B212" t="inlineStr">
        <is>
          <t>Inpin</t>
        </is>
      </c>
      <c r="D212" t="n">
        <v>0</v>
      </c>
      <c r="E212" t="n">
        <v>0.219</v>
      </c>
      <c r="F212" t="n">
        <v>0.141</v>
      </c>
      <c r="G212" t="n">
        <v>0.52</v>
      </c>
      <c r="H212" t="n">
        <v>0.293</v>
      </c>
    </row>
    <row r="213">
      <c r="A213" t="inlineStr">
        <is>
          <t>writeReg[1]: Address_register_reg[11]/Q to masterReg/register_reg_r1_0_31_24_29/RAMC_D1/WADR1 sum delays</t>
        </is>
      </c>
      <c r="E213">
        <f>(E2 + E4 + E21 + E40 + E59 + E62 + E97 + E100 + E115 + E124 + E155 + E161 + E173 + E207 + E210 + E212)</f>
        <v/>
      </c>
      <c r="F213">
        <f>(F2 + F4 + F21 + F40 + F59 + F62 + F97 + F100 + F115 + F124 + F155 + F161 + F173 + F207 + F210 + F212)</f>
        <v/>
      </c>
      <c r="G213">
        <f>(G2 + G4 + G21 + G40 + G59 + G62 + G97 + G100 + G115 + G124 + G155 + G161 + G173 + G207 + G210 + G212)</f>
        <v/>
      </c>
      <c r="H213">
        <f>(H2 + H4 + H21 + H40 + H59 + H62 + H97 + H100 + H115 + H124 + H155 + H161 + H173 + H207 + H210 + H212)</f>
        <v/>
      </c>
      <c r="J213">
        <f>(J2 + J3 + J4 + J6 + J21 + J25 + J40 + J47 + J59 + J61 + J62 + J67 + J97 + J99 + J100 + J103 + J115 + J123 + J124 + J126 + J155 + J160 + J161 + J172 + J173 + J175 + J207 + J209 + J210 + J211 + J212)</f>
        <v/>
      </c>
    </row>
    <row r="214">
      <c r="A214" t="inlineStr">
        <is>
          <t>writeReg[1]: Address_register_reg[11]/Q to masterReg/register_reg_r1_0_31_24_29/RAMC_D1/WADR1sum delays + cap delay</t>
        </is>
      </c>
      <c r="E214">
        <f>1000*(E213 + J213)</f>
        <v/>
      </c>
      <c r="F214">
        <f>1000*(F213 + J213)</f>
        <v/>
      </c>
      <c r="G214">
        <f>1000*(G213 + J213)</f>
        <v/>
      </c>
      <c r="H214">
        <f>1000*(H213 + J213)</f>
        <v/>
      </c>
    </row>
    <row r="216">
      <c r="A216" t="inlineStr">
        <is>
          <t>writeReg[1]: Address_register_reg[11]/Q to masterReg/register_reg_r1_0_31_24_29/RAMC_D1/WADR1Total delay (from Vivado)</t>
        </is>
      </c>
      <c r="E216" t="inlineStr">
        <is>
          <t>1313</t>
        </is>
      </c>
      <c r="F216" t="inlineStr">
        <is>
          <t>1110</t>
        </is>
      </c>
      <c r="G216" t="inlineStr">
        <is>
          <t>2179</t>
        </is>
      </c>
      <c r="H216" t="inlineStr">
        <is>
          <t>1749</t>
        </is>
      </c>
    </row>
    <row r="218">
      <c r="A218" t="inlineStr">
        <is>
          <t>INT_R_X5Y53/INT_R.EE2END2-&gt;&gt;EE2BEG2</t>
        </is>
      </c>
      <c r="B218" t="inlineStr">
        <is>
          <t>Buffer</t>
        </is>
      </c>
      <c r="C218" t="n">
        <v>1.1851186875</v>
      </c>
      <c r="D218" t="n">
        <v>0.008473000000000001</v>
      </c>
      <c r="E218" t="n">
        <v>0.06</v>
      </c>
      <c r="F218" t="n">
        <v>0.05</v>
      </c>
      <c r="G218" t="n">
        <v>0.134</v>
      </c>
      <c r="H218" t="n">
        <v>0.111</v>
      </c>
      <c r="I218">
        <f>((D226 + D237) + (D219 + D220 + D221 + D222 + D223 + D224 + D225))</f>
        <v/>
      </c>
      <c r="J218">
        <f>(((D226 + D237) + (D219 + D220 + D221 + D222 + D223 + D224 + D225))*C218)</f>
        <v/>
      </c>
    </row>
    <row r="219">
      <c r="A219" t="inlineStr">
        <is>
          <t>INT_R_X5Y53/EE2BEG2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INT_R_X7Y53/EE2END2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CLBLM_R_X5Y53/CLBLM_EE2BEG2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VBRK_X18Y56/VBRK_EE2BEG2</t>
        </is>
      </c>
      <c r="B222" t="inlineStr">
        <is>
          <t>Part of wire</t>
        </is>
      </c>
      <c r="C222" t="n">
        <v>0.01211</v>
      </c>
      <c r="D222" t="n">
        <v>0.00162</v>
      </c>
    </row>
    <row r="223">
      <c r="A223" t="inlineStr">
        <is>
          <t>BRAM_L_X6Y50/BRAM_EE2BEG2_3</t>
        </is>
      </c>
      <c r="B223" t="inlineStr">
        <is>
          <t>Part of wire</t>
        </is>
      </c>
      <c r="C223" t="n">
        <v>0.26892</v>
      </c>
      <c r="D223" t="n">
        <v>0.06043</v>
      </c>
    </row>
    <row r="224">
      <c r="A224" t="inlineStr">
        <is>
          <t>BRAM_INT_INTERFACE_L_X6Y53/INT_INTERFACE_EE2BEG2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INT_L_X6Y53/EE2A2</t>
        </is>
      </c>
      <c r="B225" t="inlineStr">
        <is>
          <t>Part of wire</t>
        </is>
      </c>
      <c r="C225" t="n">
        <v>0</v>
      </c>
      <c r="D225" t="n">
        <v>0</v>
      </c>
      <c r="I225">
        <f>(((D219 + D220 + D221 + D222 + D223 + D224 + D225)/2) + (D226 + D237))</f>
        <v/>
      </c>
      <c r="J225">
        <f>((C219 + C220 + C221 + C222 + C223 + C224 + C225)*(((D219 + D220 + D221 + D222 + D223 + D224 + D225)/2) + (D226 + D237)))</f>
        <v/>
      </c>
    </row>
    <row r="226">
      <c r="A226" t="inlineStr">
        <is>
          <t>INT_R_X7Y53/INT_R.EE2END2-&gt;&gt;IMUX45</t>
        </is>
      </c>
      <c r="B226" t="inlineStr">
        <is>
          <t>Buffer</t>
        </is>
      </c>
      <c r="C226" t="n">
        <v>1.6107141875</v>
      </c>
      <c r="D226" t="n">
        <v>0.007713</v>
      </c>
      <c r="E226" t="n">
        <v>0.047</v>
      </c>
      <c r="F226" t="n">
        <v>0.038</v>
      </c>
      <c r="G226" t="n">
        <v>0.138</v>
      </c>
      <c r="H226" t="n">
        <v>0.114</v>
      </c>
      <c r="I226">
        <f>((((D231) + (D230))) + (D227 + D228))</f>
        <v/>
      </c>
      <c r="J226">
        <f>(((((D231) + (D230))) + (D227 + D228))*C226)</f>
        <v/>
      </c>
    </row>
    <row r="227">
      <c r="A227" t="inlineStr">
        <is>
          <t>INT_R_X7Y53/IMUX45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CLBLM_R_X7Y53/CLBLM_IMUX45</t>
        </is>
      </c>
      <c r="B228" t="inlineStr">
        <is>
          <t>Part of wire</t>
        </is>
      </c>
      <c r="C228" t="n">
        <v>0</v>
      </c>
      <c r="D228" t="n">
        <v>0</v>
      </c>
      <c r="I228">
        <f>(((D227 + D228)/2) + (((D231) + (D230))))</f>
        <v/>
      </c>
      <c r="J228">
        <f>((C227 + C228)*(((D227 + D228)/2) + (((D231) + (D230)))))</f>
        <v/>
      </c>
    </row>
    <row r="229">
      <c r="A229" t="inlineStr">
        <is>
          <t>CLBLM_R_X7Y53/CLBLM_R.CLBLM_IMUX45-&gt;CLBLM_M_D2</t>
        </is>
      </c>
      <c r="B229" t="inlineStr">
        <is>
          <t>PassTransistor</t>
        </is>
      </c>
      <c r="C229" t="n">
        <v>0</v>
      </c>
      <c r="E229" t="n">
        <v>0</v>
      </c>
      <c r="F229" t="n">
        <v>0</v>
      </c>
      <c r="G229" t="n">
        <v>0</v>
      </c>
      <c r="H229" t="n">
        <v>0</v>
      </c>
      <c r="I229">
        <f>((D231) + (D230))</f>
        <v/>
      </c>
      <c r="J229">
        <f>(((D231) + (D230))*C229)</f>
        <v/>
      </c>
    </row>
    <row r="230">
      <c r="A230" t="inlineStr">
        <is>
          <t>CLBLM_R_X7Y53/CLBLM_M_D2</t>
        </is>
      </c>
      <c r="B230" t="inlineStr">
        <is>
          <t>Part of wire</t>
        </is>
      </c>
      <c r="C230" t="n">
        <v>0</v>
      </c>
      <c r="D230" t="n">
        <v>0</v>
      </c>
      <c r="I230">
        <f>(((D230)/2) + (D231))</f>
        <v/>
      </c>
      <c r="J230">
        <f>((C230)*(((D230)/2) + (D231)))</f>
        <v/>
      </c>
    </row>
    <row r="231">
      <c r="A231" t="inlineStr">
        <is>
          <t>masterReg/register_reg_r2_0_31_24_29/RAMC_D1/WADR1</t>
        </is>
      </c>
      <c r="B231" t="inlineStr">
        <is>
          <t>Inpin</t>
        </is>
      </c>
      <c r="D231" t="n">
        <v>0</v>
      </c>
      <c r="E231" t="n">
        <v>0.219</v>
      </c>
      <c r="F231" t="n">
        <v>0.141</v>
      </c>
      <c r="G231" t="n">
        <v>0.52</v>
      </c>
      <c r="H231" t="n">
        <v>0.293</v>
      </c>
    </row>
    <row r="232">
      <c r="A232" t="inlineStr">
        <is>
          <t>writeReg[1]: Address_register_reg[11]/Q to masterReg/register_reg_r2_0_31_24_29/RAMC_D1/WADR1 sum delays</t>
        </is>
      </c>
      <c r="E232">
        <f>(E2 + E4 + E21 + E40 + E59 + E62 + E97 + E100 + E115 + E124 + E155 + E218 + E226 + E229 + E231)</f>
        <v/>
      </c>
      <c r="F232">
        <f>(F2 + F4 + F21 + F40 + F59 + F62 + F97 + F100 + F115 + F124 + F155 + F218 + F226 + F229 + F231)</f>
        <v/>
      </c>
      <c r="G232">
        <f>(G2 + G4 + G21 + G40 + G59 + G62 + G97 + G100 + G115 + G124 + G155 + G218 + G226 + G229 + G231)</f>
        <v/>
      </c>
      <c r="H232">
        <f>(H2 + H4 + H21 + H40 + H59 + H62 + H97 + H100 + H115 + H124 + H155 + H218 + H226 + H229 + H231)</f>
        <v/>
      </c>
      <c r="J232">
        <f>(J2 + J3 + J4 + J6 + J21 + J25 + J40 + J47 + J59 + J61 + J62 + J67 + J97 + J99 + J100 + J103 + J115 + J123 + J124 + J126 + J155 + J160 + J218 + J225 + J226 + J228 + J229 + J230 + J231)</f>
        <v/>
      </c>
    </row>
    <row r="233">
      <c r="A233" t="inlineStr">
        <is>
          <t>writeReg[1]: Address_register_reg[11]/Q to masterReg/register_reg_r2_0_31_24_29/RAMC_D1/WADR1sum delays + cap delay</t>
        </is>
      </c>
      <c r="E233">
        <f>1000*(E232 + J232)</f>
        <v/>
      </c>
      <c r="F233">
        <f>1000*(F232 + J232)</f>
        <v/>
      </c>
      <c r="G233">
        <f>1000*(G232 + J232)</f>
        <v/>
      </c>
      <c r="H233">
        <f>1000*(H232 + J232)</f>
        <v/>
      </c>
    </row>
    <row r="235">
      <c r="A235" t="inlineStr">
        <is>
          <t>writeReg[1]: Address_register_reg[11]/Q to masterReg/register_reg_r2_0_31_24_29/RAMC_D1/WADR1Total delay (from Vivado)</t>
        </is>
      </c>
      <c r="E235" t="inlineStr">
        <is>
          <t>1252</t>
        </is>
      </c>
      <c r="F235" t="inlineStr">
        <is>
          <t>1060</t>
        </is>
      </c>
      <c r="G235" t="inlineStr">
        <is>
          <t>2048</t>
        </is>
      </c>
      <c r="H235" t="inlineStr">
        <is>
          <t>1640</t>
        </is>
      </c>
    </row>
    <row r="237">
      <c r="A237" t="inlineStr">
        <is>
          <t>INT_R_X7Y53/INT_R.EE2END2-&gt;&gt;EL1BEG1</t>
        </is>
      </c>
      <c r="B237" t="inlineStr">
        <is>
          <t>Buffer</t>
        </is>
      </c>
      <c r="C237" t="n">
        <v>1.16220225</v>
      </c>
      <c r="D237" t="n">
        <v>0.008429000000000001</v>
      </c>
      <c r="E237" t="n">
        <v>0.043</v>
      </c>
      <c r="F237" t="n">
        <v>0.035</v>
      </c>
      <c r="G237" t="n">
        <v>0.124</v>
      </c>
      <c r="H237" t="n">
        <v>0.103</v>
      </c>
      <c r="I237">
        <f>((D242) + (D238 + D239 + D240 + D241))</f>
        <v/>
      </c>
      <c r="J237">
        <f>(((D242) + (D238 + D239 + D240 + D241))*C237)</f>
        <v/>
      </c>
    </row>
    <row r="238">
      <c r="A238" t="inlineStr">
        <is>
          <t>INT_R_X7Y53/EL1BEG1</t>
        </is>
      </c>
      <c r="B238" t="inlineStr">
        <is>
          <t>Part of wire</t>
        </is>
      </c>
      <c r="C238" t="n">
        <v>0</v>
      </c>
      <c r="D238" t="n">
        <v>0</v>
      </c>
    </row>
    <row r="239">
      <c r="A239" t="inlineStr">
        <is>
          <t>INT_L_X8Y53/EL1END1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CLBLM_R_X7Y53/CLBLM_EL1BEG1</t>
        </is>
      </c>
      <c r="B240" t="inlineStr">
        <is>
          <t>Part of wire</t>
        </is>
      </c>
      <c r="C240" t="n">
        <v>0.052151</v>
      </c>
      <c r="D240" t="n">
        <v>0.004690000000000001</v>
      </c>
    </row>
    <row r="241">
      <c r="A241" t="inlineStr">
        <is>
          <t>CLBLM_L_X8Y53/CLBLM_EL1BEG1</t>
        </is>
      </c>
      <c r="B241" t="inlineStr">
        <is>
          <t>Part of wire</t>
        </is>
      </c>
      <c r="C241" t="n">
        <v>0.052151</v>
      </c>
      <c r="D241" t="n">
        <v>0.004690000000000001</v>
      </c>
      <c r="I241">
        <f>(((D238 + D239 + D240 + D241)/2) + (D242))</f>
        <v/>
      </c>
      <c r="J241">
        <f>((C238 + C239 + C240 + C241)*(((D238 + D239 + D240 + D241)/2) + (D242)))</f>
        <v/>
      </c>
    </row>
    <row r="242">
      <c r="A242" t="inlineStr">
        <is>
          <t>INT_L_X8Y53/INT_L.EL1END1-&gt;&gt;NR1BEG1</t>
        </is>
      </c>
      <c r="B242" t="inlineStr">
        <is>
          <t>Buffer</t>
        </is>
      </c>
      <c r="C242" t="n">
        <v>1.16220225</v>
      </c>
      <c r="D242" t="n">
        <v>0.008429000000000001</v>
      </c>
      <c r="E242" t="n">
        <v>0.056</v>
      </c>
      <c r="F242" t="n">
        <v>0.046</v>
      </c>
      <c r="G242" t="n">
        <v>0.132</v>
      </c>
      <c r="H242" t="n">
        <v>0.109</v>
      </c>
      <c r="I242">
        <f>((D245 + D256) + (D243 + D244))</f>
        <v/>
      </c>
      <c r="J242">
        <f>(((D245 + D256) + (D243 + D244))*C242)</f>
        <v/>
      </c>
    </row>
    <row r="243">
      <c r="A243" t="inlineStr">
        <is>
          <t>INT_L_X8Y53/NR1BEG1</t>
        </is>
      </c>
      <c r="B243" t="inlineStr">
        <is>
          <t>Part of wire</t>
        </is>
      </c>
      <c r="C243" t="n">
        <v>0</v>
      </c>
      <c r="D243" t="n">
        <v>0</v>
      </c>
    </row>
    <row r="244">
      <c r="A244" t="inlineStr">
        <is>
          <t>INT_L_X8Y54/NR1END1</t>
        </is>
      </c>
      <c r="B244" t="inlineStr">
        <is>
          <t>Part of wire</t>
        </is>
      </c>
      <c r="C244" t="n">
        <v>0</v>
      </c>
      <c r="D244" t="n">
        <v>0</v>
      </c>
      <c r="I244">
        <f>(((D243 + D244)/2) + (D245 + D256))</f>
        <v/>
      </c>
      <c r="J244">
        <f>((C243 + C244)*(((D243 + D244)/2) + (D245 + D256)))</f>
        <v/>
      </c>
    </row>
    <row r="245">
      <c r="A245" t="inlineStr">
        <is>
          <t>INT_L_X8Y54/INT_L.NR1END1-&gt;&gt;IMUX_L18</t>
        </is>
      </c>
      <c r="B245" t="inlineStr">
        <is>
          <t>Buffer</t>
        </is>
      </c>
      <c r="C245" t="n">
        <v>1.6107141875</v>
      </c>
      <c r="D245" t="n">
        <v>0.007713</v>
      </c>
      <c r="E245" t="n">
        <v>0.047</v>
      </c>
      <c r="F245" t="n">
        <v>0.038</v>
      </c>
      <c r="G245" t="n">
        <v>0.138</v>
      </c>
      <c r="H245" t="n">
        <v>0.114</v>
      </c>
      <c r="I245">
        <f>((((D250) + (D249))) + (D246 + D247))</f>
        <v/>
      </c>
      <c r="J245">
        <f>(((((D250) + (D249))) + (D246 + D247))*C245)</f>
        <v/>
      </c>
    </row>
    <row r="246">
      <c r="A246" t="inlineStr">
        <is>
          <t>INT_L_X8Y54/IMUX_L18</t>
        </is>
      </c>
      <c r="B246" t="inlineStr">
        <is>
          <t>Part of wire</t>
        </is>
      </c>
      <c r="C246" t="n">
        <v>0</v>
      </c>
      <c r="D246" t="n">
        <v>0</v>
      </c>
    </row>
    <row r="247">
      <c r="A247" t="inlineStr">
        <is>
          <t>CLBLM_L_X8Y54/CLBLM_IMUX18</t>
        </is>
      </c>
      <c r="B247" t="inlineStr">
        <is>
          <t>Part of wire</t>
        </is>
      </c>
      <c r="C247" t="n">
        <v>0</v>
      </c>
      <c r="D247" t="n">
        <v>0</v>
      </c>
      <c r="I247">
        <f>(((D246 + D247)/2) + (((D250) + (D249))))</f>
        <v/>
      </c>
      <c r="J247">
        <f>((C246 + C247)*(((D246 + D247)/2) + (((D250) + (D249)))))</f>
        <v/>
      </c>
    </row>
    <row r="248">
      <c r="A248" t="inlineStr">
        <is>
          <t>CLBLM_L_X8Y54/CLBLM_L.CLBLM_IMUX18-&gt;CLBLM_M_B2</t>
        </is>
      </c>
      <c r="B248" t="inlineStr">
        <is>
          <t>PassTransistor</t>
        </is>
      </c>
      <c r="C248" t="n">
        <v>0</v>
      </c>
      <c r="E248" t="n">
        <v>0</v>
      </c>
      <c r="F248" t="n">
        <v>0</v>
      </c>
      <c r="G248" t="n">
        <v>0</v>
      </c>
      <c r="H248" t="n">
        <v>0</v>
      </c>
      <c r="I248">
        <f>((D250) + (D249))</f>
        <v/>
      </c>
      <c r="J248">
        <f>(((D250) + (D249))*C248)</f>
        <v/>
      </c>
    </row>
    <row r="249">
      <c r="A249" t="inlineStr">
        <is>
          <t>CLBLM_L_X8Y54/CLBLM_M_B2</t>
        </is>
      </c>
      <c r="B249" t="inlineStr">
        <is>
          <t>Part of wire</t>
        </is>
      </c>
      <c r="C249" t="n">
        <v>0</v>
      </c>
      <c r="D249" t="n">
        <v>0</v>
      </c>
      <c r="I249">
        <f>(((D249)/2) + (D250))</f>
        <v/>
      </c>
      <c r="J249">
        <f>((C249)*(((D249)/2) + (D250)))</f>
        <v/>
      </c>
    </row>
    <row r="250">
      <c r="A250" t="inlineStr">
        <is>
          <t>masterReg/register_reg_r2_0_31_30_31__0/SP/RADR1</t>
        </is>
      </c>
      <c r="B250" t="inlineStr">
        <is>
          <t>Inpin</t>
        </is>
      </c>
      <c r="D250" t="n">
        <v>0</v>
      </c>
      <c r="E250" t="n">
        <v>0.214</v>
      </c>
      <c r="F250" t="n">
        <v>0.172</v>
      </c>
      <c r="G250" t="n">
        <v>0.504</v>
      </c>
      <c r="H250" t="n">
        <v>0.406</v>
      </c>
    </row>
    <row r="251">
      <c r="A251" t="inlineStr">
        <is>
          <t>writeReg[1]: Address_register_reg[11]/Q to masterReg/register_reg_r2_0_31_30_31__0/SP/RADR1 sum delays</t>
        </is>
      </c>
      <c r="E251">
        <f>(E2 + E4 + E21 + E40 + E59 + E62 + E97 + E100 + E115 + E124 + E155 + E218 + E237 + E242 + E245 + E248 + E250)</f>
        <v/>
      </c>
      <c r="F251">
        <f>(F2 + F4 + F21 + F40 + F59 + F62 + F97 + F100 + F115 + F124 + F155 + F218 + F237 + F242 + F245 + F248 + F250)</f>
        <v/>
      </c>
      <c r="G251">
        <f>(G2 + G4 + G21 + G40 + G59 + G62 + G97 + G100 + G115 + G124 + G155 + G218 + G237 + G242 + G245 + G248 + G250)</f>
        <v/>
      </c>
      <c r="H251">
        <f>(H2 + H4 + H21 + H40 + H59 + H62 + H97 + H100 + H115 + H124 + H155 + H218 + H237 + H242 + H245 + H248 + H250)</f>
        <v/>
      </c>
      <c r="J251">
        <f>(J2 + J3 + J4 + J6 + J21 + J25 + J40 + J47 + J59 + J61 + J62 + J67 + J97 + J99 + J100 + J103 + J115 + J123 + J124 + J126 + J155 + J160 + J218 + J225 + J237 + J241 + J242 + J244 + J245 + J247 + J248 + J249 + J250)</f>
        <v/>
      </c>
    </row>
    <row r="252">
      <c r="A252" t="inlineStr">
        <is>
          <t>writeReg[1]: Address_register_reg[11]/Q to masterReg/register_reg_r2_0_31_30_31__0/SP/RADR1sum delays + cap delay</t>
        </is>
      </c>
      <c r="E252">
        <f>1000*(E251 + J251)</f>
        <v/>
      </c>
      <c r="F252">
        <f>1000*(F251 + J251)</f>
        <v/>
      </c>
      <c r="G252">
        <f>1000*(G251 + J251)</f>
        <v/>
      </c>
      <c r="H252">
        <f>1000*(H251 + J251)</f>
        <v/>
      </c>
    </row>
    <row r="254">
      <c r="A254" t="inlineStr">
        <is>
          <t>writeReg[1]: Address_register_reg[11]/Q to masterReg/register_reg_r2_0_31_30_31__0/SP/RADR1Total delay (from Vivado)</t>
        </is>
      </c>
      <c r="E254" t="inlineStr">
        <is>
          <t>1384</t>
        </is>
      </c>
      <c r="F254" t="inlineStr">
        <is>
          <t>1210</t>
        </is>
      </c>
      <c r="G254" t="inlineStr">
        <is>
          <t>2279</t>
        </is>
      </c>
      <c r="H254" t="inlineStr">
        <is>
          <t>1942</t>
        </is>
      </c>
    </row>
    <row r="256">
      <c r="A256" t="inlineStr">
        <is>
          <t>INT_L_X8Y54/INT_L.NR1END1-&gt;&gt;GFAN1</t>
        </is>
      </c>
      <c r="B256" t="inlineStr">
        <is>
          <t>Buffer</t>
        </is>
      </c>
      <c r="C256" t="n">
        <v>1.64345225</v>
      </c>
      <c r="D256" t="n">
        <v>0.007485</v>
      </c>
      <c r="E256" t="n">
        <v>0.07199999999999999</v>
      </c>
      <c r="F256" t="n">
        <v>0.059</v>
      </c>
      <c r="G256" t="n">
        <v>0.17</v>
      </c>
      <c r="H256" t="n">
        <v>0.141</v>
      </c>
      <c r="I256">
        <f>((D258) + (D257))</f>
        <v/>
      </c>
      <c r="J256">
        <f>(((D258) + (D257))*C256)</f>
        <v/>
      </c>
    </row>
    <row r="257">
      <c r="A257" t="inlineStr">
        <is>
          <t>INT_L_X8Y54/GFAN1</t>
        </is>
      </c>
      <c r="B257" t="inlineStr">
        <is>
          <t>Part of wire</t>
        </is>
      </c>
      <c r="C257" t="n">
        <v>0</v>
      </c>
      <c r="D257" t="n">
        <v>0</v>
      </c>
      <c r="I257">
        <f>(((D257)/2) + (D258))</f>
        <v/>
      </c>
      <c r="J257">
        <f>((C257)*(((D257)/2) + (D258)))</f>
        <v/>
      </c>
    </row>
    <row r="258">
      <c r="A258" t="inlineStr">
        <is>
          <t>INT_L_X8Y54/INT_L.GFAN1-&gt;&gt;IMUX_L45</t>
        </is>
      </c>
      <c r="B258" t="inlineStr">
        <is>
          <t>Buffer</t>
        </is>
      </c>
      <c r="C258" t="n">
        <v>1.6107141875</v>
      </c>
      <c r="D258" t="n">
        <v>0.007713</v>
      </c>
      <c r="E258" t="n">
        <v>0.047</v>
      </c>
      <c r="F258" t="n">
        <v>0.038</v>
      </c>
      <c r="G258" t="n">
        <v>0.138</v>
      </c>
      <c r="H258" t="n">
        <v>0.114</v>
      </c>
      <c r="I258">
        <f>((((D263) + (D262))) + (D259 + D260))</f>
        <v/>
      </c>
      <c r="J258">
        <f>(((((D263) + (D262))) + (D259 + D260))*C258)</f>
        <v/>
      </c>
    </row>
    <row r="259">
      <c r="A259" t="inlineStr">
        <is>
          <t>INT_L_X8Y54/IMUX_L45</t>
        </is>
      </c>
      <c r="B259" t="inlineStr">
        <is>
          <t>Part of wire</t>
        </is>
      </c>
      <c r="C259" t="n">
        <v>0</v>
      </c>
      <c r="D259" t="n">
        <v>0</v>
      </c>
    </row>
    <row r="260">
      <c r="A260" t="inlineStr">
        <is>
          <t>CLBLM_L_X8Y54/CLBLM_IMUX45</t>
        </is>
      </c>
      <c r="B260" t="inlineStr">
        <is>
          <t>Part of wire</t>
        </is>
      </c>
      <c r="C260" t="n">
        <v>0</v>
      </c>
      <c r="D260" t="n">
        <v>0</v>
      </c>
      <c r="I260">
        <f>(((D259 + D260)/2) + (((D263) + (D262))))</f>
        <v/>
      </c>
      <c r="J260">
        <f>((C259 + C260)*(((D259 + D260)/2) + (((D263) + (D262)))))</f>
        <v/>
      </c>
    </row>
    <row r="261">
      <c r="A261" t="inlineStr">
        <is>
          <t>CLBLM_L_X8Y54/CLBLM_L.CLBLM_IMUX45-&gt;CLBLM_M_D2</t>
        </is>
      </c>
      <c r="B261" t="inlineStr">
        <is>
          <t>PassTransistor</t>
        </is>
      </c>
      <c r="C261" t="n">
        <v>0</v>
      </c>
      <c r="E261" t="n">
        <v>0</v>
      </c>
      <c r="F261" t="n">
        <v>0</v>
      </c>
      <c r="G261" t="n">
        <v>0</v>
      </c>
      <c r="H261" t="n">
        <v>0</v>
      </c>
      <c r="I261">
        <f>((D263) + (D262))</f>
        <v/>
      </c>
      <c r="J261">
        <f>(((D263) + (D262))*C261)</f>
        <v/>
      </c>
    </row>
    <row r="262">
      <c r="A262" t="inlineStr">
        <is>
          <t>CLBLM_L_X8Y54/CLBLM_M_D2</t>
        </is>
      </c>
      <c r="B262" t="inlineStr">
        <is>
          <t>Part of wire</t>
        </is>
      </c>
      <c r="C262" t="n">
        <v>0</v>
      </c>
      <c r="D262" t="n">
        <v>0</v>
      </c>
      <c r="I262">
        <f>(((D262)/2) + (D263))</f>
        <v/>
      </c>
      <c r="J262">
        <f>((C262)*(((D262)/2) + (D263)))</f>
        <v/>
      </c>
    </row>
    <row r="263">
      <c r="A263" t="inlineStr">
        <is>
          <t>masterReg/register_reg_r2_0_31_30_31__0/SP/WADR1</t>
        </is>
      </c>
      <c r="B263" t="inlineStr">
        <is>
          <t>Inpin</t>
        </is>
      </c>
      <c r="D263" t="n">
        <v>0</v>
      </c>
      <c r="E263" t="n">
        <v>0.219</v>
      </c>
      <c r="F263" t="n">
        <v>0.141</v>
      </c>
      <c r="G263" t="n">
        <v>0.52</v>
      </c>
      <c r="H263" t="n">
        <v>0.293</v>
      </c>
    </row>
    <row r="264">
      <c r="A264" t="inlineStr">
        <is>
          <t>writeReg[1]: Address_register_reg[11]/Q to masterReg/register_reg_r2_0_31_30_31__0/SP/WADR1 sum delays</t>
        </is>
      </c>
      <c r="E264">
        <f>(E2 + E4 + E21 + E40 + E59 + E62 + E97 + E100 + E115 + E124 + E155 + E218 + E237 + E242 + E256 + E258 + E261 + E263)</f>
        <v/>
      </c>
      <c r="F264">
        <f>(F2 + F4 + F21 + F40 + F59 + F62 + F97 + F100 + F115 + F124 + F155 + F218 + F237 + F242 + F256 + F258 + F261 + F263)</f>
        <v/>
      </c>
      <c r="G264">
        <f>(G2 + G4 + G21 + G40 + G59 + G62 + G97 + G100 + G115 + G124 + G155 + G218 + G237 + G242 + G256 + G258 + G261 + G263)</f>
        <v/>
      </c>
      <c r="H264">
        <f>(H2 + H4 + H21 + H40 + H59 + H62 + H97 + H100 + H115 + H124 + H155 + H218 + H237 + H242 + H256 + H258 + H261 + H263)</f>
        <v/>
      </c>
      <c r="J264">
        <f>(J2 + J3 + J4 + J6 + J21 + J25 + J40 + J47 + J59 + J61 + J62 + J67 + J97 + J99 + J100 + J103 + J115 + J123 + J124 + J126 + J155 + J160 + J218 + J225 + J237 + J241 + J242 + J244 + J256 + J257 + J258 + J260 + J261 + J262 + J263)</f>
        <v/>
      </c>
    </row>
    <row r="265">
      <c r="A265" t="inlineStr">
        <is>
          <t>writeReg[1]: Address_register_reg[11]/Q to masterReg/register_reg_r2_0_31_30_31__0/SP/WADR1sum delays + cap delay</t>
        </is>
      </c>
      <c r="E265">
        <f>1000*(E264 + J264)</f>
        <v/>
      </c>
      <c r="F265">
        <f>1000*(F264 + J264)</f>
        <v/>
      </c>
      <c r="G265">
        <f>1000*(G264 + J264)</f>
        <v/>
      </c>
      <c r="H265">
        <f>1000*(H264 + J264)</f>
        <v/>
      </c>
    </row>
    <row r="267">
      <c r="A267" t="inlineStr">
        <is>
          <t>writeReg[1]: Address_register_reg[11]/Q to masterReg/register_reg_r2_0_31_30_31__0/SP/WADR1Total delay (from Vivado)</t>
        </is>
      </c>
      <c r="E267" t="inlineStr">
        <is>
          <t>1473</t>
        </is>
      </c>
      <c r="F267" t="inlineStr">
        <is>
          <t>1250</t>
        </is>
      </c>
      <c r="G267" t="inlineStr">
        <is>
          <t>2436</t>
        </is>
      </c>
      <c r="H267" t="inlineStr">
        <is>
          <t>1969</t>
        </is>
      </c>
    </row>
    <row r="269">
      <c r="A269" t="inlineStr">
        <is>
          <t>INT_L_X8Y44/INT_L.LOGIC_OUTS_L1-&gt;&gt;NE6BEG1</t>
        </is>
      </c>
      <c r="B269" t="inlineStr">
        <is>
          <t>Buffer</t>
        </is>
      </c>
      <c r="C269" t="n">
        <v>1.5845231875</v>
      </c>
      <c r="D269" t="n">
        <v>0.009979</v>
      </c>
      <c r="E269" t="n">
        <v>0.076</v>
      </c>
      <c r="F269" t="n">
        <v>0.062</v>
      </c>
      <c r="G269" t="n">
        <v>0.176</v>
      </c>
      <c r="H269" t="n">
        <v>0.145</v>
      </c>
      <c r="I269">
        <f>((D281) + (D270 + D271 + D272 + D273 + D274 + D275 + D276 + D277 + D278 + D279 + D280))</f>
        <v/>
      </c>
      <c r="J269">
        <f>(((D281) + (D270 + D271 + D272 + D273 + D274 + D275 + D276 + D277 + D278 + D279 + D280))*C269)</f>
        <v/>
      </c>
    </row>
    <row r="270">
      <c r="A270" t="inlineStr">
        <is>
          <t>INT_L_X8Y44/NE6BEG1</t>
        </is>
      </c>
      <c r="B270" t="inlineStr">
        <is>
          <t>Part of wire</t>
        </is>
      </c>
      <c r="C270" t="n">
        <v>0</v>
      </c>
      <c r="D270" t="n">
        <v>0</v>
      </c>
    </row>
    <row r="271">
      <c r="A271" t="inlineStr">
        <is>
          <t>INT_L_X10Y48/NE6END1</t>
        </is>
      </c>
      <c r="B271" t="inlineStr">
        <is>
          <t>Part of wire</t>
        </is>
      </c>
      <c r="C271" t="n">
        <v>0</v>
      </c>
      <c r="D271" t="n">
        <v>0</v>
      </c>
    </row>
    <row r="272">
      <c r="A272" t="inlineStr">
        <is>
          <t>INT_R_X9Y44/NE6A1</t>
        </is>
      </c>
      <c r="B272" t="inlineStr">
        <is>
          <t>Part of wire</t>
        </is>
      </c>
      <c r="C272" t="n">
        <v>0</v>
      </c>
      <c r="D272" t="n">
        <v>0</v>
      </c>
    </row>
    <row r="273">
      <c r="A273" t="inlineStr">
        <is>
          <t>INT_R_X9Y45/NE6B1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INT_R_X9Y46/NE6C1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INT_R_X9Y47/NE6D1</t>
        </is>
      </c>
      <c r="B275" t="inlineStr">
        <is>
          <t>Part of wire</t>
        </is>
      </c>
      <c r="C275" t="n">
        <v>0</v>
      </c>
      <c r="D275" t="n">
        <v>0</v>
      </c>
    </row>
    <row r="276">
      <c r="A276" t="inlineStr">
        <is>
          <t>INT_R_X9Y48/NE6E1</t>
        </is>
      </c>
      <c r="B276" t="inlineStr">
        <is>
          <t>Part of wire</t>
        </is>
      </c>
      <c r="C276" t="n">
        <v>0</v>
      </c>
      <c r="D276" t="n">
        <v>0</v>
      </c>
    </row>
    <row r="277">
      <c r="A277" t="inlineStr">
        <is>
          <t>INT_INTERFACE_R_X9Y48/INT_INTERFACE_NE4C1</t>
        </is>
      </c>
      <c r="B277" t="inlineStr">
        <is>
          <t>Part of wire</t>
        </is>
      </c>
      <c r="C277" t="n">
        <v>0</v>
      </c>
      <c r="D277" t="n">
        <v>0</v>
      </c>
    </row>
    <row r="278">
      <c r="A278" t="inlineStr">
        <is>
          <t>DSP_R_X9Y45/DSP_NE4C1_3</t>
        </is>
      </c>
      <c r="B278" t="inlineStr">
        <is>
          <t>Part of wire</t>
        </is>
      </c>
      <c r="C278" t="n">
        <v>0.04743</v>
      </c>
      <c r="D278" t="n">
        <v>0.011</v>
      </c>
    </row>
    <row r="279">
      <c r="A279" t="inlineStr">
        <is>
          <t>VBRK_X29Y50/VBRK_NE4C1</t>
        </is>
      </c>
      <c r="B279" t="inlineStr">
        <is>
          <t>Part of wire</t>
        </is>
      </c>
      <c r="C279" t="n">
        <v>0.01211</v>
      </c>
      <c r="D279" t="n">
        <v>0.00162</v>
      </c>
    </row>
    <row r="280">
      <c r="A280" t="inlineStr">
        <is>
          <t>CLBLM_L_X10Y48/CLBLM_NE4C1</t>
        </is>
      </c>
      <c r="B280" t="inlineStr">
        <is>
          <t>Part of wire</t>
        </is>
      </c>
      <c r="C280" t="n">
        <v>0</v>
      </c>
      <c r="D280" t="n">
        <v>0</v>
      </c>
      <c r="I280">
        <f>(((D270 + D271 + D272 + D273 + D274 + D275 + D276 + D277 + D278 + D279 + D280)/2) + (D281))</f>
        <v/>
      </c>
      <c r="J280">
        <f>((C270 + C271 + C272 + C273 + C274 + C275 + C276 + C277 + C278 + C279 + C280)*(((D270 + D271 + D272 + D273 + D274 + D275 + D276 + D277 + D278 + D279 + D280)/2) + (D281)))</f>
        <v/>
      </c>
    </row>
    <row r="281">
      <c r="A281" t="inlineStr">
        <is>
          <t>INT_L_X10Y48/INT_L.NE6END1-&gt;&gt;WR1BEG2</t>
        </is>
      </c>
      <c r="B281" t="inlineStr">
        <is>
          <t>Buffer</t>
        </is>
      </c>
      <c r="C281" t="n">
        <v>1.16220225</v>
      </c>
      <c r="D281" t="n">
        <v>0.008429000000000001</v>
      </c>
      <c r="E281" t="n">
        <v>0.043</v>
      </c>
      <c r="F281" t="n">
        <v>0.035</v>
      </c>
      <c r="G281" t="n">
        <v>0.123</v>
      </c>
      <c r="H281" t="n">
        <v>0.102</v>
      </c>
      <c r="I281">
        <f>((D288) + (D282 + D283 + D284 + D285 + D286 + D287))</f>
        <v/>
      </c>
      <c r="J281">
        <f>(((D288) + (D282 + D283 + D284 + D285 + D286 + D287))*C281)</f>
        <v/>
      </c>
    </row>
    <row r="282">
      <c r="A282" t="inlineStr">
        <is>
          <t>INT_L_X10Y48/WR1BEG2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INT_R_X9Y48/WR1END2</t>
        </is>
      </c>
      <c r="B283" t="inlineStr">
        <is>
          <t>Part of wire</t>
        </is>
      </c>
      <c r="C283" t="n">
        <v>0</v>
      </c>
      <c r="D283" t="n">
        <v>0</v>
      </c>
    </row>
    <row r="284">
      <c r="A284" t="inlineStr">
        <is>
          <t>CLBLM_L_X10Y48/CLBLM_WR1END2</t>
        </is>
      </c>
      <c r="B284" t="inlineStr">
        <is>
          <t>Part of wire</t>
        </is>
      </c>
      <c r="C284" t="n">
        <v>0.09451000000000001</v>
      </c>
      <c r="D284" t="n">
        <v>0.005801</v>
      </c>
    </row>
    <row r="285">
      <c r="A285" t="inlineStr">
        <is>
          <t>VBRK_X29Y50/VBRK_WR1END2</t>
        </is>
      </c>
      <c r="B285" t="inlineStr">
        <is>
          <t>Part of wire</t>
        </is>
      </c>
      <c r="C285" t="n">
        <v>0.01211</v>
      </c>
      <c r="D285" t="n">
        <v>0.00162</v>
      </c>
    </row>
    <row r="286">
      <c r="A286" t="inlineStr">
        <is>
          <t>DSP_R_X9Y45/DSP_WR1END2_3</t>
        </is>
      </c>
      <c r="B286" t="inlineStr">
        <is>
          <t>Part of wire</t>
        </is>
      </c>
      <c r="C286" t="n">
        <v>0.04743</v>
      </c>
      <c r="D286" t="n">
        <v>0.0119</v>
      </c>
    </row>
    <row r="287">
      <c r="A287" t="inlineStr">
        <is>
          <t>INT_INTERFACE_R_X9Y48/INT_INTERFACE_WR1END2</t>
        </is>
      </c>
      <c r="B287" t="inlineStr">
        <is>
          <t>Part of wire</t>
        </is>
      </c>
      <c r="C287" t="n">
        <v>0</v>
      </c>
      <c r="D287" t="n">
        <v>0</v>
      </c>
      <c r="I287">
        <f>(((D282 + D283 + D284 + D285 + D286 + D287)/2) + (D288))</f>
        <v/>
      </c>
      <c r="J287">
        <f>((C282 + C283 + C284 + C285 + C286 + C287)*(((D282 + D283 + D284 + D285 + D286 + D287)/2) + (D288)))</f>
        <v/>
      </c>
    </row>
    <row r="288">
      <c r="A288" t="inlineStr">
        <is>
          <t>INT_R_X9Y48/INT_R.WR1END2-&gt;&gt;WR1BEG3</t>
        </is>
      </c>
      <c r="B288" t="inlineStr">
        <is>
          <t>Buffer</t>
        </is>
      </c>
      <c r="C288" t="n">
        <v>1.16220225</v>
      </c>
      <c r="D288" t="n">
        <v>0.008429000000000001</v>
      </c>
      <c r="E288" t="n">
        <v>0.043</v>
      </c>
      <c r="F288" t="n">
        <v>0.035</v>
      </c>
      <c r="G288" t="n">
        <v>0.123</v>
      </c>
      <c r="H288" t="n">
        <v>0.102</v>
      </c>
      <c r="I288">
        <f>((D291 + D309) + (D289 + D290))</f>
        <v/>
      </c>
      <c r="J288">
        <f>(((D291 + D309) + (D289 + D290))*C288)</f>
        <v/>
      </c>
    </row>
    <row r="289">
      <c r="A289" t="inlineStr">
        <is>
          <t>INT_R_X9Y48/WR1BEG3</t>
        </is>
      </c>
      <c r="B289" t="inlineStr">
        <is>
          <t>Part of wire</t>
        </is>
      </c>
      <c r="C289" t="n">
        <v>0</v>
      </c>
      <c r="D289" t="n">
        <v>0</v>
      </c>
    </row>
    <row r="290">
      <c r="A290" t="inlineStr">
        <is>
          <t>INT_L_X8Y48/WR1END3</t>
        </is>
      </c>
      <c r="B290" t="inlineStr">
        <is>
          <t>Part of wire</t>
        </is>
      </c>
      <c r="C290" t="n">
        <v>0</v>
      </c>
      <c r="D290" t="n">
        <v>0</v>
      </c>
      <c r="I290">
        <f>(((D289 + D290)/2) + (D291 + D309))</f>
        <v/>
      </c>
      <c r="J290">
        <f>((C289 + C290)*(((D289 + D290)/2) + (D291 + D309)))</f>
        <v/>
      </c>
    </row>
    <row r="291">
      <c r="A291" t="inlineStr">
        <is>
          <t>INT_L_X8Y48/INT_L.WR1END3-&gt;&gt;NL1BEG2</t>
        </is>
      </c>
      <c r="B291" t="inlineStr">
        <is>
          <t>Buffer</t>
        </is>
      </c>
      <c r="C291" t="n">
        <v>1.16220225</v>
      </c>
      <c r="D291" t="n">
        <v>0.008429000000000001</v>
      </c>
      <c r="E291" t="n">
        <v>0.054</v>
      </c>
      <c r="F291" t="n">
        <v>0.044</v>
      </c>
      <c r="G291" t="n">
        <v>0.131</v>
      </c>
      <c r="H291" t="n">
        <v>0.108</v>
      </c>
      <c r="I291">
        <f>((D294) + (D292 + D293))</f>
        <v/>
      </c>
      <c r="J291">
        <f>(((D294) + (D292 + D293))*C291)</f>
        <v/>
      </c>
    </row>
    <row r="292">
      <c r="A292" t="inlineStr">
        <is>
          <t>INT_L_X8Y48/NL1BEG2</t>
        </is>
      </c>
      <c r="B292" t="inlineStr">
        <is>
          <t>Part of wire</t>
        </is>
      </c>
      <c r="C292" t="n">
        <v>0</v>
      </c>
      <c r="D292" t="n">
        <v>0</v>
      </c>
    </row>
    <row r="293">
      <c r="A293" t="inlineStr">
        <is>
          <t>INT_L_X8Y49/NL1END2</t>
        </is>
      </c>
      <c r="B293" t="inlineStr">
        <is>
          <t>Part of wire</t>
        </is>
      </c>
      <c r="C293" t="n">
        <v>0</v>
      </c>
      <c r="D293" t="n">
        <v>0</v>
      </c>
      <c r="I293">
        <f>(((D292 + D293)/2) + (D294))</f>
        <v/>
      </c>
      <c r="J293">
        <f>((C292 + C293)*(((D292 + D293)/2) + (D294)))</f>
        <v/>
      </c>
    </row>
    <row r="294">
      <c r="A294" t="inlineStr">
        <is>
          <t>INT_L_X8Y49/INT_L.NL1END2-&gt;&gt;BYP_ALT5</t>
        </is>
      </c>
      <c r="B294" t="inlineStr">
        <is>
          <t>Buffer</t>
        </is>
      </c>
      <c r="C294" t="n">
        <v>0</v>
      </c>
      <c r="D294" t="n">
        <v>0.00757</v>
      </c>
      <c r="E294" t="n">
        <v>0</v>
      </c>
      <c r="F294" t="n">
        <v>0</v>
      </c>
      <c r="G294" t="n">
        <v>0</v>
      </c>
      <c r="H294" t="n">
        <v>0</v>
      </c>
      <c r="I294">
        <f>((D296) + (D295))</f>
        <v/>
      </c>
      <c r="J294">
        <f>(((D296) + (D295))*C294)</f>
        <v/>
      </c>
    </row>
    <row r="295">
      <c r="A295" t="inlineStr">
        <is>
          <t>INT_L_X8Y49/BYP_ALT5</t>
        </is>
      </c>
      <c r="B295" t="inlineStr">
        <is>
          <t>Part of wire</t>
        </is>
      </c>
      <c r="C295" t="n">
        <v>0</v>
      </c>
      <c r="D295" t="n">
        <v>0</v>
      </c>
      <c r="I295">
        <f>(((D295)/2) + (D296))</f>
        <v/>
      </c>
      <c r="J295">
        <f>((C295)*(((D295)/2) + (D296)))</f>
        <v/>
      </c>
    </row>
    <row r="296">
      <c r="A296" t="inlineStr">
        <is>
          <t>INT_L_X8Y49/INT_L.BYP_ALT5-&gt;&gt;BYP_BOUNCE5</t>
        </is>
      </c>
      <c r="B296" t="inlineStr">
        <is>
          <t>Buffer</t>
        </is>
      </c>
      <c r="C296" t="n">
        <v>1.4764880625</v>
      </c>
      <c r="D296" t="n">
        <v>0</v>
      </c>
      <c r="E296" t="n">
        <v>0.059</v>
      </c>
      <c r="F296" t="n">
        <v>0.049</v>
      </c>
      <c r="G296" t="n">
        <v>0.178</v>
      </c>
      <c r="H296" t="n">
        <v>0.147</v>
      </c>
      <c r="I296">
        <f>((D298) + (D297))</f>
        <v/>
      </c>
      <c r="J296">
        <f>(((D298) + (D297))*C296)</f>
        <v/>
      </c>
    </row>
    <row r="297">
      <c r="A297" t="inlineStr">
        <is>
          <t>INT_L_X8Y49/BYP_BOUNCE5</t>
        </is>
      </c>
      <c r="B297" t="inlineStr">
        <is>
          <t>Part of wire</t>
        </is>
      </c>
      <c r="C297" t="n">
        <v>0</v>
      </c>
      <c r="D297" t="n">
        <v>0</v>
      </c>
      <c r="I297">
        <f>(((D297)/2) + (D298))</f>
        <v/>
      </c>
      <c r="J297">
        <f>((C297)*(((D297)/2) + (D298)))</f>
        <v/>
      </c>
    </row>
    <row r="298">
      <c r="A298" t="inlineStr">
        <is>
          <t>INT_L_X8Y49/INT_L.BYP_BOUNCE5-&gt;&gt;IMUX_L45</t>
        </is>
      </c>
      <c r="B298" t="inlineStr">
        <is>
          <t>Buffer</t>
        </is>
      </c>
      <c r="C298" t="n">
        <v>1.6107141875</v>
      </c>
      <c r="D298" t="n">
        <v>0.007713</v>
      </c>
      <c r="E298" t="n">
        <v>0.047</v>
      </c>
      <c r="F298" t="n">
        <v>0.038</v>
      </c>
      <c r="G298" t="n">
        <v>0.138</v>
      </c>
      <c r="H298" t="n">
        <v>0.114</v>
      </c>
      <c r="I298">
        <f>((((D303) + (D302))) + (D299 + D300))</f>
        <v/>
      </c>
      <c r="J298">
        <f>(((((D303) + (D302))) + (D299 + D300))*C298)</f>
        <v/>
      </c>
    </row>
    <row r="299">
      <c r="A299" t="inlineStr">
        <is>
          <t>INT_L_X8Y49/IMUX_L45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CLBLM_L_X8Y49/CLBLM_IMUX45</t>
        </is>
      </c>
      <c r="B300" t="inlineStr">
        <is>
          <t>Part of wire</t>
        </is>
      </c>
      <c r="C300" t="n">
        <v>0</v>
      </c>
      <c r="D300" t="n">
        <v>0</v>
      </c>
      <c r="I300">
        <f>(((D299 + D300)/2) + (((D303) + (D302))))</f>
        <v/>
      </c>
      <c r="J300">
        <f>((C299 + C300)*(((D299 + D300)/2) + (((D303) + (D302)))))</f>
        <v/>
      </c>
    </row>
    <row r="301">
      <c r="A301" t="inlineStr">
        <is>
          <t>CLBLM_L_X8Y49/CLBLM_L.CLBLM_IMUX45-&gt;CLBLM_M_D2</t>
        </is>
      </c>
      <c r="B301" t="inlineStr">
        <is>
          <t>PassTransistor</t>
        </is>
      </c>
      <c r="C301" t="n">
        <v>0</v>
      </c>
      <c r="E301" t="n">
        <v>0</v>
      </c>
      <c r="F301" t="n">
        <v>0</v>
      </c>
      <c r="G301" t="n">
        <v>0</v>
      </c>
      <c r="H301" t="n">
        <v>0</v>
      </c>
      <c r="I301">
        <f>((D303) + (D302))</f>
        <v/>
      </c>
      <c r="J301">
        <f>(((D303) + (D302))*C301)</f>
        <v/>
      </c>
    </row>
    <row r="302">
      <c r="A302" t="inlineStr">
        <is>
          <t>CLBLM_L_X8Y49/CLBLM_M_D2</t>
        </is>
      </c>
      <c r="B302" t="inlineStr">
        <is>
          <t>Part of wire</t>
        </is>
      </c>
      <c r="C302" t="n">
        <v>0</v>
      </c>
      <c r="D302" t="n">
        <v>0</v>
      </c>
      <c r="I302">
        <f>(((D302)/2) + (D303))</f>
        <v/>
      </c>
      <c r="J302">
        <f>((C302)*(((D302)/2) + (D303)))</f>
        <v/>
      </c>
    </row>
    <row r="303">
      <c r="A303" t="inlineStr">
        <is>
          <t>masterReg/register_reg_r2_0_31_12_17/RAMC_D1/WADR1</t>
        </is>
      </c>
      <c r="B303" t="inlineStr">
        <is>
          <t>Inpin</t>
        </is>
      </c>
      <c r="D303" t="n">
        <v>0</v>
      </c>
      <c r="E303" t="n">
        <v>0.219</v>
      </c>
      <c r="F303" t="n">
        <v>0.141</v>
      </c>
      <c r="G303" t="n">
        <v>0.52</v>
      </c>
      <c r="H303" t="n">
        <v>0.293</v>
      </c>
    </row>
    <row r="304">
      <c r="A304" t="inlineStr">
        <is>
          <t>writeReg[1]: Address_register_reg[11]/Q to masterReg/register_reg_r2_0_31_12_17/RAMC_D1/WADR1 sum delays</t>
        </is>
      </c>
      <c r="E304">
        <f>(E2 + E4 + E269 + E281 + E288 + E291 + E294 + E296 + E298 + E301 + E303)</f>
        <v/>
      </c>
      <c r="F304">
        <f>(F2 + F4 + F269 + F281 + F288 + F291 + F294 + F296 + F298 + F301 + F303)</f>
        <v/>
      </c>
      <c r="G304">
        <f>(G2 + G4 + G269 + G281 + G288 + G291 + G294 + G296 + G298 + G301 + G303)</f>
        <v/>
      </c>
      <c r="H304">
        <f>(H2 + H4 + H269 + H281 + H288 + H291 + H294 + H296 + H298 + H301 + H303)</f>
        <v/>
      </c>
      <c r="J304">
        <f>(J2 + J3 + J4 + J6 + J269 + J280 + J281 + J287 + J288 + J290 + J291 + J293 + J294 + J295 + J296 + J297 + J298 + J300 + J301 + J302 + J303)</f>
        <v/>
      </c>
    </row>
    <row r="305">
      <c r="A305" t="inlineStr">
        <is>
          <t>writeReg[1]: Address_register_reg[11]/Q to masterReg/register_reg_r2_0_31_12_17/RAMC_D1/WADR1sum delays + cap delay</t>
        </is>
      </c>
      <c r="E305">
        <f>1000*(E304 + J304)</f>
        <v/>
      </c>
      <c r="F305">
        <f>1000*(F304 + J304)</f>
        <v/>
      </c>
      <c r="G305">
        <f>1000*(G304 + J304)</f>
        <v/>
      </c>
      <c r="H305">
        <f>1000*(H304 + J304)</f>
        <v/>
      </c>
    </row>
    <row r="307">
      <c r="A307" t="inlineStr">
        <is>
          <t>writeReg[1]: Address_register_reg[11]/Q to masterReg/register_reg_r2_0_31_12_17/RAMC_D1/WADR1Total delay (from Vivado)</t>
        </is>
      </c>
      <c r="E307" t="inlineStr">
        <is>
          <t>678</t>
        </is>
      </c>
      <c r="F307" t="inlineStr">
        <is>
          <t>541</t>
        </is>
      </c>
      <c r="G307" t="inlineStr">
        <is>
          <t>1262</t>
        </is>
      </c>
      <c r="H307" t="inlineStr">
        <is>
          <t>949</t>
        </is>
      </c>
    </row>
    <row r="309">
      <c r="A309" t="inlineStr">
        <is>
          <t>INT_L_X8Y48/INT_L.WR1END3-&gt;&gt;IMUX_L45</t>
        </is>
      </c>
      <c r="B309" t="inlineStr">
        <is>
          <t>Buffer</t>
        </is>
      </c>
      <c r="C309" t="n">
        <v>1.6107141875</v>
      </c>
      <c r="D309" t="n">
        <v>0.007713</v>
      </c>
      <c r="E309" t="n">
        <v>0.047</v>
      </c>
      <c r="F309" t="n">
        <v>0.038</v>
      </c>
      <c r="G309" t="n">
        <v>0.138</v>
      </c>
      <c r="H309" t="n">
        <v>0.114</v>
      </c>
      <c r="I309">
        <f>((((D314) + (D313))) + (D310 + D311))</f>
        <v/>
      </c>
      <c r="J309">
        <f>(((((D314) + (D313))) + (D310 + D311))*C309)</f>
        <v/>
      </c>
    </row>
    <row r="310">
      <c r="A310" t="inlineStr">
        <is>
          <t>INT_L_X8Y48/IMUX_L45</t>
        </is>
      </c>
      <c r="B310" t="inlineStr">
        <is>
          <t>Part of wire</t>
        </is>
      </c>
      <c r="C310" t="n">
        <v>0</v>
      </c>
      <c r="D310" t="n">
        <v>0</v>
      </c>
    </row>
    <row r="311">
      <c r="A311" t="inlineStr">
        <is>
          <t>CLBLM_L_X8Y48/CLBLM_IMUX45</t>
        </is>
      </c>
      <c r="B311" t="inlineStr">
        <is>
          <t>Part of wire</t>
        </is>
      </c>
      <c r="C311" t="n">
        <v>0</v>
      </c>
      <c r="D311" t="n">
        <v>0</v>
      </c>
      <c r="I311">
        <f>(((D310 + D311)/2) + (((D314) + (D313))))</f>
        <v/>
      </c>
      <c r="J311">
        <f>((C310 + C311)*(((D310 + D311)/2) + (((D314) + (D313)))))</f>
        <v/>
      </c>
    </row>
    <row r="312">
      <c r="A312" t="inlineStr">
        <is>
          <t>CLBLM_L_X8Y48/CLBLM_L.CLBLM_IMUX45-&gt;CLBLM_M_D2</t>
        </is>
      </c>
      <c r="B312" t="inlineStr">
        <is>
          <t>PassTransistor</t>
        </is>
      </c>
      <c r="C312" t="n">
        <v>0</v>
      </c>
      <c r="E312" t="n">
        <v>0</v>
      </c>
      <c r="F312" t="n">
        <v>0</v>
      </c>
      <c r="G312" t="n">
        <v>0</v>
      </c>
      <c r="H312" t="n">
        <v>0</v>
      </c>
      <c r="I312">
        <f>((D314) + (D313))</f>
        <v/>
      </c>
      <c r="J312">
        <f>(((D314) + (D313))*C312)</f>
        <v/>
      </c>
    </row>
    <row r="313">
      <c r="A313" t="inlineStr">
        <is>
          <t>CLBLM_L_X8Y48/CLBLM_M_D2</t>
        </is>
      </c>
      <c r="B313" t="inlineStr">
        <is>
          <t>Part of wire</t>
        </is>
      </c>
      <c r="C313" t="n">
        <v>0</v>
      </c>
      <c r="D313" t="n">
        <v>0</v>
      </c>
      <c r="I313">
        <f>(((D313)/2) + (D314))</f>
        <v/>
      </c>
      <c r="J313">
        <f>((C313)*(((D313)/2) + (D314)))</f>
        <v/>
      </c>
    </row>
    <row r="314">
      <c r="A314" t="inlineStr">
        <is>
          <t>masterReg/register_reg_r1_0_31_12_17/RAMC_D1/WADR1</t>
        </is>
      </c>
      <c r="B314" t="inlineStr">
        <is>
          <t>Inpin</t>
        </is>
      </c>
      <c r="D314" t="n">
        <v>0</v>
      </c>
      <c r="E314" t="n">
        <v>0.219</v>
      </c>
      <c r="F314" t="n">
        <v>0.141</v>
      </c>
      <c r="G314" t="n">
        <v>0.52</v>
      </c>
      <c r="H314" t="n">
        <v>0.293</v>
      </c>
    </row>
    <row r="315">
      <c r="A315" t="inlineStr">
        <is>
          <t>writeReg[1]: Address_register_reg[11]/Q to masterReg/register_reg_r1_0_31_12_17/RAMC_D1/WADR1 sum delays</t>
        </is>
      </c>
      <c r="E315">
        <f>(E2 + E4 + E269 + E281 + E288 + E309 + E312 + E314)</f>
        <v/>
      </c>
      <c r="F315">
        <f>(F2 + F4 + F269 + F281 + F288 + F309 + F312 + F314)</f>
        <v/>
      </c>
      <c r="G315">
        <f>(G2 + G4 + G269 + G281 + G288 + G309 + G312 + G314)</f>
        <v/>
      </c>
      <c r="H315">
        <f>(H2 + H4 + H269 + H281 + H288 + H309 + H312 + H314)</f>
        <v/>
      </c>
      <c r="J315">
        <f>(J2 + J3 + J4 + J6 + J269 + J280 + J281 + J287 + J288 + J290 + J309 + J311 + J312 + J313 + J314)</f>
        <v/>
      </c>
    </row>
    <row r="316">
      <c r="A316" t="inlineStr">
        <is>
          <t>writeReg[1]: Address_register_reg[11]/Q to masterReg/register_reg_r1_0_31_12_17/RAMC_D1/WADR1sum delays + cap delay</t>
        </is>
      </c>
      <c r="E316">
        <f>1000*(E315 + J315)</f>
        <v/>
      </c>
      <c r="F316">
        <f>1000*(F315 + J315)</f>
        <v/>
      </c>
      <c r="G316">
        <f>1000*(G315 + J315)</f>
        <v/>
      </c>
      <c r="H316">
        <f>1000*(H315 + J315)</f>
        <v/>
      </c>
    </row>
    <row r="318">
      <c r="A318" t="inlineStr">
        <is>
          <t>writeReg[1]: Address_register_reg[11]/Q to masterReg/register_reg_r1_0_31_12_17/RAMC_D1/WADR1Total delay (from Vivado)</t>
        </is>
      </c>
      <c r="E318" t="inlineStr">
        <is>
          <t>547</t>
        </is>
      </c>
      <c r="F318" t="inlineStr">
        <is>
          <t>430</t>
        </is>
      </c>
      <c r="G318" t="inlineStr">
        <is>
          <t>1010</t>
        </is>
      </c>
      <c r="H318" t="inlineStr">
        <is>
          <t>739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D26) + (D5 + D6))) + (D3))</f>
        <v/>
      </c>
      <c r="J2">
        <f>(C2*((((D7 + D26) + (D5 + D6))) + (D3)))</f>
        <v/>
      </c>
    </row>
    <row r="3">
      <c r="A3" t="inlineStr">
        <is>
          <t>CLBLM_L_X8Y44/CLBLM_M_AQ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D26) + (D5 + D6))))</f>
        <v/>
      </c>
      <c r="J3">
        <f>((C3)*(((D3)/2) + (((D7 + D26) + (D5 + D6)))))</f>
        <v/>
      </c>
    </row>
    <row r="4">
      <c r="A4" t="inlineStr">
        <is>
          <t>CLBLM_L_X8Y44/CLBLM_L.CLBLM_M_AQ-&gt;CLBLM_LOGIC_OUTS4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D26) + (D5 + D6))</f>
        <v/>
      </c>
      <c r="J4">
        <f>(((D7 + D26) + (D5 + D6))*C4)</f>
        <v/>
      </c>
    </row>
    <row r="5">
      <c r="A5" t="inlineStr">
        <is>
          <t>CLBLM_L_X8Y44/CLBLM_LOGIC_OUTS4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D26))</f>
        <v/>
      </c>
      <c r="J6">
        <f>((C5 + C6)*(((D5 + D6)/2) + (D7 + D26)))</f>
        <v/>
      </c>
    </row>
    <row r="7">
      <c r="A7" t="inlineStr">
        <is>
          <t>INT_L_X8Y44/INT_L.LOGIC_OUTS_L4-&gt;&gt;SR1BEG1</t>
        </is>
      </c>
      <c r="B7" t="inlineStr">
        <is>
          <t>Buffer</t>
        </is>
      </c>
      <c r="C7" t="n">
        <v>1.16220225</v>
      </c>
      <c r="D7" t="n">
        <v>0.008429000000000001</v>
      </c>
      <c r="E7" t="n">
        <v>0.056</v>
      </c>
      <c r="F7" t="n">
        <v>0.046</v>
      </c>
      <c r="G7" t="n">
        <v>0.132</v>
      </c>
      <c r="H7" t="n">
        <v>0.109</v>
      </c>
      <c r="I7">
        <f>((D10) + (D8 + D9))</f>
        <v/>
      </c>
      <c r="J7">
        <f>(((D10) + (D8 + D9))*C7)</f>
        <v/>
      </c>
    </row>
    <row r="8">
      <c r="A8" t="inlineStr">
        <is>
          <t>INT_L_X8Y44/SR1BEG1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INT_L_X8Y43/SR1END1</t>
        </is>
      </c>
      <c r="B9" t="inlineStr">
        <is>
          <t>Part of wire</t>
        </is>
      </c>
      <c r="C9" t="n">
        <v>0</v>
      </c>
      <c r="D9" t="n">
        <v>0</v>
      </c>
      <c r="I9">
        <f>(((D8 + D9)/2) + (D10))</f>
        <v/>
      </c>
      <c r="J9">
        <f>((C8 + C9)*(((D8 + D9)/2) + (D10)))</f>
        <v/>
      </c>
    </row>
    <row r="10">
      <c r="A10" t="inlineStr">
        <is>
          <t>INT_L_X8Y43/INT_L.SR1END1-&gt;&gt;BYP_ALT2</t>
        </is>
      </c>
      <c r="B10" t="inlineStr">
        <is>
          <t>Buffer</t>
        </is>
      </c>
      <c r="C10" t="n">
        <v>0</v>
      </c>
      <c r="D10" t="n">
        <v>0.00757</v>
      </c>
      <c r="E10" t="n">
        <v>0</v>
      </c>
      <c r="F10" t="n">
        <v>0</v>
      </c>
      <c r="G10" t="n">
        <v>0</v>
      </c>
      <c r="H10" t="n">
        <v>0</v>
      </c>
      <c r="I10">
        <f>((D12) + (D11))</f>
        <v/>
      </c>
      <c r="J10">
        <f>(((D12) + (D11))*C10)</f>
        <v/>
      </c>
    </row>
    <row r="11">
      <c r="A11" t="inlineStr">
        <is>
          <t>INT_L_X8Y43/BYP_ALT2</t>
        </is>
      </c>
      <c r="B11" t="inlineStr">
        <is>
          <t>Part of wire</t>
        </is>
      </c>
      <c r="C11" t="n">
        <v>0</v>
      </c>
      <c r="D11" t="n">
        <v>0</v>
      </c>
      <c r="I11">
        <f>(((D11)/2) + (D12))</f>
        <v/>
      </c>
      <c r="J11">
        <f>((C11)*(((D11)/2) + (D12)))</f>
        <v/>
      </c>
    </row>
    <row r="12">
      <c r="A12" t="inlineStr">
        <is>
          <t>INT_L_X8Y43/INT_L.BYP_ALT2-&gt;&gt;BYP_BOUNCE2</t>
        </is>
      </c>
      <c r="B12" t="inlineStr">
        <is>
          <t>Buffer</t>
        </is>
      </c>
      <c r="C12" t="n">
        <v>1.4764880625</v>
      </c>
      <c r="D12" t="n">
        <v>0</v>
      </c>
      <c r="E12" t="n">
        <v>0.059</v>
      </c>
      <c r="F12" t="n">
        <v>0.049</v>
      </c>
      <c r="G12" t="n">
        <v>0.178</v>
      </c>
      <c r="H12" t="n">
        <v>0.147</v>
      </c>
      <c r="I12">
        <f>((D15) + (D13 + D14))</f>
        <v/>
      </c>
      <c r="J12">
        <f>(((D15) + (D13 + D14))*C12)</f>
        <v/>
      </c>
    </row>
    <row r="13">
      <c r="A13" t="inlineStr">
        <is>
          <t>INT_L_X8Y43/BYP_BOUNCE2</t>
        </is>
      </c>
      <c r="B13" t="inlineStr">
        <is>
          <t>Part of wire</t>
        </is>
      </c>
      <c r="C13" t="n">
        <v>0</v>
      </c>
      <c r="D13" t="n">
        <v>0</v>
      </c>
    </row>
    <row r="14">
      <c r="A14" t="inlineStr">
        <is>
          <t>INT_L_X8Y44/BYP_BOUNCE_N3_2</t>
        </is>
      </c>
      <c r="B14" t="inlineStr">
        <is>
          <t>Part of wire</t>
        </is>
      </c>
      <c r="C14" t="n">
        <v>0</v>
      </c>
      <c r="D14" t="n">
        <v>0</v>
      </c>
      <c r="I14">
        <f>(((D13 + D14)/2) + (D15))</f>
        <v/>
      </c>
      <c r="J14">
        <f>((C13 + C14)*(((D13 + D14)/2) + (D15)))</f>
        <v/>
      </c>
    </row>
    <row r="15">
      <c r="A15" t="inlineStr">
        <is>
          <t>INT_L_X8Y43/INT_L.BYP_BOUNCE2-&gt;&gt;IMUX_L38</t>
        </is>
      </c>
      <c r="B15" t="inlineStr">
        <is>
          <t>Buffer</t>
        </is>
      </c>
      <c r="C15" t="n">
        <v>1.6107141875</v>
      </c>
      <c r="D15" t="n">
        <v>0.007713</v>
      </c>
      <c r="E15" t="n">
        <v>0.047</v>
      </c>
      <c r="F15" t="n">
        <v>0.038</v>
      </c>
      <c r="G15" t="n">
        <v>0.138</v>
      </c>
      <c r="H15" t="n">
        <v>0.114</v>
      </c>
      <c r="I15">
        <f>((((D20) + (D19))) + (D16 + D17))</f>
        <v/>
      </c>
      <c r="J15">
        <f>(((((D20) + (D19))) + (D16 + D17))*C15)</f>
        <v/>
      </c>
    </row>
    <row r="16">
      <c r="A16" t="inlineStr">
        <is>
          <t>INT_L_X8Y43/IMUX_L38</t>
        </is>
      </c>
      <c r="B16" t="inlineStr">
        <is>
          <t>Part of wire</t>
        </is>
      </c>
      <c r="C16" t="n">
        <v>0</v>
      </c>
      <c r="D16" t="n">
        <v>0</v>
      </c>
    </row>
    <row r="17">
      <c r="A17" t="inlineStr">
        <is>
          <t>CLBLM_L_X8Y43/CLBLM_IMUX38</t>
        </is>
      </c>
      <c r="B17" t="inlineStr">
        <is>
          <t>Part of wire</t>
        </is>
      </c>
      <c r="C17" t="n">
        <v>0</v>
      </c>
      <c r="D17" t="n">
        <v>0</v>
      </c>
      <c r="I17">
        <f>(((D16 + D17)/2) + (((D20) + (D19))))</f>
        <v/>
      </c>
      <c r="J17">
        <f>((C16 + C17)*(((D16 + D17)/2) + (((D20) + (D19)))))</f>
        <v/>
      </c>
    </row>
    <row r="18">
      <c r="A18" t="inlineStr">
        <is>
          <t>CLBLM_L_X8Y43/CLBLM_L.CLBLM_IMUX38-&gt;CLBLM_M_D3</t>
        </is>
      </c>
      <c r="B18" t="inlineStr">
        <is>
          <t>PassTransistor</t>
        </is>
      </c>
      <c r="C18" t="n">
        <v>0</v>
      </c>
      <c r="E18" t="n">
        <v>0</v>
      </c>
      <c r="F18" t="n">
        <v>0</v>
      </c>
      <c r="G18" t="n">
        <v>0</v>
      </c>
      <c r="H18" t="n">
        <v>0</v>
      </c>
      <c r="I18">
        <f>((D20) + (D19))</f>
        <v/>
      </c>
      <c r="J18">
        <f>(((D20) + (D19))*C18)</f>
        <v/>
      </c>
    </row>
    <row r="19">
      <c r="A19" t="inlineStr">
        <is>
          <t>CLBLM_L_X8Y43/CLBLM_M_D3</t>
        </is>
      </c>
      <c r="B19" t="inlineStr">
        <is>
          <t>Part of wire</t>
        </is>
      </c>
      <c r="C19" t="n">
        <v>0</v>
      </c>
      <c r="D19" t="n">
        <v>0</v>
      </c>
      <c r="I19">
        <f>(((D19)/2) + (D20))</f>
        <v/>
      </c>
      <c r="J19">
        <f>((C19)*(((D19)/2) + (D20)))</f>
        <v/>
      </c>
    </row>
    <row r="20">
      <c r="A20" t="inlineStr">
        <is>
          <t>masterReg/register_reg_r2_0_31_6_11/RAMC_D1/WADR2</t>
        </is>
      </c>
      <c r="B20" t="inlineStr">
        <is>
          <t>Inpin</t>
        </is>
      </c>
      <c r="D20" t="n">
        <v>0</v>
      </c>
      <c r="E20" t="n">
        <v>0.144</v>
      </c>
      <c r="F20" t="n">
        <v>0.08799999999999999</v>
      </c>
      <c r="G20" t="n">
        <v>0.377</v>
      </c>
      <c r="H20" t="n">
        <v>0.209</v>
      </c>
    </row>
    <row r="21">
      <c r="A21" t="inlineStr">
        <is>
          <t>writeReg[2]: Address_register_reg[12]/Q to masterReg/register_reg_r2_0_31_6_11/RAMC_D1/WADR2 sum delays</t>
        </is>
      </c>
      <c r="E21">
        <f>(E2 + E4 + E7 + E10 + E12 + E15 + E18 + E20)</f>
        <v/>
      </c>
      <c r="F21">
        <f>(F2 + F4 + F7 + F10 + F12 + F15 + F18 + F20)</f>
        <v/>
      </c>
      <c r="G21">
        <f>(G2 + G4 + G7 + G10 + G12 + G15 + G18 + G20)</f>
        <v/>
      </c>
      <c r="H21">
        <f>(H2 + H4 + H7 + H10 + H12 + H15 + H18 + H20)</f>
        <v/>
      </c>
      <c r="J21">
        <f>(J2 + J3 + J4 + J6 + J7 + J9 + J10 + J11 + J12 + J14 + J15 + J17 + J18 + J19 + J20)</f>
        <v/>
      </c>
    </row>
    <row r="22">
      <c r="A22" t="inlineStr">
        <is>
          <t>writeReg[2]: Address_register_reg[12]/Q to masterReg/register_reg_r2_0_31_6_11/RAMC_D1/WADR2sum delays + cap delay</t>
        </is>
      </c>
      <c r="E22">
        <f>1000*(E21 + J21)</f>
        <v/>
      </c>
      <c r="F22">
        <f>1000*(F21 + J21)</f>
        <v/>
      </c>
      <c r="G22">
        <f>1000*(G21 + J21)</f>
        <v/>
      </c>
      <c r="H22">
        <f>1000*(H21 + J21)</f>
        <v/>
      </c>
    </row>
    <row r="24">
      <c r="A24" t="inlineStr">
        <is>
          <t>writeReg[2]: Address_register_reg[12]/Q to masterReg/register_reg_r2_0_31_6_11/RAMC_D1/WADR2Total delay (from Vivado)</t>
        </is>
      </c>
      <c r="E24" t="inlineStr">
        <is>
          <t>347</t>
        </is>
      </c>
      <c r="F24" t="inlineStr">
        <is>
          <t>262</t>
        </is>
      </c>
      <c r="G24" t="inlineStr">
        <is>
          <t>689</t>
        </is>
      </c>
      <c r="H24" t="inlineStr">
        <is>
          <t>489</t>
        </is>
      </c>
    </row>
    <row r="26">
      <c r="A26" t="inlineStr">
        <is>
          <t>INT_L_X8Y44/INT_L.LOGIC_OUTS_L4-&gt;&gt;WL1BEG_N3</t>
        </is>
      </c>
      <c r="B26" t="inlineStr">
        <is>
          <t>Buffer</t>
        </is>
      </c>
      <c r="C26" t="n">
        <v>1.16220225</v>
      </c>
      <c r="D26" t="n">
        <v>0.008429000000000001</v>
      </c>
      <c r="E26" t="n">
        <v>0.042</v>
      </c>
      <c r="F26" t="n">
        <v>0.034</v>
      </c>
      <c r="G26" t="n">
        <v>0.124</v>
      </c>
      <c r="H26" t="n">
        <v>0.103</v>
      </c>
      <c r="I26">
        <f>((D33 + D44) + (D27 + D28 + D29 + D30 + D31 + D32))</f>
        <v/>
      </c>
      <c r="J26">
        <f>(((D33 + D44) + (D27 + D28 + D29 + D30 + D31 + D32))*C26)</f>
        <v/>
      </c>
    </row>
    <row r="27">
      <c r="A27" t="inlineStr">
        <is>
          <t>INT_L_X8Y44/WL1BEG_N3</t>
        </is>
      </c>
      <c r="B27" t="inlineStr">
        <is>
          <t>Part of wire</t>
        </is>
      </c>
      <c r="C27" t="n">
        <v>0</v>
      </c>
      <c r="D27" t="n">
        <v>0</v>
      </c>
    </row>
    <row r="28">
      <c r="A28" t="inlineStr">
        <is>
          <t>INT_R_X7Y43/WL1END3</t>
        </is>
      </c>
      <c r="B28" t="inlineStr">
        <is>
          <t>Part of wire</t>
        </is>
      </c>
      <c r="C28" t="n">
        <v>0</v>
      </c>
      <c r="D28" t="n">
        <v>0</v>
      </c>
    </row>
    <row r="29">
      <c r="A29" t="inlineStr">
        <is>
          <t>INT_R_X7Y44/WL1END_N1_3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INT_L_X8Y43/WL1BEG3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CLBLM_L_X8Y43/CLBLM_WL1END3</t>
        </is>
      </c>
      <c r="B31" t="inlineStr">
        <is>
          <t>Part of wire</t>
        </is>
      </c>
      <c r="C31" t="n">
        <v>0.058596</v>
      </c>
      <c r="D31" t="n">
        <v>0.006105</v>
      </c>
    </row>
    <row r="32">
      <c r="A32" t="inlineStr">
        <is>
          <t>CLBLM_R_X7Y43/CLBLM_WL1END3</t>
        </is>
      </c>
      <c r="B32" t="inlineStr">
        <is>
          <t>Part of wire</t>
        </is>
      </c>
      <c r="C32" t="n">
        <v>0.058596</v>
      </c>
      <c r="D32" t="n">
        <v>0.006105</v>
      </c>
      <c r="I32">
        <f>(((D27 + D28 + D29 + D30 + D31 + D32)/2) + (D33 + D44))</f>
        <v/>
      </c>
      <c r="J32">
        <f>((C27 + C28 + C29 + C30 + C31 + C32)*(((D27 + D28 + D29 + D30 + D31 + D32)/2) + (D33 + D44)))</f>
        <v/>
      </c>
    </row>
    <row r="33">
      <c r="A33" t="inlineStr">
        <is>
          <t>INT_R_X7Y43/INT_R.WL1END3-&gt;&gt;IMUX38</t>
        </is>
      </c>
      <c r="B33" t="inlineStr">
        <is>
          <t>Buffer</t>
        </is>
      </c>
      <c r="C33" t="n">
        <v>1.6107141875</v>
      </c>
      <c r="D33" t="n">
        <v>0.007713</v>
      </c>
      <c r="E33" t="n">
        <v>0.047</v>
      </c>
      <c r="F33" t="n">
        <v>0.038</v>
      </c>
      <c r="G33" t="n">
        <v>0.138</v>
      </c>
      <c r="H33" t="n">
        <v>0.114</v>
      </c>
      <c r="I33">
        <f>((((D38) + (D37))) + (D34 + D35))</f>
        <v/>
      </c>
      <c r="J33">
        <f>(((((D38) + (D37))) + (D34 + D35))*C33)</f>
        <v/>
      </c>
    </row>
    <row r="34">
      <c r="A34" t="inlineStr">
        <is>
          <t>INT_R_X7Y43/IMUX38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CLBLM_R_X7Y43/CLBLM_IMUX38</t>
        </is>
      </c>
      <c r="B35" t="inlineStr">
        <is>
          <t>Part of wire</t>
        </is>
      </c>
      <c r="C35" t="n">
        <v>0</v>
      </c>
      <c r="D35" t="n">
        <v>0</v>
      </c>
      <c r="I35">
        <f>(((D34 + D35)/2) + (((D38) + (D37))))</f>
        <v/>
      </c>
      <c r="J35">
        <f>((C34 + C35)*(((D34 + D35)/2) + (((D38) + (D37)))))</f>
        <v/>
      </c>
    </row>
    <row r="36">
      <c r="A36" t="inlineStr">
        <is>
          <t>CLBLM_R_X7Y43/CLBLM_R.CLBLM_IMUX38-&gt;CLBLM_M_D3</t>
        </is>
      </c>
      <c r="B36" t="inlineStr">
        <is>
          <t>PassTransistor</t>
        </is>
      </c>
      <c r="C36" t="n">
        <v>0</v>
      </c>
      <c r="E36" t="n">
        <v>0</v>
      </c>
      <c r="F36" t="n">
        <v>0</v>
      </c>
      <c r="G36" t="n">
        <v>0</v>
      </c>
      <c r="H36" t="n">
        <v>0</v>
      </c>
      <c r="I36">
        <f>((D38) + (D37))</f>
        <v/>
      </c>
      <c r="J36">
        <f>(((D38) + (D37))*C36)</f>
        <v/>
      </c>
    </row>
    <row r="37">
      <c r="A37" t="inlineStr">
        <is>
          <t>CLBLM_R_X7Y43/CLBLM_M_D3</t>
        </is>
      </c>
      <c r="B37" t="inlineStr">
        <is>
          <t>Part of wire</t>
        </is>
      </c>
      <c r="C37" t="n">
        <v>0</v>
      </c>
      <c r="D37" t="n">
        <v>0</v>
      </c>
      <c r="I37">
        <f>(((D37)/2) + (D38))</f>
        <v/>
      </c>
      <c r="J37">
        <f>((C37)*(((D37)/2) + (D38)))</f>
        <v/>
      </c>
    </row>
    <row r="38">
      <c r="A38" t="inlineStr">
        <is>
          <t>masterReg/register_reg_r1_0_31_6_11/RAMC_D1/WADR2</t>
        </is>
      </c>
      <c r="B38" t="inlineStr">
        <is>
          <t>Inpin</t>
        </is>
      </c>
      <c r="D38" t="n">
        <v>0</v>
      </c>
      <c r="E38" t="n">
        <v>0.144</v>
      </c>
      <c r="F38" t="n">
        <v>0.08799999999999999</v>
      </c>
      <c r="G38" t="n">
        <v>0.377</v>
      </c>
      <c r="H38" t="n">
        <v>0.209</v>
      </c>
    </row>
    <row r="39">
      <c r="A39" t="inlineStr">
        <is>
          <t>writeReg[2]: Address_register_reg[12]/Q to masterReg/register_reg_r1_0_31_6_11/RAMC_D1/WADR2 sum delays</t>
        </is>
      </c>
      <c r="E39">
        <f>(E2 + E4 + E26 + E33 + E36 + E38)</f>
        <v/>
      </c>
      <c r="F39">
        <f>(F2 + F4 + F26 + F33 + F36 + F38)</f>
        <v/>
      </c>
      <c r="G39">
        <f>(G2 + G4 + G26 + G33 + G36 + G38)</f>
        <v/>
      </c>
      <c r="H39">
        <f>(H2 + H4 + H26 + H33 + H36 + H38)</f>
        <v/>
      </c>
      <c r="J39">
        <f>(J2 + J3 + J4 + J6 + J26 + J32 + J33 + J35 + J36 + J37 + J38)</f>
        <v/>
      </c>
    </row>
    <row r="40">
      <c r="A40" t="inlineStr">
        <is>
          <t>writeReg[2]: Address_register_reg[12]/Q to masterReg/register_reg_r1_0_31_6_11/RAMC_D1/WADR2sum delays + cap delay</t>
        </is>
      </c>
      <c r="E40">
        <f>1000*(E39 + J39)</f>
        <v/>
      </c>
      <c r="F40">
        <f>1000*(F39 + J39)</f>
        <v/>
      </c>
      <c r="G40">
        <f>1000*(G39 + J39)</f>
        <v/>
      </c>
      <c r="H40">
        <f>1000*(H39 + J39)</f>
        <v/>
      </c>
    </row>
    <row r="42">
      <c r="A42" t="inlineStr">
        <is>
          <t>writeReg[2]: Address_register_reg[12]/Q to masterReg/register_reg_r1_0_31_6_11/RAMC_D1/WADR2Total delay (from Vivado)</t>
        </is>
      </c>
      <c r="E42" t="inlineStr">
        <is>
          <t>291</t>
        </is>
      </c>
      <c r="F42" t="inlineStr">
        <is>
          <t>218</t>
        </is>
      </c>
      <c r="G42" t="inlineStr">
        <is>
          <t>571</t>
        </is>
      </c>
      <c r="H42" t="inlineStr">
        <is>
          <t>395</t>
        </is>
      </c>
    </row>
    <row r="44">
      <c r="A44" t="inlineStr">
        <is>
          <t>INT_R_X7Y43/INT_R.WL1END3-&gt;&gt;WL1BEG2</t>
        </is>
      </c>
      <c r="B44" t="inlineStr">
        <is>
          <t>Buffer</t>
        </is>
      </c>
      <c r="C44" t="n">
        <v>1.16220225</v>
      </c>
      <c r="D44" t="n">
        <v>0.008429000000000001</v>
      </c>
      <c r="E44" t="n">
        <v>0.042</v>
      </c>
      <c r="F44" t="n">
        <v>0.034</v>
      </c>
      <c r="G44" t="n">
        <v>0.124</v>
      </c>
      <c r="H44" t="n">
        <v>0.103</v>
      </c>
      <c r="I44">
        <f>((D47 + D67) + (D45 + D46))</f>
        <v/>
      </c>
      <c r="J44">
        <f>(((D47 + D67) + (D45 + D46))*C44)</f>
        <v/>
      </c>
    </row>
    <row r="45">
      <c r="A45" t="inlineStr">
        <is>
          <t>INT_R_X7Y43/WL1BEG2</t>
        </is>
      </c>
      <c r="B45" t="inlineStr">
        <is>
          <t>Part of wire</t>
        </is>
      </c>
      <c r="C45" t="n">
        <v>0</v>
      </c>
      <c r="D45" t="n">
        <v>0</v>
      </c>
    </row>
    <row r="46">
      <c r="A46" t="inlineStr">
        <is>
          <t>INT_L_X6Y43/WL1END2</t>
        </is>
      </c>
      <c r="B46" t="inlineStr">
        <is>
          <t>Part of wire</t>
        </is>
      </c>
      <c r="C46" t="n">
        <v>0</v>
      </c>
      <c r="D46" t="n">
        <v>0</v>
      </c>
      <c r="I46">
        <f>(((D45 + D46)/2) + (D47 + D67))</f>
        <v/>
      </c>
      <c r="J46">
        <f>((C45 + C46)*(((D45 + D46)/2) + (D47 + D67)))</f>
        <v/>
      </c>
    </row>
    <row r="47">
      <c r="A47" t="inlineStr">
        <is>
          <t>INT_L_X6Y43/INT_L.WL1END2-&gt;&gt;WR1BEG_S0</t>
        </is>
      </c>
      <c r="B47" t="inlineStr">
        <is>
          <t>Buffer</t>
        </is>
      </c>
      <c r="C47" t="n">
        <v>1.16220225</v>
      </c>
      <c r="D47" t="n">
        <v>0.008429000000000001</v>
      </c>
      <c r="E47" t="n">
        <v>0.043</v>
      </c>
      <c r="F47" t="n">
        <v>0.035</v>
      </c>
      <c r="G47" t="n">
        <v>0.124</v>
      </c>
      <c r="H47" t="n">
        <v>0.103</v>
      </c>
      <c r="I47">
        <f>((D56) + (D48 + D49 + D50 + D51 + D52 + D53 + D54 + D55))</f>
        <v/>
      </c>
      <c r="J47">
        <f>(((D56) + (D48 + D49 + D50 + D51 + D52 + D53 + D54 + D55))*C47)</f>
        <v/>
      </c>
    </row>
    <row r="48">
      <c r="A48" t="inlineStr">
        <is>
          <t>INT_L_X6Y43/WR1BEG_S0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INT_R_X5Y44/WR1END0</t>
        </is>
      </c>
      <c r="B49" t="inlineStr">
        <is>
          <t>Part of wire</t>
        </is>
      </c>
      <c r="C49" t="n">
        <v>0</v>
      </c>
      <c r="D49" t="n">
        <v>0</v>
      </c>
    </row>
    <row r="50">
      <c r="A50" t="inlineStr">
        <is>
          <t>INT_R_X5Y43/WR1END_S1_0</t>
        </is>
      </c>
      <c r="B50" t="inlineStr">
        <is>
          <t>Part of wire</t>
        </is>
      </c>
      <c r="C50" t="n">
        <v>0</v>
      </c>
      <c r="D50" t="n">
        <v>0</v>
      </c>
    </row>
    <row r="51">
      <c r="A51" t="inlineStr">
        <is>
          <t>INT_L_X6Y44/WR1BEG0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BRAM_INT_INTERFACE_L_X6Y44/INT_INTERFACE_WR1END0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BRAM_L_X6Y40/BRAM_WR1END0_4</t>
        </is>
      </c>
      <c r="B53" t="inlineStr">
        <is>
          <t>Part of wire</t>
        </is>
      </c>
      <c r="C53" t="n">
        <v>0.26892</v>
      </c>
      <c r="D53" t="n">
        <v>0.064292</v>
      </c>
    </row>
    <row r="54">
      <c r="A54" t="inlineStr">
        <is>
          <t>VBRK_X18Y46/VBRK_WR1END0</t>
        </is>
      </c>
      <c r="B54" t="inlineStr">
        <is>
          <t>Part of wire</t>
        </is>
      </c>
      <c r="C54" t="n">
        <v>0.01211</v>
      </c>
      <c r="D54" t="n">
        <v>0.00162</v>
      </c>
    </row>
    <row r="55">
      <c r="A55" t="inlineStr">
        <is>
          <t>CLBLM_R_X5Y44/CLBLM_WR1END0</t>
        </is>
      </c>
      <c r="B55" t="inlineStr">
        <is>
          <t>Part of wire</t>
        </is>
      </c>
      <c r="C55" t="n">
        <v>0.09451000000000001</v>
      </c>
      <c r="D55" t="n">
        <v>0.005801</v>
      </c>
      <c r="I55">
        <f>(((D48 + D49 + D50 + D51 + D52 + D53 + D54 + D55)/2) + (D56))</f>
        <v/>
      </c>
      <c r="J55">
        <f>((C48 + C49 + C50 + C51 + C52 + C53 + C54 + C55)*(((D48 + D49 + D50 + D51 + D52 + D53 + D54 + D55)/2) + (D56)))</f>
        <v/>
      </c>
    </row>
    <row r="56">
      <c r="A56" t="inlineStr">
        <is>
          <t>INT_R_X5Y44/INT_R.WR1END0-&gt;&gt;IMUX1</t>
        </is>
      </c>
      <c r="B56" t="inlineStr">
        <is>
          <t>Buffer</t>
        </is>
      </c>
      <c r="C56" t="n">
        <v>1.6107141875</v>
      </c>
      <c r="D56" t="n">
        <v>0.007713</v>
      </c>
      <c r="E56" t="n">
        <v>0.047</v>
      </c>
      <c r="F56" t="n">
        <v>0.038</v>
      </c>
      <c r="G56" t="n">
        <v>0.138</v>
      </c>
      <c r="H56" t="n">
        <v>0.114</v>
      </c>
      <c r="I56">
        <f>((((D61) + (D60))) + (D57 + D58))</f>
        <v/>
      </c>
      <c r="J56">
        <f>(((((D61) + (D60))) + (D57 + D58))*C56)</f>
        <v/>
      </c>
    </row>
    <row r="57">
      <c r="A57" t="inlineStr">
        <is>
          <t>INT_R_X5Y44/IMUX1</t>
        </is>
      </c>
      <c r="B57" t="inlineStr">
        <is>
          <t>Part of wire</t>
        </is>
      </c>
      <c r="C57" t="n">
        <v>0</v>
      </c>
      <c r="D57" t="n">
        <v>0</v>
      </c>
    </row>
    <row r="58">
      <c r="A58" t="inlineStr">
        <is>
          <t>CLBLM_R_X5Y44/CLBLM_IMUX1</t>
        </is>
      </c>
      <c r="B58" t="inlineStr">
        <is>
          <t>Part of wire</t>
        </is>
      </c>
      <c r="C58" t="n">
        <v>0</v>
      </c>
      <c r="D58" t="n">
        <v>0</v>
      </c>
      <c r="I58">
        <f>(((D57 + D58)/2) + (((D61) + (D60))))</f>
        <v/>
      </c>
      <c r="J58">
        <f>((C57 + C58)*(((D57 + D58)/2) + (((D61) + (D60)))))</f>
        <v/>
      </c>
    </row>
    <row r="59">
      <c r="A59" t="inlineStr">
        <is>
          <t>CLBLM_R_X5Y44/CLBLM_R.CLBLM_IMUX1-&gt;CLBLM_M_A3</t>
        </is>
      </c>
      <c r="B59" t="inlineStr">
        <is>
          <t>PassTransistor</t>
        </is>
      </c>
      <c r="C59" t="n">
        <v>0</v>
      </c>
      <c r="E59" t="n">
        <v>0</v>
      </c>
      <c r="F59" t="n">
        <v>0</v>
      </c>
      <c r="G59" t="n">
        <v>0</v>
      </c>
      <c r="H59" t="n">
        <v>0</v>
      </c>
      <c r="I59">
        <f>((D61) + (D60))</f>
        <v/>
      </c>
      <c r="J59">
        <f>(((D61) + (D60))*C59)</f>
        <v/>
      </c>
    </row>
    <row r="60">
      <c r="A60" t="inlineStr">
        <is>
          <t>CLBLM_R_X5Y44/CLBLM_M_A3</t>
        </is>
      </c>
      <c r="B60" t="inlineStr">
        <is>
          <t>Part of wire</t>
        </is>
      </c>
      <c r="C60" t="n">
        <v>0</v>
      </c>
      <c r="D60" t="n">
        <v>0</v>
      </c>
      <c r="I60">
        <f>(((D60)/2) + (D61))</f>
        <v/>
      </c>
      <c r="J60">
        <f>((C60)*(((D60)/2) + (D61)))</f>
        <v/>
      </c>
    </row>
    <row r="61">
      <c r="A61" t="inlineStr">
        <is>
          <t>masterReg/readData1[31]_i_3/I2</t>
        </is>
      </c>
      <c r="B61" t="inlineStr">
        <is>
          <t>Inpin</t>
        </is>
      </c>
      <c r="D61" t="n">
        <v>0</v>
      </c>
      <c r="E61" t="n">
        <v>0.141</v>
      </c>
      <c r="F61" t="n">
        <v>0.114</v>
      </c>
      <c r="G61" t="n">
        <v>0.372</v>
      </c>
      <c r="H61" t="n">
        <v>0.3</v>
      </c>
    </row>
    <row r="62">
      <c r="A62" t="inlineStr">
        <is>
          <t>writeReg[2]: Address_register_reg[12]/Q to masterReg/readData1[31]_i_3/I2 sum delays</t>
        </is>
      </c>
      <c r="E62">
        <f>(E2 + E4 + E26 + E44 + E47 + E56 + E59 + E61)</f>
        <v/>
      </c>
      <c r="F62">
        <f>(F2 + F4 + F26 + F44 + F47 + F56 + F59 + F61)</f>
        <v/>
      </c>
      <c r="G62">
        <f>(G2 + G4 + G26 + G44 + G47 + G56 + G59 + G61)</f>
        <v/>
      </c>
      <c r="H62">
        <f>(H2 + H4 + H26 + H44 + H47 + H56 + H59 + H61)</f>
        <v/>
      </c>
      <c r="J62">
        <f>(J2 + J3 + J4 + J6 + J26 + J32 + J44 + J46 + J47 + J55 + J56 + J58 + J59 + J60 + J61)</f>
        <v/>
      </c>
    </row>
    <row r="63">
      <c r="A63" t="inlineStr">
        <is>
          <t>writeReg[2]: Address_register_reg[12]/Q to masterReg/readData1[31]_i_3/I2sum delays + cap delay</t>
        </is>
      </c>
      <c r="E63">
        <f>1000*(E62 + J62)</f>
        <v/>
      </c>
      <c r="F63">
        <f>1000*(F62 + J62)</f>
        <v/>
      </c>
      <c r="G63">
        <f>1000*(G62 + J62)</f>
        <v/>
      </c>
      <c r="H63">
        <f>1000*(H62 + J62)</f>
        <v/>
      </c>
    </row>
    <row r="65">
      <c r="A65" t="inlineStr">
        <is>
          <t>writeReg[2]: Address_register_reg[12]/Q to masterReg/readData1[31]_i_3/I2Total delay (from Vivado)</t>
        </is>
      </c>
      <c r="E65" t="inlineStr">
        <is>
          <t>488</t>
        </is>
      </c>
      <c r="F65" t="inlineStr">
        <is>
          <t>428</t>
        </is>
      </c>
      <c r="G65" t="inlineStr">
        <is>
          <t>883</t>
        </is>
      </c>
      <c r="H65" t="inlineStr">
        <is>
          <t>751</t>
        </is>
      </c>
    </row>
    <row r="67">
      <c r="A67" t="inlineStr">
        <is>
          <t>INT_L_X6Y43/INT_L.WL1END2-&gt;&gt;WW2BEG2</t>
        </is>
      </c>
      <c r="B67" t="inlineStr">
        <is>
          <t>Buffer</t>
        </is>
      </c>
      <c r="C67" t="n">
        <v>1.1851186875</v>
      </c>
      <c r="D67" t="n">
        <v>0.008473000000000001</v>
      </c>
      <c r="E67" t="n">
        <v>0.063</v>
      </c>
      <c r="F67" t="n">
        <v>0.052</v>
      </c>
      <c r="G67" t="n">
        <v>0.142</v>
      </c>
      <c r="H67" t="n">
        <v>0.118</v>
      </c>
      <c r="I67">
        <f>((D75 + D97) + (D68 + D69 + D70 + D71 + D72 + D73 + D74))</f>
        <v/>
      </c>
      <c r="J67">
        <f>(((D75 + D97) + (D68 + D69 + D70 + D71 + D72 + D73 + D74))*C67)</f>
        <v/>
      </c>
    </row>
    <row r="68">
      <c r="A68" t="inlineStr">
        <is>
          <t>INT_L_X6Y43/WW2BEG2</t>
        </is>
      </c>
      <c r="B68" t="inlineStr">
        <is>
          <t>Part of wire</t>
        </is>
      </c>
      <c r="C68" t="n">
        <v>0</v>
      </c>
      <c r="D68" t="n">
        <v>0</v>
      </c>
    </row>
    <row r="69">
      <c r="A69" t="inlineStr">
        <is>
          <t>INT_L_X4Y43/WW2END2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BRAM_INT_INTERFACE_L_X6Y43/INT_INTERFACE_WW2A2</t>
        </is>
      </c>
      <c r="B70" t="inlineStr">
        <is>
          <t>Part of wire</t>
        </is>
      </c>
      <c r="C70" t="n">
        <v>0</v>
      </c>
      <c r="D70" t="n">
        <v>0</v>
      </c>
    </row>
    <row r="71">
      <c r="A71" t="inlineStr">
        <is>
          <t>BRAM_L_X6Y40/BRAM_WW2A2_3</t>
        </is>
      </c>
      <c r="B71" t="inlineStr">
        <is>
          <t>Part of wire</t>
        </is>
      </c>
      <c r="C71" t="n">
        <v>0.26892</v>
      </c>
      <c r="D71" t="n">
        <v>0.06043</v>
      </c>
    </row>
    <row r="72">
      <c r="A72" t="inlineStr">
        <is>
          <t>VBRK_X18Y45/VBRK_WW2A2</t>
        </is>
      </c>
      <c r="B72" t="inlineStr">
        <is>
          <t>Part of wire</t>
        </is>
      </c>
      <c r="C72" t="n">
        <v>0.01211</v>
      </c>
      <c r="D72" t="n">
        <v>0.00162</v>
      </c>
    </row>
    <row r="73">
      <c r="A73" t="inlineStr">
        <is>
          <t>CLBLM_R_X5Y43/CLBLM_WW2A2</t>
        </is>
      </c>
      <c r="B73" t="inlineStr">
        <is>
          <t>Part of wire</t>
        </is>
      </c>
      <c r="C73" t="n">
        <v>0</v>
      </c>
      <c r="D73" t="n">
        <v>0</v>
      </c>
    </row>
    <row r="74">
      <c r="A74" t="inlineStr">
        <is>
          <t>INT_R_X5Y43/WW2A2</t>
        </is>
      </c>
      <c r="B74" t="inlineStr">
        <is>
          <t>Part of wire</t>
        </is>
      </c>
      <c r="C74" t="n">
        <v>0</v>
      </c>
      <c r="D74" t="n">
        <v>0</v>
      </c>
      <c r="I74">
        <f>(((D68 + D69 + D70 + D71 + D72 + D73 + D74)/2) + (D75 + D97))</f>
        <v/>
      </c>
      <c r="J74">
        <f>((C68 + C69 + C70 + C71 + C72 + C73 + C74)*(((D68 + D69 + D70 + D71 + D72 + D73 + D74)/2) + (D75 + D97)))</f>
        <v/>
      </c>
    </row>
    <row r="75">
      <c r="A75" t="inlineStr">
        <is>
          <t>INT_L_X4Y43/INT_L.WW2END2-&gt;&gt;NN2BEG3</t>
        </is>
      </c>
      <c r="B75" t="inlineStr">
        <is>
          <t>Buffer</t>
        </is>
      </c>
      <c r="C75" t="n">
        <v>1.1851186875</v>
      </c>
      <c r="D75" t="n">
        <v>0.008473000000000001</v>
      </c>
      <c r="E75" t="n">
        <v>0.06</v>
      </c>
      <c r="F75" t="n">
        <v>0.05</v>
      </c>
      <c r="G75" t="n">
        <v>0.133</v>
      </c>
      <c r="H75" t="n">
        <v>0.11</v>
      </c>
      <c r="I75">
        <f>((D79) + (D76 + D77 + D78))</f>
        <v/>
      </c>
      <c r="J75">
        <f>(((D79) + (D76 + D77 + D78))*C75)</f>
        <v/>
      </c>
    </row>
    <row r="76">
      <c r="A76" t="inlineStr">
        <is>
          <t>INT_L_X4Y43/NN2BEG3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INT_L_X4Y45/NN2END3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INT_L_X4Y44/NN2A3</t>
        </is>
      </c>
      <c r="B78" t="inlineStr">
        <is>
          <t>Part of wire</t>
        </is>
      </c>
      <c r="C78" t="n">
        <v>0</v>
      </c>
      <c r="D78" t="n">
        <v>0</v>
      </c>
      <c r="I78">
        <f>(((D76 + D77 + D78)/2) + (D79))</f>
        <v/>
      </c>
      <c r="J78">
        <f>((C76 + C77 + C78)*(((D76 + D77 + D78)/2) + (D79)))</f>
        <v/>
      </c>
    </row>
    <row r="79">
      <c r="A79" t="inlineStr">
        <is>
          <t>INT_L_X4Y45/INT_L.NN2END3-&gt;&gt;WR1BEG_S0</t>
        </is>
      </c>
      <c r="B79" t="inlineStr">
        <is>
          <t>Buffer</t>
        </is>
      </c>
      <c r="C79" t="n">
        <v>1.16220225</v>
      </c>
      <c r="D79" t="n">
        <v>0.008429000000000001</v>
      </c>
      <c r="E79" t="n">
        <v>0.043</v>
      </c>
      <c r="F79" t="n">
        <v>0.035</v>
      </c>
      <c r="G79" t="n">
        <v>0.124</v>
      </c>
      <c r="H79" t="n">
        <v>0.103</v>
      </c>
      <c r="I79">
        <f>((D86) + (D80 + D81 + D82 + D83 + D84 + D85))</f>
        <v/>
      </c>
      <c r="J79">
        <f>(((D86) + (D80 + D81 + D82 + D83 + D84 + D85))*C79)</f>
        <v/>
      </c>
    </row>
    <row r="80">
      <c r="A80" t="inlineStr">
        <is>
          <t>INT_L_X4Y45/WR1BEG_S0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INT_R_X3Y46/WR1END0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INT_R_X3Y45/WR1END_S1_0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INT_L_X4Y46/WR1BEG0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CLBLL_L_X4Y46/CLBLL_WR1END0</t>
        </is>
      </c>
      <c r="B84" t="inlineStr">
        <is>
          <t>Part of wire</t>
        </is>
      </c>
      <c r="C84" t="n">
        <v>0.08269599999999999</v>
      </c>
      <c r="D84" t="n">
        <v>0.005801</v>
      </c>
    </row>
    <row r="85">
      <c r="A85" t="inlineStr">
        <is>
          <t>CLBLM_R_X3Y46/CLBLM_WR1END0</t>
        </is>
      </c>
      <c r="B85" t="inlineStr">
        <is>
          <t>Part of wire</t>
        </is>
      </c>
      <c r="C85" t="n">
        <v>0.09451000000000001</v>
      </c>
      <c r="D85" t="n">
        <v>0.005801</v>
      </c>
      <c r="I85">
        <f>(((D80 + D81 + D82 + D83 + D84 + D85)/2) + (D86))</f>
        <v/>
      </c>
      <c r="J85">
        <f>((C80 + C81 + C82 + C83 + C84 + C85)*(((D80 + D81 + D82 + D83 + D84 + D85)/2) + (D86)))</f>
        <v/>
      </c>
    </row>
    <row r="86">
      <c r="A86" t="inlineStr">
        <is>
          <t>INT_R_X3Y46/INT_R.WR1END0-&gt;&gt;IMUX16</t>
        </is>
      </c>
      <c r="B86" t="inlineStr">
        <is>
          <t>Buffer</t>
        </is>
      </c>
      <c r="C86" t="n">
        <v>1.6107141875</v>
      </c>
      <c r="D86" t="n">
        <v>0.007713</v>
      </c>
      <c r="E86" t="n">
        <v>0.047</v>
      </c>
      <c r="F86" t="n">
        <v>0.038</v>
      </c>
      <c r="G86" t="n">
        <v>0.138</v>
      </c>
      <c r="H86" t="n">
        <v>0.114</v>
      </c>
      <c r="I86">
        <f>((((D91) + (D90))) + (D87 + D88))</f>
        <v/>
      </c>
      <c r="J86">
        <f>(((((D91) + (D90))) + (D87 + D88))*C86)</f>
        <v/>
      </c>
    </row>
    <row r="87">
      <c r="A87" t="inlineStr">
        <is>
          <t>INT_R_X3Y46/IMUX16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CLBLM_R_X3Y46/CLBLM_IMUX16</t>
        </is>
      </c>
      <c r="B88" t="inlineStr">
        <is>
          <t>Part of wire</t>
        </is>
      </c>
      <c r="C88" t="n">
        <v>0</v>
      </c>
      <c r="D88" t="n">
        <v>0</v>
      </c>
      <c r="I88">
        <f>(((D87 + D88)/2) + (((D91) + (D90))))</f>
        <v/>
      </c>
      <c r="J88">
        <f>((C87 + C88)*(((D87 + D88)/2) + (((D91) + (D90)))))</f>
        <v/>
      </c>
    </row>
    <row r="89">
      <c r="A89" t="inlineStr">
        <is>
          <t>CLBLM_R_X3Y46/CLBLM_R.CLBLM_IMUX16-&gt;CLBLM_L_B3</t>
        </is>
      </c>
      <c r="B89" t="inlineStr">
        <is>
          <t>PassTransistor</t>
        </is>
      </c>
      <c r="C89" t="n">
        <v>0</v>
      </c>
      <c r="E89" t="n">
        <v>0</v>
      </c>
      <c r="F89" t="n">
        <v>0</v>
      </c>
      <c r="G89" t="n">
        <v>0</v>
      </c>
      <c r="H89" t="n">
        <v>0</v>
      </c>
      <c r="I89">
        <f>((D91) + (D90))</f>
        <v/>
      </c>
      <c r="J89">
        <f>(((D91) + (D90))*C89)</f>
        <v/>
      </c>
    </row>
    <row r="90">
      <c r="A90" t="inlineStr">
        <is>
          <t>CLBLM_R_X3Y46/CLBLM_L_B3</t>
        </is>
      </c>
      <c r="B90" t="inlineStr">
        <is>
          <t>Part of wire</t>
        </is>
      </c>
      <c r="C90" t="n">
        <v>0</v>
      </c>
      <c r="D90" t="n">
        <v>0</v>
      </c>
      <c r="I90">
        <f>(((D90)/2) + (D91))</f>
        <v/>
      </c>
      <c r="J90">
        <f>((C90)*(((D90)/2) + (D91)))</f>
        <v/>
      </c>
    </row>
    <row r="91">
      <c r="A91" t="inlineStr">
        <is>
          <t>masterReg/readData2[31]_i_7/I2</t>
        </is>
      </c>
      <c r="B91" t="inlineStr">
        <is>
          <t>Inpin</t>
        </is>
      </c>
      <c r="D91" t="n">
        <v>0</v>
      </c>
      <c r="E91" t="n">
        <v>0.136</v>
      </c>
      <c r="F91" t="n">
        <v>0.109</v>
      </c>
      <c r="G91" t="n">
        <v>0.349</v>
      </c>
      <c r="H91" t="n">
        <v>0.281</v>
      </c>
    </row>
    <row r="92">
      <c r="A92" t="inlineStr">
        <is>
          <t>writeReg[2]: Address_register_reg[12]/Q to masterReg/readData2[31]_i_7/I2 sum delays</t>
        </is>
      </c>
      <c r="E92">
        <f>(E2 + E4 + E26 + E44 + E67 + E75 + E79 + E86 + E89 + E91)</f>
        <v/>
      </c>
      <c r="F92">
        <f>(F2 + F4 + F26 + F44 + F67 + F75 + F79 + F86 + F89 + F91)</f>
        <v/>
      </c>
      <c r="G92">
        <f>(G2 + G4 + G26 + G44 + G67 + G75 + G79 + G86 + G89 + G91)</f>
        <v/>
      </c>
      <c r="H92">
        <f>(H2 + H4 + H26 + H44 + H67 + H75 + H79 + H86 + H89 + H91)</f>
        <v/>
      </c>
      <c r="J92">
        <f>(J2 + J3 + J4 + J6 + J26 + J32 + J44 + J46 + J67 + J74 + J75 + J78 + J79 + J85 + J86 + J88 + J89 + J90 + J91)</f>
        <v/>
      </c>
    </row>
    <row r="93">
      <c r="A93" t="inlineStr">
        <is>
          <t>writeReg[2]: Address_register_reg[12]/Q to masterReg/readData2[31]_i_7/I2sum delays + cap delay</t>
        </is>
      </c>
      <c r="E93">
        <f>1000*(E92 + J92)</f>
        <v/>
      </c>
      <c r="F93">
        <f>1000*(F92 + J92)</f>
        <v/>
      </c>
      <c r="G93">
        <f>1000*(G92 + J92)</f>
        <v/>
      </c>
      <c r="H93">
        <f>1000*(H92 + J92)</f>
        <v/>
      </c>
    </row>
    <row r="95">
      <c r="A95" t="inlineStr">
        <is>
          <t>writeReg[2]: Address_register_reg[12]/Q to masterReg/readData2[31]_i_7/I2Total delay (from Vivado)</t>
        </is>
      </c>
      <c r="E95" t="inlineStr">
        <is>
          <t>639</t>
        </is>
      </c>
      <c r="F95" t="inlineStr">
        <is>
          <t>558</t>
        </is>
      </c>
      <c r="G95" t="inlineStr">
        <is>
          <t>1125</t>
        </is>
      </c>
      <c r="H95" t="inlineStr">
        <is>
          <t>957</t>
        </is>
      </c>
    </row>
    <row r="97">
      <c r="A97" t="inlineStr">
        <is>
          <t>INT_L_X4Y43/INT_L.WW2END2-&gt;&gt;WW2BEG2</t>
        </is>
      </c>
      <c r="B97" t="inlineStr">
        <is>
          <t>Buffer</t>
        </is>
      </c>
      <c r="C97" t="n">
        <v>1.1851186875</v>
      </c>
      <c r="D97" t="n">
        <v>0.008473000000000001</v>
      </c>
      <c r="E97" t="n">
        <v>0.063</v>
      </c>
      <c r="F97" t="n">
        <v>0.052</v>
      </c>
      <c r="G97" t="n">
        <v>0.142</v>
      </c>
      <c r="H97" t="n">
        <v>0.118</v>
      </c>
      <c r="I97">
        <f>((D103 + D301) + (D98 + D99 + D100 + D101 + D102))</f>
        <v/>
      </c>
      <c r="J97">
        <f>(((D103 + D301) + (D98 + D99 + D100 + D101 + D102))*C97)</f>
        <v/>
      </c>
    </row>
    <row r="98">
      <c r="A98" t="inlineStr">
        <is>
          <t>INT_L_X4Y43/WW2BEG2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INT_L_X2Y43/WW2END2</t>
        </is>
      </c>
      <c r="B99" t="inlineStr">
        <is>
          <t>Part of wire</t>
        </is>
      </c>
      <c r="C99" t="n">
        <v>0</v>
      </c>
      <c r="D99" t="n">
        <v>0</v>
      </c>
    </row>
    <row r="100">
      <c r="A100" t="inlineStr">
        <is>
          <t>CLBLL_L_X4Y43/CLBLL_WW2A2</t>
        </is>
      </c>
      <c r="B100" t="inlineStr">
        <is>
          <t>Part of wire</t>
        </is>
      </c>
      <c r="C100" t="n">
        <v>0</v>
      </c>
      <c r="D100" t="n">
        <v>0</v>
      </c>
    </row>
    <row r="101">
      <c r="A101" t="inlineStr">
        <is>
          <t>CLBLM_R_X3Y43/CLBLM_WW2A2</t>
        </is>
      </c>
      <c r="B101" t="inlineStr">
        <is>
          <t>Part of wire</t>
        </is>
      </c>
      <c r="C101" t="n">
        <v>0</v>
      </c>
      <c r="D101" t="n">
        <v>0</v>
      </c>
    </row>
    <row r="102">
      <c r="A102" t="inlineStr">
        <is>
          <t>INT_R_X3Y43/WW2A2</t>
        </is>
      </c>
      <c r="B102" t="inlineStr">
        <is>
          <t>Part of wire</t>
        </is>
      </c>
      <c r="C102" t="n">
        <v>0</v>
      </c>
      <c r="D102" t="n">
        <v>0</v>
      </c>
      <c r="I102">
        <f>(((D98 + D99 + D100 + D101 + D102)/2) + (D103 + D301))</f>
        <v/>
      </c>
      <c r="J102">
        <f>((C98 + C99 + C100 + C101 + C102)*(((D98 + D99 + D100 + D101 + D102)/2) + (D103 + D301)))</f>
        <v/>
      </c>
    </row>
    <row r="103">
      <c r="A103" t="inlineStr">
        <is>
          <t>INT_L_X2Y43/INT_L.WW2END2-&gt;&gt;NN2BEG3</t>
        </is>
      </c>
      <c r="B103" t="inlineStr">
        <is>
          <t>Buffer</t>
        </is>
      </c>
      <c r="C103" t="n">
        <v>1.1851186875</v>
      </c>
      <c r="D103" t="n">
        <v>0.008473000000000001</v>
      </c>
      <c r="E103" t="n">
        <v>0.06</v>
      </c>
      <c r="F103" t="n">
        <v>0.05</v>
      </c>
      <c r="G103" t="n">
        <v>0.133</v>
      </c>
      <c r="H103" t="n">
        <v>0.11</v>
      </c>
      <c r="I103">
        <f>((D107) + (D104 + D105 + D106))</f>
        <v/>
      </c>
      <c r="J103">
        <f>(((D107) + (D104 + D105 + D106))*C103)</f>
        <v/>
      </c>
    </row>
    <row r="104">
      <c r="A104" t="inlineStr">
        <is>
          <t>INT_L_X2Y43/NN2BEG3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INT_L_X2Y45/NN2END3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INT_L_X2Y44/NN2A3</t>
        </is>
      </c>
      <c r="B106" t="inlineStr">
        <is>
          <t>Part of wire</t>
        </is>
      </c>
      <c r="C106" t="n">
        <v>0</v>
      </c>
      <c r="D106" t="n">
        <v>0</v>
      </c>
      <c r="I106">
        <f>(((D104 + D105 + D106)/2) + (D107))</f>
        <v/>
      </c>
      <c r="J106">
        <f>((C104 + C105 + C106)*(((D104 + D105 + D106)/2) + (D107)))</f>
        <v/>
      </c>
    </row>
    <row r="107">
      <c r="A107" t="inlineStr">
        <is>
          <t>INT_L_X2Y45/INT_L.NN2END3-&gt;&gt;NN6BEG3</t>
        </is>
      </c>
      <c r="B107" t="inlineStr">
        <is>
          <t>Buffer</t>
        </is>
      </c>
      <c r="C107" t="n">
        <v>1.5845231875</v>
      </c>
      <c r="D107" t="n">
        <v>0.009979</v>
      </c>
      <c r="E107" t="n">
        <v>0.08400000000000001</v>
      </c>
      <c r="F107" t="n">
        <v>0.06900000000000001</v>
      </c>
      <c r="G107" t="n">
        <v>0.185</v>
      </c>
      <c r="H107" t="n">
        <v>0.153</v>
      </c>
      <c r="I107">
        <f>((D116) + (D108 + D109 + D110 + D111 + D112 + D113 + D114 + D115))</f>
        <v/>
      </c>
      <c r="J107">
        <f>(((D116) + (D108 + D109 + D110 + D111 + D112 + D113 + D114 + D115))*C107)</f>
        <v/>
      </c>
    </row>
    <row r="108">
      <c r="A108" t="inlineStr">
        <is>
          <t>INT_L_X2Y45/NN6BEG3</t>
        </is>
      </c>
      <c r="B108" t="inlineStr">
        <is>
          <t>Part of wire</t>
        </is>
      </c>
      <c r="C108" t="n">
        <v>0</v>
      </c>
      <c r="D108" t="n">
        <v>0</v>
      </c>
    </row>
    <row r="109">
      <c r="A109" t="inlineStr">
        <is>
          <t>INT_L_X2Y51/NN6END3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INT_L_X2Y46/NN6A3</t>
        </is>
      </c>
      <c r="B110" t="inlineStr">
        <is>
          <t>Part of wire</t>
        </is>
      </c>
      <c r="C110" t="n">
        <v>0</v>
      </c>
      <c r="D110" t="n">
        <v>0</v>
      </c>
    </row>
    <row r="111">
      <c r="A111" t="inlineStr">
        <is>
          <t>INT_L_X2Y47/NN6B3</t>
        </is>
      </c>
      <c r="B111" t="inlineStr">
        <is>
          <t>Part of wire</t>
        </is>
      </c>
      <c r="C111" t="n">
        <v>0</v>
      </c>
      <c r="D111" t="n">
        <v>0</v>
      </c>
    </row>
    <row r="112">
      <c r="A112" t="inlineStr">
        <is>
          <t>INT_L_X2Y48/NN6C3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INT_L_X2Y49/NN6D3</t>
        </is>
      </c>
      <c r="B113" t="inlineStr">
        <is>
          <t>Part of wire</t>
        </is>
      </c>
      <c r="C113" t="n">
        <v>0</v>
      </c>
      <c r="D113" t="n">
        <v>0</v>
      </c>
    </row>
    <row r="114">
      <c r="A114" t="inlineStr">
        <is>
          <t>BRKH_INT_X2Y49/BRKH_INT_NN6D3</t>
        </is>
      </c>
      <c r="B114" t="inlineStr">
        <is>
          <t>Part of wire</t>
        </is>
      </c>
      <c r="C114" t="n">
        <v>0.00523</v>
      </c>
      <c r="D114" t="n">
        <v>0.001</v>
      </c>
    </row>
    <row r="115">
      <c r="A115" t="inlineStr">
        <is>
          <t>INT_L_X2Y50/NN6E3</t>
        </is>
      </c>
      <c r="B115" t="inlineStr">
        <is>
          <t>Part of wire</t>
        </is>
      </c>
      <c r="C115" t="n">
        <v>0</v>
      </c>
      <c r="D115" t="n">
        <v>0</v>
      </c>
      <c r="I115">
        <f>(((D108 + D109 + D110 + D111 + D112 + D113 + D114 + D115)/2) + (D116))</f>
        <v/>
      </c>
      <c r="J115">
        <f>((C108 + C109 + C110 + C111 + C112 + C113 + C114 + C115)*(((D108 + D109 + D110 + D111 + D112 + D113 + D114 + D115)/2) + (D116)))</f>
        <v/>
      </c>
    </row>
    <row r="116">
      <c r="A116" t="inlineStr">
        <is>
          <t>INT_L_X2Y51/INT_L.NN6END3-&gt;&gt;NR1BEG3</t>
        </is>
      </c>
      <c r="B116" t="inlineStr">
        <is>
          <t>Buffer</t>
        </is>
      </c>
      <c r="C116" t="n">
        <v>1.16220225</v>
      </c>
      <c r="D116" t="n">
        <v>0.008429000000000001</v>
      </c>
      <c r="E116" t="n">
        <v>0.056</v>
      </c>
      <c r="F116" t="n">
        <v>0.046</v>
      </c>
      <c r="G116" t="n">
        <v>0.131</v>
      </c>
      <c r="H116" t="n">
        <v>0.108</v>
      </c>
      <c r="I116">
        <f>((D119) + (D117 + D118))</f>
        <v/>
      </c>
      <c r="J116">
        <f>(((D119) + (D117 + D118))*C116)</f>
        <v/>
      </c>
    </row>
    <row r="117">
      <c r="A117" t="inlineStr">
        <is>
          <t>INT_L_X2Y51/NR1BEG3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INT_L_X2Y52/NR1END3</t>
        </is>
      </c>
      <c r="B118" t="inlineStr">
        <is>
          <t>Part of wire</t>
        </is>
      </c>
      <c r="C118" t="n">
        <v>0</v>
      </c>
      <c r="D118" t="n">
        <v>0</v>
      </c>
      <c r="I118">
        <f>(((D117 + D118)/2) + (D119))</f>
        <v/>
      </c>
      <c r="J118">
        <f>((C117 + C118)*(((D117 + D118)/2) + (D119)))</f>
        <v/>
      </c>
    </row>
    <row r="119">
      <c r="A119" t="inlineStr">
        <is>
          <t>INT_L_X2Y52/INT_L.NR1END3-&gt;&gt;NE2BEG3</t>
        </is>
      </c>
      <c r="B119" t="inlineStr">
        <is>
          <t>Buffer</t>
        </is>
      </c>
      <c r="C119" t="n">
        <v>1.1851186875</v>
      </c>
      <c r="D119" t="n">
        <v>0.008473000000000001</v>
      </c>
      <c r="E119" t="n">
        <v>0.042</v>
      </c>
      <c r="F119" t="n">
        <v>0.034</v>
      </c>
      <c r="G119" t="n">
        <v>0.139</v>
      </c>
      <c r="H119" t="n">
        <v>0.115</v>
      </c>
      <c r="I119">
        <f>((D123 + D137 + D148 + D173) + (D120 + D121 + D122))</f>
        <v/>
      </c>
      <c r="J119">
        <f>(((D123 + D137 + D148 + D173) + (D120 + D121 + D122))*C119)</f>
        <v/>
      </c>
    </row>
    <row r="120">
      <c r="A120" t="inlineStr">
        <is>
          <t>INT_L_X2Y52/NE2BEG3</t>
        </is>
      </c>
      <c r="B120" t="inlineStr">
        <is>
          <t>Part of wire</t>
        </is>
      </c>
      <c r="C120" t="n">
        <v>0</v>
      </c>
      <c r="D120" t="n">
        <v>0</v>
      </c>
    </row>
    <row r="121">
      <c r="A121" t="inlineStr">
        <is>
          <t>INT_R_X3Y53/NE2END3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INT_L_X2Y53/NE2A3</t>
        </is>
      </c>
      <c r="B122" t="inlineStr">
        <is>
          <t>Part of wire</t>
        </is>
      </c>
      <c r="C122" t="n">
        <v>0</v>
      </c>
      <c r="D122" t="n">
        <v>0</v>
      </c>
      <c r="I122">
        <f>(((D120 + D121 + D122)/2) + (D123 + D137 + D148 + D173))</f>
        <v/>
      </c>
      <c r="J122">
        <f>((C120 + C121 + C122)*(((D120 + D121 + D122)/2) + (D123 + D137 + D148 + D173)))</f>
        <v/>
      </c>
    </row>
    <row r="123">
      <c r="A123" t="inlineStr">
        <is>
          <t>INT_R_X3Y53/INT_R.NE2END3-&gt;&gt;NR1BEG3</t>
        </is>
      </c>
      <c r="B123" t="inlineStr">
        <is>
          <t>Buffer</t>
        </is>
      </c>
      <c r="C123" t="n">
        <v>1.16220225</v>
      </c>
      <c r="D123" t="n">
        <v>0.008429000000000001</v>
      </c>
      <c r="E123" t="n">
        <v>0.056</v>
      </c>
      <c r="F123" t="n">
        <v>0.046</v>
      </c>
      <c r="G123" t="n">
        <v>0.131</v>
      </c>
      <c r="H123" t="n">
        <v>0.108</v>
      </c>
      <c r="I123">
        <f>((D126) + (D124 + D125))</f>
        <v/>
      </c>
      <c r="J123">
        <f>(((D126) + (D124 + D125))*C123)</f>
        <v/>
      </c>
    </row>
    <row r="124">
      <c r="A124" t="inlineStr">
        <is>
          <t>INT_R_X3Y53/NR1BEG3</t>
        </is>
      </c>
      <c r="B124" t="inlineStr">
        <is>
          <t>Part of wire</t>
        </is>
      </c>
      <c r="C124" t="n">
        <v>0</v>
      </c>
      <c r="D124" t="n">
        <v>0</v>
      </c>
    </row>
    <row r="125">
      <c r="A125" t="inlineStr">
        <is>
          <t>INT_R_X3Y54/NR1END3</t>
        </is>
      </c>
      <c r="B125" t="inlineStr">
        <is>
          <t>Part of wire</t>
        </is>
      </c>
      <c r="C125" t="n">
        <v>0</v>
      </c>
      <c r="D125" t="n">
        <v>0</v>
      </c>
      <c r="I125">
        <f>(((D124 + D125)/2) + (D126))</f>
        <v/>
      </c>
      <c r="J125">
        <f>((C124 + C125)*(((D124 + D125)/2) + (D126)))</f>
        <v/>
      </c>
    </row>
    <row r="126">
      <c r="A126" t="inlineStr">
        <is>
          <t>INT_R_X3Y54/INT_R.NR1END3-&gt;&gt;IMUX38</t>
        </is>
      </c>
      <c r="B126" t="inlineStr">
        <is>
          <t>Buffer</t>
        </is>
      </c>
      <c r="C126" t="n">
        <v>1.6107141875</v>
      </c>
      <c r="D126" t="n">
        <v>0.007713</v>
      </c>
      <c r="E126" t="n">
        <v>0.047</v>
      </c>
      <c r="F126" t="n">
        <v>0.038</v>
      </c>
      <c r="G126" t="n">
        <v>0.138</v>
      </c>
      <c r="H126" t="n">
        <v>0.114</v>
      </c>
      <c r="I126">
        <f>((((D131) + (D130))) + (D127 + D128))</f>
        <v/>
      </c>
      <c r="J126">
        <f>(((((D131) + (D130))) + (D127 + D128))*C126)</f>
        <v/>
      </c>
    </row>
    <row r="127">
      <c r="A127" t="inlineStr">
        <is>
          <t>INT_R_X3Y54/IMUX38</t>
        </is>
      </c>
      <c r="B127" t="inlineStr">
        <is>
          <t>Part of wire</t>
        </is>
      </c>
      <c r="C127" t="n">
        <v>0</v>
      </c>
      <c r="D127" t="n">
        <v>0</v>
      </c>
    </row>
    <row r="128">
      <c r="A128" t="inlineStr">
        <is>
          <t>CLBLM_R_X3Y54/CLBLM_IMUX38</t>
        </is>
      </c>
      <c r="B128" t="inlineStr">
        <is>
          <t>Part of wire</t>
        </is>
      </c>
      <c r="C128" t="n">
        <v>0</v>
      </c>
      <c r="D128" t="n">
        <v>0</v>
      </c>
      <c r="I128">
        <f>(((D127 + D128)/2) + (((D131) + (D130))))</f>
        <v/>
      </c>
      <c r="J128">
        <f>((C127 + C128)*(((D127 + D128)/2) + (((D131) + (D130)))))</f>
        <v/>
      </c>
    </row>
    <row r="129">
      <c r="A129" t="inlineStr">
        <is>
          <t>CLBLM_R_X3Y54/CLBLM_R.CLBLM_IMUX38-&gt;CLBLM_M_D3</t>
        </is>
      </c>
      <c r="B129" t="inlineStr">
        <is>
          <t>PassTransistor</t>
        </is>
      </c>
      <c r="C129" t="n">
        <v>0</v>
      </c>
      <c r="E129" t="n">
        <v>0</v>
      </c>
      <c r="F129" t="n">
        <v>0</v>
      </c>
      <c r="G129" t="n">
        <v>0</v>
      </c>
      <c r="H129" t="n">
        <v>0</v>
      </c>
      <c r="I129">
        <f>((D131) + (D130))</f>
        <v/>
      </c>
      <c r="J129">
        <f>(((D131) + (D130))*C129)</f>
        <v/>
      </c>
    </row>
    <row r="130">
      <c r="A130" t="inlineStr">
        <is>
          <t>CLBLM_R_X3Y54/CLBLM_M_D3</t>
        </is>
      </c>
      <c r="B130" t="inlineStr">
        <is>
          <t>Part of wire</t>
        </is>
      </c>
      <c r="C130" t="n">
        <v>0</v>
      </c>
      <c r="D130" t="n">
        <v>0</v>
      </c>
      <c r="I130">
        <f>(((D130)/2) + (D131))</f>
        <v/>
      </c>
      <c r="J130">
        <f>((C130)*(((D130)/2) + (D131)))</f>
        <v/>
      </c>
    </row>
    <row r="131">
      <c r="A131" t="inlineStr">
        <is>
          <t>masterReg/register_reg_r1_0_31_18_23/RAMC_D1/WADR2</t>
        </is>
      </c>
      <c r="B131" t="inlineStr">
        <is>
          <t>Inpin</t>
        </is>
      </c>
      <c r="D131" t="n">
        <v>0</v>
      </c>
      <c r="E131" t="n">
        <v>0.144</v>
      </c>
      <c r="F131" t="n">
        <v>0.08799999999999999</v>
      </c>
      <c r="G131" t="n">
        <v>0.377</v>
      </c>
      <c r="H131" t="n">
        <v>0.209</v>
      </c>
    </row>
    <row r="132">
      <c r="A132" t="inlineStr">
        <is>
          <t>writeReg[2]: Address_register_reg[12]/Q to masterReg/register_reg_r1_0_31_18_23/RAMC_D1/WADR2 sum delays</t>
        </is>
      </c>
      <c r="E132">
        <f>(E2 + E4 + E26 + E44 + E67 + E97 + E103 + E107 + E116 + E119 + E123 + E126 + E129 + E131)</f>
        <v/>
      </c>
      <c r="F132">
        <f>(F2 + F4 + F26 + F44 + F67 + F97 + F103 + F107 + F116 + F119 + F123 + F126 + F129 + F131)</f>
        <v/>
      </c>
      <c r="G132">
        <f>(G2 + G4 + G26 + G44 + G67 + G97 + G103 + G107 + G116 + G119 + G123 + G126 + G129 + G131)</f>
        <v/>
      </c>
      <c r="H132">
        <f>(H2 + H4 + H26 + H44 + H67 + H97 + H103 + H107 + H116 + H119 + H123 + H126 + H129 + H131)</f>
        <v/>
      </c>
      <c r="J132">
        <f>(J2 + J3 + J4 + J6 + J26 + J32 + J44 + J46 + J67 + J74 + J97 + J102 + J103 + J106 + J107 + J115 + J116 + J118 + J119 + J122 + J123 + J125 + J126 + J128 + J129 + J130 + J131)</f>
        <v/>
      </c>
    </row>
    <row r="133">
      <c r="A133" t="inlineStr">
        <is>
          <t>writeReg[2]: Address_register_reg[12]/Q to masterReg/register_reg_r1_0_31_18_23/RAMC_D1/WADR2sum delays + cap delay</t>
        </is>
      </c>
      <c r="E133">
        <f>1000*(E132 + J132)</f>
        <v/>
      </c>
      <c r="F133">
        <f>1000*(F132 + J132)</f>
        <v/>
      </c>
      <c r="G133">
        <f>1000*(G132 + J132)</f>
        <v/>
      </c>
      <c r="H133">
        <f>1000*(H132 + J132)</f>
        <v/>
      </c>
    </row>
    <row r="135">
      <c r="A135" t="inlineStr">
        <is>
          <t>writeReg[2]: Address_register_reg[12]/Q to masterReg/register_reg_r1_0_31_18_23/RAMC_D1/WADR2Total delay (from Vivado)</t>
        </is>
      </c>
      <c r="E135" t="inlineStr">
        <is>
          <t>966</t>
        </is>
      </c>
      <c r="F135" t="inlineStr">
        <is>
          <t>810</t>
        </is>
      </c>
      <c r="G135" t="inlineStr">
        <is>
          <t>1690</t>
        </is>
      </c>
      <c r="H135" t="inlineStr">
        <is>
          <t>1352</t>
        </is>
      </c>
    </row>
    <row r="137">
      <c r="A137" t="inlineStr">
        <is>
          <t>INT_R_X3Y53/INT_R.NE2END3-&gt;&gt;IMUX38</t>
        </is>
      </c>
      <c r="B137" t="inlineStr">
        <is>
          <t>Buffer</t>
        </is>
      </c>
      <c r="C137" t="n">
        <v>1.6107141875</v>
      </c>
      <c r="D137" t="n">
        <v>0.007713</v>
      </c>
      <c r="E137" t="n">
        <v>0.047</v>
      </c>
      <c r="F137" t="n">
        <v>0.038</v>
      </c>
      <c r="G137" t="n">
        <v>0.138</v>
      </c>
      <c r="H137" t="n">
        <v>0.114</v>
      </c>
      <c r="I137">
        <f>((((D142) + (D141))) + (D138 + D139))</f>
        <v/>
      </c>
      <c r="J137">
        <f>(((((D142) + (D141))) + (D138 + D139))*C137)</f>
        <v/>
      </c>
    </row>
    <row r="138">
      <c r="A138" t="inlineStr">
        <is>
          <t>INT_R_X3Y53/IMUX38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CLBLM_R_X3Y53/CLBLM_IMUX38</t>
        </is>
      </c>
      <c r="B139" t="inlineStr">
        <is>
          <t>Part of wire</t>
        </is>
      </c>
      <c r="C139" t="n">
        <v>0</v>
      </c>
      <c r="D139" t="n">
        <v>0</v>
      </c>
      <c r="I139">
        <f>(((D138 + D139)/2) + (((D142) + (D141))))</f>
        <v/>
      </c>
      <c r="J139">
        <f>((C138 + C139)*(((D138 + D139)/2) + (((D142) + (D141)))))</f>
        <v/>
      </c>
    </row>
    <row r="140">
      <c r="A140" t="inlineStr">
        <is>
          <t>CLBLM_R_X3Y53/CLBLM_R.CLBLM_IMUX38-&gt;CLBLM_M_D3</t>
        </is>
      </c>
      <c r="B140" t="inlineStr">
        <is>
          <t>PassTransistor</t>
        </is>
      </c>
      <c r="C140" t="n">
        <v>0</v>
      </c>
      <c r="E140" t="n">
        <v>0</v>
      </c>
      <c r="F140" t="n">
        <v>0</v>
      </c>
      <c r="G140" t="n">
        <v>0</v>
      </c>
      <c r="H140" t="n">
        <v>0</v>
      </c>
      <c r="I140">
        <f>((D142) + (D141))</f>
        <v/>
      </c>
      <c r="J140">
        <f>(((D142) + (D141))*C140)</f>
        <v/>
      </c>
    </row>
    <row r="141">
      <c r="A141" t="inlineStr">
        <is>
          <t>CLBLM_R_X3Y53/CLBLM_M_D3</t>
        </is>
      </c>
      <c r="B141" t="inlineStr">
        <is>
          <t>Part of wire</t>
        </is>
      </c>
      <c r="C141" t="n">
        <v>0</v>
      </c>
      <c r="D141" t="n">
        <v>0</v>
      </c>
      <c r="I141">
        <f>(((D141)/2) + (D142))</f>
        <v/>
      </c>
      <c r="J141">
        <f>((C141)*(((D141)/2) + (D142)))</f>
        <v/>
      </c>
    </row>
    <row r="142">
      <c r="A142" t="inlineStr">
        <is>
          <t>masterReg/register_reg_r2_0_31_18_23/RAMC_D1/WADR2</t>
        </is>
      </c>
      <c r="B142" t="inlineStr">
        <is>
          <t>Inpin</t>
        </is>
      </c>
      <c r="D142" t="n">
        <v>0</v>
      </c>
      <c r="E142" t="n">
        <v>0.144</v>
      </c>
      <c r="F142" t="n">
        <v>0.08799999999999999</v>
      </c>
      <c r="G142" t="n">
        <v>0.377</v>
      </c>
      <c r="H142" t="n">
        <v>0.209</v>
      </c>
    </row>
    <row r="143">
      <c r="A143" t="inlineStr">
        <is>
          <t>writeReg[2]: Address_register_reg[12]/Q to masterReg/register_reg_r2_0_31_18_23/RAMC_D1/WADR2 sum delays</t>
        </is>
      </c>
      <c r="E143">
        <f>(E2 + E4 + E26 + E44 + E67 + E97 + E103 + E107 + E116 + E119 + E137 + E140 + E142)</f>
        <v/>
      </c>
      <c r="F143">
        <f>(F2 + F4 + F26 + F44 + F67 + F97 + F103 + F107 + F116 + F119 + F137 + F140 + F142)</f>
        <v/>
      </c>
      <c r="G143">
        <f>(G2 + G4 + G26 + G44 + G67 + G97 + G103 + G107 + G116 + G119 + G137 + G140 + G142)</f>
        <v/>
      </c>
      <c r="H143">
        <f>(H2 + H4 + H26 + H44 + H67 + H97 + H103 + H107 + H116 + H119 + H137 + H140 + H142)</f>
        <v/>
      </c>
      <c r="J143">
        <f>(J2 + J3 + J4 + J6 + J26 + J32 + J44 + J46 + J67 + J74 + J97 + J102 + J103 + J106 + J107 + J115 + J116 + J118 + J119 + J122 + J137 + J139 + J140 + J141 + J142)</f>
        <v/>
      </c>
    </row>
    <row r="144">
      <c r="A144" t="inlineStr">
        <is>
          <t>writeReg[2]: Address_register_reg[12]/Q to masterReg/register_reg_r2_0_31_18_23/RAMC_D1/WADR2sum delays + cap delay</t>
        </is>
      </c>
      <c r="E144">
        <f>1000*(E143 + J143)</f>
        <v/>
      </c>
      <c r="F144">
        <f>1000*(F143 + J143)</f>
        <v/>
      </c>
      <c r="G144">
        <f>1000*(G143 + J143)</f>
        <v/>
      </c>
      <c r="H144">
        <f>1000*(H143 + J143)</f>
        <v/>
      </c>
    </row>
    <row r="146">
      <c r="A146" t="inlineStr">
        <is>
          <t>writeReg[2]: Address_register_reg[12]/Q to masterReg/register_reg_r2_0_31_18_23/RAMC_D1/WADR2Total delay (from Vivado)</t>
        </is>
      </c>
      <c r="E146" t="inlineStr">
        <is>
          <t>902</t>
        </is>
      </c>
      <c r="F146" t="inlineStr">
        <is>
          <t>756</t>
        </is>
      </c>
      <c r="G146" t="inlineStr">
        <is>
          <t>1580</t>
        </is>
      </c>
      <c r="H146" t="inlineStr">
        <is>
          <t>1260</t>
        </is>
      </c>
    </row>
    <row r="148">
      <c r="A148" t="inlineStr">
        <is>
          <t>INT_R_X3Y53/INT_R.NE2END3-&gt;&gt;EE2BEG3</t>
        </is>
      </c>
      <c r="B148" t="inlineStr">
        <is>
          <t>Buffer</t>
        </is>
      </c>
      <c r="C148" t="n">
        <v>1.1851186875</v>
      </c>
      <c r="D148" t="n">
        <v>0.008473000000000001</v>
      </c>
      <c r="E148" t="n">
        <v>0.06</v>
      </c>
      <c r="F148" t="n">
        <v>0.05</v>
      </c>
      <c r="G148" t="n">
        <v>0.134</v>
      </c>
      <c r="H148" t="n">
        <v>0.111</v>
      </c>
      <c r="I148">
        <f>((D154) + (D149 + D150 + D151 + D152 + D153))</f>
        <v/>
      </c>
      <c r="J148">
        <f>(((D154) + (D149 + D150 + D151 + D152 + D153))*C148)</f>
        <v/>
      </c>
    </row>
    <row r="149">
      <c r="A149" t="inlineStr">
        <is>
          <t>INT_R_X3Y53/EE2BEG3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INT_R_X5Y53/EE2END3</t>
        </is>
      </c>
      <c r="B150" t="inlineStr">
        <is>
          <t>Part of wire</t>
        </is>
      </c>
      <c r="C150" t="n">
        <v>0</v>
      </c>
      <c r="D150" t="n">
        <v>0</v>
      </c>
    </row>
    <row r="151">
      <c r="A151" t="inlineStr">
        <is>
          <t>CLBLM_R_X3Y53/CLBLM_EE2BEG3</t>
        </is>
      </c>
      <c r="B151" t="inlineStr">
        <is>
          <t>Part of wire</t>
        </is>
      </c>
      <c r="C151" t="n">
        <v>0</v>
      </c>
      <c r="D151" t="n">
        <v>0</v>
      </c>
    </row>
    <row r="152">
      <c r="A152" t="inlineStr">
        <is>
          <t>CLBLL_L_X4Y53/CLBLL_EE2BEG3</t>
        </is>
      </c>
      <c r="B152" t="inlineStr">
        <is>
          <t>Part of wire</t>
        </is>
      </c>
      <c r="C152" t="n">
        <v>0</v>
      </c>
      <c r="D152" t="n">
        <v>0</v>
      </c>
    </row>
    <row r="153">
      <c r="A153" t="inlineStr">
        <is>
          <t>INT_L_X4Y53/EE2A3</t>
        </is>
      </c>
      <c r="B153" t="inlineStr">
        <is>
          <t>Part of wire</t>
        </is>
      </c>
      <c r="C153" t="n">
        <v>0</v>
      </c>
      <c r="D153" t="n">
        <v>0</v>
      </c>
      <c r="I153">
        <f>(((D149 + D150 + D151 + D152 + D153)/2) + (D154))</f>
        <v/>
      </c>
      <c r="J153">
        <f>((C149 + C150 + C151 + C152 + C153)*(((D149 + D150 + D151 + D152 + D153)/2) + (D154)))</f>
        <v/>
      </c>
    </row>
    <row r="154">
      <c r="A154" t="inlineStr">
        <is>
          <t>INT_R_X5Y53/INT_R.EE2END3-&gt;&gt;EE2BEG3</t>
        </is>
      </c>
      <c r="B154" t="inlineStr">
        <is>
          <t>Buffer</t>
        </is>
      </c>
      <c r="C154" t="n">
        <v>1.1851186875</v>
      </c>
      <c r="D154" t="n">
        <v>0.008473000000000001</v>
      </c>
      <c r="E154" t="n">
        <v>0.06</v>
      </c>
      <c r="F154" t="n">
        <v>0.05</v>
      </c>
      <c r="G154" t="n">
        <v>0.134</v>
      </c>
      <c r="H154" t="n">
        <v>0.111</v>
      </c>
      <c r="I154">
        <f>((D162) + (D155 + D156 + D157 + D158 + D159 + D160 + D161))</f>
        <v/>
      </c>
      <c r="J154">
        <f>(((D162) + (D155 + D156 + D157 + D158 + D159 + D160 + D161))*C154)</f>
        <v/>
      </c>
    </row>
    <row r="155">
      <c r="A155" t="inlineStr">
        <is>
          <t>INT_R_X5Y53/EE2BEG3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INT_R_X7Y53/EE2END3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CLBLM_R_X5Y53/CLBLM_EE2BEG3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VBRK_X18Y56/VBRK_EE2BEG3</t>
        </is>
      </c>
      <c r="B158" t="inlineStr">
        <is>
          <t>Part of wire</t>
        </is>
      </c>
      <c r="C158" t="n">
        <v>0.01211</v>
      </c>
      <c r="D158" t="n">
        <v>0.00162</v>
      </c>
    </row>
    <row r="159">
      <c r="A159" t="inlineStr">
        <is>
          <t>BRAM_L_X6Y50/BRAM_EE2BEG3_3</t>
        </is>
      </c>
      <c r="B159" t="inlineStr">
        <is>
          <t>Part of wire</t>
        </is>
      </c>
      <c r="C159" t="n">
        <v>0.26892</v>
      </c>
      <c r="D159" t="n">
        <v>0.06043</v>
      </c>
    </row>
    <row r="160">
      <c r="A160" t="inlineStr">
        <is>
          <t>BRAM_INT_INTERFACE_L_X6Y53/INT_INTERFACE_EE2BEG3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INT_L_X6Y53/EE2A3</t>
        </is>
      </c>
      <c r="B161" t="inlineStr">
        <is>
          <t>Part of wire</t>
        </is>
      </c>
      <c r="C161" t="n">
        <v>0</v>
      </c>
      <c r="D161" t="n">
        <v>0</v>
      </c>
      <c r="I161">
        <f>(((D155 + D156 + D157 + D158 + D159 + D160 + D161)/2) + (D162))</f>
        <v/>
      </c>
      <c r="J161">
        <f>((C155 + C156 + C157 + C158 + C159 + C160 + C161)*(((D155 + D156 + D157 + D158 + D159 + D160 + D161)/2) + (D162)))</f>
        <v/>
      </c>
    </row>
    <row r="162">
      <c r="A162" t="inlineStr">
        <is>
          <t>INT_R_X7Y53/INT_R.EE2END3-&gt;&gt;IMUX38</t>
        </is>
      </c>
      <c r="B162" t="inlineStr">
        <is>
          <t>Buffer</t>
        </is>
      </c>
      <c r="C162" t="n">
        <v>1.6107141875</v>
      </c>
      <c r="D162" t="n">
        <v>0.007713</v>
      </c>
      <c r="E162" t="n">
        <v>0.047</v>
      </c>
      <c r="F162" t="n">
        <v>0.038</v>
      </c>
      <c r="G162" t="n">
        <v>0.138</v>
      </c>
      <c r="H162" t="n">
        <v>0.114</v>
      </c>
      <c r="I162">
        <f>((((D167) + (D166))) + (D163 + D164))</f>
        <v/>
      </c>
      <c r="J162">
        <f>(((((D167) + (D166))) + (D163 + D164))*C162)</f>
        <v/>
      </c>
    </row>
    <row r="163">
      <c r="A163" t="inlineStr">
        <is>
          <t>INT_R_X7Y53/IMUX38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CLBLM_R_X7Y53/CLBLM_IMUX38</t>
        </is>
      </c>
      <c r="B164" t="inlineStr">
        <is>
          <t>Part of wire</t>
        </is>
      </c>
      <c r="C164" t="n">
        <v>0</v>
      </c>
      <c r="D164" t="n">
        <v>0</v>
      </c>
      <c r="I164">
        <f>(((D163 + D164)/2) + (((D167) + (D166))))</f>
        <v/>
      </c>
      <c r="J164">
        <f>((C163 + C164)*(((D163 + D164)/2) + (((D167) + (D166)))))</f>
        <v/>
      </c>
    </row>
    <row r="165">
      <c r="A165" t="inlineStr">
        <is>
          <t>CLBLM_R_X7Y53/CLBLM_R.CLBLM_IMUX38-&gt;CLBLM_M_D3</t>
        </is>
      </c>
      <c r="B165" t="inlineStr">
        <is>
          <t>PassTransistor</t>
        </is>
      </c>
      <c r="C165" t="n">
        <v>0</v>
      </c>
      <c r="E165" t="n">
        <v>0</v>
      </c>
      <c r="F165" t="n">
        <v>0</v>
      </c>
      <c r="G165" t="n">
        <v>0</v>
      </c>
      <c r="H165" t="n">
        <v>0</v>
      </c>
      <c r="I165">
        <f>((D167) + (D166))</f>
        <v/>
      </c>
      <c r="J165">
        <f>(((D167) + (D166))*C165)</f>
        <v/>
      </c>
    </row>
    <row r="166">
      <c r="A166" t="inlineStr">
        <is>
          <t>CLBLM_R_X7Y53/CLBLM_M_D3</t>
        </is>
      </c>
      <c r="B166" t="inlineStr">
        <is>
          <t>Part of wire</t>
        </is>
      </c>
      <c r="C166" t="n">
        <v>0</v>
      </c>
      <c r="D166" t="n">
        <v>0</v>
      </c>
      <c r="I166">
        <f>(((D166)/2) + (D167))</f>
        <v/>
      </c>
      <c r="J166">
        <f>((C166)*(((D166)/2) + (D167)))</f>
        <v/>
      </c>
    </row>
    <row r="167">
      <c r="A167" t="inlineStr">
        <is>
          <t>masterReg/register_reg_r2_0_31_24_29/RAMC_D1/WADR2</t>
        </is>
      </c>
      <c r="B167" t="inlineStr">
        <is>
          <t>Inpin</t>
        </is>
      </c>
      <c r="D167" t="n">
        <v>0</v>
      </c>
      <c r="E167" t="n">
        <v>0.144</v>
      </c>
      <c r="F167" t="n">
        <v>0.08799999999999999</v>
      </c>
      <c r="G167" t="n">
        <v>0.377</v>
      </c>
      <c r="H167" t="n">
        <v>0.209</v>
      </c>
    </row>
    <row r="168">
      <c r="A168" t="inlineStr">
        <is>
          <t>writeReg[2]: Address_register_reg[12]/Q to masterReg/register_reg_r2_0_31_24_29/RAMC_D1/WADR2 sum delays</t>
        </is>
      </c>
      <c r="E168">
        <f>(E2 + E4 + E26 + E44 + E67 + E97 + E103 + E107 + E116 + E119 + E148 + E154 + E162 + E165 + E167)</f>
        <v/>
      </c>
      <c r="F168">
        <f>(F2 + F4 + F26 + F44 + F67 + F97 + F103 + F107 + F116 + F119 + F148 + F154 + F162 + F165 + F167)</f>
        <v/>
      </c>
      <c r="G168">
        <f>(G2 + G4 + G26 + G44 + G67 + G97 + G103 + G107 + G116 + G119 + G148 + G154 + G162 + G165 + G167)</f>
        <v/>
      </c>
      <c r="H168">
        <f>(H2 + H4 + H26 + H44 + H67 + H97 + H103 + H107 + H116 + H119 + H148 + H154 + H162 + H165 + H167)</f>
        <v/>
      </c>
      <c r="J168">
        <f>(J2 + J3 + J4 + J6 + J26 + J32 + J44 + J46 + J67 + J74 + J97 + J102 + J103 + J106 + J107 + J115 + J116 + J118 + J119 + J122 + J148 + J153 + J154 + J161 + J162 + J164 + J165 + J166 + J167)</f>
        <v/>
      </c>
    </row>
    <row r="169">
      <c r="A169" t="inlineStr">
        <is>
          <t>writeReg[2]: Address_register_reg[12]/Q to masterReg/register_reg_r2_0_31_24_29/RAMC_D1/WADR2sum delays + cap delay</t>
        </is>
      </c>
      <c r="E169">
        <f>1000*(E168 + J168)</f>
        <v/>
      </c>
      <c r="F169">
        <f>1000*(F168 + J168)</f>
        <v/>
      </c>
      <c r="G169">
        <f>1000*(G168 + J168)</f>
        <v/>
      </c>
      <c r="H169">
        <f>1000*(H168 + J168)</f>
        <v/>
      </c>
    </row>
    <row r="171">
      <c r="A171" t="inlineStr">
        <is>
          <t>writeReg[2]: Address_register_reg[12]/Q to masterReg/register_reg_r2_0_31_24_29/RAMC_D1/WADR2Total delay (from Vivado)</t>
        </is>
      </c>
      <c r="E171" t="inlineStr">
        <is>
          <t>1116</t>
        </is>
      </c>
      <c r="F171" t="inlineStr">
        <is>
          <t>950</t>
        </is>
      </c>
      <c r="G171" t="inlineStr">
        <is>
          <t>1888</t>
        </is>
      </c>
      <c r="H171" t="inlineStr">
        <is>
          <t>1530</t>
        </is>
      </c>
    </row>
    <row r="173">
      <c r="A173" t="inlineStr">
        <is>
          <t>INT_R_X3Y53/INT_R.NE2END3-&gt;&gt;NE2BEG3</t>
        </is>
      </c>
      <c r="B173" t="inlineStr">
        <is>
          <t>Buffer</t>
        </is>
      </c>
      <c r="C173" t="n">
        <v>1.1851186875</v>
      </c>
      <c r="D173" t="n">
        <v>0.008473000000000001</v>
      </c>
      <c r="E173" t="n">
        <v>0.042</v>
      </c>
      <c r="F173" t="n">
        <v>0.034</v>
      </c>
      <c r="G173" t="n">
        <v>0.139</v>
      </c>
      <c r="H173" t="n">
        <v>0.115</v>
      </c>
      <c r="I173">
        <f>((D179 + D190) + (D174 + D175 + D176 + D177 + D178))</f>
        <v/>
      </c>
      <c r="J173">
        <f>(((D179 + D190) + (D174 + D175 + D176 + D177 + D178))*C173)</f>
        <v/>
      </c>
    </row>
    <row r="174">
      <c r="A174" t="inlineStr">
        <is>
          <t>INT_R_X3Y53/NE2BEG3</t>
        </is>
      </c>
      <c r="B174" t="inlineStr">
        <is>
          <t>Part of wire</t>
        </is>
      </c>
      <c r="C174" t="n">
        <v>0</v>
      </c>
      <c r="D174" t="n">
        <v>0</v>
      </c>
    </row>
    <row r="175">
      <c r="A175" t="inlineStr">
        <is>
          <t>INT_L_X4Y54/NE2END3</t>
        </is>
      </c>
      <c r="B175" t="inlineStr">
        <is>
          <t>Part of wire</t>
        </is>
      </c>
      <c r="C175" t="n">
        <v>0</v>
      </c>
      <c r="D175" t="n">
        <v>0</v>
      </c>
    </row>
    <row r="176">
      <c r="A176" t="inlineStr">
        <is>
          <t>INT_R_X3Y54/NE2A3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CLBLM_R_X3Y54/CLBLM_NE2A3</t>
        </is>
      </c>
      <c r="B177" t="inlineStr">
        <is>
          <t>Part of wire</t>
        </is>
      </c>
      <c r="C177" t="n">
        <v>0.100092</v>
      </c>
      <c r="D177" t="n">
        <v>0.005469</v>
      </c>
    </row>
    <row r="178">
      <c r="A178" t="inlineStr">
        <is>
          <t>CLBLL_L_X4Y54/CLBLL_NE2A3</t>
        </is>
      </c>
      <c r="B178" t="inlineStr">
        <is>
          <t>Part of wire</t>
        </is>
      </c>
      <c r="C178" t="n">
        <v>0.08758100000000001</v>
      </c>
      <c r="D178" t="n">
        <v>0.005469</v>
      </c>
      <c r="I178">
        <f>(((D174 + D175 + D176 + D177 + D178)/2) + (D179 + D190))</f>
        <v/>
      </c>
      <c r="J178">
        <f>((C174 + C175 + C176 + C177 + C178)*(((D174 + D175 + D176 + D177 + D178)/2) + (D179 + D190)))</f>
        <v/>
      </c>
    </row>
    <row r="179">
      <c r="A179" t="inlineStr">
        <is>
          <t>INT_L_X4Y54/INT_L.NE2END3-&gt;&gt;IMUX_L45</t>
        </is>
      </c>
      <c r="B179" t="inlineStr">
        <is>
          <t>Buffer</t>
        </is>
      </c>
      <c r="C179" t="n">
        <v>1.6107141875</v>
      </c>
      <c r="D179" t="n">
        <v>0.007713</v>
      </c>
      <c r="E179" t="n">
        <v>0.047</v>
      </c>
      <c r="F179" t="n">
        <v>0.038</v>
      </c>
      <c r="G179" t="n">
        <v>0.138</v>
      </c>
      <c r="H179" t="n">
        <v>0.114</v>
      </c>
      <c r="I179">
        <f>((((D184) + (D183))) + (D180 + D181))</f>
        <v/>
      </c>
      <c r="J179">
        <f>(((((D184) + (D183))) + (D180 + D181))*C179)</f>
        <v/>
      </c>
    </row>
    <row r="180">
      <c r="A180" t="inlineStr">
        <is>
          <t>INT_L_X4Y54/IMUX_L45</t>
        </is>
      </c>
      <c r="B180" t="inlineStr">
        <is>
          <t>Part of wire</t>
        </is>
      </c>
      <c r="C180" t="n">
        <v>0</v>
      </c>
      <c r="D180" t="n">
        <v>0</v>
      </c>
    </row>
    <row r="181">
      <c r="A181" t="inlineStr">
        <is>
          <t>CLBLL_L_X4Y54/CLBLL_IMUX45</t>
        </is>
      </c>
      <c r="B181" t="inlineStr">
        <is>
          <t>Part of wire</t>
        </is>
      </c>
      <c r="C181" t="n">
        <v>0</v>
      </c>
      <c r="D181" t="n">
        <v>0</v>
      </c>
      <c r="I181">
        <f>(((D180 + D181)/2) + (((D184) + (D183))))</f>
        <v/>
      </c>
      <c r="J181">
        <f>((C180 + C181)*(((D180 + D181)/2) + (((D184) + (D183)))))</f>
        <v/>
      </c>
    </row>
    <row r="182">
      <c r="A182" t="inlineStr">
        <is>
          <t>CLBLL_L_X4Y54/CLBLL_L.CLBLL_IMUX45-&gt;CLBLL_LL_D2</t>
        </is>
      </c>
      <c r="B182" t="inlineStr">
        <is>
          <t>PassTransistor</t>
        </is>
      </c>
      <c r="C182" t="n">
        <v>0</v>
      </c>
      <c r="E182" t="n">
        <v>0</v>
      </c>
      <c r="F182" t="n">
        <v>0</v>
      </c>
      <c r="G182" t="n">
        <v>0</v>
      </c>
      <c r="H182" t="n">
        <v>0</v>
      </c>
      <c r="I182">
        <f>((D184) + (D183))</f>
        <v/>
      </c>
      <c r="J182">
        <f>(((D184) + (D183))*C182)</f>
        <v/>
      </c>
    </row>
    <row r="183">
      <c r="A183" t="inlineStr">
        <is>
          <t>CLBLL_L_X4Y54/CLBLL_LL_D2</t>
        </is>
      </c>
      <c r="B183" t="inlineStr">
        <is>
          <t>Part of wire</t>
        </is>
      </c>
      <c r="C183" t="n">
        <v>0</v>
      </c>
      <c r="D183" t="n">
        <v>0</v>
      </c>
      <c r="I183">
        <f>(((D183)/2) + (D184))</f>
        <v/>
      </c>
      <c r="J183">
        <f>((C183)*(((D183)/2) + (D184)))</f>
        <v/>
      </c>
    </row>
    <row r="184">
      <c r="A184" t="inlineStr">
        <is>
          <t>masterReg/register_reg_r1_0_31_0_5_i_8/I0</t>
        </is>
      </c>
      <c r="B184" t="inlineStr">
        <is>
          <t>Inpin</t>
        </is>
      </c>
      <c r="D184" t="n">
        <v>0</v>
      </c>
      <c r="E184" t="n">
        <v>0.213</v>
      </c>
      <c r="F184" t="n">
        <v>0.171</v>
      </c>
      <c r="G184" t="n">
        <v>0.509</v>
      </c>
      <c r="H184" t="n">
        <v>0.41</v>
      </c>
    </row>
    <row r="185">
      <c r="A185" t="inlineStr">
        <is>
          <t>writeReg[2]: Address_register_reg[12]/Q to masterReg/register_reg_r1_0_31_0_5_i_8/I0 sum delays</t>
        </is>
      </c>
      <c r="E185">
        <f>(E2 + E4 + E26 + E44 + E67 + E97 + E103 + E107 + E116 + E119 + E173 + E179 + E182 + E184)</f>
        <v/>
      </c>
      <c r="F185">
        <f>(F2 + F4 + F26 + F44 + F67 + F97 + F103 + F107 + F116 + F119 + F173 + F179 + F182 + F184)</f>
        <v/>
      </c>
      <c r="G185">
        <f>(G2 + G4 + G26 + G44 + G67 + G97 + G103 + G107 + G116 + G119 + G173 + G179 + G182 + G184)</f>
        <v/>
      </c>
      <c r="H185">
        <f>(H2 + H4 + H26 + H44 + H67 + H97 + H103 + H107 + H116 + H119 + H173 + H179 + H182 + H184)</f>
        <v/>
      </c>
      <c r="J185">
        <f>(J2 + J3 + J4 + J6 + J26 + J32 + J44 + J46 + J67 + J74 + J97 + J102 + J103 + J106 + J107 + J115 + J116 + J118 + J119 + J122 + J173 + J178 + J179 + J181 + J182 + J183 + J184)</f>
        <v/>
      </c>
    </row>
    <row r="186">
      <c r="A186" t="inlineStr">
        <is>
          <t>writeReg[2]: Address_register_reg[12]/Q to masterReg/register_reg_r1_0_31_0_5_i_8/I0sum delays + cap delay</t>
        </is>
      </c>
      <c r="E186">
        <f>1000*(E185 + J185)</f>
        <v/>
      </c>
      <c r="F186">
        <f>1000*(F185 + J185)</f>
        <v/>
      </c>
      <c r="G186">
        <f>1000*(G185 + J185)</f>
        <v/>
      </c>
      <c r="H186">
        <f>1000*(H185 + J185)</f>
        <v/>
      </c>
    </row>
    <row r="188">
      <c r="A188" t="inlineStr">
        <is>
          <t>writeReg[2]: Address_register_reg[12]/Q to masterReg/register_reg_r1_0_31_0_5_i_8/I0Total delay (from Vivado)</t>
        </is>
      </c>
      <c r="E188" t="inlineStr">
        <is>
          <t>1050</t>
        </is>
      </c>
      <c r="F188" t="inlineStr">
        <is>
          <t>910</t>
        </is>
      </c>
      <c r="G188" t="inlineStr">
        <is>
          <t>1852</t>
        </is>
      </c>
      <c r="H188" t="inlineStr">
        <is>
          <t>1567</t>
        </is>
      </c>
    </row>
    <row r="190">
      <c r="A190" t="inlineStr">
        <is>
          <t>INT_L_X4Y54/INT_L.NE2END3-&gt;&gt;EE2BEG3</t>
        </is>
      </c>
      <c r="B190" t="inlineStr">
        <is>
          <t>Buffer</t>
        </is>
      </c>
      <c r="C190" t="n">
        <v>1.1851186875</v>
      </c>
      <c r="D190" t="n">
        <v>0.008473000000000001</v>
      </c>
      <c r="E190" t="n">
        <v>0.06</v>
      </c>
      <c r="F190" t="n">
        <v>0.05</v>
      </c>
      <c r="G190" t="n">
        <v>0.134</v>
      </c>
      <c r="H190" t="n">
        <v>0.111</v>
      </c>
      <c r="I190">
        <f>((D198 + D219 + D246) + (D191 + D192 + D193 + D194 + D195 + D196 + D197))</f>
        <v/>
      </c>
      <c r="J190">
        <f>(((D198 + D219 + D246) + (D191 + D192 + D193 + D194 + D195 + D196 + D197))*C190)</f>
        <v/>
      </c>
    </row>
    <row r="191">
      <c r="A191" t="inlineStr">
        <is>
          <t>INT_L_X4Y54/EE2BEG3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INT_L_X6Y54/EE2END3</t>
        </is>
      </c>
      <c r="B192" t="inlineStr">
        <is>
          <t>Part of wire</t>
        </is>
      </c>
      <c r="C192" t="n">
        <v>0</v>
      </c>
      <c r="D192" t="n">
        <v>0</v>
      </c>
    </row>
    <row r="193">
      <c r="A193" t="inlineStr">
        <is>
          <t>INT_R_X5Y54/EE2A3</t>
        </is>
      </c>
      <c r="B193" t="inlineStr">
        <is>
          <t>Part of wire</t>
        </is>
      </c>
      <c r="C193" t="n">
        <v>0</v>
      </c>
      <c r="D193" t="n">
        <v>0</v>
      </c>
    </row>
    <row r="194">
      <c r="A194" t="inlineStr">
        <is>
          <t>CLBLM_R_X5Y54/CLBLM_EE2A3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VBRK_X18Y57/VBRK_EE2A3</t>
        </is>
      </c>
      <c r="B195" t="inlineStr">
        <is>
          <t>Part of wire</t>
        </is>
      </c>
      <c r="C195" t="n">
        <v>0.01211</v>
      </c>
      <c r="D195" t="n">
        <v>0.00162</v>
      </c>
    </row>
    <row r="196">
      <c r="A196" t="inlineStr">
        <is>
          <t>BRAM_L_X6Y50/BRAM_EE2A3_4</t>
        </is>
      </c>
      <c r="B196" t="inlineStr">
        <is>
          <t>Part of wire</t>
        </is>
      </c>
      <c r="C196" t="n">
        <v>0.26892</v>
      </c>
      <c r="D196" t="n">
        <v>0.06043</v>
      </c>
    </row>
    <row r="197">
      <c r="A197" t="inlineStr">
        <is>
          <t>BRAM_INT_INTERFACE_L_X6Y54/INT_INTERFACE_EE2A3</t>
        </is>
      </c>
      <c r="B197" t="inlineStr">
        <is>
          <t>Part of wire</t>
        </is>
      </c>
      <c r="C197" t="n">
        <v>0</v>
      </c>
      <c r="D197" t="n">
        <v>0</v>
      </c>
      <c r="I197">
        <f>(((D191 + D192 + D193 + D194 + D195 + D196 + D197)/2) + (D198 + D219 + D246))</f>
        <v/>
      </c>
      <c r="J197">
        <f>((C191 + C192 + C193 + C194 + C195 + C196 + C197)*(((D191 + D192 + D193 + D194 + D195 + D196 + D197)/2) + (D198 + D219 + D246)))</f>
        <v/>
      </c>
    </row>
    <row r="198">
      <c r="A198" t="inlineStr">
        <is>
          <t>INT_L_X6Y54/INT_L.EE2END3-&gt;&gt;SE2BEG3</t>
        </is>
      </c>
      <c r="B198" t="inlineStr">
        <is>
          <t>Buffer</t>
        </is>
      </c>
      <c r="C198" t="n">
        <v>1.1851186875</v>
      </c>
      <c r="D198" t="n">
        <v>0.008473000000000001</v>
      </c>
      <c r="E198" t="n">
        <v>0.042</v>
      </c>
      <c r="F198" t="n">
        <v>0.034</v>
      </c>
      <c r="G198" t="n">
        <v>0.138</v>
      </c>
      <c r="H198" t="n">
        <v>0.114</v>
      </c>
      <c r="I198">
        <f>((D202) + (D199 + D200 + D201))</f>
        <v/>
      </c>
      <c r="J198">
        <f>(((D202) + (D199 + D200 + D201))*C198)</f>
        <v/>
      </c>
    </row>
    <row r="199">
      <c r="A199" t="inlineStr">
        <is>
          <t>INT_L_X6Y54/SE2BEG3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INT_R_X7Y53/SE2END3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INT_L_X6Y53/SE2A3</t>
        </is>
      </c>
      <c r="B201" t="inlineStr">
        <is>
          <t>Part of wire</t>
        </is>
      </c>
      <c r="C201" t="n">
        <v>0</v>
      </c>
      <c r="D201" t="n">
        <v>0</v>
      </c>
      <c r="I201">
        <f>(((D199 + D200 + D201)/2) + (D202))</f>
        <v/>
      </c>
      <c r="J201">
        <f>((C199 + C200 + C201)*(((D199 + D200 + D201)/2) + (D202)))</f>
        <v/>
      </c>
    </row>
    <row r="202">
      <c r="A202" t="inlineStr">
        <is>
          <t>INT_R_X7Y53/INT_R.SE2END3-&gt;&gt;ER1BEG_S0</t>
        </is>
      </c>
      <c r="B202" t="inlineStr">
        <is>
          <t>Buffer</t>
        </is>
      </c>
      <c r="C202" t="n">
        <v>1.16220225</v>
      </c>
      <c r="D202" t="n">
        <v>0.008429000000000001</v>
      </c>
      <c r="E202" t="n">
        <v>0.044</v>
      </c>
      <c r="F202" t="n">
        <v>0.036</v>
      </c>
      <c r="G202" t="n">
        <v>0.124</v>
      </c>
      <c r="H202" t="n">
        <v>0.103</v>
      </c>
      <c r="I202">
        <f>((D208) + (D203 + D204 + D205 + D206 + D207))</f>
        <v/>
      </c>
      <c r="J202">
        <f>(((D208) + (D203 + D204 + D205 + D206 + D207))*C202)</f>
        <v/>
      </c>
    </row>
    <row r="203">
      <c r="A203" t="inlineStr">
        <is>
          <t>INT_R_X7Y53/ER1BEG_S0</t>
        </is>
      </c>
      <c r="B203" t="inlineStr">
        <is>
          <t>Part of wire</t>
        </is>
      </c>
      <c r="C203" t="n">
        <v>0</v>
      </c>
      <c r="D203" t="n">
        <v>0</v>
      </c>
    </row>
    <row r="204">
      <c r="A204" t="inlineStr">
        <is>
          <t>INT_L_X8Y54/ER1END0</t>
        </is>
      </c>
      <c r="B204" t="inlineStr">
        <is>
          <t>Part of wire</t>
        </is>
      </c>
      <c r="C204" t="n">
        <v>0</v>
      </c>
      <c r="D204" t="n">
        <v>0</v>
      </c>
    </row>
    <row r="205">
      <c r="A205" t="inlineStr">
        <is>
          <t>INT_R_X7Y54/ER1BEG0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CLBLM_R_X7Y54/CLBLM_ER1BEG0</t>
        </is>
      </c>
      <c r="B206" t="inlineStr">
        <is>
          <t>Part of wire</t>
        </is>
      </c>
      <c r="C206" t="n">
        <v>0.09049599999999999</v>
      </c>
      <c r="D206" t="n">
        <v>0.005564</v>
      </c>
    </row>
    <row r="207">
      <c r="A207" t="inlineStr">
        <is>
          <t>CLBLM_L_X8Y54/CLBLM_ER1BEG0</t>
        </is>
      </c>
      <c r="B207" t="inlineStr">
        <is>
          <t>Part of wire</t>
        </is>
      </c>
      <c r="C207" t="n">
        <v>0.09049599999999999</v>
      </c>
      <c r="D207" t="n">
        <v>0.005564</v>
      </c>
      <c r="I207">
        <f>(((D203 + D204 + D205 + D206 + D207)/2) + (D208))</f>
        <v/>
      </c>
      <c r="J207">
        <f>((C203 + C204 + C205 + C206 + C207)*(((D203 + D204 + D205 + D206 + D207)/2) + (D208)))</f>
        <v/>
      </c>
    </row>
    <row r="208">
      <c r="A208" t="inlineStr">
        <is>
          <t>INT_L_X8Y54/INT_L.ER1END0-&gt;&gt;IMUX_L17</t>
        </is>
      </c>
      <c r="B208" t="inlineStr">
        <is>
          <t>Buffer</t>
        </is>
      </c>
      <c r="C208" t="n">
        <v>1.6107141875</v>
      </c>
      <c r="D208" t="n">
        <v>0.007713</v>
      </c>
      <c r="E208" t="n">
        <v>0.047</v>
      </c>
      <c r="F208" t="n">
        <v>0.038</v>
      </c>
      <c r="G208" t="n">
        <v>0.138</v>
      </c>
      <c r="H208" t="n">
        <v>0.114</v>
      </c>
      <c r="I208">
        <f>((((D213) + (D212))) + (D209 + D210))</f>
        <v/>
      </c>
      <c r="J208">
        <f>(((((D213) + (D212))) + (D209 + D210))*C208)</f>
        <v/>
      </c>
    </row>
    <row r="209">
      <c r="A209" t="inlineStr">
        <is>
          <t>INT_L_X8Y54/IMUX_L17</t>
        </is>
      </c>
      <c r="B209" t="inlineStr">
        <is>
          <t>Part of wire</t>
        </is>
      </c>
      <c r="C209" t="n">
        <v>0</v>
      </c>
      <c r="D209" t="n">
        <v>0</v>
      </c>
    </row>
    <row r="210">
      <c r="A210" t="inlineStr">
        <is>
          <t>CLBLM_L_X8Y54/CLBLM_IMUX17</t>
        </is>
      </c>
      <c r="B210" t="inlineStr">
        <is>
          <t>Part of wire</t>
        </is>
      </c>
      <c r="C210" t="n">
        <v>0</v>
      </c>
      <c r="D210" t="n">
        <v>0</v>
      </c>
      <c r="I210">
        <f>(((D209 + D210)/2) + (((D213) + (D212))))</f>
        <v/>
      </c>
      <c r="J210">
        <f>((C209 + C210)*(((D209 + D210)/2) + (((D213) + (D212)))))</f>
        <v/>
      </c>
    </row>
    <row r="211">
      <c r="A211" t="inlineStr">
        <is>
          <t>CLBLM_L_X8Y54/CLBLM_L.CLBLM_IMUX17-&gt;CLBLM_M_B3</t>
        </is>
      </c>
      <c r="B211" t="inlineStr">
        <is>
          <t>PassTransistor</t>
        </is>
      </c>
      <c r="C211" t="n">
        <v>0</v>
      </c>
      <c r="E211" t="n">
        <v>0</v>
      </c>
      <c r="F211" t="n">
        <v>0</v>
      </c>
      <c r="G211" t="n">
        <v>0</v>
      </c>
      <c r="H211" t="n">
        <v>0</v>
      </c>
      <c r="I211">
        <f>((D213) + (D212))</f>
        <v/>
      </c>
      <c r="J211">
        <f>(((D213) + (D212))*C211)</f>
        <v/>
      </c>
    </row>
    <row r="212">
      <c r="A212" t="inlineStr">
        <is>
          <t>CLBLM_L_X8Y54/CLBLM_M_B3</t>
        </is>
      </c>
      <c r="B212" t="inlineStr">
        <is>
          <t>Part of wire</t>
        </is>
      </c>
      <c r="C212" t="n">
        <v>0</v>
      </c>
      <c r="D212" t="n">
        <v>0</v>
      </c>
      <c r="I212">
        <f>(((D212)/2) + (D213))</f>
        <v/>
      </c>
      <c r="J212">
        <f>((C212)*(((D212)/2) + (D213)))</f>
        <v/>
      </c>
    </row>
    <row r="213">
      <c r="A213" t="inlineStr">
        <is>
          <t>masterReg/register_reg_r2_0_31_30_31__0/SP/RADR2</t>
        </is>
      </c>
      <c r="B213" t="inlineStr">
        <is>
          <t>Inpin</t>
        </is>
      </c>
      <c r="D213" t="n">
        <v>0</v>
      </c>
      <c r="E213" t="n">
        <v>0.141</v>
      </c>
      <c r="F213" t="n">
        <v>0.114</v>
      </c>
      <c r="G213" t="n">
        <v>0.37</v>
      </c>
      <c r="H213" t="n">
        <v>0.298</v>
      </c>
    </row>
    <row r="214">
      <c r="A214" t="inlineStr">
        <is>
          <t>writeReg[2]: Address_register_reg[12]/Q to masterReg/register_reg_r2_0_31_30_31__0/SP/RADR2 sum delays</t>
        </is>
      </c>
      <c r="E214">
        <f>(E2 + E4 + E26 + E44 + E67 + E97 + E103 + E107 + E116 + E119 + E173 + E190 + E198 + E202 + E208 + E211 + E213)</f>
        <v/>
      </c>
      <c r="F214">
        <f>(F2 + F4 + F26 + F44 + F67 + F97 + F103 + F107 + F116 + F119 + F173 + F190 + F198 + F202 + F208 + F211 + F213)</f>
        <v/>
      </c>
      <c r="G214">
        <f>(G2 + G4 + G26 + G44 + G67 + G97 + G103 + G107 + G116 + G119 + G173 + G190 + G198 + G202 + G208 + G211 + G213)</f>
        <v/>
      </c>
      <c r="H214">
        <f>(H2 + H4 + H26 + H44 + H67 + H97 + H103 + H107 + H116 + H119 + H173 + H190 + H198 + H202 + H208 + H211 + H213)</f>
        <v/>
      </c>
      <c r="J214">
        <f>(J2 + J3 + J4 + J6 + J26 + J32 + J44 + J46 + J67 + J74 + J97 + J102 + J103 + J106 + J107 + J115 + J116 + J118 + J119 + J122 + J173 + J178 + J190 + J197 + J198 + J201 + J202 + J207 + J208 + J210 + J211 + J212 + J213)</f>
        <v/>
      </c>
    </row>
    <row r="215">
      <c r="A215" t="inlineStr">
        <is>
          <t>writeReg[2]: Address_register_reg[12]/Q to masterReg/register_reg_r2_0_31_30_31__0/SP/RADR2sum delays + cap delay</t>
        </is>
      </c>
      <c r="E215">
        <f>1000*(E214 + J214)</f>
        <v/>
      </c>
      <c r="F215">
        <f>1000*(F214 + J214)</f>
        <v/>
      </c>
      <c r="G215">
        <f>1000*(G214 + J214)</f>
        <v/>
      </c>
      <c r="H215">
        <f>1000*(H214 + J214)</f>
        <v/>
      </c>
    </row>
    <row r="217">
      <c r="A217" t="inlineStr">
        <is>
          <t>writeReg[2]: Address_register_reg[12]/Q to masterReg/register_reg_r2_0_31_30_31__0/SP/RADR2Total delay (from Vivado)</t>
        </is>
      </c>
      <c r="E217" t="inlineStr">
        <is>
          <t>1267</t>
        </is>
      </c>
      <c r="F217" t="inlineStr">
        <is>
          <t>1116</t>
        </is>
      </c>
      <c r="G217" t="inlineStr">
        <is>
          <t>2189</t>
        </is>
      </c>
      <c r="H217" t="inlineStr">
        <is>
          <t>1872</t>
        </is>
      </c>
    </row>
    <row r="219">
      <c r="A219" t="inlineStr">
        <is>
          <t>INT_L_X6Y54/INT_L.EE2END3-&gt;&gt;SS6BEG3</t>
        </is>
      </c>
      <c r="B219" t="inlineStr">
        <is>
          <t>Buffer</t>
        </is>
      </c>
      <c r="C219" t="n">
        <v>1.5845231875</v>
      </c>
      <c r="D219" t="n">
        <v>0.009979</v>
      </c>
      <c r="E219" t="n">
        <v>0.08599999999999999</v>
      </c>
      <c r="F219" t="n">
        <v>0.07099999999999999</v>
      </c>
      <c r="G219" t="n">
        <v>0.189</v>
      </c>
      <c r="H219" t="n">
        <v>0.156</v>
      </c>
      <c r="I219">
        <f>((D229) + (D220 + D221 + D222 + D223 + D224 + D225 + D226 + D227 + D228))</f>
        <v/>
      </c>
      <c r="J219">
        <f>(((D229) + (D220 + D221 + D222 + D223 + D224 + D225 + D226 + D227 + D228))*C219)</f>
        <v/>
      </c>
    </row>
    <row r="220">
      <c r="A220" t="inlineStr">
        <is>
          <t>INT_L_X6Y54/SS6BEG3</t>
        </is>
      </c>
      <c r="B220" t="inlineStr">
        <is>
          <t>Part of wire</t>
        </is>
      </c>
      <c r="C220" t="n">
        <v>0</v>
      </c>
      <c r="D220" t="n">
        <v>0</v>
      </c>
    </row>
    <row r="221">
      <c r="A221" t="inlineStr">
        <is>
          <t>INT_L_X6Y48/SS6END3</t>
        </is>
      </c>
      <c r="B221" t="inlineStr">
        <is>
          <t>Part of wire</t>
        </is>
      </c>
      <c r="C221" t="n">
        <v>0</v>
      </c>
      <c r="D221" t="n">
        <v>0</v>
      </c>
    </row>
    <row r="222">
      <c r="A222" t="inlineStr">
        <is>
          <t>INT_L_X6Y49/SS6END_N0_3</t>
        </is>
      </c>
      <c r="B222" t="inlineStr">
        <is>
          <t>Part of wire</t>
        </is>
      </c>
      <c r="C222" t="n">
        <v>0</v>
      </c>
      <c r="D222" t="n">
        <v>0</v>
      </c>
    </row>
    <row r="223">
      <c r="A223" t="inlineStr">
        <is>
          <t>INT_L_X6Y53/SS6A3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INT_L_X6Y52/SS6B3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INT_L_X6Y51/SS6C3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INT_L_X6Y50/SS6D3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BRKH_INT_X6Y49/BRKH_INT_SS6E3</t>
        </is>
      </c>
      <c r="B227" t="inlineStr">
        <is>
          <t>Part of wire</t>
        </is>
      </c>
      <c r="C227" t="n">
        <v>0.00523</v>
      </c>
      <c r="D227" t="n">
        <v>0.001</v>
      </c>
    </row>
    <row r="228">
      <c r="A228" t="inlineStr">
        <is>
          <t>INT_L_X6Y49/SS6E3</t>
        </is>
      </c>
      <c r="B228" t="inlineStr">
        <is>
          <t>Part of wire</t>
        </is>
      </c>
      <c r="C228" t="n">
        <v>0</v>
      </c>
      <c r="D228" t="n">
        <v>0</v>
      </c>
      <c r="I228">
        <f>(((D220 + D221 + D222 + D223 + D224 + D225 + D226 + D227 + D228)/2) + (D229))</f>
        <v/>
      </c>
      <c r="J228">
        <f>((C220 + C221 + C222 + C223 + C224 + C225 + C226 + C227 + C228)*(((D220 + D221 + D222 + D223 + D224 + D225 + D226 + D227 + D228)/2) + (D229)))</f>
        <v/>
      </c>
    </row>
    <row r="229">
      <c r="A229" t="inlineStr">
        <is>
          <t>INT_L_X6Y48/INT_L.SS6END3-&gt;&gt;EE2BEG3</t>
        </is>
      </c>
      <c r="B229" t="inlineStr">
        <is>
          <t>Buffer</t>
        </is>
      </c>
      <c r="C229" t="n">
        <v>1.1851186875</v>
      </c>
      <c r="D229" t="n">
        <v>0.008473000000000001</v>
      </c>
      <c r="E229" t="n">
        <v>0.06</v>
      </c>
      <c r="F229" t="n">
        <v>0.05</v>
      </c>
      <c r="G229" t="n">
        <v>0.134</v>
      </c>
      <c r="H229" t="n">
        <v>0.111</v>
      </c>
      <c r="I229">
        <f>((D235) + (D230 + D231 + D232 + D233 + D234))</f>
        <v/>
      </c>
      <c r="J229">
        <f>(((D235) + (D230 + D231 + D232 + D233 + D234))*C229)</f>
        <v/>
      </c>
    </row>
    <row r="230">
      <c r="A230" t="inlineStr">
        <is>
          <t>INT_L_X6Y48/EE2BEG3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INT_L_X8Y48/EE2END3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INT_R_X7Y48/EE2A3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CLBLM_R_X7Y48/CLBLM_EE2A3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CLBLM_L_X8Y48/CLBLM_EE2A3</t>
        </is>
      </c>
      <c r="B234" t="inlineStr">
        <is>
          <t>Part of wire</t>
        </is>
      </c>
      <c r="C234" t="n">
        <v>0</v>
      </c>
      <c r="D234" t="n">
        <v>0</v>
      </c>
      <c r="I234">
        <f>(((D230 + D231 + D232 + D233 + D234)/2) + (D235))</f>
        <v/>
      </c>
      <c r="J234">
        <f>((C230 + C231 + C232 + C233 + C234)*(((D230 + D231 + D232 + D233 + D234)/2) + (D235)))</f>
        <v/>
      </c>
    </row>
    <row r="235">
      <c r="A235" t="inlineStr">
        <is>
          <t>INT_L_X8Y48/INT_L.EE2END3-&gt;&gt;IMUX_L38</t>
        </is>
      </c>
      <c r="B235" t="inlineStr">
        <is>
          <t>Buffer</t>
        </is>
      </c>
      <c r="C235" t="n">
        <v>1.6107141875</v>
      </c>
      <c r="D235" t="n">
        <v>0.007713</v>
      </c>
      <c r="E235" t="n">
        <v>0.047</v>
      </c>
      <c r="F235" t="n">
        <v>0.038</v>
      </c>
      <c r="G235" t="n">
        <v>0.138</v>
      </c>
      <c r="H235" t="n">
        <v>0.114</v>
      </c>
      <c r="I235">
        <f>((((D240) + (D239))) + (D236 + D237))</f>
        <v/>
      </c>
      <c r="J235">
        <f>(((((D240) + (D239))) + (D236 + D237))*C235)</f>
        <v/>
      </c>
    </row>
    <row r="236">
      <c r="A236" t="inlineStr">
        <is>
          <t>INT_L_X8Y48/IMUX_L38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CLBLM_L_X8Y48/CLBLM_IMUX38</t>
        </is>
      </c>
      <c r="B237" t="inlineStr">
        <is>
          <t>Part of wire</t>
        </is>
      </c>
      <c r="C237" t="n">
        <v>0</v>
      </c>
      <c r="D237" t="n">
        <v>0</v>
      </c>
      <c r="I237">
        <f>(((D236 + D237)/2) + (((D240) + (D239))))</f>
        <v/>
      </c>
      <c r="J237">
        <f>((C236 + C237)*(((D236 + D237)/2) + (((D240) + (D239)))))</f>
        <v/>
      </c>
    </row>
    <row r="238">
      <c r="A238" t="inlineStr">
        <is>
          <t>CLBLM_L_X8Y48/CLBLM_L.CLBLM_IMUX38-&gt;CLBLM_M_D3</t>
        </is>
      </c>
      <c r="B238" t="inlineStr">
        <is>
          <t>PassTransistor</t>
        </is>
      </c>
      <c r="C238" t="n">
        <v>0</v>
      </c>
      <c r="E238" t="n">
        <v>0</v>
      </c>
      <c r="F238" t="n">
        <v>0</v>
      </c>
      <c r="G238" t="n">
        <v>0</v>
      </c>
      <c r="H238" t="n">
        <v>0</v>
      </c>
      <c r="I238">
        <f>((D240) + (D239))</f>
        <v/>
      </c>
      <c r="J238">
        <f>(((D240) + (D239))*C238)</f>
        <v/>
      </c>
    </row>
    <row r="239">
      <c r="A239" t="inlineStr">
        <is>
          <t>CLBLM_L_X8Y48/CLBLM_M_D3</t>
        </is>
      </c>
      <c r="B239" t="inlineStr">
        <is>
          <t>Part of wire</t>
        </is>
      </c>
      <c r="C239" t="n">
        <v>0</v>
      </c>
      <c r="D239" t="n">
        <v>0</v>
      </c>
      <c r="I239">
        <f>(((D239)/2) + (D240))</f>
        <v/>
      </c>
      <c r="J239">
        <f>((C239)*(((D239)/2) + (D240)))</f>
        <v/>
      </c>
    </row>
    <row r="240">
      <c r="A240" t="inlineStr">
        <is>
          <t>masterReg/register_reg_r1_0_31_12_17/RAMC_D1/WADR2</t>
        </is>
      </c>
      <c r="B240" t="inlineStr">
        <is>
          <t>Inpin</t>
        </is>
      </c>
      <c r="D240" t="n">
        <v>0</v>
      </c>
      <c r="E240" t="n">
        <v>0.144</v>
      </c>
      <c r="F240" t="n">
        <v>0.08799999999999999</v>
      </c>
      <c r="G240" t="n">
        <v>0.377</v>
      </c>
      <c r="H240" t="n">
        <v>0.209</v>
      </c>
    </row>
    <row r="241">
      <c r="A241" t="inlineStr">
        <is>
          <t>writeReg[2]: Address_register_reg[12]/Q to masterReg/register_reg_r1_0_31_12_17/RAMC_D1/WADR2 sum delays</t>
        </is>
      </c>
      <c r="E241">
        <f>(E2 + E4 + E26 + E44 + E67 + E97 + E103 + E107 + E116 + E119 + E173 + E190 + E219 + E229 + E235 + E238 + E240)</f>
        <v/>
      </c>
      <c r="F241">
        <f>(F2 + F4 + F26 + F44 + F67 + F97 + F103 + F107 + F116 + F119 + F173 + F190 + F219 + F229 + F235 + F238 + F240)</f>
        <v/>
      </c>
      <c r="G241">
        <f>(G2 + G4 + G26 + G44 + G67 + G97 + G103 + G107 + G116 + G119 + G173 + G190 + G219 + G229 + G235 + G238 + G240)</f>
        <v/>
      </c>
      <c r="H241">
        <f>(H2 + H4 + H26 + H44 + H67 + H97 + H103 + H107 + H116 + H119 + H173 + H190 + H219 + H229 + H235 + H238 + H240)</f>
        <v/>
      </c>
      <c r="J241">
        <f>(J2 + J3 + J4 + J6 + J26 + J32 + J44 + J46 + J67 + J74 + J97 + J102 + J103 + J106 + J107 + J115 + J116 + J118 + J119 + J122 + J173 + J178 + J190 + J197 + J219 + J228 + J229 + J234 + J235 + J237 + J238 + J239 + J240)</f>
        <v/>
      </c>
    </row>
    <row r="242">
      <c r="A242" t="inlineStr">
        <is>
          <t>writeReg[2]: Address_register_reg[12]/Q to masterReg/register_reg_r1_0_31_12_17/RAMC_D1/WADR2sum delays + cap delay</t>
        </is>
      </c>
      <c r="E242">
        <f>1000*(E241 + J241)</f>
        <v/>
      </c>
      <c r="F242">
        <f>1000*(F241 + J241)</f>
        <v/>
      </c>
      <c r="G242">
        <f>1000*(G241 + J241)</f>
        <v/>
      </c>
      <c r="H242">
        <f>1000*(H241 + J241)</f>
        <v/>
      </c>
    </row>
    <row r="244">
      <c r="A244" t="inlineStr">
        <is>
          <t>writeReg[2]: Address_register_reg[12]/Q to masterReg/register_reg_r1_0_31_12_17/RAMC_D1/WADR2Total delay (from Vivado)</t>
        </is>
      </c>
      <c r="E244" t="inlineStr">
        <is>
          <t>1319</t>
        </is>
      </c>
      <c r="F244" t="inlineStr">
        <is>
          <t>1130</t>
        </is>
      </c>
      <c r="G244" t="inlineStr">
        <is>
          <t>2234</t>
        </is>
      </c>
      <c r="H244" t="inlineStr">
        <is>
          <t>1828</t>
        </is>
      </c>
    </row>
    <row r="246">
      <c r="A246" t="inlineStr">
        <is>
          <t>INT_L_X6Y54/INT_L.EE2END3-&gt;&gt;EE2BEG3</t>
        </is>
      </c>
      <c r="B246" t="inlineStr">
        <is>
          <t>Buffer</t>
        </is>
      </c>
      <c r="C246" t="n">
        <v>1.1851186875</v>
      </c>
      <c r="D246" t="n">
        <v>0.008473000000000001</v>
      </c>
      <c r="E246" t="n">
        <v>0.06</v>
      </c>
      <c r="F246" t="n">
        <v>0.05</v>
      </c>
      <c r="G246" t="n">
        <v>0.134</v>
      </c>
      <c r="H246" t="n">
        <v>0.111</v>
      </c>
      <c r="I246">
        <f>((D252 + D263 + D277) + (D247 + D248 + D249 + D250 + D251))</f>
        <v/>
      </c>
      <c r="J246">
        <f>(((D252 + D263 + D277) + (D247 + D248 + D249 + D250 + D251))*C246)</f>
        <v/>
      </c>
    </row>
    <row r="247">
      <c r="A247" t="inlineStr">
        <is>
          <t>INT_L_X6Y54/EE2BEG3</t>
        </is>
      </c>
      <c r="B247" t="inlineStr">
        <is>
          <t>Part of wire</t>
        </is>
      </c>
      <c r="C247" t="n">
        <v>0</v>
      </c>
      <c r="D247" t="n">
        <v>0</v>
      </c>
    </row>
    <row r="248">
      <c r="A248" t="inlineStr">
        <is>
          <t>INT_L_X8Y54/EE2END3</t>
        </is>
      </c>
      <c r="B248" t="inlineStr">
        <is>
          <t>Part of wire</t>
        </is>
      </c>
      <c r="C248" t="n">
        <v>0</v>
      </c>
      <c r="D248" t="n">
        <v>0</v>
      </c>
    </row>
    <row r="249">
      <c r="A249" t="inlineStr">
        <is>
          <t>INT_R_X7Y54/EE2A3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CLBLM_R_X7Y54/CLBLM_EE2A3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CLBLM_L_X8Y54/CLBLM_EE2A3</t>
        </is>
      </c>
      <c r="B251" t="inlineStr">
        <is>
          <t>Part of wire</t>
        </is>
      </c>
      <c r="C251" t="n">
        <v>0</v>
      </c>
      <c r="D251" t="n">
        <v>0</v>
      </c>
      <c r="I251">
        <f>(((D247 + D248 + D249 + D250 + D251)/2) + (D252 + D263 + D277))</f>
        <v/>
      </c>
      <c r="J251">
        <f>((C247 + C248 + C249 + C250 + C251)*(((D247 + D248 + D249 + D250 + D251)/2) + (D252 + D263 + D277)))</f>
        <v/>
      </c>
    </row>
    <row r="252">
      <c r="A252" t="inlineStr">
        <is>
          <t>INT_L_X8Y54/INT_L.EE2END3-&gt;&gt;IMUX_L38</t>
        </is>
      </c>
      <c r="B252" t="inlineStr">
        <is>
          <t>Buffer</t>
        </is>
      </c>
      <c r="C252" t="n">
        <v>1.6107141875</v>
      </c>
      <c r="D252" t="n">
        <v>0.007713</v>
      </c>
      <c r="E252" t="n">
        <v>0.047</v>
      </c>
      <c r="F252" t="n">
        <v>0.038</v>
      </c>
      <c r="G252" t="n">
        <v>0.138</v>
      </c>
      <c r="H252" t="n">
        <v>0.114</v>
      </c>
      <c r="I252">
        <f>((((D257) + (D256))) + (D253 + D254))</f>
        <v/>
      </c>
      <c r="J252">
        <f>(((((D257) + (D256))) + (D253 + D254))*C252)</f>
        <v/>
      </c>
    </row>
    <row r="253">
      <c r="A253" t="inlineStr">
        <is>
          <t>INT_L_X8Y54/IMUX_L38</t>
        </is>
      </c>
      <c r="B253" t="inlineStr">
        <is>
          <t>Part of wire</t>
        </is>
      </c>
      <c r="C253" t="n">
        <v>0</v>
      </c>
      <c r="D253" t="n">
        <v>0</v>
      </c>
    </row>
    <row r="254">
      <c r="A254" t="inlineStr">
        <is>
          <t>CLBLM_L_X8Y54/CLBLM_IMUX38</t>
        </is>
      </c>
      <c r="B254" t="inlineStr">
        <is>
          <t>Part of wire</t>
        </is>
      </c>
      <c r="C254" t="n">
        <v>0</v>
      </c>
      <c r="D254" t="n">
        <v>0</v>
      </c>
      <c r="I254">
        <f>(((D253 + D254)/2) + (((D257) + (D256))))</f>
        <v/>
      </c>
      <c r="J254">
        <f>((C253 + C254)*(((D253 + D254)/2) + (((D257) + (D256)))))</f>
        <v/>
      </c>
    </row>
    <row r="255">
      <c r="A255" t="inlineStr">
        <is>
          <t>CLBLM_L_X8Y54/CLBLM_L.CLBLM_IMUX38-&gt;CLBLM_M_D3</t>
        </is>
      </c>
      <c r="B255" t="inlineStr">
        <is>
          <t>PassTransistor</t>
        </is>
      </c>
      <c r="C255" t="n">
        <v>0</v>
      </c>
      <c r="E255" t="n">
        <v>0</v>
      </c>
      <c r="F255" t="n">
        <v>0</v>
      </c>
      <c r="G255" t="n">
        <v>0</v>
      </c>
      <c r="H255" t="n">
        <v>0</v>
      </c>
      <c r="I255">
        <f>((D257) + (D256))</f>
        <v/>
      </c>
      <c r="J255">
        <f>(((D257) + (D256))*C255)</f>
        <v/>
      </c>
    </row>
    <row r="256">
      <c r="A256" t="inlineStr">
        <is>
          <t>CLBLM_L_X8Y54/CLBLM_M_D3</t>
        </is>
      </c>
      <c r="B256" t="inlineStr">
        <is>
          <t>Part of wire</t>
        </is>
      </c>
      <c r="C256" t="n">
        <v>0</v>
      </c>
      <c r="D256" t="n">
        <v>0</v>
      </c>
      <c r="I256">
        <f>(((D256)/2) + (D257))</f>
        <v/>
      </c>
      <c r="J256">
        <f>((C256)*(((D256)/2) + (D257)))</f>
        <v/>
      </c>
    </row>
    <row r="257">
      <c r="A257" t="inlineStr">
        <is>
          <t>masterReg/register_reg_r2_0_31_30_31__0/SP/WADR2</t>
        </is>
      </c>
      <c r="B257" t="inlineStr">
        <is>
          <t>Inpin</t>
        </is>
      </c>
      <c r="D257" t="n">
        <v>0</v>
      </c>
      <c r="E257" t="n">
        <v>0.144</v>
      </c>
      <c r="F257" t="n">
        <v>0.08799999999999999</v>
      </c>
      <c r="G257" t="n">
        <v>0.377</v>
      </c>
      <c r="H257" t="n">
        <v>0.209</v>
      </c>
    </row>
    <row r="258">
      <c r="A258" t="inlineStr">
        <is>
          <t>writeReg[2]: Address_register_reg[12]/Q to masterReg/register_reg_r2_0_31_30_31__0/SP/WADR2 sum delays</t>
        </is>
      </c>
      <c r="E258">
        <f>(E2 + E4 + E26 + E44 + E67 + E97 + E103 + E107 + E116 + E119 + E173 + E190 + E246 + E252 + E255 + E257)</f>
        <v/>
      </c>
      <c r="F258">
        <f>(F2 + F4 + F26 + F44 + F67 + F97 + F103 + F107 + F116 + F119 + F173 + F190 + F246 + F252 + F255 + F257)</f>
        <v/>
      </c>
      <c r="G258">
        <f>(G2 + G4 + G26 + G44 + G67 + G97 + G103 + G107 + G116 + G119 + G173 + G190 + G246 + G252 + G255 + G257)</f>
        <v/>
      </c>
      <c r="H258">
        <f>(H2 + H4 + H26 + H44 + H67 + H97 + H103 + H107 + H116 + H119 + H173 + H190 + H246 + H252 + H255 + H257)</f>
        <v/>
      </c>
      <c r="J258">
        <f>(J2 + J3 + J4 + J6 + J26 + J32 + J44 + J46 + J67 + J74 + J97 + J102 + J103 + J106 + J107 + J115 + J116 + J118 + J119 + J122 + J173 + J178 + J190 + J197 + J246 + J251 + J252 + J254 + J255 + J256 + J257)</f>
        <v/>
      </c>
    </row>
    <row r="259">
      <c r="A259" t="inlineStr">
        <is>
          <t>writeReg[2]: Address_register_reg[12]/Q to masterReg/register_reg_r2_0_31_30_31__0/SP/WADR2sum delays + cap delay</t>
        </is>
      </c>
      <c r="E259">
        <f>1000*(E258 + J258)</f>
        <v/>
      </c>
      <c r="F259">
        <f>1000*(F258 + J258)</f>
        <v/>
      </c>
      <c r="G259">
        <f>1000*(G258 + J258)</f>
        <v/>
      </c>
      <c r="H259">
        <f>1000*(H258 + J258)</f>
        <v/>
      </c>
    </row>
    <row r="261">
      <c r="A261" t="inlineStr">
        <is>
          <t>writeReg[2]: Address_register_reg[12]/Q to masterReg/register_reg_r2_0_31_30_31__0/SP/WADR2Total delay (from Vivado)</t>
        </is>
      </c>
      <c r="E261" t="inlineStr">
        <is>
          <t>1238</t>
        </is>
      </c>
      <c r="F261" t="inlineStr">
        <is>
          <t>1064</t>
        </is>
      </c>
      <c r="G261" t="inlineStr">
        <is>
          <t>2081</t>
        </is>
      </c>
      <c r="H261" t="inlineStr">
        <is>
          <t>1703</t>
        </is>
      </c>
    </row>
    <row r="263">
      <c r="A263" t="inlineStr">
        <is>
          <t>INT_L_X8Y54/INT_L.EE2END3-&gt;&gt;SL1BEG3</t>
        </is>
      </c>
      <c r="B263" t="inlineStr">
        <is>
          <t>Buffer</t>
        </is>
      </c>
      <c r="C263" t="n">
        <v>1.16220225</v>
      </c>
      <c r="D263" t="n">
        <v>0.008429000000000001</v>
      </c>
      <c r="E263" t="n">
        <v>0.054</v>
      </c>
      <c r="F263" t="n">
        <v>0.044</v>
      </c>
      <c r="G263" t="n">
        <v>0.131</v>
      </c>
      <c r="H263" t="n">
        <v>0.108</v>
      </c>
      <c r="I263">
        <f>((D266) + (D264 + D265))</f>
        <v/>
      </c>
      <c r="J263">
        <f>(((D266) + (D264 + D265))*C263)</f>
        <v/>
      </c>
    </row>
    <row r="264">
      <c r="A264" t="inlineStr">
        <is>
          <t>INT_L_X8Y54/SL1BEG3</t>
        </is>
      </c>
      <c r="B264" t="inlineStr">
        <is>
          <t>Part of wire</t>
        </is>
      </c>
      <c r="C264" t="n">
        <v>0</v>
      </c>
      <c r="D264" t="n">
        <v>0</v>
      </c>
    </row>
    <row r="265">
      <c r="A265" t="inlineStr">
        <is>
          <t>INT_L_X8Y53/SL1END3</t>
        </is>
      </c>
      <c r="B265" t="inlineStr">
        <is>
          <t>Part of wire</t>
        </is>
      </c>
      <c r="C265" t="n">
        <v>0</v>
      </c>
      <c r="D265" t="n">
        <v>0</v>
      </c>
      <c r="I265">
        <f>(((D264 + D265)/2) + (D266))</f>
        <v/>
      </c>
      <c r="J265">
        <f>((C264 + C265)*(((D264 + D265)/2) + (D266)))</f>
        <v/>
      </c>
    </row>
    <row r="266">
      <c r="A266" t="inlineStr">
        <is>
          <t>INT_L_X8Y53/INT_L.SL1END3-&gt;&gt;IMUX_L38</t>
        </is>
      </c>
      <c r="B266" t="inlineStr">
        <is>
          <t>Buffer</t>
        </is>
      </c>
      <c r="C266" t="n">
        <v>1.6107141875</v>
      </c>
      <c r="D266" t="n">
        <v>0.007713</v>
      </c>
      <c r="E266" t="n">
        <v>0.047</v>
      </c>
      <c r="F266" t="n">
        <v>0.038</v>
      </c>
      <c r="G266" t="n">
        <v>0.138</v>
      </c>
      <c r="H266" t="n">
        <v>0.114</v>
      </c>
      <c r="I266">
        <f>((((D271) + (D270))) + (D267 + D268))</f>
        <v/>
      </c>
      <c r="J266">
        <f>(((((D271) + (D270))) + (D267 + D268))*C266)</f>
        <v/>
      </c>
    </row>
    <row r="267">
      <c r="A267" t="inlineStr">
        <is>
          <t>INT_L_X8Y53/IMUX_L38</t>
        </is>
      </c>
      <c r="B267" t="inlineStr">
        <is>
          <t>Part of wire</t>
        </is>
      </c>
      <c r="C267" t="n">
        <v>0</v>
      </c>
      <c r="D267" t="n">
        <v>0</v>
      </c>
    </row>
    <row r="268">
      <c r="A268" t="inlineStr">
        <is>
          <t>CLBLM_L_X8Y53/CLBLM_IMUX38</t>
        </is>
      </c>
      <c r="B268" t="inlineStr">
        <is>
          <t>Part of wire</t>
        </is>
      </c>
      <c r="C268" t="n">
        <v>0</v>
      </c>
      <c r="D268" t="n">
        <v>0</v>
      </c>
      <c r="I268">
        <f>(((D267 + D268)/2) + (((D271) + (D270))))</f>
        <v/>
      </c>
      <c r="J268">
        <f>((C267 + C268)*(((D267 + D268)/2) + (((D271) + (D270)))))</f>
        <v/>
      </c>
    </row>
    <row r="269">
      <c r="A269" t="inlineStr">
        <is>
          <t>CLBLM_L_X8Y53/CLBLM_L.CLBLM_IMUX38-&gt;CLBLM_M_D3</t>
        </is>
      </c>
      <c r="B269" t="inlineStr">
        <is>
          <t>PassTransistor</t>
        </is>
      </c>
      <c r="C269" t="n">
        <v>0</v>
      </c>
      <c r="E269" t="n">
        <v>0</v>
      </c>
      <c r="F269" t="n">
        <v>0</v>
      </c>
      <c r="G269" t="n">
        <v>0</v>
      </c>
      <c r="H269" t="n">
        <v>0</v>
      </c>
      <c r="I269">
        <f>((D271) + (D270))</f>
        <v/>
      </c>
      <c r="J269">
        <f>(((D271) + (D270))*C269)</f>
        <v/>
      </c>
    </row>
    <row r="270">
      <c r="A270" t="inlineStr">
        <is>
          <t>CLBLM_L_X8Y53/CLBLM_M_D3</t>
        </is>
      </c>
      <c r="B270" t="inlineStr">
        <is>
          <t>Part of wire</t>
        </is>
      </c>
      <c r="C270" t="n">
        <v>0</v>
      </c>
      <c r="D270" t="n">
        <v>0</v>
      </c>
      <c r="I270">
        <f>(((D270)/2) + (D271))</f>
        <v/>
      </c>
      <c r="J270">
        <f>((C270)*(((D270)/2) + (D271)))</f>
        <v/>
      </c>
    </row>
    <row r="271">
      <c r="A271" t="inlineStr">
        <is>
          <t>masterReg/register_reg_r1_0_31_24_29/RAMC_D1/WADR2</t>
        </is>
      </c>
      <c r="B271" t="inlineStr">
        <is>
          <t>Inpin</t>
        </is>
      </c>
      <c r="D271" t="n">
        <v>0</v>
      </c>
      <c r="E271" t="n">
        <v>0.144</v>
      </c>
      <c r="F271" t="n">
        <v>0.08799999999999999</v>
      </c>
      <c r="G271" t="n">
        <v>0.377</v>
      </c>
      <c r="H271" t="n">
        <v>0.209</v>
      </c>
    </row>
    <row r="272">
      <c r="A272" t="inlineStr">
        <is>
          <t>writeReg[2]: Address_register_reg[12]/Q to masterReg/register_reg_r1_0_31_24_29/RAMC_D1/WADR2 sum delays</t>
        </is>
      </c>
      <c r="E272">
        <f>(E2 + E4 + E26 + E44 + E67 + E97 + E103 + E107 + E116 + E119 + E173 + E190 + E246 + E263 + E266 + E269 + E271)</f>
        <v/>
      </c>
      <c r="F272">
        <f>(F2 + F4 + F26 + F44 + F67 + F97 + F103 + F107 + F116 + F119 + F173 + F190 + F246 + F263 + F266 + F269 + F271)</f>
        <v/>
      </c>
      <c r="G272">
        <f>(G2 + G4 + G26 + G44 + G67 + G97 + G103 + G107 + G116 + G119 + G173 + G190 + G246 + G263 + G266 + G269 + G271)</f>
        <v/>
      </c>
      <c r="H272">
        <f>(H2 + H4 + H26 + H44 + H67 + H97 + H103 + H107 + H116 + H119 + H173 + H190 + H246 + H263 + H266 + H269 + H271)</f>
        <v/>
      </c>
      <c r="J272">
        <f>(J2 + J3 + J4 + J6 + J26 + J32 + J44 + J46 + J67 + J74 + J97 + J102 + J103 + J106 + J107 + J115 + J116 + J118 + J119 + J122 + J173 + J178 + J190 + J197 + J246 + J251 + J263 + J265 + J266 + J268 + J269 + J270 + J271)</f>
        <v/>
      </c>
    </row>
    <row r="273">
      <c r="A273" t="inlineStr">
        <is>
          <t>writeReg[2]: Address_register_reg[12]/Q to masterReg/register_reg_r1_0_31_24_29/RAMC_D1/WADR2sum delays + cap delay</t>
        </is>
      </c>
      <c r="E273">
        <f>1000*(E272 + J272)</f>
        <v/>
      </c>
      <c r="F273">
        <f>1000*(F272 + J272)</f>
        <v/>
      </c>
      <c r="G273">
        <f>1000*(G272 + J272)</f>
        <v/>
      </c>
      <c r="H273">
        <f>1000*(H272 + J272)</f>
        <v/>
      </c>
    </row>
    <row r="275">
      <c r="A275" t="inlineStr">
        <is>
          <t>writeReg[2]: Address_register_reg[12]/Q to masterReg/register_reg_r1_0_31_24_29/RAMC_D1/WADR2Total delay (from Vivado)</t>
        </is>
      </c>
      <c r="E275" t="inlineStr">
        <is>
          <t>1300</t>
        </is>
      </c>
      <c r="F275" t="inlineStr">
        <is>
          <t>1116</t>
        </is>
      </c>
      <c r="G275" t="inlineStr">
        <is>
          <t>2189</t>
        </is>
      </c>
      <c r="H275" t="inlineStr">
        <is>
          <t>1793</t>
        </is>
      </c>
    </row>
    <row r="277">
      <c r="A277" t="inlineStr">
        <is>
          <t>INT_L_X8Y54/INT_L.EE2END3-&gt;&gt;SS6BEG3</t>
        </is>
      </c>
      <c r="B277" t="inlineStr">
        <is>
          <t>Buffer</t>
        </is>
      </c>
      <c r="C277" t="n">
        <v>1.5845231875</v>
      </c>
      <c r="D277" t="n">
        <v>0.009979</v>
      </c>
      <c r="E277" t="n">
        <v>0.08599999999999999</v>
      </c>
      <c r="F277" t="n">
        <v>0.07099999999999999</v>
      </c>
      <c r="G277" t="n">
        <v>0.189</v>
      </c>
      <c r="H277" t="n">
        <v>0.156</v>
      </c>
      <c r="I277">
        <f>((D287) + (D278 + D279 + D280 + D281 + D282 + D283 + D284 + D285 + D286))</f>
        <v/>
      </c>
      <c r="J277">
        <f>(((D287) + (D278 + D279 + D280 + D281 + D282 + D283 + D284 + D285 + D286))*C277)</f>
        <v/>
      </c>
    </row>
    <row r="278">
      <c r="A278" t="inlineStr">
        <is>
          <t>INT_L_X8Y54/SS6BEG3</t>
        </is>
      </c>
      <c r="B278" t="inlineStr">
        <is>
          <t>Part of wire</t>
        </is>
      </c>
      <c r="C278" t="n">
        <v>0</v>
      </c>
      <c r="D278" t="n">
        <v>0</v>
      </c>
    </row>
    <row r="279">
      <c r="A279" t="inlineStr">
        <is>
          <t>INT_L_X8Y48/SS6END3</t>
        </is>
      </c>
      <c r="B279" t="inlineStr">
        <is>
          <t>Part of wire</t>
        </is>
      </c>
      <c r="C279" t="n">
        <v>0</v>
      </c>
      <c r="D279" t="n">
        <v>0</v>
      </c>
    </row>
    <row r="280">
      <c r="A280" t="inlineStr">
        <is>
          <t>INT_L_X8Y49/SS6END_N0_3</t>
        </is>
      </c>
      <c r="B280" t="inlineStr">
        <is>
          <t>Part of wire</t>
        </is>
      </c>
      <c r="C280" t="n">
        <v>0</v>
      </c>
      <c r="D280" t="n">
        <v>0</v>
      </c>
    </row>
    <row r="281">
      <c r="A281" t="inlineStr">
        <is>
          <t>INT_L_X8Y53/SS6A3</t>
        </is>
      </c>
      <c r="B281" t="inlineStr">
        <is>
          <t>Part of wire</t>
        </is>
      </c>
      <c r="C281" t="n">
        <v>0</v>
      </c>
      <c r="D281" t="n">
        <v>0</v>
      </c>
    </row>
    <row r="282">
      <c r="A282" t="inlineStr">
        <is>
          <t>INT_L_X8Y52/SS6B3</t>
        </is>
      </c>
      <c r="B282" t="inlineStr">
        <is>
          <t>Part of wire</t>
        </is>
      </c>
      <c r="C282" t="n">
        <v>0</v>
      </c>
      <c r="D282" t="n">
        <v>0</v>
      </c>
    </row>
    <row r="283">
      <c r="A283" t="inlineStr">
        <is>
          <t>INT_L_X8Y51/SS6C3</t>
        </is>
      </c>
      <c r="B283" t="inlineStr">
        <is>
          <t>Part of wire</t>
        </is>
      </c>
      <c r="C283" t="n">
        <v>0</v>
      </c>
      <c r="D283" t="n">
        <v>0</v>
      </c>
    </row>
    <row r="284">
      <c r="A284" t="inlineStr">
        <is>
          <t>INT_L_X8Y50/SS6D3</t>
        </is>
      </c>
      <c r="B284" t="inlineStr">
        <is>
          <t>Part of wire</t>
        </is>
      </c>
      <c r="C284" t="n">
        <v>0</v>
      </c>
      <c r="D284" t="n">
        <v>0</v>
      </c>
    </row>
    <row r="285">
      <c r="A285" t="inlineStr">
        <is>
          <t>BRKH_INT_X8Y49/BRKH_INT_SS6E3</t>
        </is>
      </c>
      <c r="B285" t="inlineStr">
        <is>
          <t>Part of wire</t>
        </is>
      </c>
      <c r="C285" t="n">
        <v>0.00523</v>
      </c>
      <c r="D285" t="n">
        <v>0.001</v>
      </c>
    </row>
    <row r="286">
      <c r="A286" t="inlineStr">
        <is>
          <t>INT_L_X8Y49/SS6E3</t>
        </is>
      </c>
      <c r="B286" t="inlineStr">
        <is>
          <t>Part of wire</t>
        </is>
      </c>
      <c r="C286" t="n">
        <v>0</v>
      </c>
      <c r="D286" t="n">
        <v>0</v>
      </c>
      <c r="I286">
        <f>(((D278 + D279 + D280 + D281 + D282 + D283 + D284 + D285 + D286)/2) + (D287))</f>
        <v/>
      </c>
      <c r="J286">
        <f>((C278 + C279 + C280 + C281 + C282 + C283 + C284 + C285 + C286)*(((D278 + D279 + D280 + D281 + D282 + D283 + D284 + D285 + D286)/2) + (D287)))</f>
        <v/>
      </c>
    </row>
    <row r="287">
      <c r="A287" t="inlineStr">
        <is>
          <t>INT_L_X8Y48/INT_L.SS6END3-&gt;&gt;NR1BEG3</t>
        </is>
      </c>
      <c r="B287" t="inlineStr">
        <is>
          <t>Buffer</t>
        </is>
      </c>
      <c r="C287" t="n">
        <v>1.16220225</v>
      </c>
      <c r="D287" t="n">
        <v>0.008429000000000001</v>
      </c>
      <c r="E287" t="n">
        <v>0.056</v>
      </c>
      <c r="F287" t="n">
        <v>0.046</v>
      </c>
      <c r="G287" t="n">
        <v>0.131</v>
      </c>
      <c r="H287" t="n">
        <v>0.108</v>
      </c>
      <c r="I287">
        <f>((D290) + (D288 + D289))</f>
        <v/>
      </c>
      <c r="J287">
        <f>(((D290) + (D288 + D289))*C287)</f>
        <v/>
      </c>
    </row>
    <row r="288">
      <c r="A288" t="inlineStr">
        <is>
          <t>INT_L_X8Y48/NR1BEG3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INT_L_X8Y49/NR1END3</t>
        </is>
      </c>
      <c r="B289" t="inlineStr">
        <is>
          <t>Part of wire</t>
        </is>
      </c>
      <c r="C289" t="n">
        <v>0</v>
      </c>
      <c r="D289" t="n">
        <v>0</v>
      </c>
      <c r="I289">
        <f>(((D288 + D289)/2) + (D290))</f>
        <v/>
      </c>
      <c r="J289">
        <f>((C288 + C289)*(((D288 + D289)/2) + (D290)))</f>
        <v/>
      </c>
    </row>
    <row r="290">
      <c r="A290" t="inlineStr">
        <is>
          <t>INT_L_X8Y49/INT_L.NR1END3-&gt;&gt;IMUX_L38</t>
        </is>
      </c>
      <c r="B290" t="inlineStr">
        <is>
          <t>Buffer</t>
        </is>
      </c>
      <c r="C290" t="n">
        <v>1.6107141875</v>
      </c>
      <c r="D290" t="n">
        <v>0.007713</v>
      </c>
      <c r="E290" t="n">
        <v>0.047</v>
      </c>
      <c r="F290" t="n">
        <v>0.038</v>
      </c>
      <c r="G290" t="n">
        <v>0.138</v>
      </c>
      <c r="H290" t="n">
        <v>0.114</v>
      </c>
      <c r="I290">
        <f>((((D295) + (D294))) + (D291 + D292))</f>
        <v/>
      </c>
      <c r="J290">
        <f>(((((D295) + (D294))) + (D291 + D292))*C290)</f>
        <v/>
      </c>
    </row>
    <row r="291">
      <c r="A291" t="inlineStr">
        <is>
          <t>INT_L_X8Y49/IMUX_L38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CLBLM_L_X8Y49/CLBLM_IMUX38</t>
        </is>
      </c>
      <c r="B292" t="inlineStr">
        <is>
          <t>Part of wire</t>
        </is>
      </c>
      <c r="C292" t="n">
        <v>0</v>
      </c>
      <c r="D292" t="n">
        <v>0</v>
      </c>
      <c r="I292">
        <f>(((D291 + D292)/2) + (((D295) + (D294))))</f>
        <v/>
      </c>
      <c r="J292">
        <f>((C291 + C292)*(((D291 + D292)/2) + (((D295) + (D294)))))</f>
        <v/>
      </c>
    </row>
    <row r="293">
      <c r="A293" t="inlineStr">
        <is>
          <t>CLBLM_L_X8Y49/CLBLM_L.CLBLM_IMUX38-&gt;CLBLM_M_D3</t>
        </is>
      </c>
      <c r="B293" t="inlineStr">
        <is>
          <t>PassTransistor</t>
        </is>
      </c>
      <c r="C293" t="n">
        <v>0</v>
      </c>
      <c r="E293" t="n">
        <v>0</v>
      </c>
      <c r="F293" t="n">
        <v>0</v>
      </c>
      <c r="G293" t="n">
        <v>0</v>
      </c>
      <c r="H293" t="n">
        <v>0</v>
      </c>
      <c r="I293">
        <f>((D295) + (D294))</f>
        <v/>
      </c>
      <c r="J293">
        <f>(((D295) + (D294))*C293)</f>
        <v/>
      </c>
    </row>
    <row r="294">
      <c r="A294" t="inlineStr">
        <is>
          <t>CLBLM_L_X8Y49/CLBLM_M_D3</t>
        </is>
      </c>
      <c r="B294" t="inlineStr">
        <is>
          <t>Part of wire</t>
        </is>
      </c>
      <c r="C294" t="n">
        <v>0</v>
      </c>
      <c r="D294" t="n">
        <v>0</v>
      </c>
      <c r="I294">
        <f>(((D294)/2) + (D295))</f>
        <v/>
      </c>
      <c r="J294">
        <f>((C294)*(((D294)/2) + (D295)))</f>
        <v/>
      </c>
    </row>
    <row r="295">
      <c r="A295" t="inlineStr">
        <is>
          <t>masterReg/register_reg_r2_0_31_12_17/RAMC_D1/WADR2</t>
        </is>
      </c>
      <c r="B295" t="inlineStr">
        <is>
          <t>Inpin</t>
        </is>
      </c>
      <c r="D295" t="n">
        <v>0</v>
      </c>
      <c r="E295" t="n">
        <v>0.144</v>
      </c>
      <c r="F295" t="n">
        <v>0.08799999999999999</v>
      </c>
      <c r="G295" t="n">
        <v>0.377</v>
      </c>
      <c r="H295" t="n">
        <v>0.209</v>
      </c>
    </row>
    <row r="296">
      <c r="A296" t="inlineStr">
        <is>
          <t>writeReg[2]: Address_register_reg[12]/Q to masterReg/register_reg_r2_0_31_12_17/RAMC_D1/WADR2 sum delays</t>
        </is>
      </c>
      <c r="E296">
        <f>(E2 + E4 + E26 + E44 + E67 + E97 + E103 + E107 + E116 + E119 + E173 + E190 + E246 + E277 + E287 + E290 + E293 + E295)</f>
        <v/>
      </c>
      <c r="F296">
        <f>(F2 + F4 + F26 + F44 + F67 + F97 + F103 + F107 + F116 + F119 + F173 + F190 + F246 + F277 + F287 + F290 + F293 + F295)</f>
        <v/>
      </c>
      <c r="G296">
        <f>(G2 + G4 + G26 + G44 + G67 + G97 + G103 + G107 + G116 + G119 + G173 + G190 + G246 + G277 + G287 + G290 + G293 + G295)</f>
        <v/>
      </c>
      <c r="H296">
        <f>(H2 + H4 + H26 + H44 + H67 + H97 + H103 + H107 + H116 + H119 + H173 + H190 + H246 + H277 + H287 + H290 + H293 + H295)</f>
        <v/>
      </c>
      <c r="J296">
        <f>(J2 + J3 + J4 + J6 + J26 + J32 + J44 + J46 + J67 + J74 + J97 + J102 + J103 + J106 + J107 + J115 + J116 + J118 + J119 + J122 + J173 + J178 + J190 + J197 + J246 + J251 + J277 + J286 + J287 + J289 + J290 + J292 + J293 + J294 + J295)</f>
        <v/>
      </c>
    </row>
    <row r="297">
      <c r="A297" t="inlineStr">
        <is>
          <t>writeReg[2]: Address_register_reg[12]/Q to masterReg/register_reg_r2_0_31_12_17/RAMC_D1/WADR2sum delays + cap delay</t>
        </is>
      </c>
      <c r="E297">
        <f>1000*(E296 + J296)</f>
        <v/>
      </c>
      <c r="F297">
        <f>1000*(F296 + J296)</f>
        <v/>
      </c>
      <c r="G297">
        <f>1000*(G296 + J296)</f>
        <v/>
      </c>
      <c r="H297">
        <f>1000*(H296 + J296)</f>
        <v/>
      </c>
    </row>
    <row r="299">
      <c r="A299" t="inlineStr">
        <is>
          <t>writeReg[2]: Address_register_reg[12]/Q to masterReg/register_reg_r2_0_31_12_17/RAMC_D1/WADR2Total delay (from Vivado)</t>
        </is>
      </c>
      <c r="E299" t="inlineStr">
        <is>
          <t>1402</t>
        </is>
      </c>
      <c r="F299" t="inlineStr">
        <is>
          <t>1203</t>
        </is>
      </c>
      <c r="G299" t="inlineStr">
        <is>
          <t>2363</t>
        </is>
      </c>
      <c r="H299" t="inlineStr">
        <is>
          <t>1939</t>
        </is>
      </c>
    </row>
    <row r="301">
      <c r="A301" t="inlineStr">
        <is>
          <t>INT_L_X2Y43/INT_L.WW2END2-&gt;&gt;ER1BEG3</t>
        </is>
      </c>
      <c r="B301" t="inlineStr">
        <is>
          <t>Buffer</t>
        </is>
      </c>
      <c r="C301" t="n">
        <v>1.16220225</v>
      </c>
      <c r="D301" t="n">
        <v>0.008429000000000001</v>
      </c>
      <c r="E301" t="n">
        <v>0.044</v>
      </c>
      <c r="F301" t="n">
        <v>0.036</v>
      </c>
      <c r="G301" t="n">
        <v>0.122</v>
      </c>
      <c r="H301" t="n">
        <v>0.101</v>
      </c>
      <c r="I301">
        <f>((D305 + D316) + (D302 + D303 + D304))</f>
        <v/>
      </c>
      <c r="J301">
        <f>(((D305 + D316) + (D302 + D303 + D304))*C301)</f>
        <v/>
      </c>
    </row>
    <row r="302">
      <c r="A302" t="inlineStr">
        <is>
          <t>INT_L_X2Y43/ER1BEG3</t>
        </is>
      </c>
      <c r="B302" t="inlineStr">
        <is>
          <t>Part of wire</t>
        </is>
      </c>
      <c r="C302" t="n">
        <v>0</v>
      </c>
      <c r="D302" t="n">
        <v>0</v>
      </c>
    </row>
    <row r="303">
      <c r="A303" t="inlineStr">
        <is>
          <t>INT_R_X3Y43/ER1END3</t>
        </is>
      </c>
      <c r="B303" t="inlineStr">
        <is>
          <t>Part of wire</t>
        </is>
      </c>
      <c r="C303" t="n">
        <v>0</v>
      </c>
      <c r="D303" t="n">
        <v>0</v>
      </c>
    </row>
    <row r="304">
      <c r="A304" t="inlineStr">
        <is>
          <t>INT_R_X3Y44/ER1END_N3_3</t>
        </is>
      </c>
      <c r="B304" t="inlineStr">
        <is>
          <t>Part of wire</t>
        </is>
      </c>
      <c r="C304" t="n">
        <v>0</v>
      </c>
      <c r="D304" t="n">
        <v>0</v>
      </c>
      <c r="I304">
        <f>(((D302 + D303 + D304)/2) + (D305 + D316))</f>
        <v/>
      </c>
      <c r="J304">
        <f>((C302 + C303 + C304)*(((D302 + D303 + D304)/2) + (D305 + D316)))</f>
        <v/>
      </c>
    </row>
    <row r="305">
      <c r="A305" t="inlineStr">
        <is>
          <t>INT_R_X3Y43/INT_R.ER1END3-&gt;&gt;IMUX38</t>
        </is>
      </c>
      <c r="B305" t="inlineStr">
        <is>
          <t>Buffer</t>
        </is>
      </c>
      <c r="C305" t="n">
        <v>1.6107141875</v>
      </c>
      <c r="D305" t="n">
        <v>0.007713</v>
      </c>
      <c r="E305" t="n">
        <v>0.047</v>
      </c>
      <c r="F305" t="n">
        <v>0.038</v>
      </c>
      <c r="G305" t="n">
        <v>0.138</v>
      </c>
      <c r="H305" t="n">
        <v>0.114</v>
      </c>
      <c r="I305">
        <f>((((D310) + (D309))) + (D306 + D307))</f>
        <v/>
      </c>
      <c r="J305">
        <f>(((((D310) + (D309))) + (D306 + D307))*C305)</f>
        <v/>
      </c>
    </row>
    <row r="306">
      <c r="A306" t="inlineStr">
        <is>
          <t>INT_R_X3Y43/IMUX38</t>
        </is>
      </c>
      <c r="B306" t="inlineStr">
        <is>
          <t>Part of wire</t>
        </is>
      </c>
      <c r="C306" t="n">
        <v>0</v>
      </c>
      <c r="D306" t="n">
        <v>0</v>
      </c>
    </row>
    <row r="307">
      <c r="A307" t="inlineStr">
        <is>
          <t>CLBLM_R_X3Y43/CLBLM_IMUX38</t>
        </is>
      </c>
      <c r="B307" t="inlineStr">
        <is>
          <t>Part of wire</t>
        </is>
      </c>
      <c r="C307" t="n">
        <v>0</v>
      </c>
      <c r="D307" t="n">
        <v>0</v>
      </c>
      <c r="I307">
        <f>(((D306 + D307)/2) + (((D310) + (D309))))</f>
        <v/>
      </c>
      <c r="J307">
        <f>((C306 + C307)*(((D306 + D307)/2) + (((D310) + (D309)))))</f>
        <v/>
      </c>
    </row>
    <row r="308">
      <c r="A308" t="inlineStr">
        <is>
          <t>CLBLM_R_X3Y43/CLBLM_R.CLBLM_IMUX38-&gt;CLBLM_M_D3</t>
        </is>
      </c>
      <c r="B308" t="inlineStr">
        <is>
          <t>PassTransistor</t>
        </is>
      </c>
      <c r="C308" t="n">
        <v>0</v>
      </c>
      <c r="E308" t="n">
        <v>0</v>
      </c>
      <c r="F308" t="n">
        <v>0</v>
      </c>
      <c r="G308" t="n">
        <v>0</v>
      </c>
      <c r="H308" t="n">
        <v>0</v>
      </c>
      <c r="I308">
        <f>((D310) + (D309))</f>
        <v/>
      </c>
      <c r="J308">
        <f>(((D310) + (D309))*C308)</f>
        <v/>
      </c>
    </row>
    <row r="309">
      <c r="A309" t="inlineStr">
        <is>
          <t>CLBLM_R_X3Y43/CLBLM_M_D3</t>
        </is>
      </c>
      <c r="B309" t="inlineStr">
        <is>
          <t>Part of wire</t>
        </is>
      </c>
      <c r="C309" t="n">
        <v>0</v>
      </c>
      <c r="D309" t="n">
        <v>0</v>
      </c>
      <c r="I309">
        <f>(((D309)/2) + (D310))</f>
        <v/>
      </c>
      <c r="J309">
        <f>((C309)*(((D309)/2) + (D310)))</f>
        <v/>
      </c>
    </row>
    <row r="310">
      <c r="A310" t="inlineStr">
        <is>
          <t>masterReg/register_reg_r1_0_31_0_5/RAMC_D1/WADR2</t>
        </is>
      </c>
      <c r="B310" t="inlineStr">
        <is>
          <t>Inpin</t>
        </is>
      </c>
      <c r="D310" t="n">
        <v>0</v>
      </c>
      <c r="E310" t="n">
        <v>0.144</v>
      </c>
      <c r="F310" t="n">
        <v>0.08799999999999999</v>
      </c>
      <c r="G310" t="n">
        <v>0.377</v>
      </c>
      <c r="H310" t="n">
        <v>0.209</v>
      </c>
    </row>
    <row r="311">
      <c r="A311" t="inlineStr">
        <is>
          <t>writeReg[2]: Address_register_reg[12]/Q to masterReg/register_reg_r1_0_31_0_5/RAMC_D1/WADR2 sum delays</t>
        </is>
      </c>
      <c r="E311">
        <f>(E2 + E4 + E26 + E44 + E67 + E97 + E301 + E305 + E308 + E310)</f>
        <v/>
      </c>
      <c r="F311">
        <f>(F2 + F4 + F26 + F44 + F67 + F97 + F301 + F305 + F308 + F310)</f>
        <v/>
      </c>
      <c r="G311">
        <f>(G2 + G4 + G26 + G44 + G67 + G97 + G301 + G305 + G308 + G310)</f>
        <v/>
      </c>
      <c r="H311">
        <f>(H2 + H4 + H26 + H44 + H67 + H97 + H301 + H305 + H308 + H310)</f>
        <v/>
      </c>
      <c r="J311">
        <f>(J2 + J3 + J4 + J6 + J26 + J32 + J44 + J46 + J67 + J74 + J97 + J102 + J301 + J304 + J305 + J307 + J308 + J309 + J310)</f>
        <v/>
      </c>
    </row>
    <row r="312">
      <c r="A312" t="inlineStr">
        <is>
          <t>writeReg[2]: Address_register_reg[12]/Q to masterReg/register_reg_r1_0_31_0_5/RAMC_D1/WADR2sum delays + cap delay</t>
        </is>
      </c>
      <c r="E312">
        <f>1000*(E311 + J311)</f>
        <v/>
      </c>
      <c r="F312">
        <f>1000*(F311 + J311)</f>
        <v/>
      </c>
      <c r="G312">
        <f>1000*(G311 + J311)</f>
        <v/>
      </c>
      <c r="H312">
        <f>1000*(H311 + J311)</f>
        <v/>
      </c>
    </row>
    <row r="314">
      <c r="A314" t="inlineStr">
        <is>
          <t>writeReg[2]: Address_register_reg[12]/Q to masterReg/register_reg_r1_0_31_0_5/RAMC_D1/WADR2Total delay (from Vivado)</t>
        </is>
      </c>
      <c r="E314" t="inlineStr">
        <is>
          <t>652</t>
        </is>
      </c>
      <c r="F314" t="inlineStr">
        <is>
          <t>541</t>
        </is>
      </c>
      <c r="G314" t="inlineStr">
        <is>
          <t>1149</t>
        </is>
      </c>
      <c r="H314" t="inlineStr">
        <is>
          <t>897</t>
        </is>
      </c>
    </row>
    <row r="316">
      <c r="A316" t="inlineStr">
        <is>
          <t>INT_R_X3Y43/INT_R.ER1END3-&gt;&gt;SL1BEG3</t>
        </is>
      </c>
      <c r="B316" t="inlineStr">
        <is>
          <t>Buffer</t>
        </is>
      </c>
      <c r="C316" t="n">
        <v>1.16220225</v>
      </c>
      <c r="D316" t="n">
        <v>0.008429000000000001</v>
      </c>
      <c r="E316" t="n">
        <v>0.054</v>
      </c>
      <c r="F316" t="n">
        <v>0.044</v>
      </c>
      <c r="G316" t="n">
        <v>0.131</v>
      </c>
      <c r="H316" t="n">
        <v>0.108</v>
      </c>
      <c r="I316">
        <f>((D319) + (D317 + D318))</f>
        <v/>
      </c>
      <c r="J316">
        <f>(((D319) + (D317 + D318))*C316)</f>
        <v/>
      </c>
    </row>
    <row r="317">
      <c r="A317" t="inlineStr">
        <is>
          <t>INT_R_X3Y43/SL1BEG3</t>
        </is>
      </c>
      <c r="B317" t="inlineStr">
        <is>
          <t>Part of wire</t>
        </is>
      </c>
      <c r="C317" t="n">
        <v>0</v>
      </c>
      <c r="D317" t="n">
        <v>0</v>
      </c>
    </row>
    <row r="318">
      <c r="A318" t="inlineStr">
        <is>
          <t>INT_R_X3Y42/SL1END3</t>
        </is>
      </c>
      <c r="B318" t="inlineStr">
        <is>
          <t>Part of wire</t>
        </is>
      </c>
      <c r="C318" t="n">
        <v>0</v>
      </c>
      <c r="D318" t="n">
        <v>0</v>
      </c>
      <c r="I318">
        <f>(((D317 + D318)/2) + (D319))</f>
        <v/>
      </c>
      <c r="J318">
        <f>((C317 + C318)*(((D317 + D318)/2) + (D319)))</f>
        <v/>
      </c>
    </row>
    <row r="319">
      <c r="A319" t="inlineStr">
        <is>
          <t>INT_R_X3Y42/INT_R.SL1END3-&gt;&gt;IMUX38</t>
        </is>
      </c>
      <c r="B319" t="inlineStr">
        <is>
          <t>Buffer</t>
        </is>
      </c>
      <c r="C319" t="n">
        <v>1.6107141875</v>
      </c>
      <c r="D319" t="n">
        <v>0.007713</v>
      </c>
      <c r="E319" t="n">
        <v>0.047</v>
      </c>
      <c r="F319" t="n">
        <v>0.038</v>
      </c>
      <c r="G319" t="n">
        <v>0.138</v>
      </c>
      <c r="H319" t="n">
        <v>0.114</v>
      </c>
      <c r="I319">
        <f>((((D324) + (D323))) + (D320 + D321))</f>
        <v/>
      </c>
      <c r="J319">
        <f>(((((D324) + (D323))) + (D320 + D321))*C319)</f>
        <v/>
      </c>
    </row>
    <row r="320">
      <c r="A320" t="inlineStr">
        <is>
          <t>INT_R_X3Y42/IMUX38</t>
        </is>
      </c>
      <c r="B320" t="inlineStr">
        <is>
          <t>Part of wire</t>
        </is>
      </c>
      <c r="C320" t="n">
        <v>0</v>
      </c>
      <c r="D320" t="n">
        <v>0</v>
      </c>
    </row>
    <row r="321">
      <c r="A321" t="inlineStr">
        <is>
          <t>CLBLM_R_X3Y42/CLBLM_IMUX38</t>
        </is>
      </c>
      <c r="B321" t="inlineStr">
        <is>
          <t>Part of wire</t>
        </is>
      </c>
      <c r="C321" t="n">
        <v>0</v>
      </c>
      <c r="D321" t="n">
        <v>0</v>
      </c>
      <c r="I321">
        <f>(((D320 + D321)/2) + (((D324) + (D323))))</f>
        <v/>
      </c>
      <c r="J321">
        <f>((C320 + C321)*(((D320 + D321)/2) + (((D324) + (D323)))))</f>
        <v/>
      </c>
    </row>
    <row r="322">
      <c r="A322" t="inlineStr">
        <is>
          <t>CLBLM_R_X3Y42/CLBLM_R.CLBLM_IMUX38-&gt;CLBLM_M_D3</t>
        </is>
      </c>
      <c r="B322" t="inlineStr">
        <is>
          <t>PassTransistor</t>
        </is>
      </c>
      <c r="C322" t="n">
        <v>0</v>
      </c>
      <c r="E322" t="n">
        <v>0</v>
      </c>
      <c r="F322" t="n">
        <v>0</v>
      </c>
      <c r="G322" t="n">
        <v>0</v>
      </c>
      <c r="H322" t="n">
        <v>0</v>
      </c>
      <c r="I322">
        <f>((D324) + (D323))</f>
        <v/>
      </c>
      <c r="J322">
        <f>(((D324) + (D323))*C322)</f>
        <v/>
      </c>
    </row>
    <row r="323">
      <c r="A323" t="inlineStr">
        <is>
          <t>CLBLM_R_X3Y42/CLBLM_M_D3</t>
        </is>
      </c>
      <c r="B323" t="inlineStr">
        <is>
          <t>Part of wire</t>
        </is>
      </c>
      <c r="C323" t="n">
        <v>0</v>
      </c>
      <c r="D323" t="n">
        <v>0</v>
      </c>
      <c r="I323">
        <f>(((D323)/2) + (D324))</f>
        <v/>
      </c>
      <c r="J323">
        <f>((C323)*(((D323)/2) + (D324)))</f>
        <v/>
      </c>
    </row>
    <row r="324">
      <c r="A324" t="inlineStr">
        <is>
          <t>masterReg/register_reg_r2_0_31_0_5/RAMC_D1/WADR2</t>
        </is>
      </c>
      <c r="B324" t="inlineStr">
        <is>
          <t>Inpin</t>
        </is>
      </c>
      <c r="D324" t="n">
        <v>0</v>
      </c>
      <c r="E324" t="n">
        <v>0.144</v>
      </c>
      <c r="F324" t="n">
        <v>0.08799999999999999</v>
      </c>
      <c r="G324" t="n">
        <v>0.377</v>
      </c>
      <c r="H324" t="n">
        <v>0.209</v>
      </c>
    </row>
    <row r="325">
      <c r="A325" t="inlineStr">
        <is>
          <t>writeReg[2]: Address_register_reg[12]/Q to masterReg/register_reg_r2_0_31_0_5/RAMC_D1/WADR2 sum delays</t>
        </is>
      </c>
      <c r="E325">
        <f>(E2 + E4 + E26 + E44 + E67 + E97 + E301 + E316 + E319 + E322 + E324)</f>
        <v/>
      </c>
      <c r="F325">
        <f>(F2 + F4 + F26 + F44 + F67 + F97 + F301 + F316 + F319 + F322 + F324)</f>
        <v/>
      </c>
      <c r="G325">
        <f>(G2 + G4 + G26 + G44 + G67 + G97 + G301 + G316 + G319 + G322 + G324)</f>
        <v/>
      </c>
      <c r="H325">
        <f>(H2 + H4 + H26 + H44 + H67 + H97 + H301 + H316 + H319 + H322 + H324)</f>
        <v/>
      </c>
      <c r="J325">
        <f>(J2 + J3 + J4 + J6 + J26 + J32 + J44 + J46 + J67 + J74 + J97 + J102 + J301 + J304 + J316 + J318 + J319 + J321 + J322 + J323 + J324)</f>
        <v/>
      </c>
    </row>
    <row r="326">
      <c r="A326" t="inlineStr">
        <is>
          <t>writeReg[2]: Address_register_reg[12]/Q to masterReg/register_reg_r2_0_31_0_5/RAMC_D1/WADR2sum delays + cap delay</t>
        </is>
      </c>
      <c r="E326">
        <f>1000*(E325 + J325)</f>
        <v/>
      </c>
      <c r="F326">
        <f>1000*(F325 + J325)</f>
        <v/>
      </c>
      <c r="G326">
        <f>1000*(G325 + J325)</f>
        <v/>
      </c>
      <c r="H326">
        <f>1000*(H325 + J325)</f>
        <v/>
      </c>
    </row>
    <row r="328">
      <c r="A328" t="inlineStr">
        <is>
          <t>writeReg[2]: Address_register_reg[12]/Q to masterReg/register_reg_r2_0_31_0_5/RAMC_D1/WADR2Total delay (from Vivado)</t>
        </is>
      </c>
      <c r="E328" t="inlineStr">
        <is>
          <t>714</t>
        </is>
      </c>
      <c r="F328" t="inlineStr">
        <is>
          <t>593</t>
        </is>
      </c>
      <c r="G328" t="inlineStr">
        <is>
          <t>1257</t>
        </is>
      </c>
      <c r="H328" t="inlineStr">
        <is>
          <t>987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CLBLM_L_X8Y44/CLBLM_L_CQ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D24 + D79) + (D5 + D6))) + (D3))</f>
        <v/>
      </c>
      <c r="J2">
        <f>(C2*((((D7 + D24 + D79) + (D5 + D6))) + (D3)))</f>
        <v/>
      </c>
    </row>
    <row r="3">
      <c r="A3" t="inlineStr">
        <is>
          <t>CLBLM_L_X8Y44/CLBLM_L_CQ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D24 + D79) + (D5 + D6))))</f>
        <v/>
      </c>
      <c r="J3">
        <f>((C3)*(((D3)/2) + (((D7 + D24 + D79) + (D5 + D6)))))</f>
        <v/>
      </c>
    </row>
    <row r="4">
      <c r="A4" t="inlineStr">
        <is>
          <t>CLBLM_L_X8Y44/CLBLM_L.CLBLM_L_CQ-&gt;CLBLM_LOGIC_OUTS2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D24 + D79) + (D5 + D6))</f>
        <v/>
      </c>
      <c r="J4">
        <f>(((D7 + D24 + D79) + (D5 + D6))*C4)</f>
        <v/>
      </c>
    </row>
    <row r="5">
      <c r="A5" t="inlineStr">
        <is>
          <t>CLBLM_L_X8Y44/CLBLM_LOGIC_OUTS2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INT_L_X8Y44/LOGIC_OUTS_L2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D24 + D79))</f>
        <v/>
      </c>
      <c r="J6">
        <f>((C5 + C6)*(((D5 + D6)/2) + (D7 + D24 + D79)))</f>
        <v/>
      </c>
    </row>
    <row r="7">
      <c r="A7" t="inlineStr">
        <is>
          <t>INT_L_X8Y44/INT_L.LOGIC_OUTS_L2-&gt;&gt;SW2BEG2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0.041</v>
      </c>
      <c r="F7" t="n">
        <v>0.033</v>
      </c>
      <c r="G7" t="n">
        <v>0.137</v>
      </c>
      <c r="H7" t="n">
        <v>0.113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INT_L_X8Y44/SW2BEG2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INT_R_X7Y43/SW2END2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INT_L_X8Y43/SW2A2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CLBLM_L_X8Y43/CLBLM_SW2A2</t>
        </is>
      </c>
      <c r="B11" t="inlineStr">
        <is>
          <t>Part of wire</t>
        </is>
      </c>
      <c r="C11" t="n">
        <v>0.090208</v>
      </c>
      <c r="D11" t="n">
        <v>0.005896</v>
      </c>
    </row>
    <row r="12">
      <c r="A12" t="inlineStr">
        <is>
          <t>CLBLM_R_X7Y43/CLBLM_SW2A2</t>
        </is>
      </c>
      <c r="B12" t="inlineStr">
        <is>
          <t>Part of wire</t>
        </is>
      </c>
      <c r="C12" t="n">
        <v>0.090208</v>
      </c>
      <c r="D12" t="n">
        <v>0.005896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INT_R_X7Y43/INT_R.SW2END2-&gt;&gt;IMUX44</t>
        </is>
      </c>
      <c r="B13" t="inlineStr">
        <is>
          <t>Buffer</t>
        </is>
      </c>
      <c r="C13" t="n">
        <v>1.6107141875</v>
      </c>
      <c r="D13" t="n">
        <v>0.007713</v>
      </c>
      <c r="E13" t="n">
        <v>0.047</v>
      </c>
      <c r="F13" t="n">
        <v>0.038</v>
      </c>
      <c r="G13" t="n">
        <v>0.138</v>
      </c>
      <c r="H13" t="n">
        <v>0.114</v>
      </c>
      <c r="I13">
        <f>((((D18) + (D17))) + (D14 + D15))</f>
        <v/>
      </c>
      <c r="J13">
        <f>(((((D18) + (D17))) + (D14 + D15))*C13)</f>
        <v/>
      </c>
    </row>
    <row r="14">
      <c r="A14" t="inlineStr">
        <is>
          <t>INT_R_X7Y43/IMUX44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CLBLM_R_X7Y43/CLBLM_IMUX44</t>
        </is>
      </c>
      <c r="B15" t="inlineStr">
        <is>
          <t>Part of wire</t>
        </is>
      </c>
      <c r="C15" t="n">
        <v>0</v>
      </c>
      <c r="D15" t="n">
        <v>0</v>
      </c>
      <c r="I15">
        <f>(((D14 + D15)/2) + (((D18) + (D17))))</f>
        <v/>
      </c>
      <c r="J15">
        <f>((C14 + C15)*(((D14 + D15)/2) + (((D18) + (D17)))))</f>
        <v/>
      </c>
    </row>
    <row r="16">
      <c r="A16" t="inlineStr">
        <is>
          <t>CLBLM_R_X7Y43/CLBLM_R.CLBLM_IMUX44-&gt;CLBLM_M_D4</t>
        </is>
      </c>
      <c r="B16" t="inlineStr">
        <is>
          <t>PassTransistor</t>
        </is>
      </c>
      <c r="C16" t="n">
        <v>0</v>
      </c>
      <c r="E16" t="n">
        <v>0</v>
      </c>
      <c r="F16" t="n">
        <v>0</v>
      </c>
      <c r="G16" t="n">
        <v>0</v>
      </c>
      <c r="H16" t="n">
        <v>0</v>
      </c>
      <c r="I16">
        <f>((D18) + (D17))</f>
        <v/>
      </c>
      <c r="J16">
        <f>(((D18) + (D17))*C16)</f>
        <v/>
      </c>
    </row>
    <row r="17">
      <c r="A17" t="inlineStr">
        <is>
          <t>CLBLM_R_X7Y43/CLBLM_M_D4</t>
        </is>
      </c>
      <c r="B17" t="inlineStr">
        <is>
          <t>Part of wire</t>
        </is>
      </c>
      <c r="C17" t="n">
        <v>0</v>
      </c>
      <c r="D17" t="n">
        <v>0</v>
      </c>
      <c r="I17">
        <f>(((D17)/2) + (D18))</f>
        <v/>
      </c>
      <c r="J17">
        <f>((C17)*(((D17)/2) + (D18)))</f>
        <v/>
      </c>
    </row>
    <row r="18">
      <c r="A18" t="inlineStr">
        <is>
          <t>masterReg/register_reg_r1_0_31_6_11/RAMC_D1/WADR3</t>
        </is>
      </c>
      <c r="B18" t="inlineStr">
        <is>
          <t>Inpin</t>
        </is>
      </c>
      <c r="D18" t="n">
        <v>0</v>
      </c>
      <c r="E18" t="n">
        <v>0.118</v>
      </c>
      <c r="F18" t="n">
        <v>0.073</v>
      </c>
      <c r="G18" t="n">
        <v>0.317</v>
      </c>
      <c r="H18" t="n">
        <v>0.176</v>
      </c>
    </row>
    <row r="19">
      <c r="A19" t="inlineStr">
        <is>
          <t>writeReg[3]: Address_register_reg[13]/Q to masterReg/register_reg_r1_0_31_6_11/RAMC_D1/WADR3 sum delays</t>
        </is>
      </c>
      <c r="E19">
        <f>(E2 + E4 + E7 + E13 + E16 + E18)</f>
        <v/>
      </c>
      <c r="F19">
        <f>(F2 + F4 + F7 + F13 + F16 + F18)</f>
        <v/>
      </c>
      <c r="G19">
        <f>(G2 + G4 + G7 + G13 + G16 + G18)</f>
        <v/>
      </c>
      <c r="H19">
        <f>(H2 + H4 + H7 + H13 + H16 + H18)</f>
        <v/>
      </c>
      <c r="J19">
        <f>(J2 + J3 + J4 + J6 + J7 + J12 + J13 + J15 + J16 + J17 + J18)</f>
        <v/>
      </c>
    </row>
    <row r="20">
      <c r="A20" t="inlineStr">
        <is>
          <t>writeReg[3]: Address_register_reg[13]/Q to masterReg/register_reg_r1_0_31_6_11/RAMC_D1/WADR3sum delays + cap delay</t>
        </is>
      </c>
      <c r="E20">
        <f>1000*(E19 + J19)</f>
        <v/>
      </c>
      <c r="F20">
        <f>1000*(F19 + J19)</f>
        <v/>
      </c>
      <c r="G20">
        <f>1000*(G19 + J19)</f>
        <v/>
      </c>
      <c r="H20">
        <f>1000*(H19 + J19)</f>
        <v/>
      </c>
    </row>
    <row r="22">
      <c r="A22" t="inlineStr">
        <is>
          <t>writeReg[3]: Address_register_reg[13]/Q to masterReg/register_reg_r1_0_31_6_11/RAMC_D1/WADR3Total delay (from Vivado)</t>
        </is>
      </c>
      <c r="E22" t="inlineStr">
        <is>
          <t>267</t>
        </is>
      </c>
      <c r="F22" t="inlineStr">
        <is>
          <t>205</t>
        </is>
      </c>
      <c r="G22" t="inlineStr">
        <is>
          <t>535</t>
        </is>
      </c>
      <c r="H22" t="inlineStr">
        <is>
          <t>379</t>
        </is>
      </c>
    </row>
    <row r="24">
      <c r="A24" t="inlineStr">
        <is>
          <t>INT_L_X8Y44/INT_L.LOGIC_OUTS_L2-&gt;&gt;NN2BEG2</t>
        </is>
      </c>
      <c r="B24" t="inlineStr">
        <is>
          <t>Buffer</t>
        </is>
      </c>
      <c r="C24" t="n">
        <v>1.1851186875</v>
      </c>
      <c r="D24" t="n">
        <v>0.008473000000000001</v>
      </c>
      <c r="E24" t="n">
        <v>0.06</v>
      </c>
      <c r="F24" t="n">
        <v>0.05</v>
      </c>
      <c r="G24" t="n">
        <v>0.133</v>
      </c>
      <c r="H24" t="n">
        <v>0.11</v>
      </c>
      <c r="I24">
        <f>((D28 + D46 + D61) + (D25 + D26 + D27))</f>
        <v/>
      </c>
      <c r="J24">
        <f>(((D28 + D46 + D61) + (D25 + D26 + D27))*C24)</f>
        <v/>
      </c>
    </row>
    <row r="25">
      <c r="A25" t="inlineStr">
        <is>
          <t>INT_L_X8Y44/NN2BEG2</t>
        </is>
      </c>
      <c r="B25" t="inlineStr">
        <is>
          <t>Part of wire</t>
        </is>
      </c>
      <c r="C25" t="n">
        <v>0</v>
      </c>
      <c r="D25" t="n">
        <v>0</v>
      </c>
    </row>
    <row r="26">
      <c r="A26" t="inlineStr">
        <is>
          <t>INT_L_X8Y46/NN2END2</t>
        </is>
      </c>
      <c r="B26" t="inlineStr">
        <is>
          <t>Part of wire</t>
        </is>
      </c>
      <c r="C26" t="n">
        <v>0</v>
      </c>
      <c r="D26" t="n">
        <v>0</v>
      </c>
    </row>
    <row r="27">
      <c r="A27" t="inlineStr">
        <is>
          <t>INT_L_X8Y45/NN2A2</t>
        </is>
      </c>
      <c r="B27" t="inlineStr">
        <is>
          <t>Part of wire</t>
        </is>
      </c>
      <c r="C27" t="n">
        <v>0</v>
      </c>
      <c r="D27" t="n">
        <v>0</v>
      </c>
      <c r="I27">
        <f>(((D25 + D26 + D27)/2) + (D28 + D46 + D61))</f>
        <v/>
      </c>
      <c r="J27">
        <f>((C25 + C26 + C27)*(((D25 + D26 + D27)/2) + (D28 + D46 + D61)))</f>
        <v/>
      </c>
    </row>
    <row r="28">
      <c r="A28" t="inlineStr">
        <is>
          <t>INT_L_X8Y46/INT_L.NN2END2-&gt;&gt;NR1BEG2</t>
        </is>
      </c>
      <c r="B28" t="inlineStr">
        <is>
          <t>Buffer</t>
        </is>
      </c>
      <c r="C28" t="n">
        <v>1.16220225</v>
      </c>
      <c r="D28" t="n">
        <v>0.008429000000000001</v>
      </c>
      <c r="E28" t="n">
        <v>0.056</v>
      </c>
      <c r="F28" t="n">
        <v>0.046</v>
      </c>
      <c r="G28" t="n">
        <v>0.131</v>
      </c>
      <c r="H28" t="n">
        <v>0.108</v>
      </c>
      <c r="I28">
        <f>((D31) + (D29 + D30))</f>
        <v/>
      </c>
      <c r="J28">
        <f>(((D31) + (D29 + D30))*C28)</f>
        <v/>
      </c>
    </row>
    <row r="29">
      <c r="A29" t="inlineStr">
        <is>
          <t>INT_L_X8Y46/NR1BEG2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INT_L_X8Y47/NR1END2</t>
        </is>
      </c>
      <c r="B30" t="inlineStr">
        <is>
          <t>Part of wire</t>
        </is>
      </c>
      <c r="C30" t="n">
        <v>0</v>
      </c>
      <c r="D30" t="n">
        <v>0</v>
      </c>
      <c r="I30">
        <f>(((D29 + D30)/2) + (D31))</f>
        <v/>
      </c>
      <c r="J30">
        <f>((C29 + C30)*(((D29 + D30)/2) + (D31)))</f>
        <v/>
      </c>
    </row>
    <row r="31">
      <c r="A31" t="inlineStr">
        <is>
          <t>INT_L_X8Y47/INT_L.NR1END2-&gt;&gt;NN2BEG2</t>
        </is>
      </c>
      <c r="B31" t="inlineStr">
        <is>
          <t>Buffer</t>
        </is>
      </c>
      <c r="C31" t="n">
        <v>1.1851186875</v>
      </c>
      <c r="D31" t="n">
        <v>0.008473000000000001</v>
      </c>
      <c r="E31" t="n">
        <v>0.06</v>
      </c>
      <c r="F31" t="n">
        <v>0.05</v>
      </c>
      <c r="G31" t="n">
        <v>0.133</v>
      </c>
      <c r="H31" t="n">
        <v>0.11</v>
      </c>
      <c r="I31">
        <f>((D35) + (D32 + D33 + D34))</f>
        <v/>
      </c>
      <c r="J31">
        <f>(((D35) + (D32 + D33 + D34))*C31)</f>
        <v/>
      </c>
    </row>
    <row r="32">
      <c r="A32" t="inlineStr">
        <is>
          <t>INT_L_X8Y47/NN2BEG2</t>
        </is>
      </c>
      <c r="B32" t="inlineStr">
        <is>
          <t>Part of wire</t>
        </is>
      </c>
      <c r="C32" t="n">
        <v>0</v>
      </c>
      <c r="D32" t="n">
        <v>0</v>
      </c>
    </row>
    <row r="33">
      <c r="A33" t="inlineStr">
        <is>
          <t>INT_L_X8Y49/NN2END2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INT_L_X8Y48/NN2A2</t>
        </is>
      </c>
      <c r="B34" t="inlineStr">
        <is>
          <t>Part of wire</t>
        </is>
      </c>
      <c r="C34" t="n">
        <v>0</v>
      </c>
      <c r="D34" t="n">
        <v>0</v>
      </c>
      <c r="I34">
        <f>(((D32 + D33 + D34)/2) + (D35))</f>
        <v/>
      </c>
      <c r="J34">
        <f>((C32 + C33 + C34)*(((D32 + D33 + D34)/2) + (D35)))</f>
        <v/>
      </c>
    </row>
    <row r="35">
      <c r="A35" t="inlineStr">
        <is>
          <t>INT_L_X8Y49/INT_L.NN2END2-&gt;&gt;IMUX_L44</t>
        </is>
      </c>
      <c r="B35" t="inlineStr">
        <is>
          <t>Buffer</t>
        </is>
      </c>
      <c r="C35" t="n">
        <v>1.6107141875</v>
      </c>
      <c r="D35" t="n">
        <v>0.007713</v>
      </c>
      <c r="E35" t="n">
        <v>0.047</v>
      </c>
      <c r="F35" t="n">
        <v>0.038</v>
      </c>
      <c r="G35" t="n">
        <v>0.138</v>
      </c>
      <c r="H35" t="n">
        <v>0.114</v>
      </c>
      <c r="I35">
        <f>((((D40) + (D39))) + (D36 + D37))</f>
        <v/>
      </c>
      <c r="J35">
        <f>(((((D40) + (D39))) + (D36 + D37))*C35)</f>
        <v/>
      </c>
    </row>
    <row r="36">
      <c r="A36" t="inlineStr">
        <is>
          <t>INT_L_X8Y49/IMUX_L44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CLBLM_L_X8Y49/CLBLM_IMUX44</t>
        </is>
      </c>
      <c r="B37" t="inlineStr">
        <is>
          <t>Part of wire</t>
        </is>
      </c>
      <c r="C37" t="n">
        <v>0</v>
      </c>
      <c r="D37" t="n">
        <v>0</v>
      </c>
      <c r="I37">
        <f>(((D36 + D37)/2) + (((D40) + (D39))))</f>
        <v/>
      </c>
      <c r="J37">
        <f>((C36 + C37)*(((D36 + D37)/2) + (((D40) + (D39)))))</f>
        <v/>
      </c>
    </row>
    <row r="38">
      <c r="A38" t="inlineStr">
        <is>
          <t>CLBLM_L_X8Y49/CLBLM_L.CLBLM_IMUX44-&gt;CLBLM_M_D4</t>
        </is>
      </c>
      <c r="B38" t="inlineStr">
        <is>
          <t>PassTransistor</t>
        </is>
      </c>
      <c r="C38" t="n">
        <v>0</v>
      </c>
      <c r="E38" t="n">
        <v>0</v>
      </c>
      <c r="F38" t="n">
        <v>0</v>
      </c>
      <c r="G38" t="n">
        <v>0</v>
      </c>
      <c r="H38" t="n">
        <v>0</v>
      </c>
      <c r="I38">
        <f>((D40) + (D39))</f>
        <v/>
      </c>
      <c r="J38">
        <f>(((D40) + (D39))*C38)</f>
        <v/>
      </c>
    </row>
    <row r="39">
      <c r="A39" t="inlineStr">
        <is>
          <t>CLBLM_L_X8Y49/CLBLM_M_D4</t>
        </is>
      </c>
      <c r="B39" t="inlineStr">
        <is>
          <t>Part of wire</t>
        </is>
      </c>
      <c r="C39" t="n">
        <v>0</v>
      </c>
      <c r="D39" t="n">
        <v>0</v>
      </c>
      <c r="I39">
        <f>(((D39)/2) + (D40))</f>
        <v/>
      </c>
      <c r="J39">
        <f>((C39)*(((D39)/2) + (D40)))</f>
        <v/>
      </c>
    </row>
    <row r="40">
      <c r="A40" t="inlineStr">
        <is>
          <t>masterReg/register_reg_r2_0_31_12_17/RAMC_D1/WADR3</t>
        </is>
      </c>
      <c r="B40" t="inlineStr">
        <is>
          <t>Inpin</t>
        </is>
      </c>
      <c r="D40" t="n">
        <v>0</v>
      </c>
      <c r="E40" t="n">
        <v>0.118</v>
      </c>
      <c r="F40" t="n">
        <v>0.073</v>
      </c>
      <c r="G40" t="n">
        <v>0.317</v>
      </c>
      <c r="H40" t="n">
        <v>0.176</v>
      </c>
    </row>
    <row r="41">
      <c r="A41" t="inlineStr">
        <is>
          <t>writeReg[3]: Address_register_reg[13]/Q to masterReg/register_reg_r2_0_31_12_17/RAMC_D1/WADR3 sum delays</t>
        </is>
      </c>
      <c r="E41">
        <f>(E2 + E4 + E24 + E28 + E31 + E35 + E38 + E40)</f>
        <v/>
      </c>
      <c r="F41">
        <f>(F2 + F4 + F24 + F28 + F31 + F35 + F38 + F40)</f>
        <v/>
      </c>
      <c r="G41">
        <f>(G2 + G4 + G24 + G28 + G31 + G35 + G38 + G40)</f>
        <v/>
      </c>
      <c r="H41">
        <f>(H2 + H4 + H24 + H28 + H31 + H35 + H38 + H40)</f>
        <v/>
      </c>
      <c r="J41">
        <f>(J2 + J3 + J4 + J6 + J24 + J27 + J28 + J30 + J31 + J34 + J35 + J37 + J38 + J39 + J40)</f>
        <v/>
      </c>
    </row>
    <row r="42">
      <c r="A42" t="inlineStr">
        <is>
          <t>writeReg[3]: Address_register_reg[13]/Q to masterReg/register_reg_r2_0_31_12_17/RAMC_D1/WADR3sum delays + cap delay</t>
        </is>
      </c>
      <c r="E42">
        <f>1000*(E41 + J41)</f>
        <v/>
      </c>
      <c r="F42">
        <f>1000*(F41 + J41)</f>
        <v/>
      </c>
      <c r="G42">
        <f>1000*(G41 + J41)</f>
        <v/>
      </c>
      <c r="H42">
        <f>1000*(H41 + J41)</f>
        <v/>
      </c>
    </row>
    <row r="44">
      <c r="A44" t="inlineStr">
        <is>
          <t>writeReg[3]: Address_register_reg[13]/Q to masterReg/register_reg_r2_0_31_12_17/RAMC_D1/WADR3Total delay (from Vivado)</t>
        </is>
      </c>
      <c r="E44" t="inlineStr">
        <is>
          <t>420</t>
        </is>
      </c>
      <c r="F44" t="inlineStr">
        <is>
          <t>336</t>
        </is>
      </c>
      <c r="G44" t="inlineStr">
        <is>
          <t>767</t>
        </is>
      </c>
      <c r="H44" t="inlineStr">
        <is>
          <t>573</t>
        </is>
      </c>
    </row>
    <row r="46">
      <c r="A46" t="inlineStr">
        <is>
          <t>INT_L_X8Y46/INT_L.NN2END2-&gt;&gt;NN2BEG2</t>
        </is>
      </c>
      <c r="B46" t="inlineStr">
        <is>
          <t>Buffer</t>
        </is>
      </c>
      <c r="C46" t="n">
        <v>1.1851186875</v>
      </c>
      <c r="D46" t="n">
        <v>0.008473000000000001</v>
      </c>
      <c r="E46" t="n">
        <v>0.06</v>
      </c>
      <c r="F46" t="n">
        <v>0.05</v>
      </c>
      <c r="G46" t="n">
        <v>0.133</v>
      </c>
      <c r="H46" t="n">
        <v>0.11</v>
      </c>
      <c r="I46">
        <f>((D50) + (D47 + D48 + D49))</f>
        <v/>
      </c>
      <c r="J46">
        <f>(((D50) + (D47 + D48 + D49))*C46)</f>
        <v/>
      </c>
    </row>
    <row r="47">
      <c r="A47" t="inlineStr">
        <is>
          <t>INT_L_X8Y46/NN2BEG2</t>
        </is>
      </c>
      <c r="B47" t="inlineStr">
        <is>
          <t>Part of wire</t>
        </is>
      </c>
      <c r="C47" t="n">
        <v>0</v>
      </c>
      <c r="D47" t="n">
        <v>0</v>
      </c>
    </row>
    <row r="48">
      <c r="A48" t="inlineStr">
        <is>
          <t>INT_L_X8Y48/NN2END2</t>
        </is>
      </c>
      <c r="B48" t="inlineStr">
        <is>
          <t>Part of wire</t>
        </is>
      </c>
      <c r="C48" t="n">
        <v>0</v>
      </c>
      <c r="D48" t="n">
        <v>0</v>
      </c>
    </row>
    <row r="49">
      <c r="A49" t="inlineStr">
        <is>
          <t>INT_L_X8Y47/NN2A2</t>
        </is>
      </c>
      <c r="B49" t="inlineStr">
        <is>
          <t>Part of wire</t>
        </is>
      </c>
      <c r="C49" t="n">
        <v>0</v>
      </c>
      <c r="D49" t="n">
        <v>0</v>
      </c>
      <c r="I49">
        <f>(((D47 + D48 + D49)/2) + (D50))</f>
        <v/>
      </c>
      <c r="J49">
        <f>((C47 + C48 + C49)*(((D47 + D48 + D49)/2) + (D50)))</f>
        <v/>
      </c>
    </row>
    <row r="50">
      <c r="A50" t="inlineStr">
        <is>
          <t>INT_L_X8Y48/INT_L.NN2END2-&gt;&gt;IMUX_L44</t>
        </is>
      </c>
      <c r="B50" t="inlineStr">
        <is>
          <t>Buffer</t>
        </is>
      </c>
      <c r="C50" t="n">
        <v>1.6107141875</v>
      </c>
      <c r="D50" t="n">
        <v>0.007713</v>
      </c>
      <c r="E50" t="n">
        <v>0.047</v>
      </c>
      <c r="F50" t="n">
        <v>0.038</v>
      </c>
      <c r="G50" t="n">
        <v>0.138</v>
      </c>
      <c r="H50" t="n">
        <v>0.114</v>
      </c>
      <c r="I50">
        <f>((((D55) + (D54))) + (D51 + D52))</f>
        <v/>
      </c>
      <c r="J50">
        <f>(((((D55) + (D54))) + (D51 + D52))*C50)</f>
        <v/>
      </c>
    </row>
    <row r="51">
      <c r="A51" t="inlineStr">
        <is>
          <t>INT_L_X8Y48/IMUX_L44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CLBLM_L_X8Y48/CLBLM_IMUX44</t>
        </is>
      </c>
      <c r="B52" t="inlineStr">
        <is>
          <t>Part of wire</t>
        </is>
      </c>
      <c r="C52" t="n">
        <v>0</v>
      </c>
      <c r="D52" t="n">
        <v>0</v>
      </c>
      <c r="I52">
        <f>(((D51 + D52)/2) + (((D55) + (D54))))</f>
        <v/>
      </c>
      <c r="J52">
        <f>((C51 + C52)*(((D51 + D52)/2) + (((D55) + (D54)))))</f>
        <v/>
      </c>
    </row>
    <row r="53">
      <c r="A53" t="inlineStr">
        <is>
          <t>CLBLM_L_X8Y48/CLBLM_L.CLBLM_IMUX44-&gt;CLBLM_M_D4</t>
        </is>
      </c>
      <c r="B53" t="inlineStr">
        <is>
          <t>PassTransistor</t>
        </is>
      </c>
      <c r="C53" t="n">
        <v>0</v>
      </c>
      <c r="E53" t="n">
        <v>0</v>
      </c>
      <c r="F53" t="n">
        <v>0</v>
      </c>
      <c r="G53" t="n">
        <v>0</v>
      </c>
      <c r="H53" t="n">
        <v>0</v>
      </c>
      <c r="I53">
        <f>((D55) + (D54))</f>
        <v/>
      </c>
      <c r="J53">
        <f>(((D55) + (D54))*C53)</f>
        <v/>
      </c>
    </row>
    <row r="54">
      <c r="A54" t="inlineStr">
        <is>
          <t>CLBLM_L_X8Y48/CLBLM_M_D4</t>
        </is>
      </c>
      <c r="B54" t="inlineStr">
        <is>
          <t>Part of wire</t>
        </is>
      </c>
      <c r="C54" t="n">
        <v>0</v>
      </c>
      <c r="D54" t="n">
        <v>0</v>
      </c>
      <c r="I54">
        <f>(((D54)/2) + (D55))</f>
        <v/>
      </c>
      <c r="J54">
        <f>((C54)*(((D54)/2) + (D55)))</f>
        <v/>
      </c>
    </row>
    <row r="55">
      <c r="A55" t="inlineStr">
        <is>
          <t>masterReg/register_reg_r1_0_31_12_17/RAMC_D1/WADR3</t>
        </is>
      </c>
      <c r="B55" t="inlineStr">
        <is>
          <t>Inpin</t>
        </is>
      </c>
      <c r="D55" t="n">
        <v>0</v>
      </c>
      <c r="E55" t="n">
        <v>0.118</v>
      </c>
      <c r="F55" t="n">
        <v>0.073</v>
      </c>
      <c r="G55" t="n">
        <v>0.317</v>
      </c>
      <c r="H55" t="n">
        <v>0.176</v>
      </c>
    </row>
    <row r="56">
      <c r="A56" t="inlineStr">
        <is>
          <t>writeReg[3]: Address_register_reg[13]/Q to masterReg/register_reg_r1_0_31_12_17/RAMC_D1/WADR3 sum delays</t>
        </is>
      </c>
      <c r="E56">
        <f>(E2 + E4 + E24 + E46 + E50 + E53 + E55)</f>
        <v/>
      </c>
      <c r="F56">
        <f>(F2 + F4 + F24 + F46 + F50 + F53 + F55)</f>
        <v/>
      </c>
      <c r="G56">
        <f>(G2 + G4 + G24 + G46 + G50 + G53 + G55)</f>
        <v/>
      </c>
      <c r="H56">
        <f>(H2 + H4 + H24 + H46 + H50 + H53 + H55)</f>
        <v/>
      </c>
      <c r="J56">
        <f>(J2 + J3 + J4 + J6 + J24 + J27 + J46 + J49 + J50 + J52 + J53 + J54 + J55)</f>
        <v/>
      </c>
    </row>
    <row r="57">
      <c r="A57" t="inlineStr">
        <is>
          <t>writeReg[3]: Address_register_reg[13]/Q to masterReg/register_reg_r1_0_31_12_17/RAMC_D1/WADR3sum delays + cap delay</t>
        </is>
      </c>
      <c r="E57">
        <f>1000*(E56 + J56)</f>
        <v/>
      </c>
      <c r="F57">
        <f>1000*(F56 + J56)</f>
        <v/>
      </c>
      <c r="G57">
        <f>1000*(G56 + J56)</f>
        <v/>
      </c>
      <c r="H57">
        <f>1000*(H56 + J56)</f>
        <v/>
      </c>
    </row>
    <row r="59">
      <c r="A59" t="inlineStr">
        <is>
          <t>writeReg[3]: Address_register_reg[13]/Q to masterReg/register_reg_r1_0_31_12_17/RAMC_D1/WADR3Total delay (from Vivado)</t>
        </is>
      </c>
      <c r="E59" t="inlineStr">
        <is>
          <t>356</t>
        </is>
      </c>
      <c r="F59" t="inlineStr">
        <is>
          <t>282</t>
        </is>
      </c>
      <c r="G59" t="inlineStr">
        <is>
          <t>657</t>
        </is>
      </c>
      <c r="H59" t="inlineStr">
        <is>
          <t>481</t>
        </is>
      </c>
    </row>
    <row r="61">
      <c r="A61" t="inlineStr">
        <is>
          <t>INT_L_X8Y46/INT_L.NN2END2-&gt;&gt;SR1BEG2</t>
        </is>
      </c>
      <c r="B61" t="inlineStr">
        <is>
          <t>Buffer</t>
        </is>
      </c>
      <c r="C61" t="n">
        <v>1.16220225</v>
      </c>
      <c r="D61" t="n">
        <v>0.008429000000000001</v>
      </c>
      <c r="E61" t="n">
        <v>0.057</v>
      </c>
      <c r="F61" t="n">
        <v>0.047</v>
      </c>
      <c r="G61" t="n">
        <v>0.14</v>
      </c>
      <c r="H61" t="n">
        <v>0.116</v>
      </c>
      <c r="I61">
        <f>((D64) + (D62 + D63))</f>
        <v/>
      </c>
      <c r="J61">
        <f>(((D64) + (D62 + D63))*C61)</f>
        <v/>
      </c>
    </row>
    <row r="62">
      <c r="A62" t="inlineStr">
        <is>
          <t>INT_L_X8Y46/SR1BEG2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INT_L_X8Y45/SR1END2</t>
        </is>
      </c>
      <c r="B63" t="inlineStr">
        <is>
          <t>Part of wire</t>
        </is>
      </c>
      <c r="C63" t="n">
        <v>0</v>
      </c>
      <c r="D63" t="n">
        <v>0</v>
      </c>
      <c r="I63">
        <f>(((D62 + D63)/2) + (D64))</f>
        <v/>
      </c>
      <c r="J63">
        <f>((C62 + C63)*(((D62 + D63)/2) + (D64)))</f>
        <v/>
      </c>
    </row>
    <row r="64">
      <c r="A64" t="inlineStr">
        <is>
          <t>INT_L_X8Y45/INT_L.SR1END2-&gt;&gt;SS2BEG2</t>
        </is>
      </c>
      <c r="B64" t="inlineStr">
        <is>
          <t>Buffer</t>
        </is>
      </c>
      <c r="C64" t="n">
        <v>1.1851186875</v>
      </c>
      <c r="D64" t="n">
        <v>0.008473000000000001</v>
      </c>
      <c r="E64" t="n">
        <v>0.059</v>
      </c>
      <c r="F64" t="n">
        <v>0.049</v>
      </c>
      <c r="G64" t="n">
        <v>0.131</v>
      </c>
      <c r="H64" t="n">
        <v>0.108</v>
      </c>
      <c r="I64">
        <f>((D68) + (D65 + D66 + D67))</f>
        <v/>
      </c>
      <c r="J64">
        <f>(((D68) + (D65 + D66 + D67))*C64)</f>
        <v/>
      </c>
    </row>
    <row r="65">
      <c r="A65" t="inlineStr">
        <is>
          <t>INT_L_X8Y45/SS2BEG2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INT_L_X8Y43/SS2END2</t>
        </is>
      </c>
      <c r="B66" t="inlineStr">
        <is>
          <t>Part of wire</t>
        </is>
      </c>
      <c r="C66" t="n">
        <v>0</v>
      </c>
      <c r="D66" t="n">
        <v>0</v>
      </c>
    </row>
    <row r="67">
      <c r="A67" t="inlineStr">
        <is>
          <t>INT_L_X8Y44/SS2A2</t>
        </is>
      </c>
      <c r="B67" t="inlineStr">
        <is>
          <t>Part of wire</t>
        </is>
      </c>
      <c r="C67" t="n">
        <v>0</v>
      </c>
      <c r="D67" t="n">
        <v>0</v>
      </c>
      <c r="I67">
        <f>(((D65 + D66 + D67)/2) + (D68))</f>
        <v/>
      </c>
      <c r="J67">
        <f>((C65 + C66 + C67)*(((D65 + D66 + D67)/2) + (D68)))</f>
        <v/>
      </c>
    </row>
    <row r="68">
      <c r="A68" t="inlineStr">
        <is>
          <t>INT_L_X8Y43/INT_L.SS2END2-&gt;&gt;IMUX_L44</t>
        </is>
      </c>
      <c r="B68" t="inlineStr">
        <is>
          <t>Buffer</t>
        </is>
      </c>
      <c r="C68" t="n">
        <v>1.6107141875</v>
      </c>
      <c r="D68" t="n">
        <v>0.007713</v>
      </c>
      <c r="E68" t="n">
        <v>0.047</v>
      </c>
      <c r="F68" t="n">
        <v>0.038</v>
      </c>
      <c r="G68" t="n">
        <v>0.138</v>
      </c>
      <c r="H68" t="n">
        <v>0.114</v>
      </c>
      <c r="I68">
        <f>((((D73) + (D72))) + (D69 + D70))</f>
        <v/>
      </c>
      <c r="J68">
        <f>(((((D73) + (D72))) + (D69 + D70))*C68)</f>
        <v/>
      </c>
    </row>
    <row r="69">
      <c r="A69" t="inlineStr">
        <is>
          <t>INT_L_X8Y43/IMUX_L44</t>
        </is>
      </c>
      <c r="B69" t="inlineStr">
        <is>
          <t>Part of wire</t>
        </is>
      </c>
      <c r="C69" t="n">
        <v>0</v>
      </c>
      <c r="D69" t="n">
        <v>0</v>
      </c>
    </row>
    <row r="70">
      <c r="A70" t="inlineStr">
        <is>
          <t>CLBLM_L_X8Y43/CLBLM_IMUX44</t>
        </is>
      </c>
      <c r="B70" t="inlineStr">
        <is>
          <t>Part of wire</t>
        </is>
      </c>
      <c r="C70" t="n">
        <v>0</v>
      </c>
      <c r="D70" t="n">
        <v>0</v>
      </c>
      <c r="I70">
        <f>(((D69 + D70)/2) + (((D73) + (D72))))</f>
        <v/>
      </c>
      <c r="J70">
        <f>((C69 + C70)*(((D69 + D70)/2) + (((D73) + (D72)))))</f>
        <v/>
      </c>
    </row>
    <row r="71">
      <c r="A71" t="inlineStr">
        <is>
          <t>CLBLM_L_X8Y43/CLBLM_L.CLBLM_IMUX44-&gt;CLBLM_M_D4</t>
        </is>
      </c>
      <c r="B71" t="inlineStr">
        <is>
          <t>PassTransistor</t>
        </is>
      </c>
      <c r="C71" t="n">
        <v>0</v>
      </c>
      <c r="E71" t="n">
        <v>0</v>
      </c>
      <c r="F71" t="n">
        <v>0</v>
      </c>
      <c r="G71" t="n">
        <v>0</v>
      </c>
      <c r="H71" t="n">
        <v>0</v>
      </c>
      <c r="I71">
        <f>((D73) + (D72))</f>
        <v/>
      </c>
      <c r="J71">
        <f>(((D73) + (D72))*C71)</f>
        <v/>
      </c>
    </row>
    <row r="72">
      <c r="A72" t="inlineStr">
        <is>
          <t>CLBLM_L_X8Y43/CLBLM_M_D4</t>
        </is>
      </c>
      <c r="B72" t="inlineStr">
        <is>
          <t>Part of wire</t>
        </is>
      </c>
      <c r="C72" t="n">
        <v>0</v>
      </c>
      <c r="D72" t="n">
        <v>0</v>
      </c>
      <c r="I72">
        <f>(((D72)/2) + (D73))</f>
        <v/>
      </c>
      <c r="J72">
        <f>((C72)*(((D72)/2) + (D73)))</f>
        <v/>
      </c>
    </row>
    <row r="73">
      <c r="A73" t="inlineStr">
        <is>
          <t>masterReg/register_reg_r2_0_31_6_11/RAMC_D1/WADR3</t>
        </is>
      </c>
      <c r="B73" t="inlineStr">
        <is>
          <t>Inpin</t>
        </is>
      </c>
      <c r="D73" t="n">
        <v>0</v>
      </c>
      <c r="E73" t="n">
        <v>0.118</v>
      </c>
      <c r="F73" t="n">
        <v>0.073</v>
      </c>
      <c r="G73" t="n">
        <v>0.317</v>
      </c>
      <c r="H73" t="n">
        <v>0.176</v>
      </c>
    </row>
    <row r="74">
      <c r="A74" t="inlineStr">
        <is>
          <t>writeReg[3]: Address_register_reg[13]/Q to masterReg/register_reg_r2_0_31_6_11/RAMC_D1/WADR3 sum delays</t>
        </is>
      </c>
      <c r="E74">
        <f>(E2 + E4 + E24 + E61 + E64 + E68 + E71 + E73)</f>
        <v/>
      </c>
      <c r="F74">
        <f>(F2 + F4 + F24 + F61 + F64 + F68 + F71 + F73)</f>
        <v/>
      </c>
      <c r="G74">
        <f>(G2 + G4 + G24 + G61 + G64 + G68 + G71 + G73)</f>
        <v/>
      </c>
      <c r="H74">
        <f>(H2 + H4 + H24 + H61 + H64 + H68 + H71 + H73)</f>
        <v/>
      </c>
      <c r="J74">
        <f>(J2 + J3 + J4 + J6 + J24 + J27 + J61 + J63 + J64 + J67 + J68 + J70 + J71 + J72 + J73)</f>
        <v/>
      </c>
    </row>
    <row r="75">
      <c r="A75" t="inlineStr">
        <is>
          <t>writeReg[3]: Address_register_reg[13]/Q to masterReg/register_reg_r2_0_31_6_11/RAMC_D1/WADR3sum delays + cap delay</t>
        </is>
      </c>
      <c r="E75">
        <f>1000*(E74 + J74)</f>
        <v/>
      </c>
      <c r="F75">
        <f>1000*(F74 + J74)</f>
        <v/>
      </c>
      <c r="G75">
        <f>1000*(G74 + J74)</f>
        <v/>
      </c>
      <c r="H75">
        <f>1000*(H74 + J74)</f>
        <v/>
      </c>
    </row>
    <row r="77">
      <c r="A77" t="inlineStr">
        <is>
          <t>writeReg[3]: Address_register_reg[13]/Q to masterReg/register_reg_r2_0_31_6_11/RAMC_D1/WADR3Total delay (from Vivado)</t>
        </is>
      </c>
      <c r="E77" t="inlineStr">
        <is>
          <t>420</t>
        </is>
      </c>
      <c r="F77" t="inlineStr">
        <is>
          <t>336</t>
        </is>
      </c>
      <c r="G77" t="inlineStr">
        <is>
          <t>770</t>
        </is>
      </c>
      <c r="H77" t="inlineStr">
        <is>
          <t>576</t>
        </is>
      </c>
    </row>
    <row r="79">
      <c r="A79" t="inlineStr">
        <is>
          <t>INT_L_X8Y44/INT_L.LOGIC_OUTS_L2-&gt;&gt;WW2BEG2</t>
        </is>
      </c>
      <c r="B79" t="inlineStr">
        <is>
          <t>Buffer</t>
        </is>
      </c>
      <c r="C79" t="n">
        <v>1.1851186875</v>
      </c>
      <c r="D79" t="n">
        <v>0.008473000000000001</v>
      </c>
      <c r="E79" t="n">
        <v>0.063</v>
      </c>
      <c r="F79" t="n">
        <v>0.052</v>
      </c>
      <c r="G79" t="n">
        <v>0.142</v>
      </c>
      <c r="H79" t="n">
        <v>0.118</v>
      </c>
      <c r="I79">
        <f>((D85 + D103) + (D80 + D81 + D82 + D83 + D84))</f>
        <v/>
      </c>
      <c r="J79">
        <f>(((D85 + D103) + (D80 + D81 + D82 + D83 + D84))*C79)</f>
        <v/>
      </c>
    </row>
    <row r="80">
      <c r="A80" t="inlineStr">
        <is>
          <t>INT_L_X8Y44/WW2BEG2</t>
        </is>
      </c>
      <c r="B80" t="inlineStr">
        <is>
          <t>Part of wire</t>
        </is>
      </c>
      <c r="C80" t="n">
        <v>0</v>
      </c>
      <c r="D80" t="n">
        <v>0</v>
      </c>
    </row>
    <row r="81">
      <c r="A81" t="inlineStr">
        <is>
          <t>INT_L_X6Y44/WW2END2</t>
        </is>
      </c>
      <c r="B81" t="inlineStr">
        <is>
          <t>Part of wire</t>
        </is>
      </c>
      <c r="C81" t="n">
        <v>0</v>
      </c>
      <c r="D81" t="n">
        <v>0</v>
      </c>
    </row>
    <row r="82">
      <c r="A82" t="inlineStr">
        <is>
          <t>CLBLM_L_X8Y44/CLBLM_WW2A2</t>
        </is>
      </c>
      <c r="B82" t="inlineStr">
        <is>
          <t>Part of wire</t>
        </is>
      </c>
      <c r="C82" t="n">
        <v>0</v>
      </c>
      <c r="D82" t="n">
        <v>0</v>
      </c>
    </row>
    <row r="83">
      <c r="A83" t="inlineStr">
        <is>
          <t>CLBLM_R_X7Y44/CLBLM_WW2A2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INT_R_X7Y44/WW2A2</t>
        </is>
      </c>
      <c r="B84" t="inlineStr">
        <is>
          <t>Part of wire</t>
        </is>
      </c>
      <c r="C84" t="n">
        <v>0</v>
      </c>
      <c r="D84" t="n">
        <v>0</v>
      </c>
      <c r="I84">
        <f>(((D80 + D81 + D82 + D83 + D84)/2) + (D85 + D103))</f>
        <v/>
      </c>
      <c r="J84">
        <f>((C80 + C81 + C82 + C83 + C84)*(((D80 + D81 + D82 + D83 + D84)/2) + (D85 + D103)))</f>
        <v/>
      </c>
    </row>
    <row r="85">
      <c r="A85" t="inlineStr">
        <is>
          <t>INT_L_X6Y44/INT_L.WW2END2-&gt;&gt;WL1BEG1</t>
        </is>
      </c>
      <c r="B85" t="inlineStr">
        <is>
          <t>Buffer</t>
        </is>
      </c>
      <c r="C85" t="n">
        <v>1.16220225</v>
      </c>
      <c r="D85" t="n">
        <v>0.008429000000000001</v>
      </c>
      <c r="E85" t="n">
        <v>0.042</v>
      </c>
      <c r="F85" t="n">
        <v>0.034</v>
      </c>
      <c r="G85" t="n">
        <v>0.123</v>
      </c>
      <c r="H85" t="n">
        <v>0.102</v>
      </c>
      <c r="I85">
        <f>((D92) + (D86 + D87 + D88 + D89 + D90 + D91))</f>
        <v/>
      </c>
      <c r="J85">
        <f>(((D92) + (D86 + D87 + D88 + D89 + D90 + D91))*C85)</f>
        <v/>
      </c>
    </row>
    <row r="86">
      <c r="A86" t="inlineStr">
        <is>
          <t>INT_L_X6Y44/WL1BEG1</t>
        </is>
      </c>
      <c r="B86" t="inlineStr">
        <is>
          <t>Part of wire</t>
        </is>
      </c>
      <c r="C86" t="n">
        <v>0</v>
      </c>
      <c r="D86" t="n">
        <v>0</v>
      </c>
    </row>
    <row r="87">
      <c r="A87" t="inlineStr">
        <is>
          <t>INT_R_X5Y44/WL1END1</t>
        </is>
      </c>
      <c r="B87" t="inlineStr">
        <is>
          <t>Part of wire</t>
        </is>
      </c>
      <c r="C87" t="n">
        <v>0</v>
      </c>
      <c r="D87" t="n">
        <v>0</v>
      </c>
    </row>
    <row r="88">
      <c r="A88" t="inlineStr">
        <is>
          <t>BRAM_INT_INTERFACE_L_X6Y44/INT_INTERFACE_WL1END1</t>
        </is>
      </c>
      <c r="B88" t="inlineStr">
        <is>
          <t>Part of wire</t>
        </is>
      </c>
      <c r="C88" t="n">
        <v>0</v>
      </c>
      <c r="D88" t="n">
        <v>0</v>
      </c>
    </row>
    <row r="89">
      <c r="A89" t="inlineStr">
        <is>
          <t>BRAM_L_X6Y40/BRAM_WL1END1_4</t>
        </is>
      </c>
      <c r="B89" t="inlineStr">
        <is>
          <t>Part of wire</t>
        </is>
      </c>
      <c r="C89" t="n">
        <v>0.26892</v>
      </c>
      <c r="D89" t="n">
        <v>0.064292</v>
      </c>
    </row>
    <row r="90">
      <c r="A90" t="inlineStr">
        <is>
          <t>VBRK_X18Y46/VBRK_WL1END1</t>
        </is>
      </c>
      <c r="B90" t="inlineStr">
        <is>
          <t>Part of wire</t>
        </is>
      </c>
      <c r="C90" t="n">
        <v>0.01211</v>
      </c>
      <c r="D90" t="n">
        <v>0.00162</v>
      </c>
    </row>
    <row r="91">
      <c r="A91" t="inlineStr">
        <is>
          <t>CLBLM_R_X5Y44/CLBLM_WL1END1</t>
        </is>
      </c>
      <c r="B91" t="inlineStr">
        <is>
          <t>Part of wire</t>
        </is>
      </c>
      <c r="C91" t="n">
        <v>0.058596</v>
      </c>
      <c r="D91" t="n">
        <v>0.006105</v>
      </c>
      <c r="I91">
        <f>(((D86 + D87 + D88 + D89 + D90 + D91)/2) + (D92))</f>
        <v/>
      </c>
      <c r="J91">
        <f>((C86 + C87 + C88 + C89 + C90 + C91)*(((D86 + D87 + D88 + D89 + D90 + D91)/2) + (D92)))</f>
        <v/>
      </c>
    </row>
    <row r="92">
      <c r="A92" t="inlineStr">
        <is>
          <t>INT_R_X5Y44/INT_R.WL1END1-&gt;&gt;IMUX27</t>
        </is>
      </c>
      <c r="B92" t="inlineStr">
        <is>
          <t>Buffer</t>
        </is>
      </c>
      <c r="C92" t="n">
        <v>1.6107141875</v>
      </c>
      <c r="D92" t="n">
        <v>0.007713</v>
      </c>
      <c r="E92" t="n">
        <v>0.047</v>
      </c>
      <c r="F92" t="n">
        <v>0.038</v>
      </c>
      <c r="G92" t="n">
        <v>0.138</v>
      </c>
      <c r="H92" t="n">
        <v>0.114</v>
      </c>
      <c r="I92">
        <f>((((D97) + (D96))) + (D93 + D94))</f>
        <v/>
      </c>
      <c r="J92">
        <f>(((((D97) + (D96))) + (D93 + D94))*C92)</f>
        <v/>
      </c>
    </row>
    <row r="93">
      <c r="A93" t="inlineStr">
        <is>
          <t>INT_R_X5Y44/IMUX27</t>
        </is>
      </c>
      <c r="B93" t="inlineStr">
        <is>
          <t>Part of wire</t>
        </is>
      </c>
      <c r="C93" t="n">
        <v>0</v>
      </c>
      <c r="D93" t="n">
        <v>0</v>
      </c>
    </row>
    <row r="94">
      <c r="A94" t="inlineStr">
        <is>
          <t>CLBLM_R_X5Y44/CLBLM_IMUX27</t>
        </is>
      </c>
      <c r="B94" t="inlineStr">
        <is>
          <t>Part of wire</t>
        </is>
      </c>
      <c r="C94" t="n">
        <v>0</v>
      </c>
      <c r="D94" t="n">
        <v>0</v>
      </c>
      <c r="I94">
        <f>(((D93 + D94)/2) + (((D97) + (D96))))</f>
        <v/>
      </c>
      <c r="J94">
        <f>((C93 + C94)*(((D93 + D94)/2) + (((D97) + (D96)))))</f>
        <v/>
      </c>
    </row>
    <row r="95">
      <c r="A95" t="inlineStr">
        <is>
          <t>CLBLM_R_X5Y44/CLBLM_R.CLBLM_IMUX27-&gt;CLBLM_M_B4</t>
        </is>
      </c>
      <c r="B95" t="inlineStr">
        <is>
          <t>PassTransistor</t>
        </is>
      </c>
      <c r="C95" t="n">
        <v>0</v>
      </c>
      <c r="E95" t="n">
        <v>0</v>
      </c>
      <c r="F95" t="n">
        <v>0</v>
      </c>
      <c r="G95" t="n">
        <v>0</v>
      </c>
      <c r="H95" t="n">
        <v>0</v>
      </c>
      <c r="I95">
        <f>((D97) + (D96))</f>
        <v/>
      </c>
      <c r="J95">
        <f>(((D97) + (D96))*C95)</f>
        <v/>
      </c>
    </row>
    <row r="96">
      <c r="A96" t="inlineStr">
        <is>
          <t>CLBLM_R_X5Y44/CLBLM_M_B4</t>
        </is>
      </c>
      <c r="B96" t="inlineStr">
        <is>
          <t>Part of wire</t>
        </is>
      </c>
      <c r="C96" t="n">
        <v>0</v>
      </c>
      <c r="D96" t="n">
        <v>0</v>
      </c>
      <c r="I96">
        <f>(((D96)/2) + (D97))</f>
        <v/>
      </c>
      <c r="J96">
        <f>((C96)*(((D96)/2) + (D97)))</f>
        <v/>
      </c>
    </row>
    <row r="97">
      <c r="A97" t="inlineStr">
        <is>
          <t>masterReg/readData1[31]_i_2/I1</t>
        </is>
      </c>
      <c r="B97" t="inlineStr">
        <is>
          <t>Inpin</t>
        </is>
      </c>
      <c r="D97" t="n">
        <v>0</v>
      </c>
      <c r="E97" t="n">
        <v>0.112</v>
      </c>
      <c r="F97" t="n">
        <v>0.09</v>
      </c>
      <c r="G97" t="n">
        <v>0.3</v>
      </c>
      <c r="H97" t="n">
        <v>0.242</v>
      </c>
    </row>
    <row r="98">
      <c r="A98" t="inlineStr">
        <is>
          <t>writeReg[3]: Address_register_reg[13]/Q to masterReg/readData1[31]_i_2/I1 sum delays</t>
        </is>
      </c>
      <c r="E98">
        <f>(E2 + E4 + E79 + E85 + E92 + E95 + E97)</f>
        <v/>
      </c>
      <c r="F98">
        <f>(F2 + F4 + F79 + F85 + F92 + F95 + F97)</f>
        <v/>
      </c>
      <c r="G98">
        <f>(G2 + G4 + G79 + G85 + G92 + G95 + G97)</f>
        <v/>
      </c>
      <c r="H98">
        <f>(H2 + H4 + H79 + H85 + H92 + H95 + H97)</f>
        <v/>
      </c>
      <c r="J98">
        <f>(J2 + J3 + J4 + J6 + J79 + J84 + J85 + J91 + J92 + J94 + J95 + J96 + J97)</f>
        <v/>
      </c>
    </row>
    <row r="99">
      <c r="A99" t="inlineStr">
        <is>
          <t>writeReg[3]: Address_register_reg[13]/Q to masterReg/readData1[31]_i_2/I1sum delays + cap delay</t>
        </is>
      </c>
      <c r="E99">
        <f>1000*(E98 + J98)</f>
        <v/>
      </c>
      <c r="F99">
        <f>1000*(F98 + J98)</f>
        <v/>
      </c>
      <c r="G99">
        <f>1000*(G98 + J98)</f>
        <v/>
      </c>
      <c r="H99">
        <f>1000*(H98 + J98)</f>
        <v/>
      </c>
    </row>
    <row r="101">
      <c r="A101" t="inlineStr">
        <is>
          <t>writeReg[3]: Address_register_reg[13]/Q to masterReg/readData1[31]_i_2/I1Total delay (from Vivado)</t>
        </is>
      </c>
      <c r="E101" t="inlineStr">
        <is>
          <t>414</t>
        </is>
      </c>
      <c r="F101" t="inlineStr">
        <is>
          <t>364</t>
        </is>
      </c>
      <c r="G101" t="inlineStr">
        <is>
          <t>711</t>
        </is>
      </c>
      <c r="H101" t="inlineStr">
        <is>
          <t>607</t>
        </is>
      </c>
    </row>
    <row r="103">
      <c r="A103" t="inlineStr">
        <is>
          <t>INT_L_X6Y44/INT_L.WW2END2-&gt;&gt;WW2BEG2</t>
        </is>
      </c>
      <c r="B103" t="inlineStr">
        <is>
          <t>Buffer</t>
        </is>
      </c>
      <c r="C103" t="n">
        <v>1.1851186875</v>
      </c>
      <c r="D103" t="n">
        <v>0.008473000000000001</v>
      </c>
      <c r="E103" t="n">
        <v>0.063</v>
      </c>
      <c r="F103" t="n">
        <v>0.052</v>
      </c>
      <c r="G103" t="n">
        <v>0.142</v>
      </c>
      <c r="H103" t="n">
        <v>0.118</v>
      </c>
      <c r="I103">
        <f>((D111 + D131 + D287) + (D104 + D105 + D106 + D107 + D108 + D109 + D110))</f>
        <v/>
      </c>
      <c r="J103">
        <f>(((D111 + D131 + D287) + (D104 + D105 + D106 + D107 + D108 + D109 + D110))*C103)</f>
        <v/>
      </c>
    </row>
    <row r="104">
      <c r="A104" t="inlineStr">
        <is>
          <t>INT_L_X6Y44/WW2BEG2</t>
        </is>
      </c>
      <c r="B104" t="inlineStr">
        <is>
          <t>Part of wire</t>
        </is>
      </c>
      <c r="C104" t="n">
        <v>0</v>
      </c>
      <c r="D104" t="n">
        <v>0</v>
      </c>
    </row>
    <row r="105">
      <c r="A105" t="inlineStr">
        <is>
          <t>INT_L_X4Y44/WW2END2</t>
        </is>
      </c>
      <c r="B105" t="inlineStr">
        <is>
          <t>Part of wire</t>
        </is>
      </c>
      <c r="C105" t="n">
        <v>0</v>
      </c>
      <c r="D105" t="n">
        <v>0</v>
      </c>
    </row>
    <row r="106">
      <c r="A106" t="inlineStr">
        <is>
          <t>BRAM_INT_INTERFACE_L_X6Y44/INT_INTERFACE_WW2A2</t>
        </is>
      </c>
      <c r="B106" t="inlineStr">
        <is>
          <t>Part of wire</t>
        </is>
      </c>
      <c r="C106" t="n">
        <v>0</v>
      </c>
      <c r="D106" t="n">
        <v>0</v>
      </c>
    </row>
    <row r="107">
      <c r="A107" t="inlineStr">
        <is>
          <t>BRAM_L_X6Y40/BRAM_WW2A2_4</t>
        </is>
      </c>
      <c r="B107" t="inlineStr">
        <is>
          <t>Part of wire</t>
        </is>
      </c>
      <c r="C107" t="n">
        <v>0.26892</v>
      </c>
      <c r="D107" t="n">
        <v>0.06043</v>
      </c>
    </row>
    <row r="108">
      <c r="A108" t="inlineStr">
        <is>
          <t>VBRK_X18Y46/VBRK_WW2A2</t>
        </is>
      </c>
      <c r="B108" t="inlineStr">
        <is>
          <t>Part of wire</t>
        </is>
      </c>
      <c r="C108" t="n">
        <v>0.01211</v>
      </c>
      <c r="D108" t="n">
        <v>0.00162</v>
      </c>
    </row>
    <row r="109">
      <c r="A109" t="inlineStr">
        <is>
          <t>CLBLM_R_X5Y44/CLBLM_WW2A2</t>
        </is>
      </c>
      <c r="B109" t="inlineStr">
        <is>
          <t>Part of wire</t>
        </is>
      </c>
      <c r="C109" t="n">
        <v>0</v>
      </c>
      <c r="D109" t="n">
        <v>0</v>
      </c>
    </row>
    <row r="110">
      <c r="A110" t="inlineStr">
        <is>
          <t>INT_R_X5Y44/WW2A2</t>
        </is>
      </c>
      <c r="B110" t="inlineStr">
        <is>
          <t>Part of wire</t>
        </is>
      </c>
      <c r="C110" t="n">
        <v>0</v>
      </c>
      <c r="D110" t="n">
        <v>0</v>
      </c>
      <c r="I110">
        <f>(((D104 + D105 + D106 + D107 + D108 + D109 + D110)/2) + (D111 + D131 + D287))</f>
        <v/>
      </c>
      <c r="J110">
        <f>((C104 + C105 + C106 + C107 + C108 + C109 + C110)*(((D104 + D105 + D106 + D107 + D108 + D109 + D110)/2) + (D111 + D131 + D287)))</f>
        <v/>
      </c>
    </row>
    <row r="111">
      <c r="A111" t="inlineStr">
        <is>
          <t>INT_L_X4Y44/INT_L.WW2END2-&gt;&gt;NL1BEG2</t>
        </is>
      </c>
      <c r="B111" t="inlineStr">
        <is>
          <t>Buffer</t>
        </is>
      </c>
      <c r="C111" t="n">
        <v>1.16220225</v>
      </c>
      <c r="D111" t="n">
        <v>0.008429000000000001</v>
      </c>
      <c r="E111" t="n">
        <v>0.054</v>
      </c>
      <c r="F111" t="n">
        <v>0.044</v>
      </c>
      <c r="G111" t="n">
        <v>0.131</v>
      </c>
      <c r="H111" t="n">
        <v>0.108</v>
      </c>
      <c r="I111">
        <f>((D114) + (D112 + D113))</f>
        <v/>
      </c>
      <c r="J111">
        <f>(((D114) + (D112 + D113))*C111)</f>
        <v/>
      </c>
    </row>
    <row r="112">
      <c r="A112" t="inlineStr">
        <is>
          <t>INT_L_X4Y44/NL1BEG2</t>
        </is>
      </c>
      <c r="B112" t="inlineStr">
        <is>
          <t>Part of wire</t>
        </is>
      </c>
      <c r="C112" t="n">
        <v>0</v>
      </c>
      <c r="D112" t="n">
        <v>0</v>
      </c>
    </row>
    <row r="113">
      <c r="A113" t="inlineStr">
        <is>
          <t>INT_L_X4Y45/NL1END2</t>
        </is>
      </c>
      <c r="B113" t="inlineStr">
        <is>
          <t>Part of wire</t>
        </is>
      </c>
      <c r="C113" t="n">
        <v>0</v>
      </c>
      <c r="D113" t="n">
        <v>0</v>
      </c>
      <c r="I113">
        <f>(((D112 + D113)/2) + (D114))</f>
        <v/>
      </c>
      <c r="J113">
        <f>((C112 + C113)*(((D112 + D113)/2) + (D114)))</f>
        <v/>
      </c>
    </row>
    <row r="114">
      <c r="A114" t="inlineStr">
        <is>
          <t>INT_L_X4Y45/INT_L.NL1END2-&gt;&gt;NW2BEG2</t>
        </is>
      </c>
      <c r="B114" t="inlineStr">
        <is>
          <t>Buffer</t>
        </is>
      </c>
      <c r="C114" t="n">
        <v>1.1851186875</v>
      </c>
      <c r="D114" t="n">
        <v>0.008473000000000001</v>
      </c>
      <c r="E114" t="n">
        <v>0.043</v>
      </c>
      <c r="F114" t="n">
        <v>0.035</v>
      </c>
      <c r="G114" t="n">
        <v>0.14</v>
      </c>
      <c r="H114" t="n">
        <v>0.116</v>
      </c>
      <c r="I114">
        <f>((D120) + (D115 + D116 + D117 + D118 + D119))</f>
        <v/>
      </c>
      <c r="J114">
        <f>(((D120) + (D115 + D116 + D117 + D118 + D119))*C114)</f>
        <v/>
      </c>
    </row>
    <row r="115">
      <c r="A115" t="inlineStr">
        <is>
          <t>INT_L_X4Y45/NW2BEG2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INT_R_X3Y46/NW2END2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INT_L_X4Y46/NW2A2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CLBLL_L_X4Y46/CLBLL_NW2A2</t>
        </is>
      </c>
      <c r="B118" t="inlineStr">
        <is>
          <t>Part of wire</t>
        </is>
      </c>
      <c r="C118" t="n">
        <v>0.080091</v>
      </c>
      <c r="D118" t="n">
        <v>0.005884</v>
      </c>
    </row>
    <row r="119">
      <c r="A119" t="inlineStr">
        <is>
          <t>CLBLM_R_X3Y46/CLBLM_NW2A2</t>
        </is>
      </c>
      <c r="B119" t="inlineStr">
        <is>
          <t>Part of wire</t>
        </is>
      </c>
      <c r="C119" t="n">
        <v>0.091532</v>
      </c>
      <c r="D119" t="n">
        <v>0.005884</v>
      </c>
      <c r="I119">
        <f>(((D115 + D116 + D117 + D118 + D119)/2) + (D120))</f>
        <v/>
      </c>
      <c r="J119">
        <f>((C115 + C116 + C117 + C118 + C119)*(((D115 + D116 + D117 + D118 + D119)/2) + (D120)))</f>
        <v/>
      </c>
    </row>
    <row r="120">
      <c r="A120" t="inlineStr">
        <is>
          <t>INT_R_X3Y46/INT_R.NW2END2-&gt;&gt;IMUX20</t>
        </is>
      </c>
      <c r="B120" t="inlineStr">
        <is>
          <t>Buffer</t>
        </is>
      </c>
      <c r="C120" t="n">
        <v>1.6107141875</v>
      </c>
      <c r="D120" t="n">
        <v>0.007713</v>
      </c>
      <c r="E120" t="n">
        <v>0.047</v>
      </c>
      <c r="F120" t="n">
        <v>0.038</v>
      </c>
      <c r="G120" t="n">
        <v>0.138</v>
      </c>
      <c r="H120" t="n">
        <v>0.114</v>
      </c>
      <c r="I120">
        <f>((((D125) + (D124))) + (D121 + D122))</f>
        <v/>
      </c>
      <c r="J120">
        <f>(((((D125) + (D124))) + (D121 + D122))*C120)</f>
        <v/>
      </c>
    </row>
    <row r="121">
      <c r="A121" t="inlineStr">
        <is>
          <t>INT_R_X3Y46/IMUX20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CLBLM_R_X3Y46/CLBLM_IMUX20</t>
        </is>
      </c>
      <c r="B122" t="inlineStr">
        <is>
          <t>Part of wire</t>
        </is>
      </c>
      <c r="C122" t="n">
        <v>0</v>
      </c>
      <c r="D122" t="n">
        <v>0</v>
      </c>
      <c r="I122">
        <f>(((D121 + D122)/2) + (((D125) + (D124))))</f>
        <v/>
      </c>
      <c r="J122">
        <f>((C121 + C122)*(((D121 + D122)/2) + (((D125) + (D124)))))</f>
        <v/>
      </c>
    </row>
    <row r="123">
      <c r="A123" t="inlineStr">
        <is>
          <t>CLBLM_R_X3Y46/CLBLM_R.CLBLM_IMUX20-&gt;CLBLM_L_C2</t>
        </is>
      </c>
      <c r="B123" t="inlineStr">
        <is>
          <t>PassTransistor</t>
        </is>
      </c>
      <c r="C123" t="n">
        <v>0</v>
      </c>
      <c r="E123" t="n">
        <v>0</v>
      </c>
      <c r="F123" t="n">
        <v>0</v>
      </c>
      <c r="G123" t="n">
        <v>0</v>
      </c>
      <c r="H123" t="n">
        <v>0</v>
      </c>
      <c r="I123">
        <f>((D125) + (D124))</f>
        <v/>
      </c>
      <c r="J123">
        <f>(((D125) + (D124))*C123)</f>
        <v/>
      </c>
    </row>
    <row r="124">
      <c r="A124" t="inlineStr">
        <is>
          <t>CLBLM_R_X3Y46/CLBLM_L_C2</t>
        </is>
      </c>
      <c r="B124" t="inlineStr">
        <is>
          <t>Part of wire</t>
        </is>
      </c>
      <c r="C124" t="n">
        <v>0</v>
      </c>
      <c r="D124" t="n">
        <v>0</v>
      </c>
      <c r="I124">
        <f>(((D124)/2) + (D125))</f>
        <v/>
      </c>
      <c r="J124">
        <f>((C124)*(((D124)/2) + (D125)))</f>
        <v/>
      </c>
    </row>
    <row r="125">
      <c r="A125" t="inlineStr">
        <is>
          <t>masterReg/readData2[31]_i_4/I1</t>
        </is>
      </c>
      <c r="B125" t="inlineStr">
        <is>
          <t>Inpin</t>
        </is>
      </c>
      <c r="D125" t="n">
        <v>0</v>
      </c>
      <c r="E125" t="n">
        <v>0.213</v>
      </c>
      <c r="F125" t="n">
        <v>0.171</v>
      </c>
      <c r="G125" t="n">
        <v>0.507</v>
      </c>
      <c r="H125" t="n">
        <v>0.409</v>
      </c>
    </row>
    <row r="126">
      <c r="A126" t="inlineStr">
        <is>
          <t>writeReg[3]: Address_register_reg[13]/Q to masterReg/readData2[31]_i_4/I1 sum delays</t>
        </is>
      </c>
      <c r="E126">
        <f>(E2 + E4 + E79 + E103 + E111 + E114 + E120 + E123 + E125)</f>
        <v/>
      </c>
      <c r="F126">
        <f>(F2 + F4 + F79 + F103 + F111 + F114 + F120 + F123 + F125)</f>
        <v/>
      </c>
      <c r="G126">
        <f>(G2 + G4 + G79 + G103 + G111 + G114 + G120 + G123 + G125)</f>
        <v/>
      </c>
      <c r="H126">
        <f>(H2 + H4 + H79 + H103 + H111 + H114 + H120 + H123 + H125)</f>
        <v/>
      </c>
      <c r="J126">
        <f>(J2 + J3 + J4 + J6 + J79 + J84 + J103 + J110 + J111 + J113 + J114 + J119 + J120 + J122 + J123 + J124 + J125)</f>
        <v/>
      </c>
    </row>
    <row r="127">
      <c r="A127" t="inlineStr">
        <is>
          <t>writeReg[3]: Address_register_reg[13]/Q to masterReg/readData2[31]_i_4/I1sum delays + cap delay</t>
        </is>
      </c>
      <c r="E127">
        <f>1000*(E126 + J126)</f>
        <v/>
      </c>
      <c r="F127">
        <f>1000*(F126 + J126)</f>
        <v/>
      </c>
      <c r="G127">
        <f>1000*(G126 + J126)</f>
        <v/>
      </c>
      <c r="H127">
        <f>1000*(H126 + J126)</f>
        <v/>
      </c>
    </row>
    <row r="129">
      <c r="A129" t="inlineStr">
        <is>
          <t>writeReg[3]: Address_register_reg[13]/Q to masterReg/readData2[31]_i_4/I1Total delay (from Vivado)</t>
        </is>
      </c>
      <c r="E129" t="inlineStr">
        <is>
          <t>678</t>
        </is>
      </c>
      <c r="F129" t="inlineStr">
        <is>
          <t>587</t>
        </is>
      </c>
      <c r="G129" t="inlineStr">
        <is>
          <t>1168</t>
        </is>
      </c>
      <c r="H129" t="inlineStr">
        <is>
          <t>987</t>
        </is>
      </c>
    </row>
    <row r="131">
      <c r="A131" t="inlineStr">
        <is>
          <t>INT_L_X4Y44/INT_L.WW2END2-&gt;&gt;NN2BEG3</t>
        </is>
      </c>
      <c r="B131" t="inlineStr">
        <is>
          <t>Buffer</t>
        </is>
      </c>
      <c r="C131" t="n">
        <v>1.1851186875</v>
      </c>
      <c r="D131" t="n">
        <v>0.008473000000000001</v>
      </c>
      <c r="E131" t="n">
        <v>0.06</v>
      </c>
      <c r="F131" t="n">
        <v>0.05</v>
      </c>
      <c r="G131" t="n">
        <v>0.133</v>
      </c>
      <c r="H131" t="n">
        <v>0.11</v>
      </c>
      <c r="I131">
        <f>((D135) + (D132 + D133 + D134))</f>
        <v/>
      </c>
      <c r="J131">
        <f>(((D135) + (D132 + D133 + D134))*C131)</f>
        <v/>
      </c>
    </row>
    <row r="132">
      <c r="A132" t="inlineStr">
        <is>
          <t>INT_L_X4Y44/NN2BEG3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INT_L_X4Y46/NN2END3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INT_L_X4Y45/NN2A3</t>
        </is>
      </c>
      <c r="B134" t="inlineStr">
        <is>
          <t>Part of wire</t>
        </is>
      </c>
      <c r="C134" t="n">
        <v>0</v>
      </c>
      <c r="D134" t="n">
        <v>0</v>
      </c>
      <c r="I134">
        <f>(((D132 + D133 + D134)/2) + (D135))</f>
        <v/>
      </c>
      <c r="J134">
        <f>((C132 + C133 + C134)*(((D132 + D133 + D134)/2) + (D135)))</f>
        <v/>
      </c>
    </row>
    <row r="135">
      <c r="A135" t="inlineStr">
        <is>
          <t>INT_L_X4Y46/INT_L.NN2END3-&gt;&gt;NN6BEG3</t>
        </is>
      </c>
      <c r="B135" t="inlineStr">
        <is>
          <t>Buffer</t>
        </is>
      </c>
      <c r="C135" t="n">
        <v>1.5845231875</v>
      </c>
      <c r="D135" t="n">
        <v>0.009979</v>
      </c>
      <c r="E135" t="n">
        <v>0.08400000000000001</v>
      </c>
      <c r="F135" t="n">
        <v>0.06900000000000001</v>
      </c>
      <c r="G135" t="n">
        <v>0.185</v>
      </c>
      <c r="H135" t="n">
        <v>0.153</v>
      </c>
      <c r="I135">
        <f>((D144) + (D136 + D137 + D138 + D139 + D140 + D141 + D142 + D143))</f>
        <v/>
      </c>
      <c r="J135">
        <f>(((D144) + (D136 + D137 + D138 + D139 + D140 + D141 + D142 + D143))*C135)</f>
        <v/>
      </c>
    </row>
    <row r="136">
      <c r="A136" t="inlineStr">
        <is>
          <t>INT_L_X4Y46/NN6BEG3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INT_L_X4Y52/NN6END3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INT_L_X4Y47/NN6A3</t>
        </is>
      </c>
      <c r="B138" t="inlineStr">
        <is>
          <t>Part of wire</t>
        </is>
      </c>
      <c r="C138" t="n">
        <v>0</v>
      </c>
      <c r="D138" t="n">
        <v>0</v>
      </c>
    </row>
    <row r="139">
      <c r="A139" t="inlineStr">
        <is>
          <t>INT_L_X4Y48/NN6B3</t>
        </is>
      </c>
      <c r="B139" t="inlineStr">
        <is>
          <t>Part of wire</t>
        </is>
      </c>
      <c r="C139" t="n">
        <v>0</v>
      </c>
      <c r="D139" t="n">
        <v>0</v>
      </c>
    </row>
    <row r="140">
      <c r="A140" t="inlineStr">
        <is>
          <t>INT_L_X4Y49/NN6C3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BRKH_INT_X4Y49/BRKH_INT_NN6C3</t>
        </is>
      </c>
      <c r="B141" t="inlineStr">
        <is>
          <t>Part of wire</t>
        </is>
      </c>
      <c r="C141" t="n">
        <v>0.00523</v>
      </c>
      <c r="D141" t="n">
        <v>0.001</v>
      </c>
    </row>
    <row r="142">
      <c r="A142" t="inlineStr">
        <is>
          <t>INT_L_X4Y50/NN6D3</t>
        </is>
      </c>
      <c r="B142" t="inlineStr">
        <is>
          <t>Part of wire</t>
        </is>
      </c>
      <c r="C142" t="n">
        <v>0</v>
      </c>
      <c r="D142" t="n">
        <v>0</v>
      </c>
    </row>
    <row r="143">
      <c r="A143" t="inlineStr">
        <is>
          <t>INT_L_X4Y51/NN6E3</t>
        </is>
      </c>
      <c r="B143" t="inlineStr">
        <is>
          <t>Part of wire</t>
        </is>
      </c>
      <c r="C143" t="n">
        <v>0</v>
      </c>
      <c r="D143" t="n">
        <v>0</v>
      </c>
      <c r="I143">
        <f>(((D136 + D137 + D138 + D139 + D140 + D141 + D142 + D143)/2) + (D144))</f>
        <v/>
      </c>
      <c r="J143">
        <f>((C136 + C137 + C138 + C139 + C140 + C141 + C142 + C143)*(((D136 + D137 + D138 + D139 + D140 + D141 + D142 + D143)/2) + (D144)))</f>
        <v/>
      </c>
    </row>
    <row r="144">
      <c r="A144" t="inlineStr">
        <is>
          <t>INT_L_X4Y52/INT_L.NN6END3-&gt;&gt;NN2BEG3</t>
        </is>
      </c>
      <c r="B144" t="inlineStr">
        <is>
          <t>Buffer</t>
        </is>
      </c>
      <c r="C144" t="n">
        <v>1.1851186875</v>
      </c>
      <c r="D144" t="n">
        <v>0.008473000000000001</v>
      </c>
      <c r="E144" t="n">
        <v>0.06</v>
      </c>
      <c r="F144" t="n">
        <v>0.05</v>
      </c>
      <c r="G144" t="n">
        <v>0.133</v>
      </c>
      <c r="H144" t="n">
        <v>0.11</v>
      </c>
      <c r="I144">
        <f>((D148 + D159) + (D145 + D146 + D147))</f>
        <v/>
      </c>
      <c r="J144">
        <f>(((D148 + D159) + (D145 + D146 + D147))*C144)</f>
        <v/>
      </c>
    </row>
    <row r="145">
      <c r="A145" t="inlineStr">
        <is>
          <t>INT_L_X4Y52/NN2BEG3</t>
        </is>
      </c>
      <c r="B145" t="inlineStr">
        <is>
          <t>Part of wire</t>
        </is>
      </c>
      <c r="C145" t="n">
        <v>0</v>
      </c>
      <c r="D145" t="n">
        <v>0</v>
      </c>
    </row>
    <row r="146">
      <c r="A146" t="inlineStr">
        <is>
          <t>INT_L_X4Y54/NN2END3</t>
        </is>
      </c>
      <c r="B146" t="inlineStr">
        <is>
          <t>Part of wire</t>
        </is>
      </c>
      <c r="C146" t="n">
        <v>0</v>
      </c>
      <c r="D146" t="n">
        <v>0</v>
      </c>
    </row>
    <row r="147">
      <c r="A147" t="inlineStr">
        <is>
          <t>INT_L_X4Y53/NN2A3</t>
        </is>
      </c>
      <c r="B147" t="inlineStr">
        <is>
          <t>Part of wire</t>
        </is>
      </c>
      <c r="C147" t="n">
        <v>0</v>
      </c>
      <c r="D147" t="n">
        <v>0</v>
      </c>
      <c r="I147">
        <f>(((D145 + D146 + D147)/2) + (D148 + D159))</f>
        <v/>
      </c>
      <c r="J147">
        <f>((C145 + C146 + C147)*(((D145 + D146 + D147)/2) + (D148 + D159)))</f>
        <v/>
      </c>
    </row>
    <row r="148">
      <c r="A148" t="inlineStr">
        <is>
          <t>INT_L_X4Y54/INT_L.NN2END3-&gt;&gt;IMUX_L38</t>
        </is>
      </c>
      <c r="B148" t="inlineStr">
        <is>
          <t>Buffer</t>
        </is>
      </c>
      <c r="C148" t="n">
        <v>1.6107141875</v>
      </c>
      <c r="D148" t="n">
        <v>0.007713</v>
      </c>
      <c r="E148" t="n">
        <v>0.047</v>
      </c>
      <c r="F148" t="n">
        <v>0.038</v>
      </c>
      <c r="G148" t="n">
        <v>0.138</v>
      </c>
      <c r="H148" t="n">
        <v>0.114</v>
      </c>
      <c r="I148">
        <f>((((D153) + (D152))) + (D149 + D150))</f>
        <v/>
      </c>
      <c r="J148">
        <f>(((((D153) + (D152))) + (D149 + D150))*C148)</f>
        <v/>
      </c>
    </row>
    <row r="149">
      <c r="A149" t="inlineStr">
        <is>
          <t>INT_L_X4Y54/IMUX_L38</t>
        </is>
      </c>
      <c r="B149" t="inlineStr">
        <is>
          <t>Part of wire</t>
        </is>
      </c>
      <c r="C149" t="n">
        <v>0</v>
      </c>
      <c r="D149" t="n">
        <v>0</v>
      </c>
    </row>
    <row r="150">
      <c r="A150" t="inlineStr">
        <is>
          <t>CLBLL_L_X4Y54/CLBLL_IMUX38</t>
        </is>
      </c>
      <c r="B150" t="inlineStr">
        <is>
          <t>Part of wire</t>
        </is>
      </c>
      <c r="C150" t="n">
        <v>0</v>
      </c>
      <c r="D150" t="n">
        <v>0</v>
      </c>
      <c r="I150">
        <f>(((D149 + D150)/2) + (((D153) + (D152))))</f>
        <v/>
      </c>
      <c r="J150">
        <f>((C149 + C150)*(((D149 + D150)/2) + (((D153) + (D152)))))</f>
        <v/>
      </c>
    </row>
    <row r="151">
      <c r="A151" t="inlineStr">
        <is>
          <t>CLBLL_L_X4Y54/CLBLL_L.CLBLL_IMUX38-&gt;CLBLL_LL_D3</t>
        </is>
      </c>
      <c r="B151" t="inlineStr">
        <is>
          <t>PassTransistor</t>
        </is>
      </c>
      <c r="C151" t="n">
        <v>0</v>
      </c>
      <c r="E151" t="n">
        <v>0</v>
      </c>
      <c r="F151" t="n">
        <v>0</v>
      </c>
      <c r="G151" t="n">
        <v>0</v>
      </c>
      <c r="H151" t="n">
        <v>0</v>
      </c>
      <c r="I151">
        <f>((D153) + (D152))</f>
        <v/>
      </c>
      <c r="J151">
        <f>(((D153) + (D152))*C151)</f>
        <v/>
      </c>
    </row>
    <row r="152">
      <c r="A152" t="inlineStr">
        <is>
          <t>CLBLL_L_X4Y54/CLBLL_LL_D3</t>
        </is>
      </c>
      <c r="B152" t="inlineStr">
        <is>
          <t>Part of wire</t>
        </is>
      </c>
      <c r="C152" t="n">
        <v>0</v>
      </c>
      <c r="D152" t="n">
        <v>0</v>
      </c>
      <c r="I152">
        <f>(((D152)/2) + (D153))</f>
        <v/>
      </c>
      <c r="J152">
        <f>((C152)*(((D152)/2) + (D153)))</f>
        <v/>
      </c>
    </row>
    <row r="153">
      <c r="A153" t="inlineStr">
        <is>
          <t>masterReg/register_reg_r1_0_31_0_5_i_8/I3</t>
        </is>
      </c>
      <c r="B153" t="inlineStr">
        <is>
          <t>Inpin</t>
        </is>
      </c>
      <c r="D153" t="n">
        <v>0</v>
      </c>
      <c r="E153" t="n">
        <v>0.136</v>
      </c>
      <c r="F153" t="n">
        <v>0.109</v>
      </c>
      <c r="G153" t="n">
        <v>0.346</v>
      </c>
      <c r="H153" t="n">
        <v>0.279</v>
      </c>
    </row>
    <row r="154">
      <c r="A154" t="inlineStr">
        <is>
          <t>writeReg[3]: Address_register_reg[13]/Q to masterReg/register_reg_r1_0_31_0_5_i_8/I3 sum delays</t>
        </is>
      </c>
      <c r="E154">
        <f>(E2 + E4 + E79 + E103 + E131 + E135 + E144 + E148 + E151 + E153)</f>
        <v/>
      </c>
      <c r="F154">
        <f>(F2 + F4 + F79 + F103 + F131 + F135 + F144 + F148 + F151 + F153)</f>
        <v/>
      </c>
      <c r="G154">
        <f>(G2 + G4 + G79 + G103 + G131 + G135 + G144 + G148 + G151 + G153)</f>
        <v/>
      </c>
      <c r="H154">
        <f>(H2 + H4 + H79 + H103 + H131 + H135 + H144 + H148 + H151 + H153)</f>
        <v/>
      </c>
      <c r="J154">
        <f>(J2 + J3 + J4 + J6 + J79 + J84 + J103 + J110 + J131 + J134 + J135 + J143 + J144 + J147 + J148 + J150 + J151 + J152 + J153)</f>
        <v/>
      </c>
    </row>
    <row r="155">
      <c r="A155" t="inlineStr">
        <is>
          <t>writeReg[3]: Address_register_reg[13]/Q to masterReg/register_reg_r1_0_31_0_5_i_8/I3sum delays + cap delay</t>
        </is>
      </c>
      <c r="E155">
        <f>1000*(E154 + J154)</f>
        <v/>
      </c>
      <c r="F155">
        <f>1000*(F154 + J154)</f>
        <v/>
      </c>
      <c r="G155">
        <f>1000*(G154 + J154)</f>
        <v/>
      </c>
      <c r="H155">
        <f>1000*(H154 + J154)</f>
        <v/>
      </c>
    </row>
    <row r="157">
      <c r="A157" t="inlineStr">
        <is>
          <t>writeReg[3]: Address_register_reg[13]/Q to masterReg/register_reg_r1_0_31_0_5_i_8/I3Total delay (from Vivado)</t>
        </is>
      </c>
      <c r="E157" t="inlineStr">
        <is>
          <t>715</t>
        </is>
      </c>
      <c r="F157" t="inlineStr">
        <is>
          <t>622</t>
        </is>
      </c>
      <c r="G157" t="inlineStr">
        <is>
          <t>1193</t>
        </is>
      </c>
      <c r="H157" t="inlineStr">
        <is>
          <t>1011</t>
        </is>
      </c>
    </row>
    <row r="159">
      <c r="A159" t="inlineStr">
        <is>
          <t>INT_L_X4Y54/INT_L.NN2END3-&gt;&gt;EL1BEG2</t>
        </is>
      </c>
      <c r="B159" t="inlineStr">
        <is>
          <t>Buffer</t>
        </is>
      </c>
      <c r="C159" t="n">
        <v>1.16220225</v>
      </c>
      <c r="D159" t="n">
        <v>0.008429000000000001</v>
      </c>
      <c r="E159" t="n">
        <v>0.043</v>
      </c>
      <c r="F159" t="n">
        <v>0.035</v>
      </c>
      <c r="G159" t="n">
        <v>0.123</v>
      </c>
      <c r="H159" t="n">
        <v>0.102</v>
      </c>
      <c r="I159">
        <f>((D162) + (D160 + D161))</f>
        <v/>
      </c>
      <c r="J159">
        <f>(((D162) + (D160 + D161))*C159)</f>
        <v/>
      </c>
    </row>
    <row r="160">
      <c r="A160" t="inlineStr">
        <is>
          <t>INT_L_X4Y54/EL1BEG2</t>
        </is>
      </c>
      <c r="B160" t="inlineStr">
        <is>
          <t>Part of wire</t>
        </is>
      </c>
      <c r="C160" t="n">
        <v>0</v>
      </c>
      <c r="D160" t="n">
        <v>0</v>
      </c>
    </row>
    <row r="161">
      <c r="A161" t="inlineStr">
        <is>
          <t>INT_R_X5Y54/EL1END2</t>
        </is>
      </c>
      <c r="B161" t="inlineStr">
        <is>
          <t>Part of wire</t>
        </is>
      </c>
      <c r="C161" t="n">
        <v>0</v>
      </c>
      <c r="D161" t="n">
        <v>0</v>
      </c>
      <c r="I161">
        <f>(((D160 + D161)/2) + (D162))</f>
        <v/>
      </c>
      <c r="J161">
        <f>((C160 + C161)*(((D160 + D161)/2) + (D162)))</f>
        <v/>
      </c>
    </row>
    <row r="162">
      <c r="A162" t="inlineStr">
        <is>
          <t>INT_R_X5Y54/INT_R.EL1END2-&gt;&gt;EL1BEG1</t>
        </is>
      </c>
      <c r="B162" t="inlineStr">
        <is>
          <t>Buffer</t>
        </is>
      </c>
      <c r="C162" t="n">
        <v>1.16220225</v>
      </c>
      <c r="D162" t="n">
        <v>0.008429000000000001</v>
      </c>
      <c r="E162" t="n">
        <v>0.043</v>
      </c>
      <c r="F162" t="n">
        <v>0.035</v>
      </c>
      <c r="G162" t="n">
        <v>0.124</v>
      </c>
      <c r="H162" t="n">
        <v>0.103</v>
      </c>
      <c r="I162">
        <f>((D169 + D229) + (D163 + D164 + D165 + D166 + D167 + D168))</f>
        <v/>
      </c>
      <c r="J162">
        <f>(((D169 + D229) + (D163 + D164 + D165 + D166 + D167 + D168))*C162)</f>
        <v/>
      </c>
    </row>
    <row r="163">
      <c r="A163" t="inlineStr">
        <is>
          <t>INT_R_X5Y54/EL1BEG1</t>
        </is>
      </c>
      <c r="B163" t="inlineStr">
        <is>
          <t>Part of wire</t>
        </is>
      </c>
      <c r="C163" t="n">
        <v>0</v>
      </c>
      <c r="D163" t="n">
        <v>0</v>
      </c>
    </row>
    <row r="164">
      <c r="A164" t="inlineStr">
        <is>
          <t>INT_L_X6Y54/EL1END1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CLBLM_R_X5Y54/CLBLM_EL1BEG1</t>
        </is>
      </c>
      <c r="B165" t="inlineStr">
        <is>
          <t>Part of wire</t>
        </is>
      </c>
      <c r="C165" t="n">
        <v>0.052151</v>
      </c>
      <c r="D165" t="n">
        <v>0.004690000000000001</v>
      </c>
    </row>
    <row r="166">
      <c r="A166" t="inlineStr">
        <is>
          <t>VBRK_X18Y57/VBRK_EL1BEG1</t>
        </is>
      </c>
      <c r="B166" t="inlineStr">
        <is>
          <t>Part of wire</t>
        </is>
      </c>
      <c r="C166" t="n">
        <v>0.01211</v>
      </c>
      <c r="D166" t="n">
        <v>0.00162</v>
      </c>
    </row>
    <row r="167">
      <c r="A167" t="inlineStr">
        <is>
          <t>BRAM_L_X6Y50/BRAM_EL1BEG1_4</t>
        </is>
      </c>
      <c r="B167" t="inlineStr">
        <is>
          <t>Part of wire</t>
        </is>
      </c>
      <c r="C167" t="n">
        <v>0.26892</v>
      </c>
      <c r="D167" t="n">
        <v>0.064292</v>
      </c>
    </row>
    <row r="168">
      <c r="A168" t="inlineStr">
        <is>
          <t>BRAM_INT_INTERFACE_L_X6Y54/INT_INTERFACE_EL1BEG1</t>
        </is>
      </c>
      <c r="B168" t="inlineStr">
        <is>
          <t>Part of wire</t>
        </is>
      </c>
      <c r="C168" t="n">
        <v>0</v>
      </c>
      <c r="D168" t="n">
        <v>0</v>
      </c>
      <c r="I168">
        <f>(((D163 + D164 + D165 + D166 + D167 + D168)/2) + (D169 + D229))</f>
        <v/>
      </c>
      <c r="J168">
        <f>((C163 + C164 + C165 + C166 + C167 + C168)*(((D163 + D164 + D165 + D166 + D167 + D168)/2) + (D169 + D229)))</f>
        <v/>
      </c>
    </row>
    <row r="169">
      <c r="A169" t="inlineStr">
        <is>
          <t>INT_L_X6Y54/INT_L.EL1END1-&gt;&gt;ER1BEG2</t>
        </is>
      </c>
      <c r="B169" t="inlineStr">
        <is>
          <t>Buffer</t>
        </is>
      </c>
      <c r="C169" t="n">
        <v>1.16220225</v>
      </c>
      <c r="D169" t="n">
        <v>0.008429000000000001</v>
      </c>
      <c r="E169" t="n">
        <v>0.044</v>
      </c>
      <c r="F169" t="n">
        <v>0.036</v>
      </c>
      <c r="G169" t="n">
        <v>0.122</v>
      </c>
      <c r="H169" t="n">
        <v>0.101</v>
      </c>
      <c r="I169">
        <f>((D172) + (D170 + D171))</f>
        <v/>
      </c>
      <c r="J169">
        <f>(((D172) + (D170 + D171))*C169)</f>
        <v/>
      </c>
    </row>
    <row r="170">
      <c r="A170" t="inlineStr">
        <is>
          <t>INT_L_X6Y54/ER1BEG2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INT_R_X7Y54/ER1END2</t>
        </is>
      </c>
      <c r="B171" t="inlineStr">
        <is>
          <t>Part of wire</t>
        </is>
      </c>
      <c r="C171" t="n">
        <v>0</v>
      </c>
      <c r="D171" t="n">
        <v>0</v>
      </c>
      <c r="I171">
        <f>(((D170 + D171)/2) + (D172))</f>
        <v/>
      </c>
      <c r="J171">
        <f>((C170 + C171)*(((D170 + D171)/2) + (D172)))</f>
        <v/>
      </c>
    </row>
    <row r="172">
      <c r="A172" t="inlineStr">
        <is>
          <t>INT_R_X7Y54/INT_R.ER1END2-&gt;&gt;SL1BEG2</t>
        </is>
      </c>
      <c r="B172" t="inlineStr">
        <is>
          <t>Buffer</t>
        </is>
      </c>
      <c r="C172" t="n">
        <v>1.16220225</v>
      </c>
      <c r="D172" t="n">
        <v>0.008429000000000001</v>
      </c>
      <c r="E172" t="n">
        <v>0.054</v>
      </c>
      <c r="F172" t="n">
        <v>0.044</v>
      </c>
      <c r="G172" t="n">
        <v>0.131</v>
      </c>
      <c r="H172" t="n">
        <v>0.108</v>
      </c>
      <c r="I172">
        <f>((D175 + D186) + (D173 + D174))</f>
        <v/>
      </c>
      <c r="J172">
        <f>(((D175 + D186) + (D173 + D174))*C172)</f>
        <v/>
      </c>
    </row>
    <row r="173">
      <c r="A173" t="inlineStr">
        <is>
          <t>INT_R_X7Y54/SL1BEG2</t>
        </is>
      </c>
      <c r="B173" t="inlineStr">
        <is>
          <t>Part of wire</t>
        </is>
      </c>
      <c r="C173" t="n">
        <v>0</v>
      </c>
      <c r="D173" t="n">
        <v>0</v>
      </c>
    </row>
    <row r="174">
      <c r="A174" t="inlineStr">
        <is>
          <t>INT_R_X7Y53/SL1END2</t>
        </is>
      </c>
      <c r="B174" t="inlineStr">
        <is>
          <t>Part of wire</t>
        </is>
      </c>
      <c r="C174" t="n">
        <v>0</v>
      </c>
      <c r="D174" t="n">
        <v>0</v>
      </c>
      <c r="I174">
        <f>(((D173 + D174)/2) + (D175 + D186))</f>
        <v/>
      </c>
      <c r="J174">
        <f>((C173 + C174)*(((D173 + D174)/2) + (D175 + D186)))</f>
        <v/>
      </c>
    </row>
    <row r="175">
      <c r="A175" t="inlineStr">
        <is>
          <t>INT_R_X7Y53/INT_R.SL1END2-&gt;&gt;IMUX44</t>
        </is>
      </c>
      <c r="B175" t="inlineStr">
        <is>
          <t>Buffer</t>
        </is>
      </c>
      <c r="C175" t="n">
        <v>1.6107141875</v>
      </c>
      <c r="D175" t="n">
        <v>0.007713</v>
      </c>
      <c r="E175" t="n">
        <v>0.047</v>
      </c>
      <c r="F175" t="n">
        <v>0.038</v>
      </c>
      <c r="G175" t="n">
        <v>0.138</v>
      </c>
      <c r="H175" t="n">
        <v>0.114</v>
      </c>
      <c r="I175">
        <f>((((D180) + (D179))) + (D176 + D177))</f>
        <v/>
      </c>
      <c r="J175">
        <f>(((((D180) + (D179))) + (D176 + D177))*C175)</f>
        <v/>
      </c>
    </row>
    <row r="176">
      <c r="A176" t="inlineStr">
        <is>
          <t>INT_R_X7Y53/IMUX44</t>
        </is>
      </c>
      <c r="B176" t="inlineStr">
        <is>
          <t>Part of wire</t>
        </is>
      </c>
      <c r="C176" t="n">
        <v>0</v>
      </c>
      <c r="D176" t="n">
        <v>0</v>
      </c>
    </row>
    <row r="177">
      <c r="A177" t="inlineStr">
        <is>
          <t>CLBLM_R_X7Y53/CLBLM_IMUX44</t>
        </is>
      </c>
      <c r="B177" t="inlineStr">
        <is>
          <t>Part of wire</t>
        </is>
      </c>
      <c r="C177" t="n">
        <v>0</v>
      </c>
      <c r="D177" t="n">
        <v>0</v>
      </c>
      <c r="I177">
        <f>(((D176 + D177)/2) + (((D180) + (D179))))</f>
        <v/>
      </c>
      <c r="J177">
        <f>((C176 + C177)*(((D176 + D177)/2) + (((D180) + (D179)))))</f>
        <v/>
      </c>
    </row>
    <row r="178">
      <c r="A178" t="inlineStr">
        <is>
          <t>CLBLM_R_X7Y53/CLBLM_R.CLBLM_IMUX44-&gt;CLBLM_M_D4</t>
        </is>
      </c>
      <c r="B178" t="inlineStr">
        <is>
          <t>PassTransistor</t>
        </is>
      </c>
      <c r="C178" t="n">
        <v>0</v>
      </c>
      <c r="E178" t="n">
        <v>0</v>
      </c>
      <c r="F178" t="n">
        <v>0</v>
      </c>
      <c r="G178" t="n">
        <v>0</v>
      </c>
      <c r="H178" t="n">
        <v>0</v>
      </c>
      <c r="I178">
        <f>((D180) + (D179))</f>
        <v/>
      </c>
      <c r="J178">
        <f>(((D180) + (D179))*C178)</f>
        <v/>
      </c>
    </row>
    <row r="179">
      <c r="A179" t="inlineStr">
        <is>
          <t>CLBLM_R_X7Y53/CLBLM_M_D4</t>
        </is>
      </c>
      <c r="B179" t="inlineStr">
        <is>
          <t>Part of wire</t>
        </is>
      </c>
      <c r="C179" t="n">
        <v>0</v>
      </c>
      <c r="D179" t="n">
        <v>0</v>
      </c>
      <c r="I179">
        <f>(((D179)/2) + (D180))</f>
        <v/>
      </c>
      <c r="J179">
        <f>((C179)*(((D179)/2) + (D180)))</f>
        <v/>
      </c>
    </row>
    <row r="180">
      <c r="A180" t="inlineStr">
        <is>
          <t>masterReg/register_reg_r2_0_31_24_29/RAMC_D1/WADR3</t>
        </is>
      </c>
      <c r="B180" t="inlineStr">
        <is>
          <t>Inpin</t>
        </is>
      </c>
      <c r="D180" t="n">
        <v>0</v>
      </c>
      <c r="E180" t="n">
        <v>0.118</v>
      </c>
      <c r="F180" t="n">
        <v>0.073</v>
      </c>
      <c r="G180" t="n">
        <v>0.317</v>
      </c>
      <c r="H180" t="n">
        <v>0.176</v>
      </c>
    </row>
    <row r="181">
      <c r="A181" t="inlineStr">
        <is>
          <t>writeReg[3]: Address_register_reg[13]/Q to masterReg/register_reg_r2_0_31_24_29/RAMC_D1/WADR3 sum delays</t>
        </is>
      </c>
      <c r="E181">
        <f>(E2 + E4 + E79 + E103 + E131 + E135 + E144 + E159 + E162 + E169 + E172 + E175 + E178 + E180)</f>
        <v/>
      </c>
      <c r="F181">
        <f>(F2 + F4 + F79 + F103 + F131 + F135 + F144 + F159 + F162 + F169 + F172 + F175 + F178 + F180)</f>
        <v/>
      </c>
      <c r="G181">
        <f>(G2 + G4 + G79 + G103 + G131 + G135 + G144 + G159 + G162 + G169 + G172 + G175 + G178 + G180)</f>
        <v/>
      </c>
      <c r="H181">
        <f>(H2 + H4 + H79 + H103 + H131 + H135 + H144 + H159 + H162 + H169 + H172 + H175 + H178 + H180)</f>
        <v/>
      </c>
      <c r="J181">
        <f>(J2 + J3 + J4 + J6 + J79 + J84 + J103 + J110 + J131 + J134 + J135 + J143 + J144 + J147 + J159 + J161 + J162 + J168 + J169 + J171 + J172 + J174 + J175 + J177 + J178 + J179 + J180)</f>
        <v/>
      </c>
    </row>
    <row r="182">
      <c r="A182" t="inlineStr">
        <is>
          <t>writeReg[3]: Address_register_reg[13]/Q to masterReg/register_reg_r2_0_31_24_29/RAMC_D1/WADR3sum delays + cap delay</t>
        </is>
      </c>
      <c r="E182">
        <f>1000*(E181 + J181)</f>
        <v/>
      </c>
      <c r="F182">
        <f>1000*(F181 + J181)</f>
        <v/>
      </c>
      <c r="G182">
        <f>1000*(G181 + J181)</f>
        <v/>
      </c>
      <c r="H182">
        <f>1000*(H181 + J181)</f>
        <v/>
      </c>
    </row>
    <row r="184">
      <c r="A184" t="inlineStr">
        <is>
          <t>writeReg[3]: Address_register_reg[13]/Q to masterReg/register_reg_r2_0_31_24_29/RAMC_D1/WADR3Total delay (from Vivado)</t>
        </is>
      </c>
      <c r="E184" t="inlineStr">
        <is>
          <t>1024</t>
        </is>
      </c>
      <c r="F184" t="inlineStr">
        <is>
          <t>879</t>
        </is>
      </c>
      <c r="G184" t="inlineStr">
        <is>
          <t>1718</t>
        </is>
      </c>
      <c r="H184" t="inlineStr">
        <is>
          <t>1402</t>
        </is>
      </c>
    </row>
    <row r="186">
      <c r="A186" t="inlineStr">
        <is>
          <t>INT_R_X7Y53/INT_R.SL1END2-&gt;&gt;WW2BEG2</t>
        </is>
      </c>
      <c r="B186" t="inlineStr">
        <is>
          <t>Buffer</t>
        </is>
      </c>
      <c r="C186" t="n">
        <v>1.1851186875</v>
      </c>
      <c r="D186" t="n">
        <v>0.008473000000000001</v>
      </c>
      <c r="E186" t="n">
        <v>0.063</v>
      </c>
      <c r="F186" t="n">
        <v>0.052</v>
      </c>
      <c r="G186" t="n">
        <v>0.142</v>
      </c>
      <c r="H186" t="n">
        <v>0.118</v>
      </c>
      <c r="I186">
        <f>((D194) + (D187 + D188 + D189 + D190 + D191 + D192 + D193))</f>
        <v/>
      </c>
      <c r="J186">
        <f>(((D194) + (D187 + D188 + D189 + D190 + D191 + D192 + D193))*C186)</f>
        <v/>
      </c>
    </row>
    <row r="187">
      <c r="A187" t="inlineStr">
        <is>
          <t>INT_R_X7Y53/WW2BEG2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INT_R_X5Y53/WW2END2</t>
        </is>
      </c>
      <c r="B188" t="inlineStr">
        <is>
          <t>Part of wire</t>
        </is>
      </c>
      <c r="C188" t="n">
        <v>0</v>
      </c>
      <c r="D188" t="n">
        <v>0</v>
      </c>
    </row>
    <row r="189">
      <c r="A189" t="inlineStr">
        <is>
          <t>INT_L_X6Y53/WW2A2</t>
        </is>
      </c>
      <c r="B189" t="inlineStr">
        <is>
          <t>Part of wire</t>
        </is>
      </c>
      <c r="C189" t="n">
        <v>0</v>
      </c>
      <c r="D189" t="n">
        <v>0</v>
      </c>
    </row>
    <row r="190">
      <c r="A190" t="inlineStr">
        <is>
          <t>BRAM_INT_INTERFACE_L_X6Y53/INT_INTERFACE_WW2END2</t>
        </is>
      </c>
      <c r="B190" t="inlineStr">
        <is>
          <t>Part of wire</t>
        </is>
      </c>
      <c r="C190" t="n">
        <v>0</v>
      </c>
      <c r="D190" t="n">
        <v>0</v>
      </c>
    </row>
    <row r="191">
      <c r="A191" t="inlineStr">
        <is>
          <t>BRAM_L_X6Y50/BRAM_WW2END2_3</t>
        </is>
      </c>
      <c r="B191" t="inlineStr">
        <is>
          <t>Part of wire</t>
        </is>
      </c>
      <c r="C191" t="n">
        <v>0.26892</v>
      </c>
      <c r="D191" t="n">
        <v>0.06043</v>
      </c>
    </row>
    <row r="192">
      <c r="A192" t="inlineStr">
        <is>
          <t>VBRK_X18Y56/VBRK_WW2END2</t>
        </is>
      </c>
      <c r="B192" t="inlineStr">
        <is>
          <t>Part of wire</t>
        </is>
      </c>
      <c r="C192" t="n">
        <v>0.01211</v>
      </c>
      <c r="D192" t="n">
        <v>0.00162</v>
      </c>
    </row>
    <row r="193">
      <c r="A193" t="inlineStr">
        <is>
          <t>CLBLM_R_X5Y53/CLBLM_WW2END2</t>
        </is>
      </c>
      <c r="B193" t="inlineStr">
        <is>
          <t>Part of wire</t>
        </is>
      </c>
      <c r="C193" t="n">
        <v>0</v>
      </c>
      <c r="D193" t="n">
        <v>0</v>
      </c>
      <c r="I193">
        <f>(((D187 + D188 + D189 + D190 + D191 + D192 + D193)/2) + (D194))</f>
        <v/>
      </c>
      <c r="J193">
        <f>((C187 + C188 + C189 + C190 + C191 + C192 + C193)*(((D187 + D188 + D189 + D190 + D191 + D192 + D193)/2) + (D194)))</f>
        <v/>
      </c>
    </row>
    <row r="194">
      <c r="A194" t="inlineStr">
        <is>
          <t>INT_R_X5Y53/INT_R.WW2END2-&gt;&gt;NW2BEG3</t>
        </is>
      </c>
      <c r="B194" t="inlineStr">
        <is>
          <t>Buffer</t>
        </is>
      </c>
      <c r="C194" t="n">
        <v>1.1851186875</v>
      </c>
      <c r="D194" t="n">
        <v>0.008473000000000001</v>
      </c>
      <c r="E194" t="n">
        <v>0.043</v>
      </c>
      <c r="F194" t="n">
        <v>0.035</v>
      </c>
      <c r="G194" t="n">
        <v>0.14</v>
      </c>
      <c r="H194" t="n">
        <v>0.116</v>
      </c>
      <c r="I194">
        <f>((D198) + (D195 + D196 + D197))</f>
        <v/>
      </c>
      <c r="J194">
        <f>(((D198) + (D195 + D196 + D197))*C194)</f>
        <v/>
      </c>
    </row>
    <row r="195">
      <c r="A195" t="inlineStr">
        <is>
          <t>INT_R_X5Y53/NW2BEG3</t>
        </is>
      </c>
      <c r="B195" t="inlineStr">
        <is>
          <t>Part of wire</t>
        </is>
      </c>
      <c r="C195" t="n">
        <v>0</v>
      </c>
      <c r="D195" t="n">
        <v>0</v>
      </c>
    </row>
    <row r="196">
      <c r="A196" t="inlineStr">
        <is>
          <t>INT_L_X4Y54/NW2END3</t>
        </is>
      </c>
      <c r="B196" t="inlineStr">
        <is>
          <t>Part of wire</t>
        </is>
      </c>
      <c r="C196" t="n">
        <v>0</v>
      </c>
      <c r="D196" t="n">
        <v>0</v>
      </c>
    </row>
    <row r="197">
      <c r="A197" t="inlineStr">
        <is>
          <t>INT_R_X5Y54/NW2A3</t>
        </is>
      </c>
      <c r="B197" t="inlineStr">
        <is>
          <t>Part of wire</t>
        </is>
      </c>
      <c r="C197" t="n">
        <v>0</v>
      </c>
      <c r="D197" t="n">
        <v>0</v>
      </c>
      <c r="I197">
        <f>(((D195 + D196 + D197)/2) + (D198))</f>
        <v/>
      </c>
      <c r="J197">
        <f>((C195 + C196 + C197)*(((D195 + D196 + D197)/2) + (D198)))</f>
        <v/>
      </c>
    </row>
    <row r="198">
      <c r="A198" t="inlineStr">
        <is>
          <t>INT_L_X4Y54/INT_L.NW2END3-&gt;&gt;SW2BEG2</t>
        </is>
      </c>
      <c r="B198" t="inlineStr">
        <is>
          <t>Buffer</t>
        </is>
      </c>
      <c r="C198" t="n">
        <v>1.1851186875</v>
      </c>
      <c r="D198" t="n">
        <v>0.008473000000000001</v>
      </c>
      <c r="E198" t="n">
        <v>0.041</v>
      </c>
      <c r="F198" t="n">
        <v>0.033</v>
      </c>
      <c r="G198" t="n">
        <v>0.137</v>
      </c>
      <c r="H198" t="n">
        <v>0.113</v>
      </c>
      <c r="I198">
        <f>((D204 + D218) + (D199 + D200 + D201 + D202 + D203))</f>
        <v/>
      </c>
      <c r="J198">
        <f>(((D204 + D218) + (D199 + D200 + D201 + D202 + D203))*C198)</f>
        <v/>
      </c>
    </row>
    <row r="199">
      <c r="A199" t="inlineStr">
        <is>
          <t>INT_L_X4Y54/SW2BEG2</t>
        </is>
      </c>
      <c r="B199" t="inlineStr">
        <is>
          <t>Part of wire</t>
        </is>
      </c>
      <c r="C199" t="n">
        <v>0</v>
      </c>
      <c r="D199" t="n">
        <v>0</v>
      </c>
    </row>
    <row r="200">
      <c r="A200" t="inlineStr">
        <is>
          <t>INT_R_X3Y53/SW2END2</t>
        </is>
      </c>
      <c r="B200" t="inlineStr">
        <is>
          <t>Part of wire</t>
        </is>
      </c>
      <c r="C200" t="n">
        <v>0</v>
      </c>
      <c r="D200" t="n">
        <v>0</v>
      </c>
    </row>
    <row r="201">
      <c r="A201" t="inlineStr">
        <is>
          <t>INT_L_X4Y53/SW2A2</t>
        </is>
      </c>
      <c r="B201" t="inlineStr">
        <is>
          <t>Part of wire</t>
        </is>
      </c>
      <c r="C201" t="n">
        <v>0</v>
      </c>
      <c r="D201" t="n">
        <v>0</v>
      </c>
    </row>
    <row r="202">
      <c r="A202" t="inlineStr">
        <is>
          <t>CLBLL_L_X4Y53/CLBLL_SW2A2</t>
        </is>
      </c>
      <c r="B202" t="inlineStr">
        <is>
          <t>Part of wire</t>
        </is>
      </c>
      <c r="C202" t="n">
        <v>0.078932</v>
      </c>
      <c r="D202" t="n">
        <v>0.005896</v>
      </c>
    </row>
    <row r="203">
      <c r="A203" t="inlineStr">
        <is>
          <t>CLBLM_R_X3Y53/CLBLM_SW2A2</t>
        </is>
      </c>
      <c r="B203" t="inlineStr">
        <is>
          <t>Part of wire</t>
        </is>
      </c>
      <c r="C203" t="n">
        <v>0.090208</v>
      </c>
      <c r="D203" t="n">
        <v>0.005896</v>
      </c>
      <c r="I203">
        <f>(((D199 + D200 + D201 + D202 + D203)/2) + (D204 + D218))</f>
        <v/>
      </c>
      <c r="J203">
        <f>((C199 + C200 + C201 + C202 + C203)*(((D199 + D200 + D201 + D202 + D203)/2) + (D204 + D218)))</f>
        <v/>
      </c>
    </row>
    <row r="204">
      <c r="A204" t="inlineStr">
        <is>
          <t>INT_R_X3Y53/INT_R.SW2END2-&gt;&gt;NL1BEG2</t>
        </is>
      </c>
      <c r="B204" t="inlineStr">
        <is>
          <t>Buffer</t>
        </is>
      </c>
      <c r="C204" t="n">
        <v>1.16220225</v>
      </c>
      <c r="D204" t="n">
        <v>0.008429000000000001</v>
      </c>
      <c r="E204" t="n">
        <v>0.054</v>
      </c>
      <c r="F204" t="n">
        <v>0.044</v>
      </c>
      <c r="G204" t="n">
        <v>0.131</v>
      </c>
      <c r="H204" t="n">
        <v>0.108</v>
      </c>
      <c r="I204">
        <f>((D207) + (D205 + D206))</f>
        <v/>
      </c>
      <c r="J204">
        <f>(((D207) + (D205 + D206))*C204)</f>
        <v/>
      </c>
    </row>
    <row r="205">
      <c r="A205" t="inlineStr">
        <is>
          <t>INT_R_X3Y53/NL1BEG2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INT_R_X3Y54/NL1END2</t>
        </is>
      </c>
      <c r="B206" t="inlineStr">
        <is>
          <t>Part of wire</t>
        </is>
      </c>
      <c r="C206" t="n">
        <v>0</v>
      </c>
      <c r="D206" t="n">
        <v>0</v>
      </c>
      <c r="I206">
        <f>(((D205 + D206)/2) + (D207))</f>
        <v/>
      </c>
      <c r="J206">
        <f>((C205 + C206)*(((D205 + D206)/2) + (D207)))</f>
        <v/>
      </c>
    </row>
    <row r="207">
      <c r="A207" t="inlineStr">
        <is>
          <t>INT_R_X3Y54/INT_R.NL1END2-&gt;&gt;IMUX44</t>
        </is>
      </c>
      <c r="B207" t="inlineStr">
        <is>
          <t>Buffer</t>
        </is>
      </c>
      <c r="C207" t="n">
        <v>1.6107141875</v>
      </c>
      <c r="D207" t="n">
        <v>0.007713</v>
      </c>
      <c r="E207" t="n">
        <v>0.047</v>
      </c>
      <c r="F207" t="n">
        <v>0.038</v>
      </c>
      <c r="G207" t="n">
        <v>0.138</v>
      </c>
      <c r="H207" t="n">
        <v>0.114</v>
      </c>
      <c r="I207">
        <f>((((D212) + (D211))) + (D208 + D209))</f>
        <v/>
      </c>
      <c r="J207">
        <f>(((((D212) + (D211))) + (D208 + D209))*C207)</f>
        <v/>
      </c>
    </row>
    <row r="208">
      <c r="A208" t="inlineStr">
        <is>
          <t>INT_R_X3Y54/IMUX44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CLBLM_R_X3Y54/CLBLM_IMUX44</t>
        </is>
      </c>
      <c r="B209" t="inlineStr">
        <is>
          <t>Part of wire</t>
        </is>
      </c>
      <c r="C209" t="n">
        <v>0</v>
      </c>
      <c r="D209" t="n">
        <v>0</v>
      </c>
      <c r="I209">
        <f>(((D208 + D209)/2) + (((D212) + (D211))))</f>
        <v/>
      </c>
      <c r="J209">
        <f>((C208 + C209)*(((D208 + D209)/2) + (((D212) + (D211)))))</f>
        <v/>
      </c>
    </row>
    <row r="210">
      <c r="A210" t="inlineStr">
        <is>
          <t>CLBLM_R_X3Y54/CLBLM_R.CLBLM_IMUX44-&gt;CLBLM_M_D4</t>
        </is>
      </c>
      <c r="B210" t="inlineStr">
        <is>
          <t>PassTransistor</t>
        </is>
      </c>
      <c r="C210" t="n">
        <v>0</v>
      </c>
      <c r="E210" t="n">
        <v>0</v>
      </c>
      <c r="F210" t="n">
        <v>0</v>
      </c>
      <c r="G210" t="n">
        <v>0</v>
      </c>
      <c r="H210" t="n">
        <v>0</v>
      </c>
      <c r="I210">
        <f>((D212) + (D211))</f>
        <v/>
      </c>
      <c r="J210">
        <f>(((D212) + (D211))*C210)</f>
        <v/>
      </c>
    </row>
    <row r="211">
      <c r="A211" t="inlineStr">
        <is>
          <t>CLBLM_R_X3Y54/CLBLM_M_D4</t>
        </is>
      </c>
      <c r="B211" t="inlineStr">
        <is>
          <t>Part of wire</t>
        </is>
      </c>
      <c r="C211" t="n">
        <v>0</v>
      </c>
      <c r="D211" t="n">
        <v>0</v>
      </c>
      <c r="I211">
        <f>(((D211)/2) + (D212))</f>
        <v/>
      </c>
      <c r="J211">
        <f>((C211)*(((D211)/2) + (D212)))</f>
        <v/>
      </c>
    </row>
    <row r="212">
      <c r="A212" t="inlineStr">
        <is>
          <t>masterReg/register_reg_r1_0_31_18_23/RAMC_D1/WADR3</t>
        </is>
      </c>
      <c r="B212" t="inlineStr">
        <is>
          <t>Inpin</t>
        </is>
      </c>
      <c r="D212" t="n">
        <v>0</v>
      </c>
      <c r="E212" t="n">
        <v>0.118</v>
      </c>
      <c r="F212" t="n">
        <v>0.073</v>
      </c>
      <c r="G212" t="n">
        <v>0.317</v>
      </c>
      <c r="H212" t="n">
        <v>0.176</v>
      </c>
    </row>
    <row r="213">
      <c r="A213" t="inlineStr">
        <is>
          <t>writeReg[3]: Address_register_reg[13]/Q to masterReg/register_reg_r1_0_31_18_23/RAMC_D1/WADR3 sum delays</t>
        </is>
      </c>
      <c r="E213">
        <f>(E2 + E4 + E79 + E103 + E131 + E135 + E144 + E159 + E162 + E169 + E172 + E186 + E194 + E198 + E204 + E207 + E210 + E212)</f>
        <v/>
      </c>
      <c r="F213">
        <f>(F2 + F4 + F79 + F103 + F131 + F135 + F144 + F159 + F162 + F169 + F172 + F186 + F194 + F198 + F204 + F207 + F210 + F212)</f>
        <v/>
      </c>
      <c r="G213">
        <f>(G2 + G4 + G79 + G103 + G131 + G135 + G144 + G159 + G162 + G169 + G172 + G186 + G194 + G198 + G204 + G207 + G210 + G212)</f>
        <v/>
      </c>
      <c r="H213">
        <f>(H2 + H4 + H79 + H103 + H131 + H135 + H144 + H159 + H162 + H169 + H172 + H186 + H194 + H198 + H204 + H207 + H210 + H212)</f>
        <v/>
      </c>
      <c r="J213">
        <f>(J2 + J3 + J4 + J6 + J79 + J84 + J103 + J110 + J131 + J134 + J135 + J143 + J144 + J147 + J159 + J161 + J162 + J168 + J169 + J171 + J172 + J174 + J186 + J193 + J194 + J197 + J198 + J203 + J204 + J206 + J207 + J209 + J210 + J211 + J212)</f>
        <v/>
      </c>
    </row>
    <row r="214">
      <c r="A214" t="inlineStr">
        <is>
          <t>writeReg[3]: Address_register_reg[13]/Q to masterReg/register_reg_r1_0_31_18_23/RAMC_D1/WADR3sum delays + cap delay</t>
        </is>
      </c>
      <c r="E214">
        <f>1000*(E213 + J213)</f>
        <v/>
      </c>
      <c r="F214">
        <f>1000*(F213 + J213)</f>
        <v/>
      </c>
      <c r="G214">
        <f>1000*(G213 + J213)</f>
        <v/>
      </c>
      <c r="H214">
        <f>1000*(H213 + J213)</f>
        <v/>
      </c>
    </row>
    <row r="216">
      <c r="A216" t="inlineStr">
        <is>
          <t>writeReg[3]: Address_register_reg[13]/Q to masterReg/register_reg_r1_0_31_18_23/RAMC_D1/WADR3Total delay (from Vivado)</t>
        </is>
      </c>
      <c r="E216" t="inlineStr">
        <is>
          <t>1364</t>
        </is>
      </c>
      <c r="F216" t="inlineStr">
        <is>
          <t>1182</t>
        </is>
      </c>
      <c r="G216" t="inlineStr">
        <is>
          <t>2297</t>
        </is>
      </c>
      <c r="H216" t="inlineStr">
        <is>
          <t>1903</t>
        </is>
      </c>
    </row>
    <row r="218">
      <c r="A218" t="inlineStr">
        <is>
          <t>INT_R_X3Y53/INT_R.SW2END2-&gt;&gt;IMUX44</t>
        </is>
      </c>
      <c r="B218" t="inlineStr">
        <is>
          <t>Buffer</t>
        </is>
      </c>
      <c r="C218" t="n">
        <v>1.6107141875</v>
      </c>
      <c r="D218" t="n">
        <v>0.007713</v>
      </c>
      <c r="E218" t="n">
        <v>0.047</v>
      </c>
      <c r="F218" t="n">
        <v>0.038</v>
      </c>
      <c r="G218" t="n">
        <v>0.138</v>
      </c>
      <c r="H218" t="n">
        <v>0.114</v>
      </c>
      <c r="I218">
        <f>((((D223) + (D222))) + (D219 + D220))</f>
        <v/>
      </c>
      <c r="J218">
        <f>(((((D223) + (D222))) + (D219 + D220))*C218)</f>
        <v/>
      </c>
    </row>
    <row r="219">
      <c r="A219" t="inlineStr">
        <is>
          <t>INT_R_X3Y53/IMUX44</t>
        </is>
      </c>
      <c r="B219" t="inlineStr">
        <is>
          <t>Part of wire</t>
        </is>
      </c>
      <c r="C219" t="n">
        <v>0</v>
      </c>
      <c r="D219" t="n">
        <v>0</v>
      </c>
    </row>
    <row r="220">
      <c r="A220" t="inlineStr">
        <is>
          <t>CLBLM_R_X3Y53/CLBLM_IMUX44</t>
        </is>
      </c>
      <c r="B220" t="inlineStr">
        <is>
          <t>Part of wire</t>
        </is>
      </c>
      <c r="C220" t="n">
        <v>0</v>
      </c>
      <c r="D220" t="n">
        <v>0</v>
      </c>
      <c r="I220">
        <f>(((D219 + D220)/2) + (((D223) + (D222))))</f>
        <v/>
      </c>
      <c r="J220">
        <f>((C219 + C220)*(((D219 + D220)/2) + (((D223) + (D222)))))</f>
        <v/>
      </c>
    </row>
    <row r="221">
      <c r="A221" t="inlineStr">
        <is>
          <t>CLBLM_R_X3Y53/CLBLM_R.CLBLM_IMUX44-&gt;CLBLM_M_D4</t>
        </is>
      </c>
      <c r="B221" t="inlineStr">
        <is>
          <t>PassTransistor</t>
        </is>
      </c>
      <c r="C221" t="n">
        <v>0</v>
      </c>
      <c r="E221" t="n">
        <v>0</v>
      </c>
      <c r="F221" t="n">
        <v>0</v>
      </c>
      <c r="G221" t="n">
        <v>0</v>
      </c>
      <c r="H221" t="n">
        <v>0</v>
      </c>
      <c r="I221">
        <f>((D223) + (D222))</f>
        <v/>
      </c>
      <c r="J221">
        <f>(((D223) + (D222))*C221)</f>
        <v/>
      </c>
    </row>
    <row r="222">
      <c r="A222" t="inlineStr">
        <is>
          <t>CLBLM_R_X3Y53/CLBLM_M_D4</t>
        </is>
      </c>
      <c r="B222" t="inlineStr">
        <is>
          <t>Part of wire</t>
        </is>
      </c>
      <c r="C222" t="n">
        <v>0</v>
      </c>
      <c r="D222" t="n">
        <v>0</v>
      </c>
      <c r="I222">
        <f>(((D222)/2) + (D223))</f>
        <v/>
      </c>
      <c r="J222">
        <f>((C222)*(((D222)/2) + (D223)))</f>
        <v/>
      </c>
    </row>
    <row r="223">
      <c r="A223" t="inlineStr">
        <is>
          <t>masterReg/register_reg_r2_0_31_18_23/RAMC_D1/WADR3</t>
        </is>
      </c>
      <c r="B223" t="inlineStr">
        <is>
          <t>Inpin</t>
        </is>
      </c>
      <c r="D223" t="n">
        <v>0</v>
      </c>
      <c r="E223" t="n">
        <v>0.118</v>
      </c>
      <c r="F223" t="n">
        <v>0.073</v>
      </c>
      <c r="G223" t="n">
        <v>0.317</v>
      </c>
      <c r="H223" t="n">
        <v>0.176</v>
      </c>
    </row>
    <row r="224">
      <c r="A224" t="inlineStr">
        <is>
          <t>writeReg[3]: Address_register_reg[13]/Q to masterReg/register_reg_r2_0_31_18_23/RAMC_D1/WADR3 sum delays</t>
        </is>
      </c>
      <c r="E224">
        <f>(E2 + E4 + E79 + E103 + E131 + E135 + E144 + E159 + E162 + E169 + E172 + E186 + E194 + E198 + E218 + E221 + E223)</f>
        <v/>
      </c>
      <c r="F224">
        <f>(F2 + F4 + F79 + F103 + F131 + F135 + F144 + F159 + F162 + F169 + F172 + F186 + F194 + F198 + F218 + F221 + F223)</f>
        <v/>
      </c>
      <c r="G224">
        <f>(G2 + G4 + G79 + G103 + G131 + G135 + G144 + G159 + G162 + G169 + G172 + G186 + G194 + G198 + G218 + G221 + G223)</f>
        <v/>
      </c>
      <c r="H224">
        <f>(H2 + H4 + H79 + H103 + H131 + H135 + H144 + H159 + H162 + H169 + H172 + H186 + H194 + H198 + H218 + H221 + H223)</f>
        <v/>
      </c>
      <c r="J224">
        <f>(J2 + J3 + J4 + J6 + J79 + J84 + J103 + J110 + J131 + J134 + J135 + J143 + J144 + J147 + J159 + J161 + J162 + J168 + J169 + J171 + J172 + J174 + J186 + J193 + J194 + J197 + J198 + J203 + J218 + J220 + J221 + J222 + J223)</f>
        <v/>
      </c>
    </row>
    <row r="225">
      <c r="A225" t="inlineStr">
        <is>
          <t>writeReg[3]: Address_register_reg[13]/Q to masterReg/register_reg_r2_0_31_18_23/RAMC_D1/WADR3sum delays + cap delay</t>
        </is>
      </c>
      <c r="E225">
        <f>1000*(E224 + J224)</f>
        <v/>
      </c>
      <c r="F225">
        <f>1000*(F224 + J224)</f>
        <v/>
      </c>
      <c r="G225">
        <f>1000*(G224 + J224)</f>
        <v/>
      </c>
      <c r="H225">
        <f>1000*(H224 + J224)</f>
        <v/>
      </c>
    </row>
    <row r="227">
      <c r="A227" t="inlineStr">
        <is>
          <t>writeReg[3]: Address_register_reg[13]/Q to masterReg/register_reg_r2_0_31_18_23/RAMC_D1/WADR3Total delay (from Vivado)</t>
        </is>
      </c>
      <c r="E227" t="inlineStr">
        <is>
          <t>1302</t>
        </is>
      </c>
      <c r="F227" t="inlineStr">
        <is>
          <t>1130</t>
        </is>
      </c>
      <c r="G227" t="inlineStr">
        <is>
          <t>2188</t>
        </is>
      </c>
      <c r="H227" t="inlineStr">
        <is>
          <t>1812</t>
        </is>
      </c>
    </row>
    <row r="229">
      <c r="A229" t="inlineStr">
        <is>
          <t>INT_L_X6Y54/INT_L.EL1END1-&gt;&gt;EE2BEG1</t>
        </is>
      </c>
      <c r="B229" t="inlineStr">
        <is>
          <t>Buffer</t>
        </is>
      </c>
      <c r="C229" t="n">
        <v>1.1851186875</v>
      </c>
      <c r="D229" t="n">
        <v>0.008473000000000001</v>
      </c>
      <c r="E229" t="n">
        <v>0.061</v>
      </c>
      <c r="F229" t="n">
        <v>0.05</v>
      </c>
      <c r="G229" t="n">
        <v>0.139</v>
      </c>
      <c r="H229" t="n">
        <v>0.115</v>
      </c>
      <c r="I229">
        <f>((D235 + D246) + (D230 + D231 + D232 + D233 + D234))</f>
        <v/>
      </c>
      <c r="J229">
        <f>(((D235 + D246) + (D230 + D231 + D232 + D233 + D234))*C229)</f>
        <v/>
      </c>
    </row>
    <row r="230">
      <c r="A230" t="inlineStr">
        <is>
          <t>INT_L_X6Y54/EE2BEG1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INT_L_X8Y54/EE2END1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INT_R_X7Y54/EE2A1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CLBLM_R_X7Y54/CLBLM_EE2A1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CLBLM_L_X8Y54/CLBLM_EE2A1</t>
        </is>
      </c>
      <c r="B234" t="inlineStr">
        <is>
          <t>Part of wire</t>
        </is>
      </c>
      <c r="C234" t="n">
        <v>0</v>
      </c>
      <c r="D234" t="n">
        <v>0</v>
      </c>
      <c r="I234">
        <f>(((D230 + D231 + D232 + D233 + D234)/2) + (D235 + D246))</f>
        <v/>
      </c>
      <c r="J234">
        <f>((C230 + C231 + C232 + C233 + C234)*(((D230 + D231 + D232 + D233 + D234)/2) + (D235 + D246)))</f>
        <v/>
      </c>
    </row>
    <row r="235">
      <c r="A235" t="inlineStr">
        <is>
          <t>INT_L_X8Y54/INT_L.EE2END1-&gt;&gt;IMUX_L27</t>
        </is>
      </c>
      <c r="B235" t="inlineStr">
        <is>
          <t>Buffer</t>
        </is>
      </c>
      <c r="C235" t="n">
        <v>1.6107141875</v>
      </c>
      <c r="D235" t="n">
        <v>0.007713</v>
      </c>
      <c r="E235" t="n">
        <v>0.047</v>
      </c>
      <c r="F235" t="n">
        <v>0.038</v>
      </c>
      <c r="G235" t="n">
        <v>0.138</v>
      </c>
      <c r="H235" t="n">
        <v>0.114</v>
      </c>
      <c r="I235">
        <f>((((D240) + (D239))) + (D236 + D237))</f>
        <v/>
      </c>
      <c r="J235">
        <f>(((((D240) + (D239))) + (D236 + D237))*C235)</f>
        <v/>
      </c>
    </row>
    <row r="236">
      <c r="A236" t="inlineStr">
        <is>
          <t>INT_L_X8Y54/IMUX_L27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CLBLM_L_X8Y54/CLBLM_IMUX27</t>
        </is>
      </c>
      <c r="B237" t="inlineStr">
        <is>
          <t>Part of wire</t>
        </is>
      </c>
      <c r="C237" t="n">
        <v>0</v>
      </c>
      <c r="D237" t="n">
        <v>0</v>
      </c>
      <c r="I237">
        <f>(((D236 + D237)/2) + (((D240) + (D239))))</f>
        <v/>
      </c>
      <c r="J237">
        <f>((C236 + C237)*(((D236 + D237)/2) + (((D240) + (D239)))))</f>
        <v/>
      </c>
    </row>
    <row r="238">
      <c r="A238" t="inlineStr">
        <is>
          <t>CLBLM_L_X8Y54/CLBLM_L.CLBLM_IMUX27-&gt;CLBLM_M_B4</t>
        </is>
      </c>
      <c r="B238" t="inlineStr">
        <is>
          <t>PassTransistor</t>
        </is>
      </c>
      <c r="C238" t="n">
        <v>0</v>
      </c>
      <c r="E238" t="n">
        <v>0</v>
      </c>
      <c r="F238" t="n">
        <v>0</v>
      </c>
      <c r="G238" t="n">
        <v>0</v>
      </c>
      <c r="H238" t="n">
        <v>0</v>
      </c>
      <c r="I238">
        <f>((D240) + (D239))</f>
        <v/>
      </c>
      <c r="J238">
        <f>(((D240) + (D239))*C238)</f>
        <v/>
      </c>
    </row>
    <row r="239">
      <c r="A239" t="inlineStr">
        <is>
          <t>CLBLM_L_X8Y54/CLBLM_M_B4</t>
        </is>
      </c>
      <c r="B239" t="inlineStr">
        <is>
          <t>Part of wire</t>
        </is>
      </c>
      <c r="C239" t="n">
        <v>0</v>
      </c>
      <c r="D239" t="n">
        <v>0</v>
      </c>
      <c r="I239">
        <f>(((D239)/2) + (D240))</f>
        <v/>
      </c>
      <c r="J239">
        <f>((C239)*(((D239)/2) + (D240)))</f>
        <v/>
      </c>
    </row>
    <row r="240">
      <c r="A240" t="inlineStr">
        <is>
          <t>masterReg/register_reg_r2_0_31_30_31__0/SP/RADR3</t>
        </is>
      </c>
      <c r="B240" t="inlineStr">
        <is>
          <t>Inpin</t>
        </is>
      </c>
      <c r="D240" t="n">
        <v>0</v>
      </c>
      <c r="E240" t="n">
        <v>0.112</v>
      </c>
      <c r="F240" t="n">
        <v>0.09</v>
      </c>
      <c r="G240" t="n">
        <v>0.3</v>
      </c>
      <c r="H240" t="n">
        <v>0.242</v>
      </c>
    </row>
    <row r="241">
      <c r="A241" t="inlineStr">
        <is>
          <t>writeReg[3]: Address_register_reg[13]/Q to masterReg/register_reg_r2_0_31_30_31__0/SP/RADR3 sum delays</t>
        </is>
      </c>
      <c r="E241">
        <f>(E2 + E4 + E79 + E103 + E131 + E135 + E144 + E159 + E162 + E229 + E235 + E238 + E240)</f>
        <v/>
      </c>
      <c r="F241">
        <f>(F2 + F4 + F79 + F103 + F131 + F135 + F144 + F159 + F162 + F229 + F235 + F238 + F240)</f>
        <v/>
      </c>
      <c r="G241">
        <f>(G2 + G4 + G79 + G103 + G131 + G135 + G144 + G159 + G162 + G229 + G235 + G238 + G240)</f>
        <v/>
      </c>
      <c r="H241">
        <f>(H2 + H4 + H79 + H103 + H131 + H135 + H144 + H159 + H162 + H229 + H235 + H238 + H240)</f>
        <v/>
      </c>
      <c r="J241">
        <f>(J2 + J3 + J4 + J6 + J79 + J84 + J103 + J110 + J131 + J134 + J135 + J143 + J144 + J147 + J159 + J161 + J162 + J168 + J229 + J234 + J235 + J237 + J238 + J239 + J240)</f>
        <v/>
      </c>
    </row>
    <row r="242">
      <c r="A242" t="inlineStr">
        <is>
          <t>writeReg[3]: Address_register_reg[13]/Q to masterReg/register_reg_r2_0_31_30_31__0/SP/RADR3sum delays + cap delay</t>
        </is>
      </c>
      <c r="E242">
        <f>1000*(E241 + J241)</f>
        <v/>
      </c>
      <c r="F242">
        <f>1000*(F241 + J241)</f>
        <v/>
      </c>
      <c r="G242">
        <f>1000*(G241 + J241)</f>
        <v/>
      </c>
      <c r="H242">
        <f>1000*(H241 + J241)</f>
        <v/>
      </c>
    </row>
    <row r="244">
      <c r="A244" t="inlineStr">
        <is>
          <t>writeReg[3]: Address_register_reg[13]/Q to masterReg/register_reg_r2_0_31_30_31__0/SP/RADR3Total delay (from Vivado)</t>
        </is>
      </c>
      <c r="E244" t="inlineStr">
        <is>
          <t>972</t>
        </is>
      </c>
      <c r="F244" t="inlineStr">
        <is>
          <t>857</t>
        </is>
      </c>
      <c r="G244" t="inlineStr">
        <is>
          <t>1602</t>
        </is>
      </c>
      <c r="H244" t="inlineStr">
        <is>
          <t>1373</t>
        </is>
      </c>
    </row>
    <row r="246">
      <c r="A246" t="inlineStr">
        <is>
          <t>INT_L_X8Y54/INT_L.EE2END1-&gt;&gt;FAN_ALT6</t>
        </is>
      </c>
      <c r="B246" t="inlineStr">
        <is>
          <t>Buffer</t>
        </is>
      </c>
      <c r="C246" t="n">
        <v>0</v>
      </c>
      <c r="D246" t="n">
        <v>0.00757</v>
      </c>
      <c r="E246" t="n">
        <v>0</v>
      </c>
      <c r="F246" t="n">
        <v>0</v>
      </c>
      <c r="G246" t="n">
        <v>0</v>
      </c>
      <c r="H246" t="n">
        <v>0</v>
      </c>
      <c r="I246">
        <f>((D248) + (D247))</f>
        <v/>
      </c>
      <c r="J246">
        <f>(((D248) + (D247))*C246)</f>
        <v/>
      </c>
    </row>
    <row r="247">
      <c r="A247" t="inlineStr">
        <is>
          <t>INT_L_X8Y54/FAN_ALT6</t>
        </is>
      </c>
      <c r="B247" t="inlineStr">
        <is>
          <t>Part of wire</t>
        </is>
      </c>
      <c r="C247" t="n">
        <v>0</v>
      </c>
      <c r="D247" t="n">
        <v>0</v>
      </c>
      <c r="I247">
        <f>(((D247)/2) + (D248))</f>
        <v/>
      </c>
      <c r="J247">
        <f>((C247)*(((D247)/2) + (D248)))</f>
        <v/>
      </c>
    </row>
    <row r="248">
      <c r="A248" t="inlineStr">
        <is>
          <t>INT_L_X8Y54/INT_L.FAN_ALT6-&gt;&gt;FAN_BOUNCE6</t>
        </is>
      </c>
      <c r="B248" t="inlineStr">
        <is>
          <t>Buffer</t>
        </is>
      </c>
      <c r="C248" t="n">
        <v>1.4764880625</v>
      </c>
      <c r="D248" t="n">
        <v>0</v>
      </c>
      <c r="E248" t="n">
        <v>0.059</v>
      </c>
      <c r="F248" t="n">
        <v>0.049</v>
      </c>
      <c r="G248" t="n">
        <v>0.178</v>
      </c>
      <c r="H248" t="n">
        <v>0.147</v>
      </c>
      <c r="I248">
        <f>((D251 + D271) + (D249 + D250))</f>
        <v/>
      </c>
      <c r="J248">
        <f>(((D251 + D271) + (D249 + D250))*C248)</f>
        <v/>
      </c>
    </row>
    <row r="249">
      <c r="A249" t="inlineStr">
        <is>
          <t>INT_L_X8Y54/FAN_BOUNCE6</t>
        </is>
      </c>
      <c r="B249" t="inlineStr">
        <is>
          <t>Part of wire</t>
        </is>
      </c>
      <c r="C249" t="n">
        <v>0</v>
      </c>
      <c r="D249" t="n">
        <v>0</v>
      </c>
    </row>
    <row r="250">
      <c r="A250" t="inlineStr">
        <is>
          <t>INT_L_X8Y53/FAN_BOUNCE_S3_6</t>
        </is>
      </c>
      <c r="B250" t="inlineStr">
        <is>
          <t>Part of wire</t>
        </is>
      </c>
      <c r="C250" t="n">
        <v>0</v>
      </c>
      <c r="D250" t="n">
        <v>0</v>
      </c>
      <c r="I250">
        <f>(((D249 + D250)/2) + (D251 + D271))</f>
        <v/>
      </c>
      <c r="J250">
        <f>((C249 + C250)*(((D249 + D250)/2) + (D251 + D271)))</f>
        <v/>
      </c>
    </row>
    <row r="251">
      <c r="A251" t="inlineStr">
        <is>
          <t>INT_L_X8Y53/INT_L.FAN_BOUNCE_S3_6-&gt;&gt;BYP_ALT7</t>
        </is>
      </c>
      <c r="B251" t="inlineStr">
        <is>
          <t>Buffer</t>
        </is>
      </c>
      <c r="C251" t="n">
        <v>0</v>
      </c>
      <c r="D251" t="n">
        <v>0.00757</v>
      </c>
      <c r="E251" t="n">
        <v>0</v>
      </c>
      <c r="F251" t="n">
        <v>0</v>
      </c>
      <c r="G251" t="n">
        <v>0</v>
      </c>
      <c r="H251" t="n">
        <v>0</v>
      </c>
      <c r="I251">
        <f>((D253) + (D252))</f>
        <v/>
      </c>
      <c r="J251">
        <f>(((D253) + (D252))*C251)</f>
        <v/>
      </c>
    </row>
    <row r="252">
      <c r="A252" t="inlineStr">
        <is>
          <t>INT_L_X8Y53/BYP_ALT7</t>
        </is>
      </c>
      <c r="B252" t="inlineStr">
        <is>
          <t>Part of wire</t>
        </is>
      </c>
      <c r="C252" t="n">
        <v>0</v>
      </c>
      <c r="D252" t="n">
        <v>0</v>
      </c>
      <c r="I252">
        <f>(((D252)/2) + (D253))</f>
        <v/>
      </c>
      <c r="J252">
        <f>((C252)*(((D252)/2) + (D253)))</f>
        <v/>
      </c>
    </row>
    <row r="253">
      <c r="A253" t="inlineStr">
        <is>
          <t>INT_L_X8Y53/INT_L.BYP_ALT7-&gt;&gt;BYP_BOUNCE7</t>
        </is>
      </c>
      <c r="B253" t="inlineStr">
        <is>
          <t>Buffer</t>
        </is>
      </c>
      <c r="C253" t="n">
        <v>1.4764880625</v>
      </c>
      <c r="D253" t="n">
        <v>0</v>
      </c>
      <c r="E253" t="n">
        <v>0.059</v>
      </c>
      <c r="F253" t="n">
        <v>0.049</v>
      </c>
      <c r="G253" t="n">
        <v>0.178</v>
      </c>
      <c r="H253" t="n">
        <v>0.147</v>
      </c>
      <c r="I253">
        <f>((D256) + (D254 + D255))</f>
        <v/>
      </c>
      <c r="J253">
        <f>(((D256) + (D254 + D255))*C253)</f>
        <v/>
      </c>
    </row>
    <row r="254">
      <c r="A254" t="inlineStr">
        <is>
          <t>INT_L_X8Y53/BYP_BOUNCE7</t>
        </is>
      </c>
      <c r="B254" t="inlineStr">
        <is>
          <t>Part of wire</t>
        </is>
      </c>
      <c r="C254" t="n">
        <v>0</v>
      </c>
      <c r="D254" t="n">
        <v>0</v>
      </c>
    </row>
    <row r="255">
      <c r="A255" t="inlineStr">
        <is>
          <t>INT_L_X8Y54/BYP_BOUNCE_N3_7</t>
        </is>
      </c>
      <c r="B255" t="inlineStr">
        <is>
          <t>Part of wire</t>
        </is>
      </c>
      <c r="C255" t="n">
        <v>0</v>
      </c>
      <c r="D255" t="n">
        <v>0</v>
      </c>
      <c r="I255">
        <f>(((D254 + D255)/2) + (D256))</f>
        <v/>
      </c>
      <c r="J255">
        <f>((C254 + C255)*(((D254 + D255)/2) + (D256)))</f>
        <v/>
      </c>
    </row>
    <row r="256">
      <c r="A256" t="inlineStr">
        <is>
          <t>INT_L_X8Y54/INT_L.BYP_BOUNCE_N3_7-&gt;&gt;BYP_ALT0</t>
        </is>
      </c>
      <c r="B256" t="inlineStr">
        <is>
          <t>Buffer</t>
        </is>
      </c>
      <c r="C256" t="n">
        <v>0</v>
      </c>
      <c r="D256" t="n">
        <v>0.00757</v>
      </c>
      <c r="E256" t="n">
        <v>0</v>
      </c>
      <c r="F256" t="n">
        <v>0</v>
      </c>
      <c r="G256" t="n">
        <v>0</v>
      </c>
      <c r="H256" t="n">
        <v>0</v>
      </c>
      <c r="I256">
        <f>((D258) + (D257))</f>
        <v/>
      </c>
      <c r="J256">
        <f>(((D258) + (D257))*C256)</f>
        <v/>
      </c>
    </row>
    <row r="257">
      <c r="A257" t="inlineStr">
        <is>
          <t>INT_L_X8Y54/BYP_ALT0</t>
        </is>
      </c>
      <c r="B257" t="inlineStr">
        <is>
          <t>Part of wire</t>
        </is>
      </c>
      <c r="C257" t="n">
        <v>0</v>
      </c>
      <c r="D257" t="n">
        <v>0</v>
      </c>
      <c r="I257">
        <f>(((D257)/2) + (D258))</f>
        <v/>
      </c>
      <c r="J257">
        <f>((C257)*(((D257)/2) + (D258)))</f>
        <v/>
      </c>
    </row>
    <row r="258">
      <c r="A258" t="inlineStr">
        <is>
          <t>INT_L_X8Y54/INT_L.BYP_ALT0-&gt;&gt;BYP_BOUNCE0</t>
        </is>
      </c>
      <c r="B258" t="inlineStr">
        <is>
          <t>Buffer</t>
        </is>
      </c>
      <c r="C258" t="n">
        <v>1.4764880625</v>
      </c>
      <c r="D258" t="n">
        <v>0</v>
      </c>
      <c r="E258" t="n">
        <v>0.059</v>
      </c>
      <c r="F258" t="n">
        <v>0.049</v>
      </c>
      <c r="G258" t="n">
        <v>0.178</v>
      </c>
      <c r="H258" t="n">
        <v>0.147</v>
      </c>
      <c r="I258">
        <f>((D260) + (D259))</f>
        <v/>
      </c>
      <c r="J258">
        <f>(((D260) + (D259))*C258)</f>
        <v/>
      </c>
    </row>
    <row r="259">
      <c r="A259" t="inlineStr">
        <is>
          <t>INT_L_X8Y54/BYP_BOUNCE0</t>
        </is>
      </c>
      <c r="B259" t="inlineStr">
        <is>
          <t>Part of wire</t>
        </is>
      </c>
      <c r="C259" t="n">
        <v>0</v>
      </c>
      <c r="D259" t="n">
        <v>0</v>
      </c>
      <c r="I259">
        <f>(((D259)/2) + (D260))</f>
        <v/>
      </c>
      <c r="J259">
        <f>((C259)*(((D259)/2) + (D260)))</f>
        <v/>
      </c>
    </row>
    <row r="260">
      <c r="A260" t="inlineStr">
        <is>
          <t>INT_L_X8Y54/INT_L.BYP_BOUNCE0-&gt;&gt;IMUX_L44</t>
        </is>
      </c>
      <c r="B260" t="inlineStr">
        <is>
          <t>Buffer</t>
        </is>
      </c>
      <c r="C260" t="n">
        <v>1.6107141875</v>
      </c>
      <c r="D260" t="n">
        <v>0.007713</v>
      </c>
      <c r="E260" t="n">
        <v>0.047</v>
      </c>
      <c r="F260" t="n">
        <v>0.038</v>
      </c>
      <c r="G260" t="n">
        <v>0.138</v>
      </c>
      <c r="H260" t="n">
        <v>0.114</v>
      </c>
      <c r="I260">
        <f>((((D265) + (D264))) + (D261 + D262))</f>
        <v/>
      </c>
      <c r="J260">
        <f>(((((D265) + (D264))) + (D261 + D262))*C260)</f>
        <v/>
      </c>
    </row>
    <row r="261">
      <c r="A261" t="inlineStr">
        <is>
          <t>INT_L_X8Y54/IMUX_L44</t>
        </is>
      </c>
      <c r="B261" t="inlineStr">
        <is>
          <t>Part of wire</t>
        </is>
      </c>
      <c r="C261" t="n">
        <v>0</v>
      </c>
      <c r="D261" t="n">
        <v>0</v>
      </c>
    </row>
    <row r="262">
      <c r="A262" t="inlineStr">
        <is>
          <t>CLBLM_L_X8Y54/CLBLM_IMUX44</t>
        </is>
      </c>
      <c r="B262" t="inlineStr">
        <is>
          <t>Part of wire</t>
        </is>
      </c>
      <c r="C262" t="n">
        <v>0</v>
      </c>
      <c r="D262" t="n">
        <v>0</v>
      </c>
      <c r="I262">
        <f>(((D261 + D262)/2) + (((D265) + (D264))))</f>
        <v/>
      </c>
      <c r="J262">
        <f>((C261 + C262)*(((D261 + D262)/2) + (((D265) + (D264)))))</f>
        <v/>
      </c>
    </row>
    <row r="263">
      <c r="A263" t="inlineStr">
        <is>
          <t>CLBLM_L_X8Y54/CLBLM_L.CLBLM_IMUX44-&gt;CLBLM_M_D4</t>
        </is>
      </c>
      <c r="B263" t="inlineStr">
        <is>
          <t>PassTransistor</t>
        </is>
      </c>
      <c r="C263" t="n">
        <v>0</v>
      </c>
      <c r="E263" t="n">
        <v>0</v>
      </c>
      <c r="F263" t="n">
        <v>0</v>
      </c>
      <c r="G263" t="n">
        <v>0</v>
      </c>
      <c r="H263" t="n">
        <v>0</v>
      </c>
      <c r="I263">
        <f>((D265) + (D264))</f>
        <v/>
      </c>
      <c r="J263">
        <f>(((D265) + (D264))*C263)</f>
        <v/>
      </c>
    </row>
    <row r="264">
      <c r="A264" t="inlineStr">
        <is>
          <t>CLBLM_L_X8Y54/CLBLM_M_D4</t>
        </is>
      </c>
      <c r="B264" t="inlineStr">
        <is>
          <t>Part of wire</t>
        </is>
      </c>
      <c r="C264" t="n">
        <v>0</v>
      </c>
      <c r="D264" t="n">
        <v>0</v>
      </c>
      <c r="I264">
        <f>(((D264)/2) + (D265))</f>
        <v/>
      </c>
      <c r="J264">
        <f>((C264)*(((D264)/2) + (D265)))</f>
        <v/>
      </c>
    </row>
    <row r="265">
      <c r="A265" t="inlineStr">
        <is>
          <t>masterReg/register_reg_r2_0_31_30_31__0/SP/WADR3</t>
        </is>
      </c>
      <c r="B265" t="inlineStr">
        <is>
          <t>Inpin</t>
        </is>
      </c>
      <c r="D265" t="n">
        <v>0</v>
      </c>
      <c r="E265" t="n">
        <v>0.118</v>
      </c>
      <c r="F265" t="n">
        <v>0.073</v>
      </c>
      <c r="G265" t="n">
        <v>0.317</v>
      </c>
      <c r="H265" t="n">
        <v>0.176</v>
      </c>
    </row>
    <row r="266">
      <c r="A266" t="inlineStr">
        <is>
          <t>writeReg[3]: Address_register_reg[13]/Q to masterReg/register_reg_r2_0_31_30_31__0/SP/WADR3 sum delays</t>
        </is>
      </c>
      <c r="E266">
        <f>(E2 + E4 + E79 + E103 + E131 + E135 + E144 + E159 + E162 + E229 + E246 + E248 + E251 + E253 + E256 + E258 + E260 + E263 + E265)</f>
        <v/>
      </c>
      <c r="F266">
        <f>(F2 + F4 + F79 + F103 + F131 + F135 + F144 + F159 + F162 + F229 + F246 + F248 + F251 + F253 + F256 + F258 + F260 + F263 + F265)</f>
        <v/>
      </c>
      <c r="G266">
        <f>(G2 + G4 + G79 + G103 + G131 + G135 + G144 + G159 + G162 + G229 + G246 + G248 + G251 + G253 + G256 + G258 + G260 + G263 + G265)</f>
        <v/>
      </c>
      <c r="H266">
        <f>(H2 + H4 + H79 + H103 + H131 + H135 + H144 + H159 + H162 + H229 + H246 + H248 + H251 + H253 + H256 + H258 + H260 + H263 + H265)</f>
        <v/>
      </c>
      <c r="J266">
        <f>(J2 + J3 + J4 + J6 + J79 + J84 + J103 + J110 + J131 + J134 + J135 + J143 + J144 + J147 + J159 + J161 + J162 + J168 + J229 + J234 + J246 + J247 + J248 + J250 + J251 + J252 + J253 + J255 + J256 + J257 + J258 + J259 + J260 + J262 + J263 + J264 + J265)</f>
        <v/>
      </c>
    </row>
    <row r="267">
      <c r="A267" t="inlineStr">
        <is>
          <t>writeReg[3]: Address_register_reg[13]/Q to masterReg/register_reg_r2_0_31_30_31__0/SP/WADR3sum delays + cap delay</t>
        </is>
      </c>
      <c r="E267">
        <f>1000*(E266 + J266)</f>
        <v/>
      </c>
      <c r="F267">
        <f>1000*(F266 + J266)</f>
        <v/>
      </c>
      <c r="G267">
        <f>1000*(G266 + J266)</f>
        <v/>
      </c>
      <c r="H267">
        <f>1000*(H266 + J266)</f>
        <v/>
      </c>
    </row>
    <row r="269">
      <c r="A269" t="inlineStr">
        <is>
          <t>writeReg[3]: Address_register_reg[13]/Q to masterReg/register_reg_r2_0_31_30_31__0/SP/WADR3Total delay (from Vivado)</t>
        </is>
      </c>
      <c r="E269" t="inlineStr">
        <is>
          <t>1194</t>
        </is>
      </c>
      <c r="F269" t="inlineStr">
        <is>
          <t>1026</t>
        </is>
      </c>
      <c r="G269" t="inlineStr">
        <is>
          <t>2055</t>
        </is>
      </c>
      <c r="H269" t="inlineStr">
        <is>
          <t>1684</t>
        </is>
      </c>
    </row>
    <row r="271">
      <c r="A271" t="inlineStr">
        <is>
          <t>INT_L_X8Y54/INT_L.FAN_BOUNCE6-&gt;&gt;FAN_ALT0</t>
        </is>
      </c>
      <c r="B271" t="inlineStr">
        <is>
          <t>Buffer</t>
        </is>
      </c>
      <c r="C271" t="n">
        <v>0</v>
      </c>
      <c r="D271" t="n">
        <v>0.00757</v>
      </c>
      <c r="E271" t="n">
        <v>0</v>
      </c>
      <c r="F271" t="n">
        <v>0</v>
      </c>
      <c r="G271" t="n">
        <v>0</v>
      </c>
      <c r="H271" t="n">
        <v>0</v>
      </c>
      <c r="I271">
        <f>((D273) + (D272))</f>
        <v/>
      </c>
      <c r="J271">
        <f>(((D273) + (D272))*C271)</f>
        <v/>
      </c>
    </row>
    <row r="272">
      <c r="A272" t="inlineStr">
        <is>
          <t>INT_L_X8Y54/FAN_ALT0</t>
        </is>
      </c>
      <c r="B272" t="inlineStr">
        <is>
          <t>Part of wire</t>
        </is>
      </c>
      <c r="C272" t="n">
        <v>0</v>
      </c>
      <c r="D272" t="n">
        <v>0</v>
      </c>
      <c r="I272">
        <f>(((D272)/2) + (D273))</f>
        <v/>
      </c>
      <c r="J272">
        <f>((C272)*(((D272)/2) + (D273)))</f>
        <v/>
      </c>
    </row>
    <row r="273">
      <c r="A273" t="inlineStr">
        <is>
          <t>INT_L_X8Y54/INT_L.FAN_ALT0-&gt;&gt;FAN_BOUNCE0</t>
        </is>
      </c>
      <c r="B273" t="inlineStr">
        <is>
          <t>Buffer</t>
        </is>
      </c>
      <c r="C273" t="n">
        <v>1.4764880625</v>
      </c>
      <c r="D273" t="n">
        <v>0</v>
      </c>
      <c r="E273" t="n">
        <v>0.059</v>
      </c>
      <c r="F273" t="n">
        <v>0.049</v>
      </c>
      <c r="G273" t="n">
        <v>0.178</v>
      </c>
      <c r="H273" t="n">
        <v>0.147</v>
      </c>
      <c r="I273">
        <f>((D276) + (D274 + D275))</f>
        <v/>
      </c>
      <c r="J273">
        <f>(((D276) + (D274 + D275))*C273)</f>
        <v/>
      </c>
    </row>
    <row r="274">
      <c r="A274" t="inlineStr">
        <is>
          <t>INT_L_X8Y54/FAN_BOUNCE0</t>
        </is>
      </c>
      <c r="B274" t="inlineStr">
        <is>
          <t>Part of wire</t>
        </is>
      </c>
      <c r="C274" t="n">
        <v>0</v>
      </c>
      <c r="D274" t="n">
        <v>0</v>
      </c>
    </row>
    <row r="275">
      <c r="A275" t="inlineStr">
        <is>
          <t>INT_L_X8Y53/FAN_BOUNCE_S3_0</t>
        </is>
      </c>
      <c r="B275" t="inlineStr">
        <is>
          <t>Part of wire</t>
        </is>
      </c>
      <c r="C275" t="n">
        <v>0</v>
      </c>
      <c r="D275" t="n">
        <v>0</v>
      </c>
      <c r="I275">
        <f>(((D274 + D275)/2) + (D276))</f>
        <v/>
      </c>
      <c r="J275">
        <f>((C274 + C275)*(((D274 + D275)/2) + (D276)))</f>
        <v/>
      </c>
    </row>
    <row r="276">
      <c r="A276" t="inlineStr">
        <is>
          <t>INT_L_X8Y53/INT_L.FAN_BOUNCE_S3_0-&gt;&gt;IMUX_L44</t>
        </is>
      </c>
      <c r="B276" t="inlineStr">
        <is>
          <t>Buffer</t>
        </is>
      </c>
      <c r="C276" t="n">
        <v>1.6107141875</v>
      </c>
      <c r="D276" t="n">
        <v>0.007713</v>
      </c>
      <c r="E276" t="n">
        <v>0.047</v>
      </c>
      <c r="F276" t="n">
        <v>0.038</v>
      </c>
      <c r="G276" t="n">
        <v>0.138</v>
      </c>
      <c r="H276" t="n">
        <v>0.114</v>
      </c>
      <c r="I276">
        <f>((((D281) + (D280))) + (D277 + D278))</f>
        <v/>
      </c>
      <c r="J276">
        <f>(((((D281) + (D280))) + (D277 + D278))*C276)</f>
        <v/>
      </c>
    </row>
    <row r="277">
      <c r="A277" t="inlineStr">
        <is>
          <t>INT_L_X8Y53/IMUX_L44</t>
        </is>
      </c>
      <c r="B277" t="inlineStr">
        <is>
          <t>Part of wire</t>
        </is>
      </c>
      <c r="C277" t="n">
        <v>0</v>
      </c>
      <c r="D277" t="n">
        <v>0</v>
      </c>
    </row>
    <row r="278">
      <c r="A278" t="inlineStr">
        <is>
          <t>CLBLM_L_X8Y53/CLBLM_IMUX44</t>
        </is>
      </c>
      <c r="B278" t="inlineStr">
        <is>
          <t>Part of wire</t>
        </is>
      </c>
      <c r="C278" t="n">
        <v>0</v>
      </c>
      <c r="D278" t="n">
        <v>0</v>
      </c>
      <c r="I278">
        <f>(((D277 + D278)/2) + (((D281) + (D280))))</f>
        <v/>
      </c>
      <c r="J278">
        <f>((C277 + C278)*(((D277 + D278)/2) + (((D281) + (D280)))))</f>
        <v/>
      </c>
    </row>
    <row r="279">
      <c r="A279" t="inlineStr">
        <is>
          <t>CLBLM_L_X8Y53/CLBLM_L.CLBLM_IMUX44-&gt;CLBLM_M_D4</t>
        </is>
      </c>
      <c r="B279" t="inlineStr">
        <is>
          <t>PassTransistor</t>
        </is>
      </c>
      <c r="C279" t="n">
        <v>0</v>
      </c>
      <c r="E279" t="n">
        <v>0</v>
      </c>
      <c r="F279" t="n">
        <v>0</v>
      </c>
      <c r="G279" t="n">
        <v>0</v>
      </c>
      <c r="H279" t="n">
        <v>0</v>
      </c>
      <c r="I279">
        <f>((D281) + (D280))</f>
        <v/>
      </c>
      <c r="J279">
        <f>(((D281) + (D280))*C279)</f>
        <v/>
      </c>
    </row>
    <row r="280">
      <c r="A280" t="inlineStr">
        <is>
          <t>CLBLM_L_X8Y53/CLBLM_M_D4</t>
        </is>
      </c>
      <c r="B280" t="inlineStr">
        <is>
          <t>Part of wire</t>
        </is>
      </c>
      <c r="C280" t="n">
        <v>0</v>
      </c>
      <c r="D280" t="n">
        <v>0</v>
      </c>
      <c r="I280">
        <f>(((D280)/2) + (D281))</f>
        <v/>
      </c>
      <c r="J280">
        <f>((C280)*(((D280)/2) + (D281)))</f>
        <v/>
      </c>
    </row>
    <row r="281">
      <c r="A281" t="inlineStr">
        <is>
          <t>masterReg/register_reg_r1_0_31_24_29/RAMC_D1/WADR3</t>
        </is>
      </c>
      <c r="B281" t="inlineStr">
        <is>
          <t>Inpin</t>
        </is>
      </c>
      <c r="D281" t="n">
        <v>0</v>
      </c>
      <c r="E281" t="n">
        <v>0.118</v>
      </c>
      <c r="F281" t="n">
        <v>0.073</v>
      </c>
      <c r="G281" t="n">
        <v>0.317</v>
      </c>
      <c r="H281" t="n">
        <v>0.176</v>
      </c>
    </row>
    <row r="282">
      <c r="A282" t="inlineStr">
        <is>
          <t>writeReg[3]: Address_register_reg[13]/Q to masterReg/register_reg_r1_0_31_24_29/RAMC_D1/WADR3 sum delays</t>
        </is>
      </c>
      <c r="E282">
        <f>(E2 + E4 + E79 + E103 + E131 + E135 + E144 + E159 + E162 + E229 + E246 + E248 + E271 + E273 + E276 + E279 + E281)</f>
        <v/>
      </c>
      <c r="F282">
        <f>(F2 + F4 + F79 + F103 + F131 + F135 + F144 + F159 + F162 + F229 + F246 + F248 + F271 + F273 + F276 + F279 + F281)</f>
        <v/>
      </c>
      <c r="G282">
        <f>(G2 + G4 + G79 + G103 + G131 + G135 + G144 + G159 + G162 + G229 + G246 + G248 + G271 + G273 + G276 + G279 + G281)</f>
        <v/>
      </c>
      <c r="H282">
        <f>(H2 + H4 + H79 + H103 + H131 + H135 + H144 + H159 + H162 + H229 + H246 + H248 + H271 + H273 + H276 + H279 + H281)</f>
        <v/>
      </c>
      <c r="J282">
        <f>(J2 + J3 + J4 + J6 + J79 + J84 + J103 + J110 + J131 + J134 + J135 + J143 + J144 + J147 + J159 + J161 + J162 + J168 + J229 + J234 + J246 + J247 + J248 + J250 + J271 + J272 + J273 + J275 + J276 + J278 + J279 + J280 + J281)</f>
        <v/>
      </c>
    </row>
    <row r="283">
      <c r="A283" t="inlineStr">
        <is>
          <t>writeReg[3]: Address_register_reg[13]/Q to masterReg/register_reg_r1_0_31_24_29/RAMC_D1/WADR3sum delays + cap delay</t>
        </is>
      </c>
      <c r="E283">
        <f>1000*(E282 + J282)</f>
        <v/>
      </c>
      <c r="F283">
        <f>1000*(F282 + J282)</f>
        <v/>
      </c>
      <c r="G283">
        <f>1000*(G282 + J282)</f>
        <v/>
      </c>
      <c r="H283">
        <f>1000*(H282 + J282)</f>
        <v/>
      </c>
    </row>
    <row r="285">
      <c r="A285" t="inlineStr">
        <is>
          <t>writeReg[3]: Address_register_reg[13]/Q to masterReg/register_reg_r1_0_31_24_29/RAMC_D1/WADR3Total delay (from Vivado)</t>
        </is>
      </c>
      <c r="E285" t="inlineStr">
        <is>
          <t>1125</t>
        </is>
      </c>
      <c r="F285" t="inlineStr">
        <is>
          <t>967</t>
        </is>
      </c>
      <c r="G285" t="inlineStr">
        <is>
          <t>1912</t>
        </is>
      </c>
      <c r="H285" t="inlineStr">
        <is>
          <t>1565</t>
        </is>
      </c>
    </row>
    <row r="287">
      <c r="A287" t="inlineStr">
        <is>
          <t>INT_L_X4Y44/INT_L.WW2END2-&gt;&gt;SW2BEG2</t>
        </is>
      </c>
      <c r="B287" t="inlineStr">
        <is>
          <t>Buffer</t>
        </is>
      </c>
      <c r="C287" t="n">
        <v>1.1851186875</v>
      </c>
      <c r="D287" t="n">
        <v>0.008473000000000001</v>
      </c>
      <c r="E287" t="n">
        <v>0.041</v>
      </c>
      <c r="F287" t="n">
        <v>0.033</v>
      </c>
      <c r="G287" t="n">
        <v>0.137</v>
      </c>
      <c r="H287" t="n">
        <v>0.113</v>
      </c>
      <c r="I287">
        <f>((D293 + D304) + (D288 + D289 + D290 + D291 + D292))</f>
        <v/>
      </c>
      <c r="J287">
        <f>(((D293 + D304) + (D288 + D289 + D290 + D291 + D292))*C287)</f>
        <v/>
      </c>
    </row>
    <row r="288">
      <c r="A288" t="inlineStr">
        <is>
          <t>INT_L_X4Y44/SW2BEG2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INT_R_X3Y43/SW2END2</t>
        </is>
      </c>
      <c r="B289" t="inlineStr">
        <is>
          <t>Part of wire</t>
        </is>
      </c>
      <c r="C289" t="n">
        <v>0</v>
      </c>
      <c r="D289" t="n">
        <v>0</v>
      </c>
    </row>
    <row r="290">
      <c r="A290" t="inlineStr">
        <is>
          <t>INT_L_X4Y43/SW2A2</t>
        </is>
      </c>
      <c r="B290" t="inlineStr">
        <is>
          <t>Part of wire</t>
        </is>
      </c>
      <c r="C290" t="n">
        <v>0</v>
      </c>
      <c r="D290" t="n">
        <v>0</v>
      </c>
    </row>
    <row r="291">
      <c r="A291" t="inlineStr">
        <is>
          <t>CLBLL_L_X4Y43/CLBLL_SW2A2</t>
        </is>
      </c>
      <c r="B291" t="inlineStr">
        <is>
          <t>Part of wire</t>
        </is>
      </c>
      <c r="C291" t="n">
        <v>0.078932</v>
      </c>
      <c r="D291" t="n">
        <v>0.005896</v>
      </c>
    </row>
    <row r="292">
      <c r="A292" t="inlineStr">
        <is>
          <t>CLBLM_R_X3Y43/CLBLM_SW2A2</t>
        </is>
      </c>
      <c r="B292" t="inlineStr">
        <is>
          <t>Part of wire</t>
        </is>
      </c>
      <c r="C292" t="n">
        <v>0.090208</v>
      </c>
      <c r="D292" t="n">
        <v>0.005896</v>
      </c>
      <c r="I292">
        <f>(((D288 + D289 + D290 + D291 + D292)/2) + (D293 + D304))</f>
        <v/>
      </c>
      <c r="J292">
        <f>((C288 + C289 + C290 + C291 + C292)*(((D288 + D289 + D290 + D291 + D292)/2) + (D293 + D304)))</f>
        <v/>
      </c>
    </row>
    <row r="293">
      <c r="A293" t="inlineStr">
        <is>
          <t>INT_R_X3Y43/INT_R.SW2END2-&gt;&gt;IMUX44</t>
        </is>
      </c>
      <c r="B293" t="inlineStr">
        <is>
          <t>Buffer</t>
        </is>
      </c>
      <c r="C293" t="n">
        <v>1.6107141875</v>
      </c>
      <c r="D293" t="n">
        <v>0.007713</v>
      </c>
      <c r="E293" t="n">
        <v>0.047</v>
      </c>
      <c r="F293" t="n">
        <v>0.038</v>
      </c>
      <c r="G293" t="n">
        <v>0.138</v>
      </c>
      <c r="H293" t="n">
        <v>0.114</v>
      </c>
      <c r="I293">
        <f>((((D298) + (D297))) + (D294 + D295))</f>
        <v/>
      </c>
      <c r="J293">
        <f>(((((D298) + (D297))) + (D294 + D295))*C293)</f>
        <v/>
      </c>
    </row>
    <row r="294">
      <c r="A294" t="inlineStr">
        <is>
          <t>INT_R_X3Y43/IMUX44</t>
        </is>
      </c>
      <c r="B294" t="inlineStr">
        <is>
          <t>Part of wire</t>
        </is>
      </c>
      <c r="C294" t="n">
        <v>0</v>
      </c>
      <c r="D294" t="n">
        <v>0</v>
      </c>
    </row>
    <row r="295">
      <c r="A295" t="inlineStr">
        <is>
          <t>CLBLM_R_X3Y43/CLBLM_IMUX44</t>
        </is>
      </c>
      <c r="B295" t="inlineStr">
        <is>
          <t>Part of wire</t>
        </is>
      </c>
      <c r="C295" t="n">
        <v>0</v>
      </c>
      <c r="D295" t="n">
        <v>0</v>
      </c>
      <c r="I295">
        <f>(((D294 + D295)/2) + (((D298) + (D297))))</f>
        <v/>
      </c>
      <c r="J295">
        <f>((C294 + C295)*(((D294 + D295)/2) + (((D298) + (D297)))))</f>
        <v/>
      </c>
    </row>
    <row r="296">
      <c r="A296" t="inlineStr">
        <is>
          <t>CLBLM_R_X3Y43/CLBLM_R.CLBLM_IMUX44-&gt;CLBLM_M_D4</t>
        </is>
      </c>
      <c r="B296" t="inlineStr">
        <is>
          <t>PassTransistor</t>
        </is>
      </c>
      <c r="C296" t="n">
        <v>0</v>
      </c>
      <c r="E296" t="n">
        <v>0</v>
      </c>
      <c r="F296" t="n">
        <v>0</v>
      </c>
      <c r="G296" t="n">
        <v>0</v>
      </c>
      <c r="H296" t="n">
        <v>0</v>
      </c>
      <c r="I296">
        <f>((D298) + (D297))</f>
        <v/>
      </c>
      <c r="J296">
        <f>(((D298) + (D297))*C296)</f>
        <v/>
      </c>
    </row>
    <row r="297">
      <c r="A297" t="inlineStr">
        <is>
          <t>CLBLM_R_X3Y43/CLBLM_M_D4</t>
        </is>
      </c>
      <c r="B297" t="inlineStr">
        <is>
          <t>Part of wire</t>
        </is>
      </c>
      <c r="C297" t="n">
        <v>0</v>
      </c>
      <c r="D297" t="n">
        <v>0</v>
      </c>
      <c r="I297">
        <f>(((D297)/2) + (D298))</f>
        <v/>
      </c>
      <c r="J297">
        <f>((C297)*(((D297)/2) + (D298)))</f>
        <v/>
      </c>
    </row>
    <row r="298">
      <c r="A298" t="inlineStr">
        <is>
          <t>masterReg/register_reg_r1_0_31_0_5/RAMC_D1/WADR3</t>
        </is>
      </c>
      <c r="B298" t="inlineStr">
        <is>
          <t>Inpin</t>
        </is>
      </c>
      <c r="D298" t="n">
        <v>0</v>
      </c>
      <c r="E298" t="n">
        <v>0.118</v>
      </c>
      <c r="F298" t="n">
        <v>0.073</v>
      </c>
      <c r="G298" t="n">
        <v>0.317</v>
      </c>
      <c r="H298" t="n">
        <v>0.176</v>
      </c>
    </row>
    <row r="299">
      <c r="A299" t="inlineStr">
        <is>
          <t>writeReg[3]: Address_register_reg[13]/Q to masterReg/register_reg_r1_0_31_0_5/RAMC_D1/WADR3 sum delays</t>
        </is>
      </c>
      <c r="E299">
        <f>(E2 + E4 + E79 + E103 + E287 + E293 + E296 + E298)</f>
        <v/>
      </c>
      <c r="F299">
        <f>(F2 + F4 + F79 + F103 + F287 + F293 + F296 + F298)</f>
        <v/>
      </c>
      <c r="G299">
        <f>(G2 + G4 + G79 + G103 + G287 + G293 + G296 + G298)</f>
        <v/>
      </c>
      <c r="H299">
        <f>(H2 + H4 + H79 + H103 + H287 + H293 + H296 + H298)</f>
        <v/>
      </c>
      <c r="J299">
        <f>(J2 + J3 + J4 + J6 + J79 + J84 + J103 + J110 + J287 + J292 + J293 + J295 + J296 + J297 + J298)</f>
        <v/>
      </c>
    </row>
    <row r="300">
      <c r="A300" t="inlineStr">
        <is>
          <t>writeReg[3]: Address_register_reg[13]/Q to masterReg/register_reg_r1_0_31_0_5/RAMC_D1/WADR3sum delays + cap delay</t>
        </is>
      </c>
      <c r="E300">
        <f>1000*(E299 + J299)</f>
        <v/>
      </c>
      <c r="F300">
        <f>1000*(F299 + J299)</f>
        <v/>
      </c>
      <c r="G300">
        <f>1000*(G299 + J299)</f>
        <v/>
      </c>
      <c r="H300">
        <f>1000*(H299 + J299)</f>
        <v/>
      </c>
    </row>
    <row r="302">
      <c r="A302" t="inlineStr">
        <is>
          <t>writeReg[3]: Address_register_reg[13]/Q to masterReg/register_reg_r1_0_31_0_5/RAMC_D1/WADR3Total delay (from Vivado)</t>
        </is>
      </c>
      <c r="E302" t="inlineStr">
        <is>
          <t>528</t>
        </is>
      </c>
      <c r="F302" t="inlineStr">
        <is>
          <t>444</t>
        </is>
      </c>
      <c r="G302" t="inlineStr">
        <is>
          <t>896</t>
        </is>
      </c>
      <c r="H302" t="inlineStr">
        <is>
          <t>700</t>
        </is>
      </c>
    </row>
    <row r="304">
      <c r="A304" t="inlineStr">
        <is>
          <t>INT_R_X3Y43/INT_R.SW2END2-&gt;&gt;SL1BEG2</t>
        </is>
      </c>
      <c r="B304" t="inlineStr">
        <is>
          <t>Buffer</t>
        </is>
      </c>
      <c r="C304" t="n">
        <v>1.16220225</v>
      </c>
      <c r="D304" t="n">
        <v>0.008429000000000001</v>
      </c>
      <c r="E304" t="n">
        <v>0.054</v>
      </c>
      <c r="F304" t="n">
        <v>0.044</v>
      </c>
      <c r="G304" t="n">
        <v>0.131</v>
      </c>
      <c r="H304" t="n">
        <v>0.108</v>
      </c>
      <c r="I304">
        <f>((D307) + (D305 + D306))</f>
        <v/>
      </c>
      <c r="J304">
        <f>(((D307) + (D305 + D306))*C304)</f>
        <v/>
      </c>
    </row>
    <row r="305">
      <c r="A305" t="inlineStr">
        <is>
          <t>INT_R_X3Y43/SL1BEG2</t>
        </is>
      </c>
      <c r="B305" t="inlineStr">
        <is>
          <t>Part of wire</t>
        </is>
      </c>
      <c r="C305" t="n">
        <v>0</v>
      </c>
      <c r="D305" t="n">
        <v>0</v>
      </c>
    </row>
    <row r="306">
      <c r="A306" t="inlineStr">
        <is>
          <t>INT_R_X3Y42/SL1END2</t>
        </is>
      </c>
      <c r="B306" t="inlineStr">
        <is>
          <t>Part of wire</t>
        </is>
      </c>
      <c r="C306" t="n">
        <v>0</v>
      </c>
      <c r="D306" t="n">
        <v>0</v>
      </c>
      <c r="I306">
        <f>(((D305 + D306)/2) + (D307))</f>
        <v/>
      </c>
      <c r="J306">
        <f>((C305 + C306)*(((D305 + D306)/2) + (D307)))</f>
        <v/>
      </c>
    </row>
    <row r="307">
      <c r="A307" t="inlineStr">
        <is>
          <t>INT_R_X3Y42/INT_R.SL1END2-&gt;&gt;IMUX44</t>
        </is>
      </c>
      <c r="B307" t="inlineStr">
        <is>
          <t>Buffer</t>
        </is>
      </c>
      <c r="C307" t="n">
        <v>1.6107141875</v>
      </c>
      <c r="D307" t="n">
        <v>0.007713</v>
      </c>
      <c r="E307" t="n">
        <v>0.047</v>
      </c>
      <c r="F307" t="n">
        <v>0.038</v>
      </c>
      <c r="G307" t="n">
        <v>0.138</v>
      </c>
      <c r="H307" t="n">
        <v>0.114</v>
      </c>
      <c r="I307">
        <f>((((D312) + (D311))) + (D308 + D309))</f>
        <v/>
      </c>
      <c r="J307">
        <f>(((((D312) + (D311))) + (D308 + D309))*C307)</f>
        <v/>
      </c>
    </row>
    <row r="308">
      <c r="A308" t="inlineStr">
        <is>
          <t>INT_R_X3Y42/IMUX44</t>
        </is>
      </c>
      <c r="B308" t="inlineStr">
        <is>
          <t>Part of wire</t>
        </is>
      </c>
      <c r="C308" t="n">
        <v>0</v>
      </c>
      <c r="D308" t="n">
        <v>0</v>
      </c>
    </row>
    <row r="309">
      <c r="A309" t="inlineStr">
        <is>
          <t>CLBLM_R_X3Y42/CLBLM_IMUX44</t>
        </is>
      </c>
      <c r="B309" t="inlineStr">
        <is>
          <t>Part of wire</t>
        </is>
      </c>
      <c r="C309" t="n">
        <v>0</v>
      </c>
      <c r="D309" t="n">
        <v>0</v>
      </c>
      <c r="I309">
        <f>(((D308 + D309)/2) + (((D312) + (D311))))</f>
        <v/>
      </c>
      <c r="J309">
        <f>((C308 + C309)*(((D308 + D309)/2) + (((D312) + (D311)))))</f>
        <v/>
      </c>
    </row>
    <row r="310">
      <c r="A310" t="inlineStr">
        <is>
          <t>CLBLM_R_X3Y42/CLBLM_R.CLBLM_IMUX44-&gt;CLBLM_M_D4</t>
        </is>
      </c>
      <c r="B310" t="inlineStr">
        <is>
          <t>PassTransistor</t>
        </is>
      </c>
      <c r="C310" t="n">
        <v>0</v>
      </c>
      <c r="E310" t="n">
        <v>0</v>
      </c>
      <c r="F310" t="n">
        <v>0</v>
      </c>
      <c r="G310" t="n">
        <v>0</v>
      </c>
      <c r="H310" t="n">
        <v>0</v>
      </c>
      <c r="I310">
        <f>((D312) + (D311))</f>
        <v/>
      </c>
      <c r="J310">
        <f>(((D312) + (D311))*C310)</f>
        <v/>
      </c>
    </row>
    <row r="311">
      <c r="A311" t="inlineStr">
        <is>
          <t>CLBLM_R_X3Y42/CLBLM_M_D4</t>
        </is>
      </c>
      <c r="B311" t="inlineStr">
        <is>
          <t>Part of wire</t>
        </is>
      </c>
      <c r="C311" t="n">
        <v>0</v>
      </c>
      <c r="D311" t="n">
        <v>0</v>
      </c>
      <c r="I311">
        <f>(((D311)/2) + (D312))</f>
        <v/>
      </c>
      <c r="J311">
        <f>((C311)*(((D311)/2) + (D312)))</f>
        <v/>
      </c>
    </row>
    <row r="312">
      <c r="A312" t="inlineStr">
        <is>
          <t>masterReg/register_reg_r2_0_31_0_5/RAMC_D1/WADR3</t>
        </is>
      </c>
      <c r="B312" t="inlineStr">
        <is>
          <t>Inpin</t>
        </is>
      </c>
      <c r="D312" t="n">
        <v>0</v>
      </c>
      <c r="E312" t="n">
        <v>0.118</v>
      </c>
      <c r="F312" t="n">
        <v>0.073</v>
      </c>
      <c r="G312" t="n">
        <v>0.317</v>
      </c>
      <c r="H312" t="n">
        <v>0.176</v>
      </c>
    </row>
    <row r="313">
      <c r="A313" t="inlineStr">
        <is>
          <t>writeReg[3]: Address_register_reg[13]/Q to masterReg/register_reg_r2_0_31_0_5/RAMC_D1/WADR3 sum delays</t>
        </is>
      </c>
      <c r="E313">
        <f>(E2 + E4 + E79 + E103 + E287 + E304 + E307 + E310 + E312)</f>
        <v/>
      </c>
      <c r="F313">
        <f>(F2 + F4 + F79 + F103 + F287 + F304 + F307 + F310 + F312)</f>
        <v/>
      </c>
      <c r="G313">
        <f>(G2 + G4 + G79 + G103 + G287 + G304 + G307 + G310 + G312)</f>
        <v/>
      </c>
      <c r="H313">
        <f>(H2 + H4 + H79 + H103 + H287 + H304 + H307 + H310 + H312)</f>
        <v/>
      </c>
      <c r="J313">
        <f>(J2 + J3 + J4 + J6 + J79 + J84 + J103 + J110 + J287 + J292 + J304 + J306 + J307 + J309 + J310 + J311 + J312)</f>
        <v/>
      </c>
    </row>
    <row r="314">
      <c r="A314" t="inlineStr">
        <is>
          <t>writeReg[3]: Address_register_reg[13]/Q to masterReg/register_reg_r2_0_31_0_5/RAMC_D1/WADR3sum delays + cap delay</t>
        </is>
      </c>
      <c r="E314">
        <f>1000*(E313 + J313)</f>
        <v/>
      </c>
      <c r="F314">
        <f>1000*(F313 + J313)</f>
        <v/>
      </c>
      <c r="G314">
        <f>1000*(G313 + J313)</f>
        <v/>
      </c>
      <c r="H314">
        <f>1000*(H313 + J313)</f>
        <v/>
      </c>
    </row>
    <row r="316">
      <c r="A316" t="inlineStr">
        <is>
          <t>writeReg[3]: Address_register_reg[13]/Q to masterReg/register_reg_r2_0_31_0_5/RAMC_D1/WADR3Total delay (from Vivado)</t>
        </is>
      </c>
      <c r="E316" t="inlineStr">
        <is>
          <t>590</t>
        </is>
      </c>
      <c r="F316" t="inlineStr">
        <is>
          <t>496</t>
        </is>
      </c>
      <c r="G316" t="inlineStr">
        <is>
          <t>1004</t>
        </is>
      </c>
      <c r="H316" t="inlineStr">
        <is>
          <t>790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Type</t>
        </is>
      </c>
      <c r="C1" t="inlineStr">
        <is>
          <t>RES</t>
        </is>
      </c>
      <c r="D1" t="inlineStr">
        <is>
          <t>CAP</t>
        </is>
      </c>
      <c r="E1" t="inlineStr">
        <is>
          <t>FAST_MAX</t>
        </is>
      </c>
      <c r="F1" t="inlineStr">
        <is>
          <t>FAST_MIN</t>
        </is>
      </c>
      <c r="G1" t="inlineStr">
        <is>
          <t>SLOW_MAX</t>
        </is>
      </c>
      <c r="H1" t="inlineStr">
        <is>
          <t>SLOW_MIN</t>
        </is>
      </c>
      <c r="I1" t="inlineStr">
        <is>
          <t>Downstream C</t>
        </is>
      </c>
      <c r="J1" t="inlineStr">
        <is>
          <t>Delay from cap</t>
        </is>
      </c>
    </row>
    <row r="2">
      <c r="A2" t="inlineStr">
        <is>
          <t>CLBLM_R_X5Y44/CLBLM_M_AQ</t>
        </is>
      </c>
      <c r="B2" t="inlineStr">
        <is>
          <t>Outpin</t>
        </is>
      </c>
      <c r="C2" t="n">
        <v>1.4279375</v>
      </c>
      <c r="E2" t="n">
        <v>0</v>
      </c>
      <c r="F2" t="n">
        <v>0</v>
      </c>
      <c r="G2" t="n">
        <v>0</v>
      </c>
      <c r="H2" t="n">
        <v>0</v>
      </c>
      <c r="I2">
        <f>((((D7 + D28 + D50) + (D5 + D6))) + (D3))</f>
        <v/>
      </c>
      <c r="J2">
        <f>(C2*((((D7 + D28 + D50) + (D5 + D6))) + (D3)))</f>
        <v/>
      </c>
    </row>
    <row r="3">
      <c r="A3" t="inlineStr">
        <is>
          <t>CLBLM_R_X5Y44/CLBLM_M_AQ</t>
        </is>
      </c>
      <c r="B3" t="inlineStr">
        <is>
          <t>Part of wire</t>
        </is>
      </c>
      <c r="C3" t="n">
        <v>0</v>
      </c>
      <c r="D3" t="n">
        <v>0</v>
      </c>
      <c r="I3">
        <f>(((D3)/2) + (((D7 + D28 + D50) + (D5 + D6))))</f>
        <v/>
      </c>
      <c r="J3">
        <f>((C3)*(((D3)/2) + (((D7 + D28 + D50) + (D5 + D6)))))</f>
        <v/>
      </c>
    </row>
    <row r="4">
      <c r="A4" t="inlineStr">
        <is>
          <t>CLBLM_R_X5Y44/CLBLM_R.CLBLM_M_AQ-&gt;CLBLM_LOGIC_OUTS4</t>
        </is>
      </c>
      <c r="B4" t="inlineStr">
        <is>
          <t>PassTransistor</t>
        </is>
      </c>
      <c r="C4" t="n">
        <v>0</v>
      </c>
      <c r="E4" t="n">
        <v>0</v>
      </c>
      <c r="F4" t="n">
        <v>0</v>
      </c>
      <c r="G4" t="n">
        <v>0</v>
      </c>
      <c r="H4" t="n">
        <v>0</v>
      </c>
      <c r="I4">
        <f>((D7 + D28 + D50) + (D5 + D6))</f>
        <v/>
      </c>
      <c r="J4">
        <f>(((D7 + D28 + D50) + (D5 + D6))*C4)</f>
        <v/>
      </c>
    </row>
    <row r="5">
      <c r="A5" t="inlineStr">
        <is>
          <t>CLBLM_R_X5Y44/CLBLM_LOGIC_OUTS4</t>
        </is>
      </c>
      <c r="B5" t="inlineStr">
        <is>
          <t>Part of wire</t>
        </is>
      </c>
      <c r="C5" t="n">
        <v>0</v>
      </c>
      <c r="D5" t="n">
        <v>0</v>
      </c>
    </row>
    <row r="6">
      <c r="A6" t="inlineStr">
        <is>
          <t>INT_R_X5Y44/LOGIC_OUTS4</t>
        </is>
      </c>
      <c r="B6" t="inlineStr">
        <is>
          <t>Part of wire</t>
        </is>
      </c>
      <c r="C6" t="n">
        <v>0</v>
      </c>
      <c r="D6" t="n">
        <v>0</v>
      </c>
      <c r="I6">
        <f>(((D5 + D6)/2) + (D7 + D28 + D50))</f>
        <v/>
      </c>
      <c r="J6">
        <f>((C5 + C6)*(((D5 + D6)/2) + (D7 + D28 + D50)))</f>
        <v/>
      </c>
    </row>
    <row r="7">
      <c r="A7" t="inlineStr">
        <is>
          <t>INT_R_X5Y44/INT_R.LOGIC_OUTS4-&gt;&gt;WW2BEG0</t>
        </is>
      </c>
      <c r="B7" t="inlineStr">
        <is>
          <t>Buffer</t>
        </is>
      </c>
      <c r="C7" t="n">
        <v>1.1851186875</v>
      </c>
      <c r="D7" t="n">
        <v>0.008473000000000001</v>
      </c>
      <c r="E7" t="n">
        <v>0.063</v>
      </c>
      <c r="F7" t="n">
        <v>0.052</v>
      </c>
      <c r="G7" t="n">
        <v>0.143</v>
      </c>
      <c r="H7" t="n">
        <v>0.118</v>
      </c>
      <c r="I7">
        <f>((D13) + (D8 + D9 + D10 + D11 + D12))</f>
        <v/>
      </c>
      <c r="J7">
        <f>(((D13) + (D8 + D9 + D10 + D11 + D12))*C7)</f>
        <v/>
      </c>
    </row>
    <row r="8">
      <c r="A8" t="inlineStr">
        <is>
          <t>INT_R_X5Y44/WW2BEG0</t>
        </is>
      </c>
      <c r="B8" t="inlineStr">
        <is>
          <t>Part of wire</t>
        </is>
      </c>
      <c r="C8" t="n">
        <v>0</v>
      </c>
      <c r="D8" t="n">
        <v>0</v>
      </c>
    </row>
    <row r="9">
      <c r="A9" t="inlineStr">
        <is>
          <t>INT_R_X3Y44/WW2END0</t>
        </is>
      </c>
      <c r="B9" t="inlineStr">
        <is>
          <t>Part of wire</t>
        </is>
      </c>
      <c r="C9" t="n">
        <v>0</v>
      </c>
      <c r="D9" t="n">
        <v>0</v>
      </c>
    </row>
    <row r="10">
      <c r="A10" t="inlineStr">
        <is>
          <t>INT_L_X4Y44/WW2A0</t>
        </is>
      </c>
      <c r="B10" t="inlineStr">
        <is>
          <t>Part of wire</t>
        </is>
      </c>
      <c r="C10" t="n">
        <v>0</v>
      </c>
      <c r="D10" t="n">
        <v>0</v>
      </c>
    </row>
    <row r="11">
      <c r="A11" t="inlineStr">
        <is>
          <t>CLBLL_L_X4Y44/CLBLL_WW2END0</t>
        </is>
      </c>
      <c r="B11" t="inlineStr">
        <is>
          <t>Part of wire</t>
        </is>
      </c>
      <c r="C11" t="n">
        <v>0</v>
      </c>
      <c r="D11" t="n">
        <v>0</v>
      </c>
    </row>
    <row r="12">
      <c r="A12" t="inlineStr">
        <is>
          <t>CLBLM_R_X3Y44/CLBLM_WW2END0</t>
        </is>
      </c>
      <c r="B12" t="inlineStr">
        <is>
          <t>Part of wire</t>
        </is>
      </c>
      <c r="C12" t="n">
        <v>0</v>
      </c>
      <c r="D12" t="n">
        <v>0</v>
      </c>
      <c r="I12">
        <f>(((D8 + D9 + D10 + D11 + D12)/2) + (D13))</f>
        <v/>
      </c>
      <c r="J12">
        <f>((C8 + C9 + C10 + C11 + C12)*(((D8 + D9 + D10 + D11 + D12)/2) + (D13)))</f>
        <v/>
      </c>
    </row>
    <row r="13">
      <c r="A13" t="inlineStr">
        <is>
          <t>INT_R_X3Y44/INT_R.WW2END0-&gt;&gt;NN2BEG1</t>
        </is>
      </c>
      <c r="B13" t="inlineStr">
        <is>
          <t>Buffer</t>
        </is>
      </c>
      <c r="C13" t="n">
        <v>1.1851186875</v>
      </c>
      <c r="D13" t="n">
        <v>0.008473000000000001</v>
      </c>
      <c r="E13" t="n">
        <v>0.06</v>
      </c>
      <c r="F13" t="n">
        <v>0.05</v>
      </c>
      <c r="G13" t="n">
        <v>0.132</v>
      </c>
      <c r="H13" t="n">
        <v>0.109</v>
      </c>
      <c r="I13">
        <f>((D17) + (D14 + D15 + D16))</f>
        <v/>
      </c>
      <c r="J13">
        <f>(((D17) + (D14 + D15 + D16))*C13)</f>
        <v/>
      </c>
    </row>
    <row r="14">
      <c r="A14" t="inlineStr">
        <is>
          <t>INT_R_X3Y44/NN2BEG1</t>
        </is>
      </c>
      <c r="B14" t="inlineStr">
        <is>
          <t>Part of wire</t>
        </is>
      </c>
      <c r="C14" t="n">
        <v>0</v>
      </c>
      <c r="D14" t="n">
        <v>0</v>
      </c>
    </row>
    <row r="15">
      <c r="A15" t="inlineStr">
        <is>
          <t>INT_R_X3Y46/NN2END1</t>
        </is>
      </c>
      <c r="B15" t="inlineStr">
        <is>
          <t>Part of wire</t>
        </is>
      </c>
      <c r="C15" t="n">
        <v>0</v>
      </c>
      <c r="D15" t="n">
        <v>0</v>
      </c>
    </row>
    <row r="16">
      <c r="A16" t="inlineStr">
        <is>
          <t>INT_R_X3Y45/NN2A1</t>
        </is>
      </c>
      <c r="B16" t="inlineStr">
        <is>
          <t>Part of wire</t>
        </is>
      </c>
      <c r="C16" t="n">
        <v>0</v>
      </c>
      <c r="D16" t="n">
        <v>0</v>
      </c>
      <c r="I16">
        <f>(((D14 + D15 + D16)/2) + (D17))</f>
        <v/>
      </c>
      <c r="J16">
        <f>((C14 + C15 + C16)*(((D14 + D15 + D16)/2) + (D17)))</f>
        <v/>
      </c>
    </row>
    <row r="17">
      <c r="A17" t="inlineStr">
        <is>
          <t>INT_R_X3Y46/INT_R.NN2END1-&gt;&gt;IMUX33</t>
        </is>
      </c>
      <c r="B17" t="inlineStr">
        <is>
          <t>Buffer</t>
        </is>
      </c>
      <c r="C17" t="n">
        <v>1.6107141875</v>
      </c>
      <c r="D17" t="n">
        <v>0.007713</v>
      </c>
      <c r="E17" t="n">
        <v>0.047</v>
      </c>
      <c r="F17" t="n">
        <v>0.038</v>
      </c>
      <c r="G17" t="n">
        <v>0.138</v>
      </c>
      <c r="H17" t="n">
        <v>0.114</v>
      </c>
      <c r="I17">
        <f>((((D22) + (D21))) + (D18 + D19))</f>
        <v/>
      </c>
      <c r="J17">
        <f>(((((D22) + (D21))) + (D18 + D19))*C17)</f>
        <v/>
      </c>
    </row>
    <row r="18">
      <c r="A18" t="inlineStr">
        <is>
          <t>INT_R_X3Y46/IMUX33</t>
        </is>
      </c>
      <c r="B18" t="inlineStr">
        <is>
          <t>Part of wire</t>
        </is>
      </c>
      <c r="C18" t="n">
        <v>0</v>
      </c>
      <c r="D18" t="n">
        <v>0</v>
      </c>
    </row>
    <row r="19">
      <c r="A19" t="inlineStr">
        <is>
          <t>CLBLM_R_X3Y46/CLBLM_IMUX33</t>
        </is>
      </c>
      <c r="B19" t="inlineStr">
        <is>
          <t>Part of wire</t>
        </is>
      </c>
      <c r="C19" t="n">
        <v>0</v>
      </c>
      <c r="D19" t="n">
        <v>0</v>
      </c>
      <c r="I19">
        <f>(((D18 + D19)/2) + (((D22) + (D21))))</f>
        <v/>
      </c>
      <c r="J19">
        <f>((C18 + C19)*(((D18 + D19)/2) + (((D22) + (D21)))))</f>
        <v/>
      </c>
    </row>
    <row r="20">
      <c r="A20" t="inlineStr">
        <is>
          <t>CLBLM_R_X3Y46/CLBLM_R.CLBLM_IMUX33-&gt;CLBLM_L_C1</t>
        </is>
      </c>
      <c r="B20" t="inlineStr">
        <is>
          <t>PassTransistor</t>
        </is>
      </c>
      <c r="C20" t="n">
        <v>0</v>
      </c>
      <c r="E20" t="n">
        <v>0</v>
      </c>
      <c r="F20" t="n">
        <v>0</v>
      </c>
      <c r="G20" t="n">
        <v>0</v>
      </c>
      <c r="H20" t="n">
        <v>0</v>
      </c>
      <c r="I20">
        <f>((D22) + (D21))</f>
        <v/>
      </c>
      <c r="J20">
        <f>(((D22) + (D21))*C20)</f>
        <v/>
      </c>
    </row>
    <row r="21">
      <c r="A21" t="inlineStr">
        <is>
          <t>CLBLM_R_X3Y46/CLBLM_L_C1</t>
        </is>
      </c>
      <c r="B21" t="inlineStr">
        <is>
          <t>Part of wire</t>
        </is>
      </c>
      <c r="C21" t="n">
        <v>0</v>
      </c>
      <c r="D21" t="n">
        <v>0</v>
      </c>
      <c r="I21">
        <f>(((D21)/2) + (D22))</f>
        <v/>
      </c>
      <c r="J21">
        <f>((C21)*(((D21)/2) + (D22)))</f>
        <v/>
      </c>
    </row>
    <row r="22">
      <c r="A22" t="inlineStr">
        <is>
          <t>masterReg/readData2[31]_i_4/I3</t>
        </is>
      </c>
      <c r="B22" t="inlineStr">
        <is>
          <t>Inpin</t>
        </is>
      </c>
      <c r="D22" t="n">
        <v>0</v>
      </c>
      <c r="E22" t="n">
        <v>0.215</v>
      </c>
      <c r="F22" t="n">
        <v>0.173</v>
      </c>
      <c r="G22" t="n">
        <v>0.517</v>
      </c>
      <c r="H22" t="n">
        <v>0.417</v>
      </c>
    </row>
    <row r="23">
      <c r="A23" t="inlineStr">
        <is>
          <t>writeReg[4]: Address_register_reg[14]/Q to masterReg/readData2[31]_i_4/I3 sum delays</t>
        </is>
      </c>
      <c r="E23">
        <f>(E2 + E4 + E7 + E13 + E17 + E20 + E22)</f>
        <v/>
      </c>
      <c r="F23">
        <f>(F2 + F4 + F7 + F13 + F17 + F20 + F22)</f>
        <v/>
      </c>
      <c r="G23">
        <f>(G2 + G4 + G7 + G13 + G17 + G20 + G22)</f>
        <v/>
      </c>
      <c r="H23">
        <f>(H2 + H4 + H7 + H13 + H17 + H20 + H22)</f>
        <v/>
      </c>
      <c r="J23">
        <f>(J2 + J3 + J4 + J6 + J7 + J12 + J13 + J16 + J17 + J19 + J20 + J21 + J22)</f>
        <v/>
      </c>
    </row>
    <row r="24">
      <c r="A24" t="inlineStr">
        <is>
          <t>writeReg[4]: Address_register_reg[14]/Q to masterReg/readData2[31]_i_4/I3sum delays + cap delay</t>
        </is>
      </c>
      <c r="E24">
        <f>1000*(E23 + J23)</f>
        <v/>
      </c>
      <c r="F24">
        <f>1000*(F23 + J23)</f>
        <v/>
      </c>
      <c r="G24">
        <f>1000*(G23 + J23)</f>
        <v/>
      </c>
      <c r="H24">
        <f>1000*(H23 + J23)</f>
        <v/>
      </c>
    </row>
    <row r="26">
      <c r="A26" t="inlineStr">
        <is>
          <t>writeReg[4]: Address_register_reg[14]/Q to masterReg/readData2[31]_i_4/I3Total delay (from Vivado)</t>
        </is>
      </c>
      <c r="E26" t="inlineStr">
        <is>
          <t>437</t>
        </is>
      </c>
      <c r="F26" t="inlineStr">
        <is>
          <t>365</t>
        </is>
      </c>
      <c r="G26" t="inlineStr">
        <is>
          <t>815</t>
        </is>
      </c>
      <c r="H26" t="inlineStr">
        <is>
          <t>671</t>
        </is>
      </c>
    </row>
    <row r="28">
      <c r="A28" t="inlineStr">
        <is>
          <t>INT_R_X5Y44/INT_R.LOGIC_OUTS4-&gt;&gt;SW2BEG0</t>
        </is>
      </c>
      <c r="B28" t="inlineStr">
        <is>
          <t>Buffer</t>
        </is>
      </c>
      <c r="C28" t="n">
        <v>1.1851186875</v>
      </c>
      <c r="D28" t="n">
        <v>0.008473000000000001</v>
      </c>
      <c r="E28" t="n">
        <v>0.041</v>
      </c>
      <c r="F28" t="n">
        <v>0.033</v>
      </c>
      <c r="G28" t="n">
        <v>0.137</v>
      </c>
      <c r="H28" t="n">
        <v>0.113</v>
      </c>
      <c r="I28">
        <f>((D32) + (D29 + D30 + D31))</f>
        <v/>
      </c>
      <c r="J28">
        <f>(((D32) + (D29 + D30 + D31))*C28)</f>
        <v/>
      </c>
    </row>
    <row r="29">
      <c r="A29" t="inlineStr">
        <is>
          <t>INT_R_X5Y44/SW2BEG0</t>
        </is>
      </c>
      <c r="B29" t="inlineStr">
        <is>
          <t>Part of wire</t>
        </is>
      </c>
      <c r="C29" t="n">
        <v>0</v>
      </c>
      <c r="D29" t="n">
        <v>0</v>
      </c>
    </row>
    <row r="30">
      <c r="A30" t="inlineStr">
        <is>
          <t>INT_L_X4Y43/SW2END0</t>
        </is>
      </c>
      <c r="B30" t="inlineStr">
        <is>
          <t>Part of wire</t>
        </is>
      </c>
      <c r="C30" t="n">
        <v>0</v>
      </c>
      <c r="D30" t="n">
        <v>0</v>
      </c>
    </row>
    <row r="31">
      <c r="A31" t="inlineStr">
        <is>
          <t>INT_R_X5Y43/SW2A0</t>
        </is>
      </c>
      <c r="B31" t="inlineStr">
        <is>
          <t>Part of wire</t>
        </is>
      </c>
      <c r="C31" t="n">
        <v>0</v>
      </c>
      <c r="D31" t="n">
        <v>0</v>
      </c>
      <c r="I31">
        <f>(((D29 + D30 + D31)/2) + (D32))</f>
        <v/>
      </c>
      <c r="J31">
        <f>((C29 + C30 + C31)*(((D29 + D30 + D31)/2) + (D32)))</f>
        <v/>
      </c>
    </row>
    <row r="32">
      <c r="A32" t="inlineStr">
        <is>
          <t>INT_L_X4Y43/INT_L.SW2END0-&gt;&gt;WL1BEG_N3</t>
        </is>
      </c>
      <c r="B32" t="inlineStr">
        <is>
          <t>Buffer</t>
        </is>
      </c>
      <c r="C32" t="n">
        <v>1.16220225</v>
      </c>
      <c r="D32" t="n">
        <v>0.008429000000000001</v>
      </c>
      <c r="E32" t="n">
        <v>0.042</v>
      </c>
      <c r="F32" t="n">
        <v>0.034</v>
      </c>
      <c r="G32" t="n">
        <v>0.124</v>
      </c>
      <c r="H32" t="n">
        <v>0.103</v>
      </c>
      <c r="I32">
        <f>((D39) + (D33 + D34 + D35 + D36 + D37 + D38))</f>
        <v/>
      </c>
      <c r="J32">
        <f>(((D39) + (D33 + D34 + D35 + D36 + D37 + D38))*C32)</f>
        <v/>
      </c>
    </row>
    <row r="33">
      <c r="A33" t="inlineStr">
        <is>
          <t>INT_L_X4Y43/WL1BEG_N3</t>
        </is>
      </c>
      <c r="B33" t="inlineStr">
        <is>
          <t>Part of wire</t>
        </is>
      </c>
      <c r="C33" t="n">
        <v>0</v>
      </c>
      <c r="D33" t="n">
        <v>0</v>
      </c>
    </row>
    <row r="34">
      <c r="A34" t="inlineStr">
        <is>
          <t>INT_R_X3Y42/WL1END3</t>
        </is>
      </c>
      <c r="B34" t="inlineStr">
        <is>
          <t>Part of wire</t>
        </is>
      </c>
      <c r="C34" t="n">
        <v>0</v>
      </c>
      <c r="D34" t="n">
        <v>0</v>
      </c>
    </row>
    <row r="35">
      <c r="A35" t="inlineStr">
        <is>
          <t>INT_R_X3Y43/WL1END_N1_3</t>
        </is>
      </c>
      <c r="B35" t="inlineStr">
        <is>
          <t>Part of wire</t>
        </is>
      </c>
      <c r="C35" t="n">
        <v>0</v>
      </c>
      <c r="D35" t="n">
        <v>0</v>
      </c>
    </row>
    <row r="36">
      <c r="A36" t="inlineStr">
        <is>
          <t>INT_L_X4Y42/WL1BEG3</t>
        </is>
      </c>
      <c r="B36" t="inlineStr">
        <is>
          <t>Part of wire</t>
        </is>
      </c>
      <c r="C36" t="n">
        <v>0</v>
      </c>
      <c r="D36" t="n">
        <v>0</v>
      </c>
    </row>
    <row r="37">
      <c r="A37" t="inlineStr">
        <is>
          <t>CLBLL_L_X4Y42/CLBLL_WL1END3</t>
        </is>
      </c>
      <c r="B37" t="inlineStr">
        <is>
          <t>Part of wire</t>
        </is>
      </c>
      <c r="C37" t="n">
        <v>0.051272</v>
      </c>
      <c r="D37" t="n">
        <v>0.006105</v>
      </c>
    </row>
    <row r="38">
      <c r="A38" t="inlineStr">
        <is>
          <t>CLBLM_R_X3Y42/CLBLM_WL1END3</t>
        </is>
      </c>
      <c r="B38" t="inlineStr">
        <is>
          <t>Part of wire</t>
        </is>
      </c>
      <c r="C38" t="n">
        <v>0.058596</v>
      </c>
      <c r="D38" t="n">
        <v>0.006105</v>
      </c>
      <c r="I38">
        <f>(((D33 + D34 + D35 + D36 + D37 + D38)/2) + (D39))</f>
        <v/>
      </c>
      <c r="J38">
        <f>((C33 + C34 + C35 + C36 + C37 + C38)*(((D33 + D34 + D35 + D36 + D37 + D38)/2) + (D39)))</f>
        <v/>
      </c>
    </row>
    <row r="39">
      <c r="A39" t="inlineStr">
        <is>
          <t>INT_R_X3Y42/INT_R.WL1END3-&gt;&gt;IMUX47</t>
        </is>
      </c>
      <c r="B39" t="inlineStr">
        <is>
          <t>Buffer</t>
        </is>
      </c>
      <c r="C39" t="n">
        <v>1.6107141875</v>
      </c>
      <c r="D39" t="n">
        <v>0.007713</v>
      </c>
      <c r="E39" t="n">
        <v>0.047</v>
      </c>
      <c r="F39" t="n">
        <v>0.038</v>
      </c>
      <c r="G39" t="n">
        <v>0.138</v>
      </c>
      <c r="H39" t="n">
        <v>0.114</v>
      </c>
      <c r="I39">
        <f>((((D44) + (D43))) + (D40 + D41))</f>
        <v/>
      </c>
      <c r="J39">
        <f>(((((D44) + (D43))) + (D40 + D41))*C39)</f>
        <v/>
      </c>
    </row>
    <row r="40">
      <c r="A40" t="inlineStr">
        <is>
          <t>INT_R_X3Y42/IMUX47</t>
        </is>
      </c>
      <c r="B40" t="inlineStr">
        <is>
          <t>Part of wire</t>
        </is>
      </c>
      <c r="C40" t="n">
        <v>0</v>
      </c>
      <c r="D40" t="n">
        <v>0</v>
      </c>
    </row>
    <row r="41">
      <c r="A41" t="inlineStr">
        <is>
          <t>CLBLM_R_X3Y42/CLBLM_IMUX47</t>
        </is>
      </c>
      <c r="B41" t="inlineStr">
        <is>
          <t>Part of wire</t>
        </is>
      </c>
      <c r="C41" t="n">
        <v>0</v>
      </c>
      <c r="D41" t="n">
        <v>0</v>
      </c>
      <c r="I41">
        <f>(((D40 + D41)/2) + (((D44) + (D43))))</f>
        <v/>
      </c>
      <c r="J41">
        <f>((C40 + C41)*(((D40 + D41)/2) + (((D44) + (D43)))))</f>
        <v/>
      </c>
    </row>
    <row r="42">
      <c r="A42" t="inlineStr">
        <is>
          <t>CLBLM_R_X3Y42/CLBLM_R.CLBLM_IMUX47-&gt;CLBLM_M_D5</t>
        </is>
      </c>
      <c r="B42" t="inlineStr">
        <is>
          <t>PassTransistor</t>
        </is>
      </c>
      <c r="C42" t="n">
        <v>0</v>
      </c>
      <c r="E42" t="n">
        <v>0</v>
      </c>
      <c r="F42" t="n">
        <v>0</v>
      </c>
      <c r="G42" t="n">
        <v>0</v>
      </c>
      <c r="H42" t="n">
        <v>0</v>
      </c>
      <c r="I42">
        <f>((D44) + (D43))</f>
        <v/>
      </c>
      <c r="J42">
        <f>(((D44) + (D43))*C42)</f>
        <v/>
      </c>
    </row>
    <row r="43">
      <c r="A43" t="inlineStr">
        <is>
          <t>CLBLM_R_X3Y42/CLBLM_M_D5</t>
        </is>
      </c>
      <c r="B43" t="inlineStr">
        <is>
          <t>Part of wire</t>
        </is>
      </c>
      <c r="C43" t="n">
        <v>0</v>
      </c>
      <c r="D43" t="n">
        <v>0</v>
      </c>
      <c r="I43">
        <f>(((D43)/2) + (D44))</f>
        <v/>
      </c>
      <c r="J43">
        <f>((C43)*(((D43)/2) + (D44)))</f>
        <v/>
      </c>
    </row>
    <row r="44">
      <c r="A44" t="inlineStr">
        <is>
          <t>masterReg/register_reg_r2_0_31_0_5/RAMC_D1/WADR4</t>
        </is>
      </c>
      <c r="B44" t="inlineStr">
        <is>
          <t>Inpin</t>
        </is>
      </c>
      <c r="D44" t="n">
        <v>0</v>
      </c>
      <c r="E44" t="n">
        <v>0.052</v>
      </c>
      <c r="F44" t="n">
        <v>0.031</v>
      </c>
      <c r="G44" t="n">
        <v>0.137</v>
      </c>
      <c r="H44" t="n">
        <v>0.07199999999999999</v>
      </c>
    </row>
    <row r="45">
      <c r="A45" t="inlineStr">
        <is>
          <t>writeReg[4]: Address_register_reg[14]/Q to masterReg/register_reg_r2_0_31_0_5/RAMC_D1/WADR4 sum delays</t>
        </is>
      </c>
      <c r="E45">
        <f>(E2 + E4 + E28 + E32 + E39 + E42 + E44)</f>
        <v/>
      </c>
      <c r="F45">
        <f>(F2 + F4 + F28 + F32 + F39 + F42 + F44)</f>
        <v/>
      </c>
      <c r="G45">
        <f>(G2 + G4 + G28 + G32 + G39 + G42 + G44)</f>
        <v/>
      </c>
      <c r="H45">
        <f>(H2 + H4 + H28 + H32 + H39 + H42 + H44)</f>
        <v/>
      </c>
      <c r="J45">
        <f>(J2 + J3 + J4 + J6 + J28 + J31 + J32 + J38 + J39 + J41 + J42 + J43 + J44)</f>
        <v/>
      </c>
    </row>
    <row r="46">
      <c r="A46" t="inlineStr">
        <is>
          <t>writeReg[4]: Address_register_reg[14]/Q to masterReg/register_reg_r2_0_31_0_5/RAMC_D1/WADR4sum delays + cap delay</t>
        </is>
      </c>
      <c r="E46">
        <f>1000*(E45 + J45)</f>
        <v/>
      </c>
      <c r="F46">
        <f>1000*(F45 + J45)</f>
        <v/>
      </c>
      <c r="G46">
        <f>1000*(G45 + J45)</f>
        <v/>
      </c>
      <c r="H46">
        <f>1000*(H45 + J45)</f>
        <v/>
      </c>
    </row>
    <row r="48">
      <c r="A48" t="inlineStr">
        <is>
          <t>writeReg[4]: Address_register_reg[14]/Q to masterReg/register_reg_r2_0_31_0_5/RAMC_D1/WADR4Total delay (from Vivado)</t>
        </is>
      </c>
      <c r="E48" t="inlineStr">
        <is>
          <t>251</t>
        </is>
      </c>
      <c r="F48" t="inlineStr">
        <is>
          <t>205</t>
        </is>
      </c>
      <c r="G48" t="inlineStr">
        <is>
          <t>495</t>
        </is>
      </c>
      <c r="H48" t="inlineStr">
        <is>
          <t>387</t>
        </is>
      </c>
    </row>
    <row r="50">
      <c r="A50" t="inlineStr">
        <is>
          <t>INT_R_X5Y44/INT_R.LOGIC_OUTS4-&gt;&gt;EL1BEG_N3</t>
        </is>
      </c>
      <c r="B50" t="inlineStr">
        <is>
          <t>Buffer</t>
        </is>
      </c>
      <c r="C50" t="n">
        <v>1.16220225</v>
      </c>
      <c r="D50" t="n">
        <v>0.008429000000000001</v>
      </c>
      <c r="E50" t="n">
        <v>0.043</v>
      </c>
      <c r="F50" t="n">
        <v>0.035</v>
      </c>
      <c r="G50" t="n">
        <v>0.123</v>
      </c>
      <c r="H50" t="n">
        <v>0.102</v>
      </c>
      <c r="I50">
        <f>((D58) + (D51 + D52 + D53 + D54 + D55 + D56 + D57))</f>
        <v/>
      </c>
      <c r="J50">
        <f>(((D58) + (D51 + D52 + D53 + D54 + D55 + D56 + D57))*C50)</f>
        <v/>
      </c>
    </row>
    <row r="51">
      <c r="A51" t="inlineStr">
        <is>
          <t>INT_R_X5Y44/EL1BEG_N3</t>
        </is>
      </c>
      <c r="B51" t="inlineStr">
        <is>
          <t>Part of wire</t>
        </is>
      </c>
      <c r="C51" t="n">
        <v>0</v>
      </c>
      <c r="D51" t="n">
        <v>0</v>
      </c>
    </row>
    <row r="52">
      <c r="A52" t="inlineStr">
        <is>
          <t>INT_L_X6Y43/EL1END3</t>
        </is>
      </c>
      <c r="B52" t="inlineStr">
        <is>
          <t>Part of wire</t>
        </is>
      </c>
      <c r="C52" t="n">
        <v>0</v>
      </c>
      <c r="D52" t="n">
        <v>0</v>
      </c>
    </row>
    <row r="53">
      <c r="A53" t="inlineStr">
        <is>
          <t>INT_R_X5Y43/EL1BEG3</t>
        </is>
      </c>
      <c r="B53" t="inlineStr">
        <is>
          <t>Part of wire</t>
        </is>
      </c>
      <c r="C53" t="n">
        <v>0</v>
      </c>
      <c r="D53" t="n">
        <v>0</v>
      </c>
    </row>
    <row r="54">
      <c r="A54" t="inlineStr">
        <is>
          <t>CLBLM_R_X5Y43/CLBLM_EL1BEG3</t>
        </is>
      </c>
      <c r="B54" t="inlineStr">
        <is>
          <t>Part of wire</t>
        </is>
      </c>
      <c r="C54" t="n">
        <v>0.052151</v>
      </c>
      <c r="D54" t="n">
        <v>0.004690000000000001</v>
      </c>
    </row>
    <row r="55">
      <c r="A55" t="inlineStr">
        <is>
          <t>VBRK_X18Y45/VBRK_EL1BEG3</t>
        </is>
      </c>
      <c r="B55" t="inlineStr">
        <is>
          <t>Part of wire</t>
        </is>
      </c>
      <c r="C55" t="n">
        <v>0.01211</v>
      </c>
      <c r="D55" t="n">
        <v>0.00162</v>
      </c>
    </row>
    <row r="56">
      <c r="A56" t="inlineStr">
        <is>
          <t>BRAM_L_X6Y40/BRAM_EL1BEG3_3</t>
        </is>
      </c>
      <c r="B56" t="inlineStr">
        <is>
          <t>Part of wire</t>
        </is>
      </c>
      <c r="C56" t="n">
        <v>0.26892</v>
      </c>
      <c r="D56" t="n">
        <v>0.064292</v>
      </c>
    </row>
    <row r="57">
      <c r="A57" t="inlineStr">
        <is>
          <t>BRAM_INT_INTERFACE_L_X6Y43/INT_INTERFACE_EL1BEG3</t>
        </is>
      </c>
      <c r="B57" t="inlineStr">
        <is>
          <t>Part of wire</t>
        </is>
      </c>
      <c r="C57" t="n">
        <v>0</v>
      </c>
      <c r="D57" t="n">
        <v>0</v>
      </c>
      <c r="I57">
        <f>(((D51 + D52 + D53 + D54 + D55 + D56 + D57)/2) + (D58))</f>
        <v/>
      </c>
      <c r="J57">
        <f>((C51 + C52 + C53 + C54 + C55 + C56 + C57)*(((D51 + D52 + D53 + D54 + D55 + D56 + D57)/2) + (D58)))</f>
        <v/>
      </c>
    </row>
    <row r="58">
      <c r="A58" t="inlineStr">
        <is>
          <t>INT_L_X6Y43/INT_L.EL1END3-&gt;&gt;EE2BEG3</t>
        </is>
      </c>
      <c r="B58" t="inlineStr">
        <is>
          <t>Buffer</t>
        </is>
      </c>
      <c r="C58" t="n">
        <v>1.1851186875</v>
      </c>
      <c r="D58" t="n">
        <v>0.008473000000000001</v>
      </c>
      <c r="E58" t="n">
        <v>0.06</v>
      </c>
      <c r="F58" t="n">
        <v>0.05</v>
      </c>
      <c r="G58" t="n">
        <v>0.134</v>
      </c>
      <c r="H58" t="n">
        <v>0.111</v>
      </c>
      <c r="I58">
        <f>((D64 + D75 + D131) + (D59 + D60 + D61 + D62 + D63))</f>
        <v/>
      </c>
      <c r="J58">
        <f>(((D64 + D75 + D131) + (D59 + D60 + D61 + D62 + D63))*C58)</f>
        <v/>
      </c>
    </row>
    <row r="59">
      <c r="A59" t="inlineStr">
        <is>
          <t>INT_L_X6Y43/EE2BEG3</t>
        </is>
      </c>
      <c r="B59" t="inlineStr">
        <is>
          <t>Part of wire</t>
        </is>
      </c>
      <c r="C59" t="n">
        <v>0</v>
      </c>
      <c r="D59" t="n">
        <v>0</v>
      </c>
    </row>
    <row r="60">
      <c r="A60" t="inlineStr">
        <is>
          <t>INT_L_X8Y43/EE2END3</t>
        </is>
      </c>
      <c r="B60" t="inlineStr">
        <is>
          <t>Part of wire</t>
        </is>
      </c>
      <c r="C60" t="n">
        <v>0</v>
      </c>
      <c r="D60" t="n">
        <v>0</v>
      </c>
    </row>
    <row r="61">
      <c r="A61" t="inlineStr">
        <is>
          <t>INT_R_X7Y43/EE2A3</t>
        </is>
      </c>
      <c r="B61" t="inlineStr">
        <is>
          <t>Part of wire</t>
        </is>
      </c>
      <c r="C61" t="n">
        <v>0</v>
      </c>
      <c r="D61" t="n">
        <v>0</v>
      </c>
    </row>
    <row r="62">
      <c r="A62" t="inlineStr">
        <is>
          <t>CLBLM_R_X7Y43/CLBLM_EE2A3</t>
        </is>
      </c>
      <c r="B62" t="inlineStr">
        <is>
          <t>Part of wire</t>
        </is>
      </c>
      <c r="C62" t="n">
        <v>0</v>
      </c>
      <c r="D62" t="n">
        <v>0</v>
      </c>
    </row>
    <row r="63">
      <c r="A63" t="inlineStr">
        <is>
          <t>CLBLM_L_X8Y43/CLBLM_EE2A3</t>
        </is>
      </c>
      <c r="B63" t="inlineStr">
        <is>
          <t>Part of wire</t>
        </is>
      </c>
      <c r="C63" t="n">
        <v>0</v>
      </c>
      <c r="D63" t="n">
        <v>0</v>
      </c>
      <c r="I63">
        <f>(((D59 + D60 + D61 + D62 + D63)/2) + (D64 + D75 + D131))</f>
        <v/>
      </c>
      <c r="J63">
        <f>((C59 + C60 + C61 + C62 + C63)*(((D59 + D60 + D61 + D62 + D63)/2) + (D64 + D75 + D131)))</f>
        <v/>
      </c>
    </row>
    <row r="64">
      <c r="A64" t="inlineStr">
        <is>
          <t>INT_L_X8Y43/INT_L.EE2END3-&gt;&gt;IMUX_L47</t>
        </is>
      </c>
      <c r="B64" t="inlineStr">
        <is>
          <t>Buffer</t>
        </is>
      </c>
      <c r="C64" t="n">
        <v>1.6107141875</v>
      </c>
      <c r="D64" t="n">
        <v>0.007713</v>
      </c>
      <c r="E64" t="n">
        <v>0.047</v>
      </c>
      <c r="F64" t="n">
        <v>0.038</v>
      </c>
      <c r="G64" t="n">
        <v>0.138</v>
      </c>
      <c r="H64" t="n">
        <v>0.114</v>
      </c>
      <c r="I64">
        <f>((((D69) + (D68))) + (D65 + D66))</f>
        <v/>
      </c>
      <c r="J64">
        <f>(((((D69) + (D68))) + (D65 + D66))*C64)</f>
        <v/>
      </c>
    </row>
    <row r="65">
      <c r="A65" t="inlineStr">
        <is>
          <t>INT_L_X8Y43/IMUX_L47</t>
        </is>
      </c>
      <c r="B65" t="inlineStr">
        <is>
          <t>Part of wire</t>
        </is>
      </c>
      <c r="C65" t="n">
        <v>0</v>
      </c>
      <c r="D65" t="n">
        <v>0</v>
      </c>
    </row>
    <row r="66">
      <c r="A66" t="inlineStr">
        <is>
          <t>CLBLM_L_X8Y43/CLBLM_IMUX47</t>
        </is>
      </c>
      <c r="B66" t="inlineStr">
        <is>
          <t>Part of wire</t>
        </is>
      </c>
      <c r="C66" t="n">
        <v>0</v>
      </c>
      <c r="D66" t="n">
        <v>0</v>
      </c>
      <c r="I66">
        <f>(((D65 + D66)/2) + (((D69) + (D68))))</f>
        <v/>
      </c>
      <c r="J66">
        <f>((C65 + C66)*(((D65 + D66)/2) + (((D69) + (D68)))))</f>
        <v/>
      </c>
    </row>
    <row r="67">
      <c r="A67" t="inlineStr">
        <is>
          <t>CLBLM_L_X8Y43/CLBLM_L.CLBLM_IMUX47-&gt;CLBLM_M_D5</t>
        </is>
      </c>
      <c r="B67" t="inlineStr">
        <is>
          <t>PassTransistor</t>
        </is>
      </c>
      <c r="C67" t="n">
        <v>0</v>
      </c>
      <c r="E67" t="n">
        <v>0</v>
      </c>
      <c r="F67" t="n">
        <v>0</v>
      </c>
      <c r="G67" t="n">
        <v>0</v>
      </c>
      <c r="H67" t="n">
        <v>0</v>
      </c>
      <c r="I67">
        <f>((D69) + (D68))</f>
        <v/>
      </c>
      <c r="J67">
        <f>(((D69) + (D68))*C67)</f>
        <v/>
      </c>
    </row>
    <row r="68">
      <c r="A68" t="inlineStr">
        <is>
          <t>CLBLM_L_X8Y43/CLBLM_M_D5</t>
        </is>
      </c>
      <c r="B68" t="inlineStr">
        <is>
          <t>Part of wire</t>
        </is>
      </c>
      <c r="C68" t="n">
        <v>0</v>
      </c>
      <c r="D68" t="n">
        <v>0</v>
      </c>
      <c r="I68">
        <f>(((D68)/2) + (D69))</f>
        <v/>
      </c>
      <c r="J68">
        <f>((C68)*(((D68)/2) + (D69)))</f>
        <v/>
      </c>
    </row>
    <row r="69">
      <c r="A69" t="inlineStr">
        <is>
          <t>masterReg/register_reg_r2_0_31_6_11/RAMC_D1/WADR4</t>
        </is>
      </c>
      <c r="B69" t="inlineStr">
        <is>
          <t>Inpin</t>
        </is>
      </c>
      <c r="D69" t="n">
        <v>0</v>
      </c>
      <c r="E69" t="n">
        <v>0.052</v>
      </c>
      <c r="F69" t="n">
        <v>0.031</v>
      </c>
      <c r="G69" t="n">
        <v>0.137</v>
      </c>
      <c r="H69" t="n">
        <v>0.07199999999999999</v>
      </c>
    </row>
    <row r="70">
      <c r="A70" t="inlineStr">
        <is>
          <t>writeReg[4]: Address_register_reg[14]/Q to masterReg/register_reg_r2_0_31_6_11/RAMC_D1/WADR4 sum delays</t>
        </is>
      </c>
      <c r="E70">
        <f>(E2 + E4 + E50 + E58 + E64 + E67 + E69)</f>
        <v/>
      </c>
      <c r="F70">
        <f>(F2 + F4 + F50 + F58 + F64 + F67 + F69)</f>
        <v/>
      </c>
      <c r="G70">
        <f>(G2 + G4 + G50 + G58 + G64 + G67 + G69)</f>
        <v/>
      </c>
      <c r="H70">
        <f>(H2 + H4 + H50 + H58 + H64 + H67 + H69)</f>
        <v/>
      </c>
      <c r="J70">
        <f>(J2 + J3 + J4 + J6 + J50 + J57 + J58 + J63 + J64 + J66 + J67 + J68 + J69)</f>
        <v/>
      </c>
    </row>
    <row r="71">
      <c r="A71" t="inlineStr">
        <is>
          <t>writeReg[4]: Address_register_reg[14]/Q to masterReg/register_reg_r2_0_31_6_11/RAMC_D1/WADR4sum delays + cap delay</t>
        </is>
      </c>
      <c r="E71">
        <f>1000*(E70 + J70)</f>
        <v/>
      </c>
      <c r="F71">
        <f>1000*(F70 + J70)</f>
        <v/>
      </c>
      <c r="G71">
        <f>1000*(G70 + J70)</f>
        <v/>
      </c>
      <c r="H71">
        <f>1000*(H70 + J70)</f>
        <v/>
      </c>
    </row>
    <row r="73">
      <c r="A73" t="inlineStr">
        <is>
          <t>writeReg[4]: Address_register_reg[14]/Q to masterReg/register_reg_r2_0_31_6_11/RAMC_D1/WADR4Total delay (from Vivado)</t>
        </is>
      </c>
      <c r="E73" t="inlineStr">
        <is>
          <t>362</t>
        </is>
      </c>
      <c r="F73" t="inlineStr">
        <is>
          <t>314</t>
        </is>
      </c>
      <c r="G73" t="inlineStr">
        <is>
          <t>583</t>
        </is>
      </c>
      <c r="H73" t="inlineStr">
        <is>
          <t>476</t>
        </is>
      </c>
    </row>
    <row r="75">
      <c r="A75" t="inlineStr">
        <is>
          <t>INT_L_X8Y43/INT_L.EE2END3-&gt;&gt;WR1BEG_S0</t>
        </is>
      </c>
      <c r="B75" t="inlineStr">
        <is>
          <t>Buffer</t>
        </is>
      </c>
      <c r="C75" t="n">
        <v>1.16220225</v>
      </c>
      <c r="D75" t="n">
        <v>0.008429000000000001</v>
      </c>
      <c r="E75" t="n">
        <v>0.043</v>
      </c>
      <c r="F75" t="n">
        <v>0.035</v>
      </c>
      <c r="G75" t="n">
        <v>0.124</v>
      </c>
      <c r="H75" t="n">
        <v>0.103</v>
      </c>
      <c r="I75">
        <f>((D82 + D93) + (D76 + D77 + D78 + D79 + D80 + D81))</f>
        <v/>
      </c>
      <c r="J75">
        <f>(((D82 + D93) + (D76 + D77 + D78 + D79 + D80 + D81))*C75)</f>
        <v/>
      </c>
    </row>
    <row r="76">
      <c r="A76" t="inlineStr">
        <is>
          <t>INT_L_X8Y43/WR1BEG_S0</t>
        </is>
      </c>
      <c r="B76" t="inlineStr">
        <is>
          <t>Part of wire</t>
        </is>
      </c>
      <c r="C76" t="n">
        <v>0</v>
      </c>
      <c r="D76" t="n">
        <v>0</v>
      </c>
    </row>
    <row r="77">
      <c r="A77" t="inlineStr">
        <is>
          <t>INT_R_X7Y44/WR1END0</t>
        </is>
      </c>
      <c r="B77" t="inlineStr">
        <is>
          <t>Part of wire</t>
        </is>
      </c>
      <c r="C77" t="n">
        <v>0</v>
      </c>
      <c r="D77" t="n">
        <v>0</v>
      </c>
    </row>
    <row r="78">
      <c r="A78" t="inlineStr">
        <is>
          <t>INT_R_X7Y43/WR1END_S1_0</t>
        </is>
      </c>
      <c r="B78" t="inlineStr">
        <is>
          <t>Part of wire</t>
        </is>
      </c>
      <c r="C78" t="n">
        <v>0</v>
      </c>
      <c r="D78" t="n">
        <v>0</v>
      </c>
    </row>
    <row r="79">
      <c r="A79" t="inlineStr">
        <is>
          <t>INT_L_X8Y44/WR1BEG0</t>
        </is>
      </c>
      <c r="B79" t="inlineStr">
        <is>
          <t>Part of wire</t>
        </is>
      </c>
      <c r="C79" t="n">
        <v>0</v>
      </c>
      <c r="D79" t="n">
        <v>0</v>
      </c>
    </row>
    <row r="80">
      <c r="A80" t="inlineStr">
        <is>
          <t>CLBLM_L_X8Y44/CLBLM_WR1END0</t>
        </is>
      </c>
      <c r="B80" t="inlineStr">
        <is>
          <t>Part of wire</t>
        </is>
      </c>
      <c r="C80" t="n">
        <v>0.09451000000000001</v>
      </c>
      <c r="D80" t="n">
        <v>0.005801</v>
      </c>
    </row>
    <row r="81">
      <c r="A81" t="inlineStr">
        <is>
          <t>CLBLM_R_X7Y44/CLBLM_WR1END0</t>
        </is>
      </c>
      <c r="B81" t="inlineStr">
        <is>
          <t>Part of wire</t>
        </is>
      </c>
      <c r="C81" t="n">
        <v>0.09451000000000001</v>
      </c>
      <c r="D81" t="n">
        <v>0.005801</v>
      </c>
      <c r="I81">
        <f>(((D76 + D77 + D78 + D79 + D80 + D81)/2) + (D82 + D93))</f>
        <v/>
      </c>
      <c r="J81">
        <f>((C76 + C77 + C78 + C79 + C80 + C81)*(((D76 + D77 + D78 + D79 + D80 + D81)/2) + (D82 + D93)))</f>
        <v/>
      </c>
    </row>
    <row r="82">
      <c r="A82" t="inlineStr">
        <is>
          <t>INT_R_X7Y43/INT_R.WR1END_S1_0-&gt;&gt;IMUX47</t>
        </is>
      </c>
      <c r="B82" t="inlineStr">
        <is>
          <t>Buffer</t>
        </is>
      </c>
      <c r="C82" t="n">
        <v>1.6107141875</v>
      </c>
      <c r="D82" t="n">
        <v>0.007713</v>
      </c>
      <c r="E82" t="n">
        <v>0.047</v>
      </c>
      <c r="F82" t="n">
        <v>0.038</v>
      </c>
      <c r="G82" t="n">
        <v>0.138</v>
      </c>
      <c r="H82" t="n">
        <v>0.114</v>
      </c>
      <c r="I82">
        <f>((((D87) + (D86))) + (D83 + D84))</f>
        <v/>
      </c>
      <c r="J82">
        <f>(((((D87) + (D86))) + (D83 + D84))*C82)</f>
        <v/>
      </c>
    </row>
    <row r="83">
      <c r="A83" t="inlineStr">
        <is>
          <t>INT_R_X7Y43/IMUX47</t>
        </is>
      </c>
      <c r="B83" t="inlineStr">
        <is>
          <t>Part of wire</t>
        </is>
      </c>
      <c r="C83" t="n">
        <v>0</v>
      </c>
      <c r="D83" t="n">
        <v>0</v>
      </c>
    </row>
    <row r="84">
      <c r="A84" t="inlineStr">
        <is>
          <t>CLBLM_R_X7Y43/CLBLM_IMUX47</t>
        </is>
      </c>
      <c r="B84" t="inlineStr">
        <is>
          <t>Part of wire</t>
        </is>
      </c>
      <c r="C84" t="n">
        <v>0</v>
      </c>
      <c r="D84" t="n">
        <v>0</v>
      </c>
      <c r="I84">
        <f>(((D83 + D84)/2) + (((D87) + (D86))))</f>
        <v/>
      </c>
      <c r="J84">
        <f>((C83 + C84)*(((D83 + D84)/2) + (((D87) + (D86)))))</f>
        <v/>
      </c>
    </row>
    <row r="85">
      <c r="A85" t="inlineStr">
        <is>
          <t>CLBLM_R_X7Y43/CLBLM_R.CLBLM_IMUX47-&gt;CLBLM_M_D5</t>
        </is>
      </c>
      <c r="B85" t="inlineStr">
        <is>
          <t>PassTransistor</t>
        </is>
      </c>
      <c r="C85" t="n">
        <v>0</v>
      </c>
      <c r="E85" t="n">
        <v>0</v>
      </c>
      <c r="F85" t="n">
        <v>0</v>
      </c>
      <c r="G85" t="n">
        <v>0</v>
      </c>
      <c r="H85" t="n">
        <v>0</v>
      </c>
      <c r="I85">
        <f>((D87) + (D86))</f>
        <v/>
      </c>
      <c r="J85">
        <f>(((D87) + (D86))*C85)</f>
        <v/>
      </c>
    </row>
    <row r="86">
      <c r="A86" t="inlineStr">
        <is>
          <t>CLBLM_R_X7Y43/CLBLM_M_D5</t>
        </is>
      </c>
      <c r="B86" t="inlineStr">
        <is>
          <t>Part of wire</t>
        </is>
      </c>
      <c r="C86" t="n">
        <v>0</v>
      </c>
      <c r="D86" t="n">
        <v>0</v>
      </c>
      <c r="I86">
        <f>(((D86)/2) + (D87))</f>
        <v/>
      </c>
      <c r="J86">
        <f>((C86)*(((D86)/2) + (D87)))</f>
        <v/>
      </c>
    </row>
    <row r="87">
      <c r="A87" t="inlineStr">
        <is>
          <t>masterReg/register_reg_r1_0_31_6_11/RAMC_D1/WADR4</t>
        </is>
      </c>
      <c r="B87" t="inlineStr">
        <is>
          <t>Inpin</t>
        </is>
      </c>
      <c r="D87" t="n">
        <v>0</v>
      </c>
      <c r="E87" t="n">
        <v>0.052</v>
      </c>
      <c r="F87" t="n">
        <v>0.031</v>
      </c>
      <c r="G87" t="n">
        <v>0.137</v>
      </c>
      <c r="H87" t="n">
        <v>0.07199999999999999</v>
      </c>
    </row>
    <row r="88">
      <c r="A88" t="inlineStr">
        <is>
          <t>writeReg[4]: Address_register_reg[14]/Q to masterReg/register_reg_r1_0_31_6_11/RAMC_D1/WADR4 sum delays</t>
        </is>
      </c>
      <c r="E88">
        <f>(E2 + E4 + E50 + E58 + E75 + E82 + E85 + E87)</f>
        <v/>
      </c>
      <c r="F88">
        <f>(F2 + F4 + F50 + F58 + F75 + F82 + F85 + F87)</f>
        <v/>
      </c>
      <c r="G88">
        <f>(G2 + G4 + G50 + G58 + G75 + G82 + G85 + G87)</f>
        <v/>
      </c>
      <c r="H88">
        <f>(H2 + H4 + H50 + H58 + H75 + H82 + H85 + H87)</f>
        <v/>
      </c>
      <c r="J88">
        <f>(J2 + J3 + J4 + J6 + J50 + J57 + J58 + J63 + J75 + J81 + J82 + J84 + J85 + J86 + J87)</f>
        <v/>
      </c>
    </row>
    <row r="89">
      <c r="A89" t="inlineStr">
        <is>
          <t>writeReg[4]: Address_register_reg[14]/Q to masterReg/register_reg_r1_0_31_6_11/RAMC_D1/WADR4sum delays + cap delay</t>
        </is>
      </c>
      <c r="E89">
        <f>1000*(E88 + J88)</f>
        <v/>
      </c>
      <c r="F89">
        <f>1000*(F88 + J88)</f>
        <v/>
      </c>
      <c r="G89">
        <f>1000*(G88 + J88)</f>
        <v/>
      </c>
      <c r="H89">
        <f>1000*(H88 + J88)</f>
        <v/>
      </c>
    </row>
    <row r="91">
      <c r="A91" t="inlineStr">
        <is>
          <t>writeReg[4]: Address_register_reg[14]/Q to masterReg/register_reg_r1_0_31_6_11/RAMC_D1/WADR4Total delay (from Vivado)</t>
        </is>
      </c>
      <c r="E91" t="inlineStr">
        <is>
          <t>441</t>
        </is>
      </c>
      <c r="F91" t="inlineStr">
        <is>
          <t>385</t>
        </is>
      </c>
      <c r="G91" t="inlineStr">
        <is>
          <t>722</t>
        </is>
      </c>
      <c r="H91" t="inlineStr">
        <is>
          <t>597</t>
        </is>
      </c>
    </row>
    <row r="93">
      <c r="A93" t="inlineStr">
        <is>
          <t>INT_R_X7Y43/INT_R.WR1END_S1_0-&gt;&gt;WW2BEG3</t>
        </is>
      </c>
      <c r="B93" t="inlineStr">
        <is>
          <t>Buffer</t>
        </is>
      </c>
      <c r="C93" t="n">
        <v>1.1851186875</v>
      </c>
      <c r="D93" t="n">
        <v>0.008473000000000001</v>
      </c>
      <c r="E93" t="n">
        <v>0.063</v>
      </c>
      <c r="F93" t="n">
        <v>0.052</v>
      </c>
      <c r="G93" t="n">
        <v>0.142</v>
      </c>
      <c r="H93" t="n">
        <v>0.118</v>
      </c>
      <c r="I93">
        <f>((D102 + D113) + (D94 + D95 + D96 + D97 + D98 + D99 + D100 + D101))</f>
        <v/>
      </c>
      <c r="J93">
        <f>(((D102 + D113) + (D94 + D95 + D96 + D97 + D98 + D99 + D100 + D101))*C93)</f>
        <v/>
      </c>
    </row>
    <row r="94">
      <c r="A94" t="inlineStr">
        <is>
          <t>INT_R_X7Y43/WW2BEG3</t>
        </is>
      </c>
      <c r="B94" t="inlineStr">
        <is>
          <t>Part of wire</t>
        </is>
      </c>
      <c r="C94" t="n">
        <v>0</v>
      </c>
      <c r="D94" t="n">
        <v>0</v>
      </c>
    </row>
    <row r="95">
      <c r="A95" t="inlineStr">
        <is>
          <t>INT_R_X5Y43/WW2END3</t>
        </is>
      </c>
      <c r="B95" t="inlineStr">
        <is>
          <t>Part of wire</t>
        </is>
      </c>
      <c r="C95" t="n">
        <v>0</v>
      </c>
      <c r="D95" t="n">
        <v>0</v>
      </c>
    </row>
    <row r="96">
      <c r="A96" t="inlineStr">
        <is>
          <t>INT_R_X5Y44/WW2END_N0_3</t>
        </is>
      </c>
      <c r="B96" t="inlineStr">
        <is>
          <t>Part of wire</t>
        </is>
      </c>
      <c r="C96" t="n">
        <v>0</v>
      </c>
      <c r="D96" t="n">
        <v>0</v>
      </c>
    </row>
    <row r="97">
      <c r="A97" t="inlineStr">
        <is>
          <t>INT_L_X6Y43/WW2A3</t>
        </is>
      </c>
      <c r="B97" t="inlineStr">
        <is>
          <t>Part of wire</t>
        </is>
      </c>
      <c r="C97" t="n">
        <v>0</v>
      </c>
      <c r="D97" t="n">
        <v>0</v>
      </c>
    </row>
    <row r="98">
      <c r="A98" t="inlineStr">
        <is>
          <t>BRAM_INT_INTERFACE_L_X6Y43/INT_INTERFACE_WW2END3</t>
        </is>
      </c>
      <c r="B98" t="inlineStr">
        <is>
          <t>Part of wire</t>
        </is>
      </c>
      <c r="C98" t="n">
        <v>0</v>
      </c>
      <c r="D98" t="n">
        <v>0</v>
      </c>
    </row>
    <row r="99">
      <c r="A99" t="inlineStr">
        <is>
          <t>BRAM_L_X6Y40/BRAM_WW2END3_3</t>
        </is>
      </c>
      <c r="B99" t="inlineStr">
        <is>
          <t>Part of wire</t>
        </is>
      </c>
      <c r="C99" t="n">
        <v>0.26892</v>
      </c>
      <c r="D99" t="n">
        <v>0.06043</v>
      </c>
    </row>
    <row r="100">
      <c r="A100" t="inlineStr">
        <is>
          <t>VBRK_X18Y45/VBRK_WW2END3</t>
        </is>
      </c>
      <c r="B100" t="inlineStr">
        <is>
          <t>Part of wire</t>
        </is>
      </c>
      <c r="C100" t="n">
        <v>0.01211</v>
      </c>
      <c r="D100" t="n">
        <v>0.00162</v>
      </c>
    </row>
    <row r="101">
      <c r="A101" t="inlineStr">
        <is>
          <t>CLBLM_R_X5Y43/CLBLM_WW2END3</t>
        </is>
      </c>
      <c r="B101" t="inlineStr">
        <is>
          <t>Part of wire</t>
        </is>
      </c>
      <c r="C101" t="n">
        <v>0</v>
      </c>
      <c r="D101" t="n">
        <v>0</v>
      </c>
      <c r="I101">
        <f>(((D94 + D95 + D96 + D97 + D98 + D99 + D100 + D101)/2) + (D102 + D113))</f>
        <v/>
      </c>
      <c r="J101">
        <f>((C94 + C95 + C96 + C97 + C98 + C99 + C100 + C101)*(((D94 + D95 + D96 + D97 + D98 + D99 + D100 + D101)/2) + (D102 + D113)))</f>
        <v/>
      </c>
    </row>
    <row r="102">
      <c r="A102" t="inlineStr">
        <is>
          <t>INT_R_X5Y44/INT_R.WW2END_N0_3-&gt;&gt;IMUX24</t>
        </is>
      </c>
      <c r="B102" t="inlineStr">
        <is>
          <t>Buffer</t>
        </is>
      </c>
      <c r="C102" t="n">
        <v>1.6107141875</v>
      </c>
      <c r="D102" t="n">
        <v>0.007713</v>
      </c>
      <c r="E102" t="n">
        <v>0.047</v>
      </c>
      <c r="F102" t="n">
        <v>0.038</v>
      </c>
      <c r="G102" t="n">
        <v>0.138</v>
      </c>
      <c r="H102" t="n">
        <v>0.114</v>
      </c>
      <c r="I102">
        <f>((((D107) + (D106))) + (D103 + D104))</f>
        <v/>
      </c>
      <c r="J102">
        <f>(((((D107) + (D106))) + (D103 + D104))*C102)</f>
        <v/>
      </c>
    </row>
    <row r="103">
      <c r="A103" t="inlineStr">
        <is>
          <t>INT_R_X5Y44/IMUX24</t>
        </is>
      </c>
      <c r="B103" t="inlineStr">
        <is>
          <t>Part of wire</t>
        </is>
      </c>
      <c r="C103" t="n">
        <v>0</v>
      </c>
      <c r="D103" t="n">
        <v>0</v>
      </c>
    </row>
    <row r="104">
      <c r="A104" t="inlineStr">
        <is>
          <t>CLBLM_R_X5Y44/CLBLM_IMUX24</t>
        </is>
      </c>
      <c r="B104" t="inlineStr">
        <is>
          <t>Part of wire</t>
        </is>
      </c>
      <c r="C104" t="n">
        <v>0</v>
      </c>
      <c r="D104" t="n">
        <v>0</v>
      </c>
      <c r="I104">
        <f>(((D103 + D104)/2) + (((D107) + (D106))))</f>
        <v/>
      </c>
      <c r="J104">
        <f>((C103 + C104)*(((D103 + D104)/2) + (((D107) + (D106)))))</f>
        <v/>
      </c>
    </row>
    <row r="105">
      <c r="A105" t="inlineStr">
        <is>
          <t>CLBLM_R_X5Y44/CLBLM_R.CLBLM_IMUX24-&gt;CLBLM_M_B5</t>
        </is>
      </c>
      <c r="B105" t="inlineStr">
        <is>
          <t>PassTransistor</t>
        </is>
      </c>
      <c r="C105" t="n">
        <v>0</v>
      </c>
      <c r="E105" t="n">
        <v>0</v>
      </c>
      <c r="F105" t="n">
        <v>0</v>
      </c>
      <c r="G105" t="n">
        <v>0</v>
      </c>
      <c r="H105" t="n">
        <v>0</v>
      </c>
      <c r="I105">
        <f>((D107) + (D106))</f>
        <v/>
      </c>
      <c r="J105">
        <f>(((D107) + (D106))*C105)</f>
        <v/>
      </c>
    </row>
    <row r="106">
      <c r="A106" t="inlineStr">
        <is>
          <t>CLBLM_R_X5Y44/CLBLM_M_B5</t>
        </is>
      </c>
      <c r="B106" t="inlineStr">
        <is>
          <t>Part of wire</t>
        </is>
      </c>
      <c r="C106" t="n">
        <v>0</v>
      </c>
      <c r="D106" t="n">
        <v>0</v>
      </c>
      <c r="I106">
        <f>(((D106)/2) + (D107))</f>
        <v/>
      </c>
      <c r="J106">
        <f>((C106)*(((D106)/2) + (D107)))</f>
        <v/>
      </c>
    </row>
    <row r="107">
      <c r="A107" t="inlineStr">
        <is>
          <t>masterReg/readData1[31]_i_2/I3</t>
        </is>
      </c>
      <c r="B107" t="inlineStr">
        <is>
          <t>Inpin</t>
        </is>
      </c>
      <c r="D107" t="n">
        <v>0</v>
      </c>
      <c r="E107" t="n">
        <v>0.052</v>
      </c>
      <c r="F107" t="n">
        <v>0.042</v>
      </c>
      <c r="G107" t="n">
        <v>0.137</v>
      </c>
      <c r="H107" t="n">
        <v>0.111</v>
      </c>
    </row>
    <row r="108">
      <c r="A108" t="inlineStr">
        <is>
          <t>writeReg[4]: Address_register_reg[14]/Q to masterReg/readData1[31]_i_2/I3 sum delays</t>
        </is>
      </c>
      <c r="E108">
        <f>(E2 + E4 + E50 + E58 + E75 + E93 + E102 + E105 + E107)</f>
        <v/>
      </c>
      <c r="F108">
        <f>(F2 + F4 + F50 + F58 + F75 + F93 + F102 + F105 + F107)</f>
        <v/>
      </c>
      <c r="G108">
        <f>(G2 + G4 + G50 + G58 + G75 + G93 + G102 + G105 + G107)</f>
        <v/>
      </c>
      <c r="H108">
        <f>(H2 + H4 + H50 + H58 + H75 + H93 + H102 + H105 + H107)</f>
        <v/>
      </c>
      <c r="J108">
        <f>(J2 + J3 + J4 + J6 + J50 + J57 + J58 + J63 + J75 + J81 + J93 + J101 + J102 + J104 + J105 + J106 + J107)</f>
        <v/>
      </c>
    </row>
    <row r="109">
      <c r="A109" t="inlineStr">
        <is>
          <t>writeReg[4]: Address_register_reg[14]/Q to masterReg/readData1[31]_i_2/I3sum delays + cap delay</t>
        </is>
      </c>
      <c r="E109">
        <f>1000*(E108 + J108)</f>
        <v/>
      </c>
      <c r="F109">
        <f>1000*(F108 + J108)</f>
        <v/>
      </c>
      <c r="G109">
        <f>1000*(G108 + J108)</f>
        <v/>
      </c>
      <c r="H109">
        <f>1000*(H108 + J108)</f>
        <v/>
      </c>
    </row>
    <row r="111">
      <c r="A111" t="inlineStr">
        <is>
          <t>writeReg[4]: Address_register_reg[14]/Q to masterReg/readData1[31]_i_2/I3Total delay (from Vivado)</t>
        </is>
      </c>
      <c r="E111" t="inlineStr">
        <is>
          <t>599</t>
        </is>
      </c>
      <c r="F111" t="inlineStr">
        <is>
          <t>543</t>
        </is>
      </c>
      <c r="G111" t="inlineStr">
        <is>
          <t>928</t>
        </is>
      </c>
      <c r="H111" t="inlineStr">
        <is>
          <t>814</t>
        </is>
      </c>
    </row>
    <row r="113">
      <c r="A113" t="inlineStr">
        <is>
          <t>INT_R_X5Y43/INT_R.WW2END3-&gt;&gt;WW2BEG3</t>
        </is>
      </c>
      <c r="B113" t="inlineStr">
        <is>
          <t>Buffer</t>
        </is>
      </c>
      <c r="C113" t="n">
        <v>1.1851186875</v>
      </c>
      <c r="D113" t="n">
        <v>0.008473000000000001</v>
      </c>
      <c r="E113" t="n">
        <v>0.063</v>
      </c>
      <c r="F113" t="n">
        <v>0.052</v>
      </c>
      <c r="G113" t="n">
        <v>0.142</v>
      </c>
      <c r="H113" t="n">
        <v>0.118</v>
      </c>
      <c r="I113">
        <f>((D120) + (D114 + D115 + D116 + D117 + D118 + D119))</f>
        <v/>
      </c>
      <c r="J113">
        <f>(((D120) + (D114 + D115 + D116 + D117 + D118 + D119))*C113)</f>
        <v/>
      </c>
    </row>
    <row r="114">
      <c r="A114" t="inlineStr">
        <is>
          <t>INT_R_X5Y43/WW2BEG3</t>
        </is>
      </c>
      <c r="B114" t="inlineStr">
        <is>
          <t>Part of wire</t>
        </is>
      </c>
      <c r="C114" t="n">
        <v>0</v>
      </c>
      <c r="D114" t="n">
        <v>0</v>
      </c>
    </row>
    <row r="115">
      <c r="A115" t="inlineStr">
        <is>
          <t>INT_R_X3Y43/WW2END3</t>
        </is>
      </c>
      <c r="B115" t="inlineStr">
        <is>
          <t>Part of wire</t>
        </is>
      </c>
      <c r="C115" t="n">
        <v>0</v>
      </c>
      <c r="D115" t="n">
        <v>0</v>
      </c>
    </row>
    <row r="116">
      <c r="A116" t="inlineStr">
        <is>
          <t>INT_R_X3Y44/WW2END_N0_3</t>
        </is>
      </c>
      <c r="B116" t="inlineStr">
        <is>
          <t>Part of wire</t>
        </is>
      </c>
      <c r="C116" t="n">
        <v>0</v>
      </c>
      <c r="D116" t="n">
        <v>0</v>
      </c>
    </row>
    <row r="117">
      <c r="A117" t="inlineStr">
        <is>
          <t>INT_L_X4Y43/WW2A3</t>
        </is>
      </c>
      <c r="B117" t="inlineStr">
        <is>
          <t>Part of wire</t>
        </is>
      </c>
      <c r="C117" t="n">
        <v>0</v>
      </c>
      <c r="D117" t="n">
        <v>0</v>
      </c>
    </row>
    <row r="118">
      <c r="A118" t="inlineStr">
        <is>
          <t>CLBLL_L_X4Y43/CLBLL_WW2END3</t>
        </is>
      </c>
      <c r="B118" t="inlineStr">
        <is>
          <t>Part of wire</t>
        </is>
      </c>
      <c r="C118" t="n">
        <v>0</v>
      </c>
      <c r="D118" t="n">
        <v>0</v>
      </c>
    </row>
    <row r="119">
      <c r="A119" t="inlineStr">
        <is>
          <t>CLBLM_R_X3Y43/CLBLM_WW2END3</t>
        </is>
      </c>
      <c r="B119" t="inlineStr">
        <is>
          <t>Part of wire</t>
        </is>
      </c>
      <c r="C119" t="n">
        <v>0</v>
      </c>
      <c r="D119" t="n">
        <v>0</v>
      </c>
      <c r="I119">
        <f>(((D114 + D115 + D116 + D117 + D118 + D119)/2) + (D120))</f>
        <v/>
      </c>
      <c r="J119">
        <f>((C114 + C115 + C116 + C117 + C118 + C119)*(((D114 + D115 + D116 + D117 + D118 + D119)/2) + (D120)))</f>
        <v/>
      </c>
    </row>
    <row r="120">
      <c r="A120" t="inlineStr">
        <is>
          <t>INT_R_X3Y43/INT_R.WW2END3-&gt;&gt;IMUX47</t>
        </is>
      </c>
      <c r="B120" t="inlineStr">
        <is>
          <t>Buffer</t>
        </is>
      </c>
      <c r="C120" t="n">
        <v>1.6107141875</v>
      </c>
      <c r="D120" t="n">
        <v>0.007713</v>
      </c>
      <c r="E120" t="n">
        <v>0.047</v>
      </c>
      <c r="F120" t="n">
        <v>0.038</v>
      </c>
      <c r="G120" t="n">
        <v>0.138</v>
      </c>
      <c r="H120" t="n">
        <v>0.114</v>
      </c>
      <c r="I120">
        <f>((((D125) + (D124))) + (D121 + D122))</f>
        <v/>
      </c>
      <c r="J120">
        <f>(((((D125) + (D124))) + (D121 + D122))*C120)</f>
        <v/>
      </c>
    </row>
    <row r="121">
      <c r="A121" t="inlineStr">
        <is>
          <t>INT_R_X3Y43/IMUX47</t>
        </is>
      </c>
      <c r="B121" t="inlineStr">
        <is>
          <t>Part of wire</t>
        </is>
      </c>
      <c r="C121" t="n">
        <v>0</v>
      </c>
      <c r="D121" t="n">
        <v>0</v>
      </c>
    </row>
    <row r="122">
      <c r="A122" t="inlineStr">
        <is>
          <t>CLBLM_R_X3Y43/CLBLM_IMUX47</t>
        </is>
      </c>
      <c r="B122" t="inlineStr">
        <is>
          <t>Part of wire</t>
        </is>
      </c>
      <c r="C122" t="n">
        <v>0</v>
      </c>
      <c r="D122" t="n">
        <v>0</v>
      </c>
      <c r="I122">
        <f>(((D121 + D122)/2) + (((D125) + (D124))))</f>
        <v/>
      </c>
      <c r="J122">
        <f>((C121 + C122)*(((D121 + D122)/2) + (((D125) + (D124)))))</f>
        <v/>
      </c>
    </row>
    <row r="123">
      <c r="A123" t="inlineStr">
        <is>
          <t>CLBLM_R_X3Y43/CLBLM_R.CLBLM_IMUX47-&gt;CLBLM_M_D5</t>
        </is>
      </c>
      <c r="B123" t="inlineStr">
        <is>
          <t>PassTransistor</t>
        </is>
      </c>
      <c r="C123" t="n">
        <v>0</v>
      </c>
      <c r="E123" t="n">
        <v>0</v>
      </c>
      <c r="F123" t="n">
        <v>0</v>
      </c>
      <c r="G123" t="n">
        <v>0</v>
      </c>
      <c r="H123" t="n">
        <v>0</v>
      </c>
      <c r="I123">
        <f>((D125) + (D124))</f>
        <v/>
      </c>
      <c r="J123">
        <f>(((D125) + (D124))*C123)</f>
        <v/>
      </c>
    </row>
    <row r="124">
      <c r="A124" t="inlineStr">
        <is>
          <t>CLBLM_R_X3Y43/CLBLM_M_D5</t>
        </is>
      </c>
      <c r="B124" t="inlineStr">
        <is>
          <t>Part of wire</t>
        </is>
      </c>
      <c r="C124" t="n">
        <v>0</v>
      </c>
      <c r="D124" t="n">
        <v>0</v>
      </c>
      <c r="I124">
        <f>(((D124)/2) + (D125))</f>
        <v/>
      </c>
      <c r="J124">
        <f>((C124)*(((D124)/2) + (D125)))</f>
        <v/>
      </c>
    </row>
    <row r="125">
      <c r="A125" t="inlineStr">
        <is>
          <t>masterReg/register_reg_r1_0_31_0_5/RAMC_D1/WADR4</t>
        </is>
      </c>
      <c r="B125" t="inlineStr">
        <is>
          <t>Inpin</t>
        </is>
      </c>
      <c r="D125" t="n">
        <v>0</v>
      </c>
      <c r="E125" t="n">
        <v>0.052</v>
      </c>
      <c r="F125" t="n">
        <v>0.031</v>
      </c>
      <c r="G125" t="n">
        <v>0.137</v>
      </c>
      <c r="H125" t="n">
        <v>0.07199999999999999</v>
      </c>
    </row>
    <row r="126">
      <c r="A126" t="inlineStr">
        <is>
          <t>writeReg[4]: Address_register_reg[14]/Q to masterReg/register_reg_r1_0_31_0_5/RAMC_D1/WADR4 sum delays</t>
        </is>
      </c>
      <c r="E126">
        <f>(E2 + E4 + E50 + E58 + E75 + E93 + E113 + E120 + E123 + E125)</f>
        <v/>
      </c>
      <c r="F126">
        <f>(F2 + F4 + F50 + F58 + F75 + F93 + F113 + F120 + F123 + F125)</f>
        <v/>
      </c>
      <c r="G126">
        <f>(G2 + G4 + G50 + G58 + G75 + G93 + G113 + G120 + G123 + G125)</f>
        <v/>
      </c>
      <c r="H126">
        <f>(H2 + H4 + H50 + H58 + H75 + H93 + H113 + H120 + H123 + H125)</f>
        <v/>
      </c>
      <c r="J126">
        <f>(J2 + J3 + J4 + J6 + J50 + J57 + J58 + J63 + J75 + J81 + J93 + J101 + J113 + J119 + J120 + J122 + J123 + J124 + J125)</f>
        <v/>
      </c>
    </row>
    <row r="127">
      <c r="A127" t="inlineStr">
        <is>
          <t>writeReg[4]: Address_register_reg[14]/Q to masterReg/register_reg_r1_0_31_0_5/RAMC_D1/WADR4sum delays + cap delay</t>
        </is>
      </c>
      <c r="E127">
        <f>1000*(E126 + J126)</f>
        <v/>
      </c>
      <c r="F127">
        <f>1000*(F126 + J126)</f>
        <v/>
      </c>
      <c r="G127">
        <f>1000*(G126 + J126)</f>
        <v/>
      </c>
      <c r="H127">
        <f>1000*(H126 + J126)</f>
        <v/>
      </c>
    </row>
    <row r="129">
      <c r="A129" t="inlineStr">
        <is>
          <t>writeReg[4]: Address_register_reg[14]/Q to masterReg/register_reg_r1_0_31_0_5/RAMC_D1/WADR4Total delay (from Vivado)</t>
        </is>
      </c>
      <c r="E129" t="inlineStr">
        <is>
          <t>670</t>
        </is>
      </c>
      <c r="F129" t="inlineStr">
        <is>
          <t>592</t>
        </is>
      </c>
      <c r="G129" t="inlineStr">
        <is>
          <t>1051</t>
        </is>
      </c>
      <c r="H129" t="inlineStr">
        <is>
          <t>886</t>
        </is>
      </c>
    </row>
    <row r="131">
      <c r="A131" t="inlineStr">
        <is>
          <t>INT_L_X8Y43/INT_L.EE2END3-&gt;&gt;NN6BEG3</t>
        </is>
      </c>
      <c r="B131" t="inlineStr">
        <is>
          <t>Buffer</t>
        </is>
      </c>
      <c r="C131" t="n">
        <v>1.5845231875</v>
      </c>
      <c r="D131" t="n">
        <v>0.009979</v>
      </c>
      <c r="E131" t="n">
        <v>0.08400000000000001</v>
      </c>
      <c r="F131" t="n">
        <v>0.06900000000000001</v>
      </c>
      <c r="G131" t="n">
        <v>0.185</v>
      </c>
      <c r="H131" t="n">
        <v>0.153</v>
      </c>
      <c r="I131">
        <f>((D139) + (D132 + D133 + D134 + D135 + D136 + D137 + D138))</f>
        <v/>
      </c>
      <c r="J131">
        <f>(((D139) + (D132 + D133 + D134 + D135 + D136 + D137 + D138))*C131)</f>
        <v/>
      </c>
    </row>
    <row r="132">
      <c r="A132" t="inlineStr">
        <is>
          <t>INT_L_X8Y43/NN6BEG3</t>
        </is>
      </c>
      <c r="B132" t="inlineStr">
        <is>
          <t>Part of wire</t>
        </is>
      </c>
      <c r="C132" t="n">
        <v>0</v>
      </c>
      <c r="D132" t="n">
        <v>0</v>
      </c>
    </row>
    <row r="133">
      <c r="A133" t="inlineStr">
        <is>
          <t>INT_L_X8Y49/NN6END3</t>
        </is>
      </c>
      <c r="B133" t="inlineStr">
        <is>
          <t>Part of wire</t>
        </is>
      </c>
      <c r="C133" t="n">
        <v>0</v>
      </c>
      <c r="D133" t="n">
        <v>0</v>
      </c>
    </row>
    <row r="134">
      <c r="A134" t="inlineStr">
        <is>
          <t>INT_L_X8Y44/NN6A3</t>
        </is>
      </c>
      <c r="B134" t="inlineStr">
        <is>
          <t>Part of wire</t>
        </is>
      </c>
      <c r="C134" t="n">
        <v>0</v>
      </c>
      <c r="D134" t="n">
        <v>0</v>
      </c>
    </row>
    <row r="135">
      <c r="A135" t="inlineStr">
        <is>
          <t>INT_L_X8Y45/NN6B3</t>
        </is>
      </c>
      <c r="B135" t="inlineStr">
        <is>
          <t>Part of wire</t>
        </is>
      </c>
      <c r="C135" t="n">
        <v>0</v>
      </c>
      <c r="D135" t="n">
        <v>0</v>
      </c>
    </row>
    <row r="136">
      <c r="A136" t="inlineStr">
        <is>
          <t>INT_L_X8Y46/NN6C3</t>
        </is>
      </c>
      <c r="B136" t="inlineStr">
        <is>
          <t>Part of wire</t>
        </is>
      </c>
      <c r="C136" t="n">
        <v>0</v>
      </c>
      <c r="D136" t="n">
        <v>0</v>
      </c>
    </row>
    <row r="137">
      <c r="A137" t="inlineStr">
        <is>
          <t>INT_L_X8Y47/NN6D3</t>
        </is>
      </c>
      <c r="B137" t="inlineStr">
        <is>
          <t>Part of wire</t>
        </is>
      </c>
      <c r="C137" t="n">
        <v>0</v>
      </c>
      <c r="D137" t="n">
        <v>0</v>
      </c>
    </row>
    <row r="138">
      <c r="A138" t="inlineStr">
        <is>
          <t>INT_L_X8Y48/NN6E3</t>
        </is>
      </c>
      <c r="B138" t="inlineStr">
        <is>
          <t>Part of wire</t>
        </is>
      </c>
      <c r="C138" t="n">
        <v>0</v>
      </c>
      <c r="D138" t="n">
        <v>0</v>
      </c>
      <c r="I138">
        <f>(((D132 + D133 + D134 + D135 + D136 + D137 + D138)/2) + (D139))</f>
        <v/>
      </c>
      <c r="J138">
        <f>((C132 + C133 + C134 + C135 + C136 + C137 + C138)*(((D132 + D133 + D134 + D135 + D136 + D137 + D138)/2) + (D139)))</f>
        <v/>
      </c>
    </row>
    <row r="139">
      <c r="A139" t="inlineStr">
        <is>
          <t>INT_L_X8Y49/INT_L.NN6END3-&gt;&gt;SR1BEG3</t>
        </is>
      </c>
      <c r="B139" t="inlineStr">
        <is>
          <t>Buffer</t>
        </is>
      </c>
      <c r="C139" t="n">
        <v>1.16220225</v>
      </c>
      <c r="D139" t="n">
        <v>0.008429000000000001</v>
      </c>
      <c r="E139" t="n">
        <v>0.057</v>
      </c>
      <c r="F139" t="n">
        <v>0.047</v>
      </c>
      <c r="G139" t="n">
        <v>0.14</v>
      </c>
      <c r="H139" t="n">
        <v>0.116</v>
      </c>
      <c r="I139">
        <f>((D143 + D154) + (D140 + D141 + D142))</f>
        <v/>
      </c>
      <c r="J139">
        <f>(((D143 + D154) + (D140 + D141 + D142))*C139)</f>
        <v/>
      </c>
    </row>
    <row r="140">
      <c r="A140" t="inlineStr">
        <is>
          <t>INT_L_X8Y49/SR1BEG3</t>
        </is>
      </c>
      <c r="B140" t="inlineStr">
        <is>
          <t>Part of wire</t>
        </is>
      </c>
      <c r="C140" t="n">
        <v>0</v>
      </c>
      <c r="D140" t="n">
        <v>0</v>
      </c>
    </row>
    <row r="141">
      <c r="A141" t="inlineStr">
        <is>
          <t>INT_L_X8Y48/SR1END3</t>
        </is>
      </c>
      <c r="B141" t="inlineStr">
        <is>
          <t>Part of wire</t>
        </is>
      </c>
      <c r="C141" t="n">
        <v>0</v>
      </c>
      <c r="D141" t="n">
        <v>0</v>
      </c>
    </row>
    <row r="142">
      <c r="A142" t="inlineStr">
        <is>
          <t>INT_L_X8Y49/SR1END_N3_3</t>
        </is>
      </c>
      <c r="B142" t="inlineStr">
        <is>
          <t>Part of wire</t>
        </is>
      </c>
      <c r="C142" t="n">
        <v>0</v>
      </c>
      <c r="D142" t="n">
        <v>0</v>
      </c>
      <c r="I142">
        <f>(((D140 + D141 + D142)/2) + (D143 + D154))</f>
        <v/>
      </c>
      <c r="J142">
        <f>((C140 + C141 + C142)*(((D140 + D141 + D142)/2) + (D143 + D154)))</f>
        <v/>
      </c>
    </row>
    <row r="143">
      <c r="A143" t="inlineStr">
        <is>
          <t>INT_L_X8Y48/INT_L.SR1END3-&gt;&gt;IMUX_L47</t>
        </is>
      </c>
      <c r="B143" t="inlineStr">
        <is>
          <t>Buffer</t>
        </is>
      </c>
      <c r="C143" t="n">
        <v>1.6107141875</v>
      </c>
      <c r="D143" t="n">
        <v>0.007713</v>
      </c>
      <c r="E143" t="n">
        <v>0.047</v>
      </c>
      <c r="F143" t="n">
        <v>0.038</v>
      </c>
      <c r="G143" t="n">
        <v>0.138</v>
      </c>
      <c r="H143" t="n">
        <v>0.114</v>
      </c>
      <c r="I143">
        <f>((((D148) + (D147))) + (D144 + D145))</f>
        <v/>
      </c>
      <c r="J143">
        <f>(((((D148) + (D147))) + (D144 + D145))*C143)</f>
        <v/>
      </c>
    </row>
    <row r="144">
      <c r="A144" t="inlineStr">
        <is>
          <t>INT_L_X8Y48/IMUX_L47</t>
        </is>
      </c>
      <c r="B144" t="inlineStr">
        <is>
          <t>Part of wire</t>
        </is>
      </c>
      <c r="C144" t="n">
        <v>0</v>
      </c>
      <c r="D144" t="n">
        <v>0</v>
      </c>
    </row>
    <row r="145">
      <c r="A145" t="inlineStr">
        <is>
          <t>CLBLM_L_X8Y48/CLBLM_IMUX47</t>
        </is>
      </c>
      <c r="B145" t="inlineStr">
        <is>
          <t>Part of wire</t>
        </is>
      </c>
      <c r="C145" t="n">
        <v>0</v>
      </c>
      <c r="D145" t="n">
        <v>0</v>
      </c>
      <c r="I145">
        <f>(((D144 + D145)/2) + (((D148) + (D147))))</f>
        <v/>
      </c>
      <c r="J145">
        <f>((C144 + C145)*(((D144 + D145)/2) + (((D148) + (D147)))))</f>
        <v/>
      </c>
    </row>
    <row r="146">
      <c r="A146" t="inlineStr">
        <is>
          <t>CLBLM_L_X8Y48/CLBLM_L.CLBLM_IMUX47-&gt;CLBLM_M_D5</t>
        </is>
      </c>
      <c r="B146" t="inlineStr">
        <is>
          <t>PassTransistor</t>
        </is>
      </c>
      <c r="C146" t="n">
        <v>0</v>
      </c>
      <c r="E146" t="n">
        <v>0</v>
      </c>
      <c r="F146" t="n">
        <v>0</v>
      </c>
      <c r="G146" t="n">
        <v>0</v>
      </c>
      <c r="H146" t="n">
        <v>0</v>
      </c>
      <c r="I146">
        <f>((D148) + (D147))</f>
        <v/>
      </c>
      <c r="J146">
        <f>(((D148) + (D147))*C146)</f>
        <v/>
      </c>
    </row>
    <row r="147">
      <c r="A147" t="inlineStr">
        <is>
          <t>CLBLM_L_X8Y48/CLBLM_M_D5</t>
        </is>
      </c>
      <c r="B147" t="inlineStr">
        <is>
          <t>Part of wire</t>
        </is>
      </c>
      <c r="C147" t="n">
        <v>0</v>
      </c>
      <c r="D147" t="n">
        <v>0</v>
      </c>
      <c r="I147">
        <f>(((D147)/2) + (D148))</f>
        <v/>
      </c>
      <c r="J147">
        <f>((C147)*(((D147)/2) + (D148)))</f>
        <v/>
      </c>
    </row>
    <row r="148">
      <c r="A148" t="inlineStr">
        <is>
          <t>masterReg/register_reg_r1_0_31_12_17/RAMC_D1/WADR4</t>
        </is>
      </c>
      <c r="B148" t="inlineStr">
        <is>
          <t>Inpin</t>
        </is>
      </c>
      <c r="D148" t="n">
        <v>0</v>
      </c>
      <c r="E148" t="n">
        <v>0.052</v>
      </c>
      <c r="F148" t="n">
        <v>0.031</v>
      </c>
      <c r="G148" t="n">
        <v>0.137</v>
      </c>
      <c r="H148" t="n">
        <v>0.07199999999999999</v>
      </c>
    </row>
    <row r="149">
      <c r="A149" t="inlineStr">
        <is>
          <t>writeReg[4]: Address_register_reg[14]/Q to masterReg/register_reg_r1_0_31_12_17/RAMC_D1/WADR4 sum delays</t>
        </is>
      </c>
      <c r="E149">
        <f>(E2 + E4 + E50 + E58 + E131 + E139 + E143 + E146 + E148)</f>
        <v/>
      </c>
      <c r="F149">
        <f>(F2 + F4 + F50 + F58 + F131 + F139 + F143 + F146 + F148)</f>
        <v/>
      </c>
      <c r="G149">
        <f>(G2 + G4 + G50 + G58 + G131 + G139 + G143 + G146 + G148)</f>
        <v/>
      </c>
      <c r="H149">
        <f>(H2 + H4 + H50 + H58 + H131 + H139 + H143 + H146 + H148)</f>
        <v/>
      </c>
      <c r="J149">
        <f>(J2 + J3 + J4 + J6 + J50 + J57 + J58 + J63 + J131 + J138 + J139 + J142 + J143 + J145 + J146 + J147 + J148)</f>
        <v/>
      </c>
    </row>
    <row r="150">
      <c r="A150" t="inlineStr">
        <is>
          <t>writeReg[4]: Address_register_reg[14]/Q to masterReg/register_reg_r1_0_31_12_17/RAMC_D1/WADR4sum delays + cap delay</t>
        </is>
      </c>
      <c r="E150">
        <f>1000*(E149 + J149)</f>
        <v/>
      </c>
      <c r="F150">
        <f>1000*(F149 + J149)</f>
        <v/>
      </c>
      <c r="G150">
        <f>1000*(G149 + J149)</f>
        <v/>
      </c>
      <c r="H150">
        <f>1000*(H149 + J149)</f>
        <v/>
      </c>
    </row>
    <row r="152">
      <c r="A152" t="inlineStr">
        <is>
          <t>writeReg[4]: Address_register_reg[14]/Q to masterReg/register_reg_r1_0_31_12_17/RAMC_D1/WADR4Total delay (from Vivado)</t>
        </is>
      </c>
      <c r="E152" t="inlineStr">
        <is>
          <t>533</t>
        </is>
      </c>
      <c r="F152" t="inlineStr">
        <is>
          <t>460</t>
        </is>
      </c>
      <c r="G152" t="inlineStr">
        <is>
          <t>874</t>
        </is>
      </c>
      <c r="H152" t="inlineStr">
        <is>
          <t>720</t>
        </is>
      </c>
    </row>
    <row r="154">
      <c r="A154" t="inlineStr">
        <is>
          <t>INT_L_X8Y48/INT_L.SR1END3-&gt;&gt;WW2BEG3</t>
        </is>
      </c>
      <c r="B154" t="inlineStr">
        <is>
          <t>Buffer</t>
        </is>
      </c>
      <c r="C154" t="n">
        <v>1.1851186875</v>
      </c>
      <c r="D154" t="n">
        <v>0.008473000000000001</v>
      </c>
      <c r="E154" t="n">
        <v>0.063</v>
      </c>
      <c r="F154" t="n">
        <v>0.052</v>
      </c>
      <c r="G154" t="n">
        <v>0.142</v>
      </c>
      <c r="H154" t="n">
        <v>0.118</v>
      </c>
      <c r="I154">
        <f>((D161) + (D155 + D156 + D157 + D158 + D159 + D160))</f>
        <v/>
      </c>
      <c r="J154">
        <f>(((D161) + (D155 + D156 + D157 + D158 + D159 + D160))*C154)</f>
        <v/>
      </c>
    </row>
    <row r="155">
      <c r="A155" t="inlineStr">
        <is>
          <t>INT_L_X8Y48/WW2BEG3</t>
        </is>
      </c>
      <c r="B155" t="inlineStr">
        <is>
          <t>Part of wire</t>
        </is>
      </c>
      <c r="C155" t="n">
        <v>0</v>
      </c>
      <c r="D155" t="n">
        <v>0</v>
      </c>
    </row>
    <row r="156">
      <c r="A156" t="inlineStr">
        <is>
          <t>INT_L_X6Y48/WW2END3</t>
        </is>
      </c>
      <c r="B156" t="inlineStr">
        <is>
          <t>Part of wire</t>
        </is>
      </c>
      <c r="C156" t="n">
        <v>0</v>
      </c>
      <c r="D156" t="n">
        <v>0</v>
      </c>
    </row>
    <row r="157">
      <c r="A157" t="inlineStr">
        <is>
          <t>INT_L_X6Y49/WW2END_N0_3</t>
        </is>
      </c>
      <c r="B157" t="inlineStr">
        <is>
          <t>Part of wire</t>
        </is>
      </c>
      <c r="C157" t="n">
        <v>0</v>
      </c>
      <c r="D157" t="n">
        <v>0</v>
      </c>
    </row>
    <row r="158">
      <c r="A158" t="inlineStr">
        <is>
          <t>CLBLM_L_X8Y48/CLBLM_WW2A3</t>
        </is>
      </c>
      <c r="B158" t="inlineStr">
        <is>
          <t>Part of wire</t>
        </is>
      </c>
      <c r="C158" t="n">
        <v>0</v>
      </c>
      <c r="D158" t="n">
        <v>0</v>
      </c>
    </row>
    <row r="159">
      <c r="A159" t="inlineStr">
        <is>
          <t>CLBLM_R_X7Y48/CLBLM_WW2A3</t>
        </is>
      </c>
      <c r="B159" t="inlineStr">
        <is>
          <t>Part of wire</t>
        </is>
      </c>
      <c r="C159" t="n">
        <v>0</v>
      </c>
      <c r="D159" t="n">
        <v>0</v>
      </c>
    </row>
    <row r="160">
      <c r="A160" t="inlineStr">
        <is>
          <t>INT_R_X7Y48/WW2A3</t>
        </is>
      </c>
      <c r="B160" t="inlineStr">
        <is>
          <t>Part of wire</t>
        </is>
      </c>
      <c r="C160" t="n">
        <v>0</v>
      </c>
      <c r="D160" t="n">
        <v>0</v>
      </c>
      <c r="I160">
        <f>(((D155 + D156 + D157 + D158 + D159 + D160)/2) + (D161))</f>
        <v/>
      </c>
      <c r="J160">
        <f>((C155 + C156 + C157 + C158 + C159 + C160)*(((D155 + D156 + D157 + D158 + D159 + D160)/2) + (D161)))</f>
        <v/>
      </c>
    </row>
    <row r="161">
      <c r="A161" t="inlineStr">
        <is>
          <t>INT_L_X6Y49/INT_L.WW2END_N0_3-&gt;&gt;NL1BEG_N3</t>
        </is>
      </c>
      <c r="B161" t="inlineStr">
        <is>
          <t>Buffer</t>
        </is>
      </c>
      <c r="C161" t="n">
        <v>1.16220225</v>
      </c>
      <c r="D161" t="n">
        <v>0.008429000000000001</v>
      </c>
      <c r="E161" t="n">
        <v>0.054</v>
      </c>
      <c r="F161" t="n">
        <v>0.044</v>
      </c>
      <c r="G161" t="n">
        <v>0.131</v>
      </c>
      <c r="H161" t="n">
        <v>0.108</v>
      </c>
      <c r="I161">
        <f>((D163) + (D162))</f>
        <v/>
      </c>
      <c r="J161">
        <f>(((D163) + (D162))*C161)</f>
        <v/>
      </c>
    </row>
    <row r="162">
      <c r="A162" t="inlineStr">
        <is>
          <t>INT_L_X6Y49/NL1BEG_N3</t>
        </is>
      </c>
      <c r="B162" t="inlineStr">
        <is>
          <t>Part of wire</t>
        </is>
      </c>
      <c r="C162" t="n">
        <v>0</v>
      </c>
      <c r="D162" t="n">
        <v>0</v>
      </c>
      <c r="I162">
        <f>(((D162)/2) + (D163))</f>
        <v/>
      </c>
      <c r="J162">
        <f>((C162)*(((D162)/2) + (D163)))</f>
        <v/>
      </c>
    </row>
    <row r="163">
      <c r="A163" t="inlineStr">
        <is>
          <t>INT_L_X6Y49/INT_L.NL1BEG_N3-&gt;&gt;EE2BEG3</t>
        </is>
      </c>
      <c r="B163" t="inlineStr">
        <is>
          <t>Buffer</t>
        </is>
      </c>
      <c r="C163" t="n">
        <v>1.1851186875</v>
      </c>
      <c r="D163" t="n">
        <v>0.008473000000000001</v>
      </c>
      <c r="E163" t="n">
        <v>0.06</v>
      </c>
      <c r="F163" t="n">
        <v>0.05</v>
      </c>
      <c r="G163" t="n">
        <v>0.134</v>
      </c>
      <c r="H163" t="n">
        <v>0.111</v>
      </c>
      <c r="I163">
        <f>((D169 + D180) + (D164 + D165 + D166 + D167 + D168))</f>
        <v/>
      </c>
      <c r="J163">
        <f>(((D169 + D180) + (D164 + D165 + D166 + D167 + D168))*C163)</f>
        <v/>
      </c>
    </row>
    <row r="164">
      <c r="A164" t="inlineStr">
        <is>
          <t>INT_L_X6Y49/EE2BEG3</t>
        </is>
      </c>
      <c r="B164" t="inlineStr">
        <is>
          <t>Part of wire</t>
        </is>
      </c>
      <c r="C164" t="n">
        <v>0</v>
      </c>
      <c r="D164" t="n">
        <v>0</v>
      </c>
    </row>
    <row r="165">
      <c r="A165" t="inlineStr">
        <is>
          <t>INT_L_X8Y49/EE2END3</t>
        </is>
      </c>
      <c r="B165" t="inlineStr">
        <is>
          <t>Part of wire</t>
        </is>
      </c>
      <c r="C165" t="n">
        <v>0</v>
      </c>
      <c r="D165" t="n">
        <v>0</v>
      </c>
    </row>
    <row r="166">
      <c r="A166" t="inlineStr">
        <is>
          <t>INT_R_X7Y49/EE2A3</t>
        </is>
      </c>
      <c r="B166" t="inlineStr">
        <is>
          <t>Part of wire</t>
        </is>
      </c>
      <c r="C166" t="n">
        <v>0</v>
      </c>
      <c r="D166" t="n">
        <v>0</v>
      </c>
    </row>
    <row r="167">
      <c r="A167" t="inlineStr">
        <is>
          <t>CLBLM_R_X7Y49/CLBLM_EE2A3</t>
        </is>
      </c>
      <c r="B167" t="inlineStr">
        <is>
          <t>Part of wire</t>
        </is>
      </c>
      <c r="C167" t="n">
        <v>0</v>
      </c>
      <c r="D167" t="n">
        <v>0</v>
      </c>
    </row>
    <row r="168">
      <c r="A168" t="inlineStr">
        <is>
          <t>CLBLM_L_X8Y49/CLBLM_EE2A3</t>
        </is>
      </c>
      <c r="B168" t="inlineStr">
        <is>
          <t>Part of wire</t>
        </is>
      </c>
      <c r="C168" t="n">
        <v>0</v>
      </c>
      <c r="D168" t="n">
        <v>0</v>
      </c>
      <c r="I168">
        <f>(((D164 + D165 + D166 + D167 + D168)/2) + (D169 + D180))</f>
        <v/>
      </c>
      <c r="J168">
        <f>((C164 + C165 + C166 + C167 + C168)*(((D164 + D165 + D166 + D167 + D168)/2) + (D169 + D180)))</f>
        <v/>
      </c>
    </row>
    <row r="169">
      <c r="A169" t="inlineStr">
        <is>
          <t>INT_L_X8Y49/INT_L.EE2END3-&gt;&gt;IMUX_L47</t>
        </is>
      </c>
      <c r="B169" t="inlineStr">
        <is>
          <t>Buffer</t>
        </is>
      </c>
      <c r="C169" t="n">
        <v>1.6107141875</v>
      </c>
      <c r="D169" t="n">
        <v>0.007713</v>
      </c>
      <c r="E169" t="n">
        <v>0.047</v>
      </c>
      <c r="F169" t="n">
        <v>0.038</v>
      </c>
      <c r="G169" t="n">
        <v>0.138</v>
      </c>
      <c r="H169" t="n">
        <v>0.114</v>
      </c>
      <c r="I169">
        <f>((((D174) + (D173))) + (D170 + D171))</f>
        <v/>
      </c>
      <c r="J169">
        <f>(((((D174) + (D173))) + (D170 + D171))*C169)</f>
        <v/>
      </c>
    </row>
    <row r="170">
      <c r="A170" t="inlineStr">
        <is>
          <t>INT_L_X8Y49/IMUX_L47</t>
        </is>
      </c>
      <c r="B170" t="inlineStr">
        <is>
          <t>Part of wire</t>
        </is>
      </c>
      <c r="C170" t="n">
        <v>0</v>
      </c>
      <c r="D170" t="n">
        <v>0</v>
      </c>
    </row>
    <row r="171">
      <c r="A171" t="inlineStr">
        <is>
          <t>CLBLM_L_X8Y49/CLBLM_IMUX47</t>
        </is>
      </c>
      <c r="B171" t="inlineStr">
        <is>
          <t>Part of wire</t>
        </is>
      </c>
      <c r="C171" t="n">
        <v>0</v>
      </c>
      <c r="D171" t="n">
        <v>0</v>
      </c>
      <c r="I171">
        <f>(((D170 + D171)/2) + (((D174) + (D173))))</f>
        <v/>
      </c>
      <c r="J171">
        <f>((C170 + C171)*(((D170 + D171)/2) + (((D174) + (D173)))))</f>
        <v/>
      </c>
    </row>
    <row r="172">
      <c r="A172" t="inlineStr">
        <is>
          <t>CLBLM_L_X8Y49/CLBLM_L.CLBLM_IMUX47-&gt;CLBLM_M_D5</t>
        </is>
      </c>
      <c r="B172" t="inlineStr">
        <is>
          <t>PassTransistor</t>
        </is>
      </c>
      <c r="C172" t="n">
        <v>0</v>
      </c>
      <c r="E172" t="n">
        <v>0</v>
      </c>
      <c r="F172" t="n">
        <v>0</v>
      </c>
      <c r="G172" t="n">
        <v>0</v>
      </c>
      <c r="H172" t="n">
        <v>0</v>
      </c>
      <c r="I172">
        <f>((D174) + (D173))</f>
        <v/>
      </c>
      <c r="J172">
        <f>(((D174) + (D173))*C172)</f>
        <v/>
      </c>
    </row>
    <row r="173">
      <c r="A173" t="inlineStr">
        <is>
          <t>CLBLM_L_X8Y49/CLBLM_M_D5</t>
        </is>
      </c>
      <c r="B173" t="inlineStr">
        <is>
          <t>Part of wire</t>
        </is>
      </c>
      <c r="C173" t="n">
        <v>0</v>
      </c>
      <c r="D173" t="n">
        <v>0</v>
      </c>
      <c r="I173">
        <f>(((D173)/2) + (D174))</f>
        <v/>
      </c>
      <c r="J173">
        <f>((C173)*(((D173)/2) + (D174)))</f>
        <v/>
      </c>
    </row>
    <row r="174">
      <c r="A174" t="inlineStr">
        <is>
          <t>masterReg/register_reg_r2_0_31_12_17/RAMC_D1/WADR4</t>
        </is>
      </c>
      <c r="B174" t="inlineStr">
        <is>
          <t>Inpin</t>
        </is>
      </c>
      <c r="D174" t="n">
        <v>0</v>
      </c>
      <c r="E174" t="n">
        <v>0.052</v>
      </c>
      <c r="F174" t="n">
        <v>0.031</v>
      </c>
      <c r="G174" t="n">
        <v>0.137</v>
      </c>
      <c r="H174" t="n">
        <v>0.07199999999999999</v>
      </c>
    </row>
    <row r="175">
      <c r="A175" t="inlineStr">
        <is>
          <t>writeReg[4]: Address_register_reg[14]/Q to masterReg/register_reg_r2_0_31_12_17/RAMC_D1/WADR4 sum delays</t>
        </is>
      </c>
      <c r="E175">
        <f>(E2 + E4 + E50 + E58 + E131 + E139 + E154 + E161 + E163 + E169 + E172 + E174)</f>
        <v/>
      </c>
      <c r="F175">
        <f>(F2 + F4 + F50 + F58 + F131 + F139 + F154 + F161 + F163 + F169 + F172 + F174)</f>
        <v/>
      </c>
      <c r="G175">
        <f>(G2 + G4 + G50 + G58 + G131 + G139 + G154 + G161 + G163 + G169 + G172 + G174)</f>
        <v/>
      </c>
      <c r="H175">
        <f>(H2 + H4 + H50 + H58 + H131 + H139 + H154 + H161 + H163 + H169 + H172 + H174)</f>
        <v/>
      </c>
      <c r="J175">
        <f>(J2 + J3 + J4 + J6 + J50 + J57 + J58 + J63 + J131 + J138 + J139 + J142 + J154 + J160 + J161 + J162 + J163 + J168 + J169 + J171 + J172 + J173 + J174)</f>
        <v/>
      </c>
    </row>
    <row r="176">
      <c r="A176" t="inlineStr">
        <is>
          <t>writeReg[4]: Address_register_reg[14]/Q to masterReg/register_reg_r2_0_31_12_17/RAMC_D1/WADR4sum delays + cap delay</t>
        </is>
      </c>
      <c r="E176">
        <f>1000*(E175 + J175)</f>
        <v/>
      </c>
      <c r="F176">
        <f>1000*(F175 + J175)</f>
        <v/>
      </c>
      <c r="G176">
        <f>1000*(G175 + J175)</f>
        <v/>
      </c>
      <c r="H176">
        <f>1000*(H175 + J175)</f>
        <v/>
      </c>
    </row>
    <row r="178">
      <c r="A178" t="inlineStr">
        <is>
          <t>writeReg[4]: Address_register_reg[14]/Q to masterReg/register_reg_r2_0_31_12_17/RAMC_D1/WADR4Total delay (from Vivado)</t>
        </is>
      </c>
      <c r="E178" t="inlineStr">
        <is>
          <t>747</t>
        </is>
      </c>
      <c r="F178" t="inlineStr">
        <is>
          <t>643</t>
        </is>
      </c>
      <c r="G178" t="inlineStr">
        <is>
          <t>1232</t>
        </is>
      </c>
      <c r="H178" t="inlineStr">
        <is>
          <t>1021</t>
        </is>
      </c>
    </row>
    <row r="180">
      <c r="A180" t="inlineStr">
        <is>
          <t>INT_L_X8Y49/INT_L.EE2END3-&gt;&gt;NN6BEG3</t>
        </is>
      </c>
      <c r="B180" t="inlineStr">
        <is>
          <t>Buffer</t>
        </is>
      </c>
      <c r="C180" t="n">
        <v>1.5845231875</v>
      </c>
      <c r="D180" t="n">
        <v>0.009979</v>
      </c>
      <c r="E180" t="n">
        <v>0.08400000000000001</v>
      </c>
      <c r="F180" t="n">
        <v>0.06900000000000001</v>
      </c>
      <c r="G180" t="n">
        <v>0.185</v>
      </c>
      <c r="H180" t="n">
        <v>0.153</v>
      </c>
      <c r="I180">
        <f>((D189) + (D181 + D182 + D183 + D184 + D185 + D186 + D187 + D188))</f>
        <v/>
      </c>
      <c r="J180">
        <f>(((D189) + (D181 + D182 + D183 + D184 + D185 + D186 + D187 + D188))*C180)</f>
        <v/>
      </c>
    </row>
    <row r="181">
      <c r="A181" t="inlineStr">
        <is>
          <t>INT_L_X8Y49/NN6BEG3</t>
        </is>
      </c>
      <c r="B181" t="inlineStr">
        <is>
          <t>Part of wire</t>
        </is>
      </c>
      <c r="C181" t="n">
        <v>0</v>
      </c>
      <c r="D181" t="n">
        <v>0</v>
      </c>
    </row>
    <row r="182">
      <c r="A182" t="inlineStr">
        <is>
          <t>INT_L_X8Y55/NN6END3</t>
        </is>
      </c>
      <c r="B182" t="inlineStr">
        <is>
          <t>Part of wire</t>
        </is>
      </c>
      <c r="C182" t="n">
        <v>0</v>
      </c>
      <c r="D182" t="n">
        <v>0</v>
      </c>
    </row>
    <row r="183">
      <c r="A183" t="inlineStr">
        <is>
          <t>BRKH_INT_X8Y49/BRKH_INT_NN6BEG3</t>
        </is>
      </c>
      <c r="B183" t="inlineStr">
        <is>
          <t>Part of wire</t>
        </is>
      </c>
      <c r="C183" t="n">
        <v>0.00523</v>
      </c>
      <c r="D183" t="n">
        <v>0.001</v>
      </c>
    </row>
    <row r="184">
      <c r="A184" t="inlineStr">
        <is>
          <t>INT_L_X8Y50/NN6A3</t>
        </is>
      </c>
      <c r="B184" t="inlineStr">
        <is>
          <t>Part of wire</t>
        </is>
      </c>
      <c r="C184" t="n">
        <v>0</v>
      </c>
      <c r="D184" t="n">
        <v>0</v>
      </c>
    </row>
    <row r="185">
      <c r="A185" t="inlineStr">
        <is>
          <t>INT_L_X8Y51/NN6B3</t>
        </is>
      </c>
      <c r="B185" t="inlineStr">
        <is>
          <t>Part of wire</t>
        </is>
      </c>
      <c r="C185" t="n">
        <v>0</v>
      </c>
      <c r="D185" t="n">
        <v>0</v>
      </c>
    </row>
    <row r="186">
      <c r="A186" t="inlineStr">
        <is>
          <t>INT_L_X8Y52/NN6C3</t>
        </is>
      </c>
      <c r="B186" t="inlineStr">
        <is>
          <t>Part of wire</t>
        </is>
      </c>
      <c r="C186" t="n">
        <v>0</v>
      </c>
      <c r="D186" t="n">
        <v>0</v>
      </c>
    </row>
    <row r="187">
      <c r="A187" t="inlineStr">
        <is>
          <t>INT_L_X8Y53/NN6D3</t>
        </is>
      </c>
      <c r="B187" t="inlineStr">
        <is>
          <t>Part of wire</t>
        </is>
      </c>
      <c r="C187" t="n">
        <v>0</v>
      </c>
      <c r="D187" t="n">
        <v>0</v>
      </c>
    </row>
    <row r="188">
      <c r="A188" t="inlineStr">
        <is>
          <t>INT_L_X8Y54/NN6E3</t>
        </is>
      </c>
      <c r="B188" t="inlineStr">
        <is>
          <t>Part of wire</t>
        </is>
      </c>
      <c r="C188" t="n">
        <v>0</v>
      </c>
      <c r="D188" t="n">
        <v>0</v>
      </c>
      <c r="I188">
        <f>(((D181 + D182 + D183 + D184 + D185 + D186 + D187 + D188)/2) + (D189))</f>
        <v/>
      </c>
      <c r="J188">
        <f>((C181 + C182 + C183 + C184 + C185 + C186 + C187 + C188)*(((D181 + D182 + D183 + D184 + D185 + D186 + D187 + D188)/2) + (D189)))</f>
        <v/>
      </c>
    </row>
    <row r="189">
      <c r="A189" t="inlineStr">
        <is>
          <t>INT_L_X8Y55/INT_L.NN6END3-&gt;&gt;SR1BEG3</t>
        </is>
      </c>
      <c r="B189" t="inlineStr">
        <is>
          <t>Buffer</t>
        </is>
      </c>
      <c r="C189" t="n">
        <v>1.16220225</v>
      </c>
      <c r="D189" t="n">
        <v>0.008429000000000001</v>
      </c>
      <c r="E189" t="n">
        <v>0.057</v>
      </c>
      <c r="F189" t="n">
        <v>0.047</v>
      </c>
      <c r="G189" t="n">
        <v>0.14</v>
      </c>
      <c r="H189" t="n">
        <v>0.116</v>
      </c>
      <c r="I189">
        <f>((D193 + D204 + D222) + (D190 + D191 + D192))</f>
        <v/>
      </c>
      <c r="J189">
        <f>(((D193 + D204 + D222) + (D190 + D191 + D192))*C189)</f>
        <v/>
      </c>
    </row>
    <row r="190">
      <c r="A190" t="inlineStr">
        <is>
          <t>INT_L_X8Y55/SR1BEG3</t>
        </is>
      </c>
      <c r="B190" t="inlineStr">
        <is>
          <t>Part of wire</t>
        </is>
      </c>
      <c r="C190" t="n">
        <v>0</v>
      </c>
      <c r="D190" t="n">
        <v>0</v>
      </c>
    </row>
    <row r="191">
      <c r="A191" t="inlineStr">
        <is>
          <t>INT_L_X8Y54/SR1END3</t>
        </is>
      </c>
      <c r="B191" t="inlineStr">
        <is>
          <t>Part of wire</t>
        </is>
      </c>
      <c r="C191" t="n">
        <v>0</v>
      </c>
      <c r="D191" t="n">
        <v>0</v>
      </c>
    </row>
    <row r="192">
      <c r="A192" t="inlineStr">
        <is>
          <t>INT_L_X8Y55/SR1END_N3_3</t>
        </is>
      </c>
      <c r="B192" t="inlineStr">
        <is>
          <t>Part of wire</t>
        </is>
      </c>
      <c r="C192" t="n">
        <v>0</v>
      </c>
      <c r="D192" t="n">
        <v>0</v>
      </c>
      <c r="I192">
        <f>(((D190 + D191 + D192)/2) + (D193 + D204 + D222))</f>
        <v/>
      </c>
      <c r="J192">
        <f>((C190 + C191 + C192)*(((D190 + D191 + D192)/2) + (D193 + D204 + D222)))</f>
        <v/>
      </c>
    </row>
    <row r="193">
      <c r="A193" t="inlineStr">
        <is>
          <t>INT_L_X8Y54/INT_L.SR1END3-&gt;&gt;IMUX_L47</t>
        </is>
      </c>
      <c r="B193" t="inlineStr">
        <is>
          <t>Buffer</t>
        </is>
      </c>
      <c r="C193" t="n">
        <v>1.6107141875</v>
      </c>
      <c r="D193" t="n">
        <v>0.007713</v>
      </c>
      <c r="E193" t="n">
        <v>0.047</v>
      </c>
      <c r="F193" t="n">
        <v>0.038</v>
      </c>
      <c r="G193" t="n">
        <v>0.138</v>
      </c>
      <c r="H193" t="n">
        <v>0.114</v>
      </c>
      <c r="I193">
        <f>((((D198) + (D197))) + (D194 + D195))</f>
        <v/>
      </c>
      <c r="J193">
        <f>(((((D198) + (D197))) + (D194 + D195))*C193)</f>
        <v/>
      </c>
    </row>
    <row r="194">
      <c r="A194" t="inlineStr">
        <is>
          <t>INT_L_X8Y54/IMUX_L47</t>
        </is>
      </c>
      <c r="B194" t="inlineStr">
        <is>
          <t>Part of wire</t>
        </is>
      </c>
      <c r="C194" t="n">
        <v>0</v>
      </c>
      <c r="D194" t="n">
        <v>0</v>
      </c>
    </row>
    <row r="195">
      <c r="A195" t="inlineStr">
        <is>
          <t>CLBLM_L_X8Y54/CLBLM_IMUX47</t>
        </is>
      </c>
      <c r="B195" t="inlineStr">
        <is>
          <t>Part of wire</t>
        </is>
      </c>
      <c r="C195" t="n">
        <v>0</v>
      </c>
      <c r="D195" t="n">
        <v>0</v>
      </c>
      <c r="I195">
        <f>(((D194 + D195)/2) + (((D198) + (D197))))</f>
        <v/>
      </c>
      <c r="J195">
        <f>((C194 + C195)*(((D194 + D195)/2) + (((D198) + (D197)))))</f>
        <v/>
      </c>
    </row>
    <row r="196">
      <c r="A196" t="inlineStr">
        <is>
          <t>CLBLM_L_X8Y54/CLBLM_L.CLBLM_IMUX47-&gt;CLBLM_M_D5</t>
        </is>
      </c>
      <c r="B196" t="inlineStr">
        <is>
          <t>PassTransistor</t>
        </is>
      </c>
      <c r="C196" t="n">
        <v>0</v>
      </c>
      <c r="E196" t="n">
        <v>0</v>
      </c>
      <c r="F196" t="n">
        <v>0</v>
      </c>
      <c r="G196" t="n">
        <v>0</v>
      </c>
      <c r="H196" t="n">
        <v>0</v>
      </c>
      <c r="I196">
        <f>((D198) + (D197))</f>
        <v/>
      </c>
      <c r="J196">
        <f>(((D198) + (D197))*C196)</f>
        <v/>
      </c>
    </row>
    <row r="197">
      <c r="A197" t="inlineStr">
        <is>
          <t>CLBLM_L_X8Y54/CLBLM_M_D5</t>
        </is>
      </c>
      <c r="B197" t="inlineStr">
        <is>
          <t>Part of wire</t>
        </is>
      </c>
      <c r="C197" t="n">
        <v>0</v>
      </c>
      <c r="D197" t="n">
        <v>0</v>
      </c>
      <c r="I197">
        <f>(((D197)/2) + (D198))</f>
        <v/>
      </c>
      <c r="J197">
        <f>((C197)*(((D197)/2) + (D198)))</f>
        <v/>
      </c>
    </row>
    <row r="198">
      <c r="A198" t="inlineStr">
        <is>
          <t>masterReg/register_reg_r2_0_31_30_31__0/SP/WADR4</t>
        </is>
      </c>
      <c r="B198" t="inlineStr">
        <is>
          <t>Inpin</t>
        </is>
      </c>
      <c r="D198" t="n">
        <v>0</v>
      </c>
      <c r="E198" t="n">
        <v>0.052</v>
      </c>
      <c r="F198" t="n">
        <v>0.031</v>
      </c>
      <c r="G198" t="n">
        <v>0.137</v>
      </c>
      <c r="H198" t="n">
        <v>0.07199999999999999</v>
      </c>
    </row>
    <row r="199">
      <c r="A199" t="inlineStr">
        <is>
          <t>writeReg[4]: Address_register_reg[14]/Q to masterReg/register_reg_r2_0_31_30_31__0/SP/WADR4 sum delays</t>
        </is>
      </c>
      <c r="E199">
        <f>(E2 + E4 + E50 + E58 + E131 + E139 + E154 + E161 + E163 + E180 + E189 + E193 + E196 + E198)</f>
        <v/>
      </c>
      <c r="F199">
        <f>(F2 + F4 + F50 + F58 + F131 + F139 + F154 + F161 + F163 + F180 + F189 + F193 + F196 + F198)</f>
        <v/>
      </c>
      <c r="G199">
        <f>(G2 + G4 + G50 + G58 + G131 + G139 + G154 + G161 + G163 + G180 + G189 + G193 + G196 + G198)</f>
        <v/>
      </c>
      <c r="H199">
        <f>(H2 + H4 + H50 + H58 + H131 + H139 + H154 + H161 + H163 + H180 + H189 + H193 + H196 + H198)</f>
        <v/>
      </c>
      <c r="J199">
        <f>(J2 + J3 + J4 + J6 + J50 + J57 + J58 + J63 + J131 + J138 + J139 + J142 + J154 + J160 + J161 + J162 + J163 + J168 + J180 + J188 + J189 + J192 + J193 + J195 + J196 + J197 + J198)</f>
        <v/>
      </c>
    </row>
    <row r="200">
      <c r="A200" t="inlineStr">
        <is>
          <t>writeReg[4]: Address_register_reg[14]/Q to masterReg/register_reg_r2_0_31_30_31__0/SP/WADR4sum delays + cap delay</t>
        </is>
      </c>
      <c r="E200">
        <f>1000*(E199 + J199)</f>
        <v/>
      </c>
      <c r="F200">
        <f>1000*(F199 + J199)</f>
        <v/>
      </c>
      <c r="G200">
        <f>1000*(G199 + J199)</f>
        <v/>
      </c>
      <c r="H200">
        <f>1000*(H199 + J199)</f>
        <v/>
      </c>
    </row>
    <row r="202">
      <c r="A202" t="inlineStr">
        <is>
          <t>writeReg[4]: Address_register_reg[14]/Q to masterReg/register_reg_r2_0_31_30_31__0/SP/WADR4Total delay (from Vivado)</t>
        </is>
      </c>
      <c r="E202" t="inlineStr">
        <is>
          <t>928</t>
        </is>
      </c>
      <c r="F202" t="inlineStr">
        <is>
          <t>799</t>
        </is>
      </c>
      <c r="G202" t="inlineStr">
        <is>
          <t>1533</t>
        </is>
      </c>
      <c r="H202" t="inlineStr">
        <is>
          <t>1275</t>
        </is>
      </c>
    </row>
    <row r="204">
      <c r="A204" t="inlineStr">
        <is>
          <t>INT_L_X8Y54/INT_L.SR1END3-&gt;&gt;SW2BEG3</t>
        </is>
      </c>
      <c r="B204" t="inlineStr">
        <is>
          <t>Buffer</t>
        </is>
      </c>
      <c r="C204" t="n">
        <v>1.1851186875</v>
      </c>
      <c r="D204" t="n">
        <v>0.008473000000000001</v>
      </c>
      <c r="E204" t="n">
        <v>0.041</v>
      </c>
      <c r="F204" t="n">
        <v>0.033</v>
      </c>
      <c r="G204" t="n">
        <v>0.137</v>
      </c>
      <c r="H204" t="n">
        <v>0.113</v>
      </c>
      <c r="I204">
        <f>((D211) + (D205 + D206 + D207 + D208 + D209 + D210))</f>
        <v/>
      </c>
      <c r="J204">
        <f>(((D211) + (D205 + D206 + D207 + D208 + D209 + D210))*C204)</f>
        <v/>
      </c>
    </row>
    <row r="205">
      <c r="A205" t="inlineStr">
        <is>
          <t>INT_L_X8Y54/SW2BEG3</t>
        </is>
      </c>
      <c r="B205" t="inlineStr">
        <is>
          <t>Part of wire</t>
        </is>
      </c>
      <c r="C205" t="n">
        <v>0</v>
      </c>
      <c r="D205" t="n">
        <v>0</v>
      </c>
    </row>
    <row r="206">
      <c r="A206" t="inlineStr">
        <is>
          <t>INT_R_X7Y53/SW2END3</t>
        </is>
      </c>
      <c r="B206" t="inlineStr">
        <is>
          <t>Part of wire</t>
        </is>
      </c>
      <c r="C206" t="n">
        <v>0</v>
      </c>
      <c r="D206" t="n">
        <v>0</v>
      </c>
    </row>
    <row r="207">
      <c r="A207" t="inlineStr">
        <is>
          <t>INT_R_X7Y54/SW2END_N0_3</t>
        </is>
      </c>
      <c r="B207" t="inlineStr">
        <is>
          <t>Part of wire</t>
        </is>
      </c>
      <c r="C207" t="n">
        <v>0</v>
      </c>
      <c r="D207" t="n">
        <v>0</v>
      </c>
    </row>
    <row r="208">
      <c r="A208" t="inlineStr">
        <is>
          <t>INT_L_X8Y53/SW2A3</t>
        </is>
      </c>
      <c r="B208" t="inlineStr">
        <is>
          <t>Part of wire</t>
        </is>
      </c>
      <c r="C208" t="n">
        <v>0</v>
      </c>
      <c r="D208" t="n">
        <v>0</v>
      </c>
    </row>
    <row r="209">
      <c r="A209" t="inlineStr">
        <is>
          <t>CLBLM_L_X8Y53/CLBLM_SW2A3</t>
        </is>
      </c>
      <c r="B209" t="inlineStr">
        <is>
          <t>Part of wire</t>
        </is>
      </c>
      <c r="C209" t="n">
        <v>0.090208</v>
      </c>
      <c r="D209" t="n">
        <v>0.005896</v>
      </c>
    </row>
    <row r="210">
      <c r="A210" t="inlineStr">
        <is>
          <t>CLBLM_R_X7Y53/CLBLM_SW2A3</t>
        </is>
      </c>
      <c r="B210" t="inlineStr">
        <is>
          <t>Part of wire</t>
        </is>
      </c>
      <c r="C210" t="n">
        <v>0.090208</v>
      </c>
      <c r="D210" t="n">
        <v>0.005896</v>
      </c>
      <c r="I210">
        <f>(((D205 + D206 + D207 + D208 + D209 + D210)/2) + (D211))</f>
        <v/>
      </c>
      <c r="J210">
        <f>((C205 + C206 + C207 + C208 + C209 + C210)*(((D205 + D206 + D207 + D208 + D209 + D210)/2) + (D211)))</f>
        <v/>
      </c>
    </row>
    <row r="211">
      <c r="A211" t="inlineStr">
        <is>
          <t>INT_R_X7Y53/INT_R.SW2END3-&gt;&gt;IMUX47</t>
        </is>
      </c>
      <c r="B211" t="inlineStr">
        <is>
          <t>Buffer</t>
        </is>
      </c>
      <c r="C211" t="n">
        <v>1.6107141875</v>
      </c>
      <c r="D211" t="n">
        <v>0.007713</v>
      </c>
      <c r="E211" t="n">
        <v>0.047</v>
      </c>
      <c r="F211" t="n">
        <v>0.038</v>
      </c>
      <c r="G211" t="n">
        <v>0.138</v>
      </c>
      <c r="H211" t="n">
        <v>0.114</v>
      </c>
      <c r="I211">
        <f>((((D216) + (D215))) + (D212 + D213))</f>
        <v/>
      </c>
      <c r="J211">
        <f>(((((D216) + (D215))) + (D212 + D213))*C211)</f>
        <v/>
      </c>
    </row>
    <row r="212">
      <c r="A212" t="inlineStr">
        <is>
          <t>INT_R_X7Y53/IMUX47</t>
        </is>
      </c>
      <c r="B212" t="inlineStr">
        <is>
          <t>Part of wire</t>
        </is>
      </c>
      <c r="C212" t="n">
        <v>0</v>
      </c>
      <c r="D212" t="n">
        <v>0</v>
      </c>
    </row>
    <row r="213">
      <c r="A213" t="inlineStr">
        <is>
          <t>CLBLM_R_X7Y53/CLBLM_IMUX47</t>
        </is>
      </c>
      <c r="B213" t="inlineStr">
        <is>
          <t>Part of wire</t>
        </is>
      </c>
      <c r="C213" t="n">
        <v>0</v>
      </c>
      <c r="D213" t="n">
        <v>0</v>
      </c>
      <c r="I213">
        <f>(((D212 + D213)/2) + (((D216) + (D215))))</f>
        <v/>
      </c>
      <c r="J213">
        <f>((C212 + C213)*(((D212 + D213)/2) + (((D216) + (D215)))))</f>
        <v/>
      </c>
    </row>
    <row r="214">
      <c r="A214" t="inlineStr">
        <is>
          <t>CLBLM_R_X7Y53/CLBLM_R.CLBLM_IMUX47-&gt;CLBLM_M_D5</t>
        </is>
      </c>
      <c r="B214" t="inlineStr">
        <is>
          <t>PassTransistor</t>
        </is>
      </c>
      <c r="C214" t="n">
        <v>0</v>
      </c>
      <c r="E214" t="n">
        <v>0</v>
      </c>
      <c r="F214" t="n">
        <v>0</v>
      </c>
      <c r="G214" t="n">
        <v>0</v>
      </c>
      <c r="H214" t="n">
        <v>0</v>
      </c>
      <c r="I214">
        <f>((D216) + (D215))</f>
        <v/>
      </c>
      <c r="J214">
        <f>(((D216) + (D215))*C214)</f>
        <v/>
      </c>
    </row>
    <row r="215">
      <c r="A215" t="inlineStr">
        <is>
          <t>CLBLM_R_X7Y53/CLBLM_M_D5</t>
        </is>
      </c>
      <c r="B215" t="inlineStr">
        <is>
          <t>Part of wire</t>
        </is>
      </c>
      <c r="C215" t="n">
        <v>0</v>
      </c>
      <c r="D215" t="n">
        <v>0</v>
      </c>
      <c r="I215">
        <f>(((D215)/2) + (D216))</f>
        <v/>
      </c>
      <c r="J215">
        <f>((C215)*(((D215)/2) + (D216)))</f>
        <v/>
      </c>
    </row>
    <row r="216">
      <c r="A216" t="inlineStr">
        <is>
          <t>masterReg/register_reg_r2_0_31_24_29/RAMC_D1/WADR4</t>
        </is>
      </c>
      <c r="B216" t="inlineStr">
        <is>
          <t>Inpin</t>
        </is>
      </c>
      <c r="D216" t="n">
        <v>0</v>
      </c>
      <c r="E216" t="n">
        <v>0.052</v>
      </c>
      <c r="F216" t="n">
        <v>0.031</v>
      </c>
      <c r="G216" t="n">
        <v>0.137</v>
      </c>
      <c r="H216" t="n">
        <v>0.07199999999999999</v>
      </c>
    </row>
    <row r="217">
      <c r="A217" t="inlineStr">
        <is>
          <t>writeReg[4]: Address_register_reg[14]/Q to masterReg/register_reg_r2_0_31_24_29/RAMC_D1/WADR4 sum delays</t>
        </is>
      </c>
      <c r="E217">
        <f>(E2 + E4 + E50 + E58 + E131 + E139 + E154 + E161 + E163 + E180 + E189 + E204 + E211 + E214 + E216)</f>
        <v/>
      </c>
      <c r="F217">
        <f>(F2 + F4 + F50 + F58 + F131 + F139 + F154 + F161 + F163 + F180 + F189 + F204 + F211 + F214 + F216)</f>
        <v/>
      </c>
      <c r="G217">
        <f>(G2 + G4 + G50 + G58 + G131 + G139 + G154 + G161 + G163 + G180 + G189 + G204 + G211 + G214 + G216)</f>
        <v/>
      </c>
      <c r="H217">
        <f>(H2 + H4 + H50 + H58 + H131 + H139 + H154 + H161 + H163 + H180 + H189 + H204 + H211 + H214 + H216)</f>
        <v/>
      </c>
      <c r="J217">
        <f>(J2 + J3 + J4 + J6 + J50 + J57 + J58 + J63 + J131 + J138 + J139 + J142 + J154 + J160 + J161 + J162 + J163 + J168 + J180 + J188 + J189 + J192 + J204 + J210 + J211 + J213 + J214 + J215 + J216)</f>
        <v/>
      </c>
    </row>
    <row r="218">
      <c r="A218" t="inlineStr">
        <is>
          <t>writeReg[4]: Address_register_reg[14]/Q to masterReg/register_reg_r2_0_31_24_29/RAMC_D1/WADR4sum delays + cap delay</t>
        </is>
      </c>
      <c r="E218">
        <f>1000*(E217 + J217)</f>
        <v/>
      </c>
      <c r="F218">
        <f>1000*(F217 + J217)</f>
        <v/>
      </c>
      <c r="G218">
        <f>1000*(G217 + J217)</f>
        <v/>
      </c>
      <c r="H218">
        <f>1000*(H217 + J217)</f>
        <v/>
      </c>
    </row>
    <row r="220">
      <c r="A220" t="inlineStr">
        <is>
          <t>writeReg[4]: Address_register_reg[14]/Q to masterReg/register_reg_r2_0_31_24_29/RAMC_D1/WADR4Total delay (from Vivado)</t>
        </is>
      </c>
      <c r="E220" t="inlineStr">
        <is>
          <t>995</t>
        </is>
      </c>
      <c r="F220" t="inlineStr">
        <is>
          <t>858</t>
        </is>
      </c>
      <c r="G220" t="inlineStr">
        <is>
          <t>1671</t>
        </is>
      </c>
      <c r="H220" t="inlineStr">
        <is>
          <t>1393</t>
        </is>
      </c>
    </row>
    <row r="222">
      <c r="A222" t="inlineStr">
        <is>
          <t>INT_L_X8Y54/INT_L.SR1END3-&gt;&gt;WW2BEG3</t>
        </is>
      </c>
      <c r="B222" t="inlineStr">
        <is>
          <t>Buffer</t>
        </is>
      </c>
      <c r="C222" t="n">
        <v>1.1851186875</v>
      </c>
      <c r="D222" t="n">
        <v>0.008473000000000001</v>
      </c>
      <c r="E222" t="n">
        <v>0.063</v>
      </c>
      <c r="F222" t="n">
        <v>0.052</v>
      </c>
      <c r="G222" t="n">
        <v>0.142</v>
      </c>
      <c r="H222" t="n">
        <v>0.118</v>
      </c>
      <c r="I222">
        <f>((D229 + D249 + D286) + (D223 + D224 + D225 + D226 + D227 + D228))</f>
        <v/>
      </c>
      <c r="J222">
        <f>(((D229 + D249 + D286) + (D223 + D224 + D225 + D226 + D227 + D228))*C222)</f>
        <v/>
      </c>
    </row>
    <row r="223">
      <c r="A223" t="inlineStr">
        <is>
          <t>INT_L_X8Y54/WW2BEG3</t>
        </is>
      </c>
      <c r="B223" t="inlineStr">
        <is>
          <t>Part of wire</t>
        </is>
      </c>
      <c r="C223" t="n">
        <v>0</v>
      </c>
      <c r="D223" t="n">
        <v>0</v>
      </c>
    </row>
    <row r="224">
      <c r="A224" t="inlineStr">
        <is>
          <t>INT_L_X6Y54/WW2END3</t>
        </is>
      </c>
      <c r="B224" t="inlineStr">
        <is>
          <t>Part of wire</t>
        </is>
      </c>
      <c r="C224" t="n">
        <v>0</v>
      </c>
      <c r="D224" t="n">
        <v>0</v>
      </c>
    </row>
    <row r="225">
      <c r="A225" t="inlineStr">
        <is>
          <t>INT_L_X6Y55/WW2END_N0_3</t>
        </is>
      </c>
      <c r="B225" t="inlineStr">
        <is>
          <t>Part of wire</t>
        </is>
      </c>
      <c r="C225" t="n">
        <v>0</v>
      </c>
      <c r="D225" t="n">
        <v>0</v>
      </c>
    </row>
    <row r="226">
      <c r="A226" t="inlineStr">
        <is>
          <t>CLBLM_L_X8Y54/CLBLM_WW2A3</t>
        </is>
      </c>
      <c r="B226" t="inlineStr">
        <is>
          <t>Part of wire</t>
        </is>
      </c>
      <c r="C226" t="n">
        <v>0</v>
      </c>
      <c r="D226" t="n">
        <v>0</v>
      </c>
    </row>
    <row r="227">
      <c r="A227" t="inlineStr">
        <is>
          <t>CLBLM_R_X7Y54/CLBLM_WW2A3</t>
        </is>
      </c>
      <c r="B227" t="inlineStr">
        <is>
          <t>Part of wire</t>
        </is>
      </c>
      <c r="C227" t="n">
        <v>0</v>
      </c>
      <c r="D227" t="n">
        <v>0</v>
      </c>
    </row>
    <row r="228">
      <c r="A228" t="inlineStr">
        <is>
          <t>INT_R_X7Y54/WW2A3</t>
        </is>
      </c>
      <c r="B228" t="inlineStr">
        <is>
          <t>Part of wire</t>
        </is>
      </c>
      <c r="C228" t="n">
        <v>0</v>
      </c>
      <c r="D228" t="n">
        <v>0</v>
      </c>
      <c r="I228">
        <f>(((D223 + D224 + D225 + D226 + D227 + D228)/2) + (D229 + D249 + D286))</f>
        <v/>
      </c>
      <c r="J228">
        <f>((C223 + C224 + C225 + C226 + C227 + C228)*(((D223 + D224 + D225 + D226 + D227 + D228)/2) + (D229 + D249 + D286)))</f>
        <v/>
      </c>
    </row>
    <row r="229">
      <c r="A229" t="inlineStr">
        <is>
          <t>INT_L_X6Y54/INT_L.WW2END3-&gt;&gt;WW2BEG3</t>
        </is>
      </c>
      <c r="B229" t="inlineStr">
        <is>
          <t>Buffer</t>
        </is>
      </c>
      <c r="C229" t="n">
        <v>1.1851186875</v>
      </c>
      <c r="D229" t="n">
        <v>0.008473000000000001</v>
      </c>
      <c r="E229" t="n">
        <v>0.063</v>
      </c>
      <c r="F229" t="n">
        <v>0.052</v>
      </c>
      <c r="G229" t="n">
        <v>0.142</v>
      </c>
      <c r="H229" t="n">
        <v>0.118</v>
      </c>
      <c r="I229">
        <f>((D238) + (D230 + D231 + D232 + D233 + D234 + D235 + D236 + D237))</f>
        <v/>
      </c>
      <c r="J229">
        <f>(((D238) + (D230 + D231 + D232 + D233 + D234 + D235 + D236 + D237))*C229)</f>
        <v/>
      </c>
    </row>
    <row r="230">
      <c r="A230" t="inlineStr">
        <is>
          <t>INT_L_X6Y54/WW2BEG3</t>
        </is>
      </c>
      <c r="B230" t="inlineStr">
        <is>
          <t>Part of wire</t>
        </is>
      </c>
      <c r="C230" t="n">
        <v>0</v>
      </c>
      <c r="D230" t="n">
        <v>0</v>
      </c>
    </row>
    <row r="231">
      <c r="A231" t="inlineStr">
        <is>
          <t>INT_L_X4Y54/WW2END3</t>
        </is>
      </c>
      <c r="B231" t="inlineStr">
        <is>
          <t>Part of wire</t>
        </is>
      </c>
      <c r="C231" t="n">
        <v>0</v>
      </c>
      <c r="D231" t="n">
        <v>0</v>
      </c>
    </row>
    <row r="232">
      <c r="A232" t="inlineStr">
        <is>
          <t>INT_L_X4Y55/WW2END_N0_3</t>
        </is>
      </c>
      <c r="B232" t="inlineStr">
        <is>
          <t>Part of wire</t>
        </is>
      </c>
      <c r="C232" t="n">
        <v>0</v>
      </c>
      <c r="D232" t="n">
        <v>0</v>
      </c>
    </row>
    <row r="233">
      <c r="A233" t="inlineStr">
        <is>
          <t>BRAM_INT_INTERFACE_L_X6Y54/INT_INTERFACE_WW2A3</t>
        </is>
      </c>
      <c r="B233" t="inlineStr">
        <is>
          <t>Part of wire</t>
        </is>
      </c>
      <c r="C233" t="n">
        <v>0</v>
      </c>
      <c r="D233" t="n">
        <v>0</v>
      </c>
    </row>
    <row r="234">
      <c r="A234" t="inlineStr">
        <is>
          <t>BRAM_L_X6Y50/BRAM_WW2A3_4</t>
        </is>
      </c>
      <c r="B234" t="inlineStr">
        <is>
          <t>Part of wire</t>
        </is>
      </c>
      <c r="C234" t="n">
        <v>0.26892</v>
      </c>
      <c r="D234" t="n">
        <v>0.06043</v>
      </c>
    </row>
    <row r="235">
      <c r="A235" t="inlineStr">
        <is>
          <t>VBRK_X18Y57/VBRK_WW2A3</t>
        </is>
      </c>
      <c r="B235" t="inlineStr">
        <is>
          <t>Part of wire</t>
        </is>
      </c>
      <c r="C235" t="n">
        <v>0.01211</v>
      </c>
      <c r="D235" t="n">
        <v>0.00162</v>
      </c>
    </row>
    <row r="236">
      <c r="A236" t="inlineStr">
        <is>
          <t>CLBLM_R_X5Y54/CLBLM_WW2A3</t>
        </is>
      </c>
      <c r="B236" t="inlineStr">
        <is>
          <t>Part of wire</t>
        </is>
      </c>
      <c r="C236" t="n">
        <v>0</v>
      </c>
      <c r="D236" t="n">
        <v>0</v>
      </c>
    </row>
    <row r="237">
      <c r="A237" t="inlineStr">
        <is>
          <t>INT_R_X5Y54/WW2A3</t>
        </is>
      </c>
      <c r="B237" t="inlineStr">
        <is>
          <t>Part of wire</t>
        </is>
      </c>
      <c r="C237" t="n">
        <v>0</v>
      </c>
      <c r="D237" t="n">
        <v>0</v>
      </c>
      <c r="I237">
        <f>(((D230 + D231 + D232 + D233 + D234 + D235 + D236 + D237)/2) + (D238))</f>
        <v/>
      </c>
      <c r="J237">
        <f>((C230 + C231 + C232 + C233 + C234 + C235 + C236 + C237)*(((D230 + D231 + D232 + D233 + D234 + D235 + D236 + D237)/2) + (D238)))</f>
        <v/>
      </c>
    </row>
    <row r="238">
      <c r="A238" t="inlineStr">
        <is>
          <t>INT_L_X4Y54/INT_L.WW2END3-&gt;&gt;IMUX_L47</t>
        </is>
      </c>
      <c r="B238" t="inlineStr">
        <is>
          <t>Buffer</t>
        </is>
      </c>
      <c r="C238" t="n">
        <v>1.6107141875</v>
      </c>
      <c r="D238" t="n">
        <v>0.007713</v>
      </c>
      <c r="E238" t="n">
        <v>0.047</v>
      </c>
      <c r="F238" t="n">
        <v>0.038</v>
      </c>
      <c r="G238" t="n">
        <v>0.138</v>
      </c>
      <c r="H238" t="n">
        <v>0.114</v>
      </c>
      <c r="I238">
        <f>((((D243) + (D242))) + (D239 + D240))</f>
        <v/>
      </c>
      <c r="J238">
        <f>(((((D243) + (D242))) + (D239 + D240))*C238)</f>
        <v/>
      </c>
    </row>
    <row r="239">
      <c r="A239" t="inlineStr">
        <is>
          <t>INT_L_X4Y54/IMUX_L47</t>
        </is>
      </c>
      <c r="B239" t="inlineStr">
        <is>
          <t>Part of wire</t>
        </is>
      </c>
      <c r="C239" t="n">
        <v>0</v>
      </c>
      <c r="D239" t="n">
        <v>0</v>
      </c>
    </row>
    <row r="240">
      <c r="A240" t="inlineStr">
        <is>
          <t>CLBLL_L_X4Y54/CLBLL_IMUX47</t>
        </is>
      </c>
      <c r="B240" t="inlineStr">
        <is>
          <t>Part of wire</t>
        </is>
      </c>
      <c r="C240" t="n">
        <v>0</v>
      </c>
      <c r="D240" t="n">
        <v>0</v>
      </c>
      <c r="I240">
        <f>(((D239 + D240)/2) + (((D243) + (D242))))</f>
        <v/>
      </c>
      <c r="J240">
        <f>((C239 + C240)*(((D239 + D240)/2) + (((D243) + (D242)))))</f>
        <v/>
      </c>
    </row>
    <row r="241">
      <c r="A241" t="inlineStr">
        <is>
          <t>CLBLL_L_X4Y54/CLBLL_L.CLBLL_IMUX47-&gt;CLBLL_LL_D5</t>
        </is>
      </c>
      <c r="B241" t="inlineStr">
        <is>
          <t>PassTransistor</t>
        </is>
      </c>
      <c r="C241" t="n">
        <v>0</v>
      </c>
      <c r="E241" t="n">
        <v>0</v>
      </c>
      <c r="F241" t="n">
        <v>0</v>
      </c>
      <c r="G241" t="n">
        <v>0</v>
      </c>
      <c r="H241" t="n">
        <v>0</v>
      </c>
      <c r="I241">
        <f>((D243) + (D242))</f>
        <v/>
      </c>
      <c r="J241">
        <f>(((D243) + (D242))*C241)</f>
        <v/>
      </c>
    </row>
    <row r="242">
      <c r="A242" t="inlineStr">
        <is>
          <t>CLBLL_L_X4Y54/CLBLL_LL_D5</t>
        </is>
      </c>
      <c r="B242" t="inlineStr">
        <is>
          <t>Part of wire</t>
        </is>
      </c>
      <c r="C242" t="n">
        <v>0</v>
      </c>
      <c r="D242" t="n">
        <v>0.007955</v>
      </c>
      <c r="I242">
        <f>(((D242)/2) + (D243))</f>
        <v/>
      </c>
      <c r="J242">
        <f>((C242)*(((D242)/2) + (D243)))</f>
        <v/>
      </c>
    </row>
    <row r="243">
      <c r="A243" t="inlineStr">
        <is>
          <t>masterReg/register_reg_r1_0_31_0_5_i_8/I4</t>
        </is>
      </c>
      <c r="B243" t="inlineStr">
        <is>
          <t>Inpin</t>
        </is>
      </c>
      <c r="D243" t="n">
        <v>0</v>
      </c>
      <c r="E243" t="n">
        <v>0.042</v>
      </c>
      <c r="F243" t="n">
        <v>0.033</v>
      </c>
      <c r="G243" t="n">
        <v>0.113</v>
      </c>
      <c r="H243" t="n">
        <v>0.091</v>
      </c>
    </row>
    <row r="244">
      <c r="A244" t="inlineStr">
        <is>
          <t>writeReg[4]: Address_register_reg[14]/Q to masterReg/register_reg_r1_0_31_0_5_i_8/I4 sum delays</t>
        </is>
      </c>
      <c r="E244">
        <f>(E2 + E4 + E50 + E58 + E131 + E139 + E154 + E161 + E163 + E180 + E189 + E222 + E229 + E238 + E241 + E243)</f>
        <v/>
      </c>
      <c r="F244">
        <f>(F2 + F4 + F50 + F58 + F131 + F139 + F154 + F161 + F163 + F180 + F189 + F222 + F229 + F238 + F241 + F243)</f>
        <v/>
      </c>
      <c r="G244">
        <f>(G2 + G4 + G50 + G58 + G131 + G139 + G154 + G161 + G163 + G180 + G189 + G222 + G229 + G238 + G241 + G243)</f>
        <v/>
      </c>
      <c r="H244">
        <f>(H2 + H4 + H50 + H58 + H131 + H139 + H154 + H161 + H163 + H180 + H189 + H222 + H229 + H238 + H241 + H243)</f>
        <v/>
      </c>
      <c r="J244">
        <f>(J2 + J3 + J4 + J6 + J50 + J57 + J58 + J63 + J131 + J138 + J139 + J142 + J154 + J160 + J161 + J162 + J163 + J168 + J180 + J188 + J189 + J192 + J222 + J228 + J229 + J237 + J238 + J240 + J241 + J242 + J243)</f>
        <v/>
      </c>
    </row>
    <row r="245">
      <c r="A245" t="inlineStr">
        <is>
          <t>writeReg[4]: Address_register_reg[14]/Q to masterReg/register_reg_r1_0_31_0_5_i_8/I4sum delays + cap delay</t>
        </is>
      </c>
      <c r="E245">
        <f>1000*(E244 + J244)</f>
        <v/>
      </c>
      <c r="F245">
        <f>1000*(F244 + J244)</f>
        <v/>
      </c>
      <c r="G245">
        <f>1000*(G244 + J244)</f>
        <v/>
      </c>
      <c r="H245">
        <f>1000*(H244 + J244)</f>
        <v/>
      </c>
    </row>
    <row r="247">
      <c r="A247" t="inlineStr">
        <is>
          <t>writeReg[4]: Address_register_reg[14]/Q to masterReg/register_reg_r1_0_31_0_5_i_8/I4Total delay (from Vivado)</t>
        </is>
      </c>
      <c r="E247" t="inlineStr">
        <is>
          <t>1166</t>
        </is>
      </c>
      <c r="F247" t="inlineStr">
        <is>
          <t>1027</t>
        </is>
      </c>
      <c r="G247" t="inlineStr">
        <is>
          <t>1861</t>
        </is>
      </c>
      <c r="H247" t="inlineStr">
        <is>
          <t>1596</t>
        </is>
      </c>
    </row>
    <row r="249">
      <c r="A249" t="inlineStr">
        <is>
          <t>INT_L_X6Y54/INT_L.WW2END3-&gt;&gt;ER1BEG_S0</t>
        </is>
      </c>
      <c r="B249" t="inlineStr">
        <is>
          <t>Buffer</t>
        </is>
      </c>
      <c r="C249" t="n">
        <v>1.16220225</v>
      </c>
      <c r="D249" t="n">
        <v>0.008429000000000001</v>
      </c>
      <c r="E249" t="n">
        <v>0.044</v>
      </c>
      <c r="F249" t="n">
        <v>0.036</v>
      </c>
      <c r="G249" t="n">
        <v>0.124</v>
      </c>
      <c r="H249" t="n">
        <v>0.103</v>
      </c>
      <c r="I249">
        <f>((D253) + (D250 + D251 + D252))</f>
        <v/>
      </c>
      <c r="J249">
        <f>(((D253) + (D250 + D251 + D252))*C249)</f>
        <v/>
      </c>
    </row>
    <row r="250">
      <c r="A250" t="inlineStr">
        <is>
          <t>INT_L_X6Y54/ER1BEG_S0</t>
        </is>
      </c>
      <c r="B250" t="inlineStr">
        <is>
          <t>Part of wire</t>
        </is>
      </c>
      <c r="C250" t="n">
        <v>0</v>
      </c>
      <c r="D250" t="n">
        <v>0</v>
      </c>
    </row>
    <row r="251">
      <c r="A251" t="inlineStr">
        <is>
          <t>INT_R_X7Y55/ER1END0</t>
        </is>
      </c>
      <c r="B251" t="inlineStr">
        <is>
          <t>Part of wire</t>
        </is>
      </c>
      <c r="C251" t="n">
        <v>0</v>
      </c>
      <c r="D251" t="n">
        <v>0</v>
      </c>
    </row>
    <row r="252">
      <c r="A252" t="inlineStr">
        <is>
          <t>INT_L_X6Y55/ER1BEG0</t>
        </is>
      </c>
      <c r="B252" t="inlineStr">
        <is>
          <t>Part of wire</t>
        </is>
      </c>
      <c r="C252" t="n">
        <v>0</v>
      </c>
      <c r="D252" t="n">
        <v>0</v>
      </c>
      <c r="I252">
        <f>(((D250 + D251 + D252)/2) + (D253))</f>
        <v/>
      </c>
      <c r="J252">
        <f>((C250 + C251 + C252)*(((D250 + D251 + D252)/2) + (D253)))</f>
        <v/>
      </c>
    </row>
    <row r="253">
      <c r="A253" t="inlineStr">
        <is>
          <t>INT_R_X7Y55/INT_R.ER1END0-&gt;&gt;SE2BEG0</t>
        </is>
      </c>
      <c r="B253" t="inlineStr">
        <is>
          <t>Buffer</t>
        </is>
      </c>
      <c r="C253" t="n">
        <v>1.1851186875</v>
      </c>
      <c r="D253" t="n">
        <v>0.008473000000000001</v>
      </c>
      <c r="E253" t="n">
        <v>0.041</v>
      </c>
      <c r="F253" t="n">
        <v>0.033</v>
      </c>
      <c r="G253" t="n">
        <v>0.138</v>
      </c>
      <c r="H253" t="n">
        <v>0.114</v>
      </c>
      <c r="I253">
        <f>((D259 + D270) + (D254 + D255 + D256 + D257 + D258))</f>
        <v/>
      </c>
      <c r="J253">
        <f>(((D259 + D270) + (D254 + D255 + D256 + D257 + D258))*C253)</f>
        <v/>
      </c>
    </row>
    <row r="254">
      <c r="A254" t="inlineStr">
        <is>
          <t>INT_R_X7Y55/SE2BEG0</t>
        </is>
      </c>
      <c r="B254" t="inlineStr">
        <is>
          <t>Part of wire</t>
        </is>
      </c>
      <c r="C254" t="n">
        <v>0</v>
      </c>
      <c r="D254" t="n">
        <v>0</v>
      </c>
    </row>
    <row r="255">
      <c r="A255" t="inlineStr">
        <is>
          <t>INT_L_X8Y54/SE2END0</t>
        </is>
      </c>
      <c r="B255" t="inlineStr">
        <is>
          <t>Part of wire</t>
        </is>
      </c>
      <c r="C255" t="n">
        <v>0</v>
      </c>
      <c r="D255" t="n">
        <v>0</v>
      </c>
    </row>
    <row r="256">
      <c r="A256" t="inlineStr">
        <is>
          <t>INT_R_X7Y54/SE2A0</t>
        </is>
      </c>
      <c r="B256" t="inlineStr">
        <is>
          <t>Part of wire</t>
        </is>
      </c>
      <c r="C256" t="n">
        <v>0</v>
      </c>
      <c r="D256" t="n">
        <v>0</v>
      </c>
    </row>
    <row r="257">
      <c r="A257" t="inlineStr">
        <is>
          <t>CLBLM_R_X7Y54/CLBLM_SE2A0</t>
        </is>
      </c>
      <c r="B257" t="inlineStr">
        <is>
          <t>Part of wire</t>
        </is>
      </c>
      <c r="C257" t="n">
        <v>0.090332</v>
      </c>
      <c r="D257" t="n">
        <v>0.005065</v>
      </c>
    </row>
    <row r="258">
      <c r="A258" t="inlineStr">
        <is>
          <t>CLBLM_L_X8Y54/CLBLM_SE2A0</t>
        </is>
      </c>
      <c r="B258" t="inlineStr">
        <is>
          <t>Part of wire</t>
        </is>
      </c>
      <c r="C258" t="n">
        <v>0.090332</v>
      </c>
      <c r="D258" t="n">
        <v>0.005065</v>
      </c>
      <c r="I258">
        <f>(((D254 + D255 + D256 + D257 + D258)/2) + (D259 + D270))</f>
        <v/>
      </c>
      <c r="J258">
        <f>((C254 + C255 + C256 + C257 + C258)*(((D254 + D255 + D256 + D257 + D258)/2) + (D259 + D270)))</f>
        <v/>
      </c>
    </row>
    <row r="259">
      <c r="A259" t="inlineStr">
        <is>
          <t>INT_L_X8Y54/INT_L.SE2END0-&gt;&gt;IMUX_L24</t>
        </is>
      </c>
      <c r="B259" t="inlineStr">
        <is>
          <t>Buffer</t>
        </is>
      </c>
      <c r="C259" t="n">
        <v>1.6107141875</v>
      </c>
      <c r="D259" t="n">
        <v>0.007713</v>
      </c>
      <c r="E259" t="n">
        <v>0.047</v>
      </c>
      <c r="F259" t="n">
        <v>0.038</v>
      </c>
      <c r="G259" t="n">
        <v>0.138</v>
      </c>
      <c r="H259" t="n">
        <v>0.114</v>
      </c>
      <c r="I259">
        <f>((((D264) + (D263))) + (D260 + D261))</f>
        <v/>
      </c>
      <c r="J259">
        <f>(((((D264) + (D263))) + (D260 + D261))*C259)</f>
        <v/>
      </c>
    </row>
    <row r="260">
      <c r="A260" t="inlineStr">
        <is>
          <t>INT_L_X8Y54/IMUX_L24</t>
        </is>
      </c>
      <c r="B260" t="inlineStr">
        <is>
          <t>Part of wire</t>
        </is>
      </c>
      <c r="C260" t="n">
        <v>0</v>
      </c>
      <c r="D260" t="n">
        <v>0</v>
      </c>
    </row>
    <row r="261">
      <c r="A261" t="inlineStr">
        <is>
          <t>CLBLM_L_X8Y54/CLBLM_IMUX24</t>
        </is>
      </c>
      <c r="B261" t="inlineStr">
        <is>
          <t>Part of wire</t>
        </is>
      </c>
      <c r="C261" t="n">
        <v>0</v>
      </c>
      <c r="D261" t="n">
        <v>0</v>
      </c>
      <c r="I261">
        <f>(((D260 + D261)/2) + (((D264) + (D263))))</f>
        <v/>
      </c>
      <c r="J261">
        <f>((C260 + C261)*(((D260 + D261)/2) + (((D264) + (D263)))))</f>
        <v/>
      </c>
    </row>
    <row r="262">
      <c r="A262" t="inlineStr">
        <is>
          <t>CLBLM_L_X8Y54/CLBLM_L.CLBLM_IMUX24-&gt;CLBLM_M_B5</t>
        </is>
      </c>
      <c r="B262" t="inlineStr">
        <is>
          <t>PassTransistor</t>
        </is>
      </c>
      <c r="C262" t="n">
        <v>0</v>
      </c>
      <c r="E262" t="n">
        <v>0</v>
      </c>
      <c r="F262" t="n">
        <v>0</v>
      </c>
      <c r="G262" t="n">
        <v>0</v>
      </c>
      <c r="H262" t="n">
        <v>0</v>
      </c>
      <c r="I262">
        <f>((D264) + (D263))</f>
        <v/>
      </c>
      <c r="J262">
        <f>(((D264) + (D263))*C262)</f>
        <v/>
      </c>
    </row>
    <row r="263">
      <c r="A263" t="inlineStr">
        <is>
          <t>CLBLM_L_X8Y54/CLBLM_M_B5</t>
        </is>
      </c>
      <c r="B263" t="inlineStr">
        <is>
          <t>Part of wire</t>
        </is>
      </c>
      <c r="C263" t="n">
        <v>0</v>
      </c>
      <c r="D263" t="n">
        <v>0</v>
      </c>
      <c r="I263">
        <f>(((D263)/2) + (D264))</f>
        <v/>
      </c>
      <c r="J263">
        <f>((C263)*(((D263)/2) + (D264)))</f>
        <v/>
      </c>
    </row>
    <row r="264">
      <c r="A264" t="inlineStr">
        <is>
          <t>masterReg/register_reg_r2_0_31_30_31__0/SP/RADR4</t>
        </is>
      </c>
      <c r="B264" t="inlineStr">
        <is>
          <t>Inpin</t>
        </is>
      </c>
      <c r="D264" t="n">
        <v>0</v>
      </c>
      <c r="E264" t="n">
        <v>0.052</v>
      </c>
      <c r="F264" t="n">
        <v>0.042</v>
      </c>
      <c r="G264" t="n">
        <v>0.137</v>
      </c>
      <c r="H264" t="n">
        <v>0.111</v>
      </c>
    </row>
    <row r="265">
      <c r="A265" t="inlineStr">
        <is>
          <t>writeReg[4]: Address_register_reg[14]/Q to masterReg/register_reg_r2_0_31_30_31__0/SP/RADR4 sum delays</t>
        </is>
      </c>
      <c r="E265">
        <f>(E2 + E4 + E50 + E58 + E131 + E139 + E154 + E161 + E163 + E180 + E189 + E222 + E249 + E253 + E259 + E262 + E264)</f>
        <v/>
      </c>
      <c r="F265">
        <f>(F2 + F4 + F50 + F58 + F131 + F139 + F154 + F161 + F163 + F180 + F189 + F222 + F249 + F253 + F259 + F262 + F264)</f>
        <v/>
      </c>
      <c r="G265">
        <f>(G2 + G4 + G50 + G58 + G131 + G139 + G154 + G161 + G163 + G180 + G189 + G222 + G249 + G253 + G259 + G262 + G264)</f>
        <v/>
      </c>
      <c r="H265">
        <f>(H2 + H4 + H50 + H58 + H131 + H139 + H154 + H161 + H163 + H180 + H189 + H222 + H249 + H253 + H259 + H262 + H264)</f>
        <v/>
      </c>
      <c r="J265">
        <f>(J2 + J3 + J4 + J6 + J50 + J57 + J58 + J63 + J131 + J138 + J139 + J142 + J154 + J160 + J161 + J162 + J163 + J168 + J180 + J188 + J189 + J192 + J222 + J228 + J249 + J252 + J253 + J258 + J259 + J261 + J262 + J263 + J264)</f>
        <v/>
      </c>
    </row>
    <row r="266">
      <c r="A266" t="inlineStr">
        <is>
          <t>writeReg[4]: Address_register_reg[14]/Q to masterReg/register_reg_r2_0_31_30_31__0/SP/RADR4sum delays + cap delay</t>
        </is>
      </c>
      <c r="E266">
        <f>1000*(E265 + J265)</f>
        <v/>
      </c>
      <c r="F266">
        <f>1000*(F265 + J265)</f>
        <v/>
      </c>
      <c r="G266">
        <f>1000*(G265 + J265)</f>
        <v/>
      </c>
      <c r="H266">
        <f>1000*(H265 + J265)</f>
        <v/>
      </c>
    </row>
    <row r="268">
      <c r="A268" t="inlineStr">
        <is>
          <t>writeReg[4]: Address_register_reg[14]/Q to masterReg/register_reg_r2_0_31_30_31__0/SP/RADR4Total delay (from Vivado)</t>
        </is>
      </c>
      <c r="E268" t="inlineStr">
        <is>
          <t>1146</t>
        </is>
      </c>
      <c r="F268" t="inlineStr">
        <is>
          <t>1001</t>
        </is>
      </c>
      <c r="G268" t="inlineStr">
        <is>
          <t>1929</t>
        </is>
      </c>
      <c r="H268" t="inlineStr">
        <is>
          <t>1644</t>
        </is>
      </c>
    </row>
    <row r="270">
      <c r="A270" t="inlineStr">
        <is>
          <t>INT_L_X8Y54/INT_L.SE2END0-&gt;&gt;FAN_ALT4</t>
        </is>
      </c>
      <c r="B270" t="inlineStr">
        <is>
          <t>Buffer</t>
        </is>
      </c>
      <c r="C270" t="n">
        <v>0</v>
      </c>
      <c r="D270" t="n">
        <v>0.00757</v>
      </c>
      <c r="E270" t="n">
        <v>0</v>
      </c>
      <c r="F270" t="n">
        <v>0</v>
      </c>
      <c r="G270" t="n">
        <v>0</v>
      </c>
      <c r="H270" t="n">
        <v>0</v>
      </c>
      <c r="I270">
        <f>((D272) + (D271))</f>
        <v/>
      </c>
      <c r="J270">
        <f>(((D272) + (D271))*C270)</f>
        <v/>
      </c>
    </row>
    <row r="271">
      <c r="A271" t="inlineStr">
        <is>
          <t>INT_L_X8Y54/FAN_ALT4</t>
        </is>
      </c>
      <c r="B271" t="inlineStr">
        <is>
          <t>Part of wire</t>
        </is>
      </c>
      <c r="C271" t="n">
        <v>0</v>
      </c>
      <c r="D271" t="n">
        <v>0</v>
      </c>
      <c r="I271">
        <f>(((D271)/2) + (D272))</f>
        <v/>
      </c>
      <c r="J271">
        <f>((C271)*(((D271)/2) + (D272)))</f>
        <v/>
      </c>
    </row>
    <row r="272">
      <c r="A272" t="inlineStr">
        <is>
          <t>INT_L_X8Y54/INT_L.FAN_ALT4-&gt;&gt;FAN_BOUNCE4</t>
        </is>
      </c>
      <c r="B272" t="inlineStr">
        <is>
          <t>Buffer</t>
        </is>
      </c>
      <c r="C272" t="n">
        <v>1.4764880625</v>
      </c>
      <c r="D272" t="n">
        <v>0</v>
      </c>
      <c r="E272" t="n">
        <v>0.059</v>
      </c>
      <c r="F272" t="n">
        <v>0.049</v>
      </c>
      <c r="G272" t="n">
        <v>0.178</v>
      </c>
      <c r="H272" t="n">
        <v>0.147</v>
      </c>
      <c r="I272">
        <f>((D275) + (D273 + D274))</f>
        <v/>
      </c>
      <c r="J272">
        <f>(((D275) + (D273 + D274))*C272)</f>
        <v/>
      </c>
    </row>
    <row r="273">
      <c r="A273" t="inlineStr">
        <is>
          <t>INT_L_X8Y54/FAN_BOUNCE4</t>
        </is>
      </c>
      <c r="B273" t="inlineStr">
        <is>
          <t>Part of wire</t>
        </is>
      </c>
      <c r="C273" t="n">
        <v>0</v>
      </c>
      <c r="D273" t="n">
        <v>0</v>
      </c>
    </row>
    <row r="274">
      <c r="A274" t="inlineStr">
        <is>
          <t>INT_L_X8Y53/FAN_BOUNCE_S3_4</t>
        </is>
      </c>
      <c r="B274" t="inlineStr">
        <is>
          <t>Part of wire</t>
        </is>
      </c>
      <c r="C274" t="n">
        <v>0</v>
      </c>
      <c r="D274" t="n">
        <v>0</v>
      </c>
      <c r="I274">
        <f>(((D273 + D274)/2) + (D275))</f>
        <v/>
      </c>
      <c r="J274">
        <f>((C273 + C274)*(((D273 + D274)/2) + (D275)))</f>
        <v/>
      </c>
    </row>
    <row r="275">
      <c r="A275" t="inlineStr">
        <is>
          <t>INT_L_X8Y53/INT_L.FAN_BOUNCE_S3_4-&gt;&gt;IMUX_L47</t>
        </is>
      </c>
      <c r="B275" t="inlineStr">
        <is>
          <t>Buffer</t>
        </is>
      </c>
      <c r="C275" t="n">
        <v>1.6107141875</v>
      </c>
      <c r="D275" t="n">
        <v>0.007713</v>
      </c>
      <c r="E275" t="n">
        <v>0.047</v>
      </c>
      <c r="F275" t="n">
        <v>0.038</v>
      </c>
      <c r="G275" t="n">
        <v>0.138</v>
      </c>
      <c r="H275" t="n">
        <v>0.114</v>
      </c>
      <c r="I275">
        <f>((((D280) + (D279))) + (D276 + D277))</f>
        <v/>
      </c>
      <c r="J275">
        <f>(((((D280) + (D279))) + (D276 + D277))*C275)</f>
        <v/>
      </c>
    </row>
    <row r="276">
      <c r="A276" t="inlineStr">
        <is>
          <t>INT_L_X8Y53/IMUX_L47</t>
        </is>
      </c>
      <c r="B276" t="inlineStr">
        <is>
          <t>Part of wire</t>
        </is>
      </c>
      <c r="C276" t="n">
        <v>0</v>
      </c>
      <c r="D276" t="n">
        <v>0</v>
      </c>
    </row>
    <row r="277">
      <c r="A277" t="inlineStr">
        <is>
          <t>CLBLM_L_X8Y53/CLBLM_IMUX47</t>
        </is>
      </c>
      <c r="B277" t="inlineStr">
        <is>
          <t>Part of wire</t>
        </is>
      </c>
      <c r="C277" t="n">
        <v>0</v>
      </c>
      <c r="D277" t="n">
        <v>0</v>
      </c>
      <c r="I277">
        <f>(((D276 + D277)/2) + (((D280) + (D279))))</f>
        <v/>
      </c>
      <c r="J277">
        <f>((C276 + C277)*(((D276 + D277)/2) + (((D280) + (D279)))))</f>
        <v/>
      </c>
    </row>
    <row r="278">
      <c r="A278" t="inlineStr">
        <is>
          <t>CLBLM_L_X8Y53/CLBLM_L.CLBLM_IMUX47-&gt;CLBLM_M_D5</t>
        </is>
      </c>
      <c r="B278" t="inlineStr">
        <is>
          <t>PassTransistor</t>
        </is>
      </c>
      <c r="C278" t="n">
        <v>0</v>
      </c>
      <c r="E278" t="n">
        <v>0</v>
      </c>
      <c r="F278" t="n">
        <v>0</v>
      </c>
      <c r="G278" t="n">
        <v>0</v>
      </c>
      <c r="H278" t="n">
        <v>0</v>
      </c>
      <c r="I278">
        <f>((D280) + (D279))</f>
        <v/>
      </c>
      <c r="J278">
        <f>(((D280) + (D279))*C278)</f>
        <v/>
      </c>
    </row>
    <row r="279">
      <c r="A279" t="inlineStr">
        <is>
          <t>CLBLM_L_X8Y53/CLBLM_M_D5</t>
        </is>
      </c>
      <c r="B279" t="inlineStr">
        <is>
          <t>Part of wire</t>
        </is>
      </c>
      <c r="C279" t="n">
        <v>0</v>
      </c>
      <c r="D279" t="n">
        <v>0</v>
      </c>
      <c r="I279">
        <f>(((D279)/2) + (D280))</f>
        <v/>
      </c>
      <c r="J279">
        <f>((C279)*(((D279)/2) + (D280)))</f>
        <v/>
      </c>
    </row>
    <row r="280">
      <c r="A280" t="inlineStr">
        <is>
          <t>masterReg/register_reg_r1_0_31_24_29/RAMC_D1/WADR4</t>
        </is>
      </c>
      <c r="B280" t="inlineStr">
        <is>
          <t>Inpin</t>
        </is>
      </c>
      <c r="D280" t="n">
        <v>0</v>
      </c>
      <c r="E280" t="n">
        <v>0.052</v>
      </c>
      <c r="F280" t="n">
        <v>0.031</v>
      </c>
      <c r="G280" t="n">
        <v>0.137</v>
      </c>
      <c r="H280" t="n">
        <v>0.07199999999999999</v>
      </c>
    </row>
    <row r="281">
      <c r="A281" t="inlineStr">
        <is>
          <t>writeReg[4]: Address_register_reg[14]/Q to masterReg/register_reg_r1_0_31_24_29/RAMC_D1/WADR4 sum delays</t>
        </is>
      </c>
      <c r="E281">
        <f>(E2 + E4 + E50 + E58 + E131 + E139 + E154 + E161 + E163 + E180 + E189 + E222 + E249 + E253 + E270 + E272 + E275 + E278 + E280)</f>
        <v/>
      </c>
      <c r="F281">
        <f>(F2 + F4 + F50 + F58 + F131 + F139 + F154 + F161 + F163 + F180 + F189 + F222 + F249 + F253 + F270 + F272 + F275 + F278 + F280)</f>
        <v/>
      </c>
      <c r="G281">
        <f>(G2 + G4 + G50 + G58 + G131 + G139 + G154 + G161 + G163 + G180 + G189 + G222 + G249 + G253 + G270 + G272 + G275 + G278 + G280)</f>
        <v/>
      </c>
      <c r="H281">
        <f>(H2 + H4 + H50 + H58 + H131 + H139 + H154 + H161 + H163 + H180 + H189 + H222 + H249 + H253 + H270 + H272 + H275 + H278 + H280)</f>
        <v/>
      </c>
      <c r="J281">
        <f>(J2 + J3 + J4 + J6 + J50 + J57 + J58 + J63 + J131 + J138 + J139 + J142 + J154 + J160 + J161 + J162 + J163 + J168 + J180 + J188 + J189 + J192 + J222 + J228 + J249 + J252 + J253 + J258 + J270 + J271 + J272 + J274 + J275 + J277 + J278 + J279 + J280)</f>
        <v/>
      </c>
    </row>
    <row r="282">
      <c r="A282" t="inlineStr">
        <is>
          <t>writeReg[4]: Address_register_reg[14]/Q to masterReg/register_reg_r1_0_31_24_29/RAMC_D1/WADR4sum delays + cap delay</t>
        </is>
      </c>
      <c r="E282">
        <f>1000*(E281 + J281)</f>
        <v/>
      </c>
      <c r="F282">
        <f>1000*(F281 + J281)</f>
        <v/>
      </c>
      <c r="G282">
        <f>1000*(G281 + J281)</f>
        <v/>
      </c>
      <c r="H282">
        <f>1000*(H281 + J281)</f>
        <v/>
      </c>
    </row>
    <row r="284">
      <c r="A284" t="inlineStr">
        <is>
          <t>writeReg[4]: Address_register_reg[14]/Q to masterReg/register_reg_r1_0_31_24_29/RAMC_D1/WADR4Total delay (from Vivado)</t>
        </is>
      </c>
      <c r="E284" t="inlineStr">
        <is>
          <t>1214</t>
        </is>
      </c>
      <c r="F284" t="inlineStr">
        <is>
          <t>1048</t>
        </is>
      </c>
      <c r="G284" t="inlineStr">
        <is>
          <t>2073</t>
        </is>
      </c>
      <c r="H284" t="inlineStr">
        <is>
          <t>1733</t>
        </is>
      </c>
    </row>
    <row r="286">
      <c r="A286" t="inlineStr">
        <is>
          <t>INT_L_X6Y54/INT_L.WW2END3-&gt;&gt;SW2BEG3</t>
        </is>
      </c>
      <c r="B286" t="inlineStr">
        <is>
          <t>Buffer</t>
        </is>
      </c>
      <c r="C286" t="n">
        <v>1.1851186875</v>
      </c>
      <c r="D286" t="n">
        <v>0.008473000000000001</v>
      </c>
      <c r="E286" t="n">
        <v>0.041</v>
      </c>
      <c r="F286" t="n">
        <v>0.033</v>
      </c>
      <c r="G286" t="n">
        <v>0.137</v>
      </c>
      <c r="H286" t="n">
        <v>0.113</v>
      </c>
      <c r="I286">
        <f>((D295) + (D287 + D288 + D289 + D290 + D291 + D292 + D293 + D294))</f>
        <v/>
      </c>
      <c r="J286">
        <f>(((D295) + (D287 + D288 + D289 + D290 + D291 + D292 + D293 + D294))*C286)</f>
        <v/>
      </c>
    </row>
    <row r="287">
      <c r="A287" t="inlineStr">
        <is>
          <t>INT_L_X6Y54/SW2BEG3</t>
        </is>
      </c>
      <c r="B287" t="inlineStr">
        <is>
          <t>Part of wire</t>
        </is>
      </c>
      <c r="C287" t="n">
        <v>0</v>
      </c>
      <c r="D287" t="n">
        <v>0</v>
      </c>
    </row>
    <row r="288">
      <c r="A288" t="inlineStr">
        <is>
          <t>INT_R_X5Y53/SW2END3</t>
        </is>
      </c>
      <c r="B288" t="inlineStr">
        <is>
          <t>Part of wire</t>
        </is>
      </c>
      <c r="C288" t="n">
        <v>0</v>
      </c>
      <c r="D288" t="n">
        <v>0</v>
      </c>
    </row>
    <row r="289">
      <c r="A289" t="inlineStr">
        <is>
          <t>INT_R_X5Y54/SW2END_N0_3</t>
        </is>
      </c>
      <c r="B289" t="inlineStr">
        <is>
          <t>Part of wire</t>
        </is>
      </c>
      <c r="C289" t="n">
        <v>0</v>
      </c>
      <c r="D289" t="n">
        <v>0</v>
      </c>
    </row>
    <row r="290">
      <c r="A290" t="inlineStr">
        <is>
          <t>INT_L_X6Y53/SW2A3</t>
        </is>
      </c>
      <c r="B290" t="inlineStr">
        <is>
          <t>Part of wire</t>
        </is>
      </c>
      <c r="C290" t="n">
        <v>0</v>
      </c>
      <c r="D290" t="n">
        <v>0</v>
      </c>
    </row>
    <row r="291">
      <c r="A291" t="inlineStr">
        <is>
          <t>BRAM_INT_INTERFACE_L_X6Y53/INT_INTERFACE_SW2A3</t>
        </is>
      </c>
      <c r="B291" t="inlineStr">
        <is>
          <t>Part of wire</t>
        </is>
      </c>
      <c r="C291" t="n">
        <v>0</v>
      </c>
      <c r="D291" t="n">
        <v>0</v>
      </c>
    </row>
    <row r="292">
      <c r="A292" t="inlineStr">
        <is>
          <t>BRAM_L_X6Y50/BRAM_SW2A3_3</t>
        </is>
      </c>
      <c r="B292" t="inlineStr">
        <is>
          <t>Part of wire</t>
        </is>
      </c>
      <c r="C292" t="n">
        <v>0.26892</v>
      </c>
      <c r="D292" t="n">
        <v>0.06043</v>
      </c>
    </row>
    <row r="293">
      <c r="A293" t="inlineStr">
        <is>
          <t>VBRK_X18Y56/VBRK_SW2A3</t>
        </is>
      </c>
      <c r="B293" t="inlineStr">
        <is>
          <t>Part of wire</t>
        </is>
      </c>
      <c r="C293" t="n">
        <v>0.01211</v>
      </c>
      <c r="D293" t="n">
        <v>0.00162</v>
      </c>
    </row>
    <row r="294">
      <c r="A294" t="inlineStr">
        <is>
          <t>CLBLM_R_X5Y53/CLBLM_SW2A3</t>
        </is>
      </c>
      <c r="B294" t="inlineStr">
        <is>
          <t>Part of wire</t>
        </is>
      </c>
      <c r="C294" t="n">
        <v>0.090208</v>
      </c>
      <c r="D294" t="n">
        <v>0.005896</v>
      </c>
      <c r="I294">
        <f>(((D287 + D288 + D289 + D290 + D291 + D292 + D293 + D294)/2) + (D295))</f>
        <v/>
      </c>
      <c r="J294">
        <f>((C287 + C288 + C289 + C290 + C291 + C292 + C293 + C294)*(((D287 + D288 + D289 + D290 + D291 + D292 + D293 + D294)/2) + (D295)))</f>
        <v/>
      </c>
    </row>
    <row r="295">
      <c r="A295" t="inlineStr">
        <is>
          <t>INT_R_X5Y53/INT_R.SW2END3-&gt;&gt;WW2BEG3</t>
        </is>
      </c>
      <c r="B295" t="inlineStr">
        <is>
          <t>Buffer</t>
        </is>
      </c>
      <c r="C295" t="n">
        <v>1.1851186875</v>
      </c>
      <c r="D295" t="n">
        <v>0.008473000000000001</v>
      </c>
      <c r="E295" t="n">
        <v>0.063</v>
      </c>
      <c r="F295" t="n">
        <v>0.052</v>
      </c>
      <c r="G295" t="n">
        <v>0.142</v>
      </c>
      <c r="H295" t="n">
        <v>0.118</v>
      </c>
      <c r="I295">
        <f>((D302 + D334) + (D296 + D297 + D298 + D299 + D300 + D301))</f>
        <v/>
      </c>
      <c r="J295">
        <f>(((D302 + D334) + (D296 + D297 + D298 + D299 + D300 + D301))*C295)</f>
        <v/>
      </c>
    </row>
    <row r="296">
      <c r="A296" t="inlineStr">
        <is>
          <t>INT_R_X5Y53/WW2BEG3</t>
        </is>
      </c>
      <c r="B296" t="inlineStr">
        <is>
          <t>Part of wire</t>
        </is>
      </c>
      <c r="C296" t="n">
        <v>0</v>
      </c>
      <c r="D296" t="n">
        <v>0</v>
      </c>
    </row>
    <row r="297">
      <c r="A297" t="inlineStr">
        <is>
          <t>INT_R_X3Y53/WW2END3</t>
        </is>
      </c>
      <c r="B297" t="inlineStr">
        <is>
          <t>Part of wire</t>
        </is>
      </c>
      <c r="C297" t="n">
        <v>0</v>
      </c>
      <c r="D297" t="n">
        <v>0</v>
      </c>
    </row>
    <row r="298">
      <c r="A298" t="inlineStr">
        <is>
          <t>INT_R_X3Y54/WW2END_N0_3</t>
        </is>
      </c>
      <c r="B298" t="inlineStr">
        <is>
          <t>Part of wire</t>
        </is>
      </c>
      <c r="C298" t="n">
        <v>0</v>
      </c>
      <c r="D298" t="n">
        <v>0</v>
      </c>
    </row>
    <row r="299">
      <c r="A299" t="inlineStr">
        <is>
          <t>INT_L_X4Y53/WW2A3</t>
        </is>
      </c>
      <c r="B299" t="inlineStr">
        <is>
          <t>Part of wire</t>
        </is>
      </c>
      <c r="C299" t="n">
        <v>0</v>
      </c>
      <c r="D299" t="n">
        <v>0</v>
      </c>
    </row>
    <row r="300">
      <c r="A300" t="inlineStr">
        <is>
          <t>CLBLL_L_X4Y53/CLBLL_WW2END3</t>
        </is>
      </c>
      <c r="B300" t="inlineStr">
        <is>
          <t>Part of wire</t>
        </is>
      </c>
      <c r="C300" t="n">
        <v>0</v>
      </c>
      <c r="D300" t="n">
        <v>0</v>
      </c>
    </row>
    <row r="301">
      <c r="A301" t="inlineStr">
        <is>
          <t>CLBLM_R_X3Y53/CLBLM_WW2END3</t>
        </is>
      </c>
      <c r="B301" t="inlineStr">
        <is>
          <t>Part of wire</t>
        </is>
      </c>
      <c r="C301" t="n">
        <v>0</v>
      </c>
      <c r="D301" t="n">
        <v>0</v>
      </c>
      <c r="I301">
        <f>(((D296 + D297 + D298 + D299 + D300 + D301)/2) + (D302 + D334))</f>
        <v/>
      </c>
      <c r="J301">
        <f>((C296 + C297 + C298 + C299 + C300 + C301)*(((D296 + D297 + D298 + D299 + D300 + D301)/2) + (D302 + D334)))</f>
        <v/>
      </c>
    </row>
    <row r="302">
      <c r="A302" t="inlineStr">
        <is>
          <t>INT_R_X3Y53/INT_R.WW2END3-&gt;&gt;WW2BEG3</t>
        </is>
      </c>
      <c r="B302" t="inlineStr">
        <is>
          <t>Buffer</t>
        </is>
      </c>
      <c r="C302" t="n">
        <v>1.1851186875</v>
      </c>
      <c r="D302" t="n">
        <v>0.008473000000000001</v>
      </c>
      <c r="E302" t="n">
        <v>0.063</v>
      </c>
      <c r="F302" t="n">
        <v>0.052</v>
      </c>
      <c r="G302" t="n">
        <v>0.142</v>
      </c>
      <c r="H302" t="n">
        <v>0.118</v>
      </c>
      <c r="I302">
        <f>((D312) + (D303 + D304 + D305 + D306 + D307 + D308 + D309 + D310 + D311))</f>
        <v/>
      </c>
      <c r="J302">
        <f>(((D312) + (D303 + D304 + D305 + D306 + D307 + D308 + D309 + D310 + D311))*C302)</f>
        <v/>
      </c>
    </row>
    <row r="303">
      <c r="A303" t="inlineStr">
        <is>
          <t>INT_R_X3Y53/WW2BEG3</t>
        </is>
      </c>
      <c r="B303" t="inlineStr">
        <is>
          <t>Part of wire</t>
        </is>
      </c>
      <c r="C303" t="n">
        <v>0</v>
      </c>
      <c r="D303" t="n">
        <v>0</v>
      </c>
    </row>
    <row r="304">
      <c r="A304" t="inlineStr">
        <is>
          <t>INT_R_X1Y53/WW2END3</t>
        </is>
      </c>
      <c r="B304" t="inlineStr">
        <is>
          <t>Part of wire</t>
        </is>
      </c>
      <c r="C304" t="n">
        <v>0</v>
      </c>
      <c r="D304" t="n">
        <v>0</v>
      </c>
    </row>
    <row r="305">
      <c r="A305" t="inlineStr">
        <is>
          <t>INT_R_X1Y54/WW2END_N0_3</t>
        </is>
      </c>
      <c r="B305" t="inlineStr">
        <is>
          <t>Part of wire</t>
        </is>
      </c>
      <c r="C305" t="n">
        <v>0</v>
      </c>
      <c r="D305" t="n">
        <v>0</v>
      </c>
    </row>
    <row r="306">
      <c r="A306" t="inlineStr">
        <is>
          <t>INT_L_X2Y53/WW2A3</t>
        </is>
      </c>
      <c r="B306" t="inlineStr">
        <is>
          <t>Part of wire</t>
        </is>
      </c>
      <c r="C306" t="n">
        <v>0</v>
      </c>
      <c r="D306" t="n">
        <v>0</v>
      </c>
    </row>
    <row r="307">
      <c r="A307" t="inlineStr">
        <is>
          <t>CLBLL_L_X2Y53/CLBLL_WW2END3</t>
        </is>
      </c>
      <c r="B307" t="inlineStr">
        <is>
          <t>Part of wire</t>
        </is>
      </c>
      <c r="C307" t="n">
        <v>0</v>
      </c>
      <c r="D307" t="n">
        <v>0</v>
      </c>
    </row>
    <row r="308">
      <c r="A308" t="inlineStr">
        <is>
          <t>VBRK_X9Y56/VBRK_WW2END3</t>
        </is>
      </c>
      <c r="B308" t="inlineStr">
        <is>
          <t>Part of wire</t>
        </is>
      </c>
      <c r="C308" t="n">
        <v>0.01211</v>
      </c>
      <c r="D308" t="n">
        <v>0.00162</v>
      </c>
    </row>
    <row r="309">
      <c r="A309" t="inlineStr">
        <is>
          <t>CMT_TOP_R_LOWER_B_X8Y61/CMT_TOP_WW2END3_3</t>
        </is>
      </c>
      <c r="B309" t="inlineStr">
        <is>
          <t>Part of wire</t>
        </is>
      </c>
      <c r="C309" t="n">
        <v>0.31751</v>
      </c>
      <c r="D309" t="n">
        <v>0.022067</v>
      </c>
    </row>
    <row r="310">
      <c r="A310" t="inlineStr">
        <is>
          <t>CMT_FIFO_R_X7Y60/CMT_FIFO_WW2END3_2</t>
        </is>
      </c>
      <c r="B310" t="inlineStr">
        <is>
          <t>Part of wire</t>
        </is>
      </c>
      <c r="C310" t="n">
        <v>0.31751</v>
      </c>
      <c r="D310" t="n">
        <v>0.022067</v>
      </c>
    </row>
    <row r="311">
      <c r="A311" t="inlineStr">
        <is>
          <t>INT_INTERFACE_R_X1Y53/INT_INTERFACE_WW2END3</t>
        </is>
      </c>
      <c r="B311" t="inlineStr">
        <is>
          <t>Part of wire</t>
        </is>
      </c>
      <c r="C311" t="n">
        <v>0</v>
      </c>
      <c r="D311" t="n">
        <v>0</v>
      </c>
      <c r="I311">
        <f>(((D303 + D304 + D305 + D306 + D307 + D308 + D309 + D310 + D311)/2) + (D312))</f>
        <v/>
      </c>
      <c r="J311">
        <f>((C303 + C304 + C305 + C306 + C307 + C308 + C309 + C310 + C311)*(((D303 + D304 + D305 + D306 + D307 + D308 + D309 + D310 + D311)/2) + (D312)))</f>
        <v/>
      </c>
    </row>
    <row r="312">
      <c r="A312" t="inlineStr">
        <is>
          <t>INT_R_X1Y54/INT_R.WW2END_N0_3-&gt;&gt;NL1BEG_N3</t>
        </is>
      </c>
      <c r="B312" t="inlineStr">
        <is>
          <t>Buffer</t>
        </is>
      </c>
      <c r="C312" t="n">
        <v>1.16220225</v>
      </c>
      <c r="D312" t="n">
        <v>0.008429000000000001</v>
      </c>
      <c r="E312" t="n">
        <v>0.054</v>
      </c>
      <c r="F312" t="n">
        <v>0.044</v>
      </c>
      <c r="G312" t="n">
        <v>0.131</v>
      </c>
      <c r="H312" t="n">
        <v>0.108</v>
      </c>
      <c r="I312">
        <f>((D314) + (D313))</f>
        <v/>
      </c>
      <c r="J312">
        <f>(((D314) + (D313))*C312)</f>
        <v/>
      </c>
    </row>
    <row r="313">
      <c r="A313" t="inlineStr">
        <is>
          <t>INT_R_X1Y54/NL1BEG_N3</t>
        </is>
      </c>
      <c r="B313" t="inlineStr">
        <is>
          <t>Part of wire</t>
        </is>
      </c>
      <c r="C313" t="n">
        <v>0</v>
      </c>
      <c r="D313" t="n">
        <v>0</v>
      </c>
      <c r="I313">
        <f>(((D313)/2) + (D314))</f>
        <v/>
      </c>
      <c r="J313">
        <f>((C313)*(((D313)/2) + (D314)))</f>
        <v/>
      </c>
    </row>
    <row r="314">
      <c r="A314" t="inlineStr">
        <is>
          <t>INT_R_X1Y54/INT_R.NL1BEG_N3-&gt;&gt;EE2BEG3</t>
        </is>
      </c>
      <c r="B314" t="inlineStr">
        <is>
          <t>Buffer</t>
        </is>
      </c>
      <c r="C314" t="n">
        <v>1.1851186875</v>
      </c>
      <c r="D314" t="n">
        <v>0.008473000000000001</v>
      </c>
      <c r="E314" t="n">
        <v>0.06</v>
      </c>
      <c r="F314" t="n">
        <v>0.05</v>
      </c>
      <c r="G314" t="n">
        <v>0.134</v>
      </c>
      <c r="H314" t="n">
        <v>0.111</v>
      </c>
      <c r="I314">
        <f>((D323) + (D315 + D316 + D317 + D318 + D319 + D320 + D321 + D322))</f>
        <v/>
      </c>
      <c r="J314">
        <f>(((D323) + (D315 + D316 + D317 + D318 + D319 + D320 + D321 + D322))*C314)</f>
        <v/>
      </c>
    </row>
    <row r="315">
      <c r="A315" t="inlineStr">
        <is>
          <t>INT_R_X1Y54/EE2BEG3</t>
        </is>
      </c>
      <c r="B315" t="inlineStr">
        <is>
          <t>Part of wire</t>
        </is>
      </c>
      <c r="C315" t="n">
        <v>0</v>
      </c>
      <c r="D315" t="n">
        <v>0</v>
      </c>
    </row>
    <row r="316">
      <c r="A316" t="inlineStr">
        <is>
          <t>INT_R_X3Y54/EE2END3</t>
        </is>
      </c>
      <c r="B316" t="inlineStr">
        <is>
          <t>Part of wire</t>
        </is>
      </c>
      <c r="C316" t="n">
        <v>0</v>
      </c>
      <c r="D316" t="n">
        <v>0</v>
      </c>
    </row>
    <row r="317">
      <c r="A317" t="inlineStr">
        <is>
          <t>INT_INTERFACE_R_X1Y54/INT_INTERFACE_EE2BEG3</t>
        </is>
      </c>
      <c r="B317" t="inlineStr">
        <is>
          <t>Part of wire</t>
        </is>
      </c>
      <c r="C317" t="n">
        <v>0</v>
      </c>
      <c r="D317" t="n">
        <v>0</v>
      </c>
    </row>
    <row r="318">
      <c r="A318" t="inlineStr">
        <is>
          <t>CMT_FIFO_R_X7Y60/CMT_FIFO_EE2BEG3_3</t>
        </is>
      </c>
      <c r="B318" t="inlineStr">
        <is>
          <t>Part of wire</t>
        </is>
      </c>
      <c r="C318" t="n">
        <v>0.31751</v>
      </c>
      <c r="D318" t="n">
        <v>0.022067</v>
      </c>
    </row>
    <row r="319">
      <c r="A319" t="inlineStr">
        <is>
          <t>CMT_TOP_R_LOWER_B_X8Y61/CMT_TOP_EE2BEG3_4</t>
        </is>
      </c>
      <c r="B319" t="inlineStr">
        <is>
          <t>Part of wire</t>
        </is>
      </c>
      <c r="C319" t="n">
        <v>0.31751</v>
      </c>
      <c r="D319" t="n">
        <v>0.022067</v>
      </c>
    </row>
    <row r="320">
      <c r="A320" t="inlineStr">
        <is>
          <t>VBRK_X9Y57/VBRK_EE2BEG3</t>
        </is>
      </c>
      <c r="B320" t="inlineStr">
        <is>
          <t>Part of wire</t>
        </is>
      </c>
      <c r="C320" t="n">
        <v>0.01211</v>
      </c>
      <c r="D320" t="n">
        <v>0.00162</v>
      </c>
    </row>
    <row r="321">
      <c r="A321" t="inlineStr">
        <is>
          <t>CLBLL_L_X2Y54/CLBLL_EE2BEG3</t>
        </is>
      </c>
      <c r="B321" t="inlineStr">
        <is>
          <t>Part of wire</t>
        </is>
      </c>
      <c r="C321" t="n">
        <v>0</v>
      </c>
      <c r="D321" t="n">
        <v>0</v>
      </c>
    </row>
    <row r="322">
      <c r="A322" t="inlineStr">
        <is>
          <t>INT_L_X2Y54/EE2A3</t>
        </is>
      </c>
      <c r="B322" t="inlineStr">
        <is>
          <t>Part of wire</t>
        </is>
      </c>
      <c r="C322" t="n">
        <v>0</v>
      </c>
      <c r="D322" t="n">
        <v>0</v>
      </c>
      <c r="I322">
        <f>(((D315 + D316 + D317 + D318 + D319 + D320 + D321 + D322)/2) + (D323))</f>
        <v/>
      </c>
      <c r="J322">
        <f>((C315 + C316 + C317 + C318 + C319 + C320 + C321 + C322)*(((D315 + D316 + D317 + D318 + D319 + D320 + D321 + D322)/2) + (D323)))</f>
        <v/>
      </c>
    </row>
    <row r="323">
      <c r="A323" t="inlineStr">
        <is>
          <t>INT_R_X3Y54/INT_R.EE2END3-&gt;&gt;IMUX47</t>
        </is>
      </c>
      <c r="B323" t="inlineStr">
        <is>
          <t>Buffer</t>
        </is>
      </c>
      <c r="C323" t="n">
        <v>1.6107141875</v>
      </c>
      <c r="D323" t="n">
        <v>0.007713</v>
      </c>
      <c r="E323" t="n">
        <v>0.047</v>
      </c>
      <c r="F323" t="n">
        <v>0.038</v>
      </c>
      <c r="G323" t="n">
        <v>0.138</v>
      </c>
      <c r="H323" t="n">
        <v>0.114</v>
      </c>
      <c r="I323">
        <f>((((D328) + (D327))) + (D324 + D325))</f>
        <v/>
      </c>
      <c r="J323">
        <f>(((((D328) + (D327))) + (D324 + D325))*C323)</f>
        <v/>
      </c>
    </row>
    <row r="324">
      <c r="A324" t="inlineStr">
        <is>
          <t>INT_R_X3Y54/IMUX47</t>
        </is>
      </c>
      <c r="B324" t="inlineStr">
        <is>
          <t>Part of wire</t>
        </is>
      </c>
      <c r="C324" t="n">
        <v>0</v>
      </c>
      <c r="D324" t="n">
        <v>0</v>
      </c>
    </row>
    <row r="325">
      <c r="A325" t="inlineStr">
        <is>
          <t>CLBLM_R_X3Y54/CLBLM_IMUX47</t>
        </is>
      </c>
      <c r="B325" t="inlineStr">
        <is>
          <t>Part of wire</t>
        </is>
      </c>
      <c r="C325" t="n">
        <v>0</v>
      </c>
      <c r="D325" t="n">
        <v>0</v>
      </c>
      <c r="I325">
        <f>(((D324 + D325)/2) + (((D328) + (D327))))</f>
        <v/>
      </c>
      <c r="J325">
        <f>((C324 + C325)*(((D324 + D325)/2) + (((D328) + (D327)))))</f>
        <v/>
      </c>
    </row>
    <row r="326">
      <c r="A326" t="inlineStr">
        <is>
          <t>CLBLM_R_X3Y54/CLBLM_R.CLBLM_IMUX47-&gt;CLBLM_M_D5</t>
        </is>
      </c>
      <c r="B326" t="inlineStr">
        <is>
          <t>PassTransistor</t>
        </is>
      </c>
      <c r="C326" t="n">
        <v>0</v>
      </c>
      <c r="E326" t="n">
        <v>0</v>
      </c>
      <c r="F326" t="n">
        <v>0</v>
      </c>
      <c r="G326" t="n">
        <v>0</v>
      </c>
      <c r="H326" t="n">
        <v>0</v>
      </c>
      <c r="I326">
        <f>((D328) + (D327))</f>
        <v/>
      </c>
      <c r="J326">
        <f>(((D328) + (D327))*C326)</f>
        <v/>
      </c>
    </row>
    <row r="327">
      <c r="A327" t="inlineStr">
        <is>
          <t>CLBLM_R_X3Y54/CLBLM_M_D5</t>
        </is>
      </c>
      <c r="B327" t="inlineStr">
        <is>
          <t>Part of wire</t>
        </is>
      </c>
      <c r="C327" t="n">
        <v>0</v>
      </c>
      <c r="D327" t="n">
        <v>0</v>
      </c>
      <c r="I327">
        <f>(((D327)/2) + (D328))</f>
        <v/>
      </c>
      <c r="J327">
        <f>((C327)*(((D327)/2) + (D328)))</f>
        <v/>
      </c>
    </row>
    <row r="328">
      <c r="A328" t="inlineStr">
        <is>
          <t>masterReg/register_reg_r1_0_31_18_23/RAMC_D1/WADR4</t>
        </is>
      </c>
      <c r="B328" t="inlineStr">
        <is>
          <t>Inpin</t>
        </is>
      </c>
      <c r="D328" t="n">
        <v>0</v>
      </c>
      <c r="E328" t="n">
        <v>0.052</v>
      </c>
      <c r="F328" t="n">
        <v>0.031</v>
      </c>
      <c r="G328" t="n">
        <v>0.137</v>
      </c>
      <c r="H328" t="n">
        <v>0.07199999999999999</v>
      </c>
    </row>
    <row r="329">
      <c r="A329" t="inlineStr">
        <is>
          <t>writeReg[4]: Address_register_reg[14]/Q to masterReg/register_reg_r1_0_31_18_23/RAMC_D1/WADR4 sum delays</t>
        </is>
      </c>
      <c r="E329">
        <f>(E2 + E4 + E50 + E58 + E131 + E139 + E154 + E161 + E163 + E180 + E189 + E222 + E286 + E295 + E302 + E312 + E314 + E323 + E326 + E328)</f>
        <v/>
      </c>
      <c r="F329">
        <f>(F2 + F4 + F50 + F58 + F131 + F139 + F154 + F161 + F163 + F180 + F189 + F222 + F286 + F295 + F302 + F312 + F314 + F323 + F326 + F328)</f>
        <v/>
      </c>
      <c r="G329">
        <f>(G2 + G4 + G50 + G58 + G131 + G139 + G154 + G161 + G163 + G180 + G189 + G222 + G286 + G295 + G302 + G312 + G314 + G323 + G326 + G328)</f>
        <v/>
      </c>
      <c r="H329">
        <f>(H2 + H4 + H50 + H58 + H131 + H139 + H154 + H161 + H163 + H180 + H189 + H222 + H286 + H295 + H302 + H312 + H314 + H323 + H326 + H328)</f>
        <v/>
      </c>
      <c r="J329">
        <f>(J2 + J3 + J4 + J6 + J50 + J57 + J58 + J63 + J131 + J138 + J139 + J142 + J154 + J160 + J161 + J162 + J163 + J168 + J180 + J188 + J189 + J192 + J222 + J228 + J286 + J294 + J295 + J301 + J302 + J311 + J312 + J313 + J314 + J322 + J323 + J325 + J326 + J327 + J328)</f>
        <v/>
      </c>
    </row>
    <row r="330">
      <c r="A330" t="inlineStr">
        <is>
          <t>writeReg[4]: Address_register_reg[14]/Q to masterReg/register_reg_r1_0_31_18_23/RAMC_D1/WADR4sum delays + cap delay</t>
        </is>
      </c>
      <c r="E330">
        <f>1000*(E329 + J329)</f>
        <v/>
      </c>
      <c r="F330">
        <f>1000*(F329 + J329)</f>
        <v/>
      </c>
      <c r="G330">
        <f>1000*(G329 + J329)</f>
        <v/>
      </c>
      <c r="H330">
        <f>1000*(H329 + J329)</f>
        <v/>
      </c>
    </row>
    <row r="332">
      <c r="A332" t="inlineStr">
        <is>
          <t>writeReg[4]: Address_register_reg[14]/Q to masterReg/register_reg_r1_0_31_18_23/RAMC_D1/WADR4Total delay (from Vivado)</t>
        </is>
      </c>
      <c r="E332" t="inlineStr">
        <is>
          <t>1570</t>
        </is>
      </c>
      <c r="F332" t="inlineStr">
        <is>
          <t>1380</t>
        </is>
      </c>
      <c r="G332" t="inlineStr">
        <is>
          <t>2490</t>
        </is>
      </c>
      <c r="H332" t="inlineStr">
        <is>
          <t>2115</t>
        </is>
      </c>
    </row>
    <row r="334">
      <c r="A334" t="inlineStr">
        <is>
          <t>INT_R_X3Y53/INT_R.WW2END3-&gt;&gt;IMUX47</t>
        </is>
      </c>
      <c r="B334" t="inlineStr">
        <is>
          <t>Buffer</t>
        </is>
      </c>
      <c r="C334" t="n">
        <v>1.6107141875</v>
      </c>
      <c r="D334" t="n">
        <v>0.007713</v>
      </c>
      <c r="E334" t="n">
        <v>0.047</v>
      </c>
      <c r="F334" t="n">
        <v>0.038</v>
      </c>
      <c r="G334" t="n">
        <v>0.138</v>
      </c>
      <c r="H334" t="n">
        <v>0.114</v>
      </c>
      <c r="I334">
        <f>((((D339) + (D338))) + (D335 + D336))</f>
        <v/>
      </c>
      <c r="J334">
        <f>(((((D339) + (D338))) + (D335 + D336))*C334)</f>
        <v/>
      </c>
    </row>
    <row r="335">
      <c r="A335" t="inlineStr">
        <is>
          <t>INT_R_X3Y53/IMUX47</t>
        </is>
      </c>
      <c r="B335" t="inlineStr">
        <is>
          <t>Part of wire</t>
        </is>
      </c>
      <c r="C335" t="n">
        <v>0</v>
      </c>
      <c r="D335" t="n">
        <v>0</v>
      </c>
    </row>
    <row r="336">
      <c r="A336" t="inlineStr">
        <is>
          <t>CLBLM_R_X3Y53/CLBLM_IMUX47</t>
        </is>
      </c>
      <c r="B336" t="inlineStr">
        <is>
          <t>Part of wire</t>
        </is>
      </c>
      <c r="C336" t="n">
        <v>0</v>
      </c>
      <c r="D336" t="n">
        <v>0</v>
      </c>
      <c r="I336">
        <f>(((D335 + D336)/2) + (((D339) + (D338))))</f>
        <v/>
      </c>
      <c r="J336">
        <f>((C335 + C336)*(((D335 + D336)/2) + (((D339) + (D338)))))</f>
        <v/>
      </c>
    </row>
    <row r="337">
      <c r="A337" t="inlineStr">
        <is>
          <t>CLBLM_R_X3Y53/CLBLM_R.CLBLM_IMUX47-&gt;CLBLM_M_D5</t>
        </is>
      </c>
      <c r="B337" t="inlineStr">
        <is>
          <t>PassTransistor</t>
        </is>
      </c>
      <c r="C337" t="n">
        <v>0</v>
      </c>
      <c r="E337" t="n">
        <v>0</v>
      </c>
      <c r="F337" t="n">
        <v>0</v>
      </c>
      <c r="G337" t="n">
        <v>0</v>
      </c>
      <c r="H337" t="n">
        <v>0</v>
      </c>
      <c r="I337">
        <f>((D339) + (D338))</f>
        <v/>
      </c>
      <c r="J337">
        <f>(((D339) + (D338))*C337)</f>
        <v/>
      </c>
    </row>
    <row r="338">
      <c r="A338" t="inlineStr">
        <is>
          <t>CLBLM_R_X3Y53/CLBLM_M_D5</t>
        </is>
      </c>
      <c r="B338" t="inlineStr">
        <is>
          <t>Part of wire</t>
        </is>
      </c>
      <c r="C338" t="n">
        <v>0</v>
      </c>
      <c r="D338" t="n">
        <v>0</v>
      </c>
      <c r="I338">
        <f>(((D338)/2) + (D339))</f>
        <v/>
      </c>
      <c r="J338">
        <f>((C338)*(((D338)/2) + (D339)))</f>
        <v/>
      </c>
    </row>
    <row r="339">
      <c r="A339" t="inlineStr">
        <is>
          <t>masterReg/register_reg_r2_0_31_18_23/RAMC_D1/WADR4</t>
        </is>
      </c>
      <c r="B339" t="inlineStr">
        <is>
          <t>Inpin</t>
        </is>
      </c>
      <c r="D339" t="n">
        <v>0</v>
      </c>
      <c r="E339" t="n">
        <v>0.052</v>
      </c>
      <c r="F339" t="n">
        <v>0.031</v>
      </c>
      <c r="G339" t="n">
        <v>0.137</v>
      </c>
      <c r="H339" t="n">
        <v>0.07199999999999999</v>
      </c>
    </row>
    <row r="340">
      <c r="A340" t="inlineStr">
        <is>
          <t>writeReg[4]: Address_register_reg[14]/Q to masterReg/register_reg_r2_0_31_18_23/RAMC_D1/WADR4 sum delays</t>
        </is>
      </c>
      <c r="E340">
        <f>(E2 + E4 + E50 + E58 + E131 + E139 + E154 + E161 + E163 + E180 + E189 + E222 + E286 + E295 + E334 + E337 + E339)</f>
        <v/>
      </c>
      <c r="F340">
        <f>(F2 + F4 + F50 + F58 + F131 + F139 + F154 + F161 + F163 + F180 + F189 + F222 + F286 + F295 + F334 + F337 + F339)</f>
        <v/>
      </c>
      <c r="G340">
        <f>(G2 + G4 + G50 + G58 + G131 + G139 + G154 + G161 + G163 + G180 + G189 + G222 + G286 + G295 + G334 + G337 + G339)</f>
        <v/>
      </c>
      <c r="H340">
        <f>(H2 + H4 + H50 + H58 + H131 + H139 + H154 + H161 + H163 + H180 + H189 + H222 + H286 + H295 + H334 + H337 + H339)</f>
        <v/>
      </c>
      <c r="J340">
        <f>(J2 + J3 + J4 + J6 + J50 + J57 + J58 + J63 + J131 + J138 + J139 + J142 + J154 + J160 + J161 + J162 + J163 + J168 + J180 + J188 + J189 + J192 + J222 + J228 + J286 + J294 + J295 + J301 + J334 + J336 + J337 + J338 + J339)</f>
        <v/>
      </c>
    </row>
    <row r="341">
      <c r="A341" t="inlineStr">
        <is>
          <t>writeReg[4]: Address_register_reg[14]/Q to masterReg/register_reg_r2_0_31_18_23/RAMC_D1/WADR4sum delays + cap delay</t>
        </is>
      </c>
      <c r="E341">
        <f>1000*(E340 + J340)</f>
        <v/>
      </c>
      <c r="F341">
        <f>1000*(F340 + J340)</f>
        <v/>
      </c>
      <c r="G341">
        <f>1000*(G340 + J340)</f>
        <v/>
      </c>
      <c r="H341">
        <f>1000*(H340 + J340)</f>
        <v/>
      </c>
    </row>
    <row r="343">
      <c r="A343" t="inlineStr">
        <is>
          <t>writeReg[4]: Address_register_reg[14]/Q to masterReg/register_reg_r2_0_31_18_23/RAMC_D1/WADR4Total delay (from Vivado)</t>
        </is>
      </c>
      <c r="E343" t="inlineStr">
        <is>
          <t>1236</t>
        </is>
      </c>
      <c r="F343" t="inlineStr">
        <is>
          <t>1077</t>
        </is>
      </c>
      <c r="G343" t="inlineStr">
        <is>
          <t>2012</t>
        </is>
      </c>
      <c r="H343" t="inlineStr">
        <is>
          <t>1694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2022-08-06T00:38:17Z</dcterms:created>
  <dcterms:modified xmlns:dcterms="http://purl.org/dc/terms/" xmlns:xsi="http://www.w3.org/2001/XMLSchema-instance" xsi:type="dcterms:W3CDTF">2022-08-06T00:38:17Z</dcterms:modified>
</cp:coreProperties>
</file>